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lculation" sheetId="1" state="visible" r:id="rId2"/>
    <sheet name="fact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<sst xmlns="http://schemas.openxmlformats.org/spreadsheetml/2006/main" count="138" uniqueCount="66">
  <si>
    <t xml:space="preserve">W</t>
  </si>
  <si>
    <t xml:space="preserve">$/W</t>
  </si>
  <si>
    <t xml:space="preserve">$</t>
  </si>
  <si>
    <t xml:space="preserve">PVAF (Present Value)</t>
  </si>
  <si>
    <t xml:space="preserve">Factor ($/W p.a.)</t>
  </si>
  <si>
    <t xml:space="preserve">CF</t>
  </si>
  <si>
    <t xml:space="preserve">Wh</t>
  </si>
  <si>
    <t xml:space="preserve">$/MWh</t>
  </si>
  <si>
    <t xml:space="preserve">References</t>
  </si>
  <si>
    <t xml:space="preserve">Solar photovoltaics capital costs</t>
  </si>
  <si>
    <t xml:space="preserve">PV</t>
  </si>
  <si>
    <t xml:space="preserve">https://mc-cd8320d4-36a1-40ac-83cc-3389-cdn-endpoint.azureedge.net/-/media/Files/IRENA/Agency/Publication/2023/Aug/IRENA_Renewable_power_generation_costs_in_2022.pdf?rev=cccb713bf8294cc5bec3f870e1fa15c2</t>
  </si>
  <si>
    <t xml:space="preserve">Solar photovoltaics fixed operation and maintenance</t>
  </si>
  <si>
    <t xml:space="preserve">PV-FOM</t>
  </si>
  <si>
    <t xml:space="preserve">Wind</t>
  </si>
  <si>
    <t xml:space="preserve">https://iea.blob.core.windows.net/assets/ae17da3d-e8a5-4163-a3ec-2e6fb0b5677d/Projected-Costs-of-Generating-Electricity-2020.pdf</t>
  </si>
  <si>
    <t xml:space="preserve">Wind-FOM</t>
  </si>
  <si>
    <t xml:space="preserve">Pumped hydro capital costs (power capacity)</t>
  </si>
  <si>
    <t xml:space="preserve">PHP</t>
  </si>
  <si>
    <t xml:space="preserve">Global Atlas Cost Model</t>
  </si>
  <si>
    <t xml:space="preserve">Pumped hydro fixed operation and maintenance costs</t>
  </si>
  <si>
    <t xml:space="preserve">PHES-FOM</t>
  </si>
  <si>
    <t xml:space="preserve">Pumped hydro periodic operation and maintenance costs</t>
  </si>
  <si>
    <t xml:space="preserve">PHES-POM</t>
  </si>
  <si>
    <t xml:space="preserve">$/Wh</t>
  </si>
  <si>
    <t xml:space="preserve">PVAF</t>
  </si>
  <si>
    <t xml:space="preserve">Factor  ($/Wh p.a.)</t>
  </si>
  <si>
    <t xml:space="preserve">Pumped hydro capital costs (energy capacity)</t>
  </si>
  <si>
    <t xml:space="preserve">PHS</t>
  </si>
  <si>
    <t xml:space="preserve">Factor  (b$/TWh)</t>
  </si>
  <si>
    <t xml:space="preserve">PHES-VOM</t>
  </si>
  <si>
    <t xml:space="preserve">Wind-VOM</t>
  </si>
  <si>
    <t xml:space="preserve">Type</t>
  </si>
  <si>
    <t xml:space="preserve">Length (km)</t>
  </si>
  <si>
    <t xml:space="preserve">HVDC transmission</t>
  </si>
  <si>
    <t xml:space="preserve">CHTH</t>
  </si>
  <si>
    <t xml:space="preserve">Overhead</t>
  </si>
  <si>
    <t xml:space="preserve">THTS</t>
  </si>
  <si>
    <t xml:space="preserve">TSSA</t>
  </si>
  <si>
    <t xml:space="preserve">SAZH</t>
  </si>
  <si>
    <t xml:space="preserve">ZHPE</t>
  </si>
  <si>
    <t xml:space="preserve">PEMO</t>
  </si>
  <si>
    <t xml:space="preserve">IN1CH</t>
  </si>
  <si>
    <t xml:space="preserve">IN2TS</t>
  </si>
  <si>
    <t xml:space="preserve">IN3SA</t>
  </si>
  <si>
    <t xml:space="preserve">IN4PE</t>
  </si>
  <si>
    <t xml:space="preserve">FOM</t>
  </si>
  <si>
    <t xml:space="preserve">AC costs associated with PV</t>
  </si>
  <si>
    <t xml:space="preserve">ACPV</t>
  </si>
  <si>
    <t xml:space="preserve">ACWind</t>
  </si>
  <si>
    <t xml:space="preserve">Factor ($/kwh)</t>
  </si>
  <si>
    <t xml:space="preserve">Existing hydro LCOE</t>
  </si>
  <si>
    <t xml:space="preserve">Hydro</t>
  </si>
  <si>
    <t xml:space="preserve">State of Knowledge report</t>
  </si>
  <si>
    <t xml:space="preserve">India import electricity cost</t>
  </si>
  <si>
    <t xml:space="preserve">India</t>
  </si>
  <si>
    <t xml:space="preserve">Factor (billion RM p.a.)</t>
  </si>
  <si>
    <t xml:space="preserve">Legacy pumped hydro costs</t>
  </si>
  <si>
    <t xml:space="preserve">LegPH</t>
  </si>
  <si>
    <t xml:space="preserve">Legacy interconnection costs</t>
  </si>
  <si>
    <t xml:space="preserve">LegINTC</t>
  </si>
  <si>
    <t xml:space="preserve">Note.</t>
  </si>
  <si>
    <t xml:space="preserve">W to RM equiv. to MW to million RM, GW to billion RM, Hydro and bio: MWh to billion RM</t>
  </si>
  <si>
    <t xml:space="preserve">RM/MWh equiv. to million RM/TWh or billion RM/PWh</t>
  </si>
  <si>
    <t xml:space="preserve">HVDC: 200 USD/MW-km, 200,000 USD/MW-pair</t>
  </si>
  <si>
    <t xml:space="preserve">HVAC: 1000 USD/MW-km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</si>
</sst>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%"/>
    <numFmt numFmtId="167" formatCode="[$$-C09]#,##0.00;[RED]\-[$$-C09]#,##0.00"/>
    <numFmt numFmtId="168" formatCode="_-* #,##0.00_-;\-* #,##0.00_-;_-* \-??_-;_-@_-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i val="true"/>
      <sz val="9"/>
      <color rgb="FF808080"/>
      <name val="Menlo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FBE5D6"/>
        <bgColor rgb="FFDAE3F3"/>
      </patternFill>
    </fill>
    <fill>
      <patternFill patternType="solid">
        <fgColor rgb="FFDAE3F3"/>
        <bgColor rgb="FFFBE5D6"/>
      </patternFill>
    </fill>
    <fill>
      <patternFill patternType="solid">
        <fgColor rgb="FFC5E0B4"/>
        <bgColor rgb="FFDAE3F3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BE5D6"/>
      </patternFill>
    </fill>
    <fill>
      <patternFill patternType="solid">
        <fgColor rgb="FF808080"/>
        <bgColor rgb="FF7F7F7F"/>
      </patternFill>
    </fill>
    <fill>
      <patternFill patternType="solid">
        <fgColor rgb="FF81D41A"/>
        <bgColor rgb="FF70AD4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7F7F7F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0" activeCellId="0" sqref="A40"/>
    </sheetView>
  </sheetViews>
  <sheetFormatPr defaultColWidth="10.86328125" defaultRowHeight="15.75" zeroHeight="false" outlineLevelRow="0" outlineLevelCol="0"/>
  <cols>
    <col collapsed="false" customWidth="true" hidden="false" outlineLevel="0" max="1" min="1" style="1" width="57"/>
    <col collapsed="false" customWidth="true" hidden="false" outlineLevel="0" max="2" min="2" style="1" width="21.63"/>
    <col collapsed="false" customWidth="false" hidden="false" outlineLevel="0" max="3" min="3" style="1" width="10.87"/>
    <col collapsed="false" customWidth="true" hidden="false" outlineLevel="0" max="4" min="4" style="1" width="13.13"/>
    <col collapsed="false" customWidth="true" hidden="false" outlineLevel="0" max="5" min="5" style="1" width="13.63"/>
    <col collapsed="false" customWidth="true" hidden="false" outlineLevel="0" max="6" min="6" style="1" width="21.38"/>
    <col collapsed="false" customWidth="true" hidden="false" outlineLevel="0" max="7" min="7" style="1" width="18.39"/>
    <col collapsed="false" customWidth="false" hidden="false" outlineLevel="0" max="1024" min="8" style="1" width="10.87"/>
  </cols>
  <sheetData>
    <row r="1" customFormat="false" ht="15" hidden="false" customHeight="false" outlineLevel="0" collapsed="false">
      <c r="A1" s="2"/>
      <c r="B1" s="3"/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4" t="s">
        <v>5</v>
      </c>
      <c r="I1" s="4" t="s">
        <v>6</v>
      </c>
      <c r="J1" s="4" t="s">
        <v>7</v>
      </c>
      <c r="K1" s="2"/>
      <c r="L1" s="2"/>
      <c r="M1" s="6" t="s">
        <v>8</v>
      </c>
      <c r="N1" s="7"/>
      <c r="O1" s="7"/>
    </row>
    <row r="2" customFormat="false" ht="15" hidden="false" customHeight="false" outlineLevel="0" collapsed="false">
      <c r="A2" s="8" t="s">
        <v>9</v>
      </c>
      <c r="B2" s="8" t="s">
        <v>10</v>
      </c>
      <c r="C2" s="8" t="n">
        <v>1</v>
      </c>
      <c r="D2" s="9" t="n">
        <v>0.64</v>
      </c>
      <c r="E2" s="8" t="n">
        <f aca="false">C2*D2</f>
        <v>0.64</v>
      </c>
      <c r="F2" s="10" t="n">
        <f aca="false">PV(0.05,25,-1)</f>
        <v>14.0939445660448</v>
      </c>
      <c r="G2" s="11" t="n">
        <f aca="false">E2/F2</f>
        <v>0.0454095726715068</v>
      </c>
      <c r="H2" s="12" t="n">
        <v>0.15</v>
      </c>
      <c r="I2" s="8" t="n">
        <f aca="false">C2*8760*H2</f>
        <v>1314</v>
      </c>
      <c r="J2" s="8" t="n">
        <f aca="false">POWER(10,6)*(G2+G3)/I2</f>
        <v>45.2888680909489</v>
      </c>
      <c r="K2" s="13"/>
      <c r="L2" s="2"/>
      <c r="M2" s="1" t="s">
        <v>11</v>
      </c>
    </row>
    <row r="3" customFormat="false" ht="15" hidden="false" customHeight="false" outlineLevel="0" collapsed="false">
      <c r="A3" s="8" t="s">
        <v>12</v>
      </c>
      <c r="B3" s="8" t="s">
        <v>13</v>
      </c>
      <c r="C3" s="13"/>
      <c r="D3" s="13"/>
      <c r="E3" s="13"/>
      <c r="F3" s="13"/>
      <c r="G3" s="9" t="n">
        <v>0.0141</v>
      </c>
      <c r="H3" s="14"/>
      <c r="I3" s="13"/>
      <c r="J3" s="13"/>
      <c r="K3" s="13"/>
      <c r="L3" s="2"/>
      <c r="M3" s="1" t="s">
        <v>11</v>
      </c>
    </row>
    <row r="4" customFormat="false" ht="15" hidden="false" customHeight="false" outlineLevel="0" collapsed="false">
      <c r="A4" s="8"/>
      <c r="B4" s="8" t="s">
        <v>14</v>
      </c>
      <c r="C4" s="15" t="n">
        <v>1</v>
      </c>
      <c r="D4" s="15" t="n">
        <v>1.122</v>
      </c>
      <c r="E4" s="15" t="n">
        <f aca="false">D4/C4</f>
        <v>1.122</v>
      </c>
      <c r="F4" s="16" t="n">
        <f aca="false">PV(0.05,25,-1)</f>
        <v>14.0939445660448</v>
      </c>
      <c r="G4" s="15" t="n">
        <f aca="false">E4/F4</f>
        <v>0.0796086570897356</v>
      </c>
      <c r="H4" s="14"/>
      <c r="I4" s="13"/>
      <c r="J4" s="13"/>
      <c r="K4" s="13"/>
      <c r="L4" s="2"/>
      <c r="M4" s="1" t="s">
        <v>15</v>
      </c>
    </row>
    <row r="5" customFormat="false" ht="15" hidden="false" customHeight="false" outlineLevel="0" collapsed="false">
      <c r="A5" s="8"/>
      <c r="B5" s="8" t="s">
        <v>16</v>
      </c>
      <c r="C5" s="13"/>
      <c r="D5" s="13"/>
      <c r="E5" s="13"/>
      <c r="F5" s="13"/>
      <c r="G5" s="9" t="n">
        <v>0.00372</v>
      </c>
      <c r="H5" s="14"/>
      <c r="I5" s="13"/>
      <c r="J5" s="13"/>
      <c r="K5" s="13"/>
      <c r="L5" s="2"/>
    </row>
    <row r="6" customFormat="false" ht="15.75" hidden="false" customHeight="false" outlineLevel="0" collapsed="false">
      <c r="A6" s="8" t="s">
        <v>17</v>
      </c>
      <c r="B6" s="8" t="s">
        <v>18</v>
      </c>
      <c r="C6" s="8" t="n">
        <v>1</v>
      </c>
      <c r="D6" s="9" t="n">
        <v>0.53</v>
      </c>
      <c r="E6" s="8" t="n">
        <f aca="false">C6*D6</f>
        <v>0.53</v>
      </c>
      <c r="F6" s="10" t="n">
        <f aca="false">PV(0.05,50,-1)</f>
        <v>18.2559254605524</v>
      </c>
      <c r="G6" s="11" t="n">
        <f aca="false">E6/F6</f>
        <v>0.0290316698074403</v>
      </c>
      <c r="H6" s="13"/>
      <c r="I6" s="13"/>
      <c r="J6" s="13"/>
      <c r="K6" s="13"/>
      <c r="L6" s="2"/>
      <c r="M6" s="1" t="s">
        <v>19</v>
      </c>
    </row>
    <row r="7" customFormat="false" ht="15.75" hidden="false" customHeight="false" outlineLevel="0" collapsed="false">
      <c r="A7" s="8" t="s">
        <v>20</v>
      </c>
      <c r="B7" s="8" t="s">
        <v>21</v>
      </c>
      <c r="C7" s="13"/>
      <c r="D7" s="13"/>
      <c r="E7" s="13"/>
      <c r="F7" s="13"/>
      <c r="G7" s="9" t="n">
        <v>0.008</v>
      </c>
      <c r="H7" s="13"/>
      <c r="I7" s="13"/>
      <c r="J7" s="13"/>
      <c r="K7" s="13"/>
      <c r="L7" s="2"/>
    </row>
    <row r="8" customFormat="false" ht="15.75" hidden="false" customHeight="false" outlineLevel="0" collapsed="false">
      <c r="A8" s="8" t="s">
        <v>22</v>
      </c>
      <c r="B8" s="8" t="s">
        <v>23</v>
      </c>
      <c r="C8" s="13"/>
      <c r="D8" s="15" t="n">
        <v>0.112</v>
      </c>
      <c r="E8" s="15" t="n">
        <f aca="false">C6*D8</f>
        <v>0.112</v>
      </c>
      <c r="F8" s="15" t="n">
        <f aca="false">F6</f>
        <v>18.2559254605524</v>
      </c>
      <c r="G8" s="9" t="n">
        <f aca="false">E8/F8</f>
        <v>0.00613499437440248</v>
      </c>
      <c r="H8" s="13"/>
      <c r="I8" s="13"/>
      <c r="J8" s="13"/>
      <c r="K8" s="13"/>
      <c r="L8" s="2"/>
    </row>
    <row r="9" customFormat="false" ht="15.75" hidden="false" customHeight="false" outlineLevel="0" collapsed="false">
      <c r="A9" s="2"/>
      <c r="B9" s="4"/>
      <c r="C9" s="4" t="s">
        <v>6</v>
      </c>
      <c r="D9" s="4" t="s">
        <v>24</v>
      </c>
      <c r="E9" s="4" t="s">
        <v>2</v>
      </c>
      <c r="F9" s="4" t="s">
        <v>25</v>
      </c>
      <c r="G9" s="5" t="s">
        <v>26</v>
      </c>
      <c r="H9" s="13"/>
      <c r="I9" s="13"/>
      <c r="J9" s="13"/>
      <c r="K9" s="13"/>
      <c r="L9" s="2"/>
    </row>
    <row r="10" customFormat="false" ht="15.75" hidden="false" customHeight="false" outlineLevel="0" collapsed="false">
      <c r="A10" s="8" t="s">
        <v>27</v>
      </c>
      <c r="B10" s="8" t="s">
        <v>28</v>
      </c>
      <c r="C10" s="8" t="n">
        <v>1</v>
      </c>
      <c r="D10" s="9" t="n">
        <v>0.047</v>
      </c>
      <c r="E10" s="8" t="n">
        <f aca="false">C10*D10</f>
        <v>0.047</v>
      </c>
      <c r="F10" s="10" t="n">
        <f aca="false">PV(0.05,50,-1)</f>
        <v>18.2559254605524</v>
      </c>
      <c r="G10" s="11" t="n">
        <f aca="false">E10/F10</f>
        <v>0.00257450656782961</v>
      </c>
      <c r="H10" s="13"/>
      <c r="I10" s="13"/>
      <c r="J10" s="13"/>
      <c r="K10" s="13"/>
      <c r="L10" s="2"/>
      <c r="M10" s="1" t="s">
        <v>19</v>
      </c>
    </row>
    <row r="11" customFormat="false" ht="15.75" hidden="false" customHeight="false" outlineLevel="0" collapsed="false">
      <c r="A11" s="8"/>
      <c r="B11" s="4"/>
      <c r="C11" s="4"/>
      <c r="D11" s="4" t="s">
        <v>7</v>
      </c>
      <c r="E11" s="4"/>
      <c r="F11" s="4"/>
      <c r="G11" s="5" t="s">
        <v>29</v>
      </c>
      <c r="H11" s="13"/>
      <c r="I11" s="13"/>
      <c r="J11" s="13"/>
      <c r="K11" s="13"/>
      <c r="L11" s="2"/>
    </row>
    <row r="12" customFormat="false" ht="15" hidden="false" customHeight="false" outlineLevel="0" collapsed="false">
      <c r="A12" s="8"/>
      <c r="B12" s="8" t="s">
        <v>30</v>
      </c>
      <c r="C12" s="8"/>
      <c r="D12" s="9" t="n">
        <v>0.3</v>
      </c>
      <c r="E12" s="8"/>
      <c r="F12" s="10"/>
      <c r="G12" s="11" t="n">
        <f aca="false">D12/1000</f>
        <v>0.0003</v>
      </c>
      <c r="H12" s="13"/>
      <c r="I12" s="13"/>
      <c r="J12" s="13"/>
      <c r="K12" s="13"/>
      <c r="L12" s="2"/>
    </row>
    <row r="13" customFormat="false" ht="15" hidden="false" customHeight="false" outlineLevel="0" collapsed="false">
      <c r="A13" s="8"/>
      <c r="B13" s="8" t="s">
        <v>31</v>
      </c>
      <c r="C13" s="8"/>
      <c r="D13" s="9" t="n">
        <v>0</v>
      </c>
      <c r="E13" s="8"/>
      <c r="F13" s="10"/>
      <c r="G13" s="11" t="n">
        <f aca="false">D13/1000</f>
        <v>0</v>
      </c>
      <c r="H13" s="13"/>
      <c r="I13" s="13"/>
      <c r="J13" s="13"/>
      <c r="K13" s="13"/>
      <c r="L13" s="2"/>
    </row>
    <row r="14" customFormat="false" ht="15.75" hidden="false" customHeight="false" outlineLevel="0" collapsed="false">
      <c r="A14" s="2"/>
      <c r="B14" s="4"/>
      <c r="C14" s="4" t="s">
        <v>0</v>
      </c>
      <c r="D14" s="4" t="s">
        <v>1</v>
      </c>
      <c r="E14" s="4" t="s">
        <v>2</v>
      </c>
      <c r="F14" s="4" t="s">
        <v>25</v>
      </c>
      <c r="G14" s="5" t="s">
        <v>4</v>
      </c>
      <c r="H14" s="17"/>
      <c r="I14" s="4"/>
      <c r="J14" s="4" t="s">
        <v>32</v>
      </c>
      <c r="K14" s="4" t="s">
        <v>33</v>
      </c>
      <c r="L14" s="2"/>
    </row>
    <row r="15" customFormat="false" ht="15" hidden="false" customHeight="false" outlineLevel="0" collapsed="false">
      <c r="A15" s="8" t="s">
        <v>34</v>
      </c>
      <c r="B15" s="8" t="s">
        <v>35</v>
      </c>
      <c r="C15" s="8" t="n">
        <v>1</v>
      </c>
      <c r="D15" s="8" t="n">
        <f aca="false">224/1000000*K15</f>
        <v>0.0168</v>
      </c>
      <c r="E15" s="8" t="n">
        <f aca="false">C15*D15</f>
        <v>0.0168</v>
      </c>
      <c r="F15" s="18" t="n">
        <f aca="false">PV(0.05, 50, -1)</f>
        <v>18.2559254605524</v>
      </c>
      <c r="G15" s="11" t="n">
        <f aca="false">E15/F15</f>
        <v>0.000920249156160373</v>
      </c>
      <c r="H15" s="13"/>
      <c r="I15" s="8" t="s">
        <v>35</v>
      </c>
      <c r="J15" s="8" t="s">
        <v>36</v>
      </c>
      <c r="K15" s="9" t="n">
        <v>75</v>
      </c>
      <c r="L15" s="2"/>
    </row>
    <row r="16" customFormat="false" ht="15" hidden="false" customHeight="false" outlineLevel="0" collapsed="false">
      <c r="A16" s="8" t="s">
        <v>34</v>
      </c>
      <c r="B16" s="8" t="s">
        <v>37</v>
      </c>
      <c r="C16" s="8" t="n">
        <v>1</v>
      </c>
      <c r="D16" s="8" t="n">
        <f aca="false">224/1000000*K16</f>
        <v>0.0168</v>
      </c>
      <c r="E16" s="8" t="n">
        <f aca="false">C16*D16</f>
        <v>0.0168</v>
      </c>
      <c r="F16" s="18" t="n">
        <f aca="false">PV(0.05, 50, -1)</f>
        <v>18.2559254605524</v>
      </c>
      <c r="G16" s="11" t="n">
        <f aca="false">E16/F16</f>
        <v>0.000920249156160373</v>
      </c>
      <c r="H16" s="13"/>
      <c r="I16" s="8" t="s">
        <v>37</v>
      </c>
      <c r="J16" s="8" t="s">
        <v>36</v>
      </c>
      <c r="K16" s="9" t="n">
        <v>75</v>
      </c>
      <c r="L16" s="2"/>
    </row>
    <row r="17" customFormat="false" ht="15" hidden="false" customHeight="false" outlineLevel="0" collapsed="false">
      <c r="A17" s="8" t="s">
        <v>34</v>
      </c>
      <c r="B17" s="8" t="s">
        <v>38</v>
      </c>
      <c r="C17" s="8" t="n">
        <v>1</v>
      </c>
      <c r="D17" s="8" t="n">
        <f aca="false">224/1000000*K17</f>
        <v>0.00896</v>
      </c>
      <c r="E17" s="8" t="n">
        <f aca="false">C17*D17</f>
        <v>0.00896</v>
      </c>
      <c r="F17" s="18" t="n">
        <f aca="false">PV(0.05, 50, -1)</f>
        <v>18.2559254605524</v>
      </c>
      <c r="G17" s="11" t="n">
        <f aca="false">E17/F17</f>
        <v>0.000490799549952199</v>
      </c>
      <c r="H17" s="13"/>
      <c r="I17" s="8" t="s">
        <v>38</v>
      </c>
      <c r="J17" s="8" t="s">
        <v>36</v>
      </c>
      <c r="K17" s="9" t="n">
        <v>40</v>
      </c>
      <c r="L17" s="2"/>
    </row>
    <row r="18" customFormat="false" ht="15" hidden="false" customHeight="false" outlineLevel="0" collapsed="false">
      <c r="A18" s="8" t="s">
        <v>34</v>
      </c>
      <c r="B18" s="8" t="s">
        <v>39</v>
      </c>
      <c r="C18" s="8" t="n">
        <v>1</v>
      </c>
      <c r="D18" s="8" t="n">
        <f aca="false">224/1000000*K18</f>
        <v>0.00784</v>
      </c>
      <c r="E18" s="8" t="n">
        <f aca="false">C18*D18</f>
        <v>0.00784</v>
      </c>
      <c r="F18" s="18" t="n">
        <f aca="false">PV(0.05, 50, -1)</f>
        <v>18.2559254605524</v>
      </c>
      <c r="G18" s="11" t="n">
        <f aca="false">E18/F18</f>
        <v>0.000429449606208174</v>
      </c>
      <c r="H18" s="13"/>
      <c r="I18" s="8" t="s">
        <v>39</v>
      </c>
      <c r="J18" s="8" t="s">
        <v>36</v>
      </c>
      <c r="K18" s="9" t="n">
        <v>35</v>
      </c>
      <c r="L18" s="2"/>
    </row>
    <row r="19" customFormat="false" ht="15" hidden="false" customHeight="false" outlineLevel="0" collapsed="false">
      <c r="A19" s="8" t="s">
        <v>34</v>
      </c>
      <c r="B19" s="8" t="s">
        <v>40</v>
      </c>
      <c r="C19" s="8" t="n">
        <v>1</v>
      </c>
      <c r="D19" s="8" t="n">
        <f aca="false">224/1000000*K19</f>
        <v>0.0168</v>
      </c>
      <c r="E19" s="8" t="n">
        <f aca="false">C19*D19</f>
        <v>0.0168</v>
      </c>
      <c r="F19" s="18" t="n">
        <f aca="false">PV(0.05, 50, -1)</f>
        <v>18.2559254605524</v>
      </c>
      <c r="G19" s="11" t="n">
        <f aca="false">E19/F19</f>
        <v>0.000920249156160373</v>
      </c>
      <c r="H19" s="13"/>
      <c r="I19" s="8" t="s">
        <v>40</v>
      </c>
      <c r="J19" s="8" t="s">
        <v>36</v>
      </c>
      <c r="K19" s="9" t="n">
        <v>75</v>
      </c>
      <c r="L19" s="2"/>
    </row>
    <row r="20" customFormat="false" ht="15" hidden="false" customHeight="false" outlineLevel="0" collapsed="false">
      <c r="A20" s="8" t="s">
        <v>34</v>
      </c>
      <c r="B20" s="8" t="s">
        <v>41</v>
      </c>
      <c r="C20" s="8" t="n">
        <v>1</v>
      </c>
      <c r="D20" s="8" t="n">
        <f aca="false">224/1000000*K20</f>
        <v>0.0112</v>
      </c>
      <c r="E20" s="8" t="n">
        <f aca="false">C20*D20</f>
        <v>0.0112</v>
      </c>
      <c r="F20" s="18" t="n">
        <f aca="false">PV(0.05, 50, -1)</f>
        <v>18.2559254605524</v>
      </c>
      <c r="G20" s="11" t="n">
        <f aca="false">E20/F20</f>
        <v>0.000613499437440248</v>
      </c>
      <c r="H20" s="13"/>
      <c r="I20" s="8" t="s">
        <v>41</v>
      </c>
      <c r="J20" s="8" t="s">
        <v>36</v>
      </c>
      <c r="K20" s="9" t="n">
        <v>50</v>
      </c>
      <c r="L20" s="2"/>
    </row>
    <row r="21" customFormat="false" ht="15" hidden="false" customHeight="false" outlineLevel="0" collapsed="false">
      <c r="A21" s="8" t="s">
        <v>34</v>
      </c>
      <c r="B21" s="8" t="s">
        <v>42</v>
      </c>
      <c r="C21" s="8" t="n">
        <v>1</v>
      </c>
      <c r="D21" s="8" t="n">
        <f aca="false">224/1000000*K21</f>
        <v>0.01792</v>
      </c>
      <c r="E21" s="8" t="n">
        <f aca="false">C21*D21</f>
        <v>0.01792</v>
      </c>
      <c r="F21" s="18" t="n">
        <f aca="false">PV(0.05, 50, -1)</f>
        <v>18.2559254605524</v>
      </c>
      <c r="G21" s="11" t="n">
        <f aca="false">E21/F21</f>
        <v>0.000981599099904397</v>
      </c>
      <c r="H21" s="13"/>
      <c r="I21" s="8" t="s">
        <v>42</v>
      </c>
      <c r="J21" s="8" t="s">
        <v>36</v>
      </c>
      <c r="K21" s="9" t="n">
        <v>80</v>
      </c>
      <c r="L21" s="2"/>
    </row>
    <row r="22" customFormat="false" ht="15" hidden="false" customHeight="false" outlineLevel="0" collapsed="false">
      <c r="A22" s="8" t="s">
        <v>34</v>
      </c>
      <c r="B22" s="8" t="s">
        <v>43</v>
      </c>
      <c r="C22" s="8" t="n">
        <v>1</v>
      </c>
      <c r="D22" s="8" t="n">
        <f aca="false">224/1000000*K22</f>
        <v>0.02016</v>
      </c>
      <c r="E22" s="8" t="n">
        <f aca="false">C22*D22</f>
        <v>0.02016</v>
      </c>
      <c r="F22" s="18" t="n">
        <f aca="false">PV(0.05, 50, -1)</f>
        <v>18.2559254605524</v>
      </c>
      <c r="G22" s="11" t="n">
        <f aca="false">E22/F22</f>
        <v>0.00110429898739245</v>
      </c>
      <c r="H22" s="13"/>
      <c r="I22" s="8" t="s">
        <v>43</v>
      </c>
      <c r="J22" s="8" t="s">
        <v>36</v>
      </c>
      <c r="K22" s="9" t="n">
        <v>90</v>
      </c>
      <c r="L22" s="2"/>
    </row>
    <row r="23" customFormat="false" ht="15" hidden="false" customHeight="false" outlineLevel="0" collapsed="false">
      <c r="A23" s="8" t="s">
        <v>34</v>
      </c>
      <c r="B23" s="8" t="s">
        <v>44</v>
      </c>
      <c r="C23" s="8" t="n">
        <v>1</v>
      </c>
      <c r="D23" s="8" t="n">
        <f aca="false">224/1000000*K23</f>
        <v>0.0112</v>
      </c>
      <c r="E23" s="8" t="n">
        <f aca="false">C23*D23</f>
        <v>0.0112</v>
      </c>
      <c r="F23" s="18" t="n">
        <f aca="false">PV(0.05, 50, -1)</f>
        <v>18.2559254605524</v>
      </c>
      <c r="G23" s="11" t="n">
        <f aca="false">E23/F23</f>
        <v>0.000613499437440248</v>
      </c>
      <c r="H23" s="13"/>
      <c r="I23" s="8" t="s">
        <v>44</v>
      </c>
      <c r="J23" s="8" t="s">
        <v>36</v>
      </c>
      <c r="K23" s="9" t="n">
        <v>50</v>
      </c>
      <c r="L23" s="2"/>
    </row>
    <row r="24" customFormat="false" ht="15" hidden="false" customHeight="false" outlineLevel="0" collapsed="false">
      <c r="A24" s="8" t="s">
        <v>34</v>
      </c>
      <c r="B24" s="8" t="s">
        <v>45</v>
      </c>
      <c r="C24" s="8" t="n">
        <v>1</v>
      </c>
      <c r="D24" s="8" t="n">
        <f aca="false">224/1000000*K24</f>
        <v>0.01232</v>
      </c>
      <c r="E24" s="8" t="n">
        <f aca="false">C24*D24</f>
        <v>0.01232</v>
      </c>
      <c r="F24" s="18" t="n">
        <f aca="false">PV(0.05, 50, -1)</f>
        <v>18.2559254605524</v>
      </c>
      <c r="G24" s="11" t="n">
        <f aca="false">E24/F24</f>
        <v>0.000674849381184273</v>
      </c>
      <c r="H24" s="13"/>
      <c r="I24" s="8" t="s">
        <v>45</v>
      </c>
      <c r="J24" s="8" t="s">
        <v>36</v>
      </c>
      <c r="K24" s="9" t="n">
        <v>55</v>
      </c>
      <c r="L24" s="2"/>
    </row>
    <row r="25" customFormat="false" ht="15" hidden="false" customHeight="false" outlineLevel="0" collapsed="false">
      <c r="A25" s="8" t="s">
        <v>46</v>
      </c>
      <c r="B25" s="8" t="s">
        <v>35</v>
      </c>
      <c r="C25" s="8" t="n">
        <v>1</v>
      </c>
      <c r="D25" s="8"/>
      <c r="E25" s="8"/>
      <c r="F25" s="10"/>
      <c r="G25" s="11" t="n">
        <f aca="false">2.24/1000000*K15</f>
        <v>0.000168</v>
      </c>
      <c r="H25" s="13"/>
      <c r="I25" s="19"/>
      <c r="J25" s="19"/>
      <c r="K25" s="19"/>
      <c r="L25" s="2"/>
    </row>
    <row r="26" customFormat="false" ht="15" hidden="false" customHeight="false" outlineLevel="0" collapsed="false">
      <c r="A26" s="8" t="s">
        <v>46</v>
      </c>
      <c r="B26" s="8" t="s">
        <v>37</v>
      </c>
      <c r="C26" s="8" t="n">
        <v>1</v>
      </c>
      <c r="D26" s="8"/>
      <c r="E26" s="8"/>
      <c r="F26" s="10"/>
      <c r="G26" s="11" t="n">
        <f aca="false">2.24/1000000*K16</f>
        <v>0.000168</v>
      </c>
      <c r="H26" s="13"/>
      <c r="I26" s="19"/>
      <c r="J26" s="19"/>
      <c r="K26" s="19"/>
      <c r="L26" s="2"/>
    </row>
    <row r="27" customFormat="false" ht="15" hidden="false" customHeight="false" outlineLevel="0" collapsed="false">
      <c r="A27" s="8" t="s">
        <v>46</v>
      </c>
      <c r="B27" s="8" t="s">
        <v>38</v>
      </c>
      <c r="C27" s="8" t="n">
        <v>1</v>
      </c>
      <c r="D27" s="8"/>
      <c r="E27" s="8"/>
      <c r="F27" s="10"/>
      <c r="G27" s="11" t="n">
        <f aca="false">2.24/1000000*K17</f>
        <v>8.96E-005</v>
      </c>
      <c r="H27" s="13"/>
      <c r="I27" s="19"/>
      <c r="J27" s="19"/>
      <c r="K27" s="19"/>
      <c r="L27" s="2"/>
    </row>
    <row r="28" customFormat="false" ht="15" hidden="false" customHeight="false" outlineLevel="0" collapsed="false">
      <c r="A28" s="8" t="s">
        <v>46</v>
      </c>
      <c r="B28" s="8" t="s">
        <v>39</v>
      </c>
      <c r="C28" s="8" t="n">
        <v>1</v>
      </c>
      <c r="D28" s="8"/>
      <c r="E28" s="8"/>
      <c r="F28" s="10"/>
      <c r="G28" s="11" t="n">
        <f aca="false">2.24/1000000*K18</f>
        <v>7.84E-005</v>
      </c>
      <c r="H28" s="13"/>
      <c r="I28" s="19"/>
      <c r="J28" s="19"/>
      <c r="K28" s="19"/>
      <c r="L28" s="2"/>
    </row>
    <row r="29" customFormat="false" ht="15" hidden="false" customHeight="false" outlineLevel="0" collapsed="false">
      <c r="A29" s="8" t="s">
        <v>46</v>
      </c>
      <c r="B29" s="8" t="s">
        <v>40</v>
      </c>
      <c r="C29" s="8" t="n">
        <v>1</v>
      </c>
      <c r="D29" s="8"/>
      <c r="E29" s="8"/>
      <c r="F29" s="10"/>
      <c r="G29" s="11" t="n">
        <f aca="false">2.24/1000000*K19</f>
        <v>0.000168</v>
      </c>
      <c r="H29" s="13"/>
      <c r="I29" s="19"/>
      <c r="J29" s="19"/>
      <c r="K29" s="19"/>
      <c r="L29" s="2"/>
    </row>
    <row r="30" customFormat="false" ht="15" hidden="false" customHeight="false" outlineLevel="0" collapsed="false">
      <c r="A30" s="8" t="s">
        <v>46</v>
      </c>
      <c r="B30" s="8" t="s">
        <v>41</v>
      </c>
      <c r="C30" s="8" t="n">
        <v>1</v>
      </c>
      <c r="D30" s="8"/>
      <c r="E30" s="8"/>
      <c r="F30" s="10"/>
      <c r="G30" s="11" t="n">
        <f aca="false">2.24/1000000*K20</f>
        <v>0.000112</v>
      </c>
      <c r="H30" s="13"/>
      <c r="I30" s="19"/>
      <c r="J30" s="19"/>
      <c r="K30" s="19"/>
      <c r="L30" s="2"/>
    </row>
    <row r="31" customFormat="false" ht="15" hidden="false" customHeight="false" outlineLevel="0" collapsed="false">
      <c r="A31" s="8" t="s">
        <v>46</v>
      </c>
      <c r="B31" s="8" t="s">
        <v>42</v>
      </c>
      <c r="C31" s="8" t="n">
        <v>1</v>
      </c>
      <c r="D31" s="8"/>
      <c r="E31" s="8"/>
      <c r="F31" s="10"/>
      <c r="G31" s="11" t="n">
        <f aca="false">2.24/1000000*K21</f>
        <v>0.0001792</v>
      </c>
      <c r="H31" s="13"/>
      <c r="I31" s="19"/>
      <c r="J31" s="19"/>
      <c r="K31" s="19"/>
      <c r="L31" s="2"/>
    </row>
    <row r="32" customFormat="false" ht="15" hidden="false" customHeight="false" outlineLevel="0" collapsed="false">
      <c r="A32" s="8" t="s">
        <v>46</v>
      </c>
      <c r="B32" s="8" t="s">
        <v>43</v>
      </c>
      <c r="C32" s="8" t="n">
        <v>1</v>
      </c>
      <c r="D32" s="8"/>
      <c r="E32" s="8"/>
      <c r="F32" s="10"/>
      <c r="G32" s="11" t="n">
        <f aca="false">2.24/1000000*K22</f>
        <v>0.0002016</v>
      </c>
      <c r="H32" s="13"/>
      <c r="I32" s="19"/>
      <c r="J32" s="19"/>
      <c r="K32" s="19"/>
      <c r="L32" s="2"/>
    </row>
    <row r="33" customFormat="false" ht="15" hidden="false" customHeight="false" outlineLevel="0" collapsed="false">
      <c r="A33" s="8" t="s">
        <v>46</v>
      </c>
      <c r="B33" s="8" t="s">
        <v>44</v>
      </c>
      <c r="C33" s="8" t="n">
        <v>1</v>
      </c>
      <c r="D33" s="8"/>
      <c r="E33" s="8"/>
      <c r="F33" s="10"/>
      <c r="G33" s="11" t="n">
        <f aca="false">2.24/1000000*K23</f>
        <v>0.000112</v>
      </c>
      <c r="H33" s="13"/>
      <c r="I33" s="19"/>
      <c r="J33" s="19"/>
      <c r="K33" s="19"/>
      <c r="L33" s="2"/>
    </row>
    <row r="34" customFormat="false" ht="15" hidden="false" customHeight="false" outlineLevel="0" collapsed="false">
      <c r="A34" s="8" t="s">
        <v>46</v>
      </c>
      <c r="B34" s="8" t="s">
        <v>45</v>
      </c>
      <c r="C34" s="8" t="n">
        <v>1</v>
      </c>
      <c r="D34" s="8"/>
      <c r="E34" s="8"/>
      <c r="F34" s="10"/>
      <c r="G34" s="11" t="n">
        <f aca="false">2.24/1000000*K24</f>
        <v>0.0001232</v>
      </c>
      <c r="H34" s="13"/>
      <c r="I34" s="19"/>
      <c r="J34" s="19"/>
      <c r="K34" s="19"/>
      <c r="L34" s="2"/>
    </row>
    <row r="35" customFormat="false" ht="15" hidden="false" customHeight="false" outlineLevel="0" collapsed="false">
      <c r="A35" s="8" t="s">
        <v>47</v>
      </c>
      <c r="B35" s="8" t="s">
        <v>48</v>
      </c>
      <c r="C35" s="8" t="n">
        <v>1</v>
      </c>
      <c r="D35" s="9" t="n">
        <f aca="false">POWER(10,-6)*1050*10</f>
        <v>0.0105</v>
      </c>
      <c r="E35" s="8" t="n">
        <f aca="false">C35*D35</f>
        <v>0.0105</v>
      </c>
      <c r="F35" s="18" t="n">
        <f aca="false">PV(0.05,50,-1)</f>
        <v>18.2559254605524</v>
      </c>
      <c r="G35" s="11" t="n">
        <f aca="false">E35/F35</f>
        <v>0.000575155722600233</v>
      </c>
      <c r="H35" s="13"/>
      <c r="I35" s="13"/>
      <c r="J35" s="13"/>
      <c r="K35" s="13"/>
      <c r="L35" s="2"/>
    </row>
    <row r="36" customFormat="false" ht="15" hidden="false" customHeight="false" outlineLevel="0" collapsed="false">
      <c r="A36" s="8"/>
      <c r="B36" s="8" t="s">
        <v>49</v>
      </c>
      <c r="C36" s="8" t="n">
        <v>1</v>
      </c>
      <c r="D36" s="9" t="n">
        <f aca="false">POWER(10,-6)*1050*35</f>
        <v>0.03675</v>
      </c>
      <c r="E36" s="8" t="n">
        <f aca="false">C36*D36</f>
        <v>0.03675</v>
      </c>
      <c r="F36" s="18" t="n">
        <f aca="false">PV(0.05,50,-1)</f>
        <v>18.2559254605524</v>
      </c>
      <c r="G36" s="11" t="n">
        <f aca="false">E36/F36</f>
        <v>0.00201304502910081</v>
      </c>
      <c r="H36" s="13"/>
      <c r="I36" s="13"/>
      <c r="J36" s="13"/>
      <c r="K36" s="13"/>
      <c r="L36" s="2"/>
    </row>
    <row r="37" customFormat="false" ht="15" hidden="false" customHeight="false" outlineLevel="0" collapsed="false">
      <c r="A37" s="2"/>
      <c r="B37" s="2"/>
      <c r="C37" s="3"/>
      <c r="D37" s="4" t="s">
        <v>24</v>
      </c>
      <c r="E37" s="4"/>
      <c r="F37" s="4"/>
      <c r="G37" s="20" t="s">
        <v>50</v>
      </c>
      <c r="H37" s="3"/>
      <c r="I37" s="3"/>
      <c r="J37" s="3"/>
      <c r="K37" s="3"/>
      <c r="L37" s="2"/>
    </row>
    <row r="38" customFormat="false" ht="15" hidden="false" customHeight="false" outlineLevel="0" collapsed="false">
      <c r="A38" s="8" t="s">
        <v>51</v>
      </c>
      <c r="B38" s="8" t="s">
        <v>52</v>
      </c>
      <c r="C38" s="13"/>
      <c r="D38" s="9" t="n">
        <v>30</v>
      </c>
      <c r="E38" s="13"/>
      <c r="F38" s="13"/>
      <c r="G38" s="11" t="n">
        <f aca="false">POWER(10, -3)*D38</f>
        <v>0.03</v>
      </c>
      <c r="H38" s="13"/>
      <c r="I38" s="13"/>
      <c r="J38" s="13"/>
      <c r="K38" s="13"/>
      <c r="L38" s="2"/>
      <c r="M38" s="1" t="s">
        <v>53</v>
      </c>
    </row>
    <row r="39" customFormat="false" ht="15" hidden="false" customHeight="false" outlineLevel="0" collapsed="false">
      <c r="A39" s="8" t="s">
        <v>54</v>
      </c>
      <c r="B39" s="8" t="s">
        <v>55</v>
      </c>
      <c r="C39" s="13"/>
      <c r="D39" s="9" t="n">
        <v>50</v>
      </c>
      <c r="E39" s="13"/>
      <c r="F39" s="13"/>
      <c r="G39" s="11" t="n">
        <f aca="false">POWER(10, -3)*D39</f>
        <v>0.05</v>
      </c>
      <c r="H39" s="13"/>
      <c r="I39" s="13"/>
      <c r="J39" s="13"/>
      <c r="K39" s="13"/>
      <c r="L39" s="2"/>
    </row>
    <row r="40" customFormat="false" ht="15.75" hidden="false" customHeight="false" outlineLevel="0" collapsed="false">
      <c r="A40" s="2"/>
      <c r="B40" s="4"/>
      <c r="C40" s="4"/>
      <c r="D40" s="4"/>
      <c r="E40" s="4"/>
      <c r="F40" s="4"/>
      <c r="G40" s="5" t="s">
        <v>56</v>
      </c>
      <c r="H40" s="13"/>
      <c r="I40" s="13"/>
      <c r="J40" s="13"/>
      <c r="K40" s="13"/>
      <c r="L40" s="2"/>
    </row>
    <row r="41" customFormat="false" ht="15.75" hidden="false" customHeight="false" outlineLevel="0" collapsed="false">
      <c r="A41" s="8" t="s">
        <v>57</v>
      </c>
      <c r="B41" s="8" t="s">
        <v>58</v>
      </c>
      <c r="C41" s="13"/>
      <c r="D41" s="13"/>
      <c r="E41" s="13"/>
      <c r="F41" s="13"/>
      <c r="G41" s="11" t="n">
        <v>0</v>
      </c>
      <c r="H41" s="13"/>
      <c r="I41" s="13"/>
      <c r="J41" s="13"/>
      <c r="K41" s="13"/>
      <c r="L41" s="2"/>
    </row>
    <row r="42" customFormat="false" ht="15.75" hidden="false" customHeight="false" outlineLevel="0" collapsed="false">
      <c r="A42" s="8" t="s">
        <v>59</v>
      </c>
      <c r="B42" s="8" t="s">
        <v>60</v>
      </c>
      <c r="C42" s="13"/>
      <c r="D42" s="13"/>
      <c r="E42" s="13"/>
      <c r="F42" s="13"/>
      <c r="G42" s="11" t="n">
        <v>0</v>
      </c>
      <c r="H42" s="13"/>
      <c r="I42" s="13"/>
      <c r="J42" s="13"/>
      <c r="K42" s="13"/>
      <c r="L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5" customFormat="false" ht="15.75" hidden="false" customHeight="false" outlineLevel="0" collapsed="false">
      <c r="A45" s="1" t="s">
        <v>61</v>
      </c>
    </row>
    <row r="46" customFormat="false" ht="15.75" hidden="false" customHeight="false" outlineLevel="0" collapsed="false">
      <c r="A46" s="1" t="s">
        <v>62</v>
      </c>
    </row>
    <row r="47" customFormat="false" ht="15.75" hidden="false" customHeight="false" outlineLevel="0" collapsed="false">
      <c r="A47" s="1" t="s">
        <v>63</v>
      </c>
    </row>
    <row r="48" customFormat="false" ht="15" hidden="false" customHeight="false" outlineLevel="0" collapsed="false">
      <c r="A48" s="1" t="s">
        <v>64</v>
      </c>
      <c r="F48" s="21"/>
    </row>
    <row r="49" customFormat="false" ht="15" hidden="false" customHeight="false" outlineLevel="0" collapsed="false">
      <c r="A49" s="1" t="s">
        <v>65</v>
      </c>
      <c r="F49" s="22"/>
    </row>
    <row r="50" customFormat="false" ht="15" hidden="false" customHeight="false" outlineLevel="0" collapsed="false">
      <c r="F50" s="22"/>
    </row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</sheetData>
  <mergeCells count="1">
    <mergeCell ref="N1:O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984375" defaultRowHeight="15.7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11.13"/>
  </cols>
  <sheetData>
    <row r="1" customFormat="false" ht="15.75" hidden="false" customHeight="false" outlineLevel="0" collapsed="false">
      <c r="A1" s="1" t="str">
        <f aca="false">calculation!B2</f>
        <v>PV</v>
      </c>
      <c r="B1" s="1" t="n">
        <f aca="false">calculation!G2+calculation!G3</f>
        <v>0.0595095726715068</v>
      </c>
    </row>
    <row r="2" customFormat="false" ht="15.75" hidden="false" customHeight="false" outlineLevel="0" collapsed="false">
      <c r="A2" s="1" t="s">
        <v>14</v>
      </c>
      <c r="B2" s="1" t="n">
        <f aca="false">calculation!G4+calculation!G5</f>
        <v>0.0833286570897356</v>
      </c>
    </row>
    <row r="3" customFormat="false" ht="15.75" hidden="false" customHeight="false" outlineLevel="0" collapsed="false">
      <c r="A3" s="1" t="s">
        <v>55</v>
      </c>
      <c r="B3" s="1" t="n">
        <f aca="false">calculation!G39</f>
        <v>0.05</v>
      </c>
    </row>
    <row r="4" customFormat="false" ht="15.75" hidden="false" customHeight="false" outlineLevel="0" collapsed="false">
      <c r="A4" s="1" t="str">
        <f aca="false">calculation!B6</f>
        <v>PHP</v>
      </c>
      <c r="B4" s="1" t="n">
        <f aca="false">calculation!G6+calculation!G7+calculation!G8</f>
        <v>0.0431666641818428</v>
      </c>
    </row>
    <row r="5" customFormat="false" ht="15.75" hidden="false" customHeight="false" outlineLevel="0" collapsed="false">
      <c r="A5" s="1" t="str">
        <f aca="false">calculation!B10</f>
        <v>PHS</v>
      </c>
      <c r="B5" s="1" t="n">
        <f aca="false">calculation!G10</f>
        <v>0.00257450656782961</v>
      </c>
    </row>
    <row r="6" customFormat="false" ht="15.75" hidden="false" customHeight="false" outlineLevel="0" collapsed="false">
      <c r="A6" s="1" t="s">
        <v>30</v>
      </c>
      <c r="B6" s="1" t="n">
        <f aca="false">calculation!G12</f>
        <v>0.0003</v>
      </c>
    </row>
    <row r="7" customFormat="false" ht="15" hidden="false" customHeight="false" outlineLevel="0" collapsed="false">
      <c r="A7" s="1" t="s">
        <v>35</v>
      </c>
      <c r="B7" s="1" t="n">
        <f aca="false">calculation!G15+calculation!G25</f>
        <v>0.00108824915616037</v>
      </c>
    </row>
    <row r="8" customFormat="false" ht="15" hidden="false" customHeight="false" outlineLevel="0" collapsed="false">
      <c r="A8" s="1" t="s">
        <v>37</v>
      </c>
      <c r="B8" s="1" t="n">
        <f aca="false">calculation!G16+calculation!G26</f>
        <v>0.00108824915616037</v>
      </c>
    </row>
    <row r="9" customFormat="false" ht="15" hidden="false" customHeight="false" outlineLevel="0" collapsed="false">
      <c r="A9" s="1" t="s">
        <v>38</v>
      </c>
      <c r="B9" s="1" t="n">
        <f aca="false">calculation!G17+calculation!G27</f>
        <v>0.000580399549952199</v>
      </c>
    </row>
    <row r="10" customFormat="false" ht="15" hidden="false" customHeight="false" outlineLevel="0" collapsed="false">
      <c r="A10" s="1" t="s">
        <v>39</v>
      </c>
      <c r="B10" s="1" t="n">
        <f aca="false">calculation!G18+calculation!G28</f>
        <v>0.000507849606208174</v>
      </c>
    </row>
    <row r="11" customFormat="false" ht="15" hidden="false" customHeight="false" outlineLevel="0" collapsed="false">
      <c r="A11" s="1" t="s">
        <v>40</v>
      </c>
      <c r="B11" s="1" t="n">
        <f aca="false">calculation!G19+calculation!G29</f>
        <v>0.00108824915616037</v>
      </c>
      <c r="D11" s="23"/>
    </row>
    <row r="12" customFormat="false" ht="15" hidden="false" customHeight="false" outlineLevel="0" collapsed="false">
      <c r="A12" s="1" t="s">
        <v>41</v>
      </c>
      <c r="B12" s="1" t="n">
        <f aca="false">calculation!G20+calculation!G30</f>
        <v>0.000725499437440248</v>
      </c>
    </row>
    <row r="13" customFormat="false" ht="15" hidden="false" customHeight="false" outlineLevel="0" collapsed="false">
      <c r="A13" s="1" t="s">
        <v>42</v>
      </c>
      <c r="B13" s="1" t="n">
        <f aca="false">calculation!G21+calculation!G31</f>
        <v>0.0011607990999044</v>
      </c>
    </row>
    <row r="14" customFormat="false" ht="15" hidden="false" customHeight="false" outlineLevel="0" collapsed="false">
      <c r="A14" s="1" t="s">
        <v>43</v>
      </c>
      <c r="B14" s="1" t="n">
        <f aca="false">calculation!G22+calculation!G32</f>
        <v>0.00130589898739245</v>
      </c>
    </row>
    <row r="15" customFormat="false" ht="15" hidden="false" customHeight="false" outlineLevel="0" collapsed="false">
      <c r="A15" s="1" t="s">
        <v>44</v>
      </c>
      <c r="B15" s="1" t="n">
        <f aca="false">calculation!G23+calculation!G33</f>
        <v>0.000725499437440248</v>
      </c>
    </row>
    <row r="16" customFormat="false" ht="15" hidden="false" customHeight="false" outlineLevel="0" collapsed="false">
      <c r="A16" s="1" t="s">
        <v>45</v>
      </c>
      <c r="B16" s="1" t="n">
        <f aca="false">calculation!G24+calculation!G34</f>
        <v>0.000798049381184273</v>
      </c>
    </row>
    <row r="17" customFormat="false" ht="15" hidden="false" customHeight="false" outlineLevel="0" collapsed="false">
      <c r="A17" s="1" t="str">
        <f aca="false">calculation!B35</f>
        <v>ACPV</v>
      </c>
      <c r="B17" s="1" t="n">
        <f aca="false">calculation!G35</f>
        <v>0.000575155722600233</v>
      </c>
    </row>
    <row r="18" customFormat="false" ht="15" hidden="false" customHeight="false" outlineLevel="0" collapsed="false">
      <c r="A18" s="1" t="s">
        <v>49</v>
      </c>
      <c r="B18" s="1" t="n">
        <f aca="false">calculation!G36</f>
        <v>0.00201304502910081</v>
      </c>
    </row>
    <row r="19" customFormat="false" ht="15" hidden="false" customHeight="false" outlineLevel="0" collapsed="false">
      <c r="A19" s="1" t="str">
        <f aca="false">calculation!B38</f>
        <v>Hydro</v>
      </c>
      <c r="B19" s="1" t="n">
        <f aca="false">calculation!G38</f>
        <v>0.03</v>
      </c>
    </row>
    <row r="20" customFormat="false" ht="15" hidden="false" customHeight="false" outlineLevel="0" collapsed="false">
      <c r="A20" s="1" t="str">
        <f aca="false">calculation!B41</f>
        <v>LegPH</v>
      </c>
      <c r="B20" s="1" t="n">
        <f aca="false">calculation!G41</f>
        <v>0</v>
      </c>
    </row>
    <row r="21" customFormat="false" ht="15" hidden="false" customHeight="false" outlineLevel="0" collapsed="false">
      <c r="A21" s="1" t="str">
        <f aca="false">calculation!B42</f>
        <v>LegINTC</v>
      </c>
      <c r="B21" s="1" t="n">
        <f aca="false">calculation!G42</f>
        <v>0</v>
      </c>
    </row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>
      <c r="A30" s="0"/>
      <c r="B30" s="0"/>
    </row>
    <row r="31" customFormat="false" ht="15" hidden="false" customHeight="false" outlineLevel="0" collapsed="false">
      <c r="A31" s="0"/>
      <c r="B31" s="0"/>
    </row>
    <row r="32" customFormat="false" ht="15" hidden="false" customHeight="false" outlineLevel="0" collapsed="false">
      <c r="A32" s="0"/>
      <c r="B32" s="0"/>
    </row>
    <row r="33" customFormat="false" ht="15" hidden="false" customHeight="false" outlineLevel="0" collapsed="false">
      <c r="A33" s="0"/>
      <c r="B33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20E0D1A283A45884DF45E6D0E0570" ma:contentTypeVersion="8" ma:contentTypeDescription="Create a new document." ma:contentTypeScope="" ma:versionID="5a37ca91e9aae99cb1943e94d277ea39">
  <xsd:schema xmlns:xsd="http://www.w3.org/2001/XMLSchema" xmlns:xs="http://www.w3.org/2001/XMLSchema" xmlns:p="http://schemas.microsoft.com/office/2006/metadata/properties" xmlns:ns3="afafb459-2f8a-4a8e-a867-d286c8b7b919" targetNamespace="http://schemas.microsoft.com/office/2006/metadata/properties" ma:root="true" ma:fieldsID="0e39c9543704de66554729ef7bdcf07c" ns3:_="">
    <xsd:import namespace="afafb459-2f8a-4a8e-a867-d286c8b7b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afb459-2f8a-4a8e-a867-d286c8b7b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0E5FBE-2DD8-4AAA-9120-B9C85C69E9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BDD7D5-5C73-4270-9EE0-BB7CF29B547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fafb459-2f8a-4a8e-a867-d286c8b7b91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2DFC704-328D-4A82-B00B-56758B69C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afb459-2f8a-4a8e-a867-d286c8b7b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2019-03-15T10:45:50Z</dcterms:created>
  <dc:creator>Microsoft Office User</dc:creator>
  <dc:description/>
  <dc:language>en-AU</dc:language>
  <cp:lastModifiedBy/>
  <dcterms:modified xsi:type="dcterms:W3CDTF">2023-10-30T10:07:32Z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0x0101000B620E0D1A283A45884DF45E6D0E0570</vt:lpwstr>
  </property>
</Properties>
</file>