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0 - Wind Dynamic 2025\Offshore\"/>
    </mc:Choice>
  </mc:AlternateContent>
  <xr:revisionPtr revIDLastSave="0" documentId="13_ncr:1_{73D9CE18-1C7C-4522-BE9F-C17E2C58C01F}" xr6:coauthVersionLast="47" xr6:coauthVersionMax="47" xr10:uidLastSave="{00000000-0000-0000-0000-000000000000}"/>
  <bookViews>
    <workbookView xWindow="-110" yWindow="-110" windowWidth="19420" windowHeight="10300" firstSheet="11" activeTab="12" xr2:uid="{1C8394A3-43A7-411C-907D-91C2C043E8FA}"/>
  </bookViews>
  <sheets>
    <sheet name="Towers EFGL" sheetId="6" r:id="rId1"/>
    <sheet name="Towers Eolmed" sheetId="15" r:id="rId2"/>
    <sheet name="Towers compare" sheetId="14" r:id="rId3"/>
    <sheet name="Nacelles EFGL" sheetId="4" r:id="rId4"/>
    <sheet name="Nacelles Eolmed" sheetId="16" r:id="rId5"/>
    <sheet name="Nacelles compare" sheetId="12" r:id="rId6"/>
    <sheet name="Blades EFGL" sheetId="7" r:id="rId7"/>
    <sheet name="Blades Eolmed" sheetId="17" r:id="rId8"/>
    <sheet name="Blades compare" sheetId="13" r:id="rId9"/>
    <sheet name="Total erection EFGL" sheetId="5" r:id="rId10"/>
    <sheet name="Total erection Eolmed" sheetId="18" r:id="rId11"/>
    <sheet name="Total erection compare" sheetId="19" r:id="rId12"/>
    <sheet name="Total erection compare (2)" sheetId="20" r:id="rId13"/>
    <sheet name="Total quayside" sheetId="8" r:id="rId14"/>
    <sheet name="Data for graphs" sheetId="1" r:id="rId15"/>
    <sheet name="Data EFGL" sheetId="10" r:id="rId16"/>
    <sheet name="Data Eolmed" sheetId="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29" i="1"/>
  <c r="C30" i="1"/>
  <c r="C28" i="1"/>
  <c r="B26" i="1"/>
  <c r="B27" i="1"/>
  <c r="B25" i="1"/>
  <c r="B30" i="1"/>
  <c r="B29" i="1"/>
  <c r="B28" i="1"/>
  <c r="A28" i="1"/>
  <c r="A29" i="1"/>
  <c r="A30" i="1"/>
  <c r="F13" i="1"/>
  <c r="F12" i="1"/>
  <c r="F11" i="1"/>
  <c r="D13" i="1"/>
  <c r="D12" i="1"/>
  <c r="D11" i="1"/>
  <c r="E6" i="1"/>
  <c r="E5" i="1"/>
  <c r="E4" i="1"/>
  <c r="H6" i="10"/>
  <c r="G6" i="10"/>
  <c r="F44" i="10"/>
  <c r="F45" i="10" s="1"/>
  <c r="F43" i="9"/>
  <c r="F44" i="9" s="1"/>
  <c r="F6" i="1"/>
  <c r="F5" i="1"/>
  <c r="F4" i="1"/>
  <c r="D6" i="1"/>
  <c r="D5" i="1"/>
  <c r="D4" i="1"/>
  <c r="A37" i="1"/>
  <c r="A36" i="1" l="1"/>
  <c r="A35" i="1"/>
  <c r="A34" i="1"/>
  <c r="A33" i="1"/>
  <c r="A32" i="1"/>
  <c r="A27" i="1"/>
  <c r="A26" i="1"/>
  <c r="A25" i="1"/>
  <c r="A23" i="1"/>
  <c r="A20" i="1"/>
  <c r="A19" i="1"/>
  <c r="A18" i="1"/>
  <c r="B11" i="1"/>
  <c r="A11" i="1"/>
  <c r="C6" i="1"/>
  <c r="C4" i="1"/>
  <c r="F41" i="10"/>
  <c r="F42" i="10" s="1"/>
  <c r="F39" i="10"/>
  <c r="F37" i="10"/>
  <c r="F36" i="10"/>
  <c r="E33" i="10"/>
  <c r="E32" i="10"/>
  <c r="A13" i="1" s="1"/>
  <c r="E31" i="10"/>
  <c r="C13" i="1" s="1"/>
  <c r="E30" i="10"/>
  <c r="E29" i="10"/>
  <c r="E28" i="10"/>
  <c r="E27" i="10"/>
  <c r="B6" i="1" s="1"/>
  <c r="E21" i="10"/>
  <c r="E20" i="10"/>
  <c r="B12" i="1" s="1"/>
  <c r="E19" i="10"/>
  <c r="C12" i="1" s="1"/>
  <c r="E18" i="10"/>
  <c r="E17" i="10"/>
  <c r="E16" i="10"/>
  <c r="E15" i="10"/>
  <c r="C5" i="1" s="1"/>
  <c r="E10" i="10"/>
  <c r="E9" i="10"/>
  <c r="E8" i="10"/>
  <c r="C11" i="1" s="1"/>
  <c r="E7" i="10"/>
  <c r="E6" i="10"/>
  <c r="E5" i="10"/>
  <c r="E4" i="10"/>
  <c r="A4" i="1" s="1"/>
  <c r="F40" i="9"/>
  <c r="F41" i="9" s="1"/>
  <c r="F38" i="9"/>
  <c r="F36" i="9"/>
  <c r="F35" i="9"/>
  <c r="E32" i="9"/>
  <c r="E31" i="9"/>
  <c r="E30" i="9"/>
  <c r="E29" i="9"/>
  <c r="E28" i="9"/>
  <c r="E27" i="9"/>
  <c r="E26" i="9"/>
  <c r="E21" i="9"/>
  <c r="E20" i="9"/>
  <c r="E19" i="9"/>
  <c r="B15" i="1" s="1"/>
  <c r="E18" i="9"/>
  <c r="A22" i="1" s="1"/>
  <c r="E17" i="9"/>
  <c r="E16" i="9"/>
  <c r="E15" i="9"/>
  <c r="E10" i="9"/>
  <c r="E9" i="9"/>
  <c r="E8" i="9"/>
  <c r="E7" i="9"/>
  <c r="E6" i="9"/>
  <c r="E5" i="9"/>
  <c r="E4" i="9"/>
  <c r="C16" i="1" l="1"/>
  <c r="A12" i="1"/>
  <c r="A6" i="1"/>
  <c r="B13" i="1"/>
  <c r="B4" i="1"/>
  <c r="A5" i="1"/>
  <c r="B5" i="1"/>
  <c r="A16" i="1"/>
  <c r="B7" i="1"/>
  <c r="A15" i="1"/>
  <c r="B16" i="1"/>
  <c r="C7" i="1"/>
  <c r="B14" i="1"/>
  <c r="A21" i="1"/>
  <c r="A9" i="1"/>
  <c r="C8" i="1"/>
  <c r="C9" i="1"/>
  <c r="A7" i="1"/>
  <c r="A14" i="1"/>
  <c r="C14" i="1"/>
  <c r="B9" i="1"/>
  <c r="A8" i="1"/>
  <c r="C15" i="1"/>
  <c r="B8" i="1"/>
  <c r="B34" i="1"/>
  <c r="C27" i="1"/>
  <c r="B20" i="1" l="1"/>
</calcChain>
</file>

<file path=xl/sharedStrings.xml><?xml version="1.0" encoding="utf-8"?>
<sst xmlns="http://schemas.openxmlformats.org/spreadsheetml/2006/main" count="101" uniqueCount="38">
  <si>
    <t>Min</t>
  </si>
  <si>
    <t>Max</t>
  </si>
  <si>
    <t>Nacelles</t>
  </si>
  <si>
    <t>Overall time</t>
  </si>
  <si>
    <t>Total erection</t>
  </si>
  <si>
    <t>Total quayside</t>
  </si>
  <si>
    <t>Floater 1</t>
  </si>
  <si>
    <t>Floater at quayside</t>
  </si>
  <si>
    <t>Erection tower section 1</t>
  </si>
  <si>
    <t>Erection tower section 2</t>
  </si>
  <si>
    <t>Erection tower section 3</t>
  </si>
  <si>
    <t>Erection nacelle</t>
  </si>
  <si>
    <t>Erection blade 1</t>
  </si>
  <si>
    <t>Erection blade 2</t>
  </si>
  <si>
    <t>Erection blade 3</t>
  </si>
  <si>
    <t>Departure WTG + Floating foundation assembly</t>
  </si>
  <si>
    <t>Arrival at storage</t>
  </si>
  <si>
    <t>Beginning crane</t>
  </si>
  <si>
    <t>In position</t>
  </si>
  <si>
    <t>End crane</t>
  </si>
  <si>
    <t>Floater 2</t>
  </si>
  <si>
    <t>Floater 3</t>
  </si>
  <si>
    <t>Average</t>
  </si>
  <si>
    <t>Towers</t>
  </si>
  <si>
    <t>Blades</t>
  </si>
  <si>
    <t>Departure floater 1 - arrival 2</t>
  </si>
  <si>
    <t>Departure floater 2 - arrival 3</t>
  </si>
  <si>
    <t>Departure 1 to site</t>
  </si>
  <si>
    <t>Departure 1 - Departure 3</t>
  </si>
  <si>
    <t>Duration operation</t>
  </si>
  <si>
    <t>h</t>
  </si>
  <si>
    <t>days</t>
  </si>
  <si>
    <t>Data for graphs</t>
  </si>
  <si>
    <t>Average time per WTG</t>
  </si>
  <si>
    <t>Total EFGL</t>
  </si>
  <si>
    <t>Total Eolmed</t>
  </si>
  <si>
    <t>Overall time until erection of last blade</t>
  </si>
  <si>
    <t>EFGL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</si>
</sst>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0">
    <xf numFmtId="0" fontId="0" fillId="0" borderId="0" xfId="0"/>
    <xf numFmtId="20" fontId="0" fillId="0" borderId="0" xfId="0" applyNumberFormat="1"/>
    <xf numFmtId="22" fontId="0" fillId="0" borderId="0" xfId="0" applyNumberFormat="1"/>
    <xf numFmtId="2" fontId="0" fillId="0" borderId="0" xfId="0" applyNumberFormat="1"/>
    <xf numFmtId="0" fontId="4" fillId="2" borderId="0" xfId="0" applyFont="1" applyFill="1"/>
    <xf numFmtId="0" fontId="0" fillId="0" borderId="2" xfId="0" applyBorder="1"/>
    <xf numFmtId="0" fontId="0" fillId="0" borderId="3" xfId="0" applyBorder="1"/>
    <xf numFmtId="22" fontId="0" fillId="0" borderId="3" xfId="0" applyNumberFormat="1" applyBorder="1"/>
    <xf numFmtId="0" fontId="0" fillId="0" borderId="4" xfId="0" applyBorder="1"/>
    <xf numFmtId="22" fontId="0" fillId="0" borderId="4" xfId="0" applyNumberFormat="1" applyBorder="1"/>
    <xf numFmtId="0" fontId="0" fillId="0" borderId="5" xfId="0" applyBorder="1"/>
    <xf numFmtId="22" fontId="0" fillId="0" borderId="5" xfId="0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/>
    <xf numFmtId="22" fontId="0" fillId="0" borderId="8" xfId="0" applyNumberFormat="1" applyBorder="1"/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2" fontId="0" fillId="0" borderId="17" xfId="0" applyNumberFormat="1" applyBorder="1"/>
    <xf numFmtId="20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2" fontId="0" fillId="0" borderId="19" xfId="0" applyNumberFormat="1" applyBorder="1"/>
    <xf numFmtId="2" fontId="0" fillId="0" borderId="21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18" xfId="0" applyNumberFormat="1" applyBorder="1"/>
    <xf numFmtId="2" fontId="0" fillId="0" borderId="20" xfId="0" applyNumberFormat="1" applyBorder="1"/>
    <xf numFmtId="2" fontId="0" fillId="0" borderId="22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9" fontId="0" fillId="0" borderId="0" xfId="1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1.xml"/><Relationship Id="rId10" Type="http://schemas.openxmlformats.org/officeDocument/2006/relationships/chartsheet" Target="chartsheets/sheet10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graphs'!$A$4:$A$6</c:f>
              <c:numCache>
                <c:formatCode>0.00</c:formatCode>
                <c:ptCount val="3"/>
                <c:pt idx="0">
                  <c:v>8.1666666667442769</c:v>
                </c:pt>
                <c:pt idx="1">
                  <c:v>5.1666666667442769</c:v>
                </c:pt>
                <c:pt idx="2">
                  <c:v>4.3333333333139308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A-4C31-A5C4-6630BEBAB9E5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graphs'!$B$4:$B$6</c:f>
              <c:numCache>
                <c:formatCode>0.00</c:formatCode>
                <c:ptCount val="3"/>
                <c:pt idx="0">
                  <c:v>24.333333333372138</c:v>
                </c:pt>
                <c:pt idx="1">
                  <c:v>6.1666666666860692</c:v>
                </c:pt>
                <c:pt idx="2">
                  <c:v>5.6666666666278616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A-4C31-A5C4-6630BEBAB9E5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graphs'!$C$4:$C$6</c:f>
              <c:numCache>
                <c:formatCode>0.00</c:formatCode>
                <c:ptCount val="3"/>
                <c:pt idx="0">
                  <c:v>14</c:v>
                </c:pt>
                <c:pt idx="1">
                  <c:v>5.6111111111240461</c:v>
                </c:pt>
                <c:pt idx="2">
                  <c:v>5.1111111110658385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6A-4C31-A5C4-6630BEBA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70127"/>
        <c:axId val="306083567"/>
      </c:lineChart>
      <c:catAx>
        <c:axId val="30607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3567"/>
        <c:crosses val="autoZero"/>
        <c:auto val="1"/>
        <c:lblAlgn val="ctr"/>
        <c:lblOffset val="100"/>
        <c:noMultiLvlLbl val="0"/>
      </c:catAx>
      <c:valAx>
        <c:axId val="306083567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graphs'!$A$7:$A$9</c:f>
              <c:numCache>
                <c:formatCode>0.00</c:formatCode>
                <c:ptCount val="3"/>
                <c:pt idx="0">
                  <c:v>3.3333333333721384</c:v>
                </c:pt>
                <c:pt idx="1">
                  <c:v>3.5000000000582077</c:v>
                </c:pt>
                <c:pt idx="2">
                  <c:v>2.5000000001164153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8-49A5-B146-2B5815AEC99E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graphs'!$B$7:$B$9</c:f>
              <c:numCache>
                <c:formatCode>0.00</c:formatCode>
                <c:ptCount val="3"/>
                <c:pt idx="0">
                  <c:v>6.1666666666860692</c:v>
                </c:pt>
                <c:pt idx="1">
                  <c:v>4.3333333333139308</c:v>
                </c:pt>
                <c:pt idx="2">
                  <c:v>4.6666666666860692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8-49A5-B146-2B5815AEC99E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graphs'!$C$7:$C$9</c:f>
              <c:numCache>
                <c:formatCode>0.00</c:formatCode>
                <c:ptCount val="3"/>
                <c:pt idx="0">
                  <c:v>4.6666666666860692</c:v>
                </c:pt>
                <c:pt idx="1">
                  <c:v>3.9444444444379769</c:v>
                </c:pt>
                <c:pt idx="2">
                  <c:v>3.7222222223063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38-49A5-B146-2B5815AEC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70127"/>
        <c:axId val="306083567"/>
      </c:lineChart>
      <c:catAx>
        <c:axId val="30607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3567"/>
        <c:crosses val="autoZero"/>
        <c:auto val="1"/>
        <c:lblAlgn val="ctr"/>
        <c:lblOffset val="100"/>
        <c:noMultiLvlLbl val="0"/>
      </c:catAx>
      <c:valAx>
        <c:axId val="3060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EFGL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graphs'!$D$4:$D$6</c:f>
              <c:numCache>
                <c:formatCode>0.00</c:formatCode>
                <c:ptCount val="3"/>
                <c:pt idx="0">
                  <c:v>42</c:v>
                </c:pt>
                <c:pt idx="1">
                  <c:v>16.833333333372138</c:v>
                </c:pt>
                <c:pt idx="2">
                  <c:v>15.333333333197515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7-4FDD-A1B6-A7F1CBA3853A}"/>
            </c:ext>
          </c:extLst>
        </c:ser>
        <c:ser>
          <c:idx val="2"/>
          <c:order val="1"/>
          <c:tx>
            <c:v>EFGL corrected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graphs'!$E$4:$E$6</c:f>
              <c:numCache>
                <c:formatCode>0.00</c:formatCode>
                <c:ptCount val="3"/>
                <c:pt idx="0">
                  <c:v>25.916666666627862</c:v>
                </c:pt>
                <c:pt idx="1">
                  <c:v>16.833333333372138</c:v>
                </c:pt>
                <c:pt idx="2">
                  <c:v>15.333333333197515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47-4FDD-A1B6-A7F1CBA3853A}"/>
            </c:ext>
          </c:extLst>
        </c:ser>
        <c:ser>
          <c:idx val="1"/>
          <c:order val="2"/>
          <c:tx>
            <c:v>Eolmed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graphs'!$F$4:$F$6</c:f>
              <c:numCache>
                <c:formatCode>0.00</c:formatCode>
                <c:ptCount val="3"/>
                <c:pt idx="0">
                  <c:v>14.000000000058208</c:v>
                </c:pt>
                <c:pt idx="1">
                  <c:v>11.833333333313931</c:v>
                </c:pt>
                <c:pt idx="2">
                  <c:v>11.1666666669189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47-4FDD-A1B6-A7F1CBA38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70127"/>
        <c:axId val="306083567"/>
      </c:lineChart>
      <c:catAx>
        <c:axId val="30607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3567"/>
        <c:crosses val="autoZero"/>
        <c:auto val="1"/>
        <c:lblAlgn val="ctr"/>
        <c:lblOffset val="100"/>
        <c:noMultiLvlLbl val="0"/>
      </c:catAx>
      <c:valAx>
        <c:axId val="3060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graphs'!$A$18:$A$20</c:f>
              <c:numCache>
                <c:formatCode>0.00</c:formatCode>
                <c:ptCount val="3"/>
                <c:pt idx="0">
                  <c:v>4.3333333333139308</c:v>
                </c:pt>
                <c:pt idx="1">
                  <c:v>3.4999999998835847</c:v>
                </c:pt>
                <c:pt idx="2">
                  <c:v>3.1666666666860692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B-497C-ADF7-C06AA8C3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6511"/>
        <c:axId val="277308431"/>
      </c:lineChart>
      <c:catAx>
        <c:axId val="27730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auto val="1"/>
        <c:lblAlgn val="ctr"/>
        <c:lblOffset val="100"/>
        <c:noMultiLvlLbl val="0"/>
      </c:catAx>
      <c:valAx>
        <c:axId val="2773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graphs'!$A$21:$A$23</c:f>
              <c:numCache>
                <c:formatCode>0.00</c:formatCode>
                <c:ptCount val="3"/>
                <c:pt idx="0">
                  <c:v>5.6666666666278616</c:v>
                </c:pt>
                <c:pt idx="1">
                  <c:v>3.6666666667442769</c:v>
                </c:pt>
                <c:pt idx="2">
                  <c:v>3.8333333332557231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0-477A-A30B-04D319D7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6511"/>
        <c:axId val="277308431"/>
      </c:lineChart>
      <c:catAx>
        <c:axId val="27730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auto val="1"/>
        <c:lblAlgn val="ctr"/>
        <c:lblOffset val="100"/>
        <c:noMultiLvlLbl val="0"/>
      </c:catAx>
      <c:valAx>
        <c:axId val="2773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EFGL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graphs'!$A$18:$A$20</c:f>
              <c:numCache>
                <c:formatCode>0.00</c:formatCode>
                <c:ptCount val="3"/>
                <c:pt idx="0">
                  <c:v>4.3333333333139308</c:v>
                </c:pt>
                <c:pt idx="1">
                  <c:v>3.4999999998835847</c:v>
                </c:pt>
                <c:pt idx="2">
                  <c:v>3.1666666666860692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2C-4208-82A0-C9489118BCC5}"/>
            </c:ext>
          </c:extLst>
        </c:ser>
        <c:ser>
          <c:idx val="1"/>
          <c:order val="1"/>
          <c:tx>
            <c:v>Eolmed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graphs'!$A$21:$A$23</c:f>
              <c:numCache>
                <c:formatCode>0.00</c:formatCode>
                <c:ptCount val="3"/>
                <c:pt idx="0">
                  <c:v>5.6666666666278616</c:v>
                </c:pt>
                <c:pt idx="1">
                  <c:v>3.6666666667442769</c:v>
                </c:pt>
                <c:pt idx="2">
                  <c:v>3.8333333332557231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2C-4208-82A0-C9489118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6511"/>
        <c:axId val="277308431"/>
      </c:lineChart>
      <c:catAx>
        <c:axId val="27730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auto val="1"/>
        <c:lblAlgn val="ctr"/>
        <c:lblOffset val="100"/>
        <c:noMultiLvlLbl val="0"/>
      </c:catAx>
      <c:valAx>
        <c:axId val="2773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graphs'!$A$11:$A$13</c:f>
              <c:numCache>
                <c:formatCode>0.00</c:formatCode>
                <c:ptCount val="3"/>
                <c:pt idx="0">
                  <c:v>2.4999999999417923</c:v>
                </c:pt>
                <c:pt idx="1">
                  <c:v>3.6666666665696539</c:v>
                </c:pt>
                <c:pt idx="2">
                  <c:v>2.1666666667442769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E-4EF1-BBC1-50A8BD0910A1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graphs'!$B$11:$B$13</c:f>
              <c:numCache>
                <c:formatCode>0.00</c:formatCode>
                <c:ptCount val="3"/>
                <c:pt idx="0">
                  <c:v>4.8333333333721384</c:v>
                </c:pt>
                <c:pt idx="1">
                  <c:v>4.5</c:v>
                </c:pt>
                <c:pt idx="2">
                  <c:v>3.1666666666860692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E-4EF1-BBC1-50A8BD0910A1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graphs'!$C$11:$C$13</c:f>
              <c:numCache>
                <c:formatCode>0.00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2.7222222222480923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9E-4EF1-BBC1-50A8BD09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88367"/>
        <c:axId val="306094607"/>
      </c:lineChart>
      <c:catAx>
        <c:axId val="306088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94607"/>
        <c:crosses val="autoZero"/>
        <c:auto val="1"/>
        <c:lblAlgn val="ctr"/>
        <c:lblOffset val="100"/>
        <c:noMultiLvlLbl val="0"/>
      </c:catAx>
      <c:valAx>
        <c:axId val="30609460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443033887751985"/>
          <c:y val="8.3582086932829178E-3"/>
          <c:w val="0.1401024365597468"/>
          <c:h val="0.197115079809924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graphs'!$A$14:$A$16</c:f>
              <c:numCache>
                <c:formatCode>0.00</c:formatCode>
                <c:ptCount val="3"/>
                <c:pt idx="0">
                  <c:v>1.9999999998835847</c:v>
                </c:pt>
                <c:pt idx="1">
                  <c:v>1.6666666666860692</c:v>
                </c:pt>
                <c:pt idx="2">
                  <c:v>1.3333333333139308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9-4F60-A407-2C50E2009E77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graphs'!$B$14:$B$16</c:f>
              <c:numCache>
                <c:formatCode>0.00</c:formatCode>
                <c:ptCount val="3"/>
                <c:pt idx="0">
                  <c:v>4.1666666666278616</c:v>
                </c:pt>
                <c:pt idx="1">
                  <c:v>2.3333333334303461</c:v>
                </c:pt>
                <c:pt idx="2">
                  <c:v>1.8333333333721384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9-4F60-A407-2C50E2009E77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graphs'!$C$14:$C$16</c:f>
              <c:numCache>
                <c:formatCode>0.00</c:formatCode>
                <c:ptCount val="3"/>
                <c:pt idx="0">
                  <c:v>2.7777777777519077</c:v>
                </c:pt>
                <c:pt idx="1">
                  <c:v>2.0555555555620231</c:v>
                </c:pt>
                <c:pt idx="2">
                  <c:v>1.6666666666860692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69-4F60-A407-2C50E2009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88367"/>
        <c:axId val="306094607"/>
      </c:lineChart>
      <c:catAx>
        <c:axId val="306088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94607"/>
        <c:crosses val="autoZero"/>
        <c:auto val="1"/>
        <c:lblAlgn val="ctr"/>
        <c:lblOffset val="100"/>
        <c:noMultiLvlLbl val="0"/>
      </c:catAx>
      <c:valAx>
        <c:axId val="30609460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443033887751985"/>
          <c:y val="8.3582086932829178E-3"/>
          <c:w val="0.1401024365597468"/>
          <c:h val="0.197115079809924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EFGL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graphs'!$D$11:$D$13</c:f>
              <c:numCache>
                <c:formatCode>0.00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8.1666666667442769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D-4CF6-8B2B-EF13EC1254C4}"/>
            </c:ext>
          </c:extLst>
        </c:ser>
        <c:ser>
          <c:idx val="1"/>
          <c:order val="1"/>
          <c:tx>
            <c:v>Eolmed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graphs'!$F$11:$F$13</c:f>
              <c:numCache>
                <c:formatCode>0.00</c:formatCode>
                <c:ptCount val="3"/>
                <c:pt idx="0">
                  <c:v>8.3333333332557231</c:v>
                </c:pt>
                <c:pt idx="1">
                  <c:v>6.1666666666860692</c:v>
                </c:pt>
                <c:pt idx="2">
                  <c:v>5.0000000000582077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D-4CF6-8B2B-EF13EC125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88367"/>
        <c:axId val="306094607"/>
      </c:lineChart>
      <c:catAx>
        <c:axId val="306088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94607"/>
        <c:crosses val="autoZero"/>
        <c:auto val="1"/>
        <c:lblAlgn val="ctr"/>
        <c:lblOffset val="100"/>
        <c:noMultiLvlLbl val="0"/>
      </c:catAx>
      <c:valAx>
        <c:axId val="3060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From hook-up to release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0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443033887751985"/>
          <c:y val="8.3582086932829178E-3"/>
          <c:w val="0.1401024365597468"/>
          <c:h val="0.197115079809924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855086935421397E-2"/>
          <c:y val="2.2985075167118937E-2"/>
          <c:w val="0.86305670497211784"/>
          <c:h val="0.90154391589009086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graphs'!$A$25:$A$27</c:f>
              <c:numCache>
                <c:formatCode>0.00</c:formatCode>
                <c:ptCount val="3"/>
                <c:pt idx="0">
                  <c:v>22.951388888890506</c:v>
                </c:pt>
                <c:pt idx="1">
                  <c:v>13.236111111109494</c:v>
                </c:pt>
                <c:pt idx="2">
                  <c:v>8.0763888888905058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0-481E-81A3-55A29941D901}"/>
            </c:ext>
          </c:extLst>
        </c:ser>
        <c:ser>
          <c:idx val="1"/>
          <c:order val="1"/>
          <c:tx>
            <c:v>Crane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graphs'!$B$25:$B$27</c:f>
              <c:numCache>
                <c:formatCode>0.00</c:formatCode>
                <c:ptCount val="3"/>
                <c:pt idx="0">
                  <c:v>1.7604166666642413</c:v>
                </c:pt>
                <c:pt idx="1">
                  <c:v>1.3472222222189885</c:v>
                </c:pt>
                <c:pt idx="2">
                  <c:v>1.1111111111094942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4-4C39-9753-8AB66F5B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8431"/>
        <c:axId val="277312751"/>
      </c:lineChart>
      <c:catAx>
        <c:axId val="27730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12751"/>
        <c:crosses val="autoZero"/>
        <c:auto val="1"/>
        <c:lblAlgn val="ctr"/>
        <c:lblOffset val="100"/>
        <c:noMultiLvlLbl val="0"/>
      </c:catAx>
      <c:valAx>
        <c:axId val="2773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between the beginning of lifting of the first tower section and the release of the lifting tool of the last blade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04821605847069"/>
          <c:y val="8.6529511964496694E-2"/>
          <c:w val="9.4927426168858353E-2"/>
          <c:h val="7.0522883312325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855086935421397E-2"/>
          <c:y val="2.2985075167118937E-2"/>
          <c:w val="0.87533441451652783"/>
          <c:h val="0.9287080956330495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graphs'!$A$28:$A$30</c:f>
              <c:numCache>
                <c:formatCode>0.00</c:formatCode>
                <c:ptCount val="3"/>
                <c:pt idx="0">
                  <c:v>14.256944444445253</c:v>
                </c:pt>
                <c:pt idx="1">
                  <c:v>9.9305555555547471</c:v>
                </c:pt>
                <c:pt idx="2">
                  <c:v>16.131944444445253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D-41ED-A1CF-BCC42535F731}"/>
            </c:ext>
          </c:extLst>
        </c:ser>
        <c:ser>
          <c:idx val="1"/>
          <c:order val="1"/>
          <c:tx>
            <c:v>Crane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graphs'!$B$28:$B$30</c:f>
              <c:numCache>
                <c:formatCode>0.00</c:formatCode>
                <c:ptCount val="3"/>
                <c:pt idx="0">
                  <c:v>1.1666666666642413</c:v>
                </c:pt>
                <c:pt idx="1">
                  <c:v>0.90277777778101154</c:v>
                </c:pt>
                <c:pt idx="2">
                  <c:v>0.83333333334303461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D-41ED-A1CF-BCC42535F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8431"/>
        <c:axId val="277312751"/>
      </c:lineChart>
      <c:catAx>
        <c:axId val="27730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12751"/>
        <c:crosses val="autoZero"/>
        <c:auto val="1"/>
        <c:lblAlgn val="ctr"/>
        <c:lblOffset val="100"/>
        <c:noMultiLvlLbl val="0"/>
      </c:catAx>
      <c:valAx>
        <c:axId val="2773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between the beginning of lifting of the first tower section and the release of the lifting tool of the last blade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511065299154"/>
          <c:y val="5.1007123069858343E-2"/>
          <c:w val="9.4927426168858353E-2"/>
          <c:h val="7.0522883312325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6947649694067"/>
          <c:y val="2.2985075167118937E-2"/>
          <c:w val="0.8722991455874255"/>
          <c:h val="0.92870809563304957"/>
        </c:manualLayout>
      </c:layout>
      <c:lineChart>
        <c:grouping val="standard"/>
        <c:varyColors val="0"/>
        <c:ser>
          <c:idx val="0"/>
          <c:order val="0"/>
          <c:tx>
            <c:v>EFGL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graphs'!$B$25:$B$27</c:f>
              <c:numCache>
                <c:formatCode>0.00</c:formatCode>
                <c:ptCount val="3"/>
                <c:pt idx="0">
                  <c:v>1.7604166666642413</c:v>
                </c:pt>
                <c:pt idx="1">
                  <c:v>1.3472222222189885</c:v>
                </c:pt>
                <c:pt idx="2">
                  <c:v>1.1111111111094942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2-4E89-80AC-025C5DD5550D}"/>
            </c:ext>
          </c:extLst>
        </c:ser>
        <c:ser>
          <c:idx val="1"/>
          <c:order val="1"/>
          <c:tx>
            <c:v>Eolmed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graphs'!$B$28:$B$30</c:f>
              <c:numCache>
                <c:formatCode>0.00</c:formatCode>
                <c:ptCount val="3"/>
                <c:pt idx="0">
                  <c:v>1.1666666666642413</c:v>
                </c:pt>
                <c:pt idx="1">
                  <c:v>0.90277777778101154</c:v>
                </c:pt>
                <c:pt idx="2">
                  <c:v>0.83333333334303461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2-4E89-80AC-025C5DD55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8431"/>
        <c:axId val="277312751"/>
      </c:lineChart>
      <c:catAx>
        <c:axId val="27730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12751"/>
        <c:crosses val="autoZero"/>
        <c:auto val="1"/>
        <c:lblAlgn val="ctr"/>
        <c:lblOffset val="100"/>
        <c:noMultiLvlLbl val="0"/>
      </c:catAx>
      <c:valAx>
        <c:axId val="2773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Crane</a:t>
                </a:r>
                <a:r>
                  <a:rPr lang="en-US" baseline="0"/>
                  <a:t> t</a:t>
                </a:r>
                <a:r>
                  <a:rPr lang="en-US"/>
                  <a:t>ime between the beginning of lifting of the first tower section and the release of the lifting tool of the last blade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77213151134844915"/>
          <c:y val="4.4738466206098643E-2"/>
          <c:w val="7.8263792228929555E-2"/>
          <c:h val="7.0522883312325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6947649694067"/>
          <c:y val="2.2985075167118937E-2"/>
          <c:w val="0.8722991455874255"/>
          <c:h val="0.92870809563304957"/>
        </c:manualLayout>
      </c:layout>
      <c:lineChart>
        <c:grouping val="standard"/>
        <c:varyColors val="0"/>
        <c:ser>
          <c:idx val="0"/>
          <c:order val="0"/>
          <c:tx>
            <c:v>EFGL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graphs'!$A$25:$A$27</c:f>
              <c:numCache>
                <c:formatCode>0.00</c:formatCode>
                <c:ptCount val="3"/>
                <c:pt idx="0">
                  <c:v>22.951388888890506</c:v>
                </c:pt>
                <c:pt idx="1">
                  <c:v>13.236111111109494</c:v>
                </c:pt>
                <c:pt idx="2">
                  <c:v>8.0763888888905058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1-4059-BC3B-99760634B060}"/>
            </c:ext>
          </c:extLst>
        </c:ser>
        <c:ser>
          <c:idx val="1"/>
          <c:order val="1"/>
          <c:tx>
            <c:v>Eolmed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for graphs'!$A$28:$A$30</c:f>
              <c:numCache>
                <c:formatCode>0.00</c:formatCode>
                <c:ptCount val="3"/>
                <c:pt idx="0">
                  <c:v>14.256944444445253</c:v>
                </c:pt>
                <c:pt idx="1">
                  <c:v>9.9305555555547471</c:v>
                </c:pt>
                <c:pt idx="2">
                  <c:v>16.131944444445253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1-4059-BC3B-99760634B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08431"/>
        <c:axId val="277312751"/>
      </c:lineChart>
      <c:catAx>
        <c:axId val="27730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12751"/>
        <c:crosses val="autoZero"/>
        <c:auto val="1"/>
        <c:lblAlgn val="ctr"/>
        <c:lblOffset val="100"/>
        <c:noMultiLvlLbl val="0"/>
      </c:catAx>
      <c:valAx>
        <c:axId val="2773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between the beginning of lifting of the first tower section and the release of the lifting tool of the last blade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77213151134844915"/>
          <c:y val="4.4738466206098643E-2"/>
          <c:w val="7.8263792228929555E-2"/>
          <c:h val="7.0522883312325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'Data for graphs'!$A$32:$A$37</c:f>
              <c:numCache>
                <c:formatCode>0.00</c:formatCode>
                <c:ptCount val="6"/>
                <c:pt idx="0">
                  <c:v>38.75</c:v>
                </c:pt>
                <c:pt idx="1">
                  <c:v>25.708333333335759</c:v>
                </c:pt>
                <c:pt idx="2">
                  <c:v>21.798611111109494</c:v>
                </c:pt>
                <c:pt idx="3">
                  <c:v>34.902777777773736</c:v>
                </c:pt>
                <c:pt idx="4">
                  <c:v>19.993055555554747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0-4848-9386-105CA44B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322736"/>
        <c:axId val="1846323216"/>
      </c:lineChart>
      <c:catAx>
        <c:axId val="184632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323216"/>
        <c:crosses val="autoZero"/>
        <c:auto val="1"/>
        <c:lblAlgn val="ctr"/>
        <c:lblOffset val="100"/>
        <c:noMultiLvlLbl val="0"/>
      </c:catAx>
      <c:valAx>
        <c:axId val="18463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time at quayside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32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2C91E7-76A1-4D7F-8B86-B98DB561555A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46B2EC-E3CA-40BE-9D5C-AD94433AB04E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F126B7-9E7F-4EDF-B208-8D8AA92217DC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50748C-701C-4AFA-86E9-5A1AA1EBBF08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806674-0EA0-44BA-A765-198C274BBB1A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9F3930-74A6-44D4-A129-1D9AF0728270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2BA26D-9A4A-470A-B1AE-5B03C37C2E4E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6688FF-AE19-4B0C-BBC4-51C48E23ADE3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626778-2228-4994-8409-DC89B3141D1E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3EB3A9-75AD-48C6-BD25-C0DE004428FD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53929B-E8A8-4355-87AF-18DEDC0CD4E5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9AED66-B567-4AF1-857C-0DD123A666F5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8F6BDC-8645-46E1-AED9-7694313AA773}">
  <sheetPr/>
  <sheetViews>
    <sheetView tabSelected="1" zoomScale="56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4AC98A-E2A9-44E7-A19F-09ABB8754F3C}">
  <sheetPr/>
  <sheetViews>
    <sheetView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E4AA09-C24C-A350-6B73-D666EA0741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529BC2-0231-D593-1AB0-EF14EA1F48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2A726B-C919-D123-BA65-DC2D64675E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0BE2B2-BF8C-AD58-3181-49662FE8D8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6BBFAD-A75E-779B-A9F3-BA61E6A905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4732DB-088B-1ED5-FE51-42AF0A8967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8118C8-E008-0EE3-097E-EE5D9F3D49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018347-0E07-7D0C-969C-283CA5EEBD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E03347C-E231-0367-C931-263B3022B2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39881FF-1053-02E1-FAF8-407DD5F384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AFB85B4-7932-B9AB-6781-AAC2ADEFC9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495FC9-CE18-0E76-EB97-D60E7963DD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2F92F9-F635-3F87-0D6D-426AC75C5F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C28DEE-E8EC-EF4D-B36B-6DA8B7CDF2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22</xdr:row>
      <xdr:rowOff>85725</xdr:rowOff>
    </xdr:from>
    <xdr:to>
      <xdr:col>17</xdr:col>
      <xdr:colOff>673100</xdr:colOff>
      <xdr:row>42</xdr:row>
      <xdr:rowOff>132737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71A5BCB-4B89-4C27-936B-7DFE36CC6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4137025"/>
          <a:ext cx="7769225" cy="3736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FCD8-89BA-4EBB-BC93-CC354FB13EBA}">
  <dimension ref="A1:F37"/>
  <sheetViews>
    <sheetView showGridLines="0" topLeftCell="A16" workbookViewId="0">
      <selection activeCell="D22" sqref="D22"/>
    </sheetView>
  </sheetViews>
  <sheetFormatPr baseColWidth="10" defaultRowHeight="14.5" x14ac:dyDescent="0.35"/>
  <sheetData>
    <row r="1" spans="1:6" x14ac:dyDescent="0.35">
      <c r="A1" t="s">
        <v>32</v>
      </c>
    </row>
    <row r="2" spans="1:6" x14ac:dyDescent="0.35">
      <c r="A2" s="4" t="s">
        <v>23</v>
      </c>
      <c r="B2" s="4"/>
      <c r="C2" s="4"/>
    </row>
    <row r="3" spans="1:6" x14ac:dyDescent="0.35">
      <c r="A3" t="s">
        <v>0</v>
      </c>
      <c r="B3" t="s">
        <v>1</v>
      </c>
      <c r="C3" t="s">
        <v>22</v>
      </c>
      <c r="D3" t="s">
        <v>34</v>
      </c>
      <c r="E3" t="s">
        <v>37</v>
      </c>
      <c r="F3" t="s">
        <v>35</v>
      </c>
    </row>
    <row r="4" spans="1:6" x14ac:dyDescent="0.35">
      <c r="A4" s="3">
        <f>MIN('Data EFGL'!E4:E6)</f>
        <v>8.1666666667442769</v>
      </c>
      <c r="B4" s="3">
        <f>MAX('Data EFGL'!E4:E6)</f>
        <v>24.333333333372138</v>
      </c>
      <c r="C4" s="3">
        <f>AVERAGE('Data EFGL'!E4:E6)</f>
        <v>14</v>
      </c>
      <c r="D4" s="3">
        <f>'Data EFGL'!E4+'Data EFGL'!E5+'Data EFGL'!E6</f>
        <v>42</v>
      </c>
      <c r="E4" s="3">
        <f>'Data EFGL'!E4+'Data EFGL'!E5+'Data EFGL'!H6</f>
        <v>25.916666666627862</v>
      </c>
      <c r="F4" s="3">
        <f>'Data Eolmed'!E4+'Data Eolmed'!E5+'Data Eolmed'!E6</f>
        <v>14.000000000058208</v>
      </c>
    </row>
    <row r="5" spans="1:6" x14ac:dyDescent="0.35">
      <c r="A5" s="3">
        <f>MIN('Data EFGL'!E15:E17)</f>
        <v>5.1666666667442769</v>
      </c>
      <c r="B5" s="3">
        <f>MAX('Data EFGL'!E15:E17)</f>
        <v>6.1666666666860692</v>
      </c>
      <c r="C5" s="3">
        <f>AVERAGE('Data EFGL'!E15:E17)</f>
        <v>5.6111111111240461</v>
      </c>
      <c r="D5" s="3">
        <f>'Data EFGL'!E15+'Data EFGL'!E16+'Data EFGL'!E17</f>
        <v>16.833333333372138</v>
      </c>
      <c r="E5" s="3">
        <f>D5</f>
        <v>16.833333333372138</v>
      </c>
      <c r="F5" s="3">
        <f>'Data Eolmed'!E15+'Data Eolmed'!E16+'Data Eolmed'!E17</f>
        <v>11.833333333313931</v>
      </c>
    </row>
    <row r="6" spans="1:6" x14ac:dyDescent="0.35">
      <c r="A6" s="3">
        <f>MIN('Data EFGL'!E27:E29)</f>
        <v>4.3333333333139308</v>
      </c>
      <c r="B6" s="3">
        <f>MAX('Data EFGL'!E27:E29)</f>
        <v>5.6666666666278616</v>
      </c>
      <c r="C6" s="3">
        <f>AVERAGE('Data EFGL'!E27:E29)</f>
        <v>5.1111111110658385</v>
      </c>
      <c r="D6" s="3">
        <f>'Data EFGL'!E27+'Data EFGL'!E28+'Data EFGL'!E29</f>
        <v>15.333333333197515</v>
      </c>
      <c r="E6" s="3">
        <f>D6</f>
        <v>15.333333333197515</v>
      </c>
      <c r="F6" s="3">
        <f>'Data Eolmed'!E26+'Data Eolmed'!E27+'Data Eolmed'!E28</f>
        <v>11.1666666669189</v>
      </c>
    </row>
    <row r="7" spans="1:6" x14ac:dyDescent="0.35">
      <c r="A7" s="3">
        <f>MIN('Data Eolmed'!E4:E6)</f>
        <v>3.3333333333721384</v>
      </c>
      <c r="B7" s="3">
        <f>MAX('Data Eolmed'!E4:E6)</f>
        <v>6.1666666666860692</v>
      </c>
      <c r="C7" s="3">
        <f>AVERAGE('Data Eolmed'!E4:E6)</f>
        <v>4.6666666666860692</v>
      </c>
    </row>
    <row r="8" spans="1:6" x14ac:dyDescent="0.35">
      <c r="A8" s="3">
        <f>MIN('Data Eolmed'!E15:E17)</f>
        <v>3.5000000000582077</v>
      </c>
      <c r="B8" s="3">
        <f>MAX('Data Eolmed'!E15:E17)</f>
        <v>4.3333333333139308</v>
      </c>
      <c r="C8" s="3">
        <f>AVERAGE('Data Eolmed'!E15:E17)</f>
        <v>3.9444444444379769</v>
      </c>
    </row>
    <row r="9" spans="1:6" x14ac:dyDescent="0.35">
      <c r="A9" s="3">
        <f>MIN('Data Eolmed'!E26:E28)</f>
        <v>2.5000000001164153</v>
      </c>
      <c r="B9" s="3">
        <f>MAX('Data Eolmed'!E26:E28)</f>
        <v>4.6666666666860692</v>
      </c>
      <c r="C9" s="3">
        <f>AVERAGE('Data Eolmed'!E26:E28)</f>
        <v>3.7222222223063</v>
      </c>
    </row>
    <row r="10" spans="1:6" x14ac:dyDescent="0.35">
      <c r="A10" s="4" t="s">
        <v>24</v>
      </c>
      <c r="B10" s="4"/>
      <c r="C10" s="4"/>
    </row>
    <row r="11" spans="1:6" x14ac:dyDescent="0.35">
      <c r="A11" s="3">
        <f>MIN('Data EFGL'!E8:E10)</f>
        <v>2.4999999999417923</v>
      </c>
      <c r="B11" s="3">
        <f>MAX('Data EFGL'!E8:E10)</f>
        <v>4.8333333333721384</v>
      </c>
      <c r="C11" s="3">
        <f>AVERAGE('Data EFGL'!E8:E10)</f>
        <v>4</v>
      </c>
      <c r="D11" s="3">
        <f>'Data EFGL'!E8+'Data EFGL'!E9+'Data EFGL'!E10</f>
        <v>12</v>
      </c>
      <c r="F11" s="3">
        <f>'Data Eolmed'!E8+'Data Eolmed'!E9+'Data Eolmed'!E10</f>
        <v>8.3333333332557231</v>
      </c>
    </row>
    <row r="12" spans="1:6" x14ac:dyDescent="0.35">
      <c r="A12" s="3">
        <f>MIN('Data EFGL'!E19:E21)</f>
        <v>3.6666666665696539</v>
      </c>
      <c r="B12" s="3">
        <f>MAX('Data EFGL'!E19:E21)</f>
        <v>4.5</v>
      </c>
      <c r="C12" s="3">
        <f>AVERAGE('Data EFGL'!E19:E21)</f>
        <v>4</v>
      </c>
      <c r="D12" s="3">
        <f>'Data EFGL'!E19+'Data EFGL'!E20+'Data EFGL'!E21</f>
        <v>12</v>
      </c>
      <c r="F12" s="3">
        <f>'Data Eolmed'!E19+'Data Eolmed'!E20+'Data Eolmed'!E21</f>
        <v>6.1666666666860692</v>
      </c>
    </row>
    <row r="13" spans="1:6" x14ac:dyDescent="0.35">
      <c r="A13" s="3">
        <f>MIN('Data EFGL'!E31:E33)</f>
        <v>2.1666666667442769</v>
      </c>
      <c r="B13" s="3">
        <f>MAX('Data EFGL'!E31:E33)</f>
        <v>3.1666666666860692</v>
      </c>
      <c r="C13" s="3">
        <f>AVERAGE('Data EFGL'!E31:E33)</f>
        <v>2.7222222222480923</v>
      </c>
      <c r="D13" s="3">
        <f>'Data EFGL'!E31+'Data EFGL'!E32+'Data EFGL'!E33</f>
        <v>8.1666666667442769</v>
      </c>
      <c r="F13" s="3">
        <f>'Data Eolmed'!E30+'Data Eolmed'!E31+'Data Eolmed'!E32</f>
        <v>5.0000000000582077</v>
      </c>
    </row>
    <row r="14" spans="1:6" x14ac:dyDescent="0.35">
      <c r="A14" s="3">
        <f>MIN('Data Eolmed'!E8:E10)</f>
        <v>1.9999999998835847</v>
      </c>
      <c r="B14" s="3">
        <f>MAX('Data Eolmed'!E8:E10)</f>
        <v>4.1666666666278616</v>
      </c>
      <c r="C14" s="3">
        <f>AVERAGE('Data Eolmed'!E8:E10)</f>
        <v>2.7777777777519077</v>
      </c>
    </row>
    <row r="15" spans="1:6" x14ac:dyDescent="0.35">
      <c r="A15" s="3">
        <f>MIN('Data Eolmed'!E19:E21)</f>
        <v>1.6666666666860692</v>
      </c>
      <c r="B15" s="3">
        <f>MAX('Data Eolmed'!E19:E21)</f>
        <v>2.3333333334303461</v>
      </c>
      <c r="C15" s="3">
        <f>AVERAGE('Data Eolmed'!E19:E21)</f>
        <v>2.0555555555620231</v>
      </c>
    </row>
    <row r="16" spans="1:6" x14ac:dyDescent="0.35">
      <c r="A16" s="3">
        <f>MIN('Data Eolmed'!E30:E32)</f>
        <v>1.3333333333139308</v>
      </c>
      <c r="B16" s="3">
        <f>MAX('Data Eolmed'!E30:E32)</f>
        <v>1.8333333333721384</v>
      </c>
      <c r="C16" s="3">
        <f>AVERAGE('Data Eolmed'!E30:E32)</f>
        <v>1.6666666666860692</v>
      </c>
    </row>
    <row r="17" spans="1:4" x14ac:dyDescent="0.35">
      <c r="A17" s="4" t="s">
        <v>2</v>
      </c>
      <c r="B17" s="4"/>
      <c r="C17" s="4"/>
    </row>
    <row r="18" spans="1:4" x14ac:dyDescent="0.35">
      <c r="A18" s="3">
        <f>'Data EFGL'!E7</f>
        <v>4.3333333333139308</v>
      </c>
      <c r="C18" s="1"/>
    </row>
    <row r="19" spans="1:4" x14ac:dyDescent="0.35">
      <c r="A19" s="3">
        <f>'Data EFGL'!E18</f>
        <v>3.4999999998835847</v>
      </c>
    </row>
    <row r="20" spans="1:4" x14ac:dyDescent="0.35">
      <c r="A20" s="3">
        <f>'Data EFGL'!E30</f>
        <v>3.1666666666860692</v>
      </c>
      <c r="B20" s="46">
        <f>(A18-A20)/A18</f>
        <v>0.26923076922301969</v>
      </c>
      <c r="D20" s="3">
        <f>AVERAGE(A18:A20)-AVERAGE(A21:A23)</f>
        <v>-0.72222222224809229</v>
      </c>
    </row>
    <row r="21" spans="1:4" x14ac:dyDescent="0.35">
      <c r="A21" s="3">
        <f>'Data Eolmed'!E7</f>
        <v>5.6666666666278616</v>
      </c>
      <c r="B21" s="46"/>
      <c r="D21" s="3">
        <f>A23-A20</f>
        <v>0.6666666665696539</v>
      </c>
    </row>
    <row r="22" spans="1:4" x14ac:dyDescent="0.35">
      <c r="A22" s="3">
        <f>'Data Eolmed'!E18</f>
        <v>3.6666666667442769</v>
      </c>
      <c r="B22" s="46"/>
    </row>
    <row r="23" spans="1:4" x14ac:dyDescent="0.35">
      <c r="A23" s="3">
        <f>'Data Eolmed'!E29</f>
        <v>3.8333333332557231</v>
      </c>
      <c r="B23" s="46"/>
    </row>
    <row r="24" spans="1:4" x14ac:dyDescent="0.35">
      <c r="A24" s="4" t="s">
        <v>4</v>
      </c>
      <c r="B24" s="4"/>
      <c r="C24" s="4"/>
    </row>
    <row r="25" spans="1:4" x14ac:dyDescent="0.35">
      <c r="A25" s="3">
        <f>'Data EFGL'!D10-'Data EFGL'!B4</f>
        <v>22.951388888890506</v>
      </c>
      <c r="B25" s="3">
        <f>(E4+D11+A18)/24</f>
        <v>1.7604166666642413</v>
      </c>
    </row>
    <row r="26" spans="1:4" x14ac:dyDescent="0.35">
      <c r="A26" s="3">
        <f>'Data EFGL'!D21-'Data EFGL'!B15</f>
        <v>13.236111111109494</v>
      </c>
      <c r="B26" s="3">
        <f t="shared" ref="B26:B27" si="0">(E5+D12+A19)/24</f>
        <v>1.3472222222189885</v>
      </c>
    </row>
    <row r="27" spans="1:4" x14ac:dyDescent="0.35">
      <c r="A27" s="3">
        <f>'Data EFGL'!D33-'Data EFGL'!B27</f>
        <v>8.0763888888905058</v>
      </c>
      <c r="B27" s="3">
        <f t="shared" si="0"/>
        <v>1.1111111111094942</v>
      </c>
      <c r="C27" s="46">
        <f>(A25-A27)/A25</f>
        <v>0.64810892586984847</v>
      </c>
    </row>
    <row r="28" spans="1:4" x14ac:dyDescent="0.35">
      <c r="A28" s="3">
        <f>'Data Eolmed'!D10-'Data Eolmed'!B4</f>
        <v>14.256944444445253</v>
      </c>
      <c r="B28" s="49">
        <f>(F4+F11+A21)/24</f>
        <v>1.1666666666642413</v>
      </c>
      <c r="C28">
        <f>B28*24</f>
        <v>27.999999999941792</v>
      </c>
    </row>
    <row r="29" spans="1:4" x14ac:dyDescent="0.35">
      <c r="A29" s="3">
        <f>'Data Eolmed'!D21-'Data Eolmed'!B15</f>
        <v>9.9305555555547471</v>
      </c>
      <c r="B29" s="49">
        <f>(F5+F12+A22)/24</f>
        <v>0.90277777778101154</v>
      </c>
      <c r="C29">
        <f t="shared" ref="C29:C30" si="1">B29*24</f>
        <v>21.666666666744277</v>
      </c>
    </row>
    <row r="30" spans="1:4" x14ac:dyDescent="0.35">
      <c r="A30" s="3">
        <f>'Data Eolmed'!D32-'Data Eolmed'!B26</f>
        <v>16.131944444445253</v>
      </c>
      <c r="B30" s="49">
        <f>(F6+F13+A23)/24</f>
        <v>0.83333333334303461</v>
      </c>
      <c r="C30">
        <f t="shared" si="1"/>
        <v>20.000000000232831</v>
      </c>
    </row>
    <row r="31" spans="1:4" x14ac:dyDescent="0.35">
      <c r="A31" s="4" t="s">
        <v>5</v>
      </c>
      <c r="B31" s="4"/>
      <c r="C31" s="4"/>
    </row>
    <row r="32" spans="1:4" x14ac:dyDescent="0.35">
      <c r="A32" s="3">
        <f>'Data EFGL'!C11-'Data EFGL'!C3</f>
        <v>38.75</v>
      </c>
    </row>
    <row r="33" spans="1:2" x14ac:dyDescent="0.35">
      <c r="A33" s="3">
        <f>'Data EFGL'!C22-'Data EFGL'!C14</f>
        <v>25.708333333335759</v>
      </c>
    </row>
    <row r="34" spans="1:2" x14ac:dyDescent="0.35">
      <c r="A34" s="3">
        <f>'Data EFGL'!C34-'Data EFGL'!C26</f>
        <v>21.798611111109494</v>
      </c>
      <c r="B34" s="46">
        <f>(A32-A34)/A32</f>
        <v>0.43745519713265824</v>
      </c>
    </row>
    <row r="35" spans="1:2" x14ac:dyDescent="0.35">
      <c r="A35" s="3">
        <f>'Data Eolmed'!C11-'Data Eolmed'!C3</f>
        <v>34.902777777773736</v>
      </c>
      <c r="B35" s="46"/>
    </row>
    <row r="36" spans="1:2" x14ac:dyDescent="0.35">
      <c r="A36" s="3">
        <f>'Data Eolmed'!C22-'Data Eolmed'!C14</f>
        <v>19.993055555554747</v>
      </c>
      <c r="B36" s="46"/>
    </row>
    <row r="37" spans="1:2" x14ac:dyDescent="0.35">
      <c r="A37" s="3" t="str">
        <f>IF('Data Eolmed'!C33="","",'Data Eolmed'!C33-'Data Eolmed'!C25)</f>
        <v/>
      </c>
      <c r="B37" s="4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B993-CBEF-497D-A674-13C2AFCF0811}">
  <dimension ref="A1:H45"/>
  <sheetViews>
    <sheetView showGridLines="0" workbookViewId="0">
      <selection activeCell="H7" sqref="H7"/>
    </sheetView>
  </sheetViews>
  <sheetFormatPr baseColWidth="10" defaultRowHeight="14.5" x14ac:dyDescent="0.35"/>
  <cols>
    <col min="1" max="1" width="41.7265625" customWidth="1"/>
    <col min="2" max="2" width="17" customWidth="1"/>
    <col min="3" max="3" width="16.1796875" customWidth="1"/>
    <col min="4" max="4" width="16.54296875" customWidth="1"/>
    <col min="7" max="7" width="15" bestFit="1" customWidth="1"/>
  </cols>
  <sheetData>
    <row r="1" spans="1:8" x14ac:dyDescent="0.35">
      <c r="E1" s="47" t="s">
        <v>29</v>
      </c>
      <c r="F1" s="48"/>
    </row>
    <row r="2" spans="1:8" x14ac:dyDescent="0.35">
      <c r="A2" s="12" t="s">
        <v>6</v>
      </c>
      <c r="B2" s="13" t="s">
        <v>17</v>
      </c>
      <c r="C2" s="13" t="s">
        <v>18</v>
      </c>
      <c r="D2" s="16" t="s">
        <v>19</v>
      </c>
      <c r="E2" s="23" t="s">
        <v>30</v>
      </c>
      <c r="F2" s="24" t="s">
        <v>31</v>
      </c>
    </row>
    <row r="3" spans="1:8" x14ac:dyDescent="0.35">
      <c r="A3" s="10" t="s">
        <v>7</v>
      </c>
      <c r="B3" s="10"/>
      <c r="C3" s="11">
        <v>45790.583333333336</v>
      </c>
      <c r="D3" s="17"/>
      <c r="E3" s="25"/>
      <c r="F3" s="26"/>
    </row>
    <row r="4" spans="1:8" x14ac:dyDescent="0.35">
      <c r="A4" s="6" t="s">
        <v>8</v>
      </c>
      <c r="B4" s="7">
        <v>45795.423611111109</v>
      </c>
      <c r="C4" s="7">
        <v>45795.659722222219</v>
      </c>
      <c r="D4" s="18">
        <v>45795.763888888891</v>
      </c>
      <c r="E4" s="27">
        <f t="shared" ref="E4:E10" si="0">(D4-B4)*24</f>
        <v>8.1666666667442769</v>
      </c>
      <c r="F4" s="28"/>
    </row>
    <row r="5" spans="1:8" x14ac:dyDescent="0.35">
      <c r="A5" s="6" t="s">
        <v>9</v>
      </c>
      <c r="B5" s="7">
        <v>45807.326388888891</v>
      </c>
      <c r="C5" s="7">
        <v>45807.472222222219</v>
      </c>
      <c r="D5" s="18">
        <v>45807.722222222219</v>
      </c>
      <c r="E5" s="27">
        <f t="shared" si="0"/>
        <v>9.4999999998835847</v>
      </c>
      <c r="F5" s="28"/>
    </row>
    <row r="6" spans="1:8" x14ac:dyDescent="0.35">
      <c r="A6" s="6" t="s">
        <v>10</v>
      </c>
      <c r="B6" s="7">
        <v>45809.555555555555</v>
      </c>
      <c r="C6" s="7">
        <v>45810.416666666664</v>
      </c>
      <c r="D6" s="18">
        <v>45810.569444444445</v>
      </c>
      <c r="E6" s="27">
        <f t="shared" si="0"/>
        <v>24.333333333372138</v>
      </c>
      <c r="F6" s="28"/>
      <c r="G6" s="2">
        <f>C6-AVERAGE(C4-B4,C5-B5)</f>
        <v>45810.225694444445</v>
      </c>
      <c r="H6">
        <f>(D6-G6)*24</f>
        <v>8.25</v>
      </c>
    </row>
    <row r="7" spans="1:8" x14ac:dyDescent="0.35">
      <c r="A7" s="6" t="s">
        <v>11</v>
      </c>
      <c r="B7" s="7">
        <v>45810.680555555555</v>
      </c>
      <c r="C7" s="7">
        <v>45810.743055555555</v>
      </c>
      <c r="D7" s="18">
        <v>45810.861111111109</v>
      </c>
      <c r="E7" s="27">
        <f t="shared" si="0"/>
        <v>4.3333333333139308</v>
      </c>
      <c r="F7" s="28"/>
    </row>
    <row r="8" spans="1:8" x14ac:dyDescent="0.35">
      <c r="A8" s="6" t="s">
        <v>12</v>
      </c>
      <c r="B8" s="7">
        <v>45814.291666666664</v>
      </c>
      <c r="C8" s="7">
        <v>45814.416666666664</v>
      </c>
      <c r="D8" s="18">
        <v>45814.493055555555</v>
      </c>
      <c r="E8" s="27">
        <f t="shared" si="0"/>
        <v>4.8333333333721384</v>
      </c>
      <c r="F8" s="28"/>
    </row>
    <row r="9" spans="1:8" x14ac:dyDescent="0.35">
      <c r="A9" s="6" t="s">
        <v>13</v>
      </c>
      <c r="B9" s="7">
        <v>45815.270833333336</v>
      </c>
      <c r="C9" s="7">
        <v>45815.375</v>
      </c>
      <c r="D9" s="18">
        <v>45815.465277777781</v>
      </c>
      <c r="E9" s="27">
        <f t="shared" si="0"/>
        <v>4.6666666666860692</v>
      </c>
      <c r="F9" s="28"/>
    </row>
    <row r="10" spans="1:8" x14ac:dyDescent="0.35">
      <c r="A10" s="6" t="s">
        <v>14</v>
      </c>
      <c r="B10" s="7">
        <v>45818.270833333336</v>
      </c>
      <c r="C10" s="7">
        <v>45818.333333333336</v>
      </c>
      <c r="D10" s="18">
        <v>45818.375</v>
      </c>
      <c r="E10" s="27">
        <f t="shared" si="0"/>
        <v>2.4999999999417923</v>
      </c>
      <c r="F10" s="28"/>
    </row>
    <row r="11" spans="1:8" x14ac:dyDescent="0.35">
      <c r="A11" s="8" t="s">
        <v>15</v>
      </c>
      <c r="B11" s="8"/>
      <c r="C11" s="9">
        <v>45829.333333333336</v>
      </c>
      <c r="D11" s="19"/>
      <c r="E11" s="29"/>
      <c r="F11" s="30"/>
    </row>
    <row r="12" spans="1:8" x14ac:dyDescent="0.35">
      <c r="B12" s="1"/>
      <c r="C12" s="2"/>
      <c r="D12" s="1"/>
      <c r="E12" s="31"/>
      <c r="F12" s="32"/>
    </row>
    <row r="13" spans="1:8" x14ac:dyDescent="0.35">
      <c r="A13" s="12" t="s">
        <v>20</v>
      </c>
      <c r="B13" s="14"/>
      <c r="C13" s="15"/>
      <c r="D13" s="20"/>
      <c r="E13" s="33"/>
      <c r="F13" s="34"/>
    </row>
    <row r="14" spans="1:8" x14ac:dyDescent="0.35">
      <c r="A14" s="10" t="s">
        <v>7</v>
      </c>
      <c r="B14" s="10"/>
      <c r="C14" s="11">
        <v>45832.604166666664</v>
      </c>
      <c r="D14" s="17"/>
      <c r="E14" s="25"/>
      <c r="F14" s="26"/>
    </row>
    <row r="15" spans="1:8" x14ac:dyDescent="0.35">
      <c r="A15" s="6" t="s">
        <v>8</v>
      </c>
      <c r="B15" s="7">
        <v>45836.465277777781</v>
      </c>
      <c r="C15" s="7">
        <v>45836.604166666664</v>
      </c>
      <c r="D15" s="18">
        <v>45836.694444444445</v>
      </c>
      <c r="E15" s="27">
        <f t="shared" ref="E15:E21" si="1">(D15-B15)*24</f>
        <v>5.4999999999417923</v>
      </c>
      <c r="F15" s="28"/>
    </row>
    <row r="16" spans="1:8" x14ac:dyDescent="0.35">
      <c r="A16" s="6" t="s">
        <v>9</v>
      </c>
      <c r="B16" s="7">
        <v>45837.395833333336</v>
      </c>
      <c r="C16" s="7">
        <v>45837.479166666664</v>
      </c>
      <c r="D16" s="18">
        <v>45837.652777777781</v>
      </c>
      <c r="E16" s="27">
        <f t="shared" si="1"/>
        <v>6.1666666666860692</v>
      </c>
      <c r="F16" s="28"/>
    </row>
    <row r="17" spans="1:6" x14ac:dyDescent="0.35">
      <c r="A17" s="6" t="s">
        <v>10</v>
      </c>
      <c r="B17" s="7">
        <v>45838.3125</v>
      </c>
      <c r="C17" s="7">
        <v>45838.4375</v>
      </c>
      <c r="D17" s="18">
        <v>45838.527777777781</v>
      </c>
      <c r="E17" s="27">
        <f t="shared" si="1"/>
        <v>5.1666666667442769</v>
      </c>
      <c r="F17" s="28"/>
    </row>
    <row r="18" spans="1:6" x14ac:dyDescent="0.35">
      <c r="A18" s="6" t="s">
        <v>11</v>
      </c>
      <c r="B18" s="7">
        <v>45838.701388888891</v>
      </c>
      <c r="C18" s="7">
        <v>45838.791666666664</v>
      </c>
      <c r="D18" s="18">
        <v>45838.847222222219</v>
      </c>
      <c r="E18" s="27">
        <f t="shared" si="1"/>
        <v>3.4999999998835847</v>
      </c>
      <c r="F18" s="28"/>
    </row>
    <row r="19" spans="1:6" x14ac:dyDescent="0.35">
      <c r="A19" s="6" t="s">
        <v>12</v>
      </c>
      <c r="B19" s="7">
        <v>45842.520833333336</v>
      </c>
      <c r="C19" s="7">
        <v>45842.645833333336</v>
      </c>
      <c r="D19" s="18">
        <v>45842.673611111109</v>
      </c>
      <c r="E19" s="27">
        <f t="shared" si="1"/>
        <v>3.6666666665696539</v>
      </c>
      <c r="F19" s="28"/>
    </row>
    <row r="20" spans="1:6" x14ac:dyDescent="0.35">
      <c r="A20" s="6" t="s">
        <v>13</v>
      </c>
      <c r="B20" s="7">
        <v>45848.236111111109</v>
      </c>
      <c r="C20" s="7">
        <v>45848.395833333336</v>
      </c>
      <c r="D20" s="18">
        <v>45848.423611111109</v>
      </c>
      <c r="E20" s="27">
        <f t="shared" si="1"/>
        <v>4.5</v>
      </c>
      <c r="F20" s="28"/>
    </row>
    <row r="21" spans="1:6" x14ac:dyDescent="0.35">
      <c r="A21" s="6" t="s">
        <v>14</v>
      </c>
      <c r="B21" s="7">
        <v>45849.541666666664</v>
      </c>
      <c r="C21" s="7">
        <v>45849.625</v>
      </c>
      <c r="D21" s="18">
        <v>45849.701388888891</v>
      </c>
      <c r="E21" s="27">
        <f t="shared" si="1"/>
        <v>3.8333333334303461</v>
      </c>
      <c r="F21" s="28"/>
    </row>
    <row r="22" spans="1:6" x14ac:dyDescent="0.35">
      <c r="A22" s="8" t="s">
        <v>15</v>
      </c>
      <c r="B22" s="8"/>
      <c r="C22" s="9">
        <v>45858.3125</v>
      </c>
      <c r="D22" s="19"/>
      <c r="E22" s="29"/>
      <c r="F22" s="30"/>
    </row>
    <row r="23" spans="1:6" x14ac:dyDescent="0.35">
      <c r="C23" s="2"/>
      <c r="E23" s="31"/>
      <c r="F23" s="32"/>
    </row>
    <row r="24" spans="1:6" x14ac:dyDescent="0.35">
      <c r="A24" s="12" t="s">
        <v>21</v>
      </c>
      <c r="B24" s="14"/>
      <c r="C24" s="15"/>
      <c r="D24" s="20"/>
      <c r="E24" s="33"/>
      <c r="F24" s="34"/>
    </row>
    <row r="25" spans="1:6" x14ac:dyDescent="0.35">
      <c r="A25" s="10" t="s">
        <v>16</v>
      </c>
      <c r="B25" s="10"/>
      <c r="C25" s="11">
        <v>45811</v>
      </c>
      <c r="D25" s="17"/>
      <c r="E25" s="25"/>
      <c r="F25" s="26"/>
    </row>
    <row r="26" spans="1:6" x14ac:dyDescent="0.35">
      <c r="A26" s="6" t="s">
        <v>7</v>
      </c>
      <c r="B26" s="6"/>
      <c r="C26" s="7">
        <v>45873.5625</v>
      </c>
      <c r="D26" s="21"/>
      <c r="E26" s="35"/>
      <c r="F26" s="36"/>
    </row>
    <row r="27" spans="1:6" x14ac:dyDescent="0.35">
      <c r="A27" s="6" t="s">
        <v>8</v>
      </c>
      <c r="B27" s="7">
        <v>45876.3125</v>
      </c>
      <c r="C27" s="7">
        <v>45876.409722222219</v>
      </c>
      <c r="D27" s="18">
        <v>45876.534722222219</v>
      </c>
      <c r="E27" s="27">
        <f t="shared" ref="E27:E33" si="2">(D27-B27)*24</f>
        <v>5.3333333332557231</v>
      </c>
      <c r="F27" s="28"/>
    </row>
    <row r="28" spans="1:6" x14ac:dyDescent="0.35">
      <c r="A28" s="6" t="s">
        <v>9</v>
      </c>
      <c r="B28" s="7">
        <v>45876.576388888891</v>
      </c>
      <c r="C28" s="7">
        <v>45876.743055555555</v>
      </c>
      <c r="D28" s="18">
        <v>45876.8125</v>
      </c>
      <c r="E28" s="27">
        <f t="shared" si="2"/>
        <v>5.6666666666278616</v>
      </c>
      <c r="F28" s="28"/>
    </row>
    <row r="29" spans="1:6" x14ac:dyDescent="0.35">
      <c r="A29" s="6" t="s">
        <v>10</v>
      </c>
      <c r="B29" s="7">
        <v>45878.3125</v>
      </c>
      <c r="C29" s="7">
        <v>45878.430555555555</v>
      </c>
      <c r="D29" s="18">
        <v>45878.493055555555</v>
      </c>
      <c r="E29" s="27">
        <f t="shared" si="2"/>
        <v>4.3333333333139308</v>
      </c>
      <c r="F29" s="28"/>
    </row>
    <row r="30" spans="1:6" x14ac:dyDescent="0.35">
      <c r="A30" s="6" t="s">
        <v>11</v>
      </c>
      <c r="B30" s="7">
        <v>45878.638888888891</v>
      </c>
      <c r="C30" s="7">
        <v>45878.708333333336</v>
      </c>
      <c r="D30" s="18">
        <v>45878.770833333336</v>
      </c>
      <c r="E30" s="27">
        <f t="shared" si="2"/>
        <v>3.1666666666860692</v>
      </c>
      <c r="F30" s="28"/>
    </row>
    <row r="31" spans="1:6" x14ac:dyDescent="0.35">
      <c r="A31" s="6" t="s">
        <v>12</v>
      </c>
      <c r="B31" s="7">
        <v>45882.486111111109</v>
      </c>
      <c r="C31" s="7">
        <v>45882.5625</v>
      </c>
      <c r="D31" s="18">
        <v>45882.618055555555</v>
      </c>
      <c r="E31" s="27">
        <f t="shared" si="2"/>
        <v>3.1666666666860692</v>
      </c>
      <c r="F31" s="28"/>
    </row>
    <row r="32" spans="1:6" x14ac:dyDescent="0.35">
      <c r="A32" s="6" t="s">
        <v>13</v>
      </c>
      <c r="B32" s="7">
        <v>45883.368055555555</v>
      </c>
      <c r="C32" s="7">
        <v>45883.4375</v>
      </c>
      <c r="D32" s="18">
        <v>45883.486111111109</v>
      </c>
      <c r="E32" s="27">
        <f t="shared" si="2"/>
        <v>2.8333333333139308</v>
      </c>
      <c r="F32" s="28"/>
    </row>
    <row r="33" spans="1:6" x14ac:dyDescent="0.35">
      <c r="A33" s="6" t="s">
        <v>14</v>
      </c>
      <c r="B33" s="7">
        <v>45884.298611111109</v>
      </c>
      <c r="C33" s="7">
        <v>45884.368055555555</v>
      </c>
      <c r="D33" s="18">
        <v>45884.388888888891</v>
      </c>
      <c r="E33" s="27">
        <f t="shared" si="2"/>
        <v>2.1666666667442769</v>
      </c>
      <c r="F33" s="28"/>
    </row>
    <row r="34" spans="1:6" x14ac:dyDescent="0.35">
      <c r="A34" s="8" t="s">
        <v>15</v>
      </c>
      <c r="B34" s="8"/>
      <c r="C34" s="9">
        <v>45895.361111111109</v>
      </c>
      <c r="D34" s="19"/>
      <c r="E34" s="37"/>
      <c r="F34" s="30"/>
    </row>
    <row r="35" spans="1:6" x14ac:dyDescent="0.35">
      <c r="E35" s="38"/>
      <c r="F35" s="32"/>
    </row>
    <row r="36" spans="1:6" x14ac:dyDescent="0.35">
      <c r="A36" s="5" t="s">
        <v>25</v>
      </c>
      <c r="B36" s="5"/>
      <c r="C36" s="5"/>
      <c r="D36" s="22"/>
      <c r="E36" s="39"/>
      <c r="F36" s="40">
        <f>C14-C11</f>
        <v>3.2708333333284827</v>
      </c>
    </row>
    <row r="37" spans="1:6" x14ac:dyDescent="0.35">
      <c r="A37" s="6" t="s">
        <v>26</v>
      </c>
      <c r="B37" s="6"/>
      <c r="C37" s="6"/>
      <c r="D37" s="21"/>
      <c r="E37" s="27"/>
      <c r="F37" s="41">
        <f>C26-C22</f>
        <v>15.25</v>
      </c>
    </row>
    <row r="38" spans="1:6" x14ac:dyDescent="0.35">
      <c r="A38" s="6" t="s">
        <v>27</v>
      </c>
      <c r="B38" s="6"/>
      <c r="C38" s="7">
        <v>45883.416666666664</v>
      </c>
      <c r="D38" s="21"/>
      <c r="E38" s="27"/>
      <c r="F38" s="41"/>
    </row>
    <row r="39" spans="1:6" x14ac:dyDescent="0.35">
      <c r="A39" s="8" t="s">
        <v>28</v>
      </c>
      <c r="B39" s="8"/>
      <c r="C39" s="9"/>
      <c r="D39" s="19"/>
      <c r="E39" s="37"/>
      <c r="F39" s="42">
        <f>C34-C38</f>
        <v>11.944444444445253</v>
      </c>
    </row>
    <row r="40" spans="1:6" x14ac:dyDescent="0.35">
      <c r="E40" s="38"/>
      <c r="F40" s="43"/>
    </row>
    <row r="41" spans="1:6" x14ac:dyDescent="0.35">
      <c r="A41" s="5" t="s">
        <v>3</v>
      </c>
      <c r="B41" s="5"/>
      <c r="C41" s="5"/>
      <c r="D41" s="22"/>
      <c r="E41" s="39"/>
      <c r="F41" s="40">
        <f>C34-C3</f>
        <v>104.77777777777374</v>
      </c>
    </row>
    <row r="42" spans="1:6" ht="15" thickBot="1" x14ac:dyDescent="0.4">
      <c r="A42" s="8" t="s">
        <v>33</v>
      </c>
      <c r="B42" s="8"/>
      <c r="C42" s="8"/>
      <c r="D42" s="19"/>
      <c r="E42" s="44"/>
      <c r="F42" s="45">
        <f>F41/3</f>
        <v>34.925925925924581</v>
      </c>
    </row>
    <row r="44" spans="1:6" x14ac:dyDescent="0.35">
      <c r="A44" s="5" t="s">
        <v>36</v>
      </c>
      <c r="B44" s="5"/>
      <c r="C44" s="5"/>
      <c r="D44" s="22"/>
      <c r="E44" s="39"/>
      <c r="F44" s="40">
        <f>D33-C4</f>
        <v>88.729166666671517</v>
      </c>
    </row>
    <row r="45" spans="1:6" ht="15" thickBot="1" x14ac:dyDescent="0.4">
      <c r="A45" s="8" t="s">
        <v>33</v>
      </c>
      <c r="B45" s="8"/>
      <c r="C45" s="8"/>
      <c r="D45" s="19"/>
      <c r="E45" s="44"/>
      <c r="F45" s="45">
        <f>F44/3</f>
        <v>29.576388888890506</v>
      </c>
    </row>
  </sheetData>
  <mergeCells count="1">
    <mergeCell ref="E1:F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08A3-E3E8-4AAE-9E44-30F6582FDB3A}">
  <dimension ref="A1:F44"/>
  <sheetViews>
    <sheetView showGridLines="0" topLeftCell="A13" workbookViewId="0">
      <selection activeCell="A43" sqref="A43:F44"/>
    </sheetView>
  </sheetViews>
  <sheetFormatPr baseColWidth="10" defaultRowHeight="14.5" x14ac:dyDescent="0.35"/>
  <cols>
    <col min="1" max="1" width="41.7265625" customWidth="1"/>
    <col min="2" max="3" width="16.81640625" customWidth="1"/>
    <col min="4" max="4" width="18.453125" customWidth="1"/>
  </cols>
  <sheetData>
    <row r="1" spans="1:6" x14ac:dyDescent="0.35">
      <c r="E1" s="47" t="s">
        <v>29</v>
      </c>
      <c r="F1" s="48"/>
    </row>
    <row r="2" spans="1:6" x14ac:dyDescent="0.35">
      <c r="A2" s="12" t="s">
        <v>6</v>
      </c>
      <c r="B2" s="13" t="s">
        <v>17</v>
      </c>
      <c r="C2" s="13" t="s">
        <v>18</v>
      </c>
      <c r="D2" s="16" t="s">
        <v>19</v>
      </c>
      <c r="E2" s="23" t="s">
        <v>30</v>
      </c>
      <c r="F2" s="24" t="s">
        <v>31</v>
      </c>
    </row>
    <row r="3" spans="1:6" x14ac:dyDescent="0.35">
      <c r="A3" s="10" t="s">
        <v>7</v>
      </c>
      <c r="B3" s="10"/>
      <c r="C3" s="11">
        <v>45915.527777777781</v>
      </c>
      <c r="D3" s="17"/>
      <c r="E3" s="25"/>
      <c r="F3" s="26"/>
    </row>
    <row r="4" spans="1:6" x14ac:dyDescent="0.35">
      <c r="A4" s="6" t="s">
        <v>8</v>
      </c>
      <c r="B4" s="7">
        <v>45927.375</v>
      </c>
      <c r="C4" s="7">
        <v>45927.465277777781</v>
      </c>
      <c r="D4" s="18">
        <v>45927.631944444445</v>
      </c>
      <c r="E4" s="27">
        <f t="shared" ref="E4:E10" si="0">(D4-B4)*24</f>
        <v>6.1666666666860692</v>
      </c>
      <c r="F4" s="28"/>
    </row>
    <row r="5" spans="1:6" x14ac:dyDescent="0.35">
      <c r="A5" s="6" t="s">
        <v>9</v>
      </c>
      <c r="B5" s="7">
        <v>45928.479166666664</v>
      </c>
      <c r="C5" s="7">
        <v>45928.597222222219</v>
      </c>
      <c r="D5" s="18">
        <v>45928.666666666664</v>
      </c>
      <c r="E5" s="27">
        <f t="shared" si="0"/>
        <v>4.5</v>
      </c>
      <c r="F5" s="28"/>
    </row>
    <row r="6" spans="1:6" x14ac:dyDescent="0.35">
      <c r="A6" s="6" t="s">
        <v>10</v>
      </c>
      <c r="B6" s="7">
        <v>45933.611111111109</v>
      </c>
      <c r="C6" s="7">
        <v>45933.708333333336</v>
      </c>
      <c r="D6" s="18">
        <v>45933.75</v>
      </c>
      <c r="E6" s="27">
        <f t="shared" si="0"/>
        <v>3.3333333333721384</v>
      </c>
      <c r="F6" s="28"/>
    </row>
    <row r="7" spans="1:6" x14ac:dyDescent="0.35">
      <c r="A7" s="6" t="s">
        <v>11</v>
      </c>
      <c r="B7" s="7">
        <v>45937.458333333336</v>
      </c>
      <c r="C7" s="7">
        <v>45937.576388888891</v>
      </c>
      <c r="D7" s="18">
        <v>45937.694444444445</v>
      </c>
      <c r="E7" s="27">
        <f t="shared" si="0"/>
        <v>5.6666666666278616</v>
      </c>
      <c r="F7" s="28"/>
    </row>
    <row r="8" spans="1:6" x14ac:dyDescent="0.35">
      <c r="A8" s="6" t="s">
        <v>12</v>
      </c>
      <c r="B8" s="7">
        <v>45940.548611111109</v>
      </c>
      <c r="C8" s="7">
        <v>45940.6875</v>
      </c>
      <c r="D8" s="18">
        <v>45940.722222222219</v>
      </c>
      <c r="E8" s="27">
        <f t="shared" si="0"/>
        <v>4.1666666666278616</v>
      </c>
      <c r="F8" s="28"/>
    </row>
    <row r="9" spans="1:6" x14ac:dyDescent="0.35">
      <c r="A9" s="6" t="s">
        <v>13</v>
      </c>
      <c r="B9" s="7">
        <v>45941.402777777781</v>
      </c>
      <c r="C9" s="7">
        <v>45941.472222222219</v>
      </c>
      <c r="D9" s="18">
        <v>45941.486111111109</v>
      </c>
      <c r="E9" s="27">
        <f t="shared" si="0"/>
        <v>1.9999999998835847</v>
      </c>
      <c r="F9" s="28"/>
    </row>
    <row r="10" spans="1:6" x14ac:dyDescent="0.35">
      <c r="A10" s="6" t="s">
        <v>14</v>
      </c>
      <c r="B10" s="7">
        <v>45941.541666666664</v>
      </c>
      <c r="C10" s="7">
        <v>45941.618055555555</v>
      </c>
      <c r="D10" s="18">
        <v>45941.631944444445</v>
      </c>
      <c r="E10" s="27">
        <f t="shared" si="0"/>
        <v>2.1666666667442769</v>
      </c>
      <c r="F10" s="28"/>
    </row>
    <row r="11" spans="1:6" x14ac:dyDescent="0.35">
      <c r="A11" s="8" t="s">
        <v>15</v>
      </c>
      <c r="B11" s="8"/>
      <c r="C11" s="9">
        <v>45950.430555555555</v>
      </c>
      <c r="D11" s="19"/>
      <c r="E11" s="29"/>
      <c r="F11" s="30"/>
    </row>
    <row r="12" spans="1:6" x14ac:dyDescent="0.35">
      <c r="B12" s="1"/>
      <c r="C12" s="2"/>
      <c r="D12" s="1"/>
      <c r="E12" s="31"/>
      <c r="F12" s="32"/>
    </row>
    <row r="13" spans="1:6" x14ac:dyDescent="0.35">
      <c r="A13" s="12" t="s">
        <v>20</v>
      </c>
      <c r="B13" s="14"/>
      <c r="C13" s="15"/>
      <c r="D13" s="20"/>
      <c r="E13" s="33"/>
      <c r="F13" s="34"/>
    </row>
    <row r="14" spans="1:6" x14ac:dyDescent="0.35">
      <c r="A14" s="10" t="s">
        <v>7</v>
      </c>
      <c r="B14" s="10"/>
      <c r="C14" s="11">
        <v>45951.465277777781</v>
      </c>
      <c r="D14" s="17"/>
      <c r="E14" s="25"/>
      <c r="F14" s="26"/>
    </row>
    <row r="15" spans="1:6" x14ac:dyDescent="0.35">
      <c r="A15" s="6" t="s">
        <v>8</v>
      </c>
      <c r="B15" s="7">
        <v>45952.618055555555</v>
      </c>
      <c r="C15" s="7">
        <v>45952.715277777781</v>
      </c>
      <c r="D15" s="18">
        <v>45952.763888888891</v>
      </c>
      <c r="E15" s="27">
        <f t="shared" ref="E15:E21" si="1">(D15-B15)*24</f>
        <v>3.5000000000582077</v>
      </c>
      <c r="F15" s="28"/>
    </row>
    <row r="16" spans="1:6" x14ac:dyDescent="0.35">
      <c r="A16" s="6" t="s">
        <v>9</v>
      </c>
      <c r="B16" s="7">
        <v>45954.666666666664</v>
      </c>
      <c r="C16" s="7">
        <v>45954.784722222219</v>
      </c>
      <c r="D16" s="18">
        <v>45954.847222222219</v>
      </c>
      <c r="E16" s="27">
        <f t="shared" si="1"/>
        <v>4.3333333333139308</v>
      </c>
      <c r="F16" s="28"/>
    </row>
    <row r="17" spans="1:6" x14ac:dyDescent="0.35">
      <c r="A17" s="6" t="s">
        <v>10</v>
      </c>
      <c r="B17" s="7">
        <v>45955.326388888891</v>
      </c>
      <c r="C17" s="7">
        <v>45955.402777777781</v>
      </c>
      <c r="D17" s="18">
        <v>45955.493055555555</v>
      </c>
      <c r="E17" s="27">
        <f t="shared" si="1"/>
        <v>3.9999999999417923</v>
      </c>
      <c r="F17" s="28"/>
    </row>
    <row r="18" spans="1:6" x14ac:dyDescent="0.35">
      <c r="A18" s="6" t="s">
        <v>11</v>
      </c>
      <c r="B18" s="7">
        <v>45955.597222222219</v>
      </c>
      <c r="C18" s="7">
        <v>45955.6875</v>
      </c>
      <c r="D18" s="18">
        <v>45955.75</v>
      </c>
      <c r="E18" s="27">
        <f t="shared" si="1"/>
        <v>3.6666666667442769</v>
      </c>
      <c r="F18" s="28"/>
    </row>
    <row r="19" spans="1:6" x14ac:dyDescent="0.35">
      <c r="A19" s="6" t="s">
        <v>12</v>
      </c>
      <c r="B19" s="7">
        <v>45960.604166666664</v>
      </c>
      <c r="C19" s="7">
        <v>45960.6875</v>
      </c>
      <c r="D19" s="18">
        <v>45960.701388888891</v>
      </c>
      <c r="E19" s="27">
        <f t="shared" si="1"/>
        <v>2.3333333334303461</v>
      </c>
      <c r="F19" s="28"/>
    </row>
    <row r="20" spans="1:6" x14ac:dyDescent="0.35">
      <c r="A20" s="6" t="s">
        <v>13</v>
      </c>
      <c r="B20" s="7">
        <v>45962.333333333336</v>
      </c>
      <c r="C20" s="7">
        <v>45962.388888888891</v>
      </c>
      <c r="D20" s="18">
        <v>45962.402777777781</v>
      </c>
      <c r="E20" s="27">
        <f t="shared" si="1"/>
        <v>1.6666666666860692</v>
      </c>
      <c r="F20" s="28"/>
    </row>
    <row r="21" spans="1:6" x14ac:dyDescent="0.35">
      <c r="A21" s="6" t="s">
        <v>14</v>
      </c>
      <c r="B21" s="7">
        <v>45962.458333333336</v>
      </c>
      <c r="C21" s="7">
        <v>45962.520833333336</v>
      </c>
      <c r="D21" s="18">
        <v>45962.548611111109</v>
      </c>
      <c r="E21" s="27">
        <f t="shared" si="1"/>
        <v>2.1666666665696539</v>
      </c>
      <c r="F21" s="28"/>
    </row>
    <row r="22" spans="1:6" x14ac:dyDescent="0.35">
      <c r="A22" s="8" t="s">
        <v>15</v>
      </c>
      <c r="B22" s="8"/>
      <c r="C22" s="9">
        <v>45971.458333333336</v>
      </c>
      <c r="D22" s="19"/>
      <c r="E22" s="29"/>
      <c r="F22" s="30"/>
    </row>
    <row r="23" spans="1:6" x14ac:dyDescent="0.35">
      <c r="C23" s="2"/>
      <c r="E23" s="31"/>
      <c r="F23" s="32"/>
    </row>
    <row r="24" spans="1:6" x14ac:dyDescent="0.35">
      <c r="A24" s="12" t="s">
        <v>21</v>
      </c>
      <c r="B24" s="14"/>
      <c r="C24" s="15"/>
      <c r="D24" s="20"/>
      <c r="E24" s="33"/>
      <c r="F24" s="34"/>
    </row>
    <row r="25" spans="1:6" x14ac:dyDescent="0.35">
      <c r="A25" s="6" t="s">
        <v>7</v>
      </c>
      <c r="B25" s="6"/>
      <c r="C25" s="7">
        <v>45972.451388888891</v>
      </c>
      <c r="D25" s="21"/>
      <c r="E25" s="35"/>
      <c r="F25" s="36"/>
    </row>
    <row r="26" spans="1:6" x14ac:dyDescent="0.35">
      <c r="A26" s="6" t="s">
        <v>8</v>
      </c>
      <c r="B26" s="7">
        <v>45976.486111111109</v>
      </c>
      <c r="C26" s="7">
        <v>45976.5625</v>
      </c>
      <c r="D26" s="18">
        <v>45976.680555555555</v>
      </c>
      <c r="E26" s="27">
        <f t="shared" ref="E26:E32" si="2">(D26-B26)*24</f>
        <v>4.6666666666860692</v>
      </c>
      <c r="F26" s="28"/>
    </row>
    <row r="27" spans="1:6" x14ac:dyDescent="0.35">
      <c r="A27" s="6" t="s">
        <v>9</v>
      </c>
      <c r="B27" s="7">
        <v>45977.486111111109</v>
      </c>
      <c r="C27" s="7">
        <v>45977.597222222219</v>
      </c>
      <c r="D27" s="18">
        <v>45977.652777777781</v>
      </c>
      <c r="E27" s="27">
        <f t="shared" si="2"/>
        <v>4.0000000001164153</v>
      </c>
      <c r="F27" s="28"/>
    </row>
    <row r="28" spans="1:6" x14ac:dyDescent="0.35">
      <c r="A28" s="6" t="s">
        <v>10</v>
      </c>
      <c r="B28" s="7">
        <v>45977.736111111109</v>
      </c>
      <c r="C28" s="7">
        <v>45977.798611111109</v>
      </c>
      <c r="D28" s="18">
        <v>45977.840277777781</v>
      </c>
      <c r="E28" s="27">
        <f t="shared" si="2"/>
        <v>2.5000000001164153</v>
      </c>
      <c r="F28" s="28"/>
    </row>
    <row r="29" spans="1:6" x14ac:dyDescent="0.35">
      <c r="A29" s="6" t="s">
        <v>11</v>
      </c>
      <c r="B29" s="7">
        <v>45984.4375</v>
      </c>
      <c r="C29" s="7">
        <v>45984.5</v>
      </c>
      <c r="D29" s="18">
        <v>45984.597222222219</v>
      </c>
      <c r="E29" s="27">
        <f t="shared" si="2"/>
        <v>3.8333333332557231</v>
      </c>
      <c r="F29" s="28"/>
    </row>
    <row r="30" spans="1:6" x14ac:dyDescent="0.35">
      <c r="A30" s="6" t="s">
        <v>12</v>
      </c>
      <c r="B30" s="7">
        <v>45990.354166666664</v>
      </c>
      <c r="C30" s="7">
        <v>45990.409722222219</v>
      </c>
      <c r="D30" s="18">
        <v>45990.430555555555</v>
      </c>
      <c r="E30" s="27">
        <f t="shared" si="2"/>
        <v>1.8333333333721384</v>
      </c>
      <c r="F30" s="28"/>
    </row>
    <row r="31" spans="1:6" x14ac:dyDescent="0.35">
      <c r="A31" s="6" t="s">
        <v>13</v>
      </c>
      <c r="B31" s="7">
        <v>45990.541666666664</v>
      </c>
      <c r="C31" s="7">
        <v>45990.597222222219</v>
      </c>
      <c r="D31" s="18">
        <v>45990.618055555555</v>
      </c>
      <c r="E31" s="27">
        <f t="shared" si="2"/>
        <v>1.8333333333721384</v>
      </c>
      <c r="F31" s="28"/>
    </row>
    <row r="32" spans="1:6" x14ac:dyDescent="0.35">
      <c r="A32" s="6" t="s">
        <v>14</v>
      </c>
      <c r="B32" s="7">
        <v>45992.5625</v>
      </c>
      <c r="C32" s="7">
        <v>45992.604166666664</v>
      </c>
      <c r="D32" s="18">
        <v>45992.618055555555</v>
      </c>
      <c r="E32" s="27">
        <f t="shared" si="2"/>
        <v>1.3333333333139308</v>
      </c>
      <c r="F32" s="28"/>
    </row>
    <row r="33" spans="1:6" x14ac:dyDescent="0.35">
      <c r="A33" s="8" t="s">
        <v>15</v>
      </c>
      <c r="B33" s="8"/>
      <c r="C33" s="9"/>
      <c r="D33" s="19"/>
      <c r="E33" s="37"/>
      <c r="F33" s="30"/>
    </row>
    <row r="34" spans="1:6" x14ac:dyDescent="0.35">
      <c r="E34" s="38"/>
      <c r="F34" s="32"/>
    </row>
    <row r="35" spans="1:6" x14ac:dyDescent="0.35">
      <c r="A35" s="5" t="s">
        <v>25</v>
      </c>
      <c r="B35" s="5"/>
      <c r="C35" s="5"/>
      <c r="D35" s="22"/>
      <c r="E35" s="39"/>
      <c r="F35" s="40">
        <f>C14-C11</f>
        <v>1.0347222222262644</v>
      </c>
    </row>
    <row r="36" spans="1:6" x14ac:dyDescent="0.35">
      <c r="A36" s="6" t="s">
        <v>26</v>
      </c>
      <c r="B36" s="6"/>
      <c r="C36" s="6"/>
      <c r="D36" s="21"/>
      <c r="E36" s="27"/>
      <c r="F36" s="41">
        <f>C25-C22</f>
        <v>0.99305555555474712</v>
      </c>
    </row>
    <row r="37" spans="1:6" x14ac:dyDescent="0.35">
      <c r="A37" s="6" t="s">
        <v>27</v>
      </c>
      <c r="B37" s="6"/>
      <c r="C37" s="7"/>
      <c r="D37" s="21"/>
      <c r="E37" s="27"/>
      <c r="F37" s="41"/>
    </row>
    <row r="38" spans="1:6" x14ac:dyDescent="0.35">
      <c r="A38" s="8" t="s">
        <v>28</v>
      </c>
      <c r="B38" s="8"/>
      <c r="C38" s="9"/>
      <c r="D38" s="19"/>
      <c r="E38" s="37"/>
      <c r="F38" s="42">
        <f>C33-C37</f>
        <v>0</v>
      </c>
    </row>
    <row r="39" spans="1:6" x14ac:dyDescent="0.35">
      <c r="E39" s="38"/>
      <c r="F39" s="43"/>
    </row>
    <row r="40" spans="1:6" x14ac:dyDescent="0.35">
      <c r="A40" s="5" t="s">
        <v>3</v>
      </c>
      <c r="B40" s="5"/>
      <c r="C40" s="5"/>
      <c r="D40" s="22"/>
      <c r="E40" s="39"/>
      <c r="F40" s="40">
        <f>C33-C3</f>
        <v>-45915.527777777781</v>
      </c>
    </row>
    <row r="41" spans="1:6" ht="15" thickBot="1" x14ac:dyDescent="0.4">
      <c r="A41" s="8" t="s">
        <v>33</v>
      </c>
      <c r="B41" s="8"/>
      <c r="C41" s="8"/>
      <c r="D41" s="19"/>
      <c r="E41" s="44"/>
      <c r="F41" s="45">
        <f>F40/3</f>
        <v>-15305.175925925927</v>
      </c>
    </row>
    <row r="43" spans="1:6" x14ac:dyDescent="0.35">
      <c r="A43" s="5" t="s">
        <v>36</v>
      </c>
      <c r="B43" s="5"/>
      <c r="C43" s="5"/>
      <c r="D43" s="22"/>
      <c r="E43" s="39"/>
      <c r="F43" s="40">
        <f>D32-C3</f>
        <v>77.090277777773736</v>
      </c>
    </row>
    <row r="44" spans="1:6" ht="15" thickBot="1" x14ac:dyDescent="0.4">
      <c r="A44" s="8" t="s">
        <v>33</v>
      </c>
      <c r="B44" s="8"/>
      <c r="C44" s="8"/>
      <c r="D44" s="19"/>
      <c r="E44" s="44"/>
      <c r="F44" s="45">
        <f>F43/3</f>
        <v>25.696759259257913</v>
      </c>
    </row>
  </sheetData>
  <mergeCells count="1"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14</vt:i4>
      </vt:variant>
    </vt:vector>
  </HeadingPairs>
  <TitlesOfParts>
    <vt:vector size="17" baseType="lpstr">
      <vt:lpstr>Data for graphs</vt:lpstr>
      <vt:lpstr>Data EFGL</vt:lpstr>
      <vt:lpstr>Data Eolmed</vt:lpstr>
      <vt:lpstr>Towers EFGL</vt:lpstr>
      <vt:lpstr>Towers Eolmed</vt:lpstr>
      <vt:lpstr>Towers compare</vt:lpstr>
      <vt:lpstr>Nacelles EFGL</vt:lpstr>
      <vt:lpstr>Nacelles Eolmed</vt:lpstr>
      <vt:lpstr>Nacelles compare</vt:lpstr>
      <vt:lpstr>Blades EFGL</vt:lpstr>
      <vt:lpstr>Blades Eolmed</vt:lpstr>
      <vt:lpstr>Blades compare</vt:lpstr>
      <vt:lpstr>Total erection EFGL</vt:lpstr>
      <vt:lpstr>Total erection Eolmed</vt:lpstr>
      <vt:lpstr>Total erection compare</vt:lpstr>
      <vt:lpstr>Total erection compare (2)</vt:lpstr>
      <vt:lpstr>Total quayside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Dugué</dc:creator>
  <cp:lastModifiedBy>Charles Dugué</cp:lastModifiedBy>
  <dcterms:created xsi:type="dcterms:W3CDTF">2025-05-18T07:26:35Z</dcterms:created>
  <dcterms:modified xsi:type="dcterms:W3CDTF">2025-12-03T16:25:08Z</dcterms:modified>
</cp:coreProperties>
</file>