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Pedido e Cotação" sheetId="1" state="visible" r:id="rId2"/>
    <sheet name="Codigos B2B" sheetId="2" state="hidden" r:id="rId3"/>
    <sheet name="Codigos Exxtend" sheetId="3" state="hidden" r:id="rId4"/>
    <sheet name="Inosina" sheetId="4" state="hidden" r:id="rId5"/>
    <sheet name="Marcações" sheetId="5" state="hidden" r:id="rId6"/>
    <sheet name="Preço" sheetId="6" state="hidden" r:id="rId7"/>
    <sheet name="Bases" sheetId="7" state="hidden" r:id="rId8"/>
    <sheet name="Frete" sheetId="8" state="hidden" r:id="rId9"/>
  </sheets>
  <definedNames>
    <definedName function="false" hidden="false" localSheetId="0" name="_xlnm.Print_Area" vbProcedure="false">'Pedido e Cotação'!$B$4:$K$32</definedName>
    <definedName function="false" hidden="false" name="Exxpress" vbProcedure="false">'Pedido e Cotação'!$E$140:$E$142</definedName>
    <definedName function="false" hidden="false" name="Frete" vbProcedure="false">Frete!$A$2:$A$84</definedName>
    <definedName function="false" hidden="false" name="_xlfn_IFERROR" vbProcedure="false"/>
    <definedName function="false" hidden="false" localSheetId="0" name="DadosExternos_1" vbProcedure="false">'Pedido e Cotação'!$A$2</definedName>
    <definedName function="false" hidden="false" localSheetId="0" name="DadosExternos_2" vbProcedure="false">'Pedido e Cotação'!$A$2</definedName>
    <definedName function="false" hidden="false" localSheetId="0" name="DadosExternos_3" vbProcedure="false">'Pedido e Cotação'!$A$2</definedName>
    <definedName function="false" hidden="false" localSheetId="0" name="DadosExternos_4" vbProcedure="false">'Pedido e Cotação'!$A$2</definedName>
    <definedName function="false" hidden="false" localSheetId="0" name="Excel_BuiltIn__FilterDatabase" vbProcedure="false">'Pedido e Cotação'!$B$4:$L$120</definedName>
    <definedName function="false" hidden="false" localSheetId="7" name="Excel_BuiltIn__FilterDatabase" vbProcedure="false">Frete!$A$2:$H$43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<sst xmlns="http://schemas.openxmlformats.org/spreadsheetml/2006/main" count="1497" uniqueCount="1139">
  <si>
    <t xml:space="preserve">The link could not be updated.</t>
  </si>
  <si>
    <t xml:space="preserve">Formulário para Pedido ou Cotação de Oligos</t>
  </si>
  <si>
    <t xml:space="preserve">NOTA: Para calcular o preço, insira a sequência e selecione a escala e a purificação desejadas. Para realizar o pedido ou cotação envie este arquivo para o email exxtend@exxtend.com.br</t>
  </si>
  <si>
    <t xml:space="preserve">Os preços constantes deste formulário poderão sofrer reajustes sem prévio aviso. Consulte através do email: exxtend@exxtend.com.br </t>
  </si>
  <si>
    <t xml:space="preserve">Tabela de bases degeneradas</t>
  </si>
  <si>
    <t xml:space="preserve">B = C+G+T      D = A+G+T      H = A+C+T      K = G+T      M = A+C      N = A+C+G+T      R = A+G      S = C+G       V = A+C+G      W = A+T      Y = C+T</t>
  </si>
  <si>
    <t xml:space="preserve">Tabela de modificações internas</t>
  </si>
  <si>
    <r>
      <rPr>
        <sz val="12"/>
        <rFont val="Arial"/>
        <family val="2"/>
      </rPr>
      <t xml:space="preserve"> </t>
    </r>
    <r>
      <rPr>
        <b val="true"/>
        <sz val="12"/>
        <rFont val="Arial"/>
        <family val="2"/>
      </rPr>
      <t xml:space="preserve"> 8oxo</t>
    </r>
    <r>
      <rPr>
        <sz val="12"/>
        <rFont val="Arial"/>
        <family val="2"/>
      </rPr>
      <t xml:space="preserve"> = 8-Oxoguanina                     </t>
    </r>
    <r>
      <rPr>
        <b val="true"/>
        <sz val="16"/>
        <rFont val="Arial"/>
        <family val="2"/>
      </rPr>
      <t xml:space="preserve"> *</t>
    </r>
    <r>
      <rPr>
        <sz val="12"/>
        <rFont val="Arial"/>
        <family val="2"/>
      </rPr>
      <t xml:space="preserve"> = Ligação Fosforotioato                    </t>
    </r>
    <r>
      <rPr>
        <b val="true"/>
        <sz val="12"/>
        <rFont val="Arial"/>
        <family val="2"/>
      </rPr>
      <t xml:space="preserve">C3 </t>
    </r>
    <r>
      <rPr>
        <sz val="12"/>
        <rFont val="Arial"/>
        <family val="2"/>
      </rPr>
      <t xml:space="preserve">= Spacer C3                   </t>
    </r>
    <r>
      <rPr>
        <b val="true"/>
        <sz val="12"/>
        <rFont val="Arial"/>
        <family val="2"/>
      </rPr>
      <t xml:space="preserve">C6</t>
    </r>
    <r>
      <rPr>
        <sz val="12"/>
        <rFont val="Arial"/>
        <family val="2"/>
      </rPr>
      <t xml:space="preserve"> = Spacer C6                     </t>
    </r>
    <r>
      <rPr>
        <b val="true"/>
        <sz val="12"/>
        <rFont val="Arial"/>
        <family val="2"/>
      </rPr>
      <t xml:space="preserve">I </t>
    </r>
    <r>
      <rPr>
        <sz val="12"/>
        <rFont val="Arial"/>
        <family val="2"/>
      </rPr>
      <t xml:space="preserve">= Inosina                </t>
    </r>
    <r>
      <rPr>
        <b val="true"/>
        <sz val="12"/>
        <rFont val="Arial"/>
        <family val="2"/>
      </rPr>
      <t xml:space="preserve">[dU]</t>
    </r>
    <r>
      <rPr>
        <sz val="12"/>
        <rFont val="Arial"/>
        <family val="2"/>
      </rPr>
      <t xml:space="preserve"> = Deoxy Uracila                                                                                                                                   </t>
    </r>
    <r>
      <rPr>
        <b val="true"/>
        <sz val="12"/>
        <rFont val="Arial"/>
        <family val="2"/>
      </rPr>
      <t xml:space="preserve">[mrA]</t>
    </r>
    <r>
      <rPr>
        <sz val="12"/>
        <rFont val="Arial"/>
        <family val="2"/>
      </rPr>
      <t xml:space="preserve"> = 2' O-Metil ra                     </t>
    </r>
    <r>
      <rPr>
        <b val="true"/>
        <sz val="12"/>
        <rFont val="Arial"/>
        <family val="2"/>
      </rPr>
      <t xml:space="preserve"> [mrC] </t>
    </r>
    <r>
      <rPr>
        <sz val="12"/>
        <rFont val="Arial"/>
        <family val="2"/>
      </rPr>
      <t xml:space="preserve">= 2' O-Metil rc                    </t>
    </r>
    <r>
      <rPr>
        <b val="true"/>
        <sz val="12"/>
        <rFont val="Arial"/>
        <family val="2"/>
      </rPr>
      <t xml:space="preserve">  [mrG]</t>
    </r>
    <r>
      <rPr>
        <sz val="12"/>
        <rFont val="Arial"/>
        <family val="2"/>
      </rPr>
      <t xml:space="preserve"> = 2' O-Metil rg               </t>
    </r>
    <r>
      <rPr>
        <b val="true"/>
        <sz val="12"/>
        <rFont val="Arial"/>
        <family val="2"/>
      </rPr>
      <t xml:space="preserve"> [mrT]</t>
    </r>
    <r>
      <rPr>
        <sz val="12"/>
        <rFont val="Arial"/>
        <family val="2"/>
      </rPr>
      <t xml:space="preserve"> = 2' O-Metil 5-Metil ru             </t>
    </r>
    <r>
      <rPr>
        <b val="true"/>
        <sz val="12"/>
        <rFont val="Arial"/>
        <family val="2"/>
      </rPr>
      <t xml:space="preserve">[mrU]</t>
    </r>
    <r>
      <rPr>
        <sz val="12"/>
        <rFont val="Arial"/>
        <family val="2"/>
      </rPr>
      <t xml:space="preserve"> = 2- O-Metil ru       </t>
    </r>
    <r>
      <rPr>
        <b val="true"/>
        <sz val="12"/>
        <rFont val="Arial"/>
        <family val="2"/>
      </rPr>
      <t xml:space="preserve"> [mdC] </t>
    </r>
    <r>
      <rPr>
        <sz val="12"/>
        <rFont val="Arial"/>
        <family val="2"/>
      </rPr>
      <t xml:space="preserve">= 5' 5-Metil dc</t>
    </r>
  </si>
  <si>
    <t xml:space="preserve">Dados das Sequências</t>
  </si>
  <si>
    <t xml:space="preserve">Item</t>
  </si>
  <si>
    <t xml:space="preserve">Nome do Pesquisador</t>
  </si>
  <si>
    <t xml:space="preserve">Nome da Sequência</t>
  </si>
  <si>
    <r>
      <rPr>
        <b val="true"/>
        <sz val="10"/>
        <rFont val="Arial"/>
        <family val="2"/>
      </rPr>
      <t xml:space="preserve">Sequência 5´- 3´ </t>
    </r>
    <r>
      <rPr>
        <b val="true"/>
        <sz val="10"/>
        <color rgb="FFFF0000"/>
        <rFont val="Arial"/>
        <family val="2"/>
      </rPr>
      <t xml:space="preserve">                                                          </t>
    </r>
  </si>
  <si>
    <t xml:space="preserve">Escala   (nmol)         </t>
  </si>
  <si>
    <t xml:space="preserve">Nº de  bases</t>
  </si>
  <si>
    <t xml:space="preserve">Marcador 5'             </t>
  </si>
  <si>
    <t xml:space="preserve">Marcador 3'</t>
  </si>
  <si>
    <t xml:space="preserve">Purificação            </t>
  </si>
  <si>
    <t xml:space="preserve">Preço</t>
  </si>
  <si>
    <t xml:space="preserve">Observações</t>
  </si>
  <si>
    <t xml:space="preserve">Usar LETRAS MAIÚSCULAS e                                                                                                                                                               não inserir as terminações 5' e 3'</t>
  </si>
  <si>
    <t xml:space="preserve">Dessalinizado</t>
  </si>
  <si>
    <t xml:space="preserve">Número total de bases </t>
  </si>
  <si>
    <t xml:space="preserve">Valor do Pedido</t>
  </si>
  <si>
    <t xml:space="preserve">Pedido Exxpress</t>
  </si>
  <si>
    <t xml:space="preserve">Selecione</t>
  </si>
  <si>
    <t xml:space="preserve">Cálculo do Frete</t>
  </si>
  <si>
    <t xml:space="preserve">Selecione seu Estado</t>
  </si>
  <si>
    <t xml:space="preserve">FRETE GRÁTIS PARA OS SEGUINTES ESTADOS, COM VALORES DE PEDIDOS ACIMA DE:</t>
  </si>
  <si>
    <t xml:space="preserve">Valor total</t>
  </si>
  <si>
    <t xml:space="preserve">SP</t>
  </si>
  <si>
    <t xml:space="preserve">DF, ES, GO, MS, MG, PR, RJ, SC</t>
  </si>
  <si>
    <t xml:space="preserve">BA, MT, RS, TO</t>
  </si>
  <si>
    <t xml:space="preserve">AL, CE, MA, PA, PB, PE, PI, RN, RO, SE</t>
  </si>
  <si>
    <t xml:space="preserve">AC, AP, AM, RR</t>
  </si>
  <si>
    <t xml:space="preserve">Dados para faturamento</t>
  </si>
  <si>
    <t xml:space="preserve">Nome ou Razão social</t>
  </si>
  <si>
    <t xml:space="preserve">DDD / Telefone</t>
  </si>
  <si>
    <t xml:space="preserve">e-mail</t>
  </si>
  <si>
    <t xml:space="preserve">CPF ou CNPJ</t>
  </si>
  <si>
    <t xml:space="preserve">Inscrição estadual</t>
  </si>
  <si>
    <t xml:space="preserve">Endereço</t>
  </si>
  <si>
    <t xml:space="preserve">Bairro:</t>
  </si>
  <si>
    <t xml:space="preserve">CEP:</t>
  </si>
  <si>
    <t xml:space="preserve">Cidade / Estado:</t>
  </si>
  <si>
    <t xml:space="preserve">Instituição / Lab. / Sala</t>
  </si>
  <si>
    <t xml:space="preserve">Pessoa para contato</t>
  </si>
  <si>
    <t xml:space="preserve">Nome do Pesquisador e Nº do Processo (Fapesp, CNPq, etc.)</t>
  </si>
  <si>
    <t xml:space="preserve">Dados para entrega (preencher caso sejam diferentes dos dados para faturamento)</t>
  </si>
  <si>
    <t xml:space="preserve">Escala</t>
  </si>
  <si>
    <t xml:space="preserve">Purificação</t>
  </si>
  <si>
    <r>
      <rPr>
        <sz val="14"/>
        <color rgb="FF333333"/>
        <rFont val="Verdana"/>
        <family val="2"/>
      </rPr>
      <t xml:space="preserve">1. O pedido será postado nos Correios no dia seguint</t>
    </r>
    <r>
      <rPr>
        <sz val="14"/>
        <color rgb="FF333333"/>
        <rFont val="Arial"/>
        <family val="2"/>
      </rPr>
      <t xml:space="preserve">e.</t>
    </r>
  </si>
  <si>
    <t xml:space="preserve">2. Envio por Sedex 10 para as localidades atendidas por este serviço, devendo ser entregue até as 10 horas do dia seguinte da postagem.</t>
  </si>
  <si>
    <t xml:space="preserve">RP-OPC</t>
  </si>
  <si>
    <t xml:space="preserve">SIM</t>
  </si>
  <si>
    <r>
      <rPr>
        <sz val="14"/>
        <color rgb="FF333333"/>
        <rFont val="Verdana"/>
        <family val="2"/>
      </rPr>
      <t xml:space="preserve">    Envio por Sedex normal para as localidades não atendidas por Sedex 10, com prazo </t>
    </r>
    <r>
      <rPr>
        <sz val="14"/>
        <color rgb="FF333333"/>
        <rFont val="Arial"/>
        <family val="2"/>
      </rPr>
      <t xml:space="preserve">de entrega padrão dos Correios.</t>
    </r>
  </si>
  <si>
    <t xml:space="preserve">HPLC</t>
  </si>
  <si>
    <t xml:space="preserve">3. Valor do serviço: Adicional de 50% no valor do pedido.</t>
  </si>
  <si>
    <t xml:space="preserve">4. Válido para pedidos recebidos até 17H.</t>
  </si>
  <si>
    <t xml:space="preserve">5. Pedidos até 16 oligos com no máximo 30 bases cada.</t>
  </si>
  <si>
    <t xml:space="preserve">6. Oligo padrão, sem marcações.</t>
  </si>
  <si>
    <t xml:space="preserve">7. Purificação RP-OPC.</t>
  </si>
  <si>
    <t xml:space="preserve">8. Escala inicial de síntese: 10, 25 ou 50 nmol.</t>
  </si>
  <si>
    <t xml:space="preserve">Marcador 5'</t>
  </si>
  <si>
    <t xml:space="preserve">FAM</t>
  </si>
  <si>
    <t xml:space="preserve">Fosforilação</t>
  </si>
  <si>
    <t xml:space="preserve">Quasar 570</t>
  </si>
  <si>
    <t xml:space="preserve">Quasar 670</t>
  </si>
  <si>
    <t xml:space="preserve">Quasar 705</t>
  </si>
  <si>
    <t xml:space="preserve">CAL Flúor Orange 560</t>
  </si>
  <si>
    <t xml:space="preserve">CAL Flúor Red 590</t>
  </si>
  <si>
    <t xml:space="preserve">CAL Flúor Red 610</t>
  </si>
  <si>
    <t xml:space="preserve">TET</t>
  </si>
  <si>
    <t xml:space="preserve">Biotina</t>
  </si>
  <si>
    <t xml:space="preserve">Amino C6</t>
  </si>
  <si>
    <t xml:space="preserve">Thiol C6</t>
  </si>
  <si>
    <t xml:space="preserve">HEX</t>
  </si>
  <si>
    <t xml:space="preserve">Cy3</t>
  </si>
  <si>
    <t xml:space="preserve">Cy5</t>
  </si>
  <si>
    <t xml:space="preserve">PEG-6</t>
  </si>
  <si>
    <t xml:space="preserve">C3 Spacer</t>
  </si>
  <si>
    <t xml:space="preserve">C6 Spacer</t>
  </si>
  <si>
    <t xml:space="preserve">Amino On</t>
  </si>
  <si>
    <t xml:space="preserve">TAMRA</t>
  </si>
  <si>
    <t xml:space="preserve">BHQ 1</t>
  </si>
  <si>
    <t xml:space="preserve">BHQ 2</t>
  </si>
  <si>
    <t xml:space="preserve">BHQ 3</t>
  </si>
  <si>
    <t xml:space="preserve">ROX</t>
  </si>
  <si>
    <t xml:space="preserve">Dabcyl</t>
  </si>
  <si>
    <t xml:space="preserve">Colesterol TEG</t>
  </si>
  <si>
    <t xml:space="preserve">Ferroceno</t>
  </si>
  <si>
    <t xml:space="preserve">Dithiol Serinol</t>
  </si>
  <si>
    <t xml:space="preserve">Spacer C3</t>
  </si>
  <si>
    <t xml:space="preserve">Spacer C6</t>
  </si>
  <si>
    <t xml:space="preserve">Como escolher a escala de síntese e a purificação adequadas.</t>
  </si>
  <si>
    <t xml:space="preserve">Os valores das escalas de síntese referem-se a valores iniciais e não são os valores finais que serão enviados ao pesquisador devido à eficiência dos processos de síntese e purificação, conforme explicado abaixo.</t>
  </si>
  <si>
    <t xml:space="preserve">A produção de oligos é constituída das seguintes etapas:</t>
  </si>
  <si>
    <r>
      <rPr>
        <sz val="11"/>
        <rFont val="Arial"/>
        <family val="2"/>
      </rPr>
      <t xml:space="preserve"> </t>
    </r>
    <r>
      <rPr>
        <b val="true"/>
        <sz val="11"/>
        <rFont val="Arial"/>
        <family val="2"/>
      </rPr>
      <t xml:space="preserve">- Síntese:</t>
    </r>
    <r>
      <rPr>
        <sz val="11"/>
        <rFont val="Arial"/>
        <family val="2"/>
      </rPr>
      <t xml:space="preserve"> é a repetição dos ciclos de Detritilação, Acoplamento, Bloqueio e Oxidação para cada base da sequência. Como estes passos não são 100% eficientes, em cada ciclo uma pequena porcentagem do rendimento é perdida </t>
    </r>
  </si>
  <si>
    <t xml:space="preserve">                   e algumas cadeias do oligo não serão estendidas, o que resultará numa mistura com a sequência total e sequências menores que foram truncadas.</t>
  </si>
  <si>
    <r>
      <rPr>
        <b val="true"/>
        <sz val="11"/>
        <rFont val="Arial"/>
        <family val="2"/>
      </rPr>
      <t xml:space="preserve"> - Dessalinização ou purificação:  </t>
    </r>
    <r>
      <rPr>
        <sz val="11"/>
        <rFont val="Arial"/>
        <family val="2"/>
      </rPr>
      <t xml:space="preserve">é a retirada de sais e/ou a retirada das sequências truncadas. Veja Tabela de Purificação abaixo.</t>
    </r>
  </si>
  <si>
    <t xml:space="preserve">Então, se para concluir suas pesquisas for necessária uma D.O. maior do que o mínimo garantido, é recomendável pedir uma escala de síntese maior.</t>
  </si>
  <si>
    <t xml:space="preserve">Tabela de purificação</t>
  </si>
  <si>
    <t xml:space="preserve">Escalas disponíveis</t>
  </si>
  <si>
    <t xml:space="preserve">Descrição</t>
  </si>
  <si>
    <t xml:space="preserve">Aplicações sugeridas</t>
  </si>
  <si>
    <t xml:space="preserve">Comentários</t>
  </si>
  <si>
    <t xml:space="preserve">Dessalinização</t>
  </si>
  <si>
    <t xml:space="preserve">25, 50, 100, 200
e 1000 nmol</t>
  </si>
  <si>
    <t xml:space="preserve">Purificação por filtração em gel.
Remove os sais mas não remove as sequências truncadas.</t>
  </si>
  <si>
    <t xml:space="preserve">Para oligos não marcados, até 30 bases, a dessalinização é indicada para muitas aplicações incluindo PCR, sequenciamento, microarray e blotting.</t>
  </si>
  <si>
    <t xml:space="preserve">Menor custo.
Normalmente a massa enviada é maior do que nas outras purificações, mas esta massa é representada também pelas sequências incompletas que podem competir com a sequência completa em algumas aplicações e podem interferir nos resultados.</t>
  </si>
  <si>
    <t xml:space="preserve">10, 25, 50, 100, 200
e 1000 nmol</t>
  </si>
  <si>
    <t xml:space="preserve">Purificação por coluna de fase reversa.
Remove os sais e as sequências truncadas.</t>
  </si>
  <si>
    <t xml:space="preserve">Para oligos não marcados, até 70 bases. Indicada para PCR, qPCR, microarray,  blotting, clonagem, sequenciamento e mutagênese.</t>
  </si>
  <si>
    <t xml:space="preserve">Custo intermediário.
Maior pureza do oligo, pois apresenta apenas as sequências completas.</t>
  </si>
  <si>
    <t xml:space="preserve">Purificação por coluna de fase reversa de alto desempenho.
Remove os sais e as sequências truncadas.</t>
  </si>
  <si>
    <t xml:space="preserve">Para sondas, oligos marcados, oligos não marcados acima de 70 bases. Indicada para PCR, qPCR, microarray, blotting, clonagem, sequenciamento, mutagênese, multiplex e antisense.</t>
  </si>
  <si>
    <t xml:space="preserve">Custo alto.
Alta pureza do oligo, pois apresenta apenas as sequências completas. Menor rendimento.</t>
  </si>
  <si>
    <t xml:space="preserve">SP  - Capital - Sedex</t>
  </si>
  <si>
    <t xml:space="preserve">SP  - Capital - Sedex 10</t>
  </si>
  <si>
    <t xml:space="preserve">SP  - Interior - Sedex</t>
  </si>
  <si>
    <t xml:space="preserve">SP  - Interior - Sedex 10</t>
  </si>
  <si>
    <t xml:space="preserve">AC - Capital - Sedex</t>
  </si>
  <si>
    <t xml:space="preserve">AC - Interior - Sedex</t>
  </si>
  <si>
    <t xml:space="preserve">AL - Capital - Sedex</t>
  </si>
  <si>
    <t xml:space="preserve">AL  - Interior - Sedex</t>
  </si>
  <si>
    <t xml:space="preserve">AP  - Capital - Sedex</t>
  </si>
  <si>
    <t xml:space="preserve">AP  - Interior - Sedex</t>
  </si>
  <si>
    <t xml:space="preserve">AM  - Capital - Sedex</t>
  </si>
  <si>
    <t xml:space="preserve">AM  - Interior - Sedex</t>
  </si>
  <si>
    <t xml:space="preserve">BA  - Capital - Sedex</t>
  </si>
  <si>
    <t xml:space="preserve">BA  - Capital - Sedex 12</t>
  </si>
  <si>
    <t xml:space="preserve">BA  - Interior - Sedex</t>
  </si>
  <si>
    <t xml:space="preserve">BA  - Interior - Sedex 12</t>
  </si>
  <si>
    <t xml:space="preserve">DF - Capital - Sedex</t>
  </si>
  <si>
    <t xml:space="preserve">DF - Capital - Sedex 10</t>
  </si>
  <si>
    <t xml:space="preserve">DF - Interior - Sedex</t>
  </si>
  <si>
    <t xml:space="preserve">DF - Interior - Sedex 10</t>
  </si>
  <si>
    <t xml:space="preserve">CE  - Capital - Sedex</t>
  </si>
  <si>
    <t xml:space="preserve">CE  - Interior - Sedex</t>
  </si>
  <si>
    <t xml:space="preserve">E.S.  - Capital - Sedex</t>
  </si>
  <si>
    <t xml:space="preserve">E.S.  - Capital - Sedex 12</t>
  </si>
  <si>
    <t xml:space="preserve">E.S.  - Interior - Sedex</t>
  </si>
  <si>
    <t xml:space="preserve">E.S.  - Interior - Sedex 12</t>
  </si>
  <si>
    <t xml:space="preserve">GO  - Capital - Sedex</t>
  </si>
  <si>
    <t xml:space="preserve">GO  - Capital - Sedex 12</t>
  </si>
  <si>
    <t xml:space="preserve">GO  - Interior - Sedex</t>
  </si>
  <si>
    <t xml:space="preserve">GO  - Interior - Sedex 12</t>
  </si>
  <si>
    <t xml:space="preserve">MA  - Capital - Sedex</t>
  </si>
  <si>
    <t xml:space="preserve">MA  - Interior - Sedex</t>
  </si>
  <si>
    <t xml:space="preserve">MT  - Capital - Sedex</t>
  </si>
  <si>
    <t xml:space="preserve">MT  - Interior - Sedex</t>
  </si>
  <si>
    <t xml:space="preserve">MS  - Capital - Sedex</t>
  </si>
  <si>
    <t xml:space="preserve">MS  - Capital - Sedex 10</t>
  </si>
  <si>
    <t xml:space="preserve">MS  - Interior - Sedex</t>
  </si>
  <si>
    <t xml:space="preserve">MS  - Interior - Sedex 10</t>
  </si>
  <si>
    <t xml:space="preserve">MG  - Capital - Sedex</t>
  </si>
  <si>
    <t xml:space="preserve">MG  - Capital - Sedex 10</t>
  </si>
  <si>
    <t xml:space="preserve">MG  - Interior - Sedex</t>
  </si>
  <si>
    <t xml:space="preserve">MG  - Interior - Sedex 10</t>
  </si>
  <si>
    <t xml:space="preserve">PA  - Capital - Sedex</t>
  </si>
  <si>
    <t xml:space="preserve">PA  - Interior - Sedex</t>
  </si>
  <si>
    <t xml:space="preserve">PB  - Capital - Sedex</t>
  </si>
  <si>
    <t xml:space="preserve">PB  - Interior - Sedex</t>
  </si>
  <si>
    <t xml:space="preserve">PR  - Capital - Sedex</t>
  </si>
  <si>
    <t xml:space="preserve">PR  - Capital - Sedex 10</t>
  </si>
  <si>
    <t xml:space="preserve">PR  - Interior - Sedex</t>
  </si>
  <si>
    <t xml:space="preserve">PR  - Interior - Sedex 10</t>
  </si>
  <si>
    <t xml:space="preserve">PE  - Capital - Sedex</t>
  </si>
  <si>
    <t xml:space="preserve">PE  - Interior - Sedex</t>
  </si>
  <si>
    <t xml:space="preserve">PI  - Capital - Sedex</t>
  </si>
  <si>
    <t xml:space="preserve">PI  - Interior - Sedex</t>
  </si>
  <si>
    <t xml:space="preserve">RJ  - Capital - Sedex</t>
  </si>
  <si>
    <t xml:space="preserve">RJ  - Capital - Sedex 10</t>
  </si>
  <si>
    <t xml:space="preserve">RJ  - Interior - Sedex</t>
  </si>
  <si>
    <t xml:space="preserve">RJ  - Interior - Sedex 10</t>
  </si>
  <si>
    <t xml:space="preserve">RN  - Capital - Sedex</t>
  </si>
  <si>
    <t xml:space="preserve">RN  - Interior - Sedex</t>
  </si>
  <si>
    <t xml:space="preserve">RS  - Capital - Sedex</t>
  </si>
  <si>
    <t xml:space="preserve">RS  - Capital - Sedex 10</t>
  </si>
  <si>
    <t xml:space="preserve">RS  - Interior - Sedex</t>
  </si>
  <si>
    <t xml:space="preserve">RS - Interior - Sedex 10</t>
  </si>
  <si>
    <t xml:space="preserve">RO  - Capital - Sedex</t>
  </si>
  <si>
    <t xml:space="preserve">RO  - Interior - Sedex</t>
  </si>
  <si>
    <t xml:space="preserve">RR  - Capital - Sedex</t>
  </si>
  <si>
    <t xml:space="preserve">RR  - Interior - Sedex</t>
  </si>
  <si>
    <t xml:space="preserve">SC  - Capital - Sedex</t>
  </si>
  <si>
    <t xml:space="preserve">SC  - Capital - Sedex 12</t>
  </si>
  <si>
    <t xml:space="preserve">SC  - Interior - Sedex</t>
  </si>
  <si>
    <t xml:space="preserve">SC  - Interior - Sedex 12</t>
  </si>
  <si>
    <t xml:space="preserve">SE  - Capital - Sedex</t>
  </si>
  <si>
    <t xml:space="preserve">SE  - Interior - Sedex</t>
  </si>
  <si>
    <t xml:space="preserve">TO  - Capital - Sedex</t>
  </si>
  <si>
    <t xml:space="preserve">TO  - Interior - Sedex</t>
  </si>
  <si>
    <t xml:space="preserve">CLIENTE RETIRA</t>
  </si>
  <si>
    <t xml:space="preserve">ID Oligo</t>
  </si>
  <si>
    <t xml:space="preserve">Qt.</t>
  </si>
  <si>
    <t xml:space="preserve">Valor unitario</t>
  </si>
  <si>
    <t xml:space="preserve">Valor Total</t>
  </si>
  <si>
    <t xml:space="preserve">ID Purif.</t>
  </si>
  <si>
    <t xml:space="preserve">ID Inosina</t>
  </si>
  <si>
    <t xml:space="preserve">ID 8oxo</t>
  </si>
  <si>
    <t xml:space="preserve">ID C3</t>
  </si>
  <si>
    <t xml:space="preserve">ID C6</t>
  </si>
  <si>
    <t xml:space="preserve">ID Fosforotioato</t>
  </si>
  <si>
    <t xml:space="preserve">ID 5'</t>
  </si>
  <si>
    <t xml:space="preserve">ID 3'</t>
  </si>
  <si>
    <t xml:space="preserve">Valor Total Geral</t>
  </si>
  <si>
    <t xml:space="preserve">Nome da Sequencia</t>
  </si>
  <si>
    <t xml:space="preserve">Sequencia</t>
  </si>
  <si>
    <t xml:space="preserve">Bases</t>
  </si>
  <si>
    <t xml:space="preserve">Escala + Bases + Purificação</t>
  </si>
  <si>
    <t xml:space="preserve">Código Escala + Bases</t>
  </si>
  <si>
    <t xml:space="preserve">Purificação HPLC</t>
  </si>
  <si>
    <t xml:space="preserve">Código Purificação</t>
  </si>
  <si>
    <t xml:space="preserve">Inosina</t>
  </si>
  <si>
    <t xml:space="preserve">Inosina + Escala</t>
  </si>
  <si>
    <t xml:space="preserve">Codigo Inosina</t>
  </si>
  <si>
    <t xml:space="preserve">8oxo</t>
  </si>
  <si>
    <t xml:space="preserve">8oxo + Escala</t>
  </si>
  <si>
    <t xml:space="preserve">Codigo 8oxo</t>
  </si>
  <si>
    <t xml:space="preserve">C3</t>
  </si>
  <si>
    <t xml:space="preserve">C3 + Escala</t>
  </si>
  <si>
    <t xml:space="preserve">Codigo C3</t>
  </si>
  <si>
    <t xml:space="preserve">C6</t>
  </si>
  <si>
    <t xml:space="preserve">C6 + Escala</t>
  </si>
  <si>
    <t xml:space="preserve">Codigo C6</t>
  </si>
  <si>
    <t xml:space="preserve">2' O-Metil rU</t>
  </si>
  <si>
    <t xml:space="preserve">2' O-Metil rU + Escala</t>
  </si>
  <si>
    <t xml:space="preserve">Codigo 2' O-Metil rU</t>
  </si>
  <si>
    <t xml:space="preserve">2' O-Metil rG</t>
  </si>
  <si>
    <t xml:space="preserve">2' O-Metil rG + Escala</t>
  </si>
  <si>
    <t xml:space="preserve">Codigo 2' O-Metil rG</t>
  </si>
  <si>
    <t xml:space="preserve">2' O-Metil rC</t>
  </si>
  <si>
    <t xml:space="preserve">2' O-Metil rC + Escala</t>
  </si>
  <si>
    <t xml:space="preserve">Codigo 2' O-Metil rC</t>
  </si>
  <si>
    <t xml:space="preserve">2' O-Metil rA </t>
  </si>
  <si>
    <t xml:space="preserve">2' O-Metil rA + Escala</t>
  </si>
  <si>
    <t xml:space="preserve">Codigo 2' O-Metil rA</t>
  </si>
  <si>
    <t xml:space="preserve">Deoxy Uracila</t>
  </si>
  <si>
    <t xml:space="preserve">Deoxy Uracila + Escala</t>
  </si>
  <si>
    <t xml:space="preserve">Codigo Deoxy Uracila</t>
  </si>
  <si>
    <t xml:space="preserve">2' O-Metil 5-Metil rU</t>
  </si>
  <si>
    <t xml:space="preserve">2' O-Metil 5-Metil rU + Escala</t>
  </si>
  <si>
    <t xml:space="preserve">Codigo 2' O-Metil 5-Metil rU</t>
  </si>
  <si>
    <t xml:space="preserve">5' 5-Metil dC</t>
  </si>
  <si>
    <t xml:space="preserve">5' 5-Metil dC + Escala</t>
  </si>
  <si>
    <t xml:space="preserve">Codigo 5' 5-Metil dC</t>
  </si>
  <si>
    <t xml:space="preserve">Fosforotioato </t>
  </si>
  <si>
    <t xml:space="preserve">Fosforotioato + Escala</t>
  </si>
  <si>
    <t xml:space="preserve">Codigo Fosforotioato</t>
  </si>
  <si>
    <t xml:space="preserve">Modificações Internas</t>
  </si>
  <si>
    <t xml:space="preserve">Marcação 5'</t>
  </si>
  <si>
    <t xml:space="preserve">Marcação 5' + Escala</t>
  </si>
  <si>
    <t xml:space="preserve">Código Marcação 5'</t>
  </si>
  <si>
    <t xml:space="preserve">Marcação 3'</t>
  </si>
  <si>
    <t xml:space="preserve">Marcação 3' + Escala</t>
  </si>
  <si>
    <t xml:space="preserve">Código Marcação 3'</t>
  </si>
  <si>
    <t xml:space="preserve">Oligo</t>
  </si>
  <si>
    <t xml:space="preserve">nmol</t>
  </si>
  <si>
    <t xml:space="preserve">Modificação Inosina </t>
  </si>
  <si>
    <t xml:space="preserve">Modificação 8-Oxoguanina </t>
  </si>
  <si>
    <t xml:space="preserve">Modificação C3 </t>
  </si>
  <si>
    <t xml:space="preserve">Modificação C6 </t>
  </si>
  <si>
    <t xml:space="preserve">Modificação Deoxy Uracila </t>
  </si>
  <si>
    <t xml:space="preserve">Modificação 2' O-Metil rA </t>
  </si>
  <si>
    <t xml:space="preserve">Modificação 2' O-Metil rC </t>
  </si>
  <si>
    <t xml:space="preserve">Modificação 2' O-Metil rG </t>
  </si>
  <si>
    <t xml:space="preserve">Modificação 2' O-Metil 5-Metil rU </t>
  </si>
  <si>
    <t xml:space="preserve">Modificação O-Metil rU </t>
  </si>
  <si>
    <t xml:space="preserve">Modificação 5' 5-Metil dC </t>
  </si>
  <si>
    <t xml:space="preserve">Modificação Fosforotioato </t>
  </si>
  <si>
    <t xml:space="preserve">Alterar preços aqui nesta tabela</t>
  </si>
  <si>
    <t xml:space="preserve">Modificação Interna </t>
  </si>
  <si>
    <t xml:space="preserve">espaço depois</t>
  </si>
  <si>
    <t xml:space="preserve">DESCRIÇÃO</t>
  </si>
  <si>
    <t xml:space="preserve">CODIGOS B2B</t>
  </si>
  <si>
    <t xml:space="preserve">CODIGOS EXXTEND</t>
  </si>
  <si>
    <t xml:space="preserve">PREÇO UNIT.</t>
  </si>
  <si>
    <t xml:space="preserve">OLIGOS PURIFICADOS RP-OPC</t>
  </si>
  <si>
    <t xml:space="preserve">10 nmol</t>
  </si>
  <si>
    <t xml:space="preserve">Oligo 10 nmol RP-OPC </t>
  </si>
  <si>
    <t xml:space="preserve">1.1 </t>
  </si>
  <si>
    <t xml:space="preserve">01-1011-10</t>
  </si>
  <si>
    <t xml:space="preserve">Oligo 10 nmol RP-OPC L</t>
  </si>
  <si>
    <t xml:space="preserve">1.2 </t>
  </si>
  <si>
    <t xml:space="preserve">01-1011-10L</t>
  </si>
  <si>
    <t xml:space="preserve">Oligo 10 nmol RP-OPC LL</t>
  </si>
  <si>
    <t xml:space="preserve">1.3 </t>
  </si>
  <si>
    <t xml:space="preserve">01-1011-10LL</t>
  </si>
  <si>
    <t xml:space="preserve">25 nmol</t>
  </si>
  <si>
    <t xml:space="preserve">Oligo 25 nmol RP-OPC </t>
  </si>
  <si>
    <t xml:space="preserve">2.4 </t>
  </si>
  <si>
    <t xml:space="preserve">01-1011-25</t>
  </si>
  <si>
    <t xml:space="preserve">Oligo 25 nmol RP-OPC L</t>
  </si>
  <si>
    <t xml:space="preserve">2.5 </t>
  </si>
  <si>
    <t xml:space="preserve">01-1011-25L</t>
  </si>
  <si>
    <t xml:space="preserve">Oligo 25 nmol RP-OPC LL</t>
  </si>
  <si>
    <t xml:space="preserve">2.6 </t>
  </si>
  <si>
    <t xml:space="preserve">01-1011-25LL</t>
  </si>
  <si>
    <t xml:space="preserve">50 nmol</t>
  </si>
  <si>
    <t xml:space="preserve">Oligo 50 nmol RP-OPC </t>
  </si>
  <si>
    <t xml:space="preserve">3.7 </t>
  </si>
  <si>
    <t xml:space="preserve">01-1011-50</t>
  </si>
  <si>
    <t xml:space="preserve">Oligo 50 nmol RP-OPC L</t>
  </si>
  <si>
    <t xml:space="preserve">3.8 </t>
  </si>
  <si>
    <t xml:space="preserve">01-1011-50L</t>
  </si>
  <si>
    <t xml:space="preserve">Oligo 50 nmol RP-OPC LL</t>
  </si>
  <si>
    <t xml:space="preserve">3.9 </t>
  </si>
  <si>
    <t xml:space="preserve">01-1011-50LL</t>
  </si>
  <si>
    <t xml:space="preserve">100 nmol</t>
  </si>
  <si>
    <t xml:space="preserve">Oligo 100 nmol RP-OPC </t>
  </si>
  <si>
    <t xml:space="preserve">4.10 </t>
  </si>
  <si>
    <t xml:space="preserve">01-1011-100</t>
  </si>
  <si>
    <t xml:space="preserve">Oligo 100 nmol RP-OPC L</t>
  </si>
  <si>
    <t xml:space="preserve">4.11 </t>
  </si>
  <si>
    <t xml:space="preserve">01-1011-100L</t>
  </si>
  <si>
    <t xml:space="preserve">Oligo 100 nmol RP-OPC LL</t>
  </si>
  <si>
    <t xml:space="preserve">4.12 </t>
  </si>
  <si>
    <t xml:space="preserve">01-1011-100LL</t>
  </si>
  <si>
    <t xml:space="preserve">200 nmol</t>
  </si>
  <si>
    <t xml:space="preserve">Oligo 200 nmol RP-OPC </t>
  </si>
  <si>
    <t xml:space="preserve">5.13 </t>
  </si>
  <si>
    <t xml:space="preserve">01-1011-200</t>
  </si>
  <si>
    <t xml:space="preserve">Oligo 200 nmol RP-OPC L</t>
  </si>
  <si>
    <t xml:space="preserve">5.14 </t>
  </si>
  <si>
    <t xml:space="preserve">01-1011-200L</t>
  </si>
  <si>
    <t xml:space="preserve">Oligo 200 nmol RP-OPC LL</t>
  </si>
  <si>
    <t xml:space="preserve">5.15 </t>
  </si>
  <si>
    <t xml:space="preserve">01-1011-200LL</t>
  </si>
  <si>
    <t xml:space="preserve">1000 nmol</t>
  </si>
  <si>
    <t xml:space="preserve">Oligo 1000 nmol RP-OPC </t>
  </si>
  <si>
    <t xml:space="preserve">6.16 </t>
  </si>
  <si>
    <t xml:space="preserve">01-1011-1</t>
  </si>
  <si>
    <t xml:space="preserve">Oligo 1000 nmol RP-OPC L</t>
  </si>
  <si>
    <t xml:space="preserve">6.17 </t>
  </si>
  <si>
    <t xml:space="preserve">01-1011-1L</t>
  </si>
  <si>
    <t xml:space="preserve">Oligo 1000 nmol RP-OPC LL</t>
  </si>
  <si>
    <t xml:space="preserve">6.18 </t>
  </si>
  <si>
    <t xml:space="preserve">01-1011-1LL</t>
  </si>
  <si>
    <t xml:space="preserve">reserva</t>
  </si>
  <si>
    <t xml:space="preserve">7.19 </t>
  </si>
  <si>
    <t xml:space="preserve">7.20 </t>
  </si>
  <si>
    <t xml:space="preserve">7.21 </t>
  </si>
  <si>
    <t xml:space="preserve">8.22 </t>
  </si>
  <si>
    <t xml:space="preserve">8.23 </t>
  </si>
  <si>
    <t xml:space="preserve">8.24 </t>
  </si>
  <si>
    <t xml:space="preserve">9.25 </t>
  </si>
  <si>
    <t xml:space="preserve">9.26 </t>
  </si>
  <si>
    <t xml:space="preserve">9.27 </t>
  </si>
  <si>
    <t xml:space="preserve">OLIGOS DESSALINIZADOS</t>
  </si>
  <si>
    <t xml:space="preserve">Oligo 25 nmol Dessalinizado </t>
  </si>
  <si>
    <t xml:space="preserve">10 </t>
  </si>
  <si>
    <t xml:space="preserve">01-1114-25D</t>
  </si>
  <si>
    <t xml:space="preserve">Oligo 50 nmol Dessalinizado </t>
  </si>
  <si>
    <t xml:space="preserve">11 </t>
  </si>
  <si>
    <t xml:space="preserve">01-1114-50D</t>
  </si>
  <si>
    <t xml:space="preserve">Oligo 100 nmol Dessalinizado </t>
  </si>
  <si>
    <t xml:space="preserve">12 </t>
  </si>
  <si>
    <t xml:space="preserve">01-1114-100D</t>
  </si>
  <si>
    <t xml:space="preserve">Oligo 200 nmol Dessalinizado </t>
  </si>
  <si>
    <t xml:space="preserve">13 </t>
  </si>
  <si>
    <t xml:space="preserve">01-1114-200D</t>
  </si>
  <si>
    <t xml:space="preserve">Oligo 1000 nmol Dessalinizado </t>
  </si>
  <si>
    <t xml:space="preserve">14 </t>
  </si>
  <si>
    <t xml:space="preserve">01-1114-1D</t>
  </si>
  <si>
    <t xml:space="preserve">Oligo 1000 nmol Dessalinizado</t>
  </si>
  <si>
    <t xml:space="preserve">15 </t>
  </si>
  <si>
    <t xml:space="preserve">16 </t>
  </si>
  <si>
    <t xml:space="preserve">17 </t>
  </si>
  <si>
    <t xml:space="preserve">OLIGOS PURIFICADOS HPLC</t>
  </si>
  <si>
    <t xml:space="preserve">Oligo 10 nmol HPLC </t>
  </si>
  <si>
    <t xml:space="preserve">18 </t>
  </si>
  <si>
    <t xml:space="preserve">01-1011-10HPLC</t>
  </si>
  <si>
    <t xml:space="preserve">Oligo 25 nmol HPLC </t>
  </si>
  <si>
    <t xml:space="preserve">19 </t>
  </si>
  <si>
    <t xml:space="preserve">01-1011-25HPLC</t>
  </si>
  <si>
    <t xml:space="preserve">Oligo 50 nmol HPLC </t>
  </si>
  <si>
    <t xml:space="preserve">20 </t>
  </si>
  <si>
    <t xml:space="preserve">01-1011-50HPLC</t>
  </si>
  <si>
    <t xml:space="preserve">Oligo 100 nmol HPLC </t>
  </si>
  <si>
    <t xml:space="preserve">21 </t>
  </si>
  <si>
    <t xml:space="preserve">01-1011-100HPLC</t>
  </si>
  <si>
    <t xml:space="preserve">Oligo 200 nmol HPLC </t>
  </si>
  <si>
    <t xml:space="preserve">22 </t>
  </si>
  <si>
    <t xml:space="preserve">01-1011-200HPLC</t>
  </si>
  <si>
    <t xml:space="preserve">Oligo 1000 nmol HPLC </t>
  </si>
  <si>
    <t xml:space="preserve">23 </t>
  </si>
  <si>
    <t xml:space="preserve">01-1011-1HPLC</t>
  </si>
  <si>
    <t xml:space="preserve">24 </t>
  </si>
  <si>
    <t xml:space="preserve">25 </t>
  </si>
  <si>
    <t xml:space="preserve">26 </t>
  </si>
  <si>
    <t xml:space="preserve">PURIFICAÇÃO HPLC</t>
  </si>
  <si>
    <t xml:space="preserve">27 </t>
  </si>
  <si>
    <t xml:space="preserve">02-P-HPLC</t>
  </si>
  <si>
    <t xml:space="preserve">MARCAÇÕES 3'</t>
  </si>
  <si>
    <t xml:space="preserve">Marcação 3' FAM 10 nmol</t>
  </si>
  <si>
    <t xml:space="preserve">28 </t>
  </si>
  <si>
    <t xml:space="preserve">03-M-FAM-10</t>
  </si>
  <si>
    <t xml:space="preserve">ND</t>
  </si>
  <si>
    <t xml:space="preserve">Marcação 3' FAM 25 nmol</t>
  </si>
  <si>
    <t xml:space="preserve">29 </t>
  </si>
  <si>
    <t xml:space="preserve">03-M-FAM-25</t>
  </si>
  <si>
    <t xml:space="preserve">Marcação 3' FAM 50 nmol</t>
  </si>
  <si>
    <t xml:space="preserve">30</t>
  </si>
  <si>
    <t xml:space="preserve">03-M-FAM-50</t>
  </si>
  <si>
    <t xml:space="preserve">Marcação 3' FAM 100 nmol</t>
  </si>
  <si>
    <t xml:space="preserve">31</t>
  </si>
  <si>
    <t xml:space="preserve">03-M-FAM-100</t>
  </si>
  <si>
    <t xml:space="preserve">Marcação 3' FAM 200 nmol</t>
  </si>
  <si>
    <t xml:space="preserve">32</t>
  </si>
  <si>
    <t xml:space="preserve">03-M-FAM-200</t>
  </si>
  <si>
    <t xml:space="preserve">Marcação 3' FAM 1000 nmol</t>
  </si>
  <si>
    <t xml:space="preserve">03-M-FAM-1</t>
  </si>
  <si>
    <t xml:space="preserve">Marcação 3' Amino On 10 nmol</t>
  </si>
  <si>
    <t xml:space="preserve">33</t>
  </si>
  <si>
    <t xml:space="preserve">03-M-AMI-10</t>
  </si>
  <si>
    <t xml:space="preserve">Marcação 3' Amino On 25 nmol</t>
  </si>
  <si>
    <t xml:space="preserve">34</t>
  </si>
  <si>
    <t xml:space="preserve">03-M-AMI-25</t>
  </si>
  <si>
    <t xml:space="preserve">Marcação 3' Amino On 50 nmol</t>
  </si>
  <si>
    <t xml:space="preserve">35</t>
  </si>
  <si>
    <t xml:space="preserve">03-M-AMI-50</t>
  </si>
  <si>
    <t xml:space="preserve">Marcação 3' Amino On 100 nmol</t>
  </si>
  <si>
    <t xml:space="preserve">36</t>
  </si>
  <si>
    <t xml:space="preserve">03-M-AMI-100</t>
  </si>
  <si>
    <t xml:space="preserve">Marcação 3' Amino On 200 nmol</t>
  </si>
  <si>
    <t xml:space="preserve">37</t>
  </si>
  <si>
    <t xml:space="preserve">03-M-AMI-200</t>
  </si>
  <si>
    <t xml:space="preserve">Marcação 3' Amino On 1000 nmol</t>
  </si>
  <si>
    <t xml:space="preserve">03-M-AMI-1</t>
  </si>
  <si>
    <t xml:space="preserve">Marcação 3' TAMRA 10 nmol</t>
  </si>
  <si>
    <t xml:space="preserve">38</t>
  </si>
  <si>
    <t xml:space="preserve">03-M-TAM-10</t>
  </si>
  <si>
    <t xml:space="preserve">Marcação 3' TAMRA 25 nmol</t>
  </si>
  <si>
    <t xml:space="preserve">39</t>
  </si>
  <si>
    <t xml:space="preserve">03-M-TAM-25</t>
  </si>
  <si>
    <t xml:space="preserve">Marcação 3' TAMRA 50 nmol</t>
  </si>
  <si>
    <t xml:space="preserve">40</t>
  </si>
  <si>
    <t xml:space="preserve">03-M-TAM-50</t>
  </si>
  <si>
    <t xml:space="preserve">Marcação 3' TAMRA 100 nmol</t>
  </si>
  <si>
    <t xml:space="preserve">41</t>
  </si>
  <si>
    <t xml:space="preserve">03-M-TAM-100</t>
  </si>
  <si>
    <t xml:space="preserve">Marcação 3' TAMRA 200 nmol</t>
  </si>
  <si>
    <t xml:space="preserve">42</t>
  </si>
  <si>
    <t xml:space="preserve">03-M-TAM-200</t>
  </si>
  <si>
    <t xml:space="preserve">Marcação 3' TAMRA 1000 nmol</t>
  </si>
  <si>
    <t xml:space="preserve">03-M-TAM-1</t>
  </si>
  <si>
    <t xml:space="preserve">Marcação 3' BHQ 1 10 nmol</t>
  </si>
  <si>
    <t xml:space="preserve">43</t>
  </si>
  <si>
    <t xml:space="preserve">03-M-BHQ1-10</t>
  </si>
  <si>
    <t xml:space="preserve">Marcação 3' BHQ 1 25 nmol</t>
  </si>
  <si>
    <t xml:space="preserve">44</t>
  </si>
  <si>
    <t xml:space="preserve">03-M-BHQ1-25</t>
  </si>
  <si>
    <t xml:space="preserve">Marcação 3' BHQ 1 50 nmol</t>
  </si>
  <si>
    <t xml:space="preserve">45</t>
  </si>
  <si>
    <t xml:space="preserve">03-M-BHQ1-50</t>
  </si>
  <si>
    <t xml:space="preserve">Marcação 3' BHQ 1 100 nmol</t>
  </si>
  <si>
    <t xml:space="preserve">46</t>
  </si>
  <si>
    <t xml:space="preserve">03-M-BHQ1-100</t>
  </si>
  <si>
    <t xml:space="preserve">Marcação 3' BHQ 1 200 nmol</t>
  </si>
  <si>
    <t xml:space="preserve">47</t>
  </si>
  <si>
    <t xml:space="preserve">03-M-BHQ1-200</t>
  </si>
  <si>
    <t xml:space="preserve">Marcação 3' BHQ 1 1000 nmol</t>
  </si>
  <si>
    <t xml:space="preserve">03-M-BHQ1-1</t>
  </si>
  <si>
    <t xml:space="preserve">Marcação 3' BHQ 2 10 nmol</t>
  </si>
  <si>
    <t xml:space="preserve">48</t>
  </si>
  <si>
    <t xml:space="preserve">03-M-BHQ2-10</t>
  </si>
  <si>
    <t xml:space="preserve">Marcação 3' BHQ 2 25 nmol</t>
  </si>
  <si>
    <t xml:space="preserve">49</t>
  </si>
  <si>
    <t xml:space="preserve">03-M-BHQ2-25</t>
  </si>
  <si>
    <t xml:space="preserve">Marcação 3' BHQ 2 50 nmol</t>
  </si>
  <si>
    <t xml:space="preserve">50</t>
  </si>
  <si>
    <t xml:space="preserve">03-M-BHQ2-50</t>
  </si>
  <si>
    <t xml:space="preserve">Marcação 3' BHQ 2 100 nmol</t>
  </si>
  <si>
    <t xml:space="preserve">51</t>
  </si>
  <si>
    <t xml:space="preserve">03-M-BHQ2-100</t>
  </si>
  <si>
    <t xml:space="preserve">Marcação 3' BHQ 2 200 nmol</t>
  </si>
  <si>
    <t xml:space="preserve">52</t>
  </si>
  <si>
    <t xml:space="preserve">03-M-BHQ2-200</t>
  </si>
  <si>
    <t xml:space="preserve">Marcação 3' BHQ 2 1000 nmol</t>
  </si>
  <si>
    <t xml:space="preserve">03-M-BHQ2-1</t>
  </si>
  <si>
    <t xml:space="preserve">Marcação 3' ROX 10 nmol</t>
  </si>
  <si>
    <t xml:space="preserve">53</t>
  </si>
  <si>
    <t xml:space="preserve">03-M-ROX-10</t>
  </si>
  <si>
    <t xml:space="preserve">Marcação 3' ROX 25 nmol</t>
  </si>
  <si>
    <t xml:space="preserve">54</t>
  </si>
  <si>
    <t xml:space="preserve">03-M-ROX-25</t>
  </si>
  <si>
    <t xml:space="preserve">Marcação 3' ROX 50 nmol</t>
  </si>
  <si>
    <t xml:space="preserve">55</t>
  </si>
  <si>
    <t xml:space="preserve">03-M-ROX-50</t>
  </si>
  <si>
    <t xml:space="preserve">Marcação 3' ROX 100 nmol</t>
  </si>
  <si>
    <t xml:space="preserve">56</t>
  </si>
  <si>
    <t xml:space="preserve">03-M-ROX-100</t>
  </si>
  <si>
    <t xml:space="preserve">Marcação 3' ROX 200 nmol</t>
  </si>
  <si>
    <t xml:space="preserve">57</t>
  </si>
  <si>
    <t xml:space="preserve">03-M-ROX-200</t>
  </si>
  <si>
    <t xml:space="preserve">Marcação 3' ROX 1000 nmol</t>
  </si>
  <si>
    <t xml:space="preserve">03-M-ROX-1</t>
  </si>
  <si>
    <t xml:space="preserve">Marcação 3' Dabcyl 10 nmol</t>
  </si>
  <si>
    <t xml:space="preserve">58</t>
  </si>
  <si>
    <t xml:space="preserve">03-M-DAB-10</t>
  </si>
  <si>
    <t xml:space="preserve">Marcação 3' Dabcyl 25 nmol</t>
  </si>
  <si>
    <t xml:space="preserve">59</t>
  </si>
  <si>
    <t xml:space="preserve">03-M-DAB-25</t>
  </si>
  <si>
    <t xml:space="preserve">Marcação 3' Dabcyl 50 nmol</t>
  </si>
  <si>
    <t xml:space="preserve">60</t>
  </si>
  <si>
    <t xml:space="preserve">03-M-DAB-50</t>
  </si>
  <si>
    <t xml:space="preserve">Marcação 3' Dabcyl 100 nmol</t>
  </si>
  <si>
    <t xml:space="preserve">61</t>
  </si>
  <si>
    <t xml:space="preserve">03-M-DAB-100</t>
  </si>
  <si>
    <t xml:space="preserve">Marcação 3' Dabcyl 200 nmol</t>
  </si>
  <si>
    <t xml:space="preserve">62</t>
  </si>
  <si>
    <t xml:space="preserve">03-M-DAB-200</t>
  </si>
  <si>
    <t xml:space="preserve">Marcação 3' Dabcyl 1000 nmol</t>
  </si>
  <si>
    <t xml:space="preserve">03-M-DAB-1</t>
  </si>
  <si>
    <t xml:space="preserve">Marcação 3' Colesterol TEG 10 nmol</t>
  </si>
  <si>
    <t xml:space="preserve">63</t>
  </si>
  <si>
    <t xml:space="preserve">03-M-COL-10</t>
  </si>
  <si>
    <t xml:space="preserve">Marcação 3' Colesterol TEG 25 nmol</t>
  </si>
  <si>
    <t xml:space="preserve">64</t>
  </si>
  <si>
    <t xml:space="preserve">03-M-COL-25</t>
  </si>
  <si>
    <t xml:space="preserve">Marcação 3' Colesterol TEG 50 nmol</t>
  </si>
  <si>
    <t xml:space="preserve">65</t>
  </si>
  <si>
    <t xml:space="preserve">03-M-COL-50</t>
  </si>
  <si>
    <t xml:space="preserve">Marcação 3' Colesterol TEG 100 nmol</t>
  </si>
  <si>
    <t xml:space="preserve">66</t>
  </si>
  <si>
    <t xml:space="preserve">03-M-COL-100</t>
  </si>
  <si>
    <t xml:space="preserve">Marcação 3' Colesterol TEG 200 nmol</t>
  </si>
  <si>
    <t xml:space="preserve">67</t>
  </si>
  <si>
    <t xml:space="preserve">03-M-COL-200</t>
  </si>
  <si>
    <t xml:space="preserve">Marcação 3' Colesterol TEG 1000 nmol</t>
  </si>
  <si>
    <t xml:space="preserve">03-M-COL-1</t>
  </si>
  <si>
    <t xml:space="preserve">Marcação 3' Ferroceno 10 nmol</t>
  </si>
  <si>
    <t xml:space="preserve">68</t>
  </si>
  <si>
    <t xml:space="preserve">03-M-FER-10</t>
  </si>
  <si>
    <t xml:space="preserve">Marcação 3' Ferroceno 25 nmol</t>
  </si>
  <si>
    <t xml:space="preserve">69</t>
  </si>
  <si>
    <t xml:space="preserve">03-M-FER-25</t>
  </si>
  <si>
    <t xml:space="preserve">Marcação 3' Ferroceno 50 nmol</t>
  </si>
  <si>
    <t xml:space="preserve">70</t>
  </si>
  <si>
    <t xml:space="preserve">03-M-FER-50</t>
  </si>
  <si>
    <t xml:space="preserve">Marcação 3' Ferroceno 100 nmol</t>
  </si>
  <si>
    <t xml:space="preserve">71</t>
  </si>
  <si>
    <t xml:space="preserve">03-M-FER-100</t>
  </si>
  <si>
    <t xml:space="preserve">Marcação 3' Ferroceno 200 nmol</t>
  </si>
  <si>
    <t xml:space="preserve">72</t>
  </si>
  <si>
    <t xml:space="preserve">03-M-FER-200</t>
  </si>
  <si>
    <t xml:space="preserve">Marcação 3' Ferroceno 1000 nmol</t>
  </si>
  <si>
    <t xml:space="preserve">03-M-FER-1</t>
  </si>
  <si>
    <t xml:space="preserve">Marcação 3' Thiol C6 10 nmol</t>
  </si>
  <si>
    <t xml:space="preserve">184</t>
  </si>
  <si>
    <t xml:space="preserve">03-M-THI-10</t>
  </si>
  <si>
    <t xml:space="preserve">Marcação 3' Thiol C6 25 nmol</t>
  </si>
  <si>
    <t xml:space="preserve">185</t>
  </si>
  <si>
    <t xml:space="preserve">03-M-THI-25</t>
  </si>
  <si>
    <t xml:space="preserve">Marcação 3' Thiol C6 50 nmol</t>
  </si>
  <si>
    <t xml:space="preserve">186</t>
  </si>
  <si>
    <t xml:space="preserve">03-M-THI-50</t>
  </si>
  <si>
    <t xml:space="preserve">Marcação 3' Thiol C6 100 nmol</t>
  </si>
  <si>
    <t xml:space="preserve">187</t>
  </si>
  <si>
    <t xml:space="preserve">03-M-THI-100</t>
  </si>
  <si>
    <t xml:space="preserve">Marcação 3' Thiol C6 200 nmol</t>
  </si>
  <si>
    <t xml:space="preserve">188</t>
  </si>
  <si>
    <t xml:space="preserve">03-M-THI-200</t>
  </si>
  <si>
    <t xml:space="preserve">Marcação 3' Thiol C6 1000 nmol</t>
  </si>
  <si>
    <t xml:space="preserve">03-M-THI-1</t>
  </si>
  <si>
    <t xml:space="preserve">Marcação 3' Dithiol Serinol 10 nmol</t>
  </si>
  <si>
    <t xml:space="preserve">189</t>
  </si>
  <si>
    <t xml:space="preserve">03-M-DSE-10</t>
  </si>
  <si>
    <t xml:space="preserve">Marcação 3' Dithiol Serinol 25 nmol</t>
  </si>
  <si>
    <t xml:space="preserve">190</t>
  </si>
  <si>
    <t xml:space="preserve">03-M-DSE-25</t>
  </si>
  <si>
    <t xml:space="preserve">Marcação 3' Dithiol Serinol 50 nmol</t>
  </si>
  <si>
    <t xml:space="preserve">191</t>
  </si>
  <si>
    <t xml:space="preserve">03-M-DSE-50</t>
  </si>
  <si>
    <t xml:space="preserve">Marcação 3' Dithiol Serinol 100 nmol</t>
  </si>
  <si>
    <t xml:space="preserve">192</t>
  </si>
  <si>
    <t xml:space="preserve">03-M-DSE-100</t>
  </si>
  <si>
    <t xml:space="preserve">Marcação 3' Dithiol Serinol 200 nmol</t>
  </si>
  <si>
    <t xml:space="preserve">193</t>
  </si>
  <si>
    <t xml:space="preserve">03-M-DSE-200</t>
  </si>
  <si>
    <t xml:space="preserve">Marcação 3' Dithiol Serinol 1000 nmol</t>
  </si>
  <si>
    <t xml:space="preserve">03-M-DSE-1</t>
  </si>
  <si>
    <t xml:space="preserve">Marcação 3' Spacer C3 10 nmol</t>
  </si>
  <si>
    <t xml:space="preserve">03-M-SC3-10</t>
  </si>
  <si>
    <t xml:space="preserve">Marcação 3' Spacer C3 25 nmol</t>
  </si>
  <si>
    <t xml:space="preserve">03-M-SC3-11</t>
  </si>
  <si>
    <t xml:space="preserve">Marcação 3' Spacer C3 50 nmol</t>
  </si>
  <si>
    <t xml:space="preserve">03-M-SC3-12</t>
  </si>
  <si>
    <t xml:space="preserve">Marcação 3' Spacer C3 100 nmol</t>
  </si>
  <si>
    <t xml:space="preserve">03-M-SC3-13</t>
  </si>
  <si>
    <t xml:space="preserve">Marcação 3' Spacer C3 200 nmol</t>
  </si>
  <si>
    <t xml:space="preserve">03-M-SC3-14</t>
  </si>
  <si>
    <t xml:space="preserve">Marcação 3' Spacer C3 1000 nmol</t>
  </si>
  <si>
    <t xml:space="preserve">03-M-SC3-15</t>
  </si>
  <si>
    <t xml:space="preserve">Marcação 3' Spacer C6 10 nmol</t>
  </si>
  <si>
    <t xml:space="preserve">03-M-SC6-10</t>
  </si>
  <si>
    <t xml:space="preserve">Marcação 3' Spacer C6 25 nmol</t>
  </si>
  <si>
    <t xml:space="preserve">03-M-SC6-11</t>
  </si>
  <si>
    <t xml:space="preserve">Marcação 3' Spacer C6 50 nmol</t>
  </si>
  <si>
    <t xml:space="preserve">03-M-SC6-12</t>
  </si>
  <si>
    <t xml:space="preserve">Marcação 3' Spacer C6 100 nmol</t>
  </si>
  <si>
    <t xml:space="preserve">03-M-SC6-13</t>
  </si>
  <si>
    <t xml:space="preserve">Marcação 3' Spacer C6 200 nmol</t>
  </si>
  <si>
    <t xml:space="preserve">03-M-SC6-14</t>
  </si>
  <si>
    <t xml:space="preserve">Marcação 3' Spacer C6 1000 nmol</t>
  </si>
  <si>
    <t xml:space="preserve">03-M-SC6-15</t>
  </si>
  <si>
    <t xml:space="preserve">Marcação 3' Biotina 10 nmol</t>
  </si>
  <si>
    <t xml:space="preserve">03-M-BIO-10</t>
  </si>
  <si>
    <t xml:space="preserve">Marcação 3' Biotina 25 nmol</t>
  </si>
  <si>
    <t xml:space="preserve">03-M-BIO-25</t>
  </si>
  <si>
    <t xml:space="preserve">Marcação 3' Biotina 50 nmol</t>
  </si>
  <si>
    <t xml:space="preserve">03-M-BIO-50</t>
  </si>
  <si>
    <t xml:space="preserve">Marcação 3' Biotina 100 nmol</t>
  </si>
  <si>
    <t xml:space="preserve">03-M-BIO-100</t>
  </si>
  <si>
    <t xml:space="preserve">Marcação 3' Biotina 200 nmol</t>
  </si>
  <si>
    <t xml:space="preserve">03-M-BIO-200</t>
  </si>
  <si>
    <t xml:space="preserve">Marcação 3' Biotina 1000 nmol</t>
  </si>
  <si>
    <t xml:space="preserve">03-M-BIO-1</t>
  </si>
  <si>
    <t xml:space="preserve">Marcação 3' Fosforilação 10 nmol</t>
  </si>
  <si>
    <t xml:space="preserve">03-M-FOS-10</t>
  </si>
  <si>
    <t xml:space="preserve">Marcação 3' Fosforilação 25 nmol</t>
  </si>
  <si>
    <t xml:space="preserve">03-M-FOS-25</t>
  </si>
  <si>
    <t xml:space="preserve">Marcação 3' Fosforilação 50 nmol</t>
  </si>
  <si>
    <t xml:space="preserve">03-M-FOS-50</t>
  </si>
  <si>
    <t xml:space="preserve">Marcação 3' Fosforilação 100 nmol</t>
  </si>
  <si>
    <t xml:space="preserve">03-M-FOS-100</t>
  </si>
  <si>
    <t xml:space="preserve">Marcação 3' Fosforilação 200 nmol</t>
  </si>
  <si>
    <t xml:space="preserve">03-M-FOS-200</t>
  </si>
  <si>
    <t xml:space="preserve">Marcação 3' Fosforilação 1000 nmol</t>
  </si>
  <si>
    <t xml:space="preserve">03-M-FOS-1</t>
  </si>
  <si>
    <t xml:space="preserve">MARCAÇÕES INTERNAS</t>
  </si>
  <si>
    <t xml:space="preserve">Modificação Inosina 10 nmol</t>
  </si>
  <si>
    <t xml:space="preserve">73</t>
  </si>
  <si>
    <t xml:space="preserve">04-M-INO-10</t>
  </si>
  <si>
    <t xml:space="preserve">Modificação Inosina 25 nmol</t>
  </si>
  <si>
    <t xml:space="preserve">74</t>
  </si>
  <si>
    <t xml:space="preserve">04-M-INO-25</t>
  </si>
  <si>
    <t xml:space="preserve">Modificação Inosina 50 nmol</t>
  </si>
  <si>
    <t xml:space="preserve">75</t>
  </si>
  <si>
    <t xml:space="preserve">04-M-INO-50</t>
  </si>
  <si>
    <t xml:space="preserve">Modificação Inosina 100 nmol</t>
  </si>
  <si>
    <t xml:space="preserve">76</t>
  </si>
  <si>
    <t xml:space="preserve">04-M-INO-100</t>
  </si>
  <si>
    <t xml:space="preserve">Modificação Inosina 200 nmol</t>
  </si>
  <si>
    <t xml:space="preserve">77</t>
  </si>
  <si>
    <t xml:space="preserve">04-M-INO-200</t>
  </si>
  <si>
    <t xml:space="preserve">Modificação Inosina 1000 nmol</t>
  </si>
  <si>
    <t xml:space="preserve">04-M-INO-1</t>
  </si>
  <si>
    <t xml:space="preserve">Modificação 8-oxoguanina 10 nmol</t>
  </si>
  <si>
    <t xml:space="preserve">78</t>
  </si>
  <si>
    <t xml:space="preserve">04-M-8oxo-10</t>
  </si>
  <si>
    <t xml:space="preserve">Modificação 8-oxoguanina 25 nmol</t>
  </si>
  <si>
    <t xml:space="preserve">79</t>
  </si>
  <si>
    <t xml:space="preserve">04-M-8oxo-25</t>
  </si>
  <si>
    <t xml:space="preserve">Modificação 8-oxoguanina 50 nmol</t>
  </si>
  <si>
    <t xml:space="preserve">80</t>
  </si>
  <si>
    <t xml:space="preserve">04-M-8oxo-50</t>
  </si>
  <si>
    <t xml:space="preserve">Modificação 8-oxoguanina 100 nmol</t>
  </si>
  <si>
    <t xml:space="preserve">81</t>
  </si>
  <si>
    <t xml:space="preserve">04-M-8oxo-100</t>
  </si>
  <si>
    <t xml:space="preserve">Modificação 8-oxoguanina 200 nmol</t>
  </si>
  <si>
    <t xml:space="preserve">82</t>
  </si>
  <si>
    <t xml:space="preserve">04-M-8oxo-200</t>
  </si>
  <si>
    <t xml:space="preserve">Modificação 8-oxoguanina 1000 nmol</t>
  </si>
  <si>
    <t xml:space="preserve">04-M-8oxo-1</t>
  </si>
  <si>
    <t xml:space="preserve">Modificação C3 10 nmol</t>
  </si>
  <si>
    <t xml:space="preserve">83</t>
  </si>
  <si>
    <t xml:space="preserve">04-M-SC3-10</t>
  </si>
  <si>
    <t xml:space="preserve">Modificação C3 25 nmol</t>
  </si>
  <si>
    <t xml:space="preserve">84</t>
  </si>
  <si>
    <t xml:space="preserve">04-M-SC3-25</t>
  </si>
  <si>
    <t xml:space="preserve">Modificação C3 50 nmol</t>
  </si>
  <si>
    <t xml:space="preserve">85</t>
  </si>
  <si>
    <t xml:space="preserve">04-M-SC3-50</t>
  </si>
  <si>
    <t xml:space="preserve">Modificação C3 100 nmol</t>
  </si>
  <si>
    <t xml:space="preserve">86</t>
  </si>
  <si>
    <t xml:space="preserve">04-M-SC3-100</t>
  </si>
  <si>
    <t xml:space="preserve">Modificação C3 200 nmol</t>
  </si>
  <si>
    <t xml:space="preserve">87</t>
  </si>
  <si>
    <t xml:space="preserve">04-M-SC3-200</t>
  </si>
  <si>
    <t xml:space="preserve">Modificação C3 1000 nmol</t>
  </si>
  <si>
    <t xml:space="preserve">04-M-SC3-1</t>
  </si>
  <si>
    <t xml:space="preserve">Modificação C6 10 nmol</t>
  </si>
  <si>
    <t xml:space="preserve">88</t>
  </si>
  <si>
    <t xml:space="preserve">04-M-SC6-10</t>
  </si>
  <si>
    <t xml:space="preserve">Modificação C6 25 nmol</t>
  </si>
  <si>
    <t xml:space="preserve">89</t>
  </si>
  <si>
    <t xml:space="preserve">04-M-SC6-25</t>
  </si>
  <si>
    <t xml:space="preserve">Modificação C6 50 nmol</t>
  </si>
  <si>
    <t xml:space="preserve">90</t>
  </si>
  <si>
    <t xml:space="preserve">04-M-SC6-50</t>
  </si>
  <si>
    <t xml:space="preserve">Modificação C6 100 nmol</t>
  </si>
  <si>
    <t xml:space="preserve">91</t>
  </si>
  <si>
    <t xml:space="preserve">04-M-SC6-100</t>
  </si>
  <si>
    <t xml:space="preserve">Modificação C6 200 nmol</t>
  </si>
  <si>
    <t xml:space="preserve">92</t>
  </si>
  <si>
    <t xml:space="preserve">04-M-SC6-200</t>
  </si>
  <si>
    <t xml:space="preserve">Modificação C6 1000 nmol</t>
  </si>
  <si>
    <t xml:space="preserve">04-M-SC6-1</t>
  </si>
  <si>
    <t xml:space="preserve">Modificação Fosforotioato 10 nmol</t>
  </si>
  <si>
    <t xml:space="preserve">93</t>
  </si>
  <si>
    <t xml:space="preserve">04-M-FOST-10</t>
  </si>
  <si>
    <t xml:space="preserve">Modificação Fosforotioato 25 nmol</t>
  </si>
  <si>
    <t xml:space="preserve">94</t>
  </si>
  <si>
    <t xml:space="preserve">04-M-FOST-25</t>
  </si>
  <si>
    <t xml:space="preserve">Modificação Fosforotioato 50 nmol</t>
  </si>
  <si>
    <t xml:space="preserve">95</t>
  </si>
  <si>
    <t xml:space="preserve">04-M-FOST-50</t>
  </si>
  <si>
    <t xml:space="preserve">Modificação Fosforotioato 100 nmol</t>
  </si>
  <si>
    <t xml:space="preserve">96</t>
  </si>
  <si>
    <t xml:space="preserve">04-M-FOST-100</t>
  </si>
  <si>
    <t xml:space="preserve">Modificação Fosforotioato 200 nmol</t>
  </si>
  <si>
    <t xml:space="preserve">97</t>
  </si>
  <si>
    <t xml:space="preserve">04-M-FOST-200</t>
  </si>
  <si>
    <t xml:space="preserve">Modificação Fosforotioato 1000 nmol</t>
  </si>
  <si>
    <t xml:space="preserve">04-M-FOST-1</t>
  </si>
  <si>
    <t xml:space="preserve">Modificação Deoxy Uracila 10 nmol</t>
  </si>
  <si>
    <t xml:space="preserve">04-M-dU-10</t>
  </si>
  <si>
    <t xml:space="preserve">Modificação Deoxy Uracila 25 nmol</t>
  </si>
  <si>
    <t xml:space="preserve">04-M-dU-25</t>
  </si>
  <si>
    <t xml:space="preserve">Modificação Deoxy Uracila 50 nmol</t>
  </si>
  <si>
    <t xml:space="preserve">04-M-dU-50</t>
  </si>
  <si>
    <t xml:space="preserve">Modificação Deoxy Uracila 100 nmol</t>
  </si>
  <si>
    <t xml:space="preserve">04-M-dU-100</t>
  </si>
  <si>
    <t xml:space="preserve">Modificação Deoxy Uracila 200 nmol</t>
  </si>
  <si>
    <t xml:space="preserve">04-M-dU-200</t>
  </si>
  <si>
    <t xml:space="preserve">Modificação Deoxy Uracila 1000 nmol</t>
  </si>
  <si>
    <t xml:space="preserve">04-M-dU-1</t>
  </si>
  <si>
    <t xml:space="preserve">Modificação 2'-O-Metil RNA A 10 nmol</t>
  </si>
  <si>
    <t xml:space="preserve">04-M-mrA-10</t>
  </si>
  <si>
    <t xml:space="preserve">Modificação 2'-O-Metil RNA A 25 nmol</t>
  </si>
  <si>
    <t xml:space="preserve">04-M-mrA-25</t>
  </si>
  <si>
    <t xml:space="preserve">Modificação 2'-O-Metil RNA A 50 nmol</t>
  </si>
  <si>
    <t xml:space="preserve">04-M-mrA-50</t>
  </si>
  <si>
    <t xml:space="preserve">Modificação 2'-O-Metil RNA A 100 nmol</t>
  </si>
  <si>
    <t xml:space="preserve">04-M-mrA-100</t>
  </si>
  <si>
    <t xml:space="preserve">Modificação 2'-O-Metil RNA A 200 nmol</t>
  </si>
  <si>
    <t xml:space="preserve">04-M-mrA-200</t>
  </si>
  <si>
    <t xml:space="preserve">Modificação 2'-O-Metil RNA A 1000 nmol</t>
  </si>
  <si>
    <t xml:space="preserve">04-M-mrA-1</t>
  </si>
  <si>
    <t xml:space="preserve">Modificação 2'-O-Metil RNA C 10 nmol</t>
  </si>
  <si>
    <t xml:space="preserve">04-M-mrC-10</t>
  </si>
  <si>
    <t xml:space="preserve">Modificação 2'-O-Metil RNA C 25 nmol</t>
  </si>
  <si>
    <t xml:space="preserve">04-M-mrC-25</t>
  </si>
  <si>
    <t xml:space="preserve">Modificação 2'-O-Metil RNA C 50 nmol</t>
  </si>
  <si>
    <t xml:space="preserve">04-M-mrC-50</t>
  </si>
  <si>
    <t xml:space="preserve">Modificação 2'-O-Metil RNA C 100 nmol</t>
  </si>
  <si>
    <t xml:space="preserve">04-M-mrC-100</t>
  </si>
  <si>
    <t xml:space="preserve">Modificação 2'-O-Metil RNA C 200 nmol</t>
  </si>
  <si>
    <t xml:space="preserve">04-M-mrC-200</t>
  </si>
  <si>
    <t xml:space="preserve">Modificação 2'-O-Metil RNA C 1000 nmol</t>
  </si>
  <si>
    <t xml:space="preserve">04-M-mrC-1</t>
  </si>
  <si>
    <t xml:space="preserve">Modificação 2'-O-Metil RNA G 10 nmol</t>
  </si>
  <si>
    <t xml:space="preserve">04-M-mrG-10</t>
  </si>
  <si>
    <t xml:space="preserve">Modificação 2'-O-Metil RNA G 25 nmol</t>
  </si>
  <si>
    <t xml:space="preserve">04-M-mrG-25</t>
  </si>
  <si>
    <t xml:space="preserve">Modificação 2'-O-Metil RNA G 50 nmol</t>
  </si>
  <si>
    <t xml:space="preserve">04-M-mrG-50</t>
  </si>
  <si>
    <t xml:space="preserve">Modificação 2'-O-Metil RNA G 100 nmol</t>
  </si>
  <si>
    <t xml:space="preserve">04-M-mrG-100</t>
  </si>
  <si>
    <t xml:space="preserve">Modificação 2'-O-Metil RNA G 200 nmol</t>
  </si>
  <si>
    <t xml:space="preserve">04-M-mrG-200</t>
  </si>
  <si>
    <t xml:space="preserve">Modificação 2'-O-Metil RNA G 1000 nmol</t>
  </si>
  <si>
    <t xml:space="preserve">04-M-mrG-1</t>
  </si>
  <si>
    <t xml:space="preserve">Modificação 2'-O-Metil 5-Metil RNA U 10 nmol</t>
  </si>
  <si>
    <t xml:space="preserve">04-M-mrT-10</t>
  </si>
  <si>
    <t xml:space="preserve">Modificação 2'-O-Metil 5-Metil RNA U 25 nmol</t>
  </si>
  <si>
    <t xml:space="preserve">04-M-mrT-25</t>
  </si>
  <si>
    <t xml:space="preserve">Modificação 2'-O-Metil 5-Metil RNA U 50 nmol</t>
  </si>
  <si>
    <t xml:space="preserve">04-M-mrT-50</t>
  </si>
  <si>
    <t xml:space="preserve">Modificação 2'-O-Metil 5-Metil RNA U 100 nmol</t>
  </si>
  <si>
    <t xml:space="preserve">04-M-mrT-100</t>
  </si>
  <si>
    <t xml:space="preserve">Modificação 2'-O-Metil 5-Metil RNA U 200 nmol</t>
  </si>
  <si>
    <t xml:space="preserve">04-M-mrT-200</t>
  </si>
  <si>
    <t xml:space="preserve">Modificação 2'-O-Metil 5-Metil RNA U 1000 nmol</t>
  </si>
  <si>
    <t xml:space="preserve">04-M-mrT-1</t>
  </si>
  <si>
    <t xml:space="preserve">Modificação 2'-O-Metil RNA U 10 nmol</t>
  </si>
  <si>
    <t xml:space="preserve">04-M-mrU-10</t>
  </si>
  <si>
    <t xml:space="preserve">Modificação 2'-O-Metil RNA U 25 nmol</t>
  </si>
  <si>
    <t xml:space="preserve">04-M-mrU-25</t>
  </si>
  <si>
    <t xml:space="preserve">Modificação 2'-O-Metil RNA U 50 nmol</t>
  </si>
  <si>
    <t xml:space="preserve">04-M-mrU-50</t>
  </si>
  <si>
    <t xml:space="preserve">Modificação 2'-O-Metil RNA U 100 nmol</t>
  </si>
  <si>
    <t xml:space="preserve">04-M-mrU-100</t>
  </si>
  <si>
    <t xml:space="preserve">Modificação 2'-O-Metil RNA U 200 nmol</t>
  </si>
  <si>
    <t xml:space="preserve">04-M-mrU-200</t>
  </si>
  <si>
    <t xml:space="preserve">Modificação 2'-O-Metil RNA U 1000 nmol</t>
  </si>
  <si>
    <t xml:space="preserve">04-M-mrU-1</t>
  </si>
  <si>
    <t xml:space="preserve">Modificação 5-Metil dC 10 nmol</t>
  </si>
  <si>
    <t xml:space="preserve">04-M-mdC-10</t>
  </si>
  <si>
    <t xml:space="preserve">Modificação 5-Metil dC 25 nmol</t>
  </si>
  <si>
    <t xml:space="preserve">04-M-mdC-25</t>
  </si>
  <si>
    <t xml:space="preserve">Modificação 5-Metil dC 50 nmol</t>
  </si>
  <si>
    <t xml:space="preserve">04-M-mdC-50</t>
  </si>
  <si>
    <t xml:space="preserve">Modificação 5-Metil dC 100 nmol</t>
  </si>
  <si>
    <t xml:space="preserve">04-M-mdC-100</t>
  </si>
  <si>
    <t xml:space="preserve">Modificação 5-Metil dC 200 nmol</t>
  </si>
  <si>
    <t xml:space="preserve">04-M-mdC-200</t>
  </si>
  <si>
    <t xml:space="preserve">Modificação 5-Metil dC 1000 nmol</t>
  </si>
  <si>
    <t xml:space="preserve">04-M-mdC-1</t>
  </si>
  <si>
    <t xml:space="preserve">MARCAÇÕES 5'</t>
  </si>
  <si>
    <t xml:space="preserve">Marcação 5' FAM 10 nmol</t>
  </si>
  <si>
    <t xml:space="preserve">103</t>
  </si>
  <si>
    <t xml:space="preserve">05-M-FAM-10</t>
  </si>
  <si>
    <t xml:space="preserve">Marcação 5' FAM 25 nmol</t>
  </si>
  <si>
    <t xml:space="preserve">104</t>
  </si>
  <si>
    <t xml:space="preserve">05-M-FAM-25</t>
  </si>
  <si>
    <t xml:space="preserve">Marcação 5' FAM 50 nmol</t>
  </si>
  <si>
    <t xml:space="preserve">105</t>
  </si>
  <si>
    <t xml:space="preserve">05-M-FAM-50</t>
  </si>
  <si>
    <t xml:space="preserve">Marcação 5' FAM 100 nmol</t>
  </si>
  <si>
    <t xml:space="preserve">106</t>
  </si>
  <si>
    <t xml:space="preserve">05-M-FAM-100</t>
  </si>
  <si>
    <t xml:space="preserve">Marcação 5' FAM 200 nmol</t>
  </si>
  <si>
    <t xml:space="preserve">107</t>
  </si>
  <si>
    <t xml:space="preserve">05-M-FAM-200</t>
  </si>
  <si>
    <t xml:space="preserve">Marcação 5' FAM 1000 nmol</t>
  </si>
  <si>
    <t xml:space="preserve">05-M-FAM-1</t>
  </si>
  <si>
    <t xml:space="preserve">Marcação 5' Fosforilação 10 nmol</t>
  </si>
  <si>
    <t xml:space="preserve">108</t>
  </si>
  <si>
    <t xml:space="preserve">05-M-FOS-10</t>
  </si>
  <si>
    <t xml:space="preserve">Marcação 5' Fosforilação 25 nmol</t>
  </si>
  <si>
    <t xml:space="preserve">109</t>
  </si>
  <si>
    <t xml:space="preserve">05-M-FOS-25</t>
  </si>
  <si>
    <t xml:space="preserve">Marcação 5' Fosforilação 50 nmol</t>
  </si>
  <si>
    <t xml:space="preserve">110</t>
  </si>
  <si>
    <t xml:space="preserve">05-M-FOS-50</t>
  </si>
  <si>
    <t xml:space="preserve">Marcação 5' Fosforilação 100 nmol</t>
  </si>
  <si>
    <t xml:space="preserve">111</t>
  </si>
  <si>
    <t xml:space="preserve">05-M-FOS-100</t>
  </si>
  <si>
    <t xml:space="preserve">Marcação 5' Fosforilação 200 nmol</t>
  </si>
  <si>
    <t xml:space="preserve">112</t>
  </si>
  <si>
    <t xml:space="preserve">05-M-FOS-200</t>
  </si>
  <si>
    <t xml:space="preserve">Marcação 5' Fosforilação 1000 nmol</t>
  </si>
  <si>
    <t xml:space="preserve">05-M-FOS-1</t>
  </si>
  <si>
    <t xml:space="preserve">Marcação 5' Quasar 570 10 nmol</t>
  </si>
  <si>
    <t xml:space="preserve">113</t>
  </si>
  <si>
    <t xml:space="preserve">05-M-Q570-10</t>
  </si>
  <si>
    <t xml:space="preserve">Marcação 5' Quasar 570 25 nmol</t>
  </si>
  <si>
    <t xml:space="preserve">114</t>
  </si>
  <si>
    <t xml:space="preserve">05-M-Q570-25</t>
  </si>
  <si>
    <t xml:space="preserve">Marcação 5' Quasar 570 50 nmol</t>
  </si>
  <si>
    <t xml:space="preserve">115</t>
  </si>
  <si>
    <t xml:space="preserve">05-M-Q570-50</t>
  </si>
  <si>
    <t xml:space="preserve">Marcação 5' Quasar 570 100 nmol</t>
  </si>
  <si>
    <t xml:space="preserve">116</t>
  </si>
  <si>
    <t xml:space="preserve">05-M-Q570-100</t>
  </si>
  <si>
    <t xml:space="preserve">Marcação 5' Quasar 570 200 nmol</t>
  </si>
  <si>
    <t xml:space="preserve">117</t>
  </si>
  <si>
    <t xml:space="preserve">05-M-Q570-200</t>
  </si>
  <si>
    <t xml:space="preserve">Marcação 5' Quasar 570 1000 nmol</t>
  </si>
  <si>
    <t xml:space="preserve">05-M-Q570-1</t>
  </si>
  <si>
    <t xml:space="preserve">Marcação 5' Quasar 670 10 nmol</t>
  </si>
  <si>
    <t xml:space="preserve">118</t>
  </si>
  <si>
    <t xml:space="preserve">05-M-Q670-10</t>
  </si>
  <si>
    <t xml:space="preserve">Marcação 5' Quasar 670 25 nmol</t>
  </si>
  <si>
    <t xml:space="preserve">119</t>
  </si>
  <si>
    <t xml:space="preserve">05-M-Q670-25</t>
  </si>
  <si>
    <t xml:space="preserve">Marcação 5' Quasar 670 50 nmol</t>
  </si>
  <si>
    <t xml:space="preserve">120</t>
  </si>
  <si>
    <t xml:space="preserve">05-M-Q670-50</t>
  </si>
  <si>
    <t xml:space="preserve">Marcação 5' Quasar 670 100 nmol</t>
  </si>
  <si>
    <t xml:space="preserve">121</t>
  </si>
  <si>
    <t xml:space="preserve">05-M-Q670-100</t>
  </si>
  <si>
    <t xml:space="preserve">Marcação 5' Quasar 670 200 nmol</t>
  </si>
  <si>
    <t xml:space="preserve">122</t>
  </si>
  <si>
    <t xml:space="preserve">05-M-Q670-200</t>
  </si>
  <si>
    <t xml:space="preserve">Marcação 5' Quasar 670 1000 nmol</t>
  </si>
  <si>
    <t xml:space="preserve">05-M-Q670-1</t>
  </si>
  <si>
    <t xml:space="preserve">Marcação 5' Quasar 705 10 nmol</t>
  </si>
  <si>
    <t xml:space="preserve">123</t>
  </si>
  <si>
    <t xml:space="preserve">05-M-Q705-10</t>
  </si>
  <si>
    <t xml:space="preserve">Marcação 5' Quasar 705 25 nmol</t>
  </si>
  <si>
    <t xml:space="preserve">124</t>
  </si>
  <si>
    <t xml:space="preserve">05-M-Q705-25</t>
  </si>
  <si>
    <t xml:space="preserve">Marcação 5' Quasar 705 50 nmol</t>
  </si>
  <si>
    <t xml:space="preserve">125</t>
  </si>
  <si>
    <t xml:space="preserve">05-M-Q705-50</t>
  </si>
  <si>
    <t xml:space="preserve">Marcação 5' Quasar 705 100 nmol</t>
  </si>
  <si>
    <t xml:space="preserve">126</t>
  </si>
  <si>
    <t xml:space="preserve">05-M-Q705-100</t>
  </si>
  <si>
    <t xml:space="preserve">Marcação 5' Quasar 705 200 nmol</t>
  </si>
  <si>
    <t xml:space="preserve">127</t>
  </si>
  <si>
    <t xml:space="preserve">05-M-Q705-200</t>
  </si>
  <si>
    <t xml:space="preserve">Marcação 5' Quasar 705 1000 nmol</t>
  </si>
  <si>
    <t xml:space="preserve">05-M-Q705-1</t>
  </si>
  <si>
    <t xml:space="preserve">Marcação 5' CAL Flúor Orange 560 10 nmol</t>
  </si>
  <si>
    <t xml:space="preserve">128</t>
  </si>
  <si>
    <t xml:space="preserve">05-M-CFO560-10</t>
  </si>
  <si>
    <t xml:space="preserve">Marcação 5' CAL Flúor Orange 560 25 nmol</t>
  </si>
  <si>
    <t xml:space="preserve">129</t>
  </si>
  <si>
    <t xml:space="preserve">05-M-CFO560-25</t>
  </si>
  <si>
    <t xml:space="preserve">Marcação 5' CAL Flúor Orange 560 50 nmol</t>
  </si>
  <si>
    <t xml:space="preserve">130</t>
  </si>
  <si>
    <t xml:space="preserve">05-M-CFO560-50</t>
  </si>
  <si>
    <t xml:space="preserve">Marcação 5' CAL Flúor Orange 560 100 nmol</t>
  </si>
  <si>
    <t xml:space="preserve">131</t>
  </si>
  <si>
    <t xml:space="preserve">05-M-CFO560-100</t>
  </si>
  <si>
    <t xml:space="preserve">Marcação 5' CAL Flúor Orange 560 200 nmol</t>
  </si>
  <si>
    <t xml:space="preserve">132</t>
  </si>
  <si>
    <t xml:space="preserve">05-M-CFO560-200</t>
  </si>
  <si>
    <t xml:space="preserve">Marcação 5' CAL Flúor Orange 560 1000 nmol</t>
  </si>
  <si>
    <t xml:space="preserve">05-M-CFO560-1</t>
  </si>
  <si>
    <t xml:space="preserve">Marcação 5' CAL Flúor Red 590 10 nmol</t>
  </si>
  <si>
    <t xml:space="preserve">133</t>
  </si>
  <si>
    <t xml:space="preserve">05-M-CFR590-10</t>
  </si>
  <si>
    <t xml:space="preserve">Marcação 5' CAL Flúor Red 590 25 nmol</t>
  </si>
  <si>
    <t xml:space="preserve">134</t>
  </si>
  <si>
    <t xml:space="preserve">05-M-CFR590-25</t>
  </si>
  <si>
    <t xml:space="preserve">Marcação 5' CAL Flúor Red 590 50 nmol</t>
  </si>
  <si>
    <t xml:space="preserve">135</t>
  </si>
  <si>
    <t xml:space="preserve">05-M-CFR590-50</t>
  </si>
  <si>
    <t xml:space="preserve">Marcação 5' CAL Flúor Red 590 100 nmol</t>
  </si>
  <si>
    <t xml:space="preserve">136</t>
  </si>
  <si>
    <t xml:space="preserve">05-M-CFR590-100</t>
  </si>
  <si>
    <t xml:space="preserve">Marcação 5' CAL Flúor Red 590 200 nmol</t>
  </si>
  <si>
    <t xml:space="preserve">137</t>
  </si>
  <si>
    <t xml:space="preserve">05-M-CFR590-200</t>
  </si>
  <si>
    <t xml:space="preserve">Marcação 5' CAL Flúor Red 590 1000 nmol</t>
  </si>
  <si>
    <t xml:space="preserve">05-M-CFR590-1</t>
  </si>
  <si>
    <t xml:space="preserve">Marcação 5' CAL Flúor Red 610 10 nmol</t>
  </si>
  <si>
    <t xml:space="preserve">138</t>
  </si>
  <si>
    <t xml:space="preserve">05-M-CFR610-10</t>
  </si>
  <si>
    <t xml:space="preserve">Marcação 5' CAL Flúor Red 610 25 nmol</t>
  </si>
  <si>
    <t xml:space="preserve">139</t>
  </si>
  <si>
    <t xml:space="preserve">05-M-CFR610-25</t>
  </si>
  <si>
    <t xml:space="preserve">Marcação 5' CAL Flúor Red 610 50 nmol</t>
  </si>
  <si>
    <t xml:space="preserve">140</t>
  </si>
  <si>
    <t xml:space="preserve">05-M-CFR610-50</t>
  </si>
  <si>
    <t xml:space="preserve">Marcação 5' CAL Flúor Red 610 100 nmol</t>
  </si>
  <si>
    <t xml:space="preserve">141</t>
  </si>
  <si>
    <t xml:space="preserve">05-M-CFR610-100</t>
  </si>
  <si>
    <t xml:space="preserve">Marcação 5' CAL Flúor Red 610 200 nmol</t>
  </si>
  <si>
    <t xml:space="preserve">142</t>
  </si>
  <si>
    <t xml:space="preserve">05-M-CFR610-200</t>
  </si>
  <si>
    <t xml:space="preserve">Marcação 5' CAL Flúor Red 610 1000 nmol</t>
  </si>
  <si>
    <t xml:space="preserve">05-M-CFR610-1</t>
  </si>
  <si>
    <t xml:space="preserve">Marcação 5' TET 10 nmol</t>
  </si>
  <si>
    <t xml:space="preserve">143</t>
  </si>
  <si>
    <t xml:space="preserve">05-M-TET-10</t>
  </si>
  <si>
    <t xml:space="preserve">Marcação 5' TET 25 nmol</t>
  </si>
  <si>
    <t xml:space="preserve">144</t>
  </si>
  <si>
    <t xml:space="preserve">05-M-TET-25</t>
  </si>
  <si>
    <t xml:space="preserve">Marcação 5' TET 50 nmol</t>
  </si>
  <si>
    <t xml:space="preserve">145</t>
  </si>
  <si>
    <t xml:space="preserve">05-M-TET-50</t>
  </si>
  <si>
    <t xml:space="preserve">Marcação 5' TET 100 nmol</t>
  </si>
  <si>
    <t xml:space="preserve">146</t>
  </si>
  <si>
    <t xml:space="preserve">05-M-TET-100</t>
  </si>
  <si>
    <t xml:space="preserve">Marcação 5' TET 200 nmol</t>
  </si>
  <si>
    <t xml:space="preserve">147</t>
  </si>
  <si>
    <t xml:space="preserve">05-M-TET-200</t>
  </si>
  <si>
    <t xml:space="preserve">Marcação 5' TET 1000 nmol</t>
  </si>
  <si>
    <t xml:space="preserve">05-M-TET-1</t>
  </si>
  <si>
    <t xml:space="preserve">Marcação 5' Biotina 10 nmol</t>
  </si>
  <si>
    <t xml:space="preserve">148</t>
  </si>
  <si>
    <t xml:space="preserve">05-M-BIO-10</t>
  </si>
  <si>
    <t xml:space="preserve">Marcação 5' Biotina 25 nmol</t>
  </si>
  <si>
    <t xml:space="preserve">149</t>
  </si>
  <si>
    <t xml:space="preserve">05-M-BIO-25</t>
  </si>
  <si>
    <t xml:space="preserve">Marcação 5' Biotina 50 nmol</t>
  </si>
  <si>
    <t xml:space="preserve">150</t>
  </si>
  <si>
    <t xml:space="preserve">05-M-BIO-50</t>
  </si>
  <si>
    <t xml:space="preserve">Marcação 5' Biotina 100 nmol</t>
  </si>
  <si>
    <t xml:space="preserve">151</t>
  </si>
  <si>
    <t xml:space="preserve">05-M-BIO-100</t>
  </si>
  <si>
    <t xml:space="preserve">Marcação 5' Biotina 200 nmol</t>
  </si>
  <si>
    <t xml:space="preserve">152</t>
  </si>
  <si>
    <t xml:space="preserve">05-M-BIO-200</t>
  </si>
  <si>
    <t xml:space="preserve">Marcação 5' Biotina 1000 nmol</t>
  </si>
  <si>
    <t xml:space="preserve">05-M-BIO-1</t>
  </si>
  <si>
    <t xml:space="preserve">Marcação 5' Amino C6 10 nmol</t>
  </si>
  <si>
    <t xml:space="preserve">153</t>
  </si>
  <si>
    <t xml:space="preserve">05-M-AMI-10</t>
  </si>
  <si>
    <t xml:space="preserve">Marcação 5' Amino C6 25 nmol</t>
  </si>
  <si>
    <t xml:space="preserve">154</t>
  </si>
  <si>
    <t xml:space="preserve">05-M-AMI-25</t>
  </si>
  <si>
    <t xml:space="preserve">Marcação 5' Amino C6 50 nmol</t>
  </si>
  <si>
    <t xml:space="preserve">155</t>
  </si>
  <si>
    <t xml:space="preserve">05-M-AMI-50</t>
  </si>
  <si>
    <t xml:space="preserve">Marcação 5' Amino C6 100 nmol</t>
  </si>
  <si>
    <t xml:space="preserve">156</t>
  </si>
  <si>
    <t xml:space="preserve">05-M-AMI-100</t>
  </si>
  <si>
    <t xml:space="preserve">Marcação 5' Amino C6 200 nmol</t>
  </si>
  <si>
    <t xml:space="preserve">157</t>
  </si>
  <si>
    <t xml:space="preserve">05-M-AMI-200</t>
  </si>
  <si>
    <t xml:space="preserve">Marcação 5' Amino C6 1000 nmol</t>
  </si>
  <si>
    <t xml:space="preserve">05-M-AMI-1</t>
  </si>
  <si>
    <t xml:space="preserve">Marcação 5' PEG 6 10 nmol</t>
  </si>
  <si>
    <t xml:space="preserve">05-M-PEG6-10</t>
  </si>
  <si>
    <t xml:space="preserve">Marcação 5' PEG 6 25 nmol</t>
  </si>
  <si>
    <t xml:space="preserve">05-M-PEG6-25</t>
  </si>
  <si>
    <t xml:space="preserve">Marcação 5' PEG 6 50 nmol</t>
  </si>
  <si>
    <t xml:space="preserve">05-M-PEG6-50</t>
  </si>
  <si>
    <t xml:space="preserve">Marcação 5' PEG 6 100 nmol</t>
  </si>
  <si>
    <t xml:space="preserve">05-M-PEG6-100</t>
  </si>
  <si>
    <t xml:space="preserve">Marcação 5' PEG 6 200 nmol</t>
  </si>
  <si>
    <t xml:space="preserve">05-M-PEG6-200</t>
  </si>
  <si>
    <t xml:space="preserve">Marcação 5' PEG 6 1000 nmol</t>
  </si>
  <si>
    <t xml:space="preserve">05-M-PEG6-1</t>
  </si>
  <si>
    <t xml:space="preserve">Marcação 5' Thiol C6 10 nmol</t>
  </si>
  <si>
    <t xml:space="preserve">163</t>
  </si>
  <si>
    <t xml:space="preserve">05-M-THI-10</t>
  </si>
  <si>
    <t xml:space="preserve">Marcação 5' Thiol C6 25 nmol</t>
  </si>
  <si>
    <t xml:space="preserve">164</t>
  </si>
  <si>
    <t xml:space="preserve">05-M-THI-25</t>
  </si>
  <si>
    <t xml:space="preserve">Marcação 5' Thiol C6 50 nmol</t>
  </si>
  <si>
    <t xml:space="preserve">165</t>
  </si>
  <si>
    <t xml:space="preserve">05-M-THI-50</t>
  </si>
  <si>
    <t xml:space="preserve">Marcação 5' Thiol C6 100 nmol</t>
  </si>
  <si>
    <t xml:space="preserve">166</t>
  </si>
  <si>
    <t xml:space="preserve">05-M-THI-100</t>
  </si>
  <si>
    <t xml:space="preserve">Marcação 5' Thiol C6 200 nmol</t>
  </si>
  <si>
    <t xml:space="preserve">167</t>
  </si>
  <si>
    <t xml:space="preserve">05-M-THI-200</t>
  </si>
  <si>
    <t xml:space="preserve">Marcação 5' Thiol C6 1000 nmol</t>
  </si>
  <si>
    <t xml:space="preserve">05-M-THI-1</t>
  </si>
  <si>
    <t xml:space="preserve">Marcação 5' HEX 10 nmol</t>
  </si>
  <si>
    <t xml:space="preserve">168</t>
  </si>
  <si>
    <t xml:space="preserve">05-M-HEX-10</t>
  </si>
  <si>
    <t xml:space="preserve">Marcação 5' HEX 25 nmol</t>
  </si>
  <si>
    <t xml:space="preserve">169</t>
  </si>
  <si>
    <t xml:space="preserve">05-M-HEX-25</t>
  </si>
  <si>
    <t xml:space="preserve">Marcação 5' HEX 50 nmol</t>
  </si>
  <si>
    <t xml:space="preserve">170</t>
  </si>
  <si>
    <t xml:space="preserve">05-M-HEX-50</t>
  </si>
  <si>
    <t xml:space="preserve">Marcação 5' HEX 100 nmol</t>
  </si>
  <si>
    <t xml:space="preserve">171</t>
  </si>
  <si>
    <t xml:space="preserve">05-M-HEX-100</t>
  </si>
  <si>
    <t xml:space="preserve">Marcação 5' HEX 200 nmol</t>
  </si>
  <si>
    <t xml:space="preserve">172</t>
  </si>
  <si>
    <t xml:space="preserve">05-M-HEX-200</t>
  </si>
  <si>
    <t xml:space="preserve">Marcação 5' HEX 1000 nmol</t>
  </si>
  <si>
    <t xml:space="preserve">05-M-HEX-1</t>
  </si>
  <si>
    <t xml:space="preserve">Marcação 5' Cy3 10 nmol</t>
  </si>
  <si>
    <t xml:space="preserve">173</t>
  </si>
  <si>
    <t xml:space="preserve">05-M-CY3-10</t>
  </si>
  <si>
    <t xml:space="preserve">Marcação 5' Cy3 25 nmol</t>
  </si>
  <si>
    <t xml:space="preserve">174</t>
  </si>
  <si>
    <t xml:space="preserve">05-M-CY3-25</t>
  </si>
  <si>
    <t xml:space="preserve">Marcação 5' Cy3 50 nmol</t>
  </si>
  <si>
    <t xml:space="preserve">175</t>
  </si>
  <si>
    <t xml:space="preserve">05-M-CY3-50</t>
  </si>
  <si>
    <t xml:space="preserve">Marcação 5' Cy3 100 nmol</t>
  </si>
  <si>
    <t xml:space="preserve">176</t>
  </si>
  <si>
    <t xml:space="preserve">05-M-CY3-100</t>
  </si>
  <si>
    <t xml:space="preserve">Marcação 5' Cy3 200 nmol</t>
  </si>
  <si>
    <t xml:space="preserve">177</t>
  </si>
  <si>
    <t xml:space="preserve">05-M-CY3-200</t>
  </si>
  <si>
    <t xml:space="preserve">Marcação 5' Cy3 1000 nmol</t>
  </si>
  <si>
    <t xml:space="preserve">05-M-CY3-1</t>
  </si>
  <si>
    <t xml:space="preserve">Marcação 5' Cy5 10 nmol</t>
  </si>
  <si>
    <t xml:space="preserve">178</t>
  </si>
  <si>
    <t xml:space="preserve">05-M-CY5-10</t>
  </si>
  <si>
    <t xml:space="preserve">Marcação 5' Cy5 25 nmol</t>
  </si>
  <si>
    <t xml:space="preserve">179</t>
  </si>
  <si>
    <t xml:space="preserve">05-M-CY5-25</t>
  </si>
  <si>
    <t xml:space="preserve">Marcação 5' Cy5 50 nmol</t>
  </si>
  <si>
    <t xml:space="preserve">180</t>
  </si>
  <si>
    <t xml:space="preserve">05-M-CY5-50</t>
  </si>
  <si>
    <t xml:space="preserve">Marcação 5' Cy5 100 nmol</t>
  </si>
  <si>
    <t xml:space="preserve">181</t>
  </si>
  <si>
    <t xml:space="preserve">05-M-CY5-100</t>
  </si>
  <si>
    <t xml:space="preserve">Marcação 5' Cy5 200 nmol</t>
  </si>
  <si>
    <t xml:space="preserve">182</t>
  </si>
  <si>
    <t xml:space="preserve">05-M-CY5-200</t>
  </si>
  <si>
    <t xml:space="preserve">Marcação 5' Cy5 1000 nmol</t>
  </si>
  <si>
    <t xml:space="preserve">05-M-CY5-1</t>
  </si>
  <si>
    <t xml:space="preserve">Oligo Exxpress</t>
  </si>
  <si>
    <t xml:space="preserve">183</t>
  </si>
  <si>
    <t xml:space="preserve">01-1011-EXX</t>
  </si>
  <si>
    <t xml:space="preserve">nº bases totais</t>
  </si>
  <si>
    <t xml:space="preserve">A, C, T, G e degenerados</t>
  </si>
  <si>
    <t xml:space="preserve">2' O-Metil rA</t>
  </si>
  <si>
    <t xml:space="preserve">Fosforotioato</t>
  </si>
  <si>
    <t xml:space="preserve">Preço RP-OPC e HPLC</t>
  </si>
  <si>
    <t xml:space="preserve">Preço Dessal</t>
  </si>
  <si>
    <t xml:space="preserve">Preço Inosina </t>
  </si>
  <si>
    <t xml:space="preserve">Preço Deoxy Uracila</t>
  </si>
  <si>
    <t xml:space="preserve">Preço 2' O-Metil ra</t>
  </si>
  <si>
    <t xml:space="preserve">Preço 2' O-Metil rc</t>
  </si>
  <si>
    <t xml:space="preserve">Preço 2' O-Metil rg</t>
  </si>
  <si>
    <t xml:space="preserve">Preço 2' O-Metil 5-Metil ru</t>
  </si>
  <si>
    <t xml:space="preserve">Preço 2' O-Metil ru</t>
  </si>
  <si>
    <t xml:space="preserve">Preço 5' 5-Metil dc</t>
  </si>
  <si>
    <t xml:space="preserve">Preço        8oxo</t>
  </si>
  <si>
    <t xml:space="preserve">Preço C3</t>
  </si>
  <si>
    <t xml:space="preserve">Preço C6</t>
  </si>
  <si>
    <t xml:space="preserve">Preço Total</t>
  </si>
  <si>
    <t xml:space="preserve">Tabela de Preços</t>
  </si>
  <si>
    <t xml:space="preserve">Escalas</t>
  </si>
  <si>
    <t xml:space="preserve">Fosforilação 5'</t>
  </si>
  <si>
    <t xml:space="preserve">Q 570</t>
  </si>
  <si>
    <t xml:space="preserve">Q 670</t>
  </si>
  <si>
    <t xml:space="preserve">Q 705</t>
  </si>
  <si>
    <t xml:space="preserve">CAL 560</t>
  </si>
  <si>
    <t xml:space="preserve">CAL 590</t>
  </si>
  <si>
    <t xml:space="preserve">CAL 610</t>
  </si>
  <si>
    <t xml:space="preserve">Tabela de Preços - MARCAÇÕES</t>
  </si>
  <si>
    <t xml:space="preserve">CALFO 560</t>
  </si>
  <si>
    <t xml:space="preserve">CALFR 590</t>
  </si>
  <si>
    <t xml:space="preserve">CALFR 610</t>
  </si>
  <si>
    <t xml:space="preserve">Amino</t>
  </si>
  <si>
    <t xml:space="preserve">BHQ 1 </t>
  </si>
  <si>
    <t xml:space="preserve">BHQ 2 </t>
  </si>
  <si>
    <t xml:space="preserve">Thiol C6 Dissulfeto</t>
  </si>
  <si>
    <t xml:space="preserve">PREÇOS</t>
  </si>
  <si>
    <t xml:space="preserve">DESSALINIZADO</t>
  </si>
  <si>
    <t xml:space="preserve">RPPC &lt;50</t>
  </si>
  <si>
    <t xml:space="preserve"> 50 - 80</t>
  </si>
  <si>
    <t xml:space="preserve">&gt;80</t>
  </si>
  <si>
    <t xml:space="preserve">Dessal.</t>
  </si>
  <si>
    <t xml:space="preserve">Bases </t>
  </si>
  <si>
    <t xml:space="preserve">E</t>
  </si>
  <si>
    <t xml:space="preserve">F</t>
  </si>
  <si>
    <t xml:space="preserve">J</t>
  </si>
  <si>
    <t xml:space="preserve">L</t>
  </si>
  <si>
    <t xml:space="preserve">O</t>
  </si>
  <si>
    <t xml:space="preserve">P</t>
  </si>
  <si>
    <t xml:space="preserve">Q</t>
  </si>
  <si>
    <t xml:space="preserve">X</t>
  </si>
  <si>
    <t xml:space="preserve">Z</t>
  </si>
  <si>
    <t xml:space="preserve">inexistentes</t>
  </si>
  <si>
    <t xml:space="preserve">Acima de 800</t>
  </si>
  <si>
    <t xml:space="preserve">Acima de 1400</t>
  </si>
  <si>
    <t xml:space="preserve">Acima de 1800</t>
  </si>
  <si>
    <t xml:space="preserve">Acima de 2000</t>
  </si>
  <si>
    <t xml:space="preserve">Acima de 2400</t>
  </si>
  <si>
    <t xml:space="preserve">Cidade/Estado</t>
  </si>
  <si>
    <t xml:space="preserve">frete gratis a partir de</t>
  </si>
  <si>
    <t xml:space="preserve">sedex</t>
  </si>
  <si>
    <t xml:space="preserve">sedex 10</t>
  </si>
  <si>
    <t xml:space="preserve">Grupo A</t>
  </si>
  <si>
    <t xml:space="preserve">Grupo B</t>
  </si>
  <si>
    <t xml:space="preserve">Grupo C</t>
  </si>
  <si>
    <t xml:space="preserve">Grupo D</t>
  </si>
  <si>
    <t xml:space="preserve">Grupo 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</si>
</sst>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-* #,##0.00&quot; DM&quot;_-;\-* #,##0.00&quot; DM&quot;_-;_-* \-??&quot; DM&quot;_-;_-@_-"/>
    <numFmt numFmtId="166" formatCode="_-&quot;R$ &quot;* #,##0.00_-;&quot;-R$ &quot;* #,##0.00_-;_-&quot;R$ &quot;* \-??_-;_-@_-"/>
    <numFmt numFmtId="167" formatCode="[$R$ -416]#,##0.00"/>
    <numFmt numFmtId="168" formatCode="0"/>
    <numFmt numFmtId="169" formatCode="&quot;R$ &quot;#,##0.00"/>
    <numFmt numFmtId="170" formatCode="&quot;R$ &quot;#,##0.00"/>
    <numFmt numFmtId="171" formatCode="General"/>
    <numFmt numFmtId="172" formatCode="#,##0"/>
    <numFmt numFmtId="173" formatCode="@"/>
    <numFmt numFmtId="174" formatCode="[$-F400]h:mm:ss\ AM/PM"/>
    <numFmt numFmtId="175" formatCode="0.00"/>
  </numFmts>
  <fonts count="32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4"/>
      <name val="Verdana"/>
      <family val="2"/>
    </font>
    <font>
      <sz val="12"/>
      <name val="Verdana"/>
      <family val="2"/>
    </font>
    <font>
      <b val="true"/>
      <sz val="26"/>
      <name val="Arial"/>
      <family val="2"/>
    </font>
    <font>
      <b val="true"/>
      <sz val="12"/>
      <color rgb="FFFF0000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6"/>
      <name val="Arial"/>
      <family val="2"/>
    </font>
    <font>
      <b val="true"/>
      <sz val="14"/>
      <name val="Arial"/>
      <family val="2"/>
    </font>
    <font>
      <b val="true"/>
      <sz val="10"/>
      <name val="Arial"/>
      <family val="2"/>
    </font>
    <font>
      <b val="true"/>
      <sz val="10"/>
      <color rgb="FFFF0000"/>
      <name val="Arial"/>
      <family val="2"/>
    </font>
    <font>
      <sz val="10"/>
      <color rgb="FFFF0000"/>
      <name val="Arial"/>
      <family val="2"/>
      <charset val="204"/>
    </font>
    <font>
      <sz val="10"/>
      <color rgb="FF000000"/>
      <name val="Arial"/>
      <family val="2"/>
    </font>
    <font>
      <b val="true"/>
      <sz val="11"/>
      <color rgb="FFFF0000"/>
      <name val="Arial"/>
      <family val="2"/>
    </font>
    <font>
      <b val="true"/>
      <sz val="11"/>
      <name val="Arial"/>
      <family val="2"/>
    </font>
    <font>
      <sz val="11"/>
      <name val="Arial"/>
      <family val="2"/>
    </font>
    <font>
      <b val="true"/>
      <sz val="14"/>
      <color rgb="FF333333"/>
      <name val="Verdana"/>
      <family val="2"/>
    </font>
    <font>
      <sz val="14"/>
      <name val="Arial"/>
      <family val="2"/>
    </font>
    <font>
      <sz val="14"/>
      <color rgb="FF333333"/>
      <name val="Verdana"/>
      <family val="2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sz val="10"/>
      <color rgb="FFFF0000"/>
      <name val="Arial"/>
      <family val="2"/>
    </font>
    <font>
      <sz val="10"/>
      <color rgb="FFFFFFFF"/>
      <name val="Arial"/>
      <family val="2"/>
    </font>
    <font>
      <b val="true"/>
      <sz val="10"/>
      <color rgb="FFFFFFFF"/>
      <name val="Arial"/>
      <family val="2"/>
    </font>
    <font>
      <sz val="11"/>
      <color rgb="FF000000"/>
      <name val="Verdana"/>
      <family val="2"/>
    </font>
    <font>
      <sz val="1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  <fill>
      <patternFill patternType="solid">
        <fgColor rgb="FF0066CC"/>
        <bgColor rgb="FF008080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CCCFF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003366"/>
        <bgColor rgb="FF333399"/>
      </patternFill>
    </fill>
    <fill>
      <patternFill patternType="solid">
        <fgColor rgb="FFC0C0C0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F99"/>
        <bgColor rgb="FFF7F7F7"/>
      </patternFill>
    </fill>
    <fill>
      <patternFill patternType="solid">
        <fgColor rgb="FF00FF00"/>
        <bgColor rgb="FF33CCCC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/>
      <bottom style="medium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/>
      <bottom style="medium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thin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/>
      <diagonal/>
    </border>
    <border diagonalUp="false" diagonalDown="false">
      <left style="thin">
        <color rgb="FFF7F7F7"/>
      </left>
      <right style="thin">
        <color rgb="FFF7F7F7"/>
      </right>
      <top style="medium">
        <color rgb="FFF7F7F7"/>
      </top>
      <bottom/>
      <diagonal/>
    </border>
    <border diagonalUp="false" diagonalDown="false">
      <left style="thin">
        <color rgb="FFF7F7F7"/>
      </left>
      <right style="medium">
        <color rgb="FFF7F7F7"/>
      </right>
      <top style="medium">
        <color rgb="FFF7F7F7"/>
      </top>
      <bottom/>
      <diagonal/>
    </border>
    <border diagonalUp="false" diagonalDown="false">
      <left style="thin">
        <color rgb="FFF7F7F7"/>
      </left>
      <right style="thin">
        <color rgb="FFF7F7F7"/>
      </right>
      <top/>
      <bottom/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/>
      <bottom/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/>
      <bottom style="thin">
        <color rgb="FFF7F7F7"/>
      </bottom>
      <diagonal/>
    </border>
    <border diagonalUp="false" diagonalDown="false">
      <left/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/>
      <top style="thin">
        <color rgb="FFF7F7F7"/>
      </top>
      <bottom style="thin">
        <color rgb="FFF7F7F7"/>
      </bottom>
      <diagonal/>
    </border>
    <border diagonalUp="false" diagonalDown="false">
      <left/>
      <right style="medium">
        <color rgb="FFF7F7F7"/>
      </right>
      <top style="thin">
        <color rgb="FFF7F7F7"/>
      </top>
      <bottom style="medium">
        <color rgb="FFF7F7F7"/>
      </bottom>
      <diagonal/>
    </border>
    <border diagonalUp="false" diagonalDown="false">
      <left/>
      <right/>
      <top style="medium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/>
      <diagonal/>
    </border>
    <border diagonalUp="false" diagonalDown="false">
      <left style="medium">
        <color rgb="FFF7F7F7"/>
      </left>
      <right/>
      <top style="medium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hair">
        <color rgb="FFF7F7F7"/>
      </left>
      <right style="hair">
        <color rgb="FFF7F7F7"/>
      </right>
      <top style="hair">
        <color rgb="FFF7F7F7"/>
      </top>
      <bottom style="hair">
        <color rgb="FFF7F7F7"/>
      </bottom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FFF00"/>
      </left>
      <right/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/>
      <right style="hair">
        <color rgb="FFF7F7F7"/>
      </right>
      <top/>
      <bottom/>
      <diagonal/>
    </border>
    <border diagonalUp="false" diagonalDown="false">
      <left style="hair">
        <color rgb="FFF7F7F7"/>
      </left>
      <right/>
      <top style="hair">
        <color rgb="FFF7F7F7"/>
      </top>
      <bottom/>
      <diagonal/>
    </border>
    <border diagonalUp="false" diagonalDown="false">
      <left/>
      <right/>
      <top style="hair">
        <color rgb="FFF7F7F7"/>
      </top>
      <bottom/>
      <diagonal/>
    </border>
    <border diagonalUp="false" diagonalDown="false">
      <left/>
      <right style="hair">
        <color rgb="FFF7F7F7"/>
      </right>
      <top style="hair">
        <color rgb="FFF7F7F7"/>
      </top>
      <bottom/>
      <diagonal/>
    </border>
    <border diagonalUp="false" diagonalDown="false">
      <left style="hair">
        <color rgb="FFF7F7F7"/>
      </left>
      <right/>
      <top/>
      <bottom/>
      <diagonal/>
    </border>
    <border diagonalUp="false" diagonalDown="false">
      <left style="thin">
        <color rgb="FFF7F7F7"/>
      </left>
      <right/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/>
      <top style="thin">
        <color rgb="FFF7F7F7"/>
      </top>
      <bottom/>
      <diagonal/>
    </border>
    <border diagonalUp="false" diagonalDown="false">
      <left/>
      <right/>
      <top style="thin">
        <color rgb="FFF7F7F7"/>
      </top>
      <bottom/>
      <diagonal/>
    </border>
    <border diagonalUp="false" diagonalDown="false">
      <left/>
      <right style="thin">
        <color rgb="FFF7F7F7"/>
      </right>
      <top style="thin">
        <color rgb="FFF7F7F7"/>
      </top>
      <bottom/>
      <diagonal/>
    </border>
    <border diagonalUp="false" diagonalDown="false">
      <left style="thin">
        <color rgb="FFF7F7F7"/>
      </left>
      <right style="thin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thin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/>
      <top style="medium">
        <color rgb="FFF7F7F7"/>
      </top>
      <bottom/>
      <diagonal/>
    </border>
    <border diagonalUp="false" diagonalDown="false">
      <left/>
      <right/>
      <top style="medium">
        <color rgb="FFF7F7F7"/>
      </top>
      <bottom/>
      <diagonal/>
    </border>
    <border diagonalUp="false" diagonalDown="false">
      <left/>
      <right style="medium">
        <color rgb="FFF7F7F7"/>
      </right>
      <top style="medium">
        <color rgb="FFF7F7F7"/>
      </top>
      <bottom/>
      <diagonal/>
    </border>
    <border diagonalUp="false" diagonalDown="false">
      <left style="thin">
        <color rgb="FFF7F7F7"/>
      </left>
      <right style="thin">
        <color rgb="FFF7F7F7"/>
      </right>
      <top/>
      <bottom style="thin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/>
      <bottom style="thin">
        <color rgb="FFF7F7F7"/>
      </bottom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5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3" xfId="3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9" xfId="3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16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13" xfId="3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16" fillId="0" borderId="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5" fillId="0" borderId="13" xfId="3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7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6" xfId="3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6" xfId="3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7" fillId="0" borderId="16" xfId="3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7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5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16" fillId="0" borderId="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2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5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1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1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5" fillId="0" borderId="1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5" fillId="0" borderId="2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5" fillId="0" borderId="2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15" fillId="4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3" fontId="5" fillId="0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5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3" fontId="15" fillId="4" borderId="2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3" fontId="5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4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3" fontId="5" fillId="0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6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4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71" fontId="12" fillId="2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1" fontId="12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6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1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0" fillId="0" borderId="2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4" borderId="2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4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4" borderId="2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1" fillId="4" borderId="2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1" fillId="7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7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7" borderId="2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1" fillId="7" borderId="2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1" fillId="4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7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8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9" fontId="27" fillId="0" borderId="0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29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29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9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9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9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5" fillId="11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7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7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7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1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2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5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4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4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0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0" fillId="6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0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6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0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0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0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5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4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0" borderId="4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6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0" fillId="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0" fillId="6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0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2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3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0" fillId="6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0" fillId="6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3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5" fillId="0" borderId="4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3" xfId="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75" fontId="5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3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tru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Hiperlink 2" xfId="21"/>
    <cellStyle name="Hiperlink 3" xfId="22"/>
    <cellStyle name="Hyperlink 2" xfId="23"/>
    <cellStyle name="Moeda 2" xfId="24"/>
    <cellStyle name="Moeda 3" xfId="25"/>
    <cellStyle name="Moeda 4" xfId="26"/>
    <cellStyle name="Normal 2" xfId="27"/>
    <cellStyle name="Normal 3" xfId="28"/>
    <cellStyle name="Normal 4" xfId="29"/>
    <cellStyle name="Normal 5" xfId="30"/>
    <cellStyle name="Normal 6" xfId="31"/>
    <cellStyle name="Normal 7" xfId="32"/>
    <cellStyle name="Normal 8" xfId="33"/>
  </cellStyles>
  <dxfs count="1">
    <dxf>
      <font>
        <name val="Arial"/>
        <family val="0"/>
        <b val="1"/>
        <i val="0"/>
        <color rgb="FFFFFFFF"/>
      </font>
      <fill>
        <patternFill>
          <bgColor rgb="FF9933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39960</xdr:colOff>
      <xdr:row>196</xdr:row>
      <xdr:rowOff>171720</xdr:rowOff>
    </xdr:from>
    <xdr:to>
      <xdr:col>11</xdr:col>
      <xdr:colOff>2127960</xdr:colOff>
      <xdr:row>207</xdr:row>
      <xdr:rowOff>114480</xdr:rowOff>
    </xdr:to>
    <xdr:pic>
      <xdr:nvPicPr>
        <xdr:cNvPr id="0" name="Imagem 4" descr=""/>
        <xdr:cNvPicPr/>
      </xdr:nvPicPr>
      <xdr:blipFill>
        <a:blip r:embed="rId1"/>
        <a:stretch/>
      </xdr:blipFill>
      <xdr:spPr>
        <a:xfrm>
          <a:off x="39960" y="31327920"/>
          <a:ext cx="16639560" cy="193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212760</xdr:colOff>
      <xdr:row>0</xdr:row>
      <xdr:rowOff>191520</xdr:rowOff>
    </xdr:from>
    <xdr:to>
      <xdr:col>8</xdr:col>
      <xdr:colOff>876600</xdr:colOff>
      <xdr:row>0</xdr:row>
      <xdr:rowOff>1287720</xdr:rowOff>
    </xdr:to>
    <xdr:pic>
      <xdr:nvPicPr>
        <xdr:cNvPr id="1" name="Imagem 3" descr=""/>
        <xdr:cNvPicPr/>
      </xdr:nvPicPr>
      <xdr:blipFill>
        <a:blip r:embed="rId2"/>
        <a:stretch/>
      </xdr:blipFill>
      <xdr:spPr>
        <a:xfrm>
          <a:off x="4851360" y="191520"/>
          <a:ext cx="6783480" cy="1096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301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75" workbookViewId="0">
      <selection pane="topLeft" activeCell="C13" activeCellId="0" sqref="C13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0.85"/>
    <col collapsed="false" customWidth="true" hidden="false" outlineLevel="0" max="2" min="2" style="1" width="6.13"/>
    <col collapsed="false" customWidth="true" hidden="false" outlineLevel="0" max="3" min="3" style="1" width="36.38"/>
    <col collapsed="false" customWidth="true" hidden="false" outlineLevel="0" max="4" min="4" style="1" width="22.39"/>
    <col collapsed="false" customWidth="true" hidden="false" outlineLevel="0" max="5" min="5" style="2" width="49.8"/>
    <col collapsed="false" customWidth="true" hidden="false" outlineLevel="0" max="6" min="6" style="2" width="9.27"/>
    <col collapsed="false" customWidth="true" hidden="false" outlineLevel="0" max="7" min="7" style="1" width="7.84"/>
    <col collapsed="false" customWidth="true" hidden="false" outlineLevel="0" max="8" min="8" style="1" width="19.83"/>
    <col collapsed="false" customWidth="true" hidden="false" outlineLevel="0" max="9" min="9" style="2" width="15.68"/>
    <col collapsed="false" customWidth="true" hidden="false" outlineLevel="0" max="10" min="10" style="2" width="13.4"/>
    <col collapsed="false" customWidth="true" hidden="false" outlineLevel="0" max="11" min="11" style="1" width="24.68"/>
    <col collapsed="false" customWidth="true" hidden="false" outlineLevel="0" max="12" min="12" style="1" width="47.36"/>
    <col collapsed="false" customWidth="true" hidden="false" outlineLevel="0" max="13" min="13" style="3" width="8.84"/>
    <col collapsed="false" customWidth="true" hidden="false" outlineLevel="0" max="14" min="14" style="1" width="12.4"/>
    <col collapsed="false" customWidth="false" hidden="false" outlineLevel="0" max="257" min="15" style="1" width="11.4"/>
  </cols>
  <sheetData>
    <row r="1" s="4" customFormat="true" ht="107.25" hidden="false" customHeight="true" outlineLevel="0" collapsed="false"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4" customFormat="true" ht="13.5" hidden="false" customHeight="true" outlineLevel="0" collapsed="false">
      <c r="A2" s="6" t="s">
        <v>0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</row>
    <row r="3" customFormat="false" ht="37.5" hidden="false" customHeight="true" outlineLevel="0" collapsed="false">
      <c r="B3" s="9" t="s">
        <v>1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customFormat="false" ht="20.25" hidden="false" customHeight="true" outlineLevel="0" collapsed="false">
      <c r="A4" s="10"/>
      <c r="B4" s="11" t="s">
        <v>2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customFormat="false" ht="13.5" hidden="false" customHeight="true" outlineLevel="0" collapsed="false">
      <c r="A5" s="10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customFormat="false" ht="20.25" hidden="false" customHeight="true" outlineLevel="0" collapsed="false">
      <c r="A6" s="10"/>
      <c r="B6" s="13" t="s">
        <v>3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customFormat="false" ht="20.25" hidden="false" customHeight="true" outlineLevel="0" collapsed="false">
      <c r="A7" s="10"/>
      <c r="B7" s="14" t="s">
        <v>4</v>
      </c>
      <c r="C7" s="14"/>
      <c r="D7" s="14"/>
      <c r="E7" s="15" t="s">
        <v>5</v>
      </c>
      <c r="F7" s="15"/>
      <c r="G7" s="15"/>
      <c r="H7" s="15"/>
      <c r="I7" s="15"/>
      <c r="J7" s="15"/>
      <c r="K7" s="15"/>
      <c r="L7" s="15"/>
    </row>
    <row r="8" customFormat="false" ht="46.5" hidden="false" customHeight="true" outlineLevel="0" collapsed="false">
      <c r="A8" s="10"/>
      <c r="B8" s="16" t="s">
        <v>6</v>
      </c>
      <c r="C8" s="16"/>
      <c r="D8" s="16"/>
      <c r="E8" s="17" t="s">
        <v>7</v>
      </c>
      <c r="F8" s="17"/>
      <c r="G8" s="17"/>
      <c r="H8" s="17"/>
      <c r="I8" s="17"/>
      <c r="J8" s="17"/>
      <c r="K8" s="17"/>
      <c r="L8" s="17"/>
    </row>
    <row r="9" customFormat="false" ht="12.75" hidden="false" customHeight="true" outlineLevel="0" collapsed="false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customFormat="false" ht="23.25" hidden="false" customHeight="true" outlineLevel="0" collapsed="false">
      <c r="B10" s="18" t="s">
        <v>8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="19" customFormat="true" ht="15" hidden="false" customHeight="true" outlineLevel="0" collapsed="false">
      <c r="B11" s="20" t="s">
        <v>9</v>
      </c>
      <c r="C11" s="21" t="s">
        <v>10</v>
      </c>
      <c r="D11" s="21" t="s">
        <v>11</v>
      </c>
      <c r="E11" s="22" t="s">
        <v>12</v>
      </c>
      <c r="F11" s="22" t="s">
        <v>13</v>
      </c>
      <c r="G11" s="22" t="s">
        <v>14</v>
      </c>
      <c r="H11" s="22" t="s">
        <v>15</v>
      </c>
      <c r="I11" s="22" t="s">
        <v>16</v>
      </c>
      <c r="J11" s="22" t="s">
        <v>17</v>
      </c>
      <c r="K11" s="22" t="s">
        <v>18</v>
      </c>
      <c r="L11" s="23" t="s">
        <v>19</v>
      </c>
    </row>
    <row r="12" s="19" customFormat="true" ht="33.75" hidden="false" customHeight="true" outlineLevel="0" collapsed="false">
      <c r="B12" s="20"/>
      <c r="C12" s="21"/>
      <c r="D12" s="21"/>
      <c r="E12" s="24" t="s">
        <v>20</v>
      </c>
      <c r="F12" s="22"/>
      <c r="G12" s="22"/>
      <c r="H12" s="22"/>
      <c r="I12" s="22"/>
      <c r="J12" s="22"/>
      <c r="K12" s="22"/>
      <c r="L12" s="23"/>
    </row>
    <row r="13" customFormat="false" ht="14.25" hidden="false" customHeight="true" outlineLevel="0" collapsed="false">
      <c r="A13" s="10"/>
      <c r="B13" s="25" t="n">
        <v>1</v>
      </c>
      <c r="C13" s="26"/>
      <c r="D13" s="27"/>
      <c r="E13" s="27"/>
      <c r="F13" s="28" t="n">
        <v>25</v>
      </c>
      <c r="G13" s="29" t="str">
        <f aca="false">IF(E13="","",IF(E13&lt;&gt;"",Inosina!C3))</f>
        <v/>
      </c>
      <c r="H13" s="30"/>
      <c r="I13" s="26"/>
      <c r="J13" s="31" t="s">
        <v>21</v>
      </c>
      <c r="K13" s="32" t="str">
        <f aca="false">IF(E13="","",IF(AND(J13="Dessalinizado",F13&lt;25),"Escala mínima 25 nmol",IF(AND(F13=10,OR(H13&lt;&gt;0,I13&lt;&gt;0,Inosina!D3&lt;&gt;0,Inosina!L3&lt;&gt;0,Inosina!M3&lt;&gt;0,Inosina!N3&lt;&gt;0,Inosina!O3&lt;&gt;0)),"Escala mínima 25 nmol",IF(AND(H13&lt;&gt;0,I13&lt;&gt;0,J13="HPLC"),Inosina!AD3,IF(AND(H13&lt;&gt;0,I13&lt;&gt;0),"Selecione Purificação HPLC",Inosina!AD3)))))</f>
        <v/>
      </c>
      <c r="L13" s="33" t="str">
        <f aca="false">IF(E13="","",IF(Bases!V3="",'Codigos Exxtend'!AR3&amp;'Codigos Exxtend'!AS3,'Codigos Exxtend'!AR3&amp;'Codigos Exxtend'!AS3&amp;Bases!$V$1&amp;Bases!C3&amp;Bases!E3&amp;Bases!G3&amp;Bases!I3&amp;Bases!K3&amp;Bases!M3&amp;Bases!O3&amp;Bases!Q3&amp;Bases!S3&amp;Bases!U3&amp;Bases!$V$2))</f>
        <v/>
      </c>
    </row>
    <row r="14" customFormat="false" ht="15" hidden="false" customHeight="true" outlineLevel="0" collapsed="false">
      <c r="A14" s="10"/>
      <c r="B14" s="34" t="n">
        <v>2</v>
      </c>
      <c r="C14" s="35"/>
      <c r="D14" s="27"/>
      <c r="E14" s="27"/>
      <c r="F14" s="36" t="n">
        <v>25</v>
      </c>
      <c r="G14" s="37" t="str">
        <f aca="false">IF(E14="","",IF(E14&lt;&gt;"",Inosina!C4))</f>
        <v/>
      </c>
      <c r="H14" s="38"/>
      <c r="I14" s="35"/>
      <c r="J14" s="31" t="s">
        <v>21</v>
      </c>
      <c r="K14" s="39" t="str">
        <f aca="false">IF(E14="","",IF(AND(J14="Dessalinizado",F14&lt;25),"Escala mínima 25 nmol",IF(AND(F14=1000,OR(H14&lt;&gt;0,I14&lt;&gt;0,Inosina!D4&lt;&gt;0,Inosina!L4&lt;&gt;0,Inosina!M4&lt;&gt;0,Inosina!N4&lt;&gt;0,Inosina!O4&lt;&gt;0)),"Entre em Contato",IF(AND(F14=10,OR(H14&lt;&gt;0,I14&lt;&gt;0,Inosina!D4&lt;&gt;0,Inosina!L4&lt;&gt;0,Inosina!M4&lt;&gt;0,Inosina!N4&lt;&gt;0,Inosina!O4&lt;&gt;0)),"Escala mínima 25 nmol",IF(AND(H14&lt;&gt;0,I14&lt;&gt;0,J14="HPLC"),Inosina!AD4,IF(AND(H14&lt;&gt;0,I14&lt;&gt;0),"Selecione Purificação HPLC",Inosina!AD4))))))</f>
        <v/>
      </c>
      <c r="L14" s="40" t="str">
        <f aca="false">IF(E14="","",IF(Bases!V4="",'Codigos Exxtend'!AR4&amp;'Codigos Exxtend'!AS4,'Codigos Exxtend'!AR4&amp;'Codigos Exxtend'!AS4&amp;Bases!$V$1&amp;Bases!C4&amp;Bases!E4&amp;Bases!G4&amp;Bases!I4&amp;Bases!K4&amp;Bases!M4&amp;Bases!O4&amp;Bases!Q4&amp;Bases!S4&amp;Bases!U4&amp;Bases!$V$2))</f>
        <v/>
      </c>
    </row>
    <row r="15" customFormat="false" ht="15" hidden="false" customHeight="true" outlineLevel="0" collapsed="false">
      <c r="A15" s="10"/>
      <c r="B15" s="34" t="n">
        <v>3</v>
      </c>
      <c r="C15" s="35"/>
      <c r="D15" s="27"/>
      <c r="E15" s="27"/>
      <c r="F15" s="36" t="n">
        <v>25</v>
      </c>
      <c r="G15" s="37" t="str">
        <f aca="false">IF(E15="","",IF(E15&lt;&gt;"",Inosina!C5))</f>
        <v/>
      </c>
      <c r="H15" s="38"/>
      <c r="I15" s="35"/>
      <c r="J15" s="31" t="s">
        <v>21</v>
      </c>
      <c r="K15" s="39" t="str">
        <f aca="false">IF(E15="","",IF(AND(J15="Dessalinizado",F15&lt;25),"Escala mínima 25 nmol",IF(AND(F15=1000,OR(H15&lt;&gt;0,I15&lt;&gt;0,Inosina!D5&lt;&gt;0,Inosina!L5&lt;&gt;0,Inosina!M5&lt;&gt;0,Inosina!N5&lt;&gt;0,Inosina!O5&lt;&gt;0)),"Entre em Contato",IF(AND(F15=10,OR(H15&lt;&gt;0,I15&lt;&gt;0,Inosina!D5&lt;&gt;0,Inosina!L5&lt;&gt;0,Inosina!M5&lt;&gt;0,Inosina!N5&lt;&gt;0,Inosina!O5&lt;&gt;0)),"Escala mínima 25 nmol",IF(AND(H15&lt;&gt;0,I15&lt;&gt;0,J15="HPLC"),Inosina!AD5,IF(AND(H15&lt;&gt;0,I15&lt;&gt;0),"Selecione Purificação HPLC",Inosina!AD5))))))</f>
        <v/>
      </c>
      <c r="L15" s="40" t="str">
        <f aca="false">IF(E15="","",IF(Bases!V5="",'Codigos Exxtend'!AR5&amp;'Codigos Exxtend'!AS5,'Codigos Exxtend'!AR5&amp;'Codigos Exxtend'!AS5&amp;Bases!$V$1&amp;Bases!C5&amp;Bases!E5&amp;Bases!G5&amp;Bases!I5&amp;Bases!K5&amp;Bases!M5&amp;Bases!O5&amp;Bases!Q5&amp;Bases!S5&amp;Bases!U5&amp;Bases!$V$2))</f>
        <v/>
      </c>
    </row>
    <row r="16" customFormat="false" ht="15" hidden="false" customHeight="true" outlineLevel="0" collapsed="false">
      <c r="A16" s="10"/>
      <c r="B16" s="34" t="n">
        <v>4</v>
      </c>
      <c r="C16" s="35"/>
      <c r="D16" s="27"/>
      <c r="E16" s="27"/>
      <c r="F16" s="36" t="n">
        <v>25</v>
      </c>
      <c r="G16" s="37" t="str">
        <f aca="false">IF(E16="","",IF(E16&lt;&gt;"",Inosina!C6))</f>
        <v/>
      </c>
      <c r="H16" s="38"/>
      <c r="I16" s="35"/>
      <c r="J16" s="31" t="s">
        <v>21</v>
      </c>
      <c r="K16" s="39" t="str">
        <f aca="false">IF(E16="","",IF(AND(J16="Dessalinizado",F16&lt;25),"Escala mínima 25 nmol",IF(AND(F16=1000,OR(H16&lt;&gt;0,I16&lt;&gt;0,Inosina!D6&lt;&gt;0,Inosina!L6&lt;&gt;0,Inosina!M6&lt;&gt;0,Inosina!N6&lt;&gt;0,Inosina!O6&lt;&gt;0)),"Entre em Contato",IF(AND(F16=10,OR(H16&lt;&gt;0,I16&lt;&gt;0,Inosina!D6&lt;&gt;0,Inosina!L6&lt;&gt;0,Inosina!M6&lt;&gt;0,Inosina!N6&lt;&gt;0,Inosina!O6&lt;&gt;0)),"Escala mínima 25 nmol",IF(AND(H16&lt;&gt;0,I16&lt;&gt;0,J16="HPLC"),Inosina!AD6,IF(AND(H16&lt;&gt;0,I16&lt;&gt;0),"Selecione Purificação HPLC",Inosina!AD6))))))</f>
        <v/>
      </c>
      <c r="L16" s="40" t="str">
        <f aca="false">IF(E16="","",IF(Bases!V6="",'Codigos Exxtend'!AR6&amp;'Codigos Exxtend'!AS6,'Codigos Exxtend'!AR6&amp;'Codigos Exxtend'!AS6&amp;Bases!$V$1&amp;Bases!C6&amp;Bases!E6&amp;Bases!G6&amp;Bases!I6&amp;Bases!K6&amp;Bases!M6&amp;Bases!O6&amp;Bases!Q6&amp;Bases!S6&amp;Bases!U6&amp;Bases!$V$2))</f>
        <v/>
      </c>
    </row>
    <row r="17" customFormat="false" ht="15" hidden="false" customHeight="true" outlineLevel="0" collapsed="false">
      <c r="A17" s="10"/>
      <c r="B17" s="34" t="n">
        <v>5</v>
      </c>
      <c r="C17" s="35"/>
      <c r="D17" s="27"/>
      <c r="E17" s="27"/>
      <c r="F17" s="36" t="n">
        <v>25</v>
      </c>
      <c r="G17" s="37" t="str">
        <f aca="false">IF(E17="","",IF(E17&lt;&gt;"",Inosina!C7))</f>
        <v/>
      </c>
      <c r="H17" s="38"/>
      <c r="I17" s="35"/>
      <c r="J17" s="31" t="s">
        <v>21</v>
      </c>
      <c r="K17" s="39" t="str">
        <f aca="false">IF(E17="","",IF(AND(J17="Dessalinizado",F17&lt;25),"Escala mínima 25 nmol",IF(AND(F17=1000,OR(H17&lt;&gt;0,I17&lt;&gt;0,Inosina!D7&lt;&gt;0,Inosina!L7&lt;&gt;0,Inosina!M7&lt;&gt;0,Inosina!N7&lt;&gt;0,Inosina!O7&lt;&gt;0)),"Entre em Contato",IF(AND(F17=10,OR(H17&lt;&gt;0,I17&lt;&gt;0,Inosina!D7&lt;&gt;0,Inosina!L7&lt;&gt;0,Inosina!M7&lt;&gt;0,Inosina!N7&lt;&gt;0,Inosina!O7&lt;&gt;0)),"Escala mínima 25 nmol",IF(AND(H17&lt;&gt;0,I17&lt;&gt;0,J17="HPLC"),Inosina!AD7,IF(AND(H17&lt;&gt;0,I17&lt;&gt;0),"Selecione Purificação HPLC",Inosina!AD7))))))</f>
        <v/>
      </c>
      <c r="L17" s="40" t="str">
        <f aca="false">IF(E17="","",IF(Bases!V7="",'Codigos Exxtend'!AR7&amp;'Codigos Exxtend'!AS7,'Codigos Exxtend'!AR7&amp;'Codigos Exxtend'!AS7&amp;Bases!$V$1&amp;Bases!C7&amp;Bases!E7&amp;Bases!G7&amp;Bases!I7&amp;Bases!K7&amp;Bases!M7&amp;Bases!O7&amp;Bases!Q7&amp;Bases!S7&amp;Bases!U7&amp;Bases!$V$2))</f>
        <v/>
      </c>
    </row>
    <row r="18" customFormat="false" ht="15" hidden="false" customHeight="true" outlineLevel="0" collapsed="false">
      <c r="A18" s="10"/>
      <c r="B18" s="34" t="n">
        <v>6</v>
      </c>
      <c r="C18" s="35"/>
      <c r="D18" s="27"/>
      <c r="E18" s="27"/>
      <c r="F18" s="36" t="n">
        <v>25</v>
      </c>
      <c r="G18" s="37" t="str">
        <f aca="false">IF(E18="","",IF(E18&lt;&gt;"",Inosina!C8))</f>
        <v/>
      </c>
      <c r="H18" s="38"/>
      <c r="I18" s="35"/>
      <c r="J18" s="31" t="s">
        <v>21</v>
      </c>
      <c r="K18" s="39" t="str">
        <f aca="false">IF(E18="","",IF(AND(J18="Dessalinizado",F18&lt;25),"Escala mínima 25 nmol",IF(AND(F18=1000,OR(H18&lt;&gt;0,I18&lt;&gt;0,Inosina!D8&lt;&gt;0,Inosina!L8&lt;&gt;0,Inosina!M8&lt;&gt;0,Inosina!N8&lt;&gt;0,Inosina!O8&lt;&gt;0)),"Entre em Contato",IF(AND(F18=10,OR(H18&lt;&gt;0,I18&lt;&gt;0,Inosina!D8&lt;&gt;0,Inosina!L8&lt;&gt;0,Inosina!M8&lt;&gt;0,Inosina!N8&lt;&gt;0,Inosina!O8&lt;&gt;0)),"Escala mínima 25 nmol",IF(AND(H18&lt;&gt;0,I18&lt;&gt;0,J18="HPLC"),Inosina!AD8,IF(AND(H18&lt;&gt;0,I18&lt;&gt;0),"Selecione Purificação HPLC",Inosina!AD8))))))</f>
        <v/>
      </c>
      <c r="L18" s="40" t="str">
        <f aca="false">IF(E18="","",IF(Bases!V8="",'Codigos Exxtend'!AR8&amp;'Codigos Exxtend'!AS8,'Codigos Exxtend'!AR8&amp;'Codigos Exxtend'!AS8&amp;Bases!$V$1&amp;Bases!C8&amp;Bases!E8&amp;Bases!G8&amp;Bases!I8&amp;Bases!K8&amp;Bases!M8&amp;Bases!O8&amp;Bases!Q8&amp;Bases!S8&amp;Bases!U8&amp;Bases!$V$2))</f>
        <v/>
      </c>
    </row>
    <row r="19" customFormat="false" ht="15" hidden="false" customHeight="true" outlineLevel="0" collapsed="false">
      <c r="A19" s="10"/>
      <c r="B19" s="34" t="n">
        <v>7</v>
      </c>
      <c r="C19" s="35"/>
      <c r="D19" s="27"/>
      <c r="E19" s="27"/>
      <c r="F19" s="36" t="n">
        <v>25</v>
      </c>
      <c r="G19" s="37" t="str">
        <f aca="false">IF(E19="","",IF(E19&lt;&gt;"",Inosina!C9))</f>
        <v/>
      </c>
      <c r="H19" s="38"/>
      <c r="I19" s="35"/>
      <c r="J19" s="31" t="s">
        <v>21</v>
      </c>
      <c r="K19" s="39" t="str">
        <f aca="false">IF(E19="","",IF(AND(J19="Dessalinizado",F19&lt;25),"Escala mínima 25 nmol",IF(AND(F19=1000,OR(H19&lt;&gt;0,I19&lt;&gt;0,Inosina!D9&lt;&gt;0,Inosina!L9&lt;&gt;0,Inosina!M9&lt;&gt;0,Inosina!N9&lt;&gt;0,Inosina!O9&lt;&gt;0)),"Entre em Contato",IF(AND(F19=10,OR(H19&lt;&gt;0,I19&lt;&gt;0,Inosina!D9&lt;&gt;0,Inosina!L9&lt;&gt;0,Inosina!M9&lt;&gt;0,Inosina!N9&lt;&gt;0,Inosina!O9&lt;&gt;0)),"Escala mínima 25 nmol",IF(AND(H19&lt;&gt;0,I19&lt;&gt;0,J19="HPLC"),Inosina!AD9,IF(AND(H19&lt;&gt;0,I19&lt;&gt;0),"Selecione Purificação HPLC",Inosina!AD9))))))</f>
        <v/>
      </c>
      <c r="L19" s="40" t="str">
        <f aca="false">IF(E19="","",IF(Bases!V9="",'Codigos Exxtend'!AR9&amp;'Codigos Exxtend'!AS9,'Codigos Exxtend'!AR9&amp;'Codigos Exxtend'!AS9&amp;Bases!$V$1&amp;Bases!C9&amp;Bases!E9&amp;Bases!G9&amp;Bases!I9&amp;Bases!K9&amp;Bases!M9&amp;Bases!O9&amp;Bases!Q9&amp;Bases!S9&amp;Bases!U9&amp;Bases!$V$2))</f>
        <v/>
      </c>
    </row>
    <row r="20" customFormat="false" ht="15" hidden="false" customHeight="true" outlineLevel="0" collapsed="false">
      <c r="A20" s="10"/>
      <c r="B20" s="34" t="n">
        <v>8</v>
      </c>
      <c r="C20" s="35"/>
      <c r="D20" s="41"/>
      <c r="E20" s="27"/>
      <c r="F20" s="36" t="n">
        <v>25</v>
      </c>
      <c r="G20" s="37" t="str">
        <f aca="false">IF(E20="","",IF(E20&lt;&gt;"",Inosina!C10))</f>
        <v/>
      </c>
      <c r="H20" s="38"/>
      <c r="I20" s="35"/>
      <c r="J20" s="31" t="s">
        <v>21</v>
      </c>
      <c r="K20" s="39" t="str">
        <f aca="false">IF(E20="","",IF(AND(J20="Dessalinizado",F20&lt;25),"Escala mínima 25 nmol",IF(AND(F20=1000,OR(H20&lt;&gt;0,I20&lt;&gt;0,Inosina!D10&lt;&gt;0,Inosina!L10&lt;&gt;0,Inosina!M10&lt;&gt;0,Inosina!N10&lt;&gt;0,Inosina!O10&lt;&gt;0)),"Entre em Contato",IF(AND(F20=10,OR(H20&lt;&gt;0,I20&lt;&gt;0,Inosina!D10&lt;&gt;0,Inosina!L10&lt;&gt;0,Inosina!M10&lt;&gt;0,Inosina!N10&lt;&gt;0,Inosina!O10&lt;&gt;0)),"Escala mínima 25 nmol",IF(AND(H20&lt;&gt;0,I20&lt;&gt;0,J20="HPLC"),Inosina!AD10,IF(AND(H20&lt;&gt;0,I20&lt;&gt;0),"Selecione Purificação HPLC",Inosina!AD10))))))</f>
        <v/>
      </c>
      <c r="L20" s="40" t="str">
        <f aca="false">IF(E20="","",IF(Bases!V10="",'Codigos Exxtend'!AR10&amp;'Codigos Exxtend'!AS10,'Codigos Exxtend'!AR10&amp;'Codigos Exxtend'!AS10&amp;Bases!$V$1&amp;Bases!C10&amp;Bases!E10&amp;Bases!G10&amp;Bases!I10&amp;Bases!K10&amp;Bases!M10&amp;Bases!O10&amp;Bases!Q10&amp;Bases!S10&amp;Bases!U10&amp;Bases!$V$2))</f>
        <v/>
      </c>
    </row>
    <row r="21" customFormat="false" ht="15" hidden="false" customHeight="true" outlineLevel="0" collapsed="false">
      <c r="A21" s="10"/>
      <c r="B21" s="34" t="n">
        <v>9</v>
      </c>
      <c r="C21" s="35"/>
      <c r="D21" s="41"/>
      <c r="E21" s="27"/>
      <c r="F21" s="36" t="n">
        <v>25</v>
      </c>
      <c r="G21" s="37" t="str">
        <f aca="false">IF(E21="","",IF(E21&lt;&gt;"",Inosina!C11))</f>
        <v/>
      </c>
      <c r="H21" s="38"/>
      <c r="I21" s="35"/>
      <c r="J21" s="31" t="s">
        <v>21</v>
      </c>
      <c r="K21" s="39" t="str">
        <f aca="false">IF(E21="","",IF(AND(J21="Dessalinizado",F21&lt;25),"Escala mínima 25 nmol",IF(AND(F21=1000,OR(H21&lt;&gt;0,I21&lt;&gt;0,Inosina!D11&lt;&gt;0,Inosina!L11&lt;&gt;0,Inosina!M11&lt;&gt;0,Inosina!N11&lt;&gt;0,Inosina!O11&lt;&gt;0)),"Entre em Contato",IF(AND(F21=10,OR(H21&lt;&gt;0,I21&lt;&gt;0,Inosina!D11&lt;&gt;0,Inosina!L11&lt;&gt;0,Inosina!M11&lt;&gt;0,Inosina!N11&lt;&gt;0,Inosina!O11&lt;&gt;0)),"Escala mínima 25 nmol",IF(AND(H21&lt;&gt;0,I21&lt;&gt;0,J21="HPLC"),Inosina!AD11,IF(AND(H21&lt;&gt;0,I21&lt;&gt;0),"Selecione Purificação HPLC",Inosina!AD11))))))</f>
        <v/>
      </c>
      <c r="L21" s="40" t="str">
        <f aca="false">IF(E21="","",IF(Bases!V11="",'Codigos Exxtend'!AR11&amp;'Codigos Exxtend'!AS11,'Codigos Exxtend'!AR11&amp;'Codigos Exxtend'!AS11&amp;Bases!$V$1&amp;Bases!C11&amp;Bases!E11&amp;Bases!G11&amp;Bases!I11&amp;Bases!K11&amp;Bases!M11&amp;Bases!O11&amp;Bases!Q11&amp;Bases!S11&amp;Bases!U11&amp;Bases!$V$2))</f>
        <v/>
      </c>
    </row>
    <row r="22" customFormat="false" ht="15" hidden="false" customHeight="true" outlineLevel="0" collapsed="false">
      <c r="A22" s="10"/>
      <c r="B22" s="34" t="n">
        <v>10</v>
      </c>
      <c r="C22" s="35"/>
      <c r="D22" s="41"/>
      <c r="E22" s="27"/>
      <c r="F22" s="36" t="n">
        <v>25</v>
      </c>
      <c r="G22" s="37" t="str">
        <f aca="false">IF(E22="","",IF(E22&lt;&gt;"",Inosina!C12))</f>
        <v/>
      </c>
      <c r="H22" s="38"/>
      <c r="I22" s="35"/>
      <c r="J22" s="31" t="s">
        <v>21</v>
      </c>
      <c r="K22" s="39" t="str">
        <f aca="false">IF(E22="","",IF(AND(J22="Dessalinizado",F22&lt;25),"Escala mínima 25 nmol",IF(AND(F22=1000,OR(H22&lt;&gt;0,I22&lt;&gt;0,Inosina!D12&lt;&gt;0,Inosina!L12&lt;&gt;0,Inosina!M12&lt;&gt;0,Inosina!N12&lt;&gt;0,Inosina!O12&lt;&gt;0)),"Entre em Contato",IF(AND(F22=10,OR(H22&lt;&gt;0,I22&lt;&gt;0,Inosina!D12&lt;&gt;0,Inosina!L12&lt;&gt;0,Inosina!M12&lt;&gt;0,Inosina!N12&lt;&gt;0,Inosina!O12&lt;&gt;0)),"Escala mínima 25 nmol",IF(AND(H22&lt;&gt;0,I22&lt;&gt;0,J22="HPLC"),Inosina!AD12,IF(AND(H22&lt;&gt;0,I22&lt;&gt;0),"Selecione Purificação HPLC",Inosina!AD12))))))</f>
        <v/>
      </c>
      <c r="L22" s="40" t="str">
        <f aca="false">IF(E22="","",IF(Bases!V12="",'Codigos Exxtend'!AR12&amp;'Codigos Exxtend'!AS12,'Codigos Exxtend'!AR12&amp;'Codigos Exxtend'!AS12&amp;Bases!$V$1&amp;Bases!C12&amp;Bases!E12&amp;Bases!G12&amp;Bases!I12&amp;Bases!K12&amp;Bases!M12&amp;Bases!O12&amp;Bases!Q12&amp;Bases!S12&amp;Bases!U12&amp;Bases!$V$2))</f>
        <v/>
      </c>
    </row>
    <row r="23" customFormat="false" ht="15" hidden="false" customHeight="true" outlineLevel="0" collapsed="false">
      <c r="A23" s="10"/>
      <c r="B23" s="34" t="n">
        <v>11</v>
      </c>
      <c r="C23" s="35"/>
      <c r="D23" s="41"/>
      <c r="E23" s="27"/>
      <c r="F23" s="36" t="n">
        <v>25</v>
      </c>
      <c r="G23" s="37" t="str">
        <f aca="false">IF(E23="","",IF(E23&lt;&gt;"",Inosina!C13))</f>
        <v/>
      </c>
      <c r="H23" s="38"/>
      <c r="I23" s="35"/>
      <c r="J23" s="31" t="s">
        <v>21</v>
      </c>
      <c r="K23" s="39" t="str">
        <f aca="false">IF(E23="","",IF(AND(J23="Dessalinizado",F23&lt;25),"Escala mínima 25 nmol",IF(AND(F23=1000,OR(H23&lt;&gt;0,I23&lt;&gt;0,Inosina!D13&lt;&gt;0,Inosina!L13&lt;&gt;0,Inosina!M13&lt;&gt;0,Inosina!N13&lt;&gt;0,Inosina!O13&lt;&gt;0)),"Entre em Contato",IF(AND(F23=10,OR(H23&lt;&gt;0,I23&lt;&gt;0,Inosina!D13&lt;&gt;0,Inosina!L13&lt;&gt;0,Inosina!M13&lt;&gt;0,Inosina!N13&lt;&gt;0,Inosina!O13&lt;&gt;0)),"Escala mínima 25 nmol",IF(AND(H23&lt;&gt;0,I23&lt;&gt;0,J23="HPLC"),Inosina!AD13,IF(AND(H23&lt;&gt;0,I23&lt;&gt;0),"Selecione Purificação HPLC",Inosina!AD13))))))</f>
        <v/>
      </c>
      <c r="L23" s="40" t="str">
        <f aca="false">IF(E23="","",IF(Bases!V13="",'Codigos Exxtend'!AR13&amp;'Codigos Exxtend'!AS13,'Codigos Exxtend'!AR13&amp;'Codigos Exxtend'!AS13&amp;Bases!$V$1&amp;Bases!C13&amp;Bases!E13&amp;Bases!G13&amp;Bases!I13&amp;Bases!K13&amp;Bases!M13&amp;Bases!O13&amp;Bases!Q13&amp;Bases!S13&amp;Bases!U13&amp;Bases!$V$2))</f>
        <v/>
      </c>
    </row>
    <row r="24" customFormat="false" ht="15" hidden="false" customHeight="true" outlineLevel="0" collapsed="false">
      <c r="A24" s="10"/>
      <c r="B24" s="34" t="n">
        <v>12</v>
      </c>
      <c r="C24" s="26"/>
      <c r="D24" s="27"/>
      <c r="E24" s="27"/>
      <c r="F24" s="36" t="n">
        <v>25</v>
      </c>
      <c r="G24" s="37" t="str">
        <f aca="false">IF(E24="","",IF(E24&lt;&gt;"",Inosina!C14))</f>
        <v/>
      </c>
      <c r="H24" s="38"/>
      <c r="I24" s="35"/>
      <c r="J24" s="31" t="s">
        <v>21</v>
      </c>
      <c r="K24" s="39" t="str">
        <f aca="false">IF(E24="","",IF(AND(J24="Dessalinizado",F24&lt;25),"Escala mínima 25 nmol",IF(AND(F24=1000,OR(H24&lt;&gt;0,I24&lt;&gt;0,Inosina!D14&lt;&gt;0,Inosina!L14&lt;&gt;0,Inosina!M14&lt;&gt;0,Inosina!N14&lt;&gt;0,Inosina!O14&lt;&gt;0)),"Entre em Contato",IF(AND(F24=10,OR(H24&lt;&gt;0,I24&lt;&gt;0,Inosina!D14&lt;&gt;0,Inosina!L14&lt;&gt;0,Inosina!M14&lt;&gt;0,Inosina!N14&lt;&gt;0,Inosina!O14&lt;&gt;0)),"Escala mínima 25 nmol",IF(AND(H24&lt;&gt;0,I24&lt;&gt;0,J24="HPLC"),Inosina!AD14,IF(AND(H24&lt;&gt;0,I24&lt;&gt;0),"Selecione Purificação HPLC",Inosina!AD14))))))</f>
        <v/>
      </c>
      <c r="L24" s="40" t="str">
        <f aca="false">IF(E24="","",IF(Bases!V14="",'Codigos Exxtend'!AR14&amp;'Codigos Exxtend'!AS14,'Codigos Exxtend'!AR14&amp;'Codigos Exxtend'!AS14&amp;Bases!$V$1&amp;Bases!C14&amp;Bases!E14&amp;Bases!G14&amp;Bases!I14&amp;Bases!K14&amp;Bases!M14&amp;Bases!O14&amp;Bases!Q14&amp;Bases!S14&amp;Bases!U14&amp;Bases!$V$2))</f>
        <v/>
      </c>
    </row>
    <row r="25" customFormat="false" ht="15" hidden="false" customHeight="true" outlineLevel="0" collapsed="false">
      <c r="A25" s="10"/>
      <c r="B25" s="34" t="n">
        <v>13</v>
      </c>
      <c r="C25" s="35"/>
      <c r="D25" s="27"/>
      <c r="E25" s="27"/>
      <c r="F25" s="36" t="n">
        <v>25</v>
      </c>
      <c r="G25" s="37" t="str">
        <f aca="false">IF(E25="","",IF(E25&lt;&gt;"",Inosina!C15))</f>
        <v/>
      </c>
      <c r="H25" s="38"/>
      <c r="I25" s="35"/>
      <c r="J25" s="31" t="s">
        <v>21</v>
      </c>
      <c r="K25" s="39" t="str">
        <f aca="false">IF(E25="","",IF(AND(J25="Dessalinizado",F25&lt;25),"Escala mínima 25 nmol",IF(AND(F25=1000,OR(H25&lt;&gt;0,I25&lt;&gt;0,Inosina!D15&lt;&gt;0,Inosina!L15&lt;&gt;0,Inosina!M15&lt;&gt;0,Inosina!N15&lt;&gt;0,Inosina!O15&lt;&gt;0)),"Entre em Contato",IF(AND(F25=10,OR(H25&lt;&gt;0,I25&lt;&gt;0,Inosina!D15&lt;&gt;0,Inosina!L15&lt;&gt;0,Inosina!M15&lt;&gt;0,Inosina!N15&lt;&gt;0,Inosina!O15&lt;&gt;0)),"Escala mínima 25 nmol",IF(AND(H25&lt;&gt;0,I25&lt;&gt;0,J25="HPLC"),Inosina!AD15,IF(AND(H25&lt;&gt;0,I25&lt;&gt;0),"Selecione Purificação HPLC",Inosina!AD15))))))</f>
        <v/>
      </c>
      <c r="L25" s="40" t="str">
        <f aca="false">IF(E25="","",IF(Bases!V15="",'Codigos Exxtend'!AR15&amp;'Codigos Exxtend'!AS15,'Codigos Exxtend'!AR15&amp;'Codigos Exxtend'!AS15&amp;Bases!$V$1&amp;Bases!C15&amp;Bases!E15&amp;Bases!G15&amp;Bases!I15&amp;Bases!K15&amp;Bases!M15&amp;Bases!O15&amp;Bases!Q15&amp;Bases!S15&amp;Bases!U15&amp;Bases!$V$2))</f>
        <v/>
      </c>
    </row>
    <row r="26" customFormat="false" ht="15" hidden="false" customHeight="true" outlineLevel="0" collapsed="false">
      <c r="A26" s="10"/>
      <c r="B26" s="34" t="n">
        <v>14</v>
      </c>
      <c r="C26" s="35"/>
      <c r="D26" s="27"/>
      <c r="E26" s="27"/>
      <c r="F26" s="36" t="n">
        <v>25</v>
      </c>
      <c r="G26" s="37" t="str">
        <f aca="false">IF(E26="","",IF(E26&lt;&gt;"",Inosina!C16))</f>
        <v/>
      </c>
      <c r="H26" s="38"/>
      <c r="I26" s="35"/>
      <c r="J26" s="31" t="s">
        <v>21</v>
      </c>
      <c r="K26" s="39" t="str">
        <f aca="false">IF(E26="","",IF(AND(J26="Dessalinizado",F26&lt;25),"Escala mínima 25 nmol",IF(AND(F26=1000,OR(H26&lt;&gt;0,I26&lt;&gt;0,Inosina!D16&lt;&gt;0,Inosina!L16&lt;&gt;0,Inosina!M16&lt;&gt;0,Inosina!N16&lt;&gt;0,Inosina!O16&lt;&gt;0)),"Entre em Contato",IF(AND(F26=10,OR(H26&lt;&gt;0,I26&lt;&gt;0,Inosina!D16&lt;&gt;0,Inosina!L16&lt;&gt;0,Inosina!M16&lt;&gt;0,Inosina!N16&lt;&gt;0,Inosina!O16&lt;&gt;0)),"Escala mínima 25 nmol",IF(AND(H26&lt;&gt;0,I26&lt;&gt;0,J26="HPLC"),Inosina!AD16,IF(AND(H26&lt;&gt;0,I26&lt;&gt;0),"Selecione Purificação HPLC",Inosina!AD16))))))</f>
        <v/>
      </c>
      <c r="L26" s="40" t="str">
        <f aca="false">IF(E26="","",IF(Bases!V16="",'Codigos Exxtend'!AR16&amp;'Codigos Exxtend'!AS16,'Codigos Exxtend'!AR16&amp;'Codigos Exxtend'!AS16&amp;Bases!$V$1&amp;Bases!C16&amp;Bases!E16&amp;Bases!G16&amp;Bases!I16&amp;Bases!K16&amp;Bases!M16&amp;Bases!O16&amp;Bases!Q16&amp;Bases!S16&amp;Bases!U16&amp;Bases!$V$2))</f>
        <v/>
      </c>
    </row>
    <row r="27" customFormat="false" ht="15" hidden="false" customHeight="true" outlineLevel="0" collapsed="false">
      <c r="A27" s="10"/>
      <c r="B27" s="34" t="n">
        <v>15</v>
      </c>
      <c r="C27" s="35"/>
      <c r="D27" s="27"/>
      <c r="E27" s="27"/>
      <c r="F27" s="36" t="n">
        <v>25</v>
      </c>
      <c r="G27" s="37" t="str">
        <f aca="false">IF(E27="","",IF(E27&lt;&gt;"",Inosina!C17))</f>
        <v/>
      </c>
      <c r="H27" s="38"/>
      <c r="I27" s="35"/>
      <c r="J27" s="42" t="str">
        <f aca="false">IF(E27="","",$J$13)</f>
        <v/>
      </c>
      <c r="K27" s="39" t="str">
        <f aca="false">IF(E27="","",IF(AND(J27="Dessalinizado",F27&lt;25),"Escala mínima 25 nmol",IF(AND(F27=1000,OR(H27&lt;&gt;0,I27&lt;&gt;0,Inosina!D17&lt;&gt;0,Inosina!L17&lt;&gt;0,Inosina!M17&lt;&gt;0,Inosina!N17&lt;&gt;0,Inosina!O17&lt;&gt;0)),"Entre em Contato",IF(AND(F27=10,OR(H27&lt;&gt;0,I27&lt;&gt;0,Inosina!D17&lt;&gt;0,Inosina!L17&lt;&gt;0,Inosina!M17&lt;&gt;0,Inosina!N17&lt;&gt;0,Inosina!O17&lt;&gt;0)),"Escala mínima 25 nmol",IF(AND(H27&lt;&gt;0,I27&lt;&gt;0,J27="HPLC"),Inosina!AD17,IF(AND(H27&lt;&gt;0,I27&lt;&gt;0),"Selecione Purificação HPLC",Inosina!AD17))))))</f>
        <v/>
      </c>
      <c r="L27" s="40" t="str">
        <f aca="false">IF(E27="","",IF(Bases!V17="",'Codigos Exxtend'!AR17&amp;'Codigos Exxtend'!AS17,'Codigos Exxtend'!AR17&amp;'Codigos Exxtend'!AS17&amp;Bases!$V$1&amp;Bases!C17&amp;Bases!E17&amp;Bases!G17&amp;Bases!I17&amp;Bases!K17&amp;Bases!M17&amp;Bases!O17&amp;Bases!Q17&amp;Bases!S17&amp;Bases!U17&amp;Bases!$V$2))</f>
        <v/>
      </c>
    </row>
    <row r="28" customFormat="false" ht="15" hidden="false" customHeight="true" outlineLevel="0" collapsed="false">
      <c r="A28" s="10"/>
      <c r="B28" s="34" t="n">
        <v>16</v>
      </c>
      <c r="C28" s="35"/>
      <c r="D28" s="41"/>
      <c r="E28" s="27"/>
      <c r="F28" s="36" t="n">
        <v>25</v>
      </c>
      <c r="G28" s="37" t="str">
        <f aca="false">IF(E28="","",IF(E28&lt;&gt;"",Inosina!C18))</f>
        <v/>
      </c>
      <c r="H28" s="38"/>
      <c r="I28" s="35"/>
      <c r="J28" s="42" t="str">
        <f aca="false">IF(E28="","",$J$13)</f>
        <v/>
      </c>
      <c r="K28" s="39" t="str">
        <f aca="false">IF(E28="","",IF(AND(J28="Dessalinizado",F28&lt;25),"Escala mínima 25 nmol",IF(AND(F28=1000,OR(H28&lt;&gt;0,I28&lt;&gt;0,Inosina!D18&lt;&gt;0,Inosina!L18&lt;&gt;0,Inosina!M18&lt;&gt;0,Inosina!N18&lt;&gt;0,Inosina!O18&lt;&gt;0)),"Entre em Contato",IF(AND(F28=10,OR(H28&lt;&gt;0,I28&lt;&gt;0,Inosina!D18&lt;&gt;0,Inosina!L18&lt;&gt;0,Inosina!M18&lt;&gt;0,Inosina!N18&lt;&gt;0,Inosina!O18&lt;&gt;0)),"Escala mínima 25 nmol",IF(AND(H28&lt;&gt;0,I28&lt;&gt;0,J28="HPLC"),Inosina!AD18,IF(AND(H28&lt;&gt;0,I28&lt;&gt;0),"Selecione Purificação HPLC",Inosina!AD18))))))</f>
        <v/>
      </c>
      <c r="L28" s="40" t="str">
        <f aca="false">IF(E28="","",IF(Bases!V18="",'Codigos Exxtend'!AR18&amp;'Codigos Exxtend'!AS18,'Codigos Exxtend'!AR18&amp;'Codigos Exxtend'!AS18&amp;Bases!$V$1&amp;Bases!C18&amp;Bases!E18&amp;Bases!G18&amp;Bases!I18&amp;Bases!K18&amp;Bases!M18&amp;Bases!O18&amp;Bases!Q18&amp;Bases!S18&amp;Bases!U18&amp;Bases!$V$2))</f>
        <v/>
      </c>
    </row>
    <row r="29" customFormat="false" ht="15" hidden="false" customHeight="true" outlineLevel="0" collapsed="false">
      <c r="A29" s="10"/>
      <c r="B29" s="34" t="n">
        <v>17</v>
      </c>
      <c r="C29" s="35"/>
      <c r="D29" s="41"/>
      <c r="E29" s="27"/>
      <c r="F29" s="36" t="n">
        <v>25</v>
      </c>
      <c r="G29" s="37" t="str">
        <f aca="false">IF(E29="","",IF(E29&lt;&gt;"",Inosina!C19))</f>
        <v/>
      </c>
      <c r="H29" s="38"/>
      <c r="I29" s="35"/>
      <c r="J29" s="42" t="str">
        <f aca="false">IF(E29="","",$J$13)</f>
        <v/>
      </c>
      <c r="K29" s="39" t="str">
        <f aca="false">IF(E29="","",IF(AND(J29="Dessalinizado",F29&lt;25),"Escala mínima 25 nmol",IF(AND(F29=1000,OR(H29&lt;&gt;0,I29&lt;&gt;0,Inosina!D19&lt;&gt;0,Inosina!L19&lt;&gt;0,Inosina!M19&lt;&gt;0,Inosina!N19&lt;&gt;0,Inosina!O19&lt;&gt;0)),"Entre em Contato",IF(AND(F29=10,OR(H29&lt;&gt;0,I29&lt;&gt;0,Inosina!D19&lt;&gt;0,Inosina!L19&lt;&gt;0,Inosina!M19&lt;&gt;0,Inosina!N19&lt;&gt;0,Inosina!O19&lt;&gt;0)),"Escala mínima 25 nmol",IF(AND(H29&lt;&gt;0,I29&lt;&gt;0,J29="HPLC"),Inosina!AD19,IF(AND(H29&lt;&gt;0,I29&lt;&gt;0),"Selecione Purificação HPLC",Inosina!AD19))))))</f>
        <v/>
      </c>
      <c r="L29" s="40" t="str">
        <f aca="false">IF(E29="","",IF(Bases!V19="",'Codigos Exxtend'!AR19&amp;'Codigos Exxtend'!AS19,'Codigos Exxtend'!AR19&amp;'Codigos Exxtend'!AS19&amp;Bases!$V$1&amp;Bases!C19&amp;Bases!E19&amp;Bases!G19&amp;Bases!I19&amp;Bases!K19&amp;Bases!M19&amp;Bases!O19&amp;Bases!Q19&amp;Bases!S19&amp;Bases!U19&amp;Bases!$V$2))</f>
        <v/>
      </c>
    </row>
    <row r="30" customFormat="false" ht="15" hidden="false" customHeight="true" outlineLevel="0" collapsed="false">
      <c r="A30" s="10"/>
      <c r="B30" s="34" t="n">
        <v>18</v>
      </c>
      <c r="C30" s="35"/>
      <c r="D30" s="41"/>
      <c r="E30" s="27"/>
      <c r="F30" s="36" t="n">
        <v>25</v>
      </c>
      <c r="G30" s="37" t="str">
        <f aca="false">IF(E30="","",IF(E30&lt;&gt;"",Inosina!C20))</f>
        <v/>
      </c>
      <c r="H30" s="38"/>
      <c r="I30" s="35"/>
      <c r="J30" s="42" t="str">
        <f aca="false">IF(E30="","",$J$13)</f>
        <v/>
      </c>
      <c r="K30" s="39" t="str">
        <f aca="false">IF(E30="","",IF(AND(J30="Dessalinizado",F30&lt;25),"Escala mínima 25 nmol",IF(AND(F30=1000,OR(H30&lt;&gt;0,I30&lt;&gt;0,Inosina!D20&lt;&gt;0,Inosina!L20&lt;&gt;0,Inosina!M20&lt;&gt;0,Inosina!N20&lt;&gt;0,Inosina!O20&lt;&gt;0)),"Entre em Contato",IF(AND(F30=10,OR(H30&lt;&gt;0,I30&lt;&gt;0,Inosina!D20&lt;&gt;0,Inosina!L20&lt;&gt;0,Inosina!M20&lt;&gt;0,Inosina!N20&lt;&gt;0,Inosina!O20&lt;&gt;0)),"Escala mínima 25 nmol",IF(AND(H30&lt;&gt;0,I30&lt;&gt;0,J30="HPLC"),Inosina!AD20,IF(AND(H30&lt;&gt;0,I30&lt;&gt;0),"Selecione Purificação HPLC",Inosina!AD20))))))</f>
        <v/>
      </c>
      <c r="L30" s="40" t="str">
        <f aca="false">IF(E30="","",IF(Bases!V20="",'Codigos Exxtend'!AR20&amp;'Codigos Exxtend'!AS20,'Codigos Exxtend'!AR20&amp;'Codigos Exxtend'!AS20&amp;Bases!$V$1&amp;Bases!C20&amp;Bases!E20&amp;Bases!G20&amp;Bases!I20&amp;Bases!K20&amp;Bases!M20&amp;Bases!O20&amp;Bases!Q20&amp;Bases!S20&amp;Bases!U20&amp;Bases!$V$2))</f>
        <v/>
      </c>
    </row>
    <row r="31" customFormat="false" ht="15" hidden="false" customHeight="true" outlineLevel="0" collapsed="false">
      <c r="A31" s="10"/>
      <c r="B31" s="34" t="n">
        <v>19</v>
      </c>
      <c r="C31" s="35"/>
      <c r="D31" s="41"/>
      <c r="E31" s="27"/>
      <c r="F31" s="36" t="n">
        <v>25</v>
      </c>
      <c r="G31" s="37" t="str">
        <f aca="false">IF(E31="","",IF(E31&lt;&gt;"",Inosina!C21))</f>
        <v/>
      </c>
      <c r="H31" s="38"/>
      <c r="I31" s="35"/>
      <c r="J31" s="42" t="str">
        <f aca="false">IF(E31="","",$J$13)</f>
        <v/>
      </c>
      <c r="K31" s="39" t="str">
        <f aca="false">IF(E31="","",IF(AND(J31="Dessalinizado",F31&lt;25),"Escala mínima 25 nmol",IF(AND(F31=1000,OR(H31&lt;&gt;0,I31&lt;&gt;0,Inosina!D21&lt;&gt;0,Inosina!L21&lt;&gt;0,Inosina!M21&lt;&gt;0,Inosina!N21&lt;&gt;0,Inosina!O21&lt;&gt;0)),"Entre em Contato",IF(AND(F31=10,OR(H31&lt;&gt;0,I31&lt;&gt;0,Inosina!D21&lt;&gt;0,Inosina!L21&lt;&gt;0,Inosina!M21&lt;&gt;0,Inosina!N21&lt;&gt;0,Inosina!O21&lt;&gt;0)),"Escala mínima 25 nmol",IF(AND(H31&lt;&gt;0,I31&lt;&gt;0,J31="HPLC"),Inosina!AD21,IF(AND(H31&lt;&gt;0,I31&lt;&gt;0),"Selecione Purificação HPLC",Inosina!AD21))))))</f>
        <v/>
      </c>
      <c r="L31" s="40" t="str">
        <f aca="false">IF(E31="","",IF(Bases!V21="",'Codigos Exxtend'!AR21&amp;'Codigos Exxtend'!AS21,'Codigos Exxtend'!AR21&amp;'Codigos Exxtend'!AS21&amp;Bases!$V$1&amp;Bases!C21&amp;Bases!E21&amp;Bases!G21&amp;Bases!I21&amp;Bases!K21&amp;Bases!M21&amp;Bases!O21&amp;Bases!Q21&amp;Bases!S21&amp;Bases!U21&amp;Bases!$V$2))</f>
        <v/>
      </c>
    </row>
    <row r="32" customFormat="false" ht="15" hidden="false" customHeight="true" outlineLevel="0" collapsed="false">
      <c r="A32" s="10"/>
      <c r="B32" s="34" t="n">
        <v>20</v>
      </c>
      <c r="C32" s="35"/>
      <c r="D32" s="41"/>
      <c r="E32" s="27"/>
      <c r="F32" s="36" t="n">
        <v>25</v>
      </c>
      <c r="G32" s="37" t="str">
        <f aca="false">IF(E32="","",IF(E32&lt;&gt;"",Inosina!C22))</f>
        <v/>
      </c>
      <c r="H32" s="38"/>
      <c r="I32" s="35"/>
      <c r="J32" s="42" t="str">
        <f aca="false">IF(E32="","",$J$13)</f>
        <v/>
      </c>
      <c r="K32" s="39" t="str">
        <f aca="false">IF(E32="","",IF(AND(J32="Dessalinizado",F32&lt;25),"Escala mínima 25 nmol",IF(AND(F32=1000,OR(H32&lt;&gt;0,I32&lt;&gt;0,Inosina!D22&lt;&gt;0,Inosina!L22&lt;&gt;0,Inosina!M22&lt;&gt;0,Inosina!N22&lt;&gt;0,Inosina!O22&lt;&gt;0)),"Entre em Contato",IF(AND(F32=10,OR(H32&lt;&gt;0,I32&lt;&gt;0,Inosina!D22&lt;&gt;0,Inosina!L22&lt;&gt;0,Inosina!M22&lt;&gt;0,Inosina!N22&lt;&gt;0,Inosina!O22&lt;&gt;0)),"Escala mínima 25 nmol",IF(AND(H32&lt;&gt;0,I32&lt;&gt;0,J32="HPLC"),Inosina!AD22,IF(AND(H32&lt;&gt;0,I32&lt;&gt;0),"Selecione Purificação HPLC",Inosina!AD22))))))</f>
        <v/>
      </c>
      <c r="L32" s="40" t="str">
        <f aca="false">IF(E32="","",IF(Bases!V22="",'Codigos Exxtend'!AR22&amp;'Codigos Exxtend'!AS22,'Codigos Exxtend'!AR22&amp;'Codigos Exxtend'!AS22&amp;Bases!$V$1&amp;Bases!C22&amp;Bases!E22&amp;Bases!G22&amp;Bases!I22&amp;Bases!K22&amp;Bases!M22&amp;Bases!O22&amp;Bases!Q22&amp;Bases!S22&amp;Bases!U22&amp;Bases!$V$2))</f>
        <v/>
      </c>
    </row>
    <row r="33" customFormat="false" ht="15" hidden="false" customHeight="true" outlineLevel="0" collapsed="false">
      <c r="A33" s="10"/>
      <c r="B33" s="34" t="n">
        <v>21</v>
      </c>
      <c r="C33" s="35"/>
      <c r="D33" s="41"/>
      <c r="E33" s="27"/>
      <c r="F33" s="36" t="str">
        <f aca="false">IF(E33="","",$F$13)</f>
        <v/>
      </c>
      <c r="G33" s="37" t="str">
        <f aca="false">IF(E33="","",IF(E33&lt;&gt;"",Inosina!C23))</f>
        <v/>
      </c>
      <c r="H33" s="38"/>
      <c r="I33" s="35"/>
      <c r="J33" s="42" t="str">
        <f aca="false">IF(E33="","",$J$13)</f>
        <v/>
      </c>
      <c r="K33" s="39" t="str">
        <f aca="false">IF(E33="","",IF(AND(J33="Dessalinizado",F33&lt;25),"Escala mínima 25 nmol",IF(AND(F33=1000,OR(H33&lt;&gt;0,I33&lt;&gt;0,Inosina!D23&lt;&gt;0,Inosina!L23&lt;&gt;0,Inosina!M23&lt;&gt;0,Inosina!N23&lt;&gt;0,Inosina!O23&lt;&gt;0)),"Entre em Contato",IF(AND(F33=10,OR(H33&lt;&gt;0,I33&lt;&gt;0,Inosina!D23&lt;&gt;0,Inosina!L23&lt;&gt;0,Inosina!M23&lt;&gt;0,Inosina!N23&lt;&gt;0,Inosina!O23&lt;&gt;0)),"Escala mínima 25 nmol",IF(AND(H33&lt;&gt;0,I33&lt;&gt;0,J33="HPLC"),Inosina!AD23,IF(AND(H33&lt;&gt;0,I33&lt;&gt;0),"Selecione Purificação HPLC",Inosina!AD23))))))</f>
        <v/>
      </c>
      <c r="L33" s="40" t="str">
        <f aca="false">IF(E33="","",IF(Bases!V23="",'Codigos Exxtend'!AR23&amp;'Codigos Exxtend'!AS23,'Codigos Exxtend'!AR23&amp;'Codigos Exxtend'!AS23&amp;Bases!$V$1&amp;Bases!C23&amp;Bases!E23&amp;Bases!G23&amp;Bases!I23&amp;Bases!K23&amp;Bases!M23&amp;Bases!O23&amp;Bases!Q23&amp;Bases!S23&amp;Bases!U23&amp;Bases!$V$2))</f>
        <v/>
      </c>
    </row>
    <row r="34" customFormat="false" ht="15" hidden="false" customHeight="true" outlineLevel="0" collapsed="false">
      <c r="A34" s="10"/>
      <c r="B34" s="34" t="n">
        <v>22</v>
      </c>
      <c r="C34" s="35"/>
      <c r="D34" s="41"/>
      <c r="E34" s="27"/>
      <c r="F34" s="36" t="str">
        <f aca="false">IF(E34="","",$F$13)</f>
        <v/>
      </c>
      <c r="G34" s="37" t="str">
        <f aca="false">IF(E34="","",IF(E34&lt;&gt;"",Inosina!C24))</f>
        <v/>
      </c>
      <c r="H34" s="38"/>
      <c r="I34" s="35"/>
      <c r="J34" s="42" t="str">
        <f aca="false">IF(E34="","",$J$13)</f>
        <v/>
      </c>
      <c r="K34" s="39" t="str">
        <f aca="false">IF(E34="","",IF(AND(J34="Dessalinizado",F34&lt;25),"Escala mínima 25 nmol",IF(AND(F34=1000,OR(H34&lt;&gt;0,I34&lt;&gt;0,Inosina!D24&lt;&gt;0,Inosina!L24&lt;&gt;0,Inosina!M24&lt;&gt;0,Inosina!N24&lt;&gt;0,Inosina!O24&lt;&gt;0)),"Entre em Contato",IF(AND(F34=10,OR(H34&lt;&gt;0,I34&lt;&gt;0,Inosina!D24&lt;&gt;0,Inosina!L24&lt;&gt;0,Inosina!M24&lt;&gt;0,Inosina!N24&lt;&gt;0,Inosina!O24&lt;&gt;0)),"Escala mínima 25 nmol",IF(AND(H34&lt;&gt;0,I34&lt;&gt;0,J34="HPLC"),Inosina!AD24,IF(AND(H34&lt;&gt;0,I34&lt;&gt;0),"Selecione Purificação HPLC",Inosina!AD24))))))</f>
        <v/>
      </c>
      <c r="L34" s="40" t="str">
        <f aca="false">IF(E34="","",IF(Bases!V24="",'Codigos Exxtend'!AR24&amp;'Codigos Exxtend'!AS24,'Codigos Exxtend'!AR24&amp;'Codigos Exxtend'!AS24&amp;Bases!$V$1&amp;Bases!C24&amp;Bases!E24&amp;Bases!G24&amp;Bases!I24&amp;Bases!K24&amp;Bases!M24&amp;Bases!O24&amp;Bases!Q24&amp;Bases!S24&amp;Bases!U24&amp;Bases!$V$2))</f>
        <v/>
      </c>
    </row>
    <row r="35" customFormat="false" ht="15" hidden="false" customHeight="true" outlineLevel="0" collapsed="false">
      <c r="A35" s="10"/>
      <c r="B35" s="34" t="n">
        <v>23</v>
      </c>
      <c r="C35" s="35"/>
      <c r="D35" s="41"/>
      <c r="E35" s="43"/>
      <c r="F35" s="36" t="str">
        <f aca="false">IF(E35="","",$F$13)</f>
        <v/>
      </c>
      <c r="G35" s="37" t="str">
        <f aca="false">IF(E35="","",IF(E35&lt;&gt;"",Inosina!C25))</f>
        <v/>
      </c>
      <c r="H35" s="38"/>
      <c r="I35" s="35"/>
      <c r="J35" s="42" t="str">
        <f aca="false">IF(E35="","",$J$13)</f>
        <v/>
      </c>
      <c r="K35" s="39" t="str">
        <f aca="false">IF(E35="","",IF(AND(J35="Dessalinizado",F35&lt;25),"Escala mínima 25 nmol",IF(AND(F35=1000,OR(H35&lt;&gt;0,I35&lt;&gt;0,Inosina!D25&lt;&gt;0,Inosina!L25&lt;&gt;0,Inosina!M25&lt;&gt;0,Inosina!N25&lt;&gt;0,Inosina!O25&lt;&gt;0)),"Entre em Contato",IF(AND(F35=10,OR(H35&lt;&gt;0,I35&lt;&gt;0,Inosina!D25&lt;&gt;0,Inosina!L25&lt;&gt;0,Inosina!M25&lt;&gt;0,Inosina!N25&lt;&gt;0,Inosina!O25&lt;&gt;0)),"Escala mínima 25 nmol",IF(AND(H35&lt;&gt;0,I35&lt;&gt;0,J35="HPLC"),Inosina!AD25,IF(AND(H35&lt;&gt;0,I35&lt;&gt;0),"Selecione Purificação HPLC",Inosina!AD25))))))</f>
        <v/>
      </c>
      <c r="L35" s="40" t="str">
        <f aca="false">IF(E35="","",IF(Bases!V25="",'Codigos Exxtend'!AR25&amp;'Codigos Exxtend'!AS25,'Codigos Exxtend'!AR25&amp;'Codigos Exxtend'!AS25&amp;Bases!$V$1&amp;Bases!C25&amp;Bases!E25&amp;Bases!G25&amp;Bases!I25&amp;Bases!K25&amp;Bases!M25&amp;Bases!O25&amp;Bases!Q25&amp;Bases!S25&amp;Bases!U25&amp;Bases!$V$2))</f>
        <v/>
      </c>
    </row>
    <row r="36" customFormat="false" ht="15" hidden="false" customHeight="true" outlineLevel="0" collapsed="false">
      <c r="A36" s="10"/>
      <c r="B36" s="34" t="n">
        <v>24</v>
      </c>
      <c r="C36" s="35"/>
      <c r="D36" s="41"/>
      <c r="E36" s="43"/>
      <c r="F36" s="36" t="str">
        <f aca="false">IF(E36="","",$F$13)</f>
        <v/>
      </c>
      <c r="G36" s="37" t="str">
        <f aca="false">IF(E36="","",IF(E36&lt;&gt;"",Inosina!C26))</f>
        <v/>
      </c>
      <c r="H36" s="38"/>
      <c r="I36" s="35"/>
      <c r="J36" s="42" t="str">
        <f aca="false">IF(E36="","",$J$13)</f>
        <v/>
      </c>
      <c r="K36" s="39" t="str">
        <f aca="false">IF(E36="","",IF(AND(J36="Dessalinizado",F36&lt;25),"Escala mínima 25 nmol",IF(AND(F36=1000,OR(H36&lt;&gt;0,I36&lt;&gt;0,Inosina!D26&lt;&gt;0,Inosina!L26&lt;&gt;0,Inosina!M26&lt;&gt;0,Inosina!N26&lt;&gt;0,Inosina!O26&lt;&gt;0)),"Entre em Contato",IF(AND(F36=10,OR(H36&lt;&gt;0,I36&lt;&gt;0,Inosina!D26&lt;&gt;0,Inosina!L26&lt;&gt;0,Inosina!M26&lt;&gt;0,Inosina!N26&lt;&gt;0,Inosina!O26&lt;&gt;0)),"Escala mínima 25 nmol",IF(AND(H36&lt;&gt;0,I36&lt;&gt;0,J36="HPLC"),Inosina!AD26,IF(AND(H36&lt;&gt;0,I36&lt;&gt;0),"Selecione Purificação HPLC",Inosina!AD26))))))</f>
        <v/>
      </c>
      <c r="L36" s="40" t="str">
        <f aca="false">IF(E36="","",IF(Bases!V26="",'Codigos Exxtend'!AR26&amp;'Codigos Exxtend'!AS26,'Codigos Exxtend'!AR26&amp;'Codigos Exxtend'!AS26&amp;Bases!$V$1&amp;Bases!C26&amp;Bases!E26&amp;Bases!G26&amp;Bases!I26&amp;Bases!K26&amp;Bases!M26&amp;Bases!O26&amp;Bases!Q26&amp;Bases!S26&amp;Bases!U26&amp;Bases!$V$2))</f>
        <v/>
      </c>
    </row>
    <row r="37" customFormat="false" ht="15" hidden="false" customHeight="true" outlineLevel="0" collapsed="false">
      <c r="A37" s="10"/>
      <c r="B37" s="34" t="n">
        <v>25</v>
      </c>
      <c r="C37" s="35"/>
      <c r="D37" s="27"/>
      <c r="E37" s="43"/>
      <c r="F37" s="36" t="str">
        <f aca="false">IF(E37="","",$F$13)</f>
        <v/>
      </c>
      <c r="G37" s="37" t="str">
        <f aca="false">IF(E37="","",IF(E37&lt;&gt;"",Inosina!C27))</f>
        <v/>
      </c>
      <c r="H37" s="38"/>
      <c r="I37" s="35"/>
      <c r="J37" s="42" t="str">
        <f aca="false">IF(E37="","",$J$13)</f>
        <v/>
      </c>
      <c r="K37" s="39" t="str">
        <f aca="false">IF(E37="","",IF(AND(J37="Dessalinizado",F37&lt;25),"Escala mínima 25 nmol",IF(AND(F37=1000,OR(H37&lt;&gt;0,I37&lt;&gt;0,Inosina!D27&lt;&gt;0,Inosina!L27&lt;&gt;0,Inosina!M27&lt;&gt;0,Inosina!N27&lt;&gt;0,Inosina!O27&lt;&gt;0)),"Entre em Contato",IF(AND(F37=10,OR(H37&lt;&gt;0,I37&lt;&gt;0,Inosina!D27&lt;&gt;0,Inosina!L27&lt;&gt;0,Inosina!M27&lt;&gt;0,Inosina!N27&lt;&gt;0,Inosina!O27&lt;&gt;0)),"Escala mínima 25 nmol",IF(AND(H37&lt;&gt;0,I37&lt;&gt;0,J37="HPLC"),Inosina!AD27,IF(AND(H37&lt;&gt;0,I37&lt;&gt;0),"Selecione Purificação HPLC",Inosina!AD27))))))</f>
        <v/>
      </c>
      <c r="L37" s="40" t="str">
        <f aca="false">IF(E37="","",IF(Bases!V27="",'Codigos Exxtend'!AR27&amp;'Codigos Exxtend'!AS27,'Codigos Exxtend'!AR27&amp;'Codigos Exxtend'!AS27&amp;Bases!$V$1&amp;Bases!C27&amp;Bases!E27&amp;Bases!G27&amp;Bases!I27&amp;Bases!K27&amp;Bases!M27&amp;Bases!O27&amp;Bases!Q27&amp;Bases!S27&amp;Bases!U27&amp;Bases!$V$2))</f>
        <v/>
      </c>
    </row>
    <row r="38" customFormat="false" ht="15" hidden="false" customHeight="true" outlineLevel="0" collapsed="false">
      <c r="A38" s="10"/>
      <c r="B38" s="34" t="n">
        <v>26</v>
      </c>
      <c r="C38" s="35"/>
      <c r="D38" s="27"/>
      <c r="E38" s="43"/>
      <c r="F38" s="36" t="str">
        <f aca="false">IF(E38="","",$F$13)</f>
        <v/>
      </c>
      <c r="G38" s="37" t="str">
        <f aca="false">IF(E38="","",IF(E38&lt;&gt;"",Inosina!C28))</f>
        <v/>
      </c>
      <c r="H38" s="38"/>
      <c r="I38" s="35"/>
      <c r="J38" s="42" t="str">
        <f aca="false">IF(E38="","",$J$13)</f>
        <v/>
      </c>
      <c r="K38" s="39" t="str">
        <f aca="false">IF(E38="","",IF(AND(J38="Dessalinizado",F38&lt;25),"Escala mínima 25 nmol",IF(AND(F38=1000,OR(H38&lt;&gt;0,I38&lt;&gt;0,Inosina!D28&lt;&gt;0,Inosina!L28&lt;&gt;0,Inosina!M28&lt;&gt;0,Inosina!N28&lt;&gt;0,Inosina!O28&lt;&gt;0)),"Entre em Contato",IF(AND(F38=10,OR(H38&lt;&gt;0,I38&lt;&gt;0,Inosina!D28&lt;&gt;0,Inosina!L28&lt;&gt;0,Inosina!M28&lt;&gt;0,Inosina!N28&lt;&gt;0,Inosina!O28&lt;&gt;0)),"Escala mínima 25 nmol",IF(AND(H38&lt;&gt;0,I38&lt;&gt;0,J38="HPLC"),Inosina!AD28,IF(AND(H38&lt;&gt;0,I38&lt;&gt;0),"Selecione Purificação HPLC",Inosina!AD28))))))</f>
        <v/>
      </c>
      <c r="L38" s="40" t="str">
        <f aca="false">IF(E38="","",IF(Bases!V28="",'Codigos Exxtend'!AR28&amp;'Codigos Exxtend'!AS28,'Codigos Exxtend'!AR28&amp;'Codigos Exxtend'!AS28&amp;Bases!$V$1&amp;Bases!C28&amp;Bases!E28&amp;Bases!G28&amp;Bases!I28&amp;Bases!K28&amp;Bases!M28&amp;Bases!O28&amp;Bases!Q28&amp;Bases!S28&amp;Bases!U28&amp;Bases!$V$2))</f>
        <v/>
      </c>
    </row>
    <row r="39" customFormat="false" ht="15" hidden="false" customHeight="true" outlineLevel="0" collapsed="false">
      <c r="A39" s="10"/>
      <c r="B39" s="34" t="n">
        <v>27</v>
      </c>
      <c r="C39" s="35"/>
      <c r="D39" s="27"/>
      <c r="E39" s="27"/>
      <c r="F39" s="36" t="str">
        <f aca="false">IF(E39="","",$F$13)</f>
        <v/>
      </c>
      <c r="G39" s="37" t="str">
        <f aca="false">IF(E39="","",IF(E39&lt;&gt;"",Inosina!C29))</f>
        <v/>
      </c>
      <c r="H39" s="38"/>
      <c r="I39" s="35"/>
      <c r="J39" s="42" t="str">
        <f aca="false">IF(E39="","",$J$13)</f>
        <v/>
      </c>
      <c r="K39" s="39" t="str">
        <f aca="false">IF(E39="","",IF(AND(J39="Dessalinizado",F39&lt;25),"Escala mínima 25 nmol",IF(AND(F39=1000,OR(H39&lt;&gt;0,I39&lt;&gt;0,Inosina!D29&lt;&gt;0,Inosina!L29&lt;&gt;0,Inosina!M29&lt;&gt;0,Inosina!N29&lt;&gt;0,Inosina!O29&lt;&gt;0)),"Entre em Contato",IF(AND(F39=10,OR(H39&lt;&gt;0,I39&lt;&gt;0,Inosina!D29&lt;&gt;0,Inosina!L29&lt;&gt;0,Inosina!M29&lt;&gt;0,Inosina!N29&lt;&gt;0,Inosina!O29&lt;&gt;0)),"Escala mínima 25 nmol",IF(AND(H39&lt;&gt;0,I39&lt;&gt;0,J39="HPLC"),Inosina!AD29,IF(AND(H39&lt;&gt;0,I39&lt;&gt;0),"Selecione Purificação HPLC",Inosina!AD29))))))</f>
        <v/>
      </c>
      <c r="L39" s="40" t="str">
        <f aca="false">IF(E39="","",IF(Bases!V29="",'Codigos Exxtend'!AR29&amp;'Codigos Exxtend'!AS29,'Codigos Exxtend'!AR29&amp;'Codigos Exxtend'!AS29&amp;Bases!$V$1&amp;Bases!C29&amp;Bases!E29&amp;Bases!G29&amp;Bases!I29&amp;Bases!K29&amp;Bases!M29&amp;Bases!O29&amp;Bases!Q29&amp;Bases!S29&amp;Bases!U29&amp;Bases!$V$2))</f>
        <v/>
      </c>
    </row>
    <row r="40" customFormat="false" ht="15" hidden="false" customHeight="true" outlineLevel="0" collapsed="false">
      <c r="A40" s="10"/>
      <c r="B40" s="34" t="n">
        <v>28</v>
      </c>
      <c r="C40" s="35"/>
      <c r="D40" s="27"/>
      <c r="E40" s="27"/>
      <c r="F40" s="36" t="str">
        <f aca="false">IF(E40="","",$F$13)</f>
        <v/>
      </c>
      <c r="G40" s="37" t="str">
        <f aca="false">IF(E40="","",IF(E40&lt;&gt;"",Inosina!C30))</f>
        <v/>
      </c>
      <c r="H40" s="38"/>
      <c r="I40" s="35"/>
      <c r="J40" s="42" t="str">
        <f aca="false">IF(E40="","",$J$13)</f>
        <v/>
      </c>
      <c r="K40" s="39" t="str">
        <f aca="false">IF(E40="","",IF(AND(J40="Dessalinizado",F40&lt;25),"Escala mínima 25 nmol",IF(AND(F40=1000,OR(H40&lt;&gt;0,I40&lt;&gt;0,Inosina!D30&lt;&gt;0,Inosina!L30&lt;&gt;0,Inosina!M30&lt;&gt;0,Inosina!N30&lt;&gt;0,Inosina!O30&lt;&gt;0)),"Entre em Contato",IF(AND(F40=10,OR(H40&lt;&gt;0,I40&lt;&gt;0,Inosina!D30&lt;&gt;0,Inosina!L30&lt;&gt;0,Inosina!M30&lt;&gt;0,Inosina!N30&lt;&gt;0,Inosina!O30&lt;&gt;0)),"Escala mínima 25 nmol",IF(AND(H40&lt;&gt;0,I40&lt;&gt;0,J40="HPLC"),Inosina!AD30,IF(AND(H40&lt;&gt;0,I40&lt;&gt;0),"Selecione Purificação HPLC",Inosina!AD30))))))</f>
        <v/>
      </c>
      <c r="L40" s="40" t="str">
        <f aca="false">IF(E40="","",IF(Bases!V30="",'Codigos Exxtend'!AR30&amp;'Codigos Exxtend'!AS30,'Codigos Exxtend'!AR30&amp;'Codigos Exxtend'!AS30&amp;Bases!$V$1&amp;Bases!C30&amp;Bases!E30&amp;Bases!G30&amp;Bases!I30&amp;Bases!K30&amp;Bases!M30&amp;Bases!O30&amp;Bases!Q30&amp;Bases!S30&amp;Bases!U30&amp;Bases!$V$2))</f>
        <v/>
      </c>
    </row>
    <row r="41" customFormat="false" ht="15" hidden="false" customHeight="true" outlineLevel="0" collapsed="false">
      <c r="A41" s="10"/>
      <c r="B41" s="34" t="n">
        <v>29</v>
      </c>
      <c r="C41" s="35"/>
      <c r="D41" s="27"/>
      <c r="E41" s="27"/>
      <c r="F41" s="36" t="str">
        <f aca="false">IF(E41="","",$F$13)</f>
        <v/>
      </c>
      <c r="G41" s="37" t="str">
        <f aca="false">IF(E41="","",IF(E41&lt;&gt;"",Inosina!C31))</f>
        <v/>
      </c>
      <c r="H41" s="38"/>
      <c r="I41" s="35"/>
      <c r="J41" s="42" t="str">
        <f aca="false">IF(E41="","",$J$13)</f>
        <v/>
      </c>
      <c r="K41" s="39" t="str">
        <f aca="false">IF(E41="","",IF(AND(J41="Dessalinizado",F41&lt;25),"Escala mínima 25 nmol",IF(AND(F41=1000,OR(H41&lt;&gt;0,I41&lt;&gt;0,Inosina!D31&lt;&gt;0,Inosina!L31&lt;&gt;0,Inosina!M31&lt;&gt;0,Inosina!N31&lt;&gt;0,Inosina!O31&lt;&gt;0)),"Entre em Contato",IF(AND(F41=10,OR(H41&lt;&gt;0,I41&lt;&gt;0,Inosina!D31&lt;&gt;0,Inosina!L31&lt;&gt;0,Inosina!M31&lt;&gt;0,Inosina!N31&lt;&gt;0,Inosina!O31&lt;&gt;0)),"Escala mínima 25 nmol",IF(AND(H41&lt;&gt;0,I41&lt;&gt;0,J41="HPLC"),Inosina!AD31,IF(AND(H41&lt;&gt;0,I41&lt;&gt;0),"Selecione Purificação HPLC",Inosina!AD31))))))</f>
        <v/>
      </c>
      <c r="L41" s="40" t="str">
        <f aca="false">IF(E41="","",IF(Bases!V31="",'Codigos Exxtend'!AR31&amp;'Codigos Exxtend'!AS31,'Codigos Exxtend'!AR31&amp;'Codigos Exxtend'!AS31&amp;Bases!$V$1&amp;Bases!C31&amp;Bases!E31&amp;Bases!G31&amp;Bases!I31&amp;Bases!K31&amp;Bases!M31&amp;Bases!O31&amp;Bases!Q31&amp;Bases!S31&amp;Bases!U31&amp;Bases!$V$2))</f>
        <v/>
      </c>
    </row>
    <row r="42" customFormat="false" ht="15" hidden="false" customHeight="true" outlineLevel="0" collapsed="false">
      <c r="A42" s="10"/>
      <c r="B42" s="34" t="n">
        <v>30</v>
      </c>
      <c r="C42" s="35"/>
      <c r="D42" s="27"/>
      <c r="E42" s="27"/>
      <c r="F42" s="36" t="str">
        <f aca="false">IF(E42="","",$F$13)</f>
        <v/>
      </c>
      <c r="G42" s="37" t="str">
        <f aca="false">IF(E42="","",IF(E42&lt;&gt;"",Inosina!C32))</f>
        <v/>
      </c>
      <c r="H42" s="38"/>
      <c r="I42" s="35"/>
      <c r="J42" s="42" t="str">
        <f aca="false">IF(E42="","",$J$13)</f>
        <v/>
      </c>
      <c r="K42" s="39" t="str">
        <f aca="false">IF(E42="","",IF(AND(J42="Dessalinizado",F42&lt;25),"Escala mínima 25 nmol",IF(AND(F42=1000,OR(H42&lt;&gt;0,I42&lt;&gt;0,Inosina!D32&lt;&gt;0,Inosina!L32&lt;&gt;0,Inosina!M32&lt;&gt;0,Inosina!N32&lt;&gt;0,Inosina!O32&lt;&gt;0)),"Entre em Contato",IF(AND(F42=10,OR(H42&lt;&gt;0,I42&lt;&gt;0,Inosina!D32&lt;&gt;0,Inosina!L32&lt;&gt;0,Inosina!M32&lt;&gt;0,Inosina!N32&lt;&gt;0,Inosina!O32&lt;&gt;0)),"Escala mínima 25 nmol",IF(AND(H42&lt;&gt;0,I42&lt;&gt;0,J42="HPLC"),Inosina!AD32,IF(AND(H42&lt;&gt;0,I42&lt;&gt;0),"Selecione Purificação HPLC",Inosina!AD32))))))</f>
        <v/>
      </c>
      <c r="L42" s="40" t="str">
        <f aca="false">IF(E42="","",IF(Bases!V32="",'Codigos Exxtend'!AR32&amp;'Codigos Exxtend'!AS32,'Codigos Exxtend'!AR32&amp;'Codigos Exxtend'!AS32&amp;Bases!$V$1&amp;Bases!C32&amp;Bases!E32&amp;Bases!G32&amp;Bases!I32&amp;Bases!K32&amp;Bases!M32&amp;Bases!O32&amp;Bases!Q32&amp;Bases!S32&amp;Bases!U32&amp;Bases!$V$2))</f>
        <v/>
      </c>
    </row>
    <row r="43" customFormat="false" ht="15" hidden="false" customHeight="true" outlineLevel="0" collapsed="false">
      <c r="A43" s="10"/>
      <c r="B43" s="34" t="n">
        <v>31</v>
      </c>
      <c r="C43" s="35"/>
      <c r="D43" s="27"/>
      <c r="E43" s="27"/>
      <c r="F43" s="36" t="str">
        <f aca="false">IF(E43="","",$F$13)</f>
        <v/>
      </c>
      <c r="G43" s="37" t="str">
        <f aca="false">IF(E43="","",IF(E43&lt;&gt;"",Inosina!C33))</f>
        <v/>
      </c>
      <c r="H43" s="38"/>
      <c r="I43" s="35"/>
      <c r="J43" s="42" t="str">
        <f aca="false">IF(E43="","",$J$13)</f>
        <v/>
      </c>
      <c r="K43" s="39" t="str">
        <f aca="false">IF(E43="","",IF(AND(J43="Dessalinizado",F43&lt;25),"Escala mínima 25 nmol",IF(AND(F43=1000,OR(H43&lt;&gt;0,I43&lt;&gt;0,Inosina!D33&lt;&gt;0,Inosina!L33&lt;&gt;0,Inosina!M33&lt;&gt;0,Inosina!N33&lt;&gt;0,Inosina!O33&lt;&gt;0)),"Entre em Contato",IF(AND(F43=10,OR(H43&lt;&gt;0,I43&lt;&gt;0,Inosina!D33&lt;&gt;0,Inosina!L33&lt;&gt;0,Inosina!M33&lt;&gt;0,Inosina!N33&lt;&gt;0,Inosina!O33&lt;&gt;0)),"Escala mínima 25 nmol",IF(AND(H43&lt;&gt;0,I43&lt;&gt;0,J43="HPLC"),Inosina!AD33,IF(AND(H43&lt;&gt;0,I43&lt;&gt;0),"Selecione Purificação HPLC",Inosina!AD33))))))</f>
        <v/>
      </c>
      <c r="L43" s="40" t="str">
        <f aca="false">IF(E43="","",IF(Bases!V33="",'Codigos Exxtend'!AR33&amp;'Codigos Exxtend'!AS33,'Codigos Exxtend'!AR33&amp;'Codigos Exxtend'!AS33&amp;Bases!$V$1&amp;Bases!C33&amp;Bases!E33&amp;Bases!G33&amp;Bases!I33&amp;Bases!K33&amp;Bases!M33&amp;Bases!O33&amp;Bases!Q33&amp;Bases!S33&amp;Bases!U33&amp;Bases!$V$2))</f>
        <v/>
      </c>
    </row>
    <row r="44" customFormat="false" ht="15" hidden="false" customHeight="true" outlineLevel="0" collapsed="false">
      <c r="A44" s="10"/>
      <c r="B44" s="34" t="n">
        <v>32</v>
      </c>
      <c r="C44" s="35"/>
      <c r="D44" s="41"/>
      <c r="E44" s="27"/>
      <c r="F44" s="36" t="str">
        <f aca="false">IF(E44="","",$F$13)</f>
        <v/>
      </c>
      <c r="G44" s="37" t="str">
        <f aca="false">IF(E44="","",IF(E44&lt;&gt;"",Inosina!C34))</f>
        <v/>
      </c>
      <c r="H44" s="38"/>
      <c r="I44" s="35"/>
      <c r="J44" s="42" t="str">
        <f aca="false">IF(E44="","",$J$13)</f>
        <v/>
      </c>
      <c r="K44" s="39" t="str">
        <f aca="false">IF(E44="","",IF(AND(J44="Dessalinizado",F44&lt;25),"Escala mínima 25 nmol",IF(AND(F44=1000,OR(H44&lt;&gt;0,I44&lt;&gt;0,Inosina!D34&lt;&gt;0,Inosina!L34&lt;&gt;0,Inosina!M34&lt;&gt;0,Inosina!N34&lt;&gt;0,Inosina!O34&lt;&gt;0)),"Entre em Contato",IF(AND(F44=10,OR(H44&lt;&gt;0,I44&lt;&gt;0,Inosina!D34&lt;&gt;0,Inosina!L34&lt;&gt;0,Inosina!M34&lt;&gt;0,Inosina!N34&lt;&gt;0,Inosina!O34&lt;&gt;0)),"Escala mínima 25 nmol",IF(AND(H44&lt;&gt;0,I44&lt;&gt;0,J44="HPLC"),Inosina!AD34,IF(AND(H44&lt;&gt;0,I44&lt;&gt;0),"Selecione Purificação HPLC",Inosina!AD34))))))</f>
        <v/>
      </c>
      <c r="L44" s="40" t="str">
        <f aca="false">IF(E44="","",IF(Bases!V34="",'Codigos Exxtend'!AR34&amp;'Codigos Exxtend'!AS34,'Codigos Exxtend'!AR34&amp;'Codigos Exxtend'!AS34&amp;Bases!$V$1&amp;Bases!C34&amp;Bases!E34&amp;Bases!G34&amp;Bases!I34&amp;Bases!K34&amp;Bases!M34&amp;Bases!O34&amp;Bases!Q34&amp;Bases!S34&amp;Bases!U34&amp;Bases!$V$2))</f>
        <v/>
      </c>
    </row>
    <row r="45" customFormat="false" ht="15" hidden="false" customHeight="true" outlineLevel="0" collapsed="false">
      <c r="A45" s="10"/>
      <c r="B45" s="34" t="n">
        <v>33</v>
      </c>
      <c r="C45" s="35"/>
      <c r="D45" s="41"/>
      <c r="E45" s="27"/>
      <c r="F45" s="36" t="str">
        <f aca="false">IF(E45="","",$F$13)</f>
        <v/>
      </c>
      <c r="G45" s="37" t="str">
        <f aca="false">IF(E45="","",IF(E45&lt;&gt;"",Inosina!C35))</f>
        <v/>
      </c>
      <c r="H45" s="38"/>
      <c r="I45" s="35"/>
      <c r="J45" s="42" t="str">
        <f aca="false">IF(E45="","",$J$13)</f>
        <v/>
      </c>
      <c r="K45" s="39" t="str">
        <f aca="false">IF(E45="","",IF(AND(J45="Dessalinizado",F45&lt;25),"Escala mínima 25 nmol",IF(AND(F45=1000,OR(H45&lt;&gt;0,I45&lt;&gt;0,Inosina!D35&lt;&gt;0,Inosina!L35&lt;&gt;0,Inosina!M35&lt;&gt;0,Inosina!N35&lt;&gt;0,Inosina!O35&lt;&gt;0)),"Entre em Contato",IF(AND(F45=10,OR(H45&lt;&gt;0,I45&lt;&gt;0,Inosina!D35&lt;&gt;0,Inosina!L35&lt;&gt;0,Inosina!M35&lt;&gt;0,Inosina!N35&lt;&gt;0,Inosina!O35&lt;&gt;0)),"Escala mínima 25 nmol",IF(AND(H45&lt;&gt;0,I45&lt;&gt;0,J45="HPLC"),Inosina!AD35,IF(AND(H45&lt;&gt;0,I45&lt;&gt;0),"Selecione Purificação HPLC",Inosina!AD35))))))</f>
        <v/>
      </c>
      <c r="L45" s="40" t="str">
        <f aca="false">IF(E45="","",IF(Bases!V35="",'Codigos Exxtend'!AR35&amp;'Codigos Exxtend'!AS35,'Codigos Exxtend'!AR35&amp;'Codigos Exxtend'!AS35&amp;Bases!$V$1&amp;Bases!C35&amp;Bases!E35&amp;Bases!G35&amp;Bases!I35&amp;Bases!K35&amp;Bases!M35&amp;Bases!O35&amp;Bases!Q35&amp;Bases!S35&amp;Bases!U35&amp;Bases!$V$2))</f>
        <v/>
      </c>
    </row>
    <row r="46" customFormat="false" ht="15" hidden="false" customHeight="true" outlineLevel="0" collapsed="false">
      <c r="A46" s="10"/>
      <c r="B46" s="34" t="n">
        <v>34</v>
      </c>
      <c r="C46" s="35"/>
      <c r="D46" s="41"/>
      <c r="E46" s="27"/>
      <c r="F46" s="36" t="str">
        <f aca="false">IF(E46="","",$F$13)</f>
        <v/>
      </c>
      <c r="G46" s="37" t="str">
        <f aca="false">IF(E46="","",IF(E46&lt;&gt;"",Inosina!C36))</f>
        <v/>
      </c>
      <c r="H46" s="38"/>
      <c r="I46" s="35"/>
      <c r="J46" s="42" t="str">
        <f aca="false">IF(E46="","",$J$13)</f>
        <v/>
      </c>
      <c r="K46" s="39" t="str">
        <f aca="false">IF(E46="","",IF(AND(J46="Dessalinizado",F46&lt;25),"Escala mínima 25 nmol",IF(AND(F46=1000,OR(H46&lt;&gt;0,I46&lt;&gt;0,Inosina!D36&lt;&gt;0,Inosina!L36&lt;&gt;0,Inosina!M36&lt;&gt;0,Inosina!N36&lt;&gt;0,Inosina!O36&lt;&gt;0)),"Entre em Contato",IF(AND(F46=10,OR(H46&lt;&gt;0,I46&lt;&gt;0,Inosina!D36&lt;&gt;0,Inosina!L36&lt;&gt;0,Inosina!M36&lt;&gt;0,Inosina!N36&lt;&gt;0,Inosina!O36&lt;&gt;0)),"Escala mínima 25 nmol",IF(AND(H46&lt;&gt;0,I46&lt;&gt;0,J46="HPLC"),Inosina!AD36,IF(AND(H46&lt;&gt;0,I46&lt;&gt;0),"Selecione Purificação HPLC",Inosina!AD36))))))</f>
        <v/>
      </c>
      <c r="L46" s="40" t="str">
        <f aca="false">IF(E46="","",IF(Bases!V36="",'Codigos Exxtend'!AR36&amp;'Codigos Exxtend'!AS36,'Codigos Exxtend'!AR36&amp;'Codigos Exxtend'!AS36&amp;Bases!$V$1&amp;Bases!C36&amp;Bases!E36&amp;Bases!G36&amp;Bases!I36&amp;Bases!K36&amp;Bases!M36&amp;Bases!O36&amp;Bases!Q36&amp;Bases!S36&amp;Bases!U36&amp;Bases!$V$2))</f>
        <v/>
      </c>
    </row>
    <row r="47" customFormat="false" ht="15" hidden="false" customHeight="true" outlineLevel="0" collapsed="false">
      <c r="A47" s="10"/>
      <c r="B47" s="34" t="n">
        <v>35</v>
      </c>
      <c r="C47" s="35"/>
      <c r="D47" s="41"/>
      <c r="E47" s="27"/>
      <c r="F47" s="36" t="str">
        <f aca="false">IF(E47="","",$F$13)</f>
        <v/>
      </c>
      <c r="G47" s="37" t="str">
        <f aca="false">IF(E47="","",IF(E47&lt;&gt;"",Inosina!C37))</f>
        <v/>
      </c>
      <c r="H47" s="38"/>
      <c r="I47" s="35"/>
      <c r="J47" s="42" t="str">
        <f aca="false">IF(E47="","",$J$13)</f>
        <v/>
      </c>
      <c r="K47" s="39" t="str">
        <f aca="false">IF(E47="","",IF(AND(J47="Dessalinizado",F47&lt;25),"Escala mínima 25 nmol",IF(AND(F47=1000,OR(H47&lt;&gt;0,I47&lt;&gt;0,Inosina!D37&lt;&gt;0,Inosina!L37&lt;&gt;0,Inosina!M37&lt;&gt;0,Inosina!N37&lt;&gt;0,Inosina!O37&lt;&gt;0)),"Entre em Contato",IF(AND(F47=10,OR(H47&lt;&gt;0,I47&lt;&gt;0,Inosina!D37&lt;&gt;0,Inosina!L37&lt;&gt;0,Inosina!M37&lt;&gt;0,Inosina!N37&lt;&gt;0,Inosina!O37&lt;&gt;0)),"Escala mínima 25 nmol",IF(AND(H47&lt;&gt;0,I47&lt;&gt;0,J47="HPLC"),Inosina!AD37,IF(AND(H47&lt;&gt;0,I47&lt;&gt;0),"Selecione Purificação HPLC",Inosina!AD37))))))</f>
        <v/>
      </c>
      <c r="L47" s="40" t="str">
        <f aca="false">IF(E47="","",IF(Bases!V37="",'Codigos Exxtend'!AR37&amp;'Codigos Exxtend'!AS37,'Codigos Exxtend'!AR37&amp;'Codigos Exxtend'!AS37&amp;Bases!$V$1&amp;Bases!C37&amp;Bases!E37&amp;Bases!G37&amp;Bases!I37&amp;Bases!K37&amp;Bases!M37&amp;Bases!O37&amp;Bases!Q37&amp;Bases!S37&amp;Bases!U37&amp;Bases!$V$2))</f>
        <v/>
      </c>
    </row>
    <row r="48" customFormat="false" ht="15" hidden="false" customHeight="true" outlineLevel="0" collapsed="false">
      <c r="A48" s="10"/>
      <c r="B48" s="34" t="n">
        <v>36</v>
      </c>
      <c r="C48" s="35"/>
      <c r="D48" s="41"/>
      <c r="E48" s="27"/>
      <c r="F48" s="36" t="str">
        <f aca="false">IF(E48="","",$F$13)</f>
        <v/>
      </c>
      <c r="G48" s="37" t="str">
        <f aca="false">IF(E48="","",IF(E48&lt;&gt;"",Inosina!C38))</f>
        <v/>
      </c>
      <c r="H48" s="38"/>
      <c r="I48" s="35"/>
      <c r="J48" s="42" t="str">
        <f aca="false">IF(E48="","",$J$13)</f>
        <v/>
      </c>
      <c r="K48" s="39" t="str">
        <f aca="false">IF(E48="","",IF(AND(J48="Dessalinizado",F48&lt;25),"Escala mínima 25 nmol",IF(AND(F48=1000,OR(H48&lt;&gt;0,I48&lt;&gt;0,Inosina!D38&lt;&gt;0,Inosina!L38&lt;&gt;0,Inosina!M38&lt;&gt;0,Inosina!N38&lt;&gt;0,Inosina!O38&lt;&gt;0)),"Entre em Contato",IF(AND(F48=10,OR(H48&lt;&gt;0,I48&lt;&gt;0,Inosina!D38&lt;&gt;0,Inosina!L38&lt;&gt;0,Inosina!M38&lt;&gt;0,Inosina!N38&lt;&gt;0,Inosina!O38&lt;&gt;0)),"Escala mínima 25 nmol",IF(AND(H48&lt;&gt;0,I48&lt;&gt;0,J48="HPLC"),Inosina!AD38,IF(AND(H48&lt;&gt;0,I48&lt;&gt;0),"Selecione Purificação HPLC",Inosina!AD38))))))</f>
        <v/>
      </c>
      <c r="L48" s="40" t="str">
        <f aca="false">IF(E48="","",IF(Bases!V38="",'Codigos Exxtend'!AR38&amp;'Codigos Exxtend'!AS38,'Codigos Exxtend'!AR38&amp;'Codigos Exxtend'!AS38&amp;Bases!$V$1&amp;Bases!C38&amp;Bases!E38&amp;Bases!G38&amp;Bases!I38&amp;Bases!K38&amp;Bases!M38&amp;Bases!O38&amp;Bases!Q38&amp;Bases!S38&amp;Bases!U38&amp;Bases!$V$2))</f>
        <v/>
      </c>
    </row>
    <row r="49" customFormat="false" ht="15" hidden="false" customHeight="true" outlineLevel="0" collapsed="false">
      <c r="A49" s="10"/>
      <c r="B49" s="34" t="n">
        <v>37</v>
      </c>
      <c r="C49" s="35"/>
      <c r="D49" s="41"/>
      <c r="E49" s="27"/>
      <c r="F49" s="36" t="str">
        <f aca="false">IF(E49="","",$F$13)</f>
        <v/>
      </c>
      <c r="G49" s="37" t="str">
        <f aca="false">IF(E49="","",IF(E49&lt;&gt;"",Inosina!C39))</f>
        <v/>
      </c>
      <c r="H49" s="38"/>
      <c r="I49" s="35"/>
      <c r="J49" s="42" t="str">
        <f aca="false">IF(E49="","",$J$13)</f>
        <v/>
      </c>
      <c r="K49" s="39" t="str">
        <f aca="false">IF(E49="","",IF(AND(J49="Dessalinizado",F49&lt;25),"Escala mínima 25 nmol",IF(AND(F49=1000,OR(H49&lt;&gt;0,I49&lt;&gt;0,Inosina!D39&lt;&gt;0,Inosina!L39&lt;&gt;0,Inosina!M39&lt;&gt;0,Inosina!N39&lt;&gt;0,Inosina!O39&lt;&gt;0)),"Entre em Contato",IF(AND(F49=10,OR(H49&lt;&gt;0,I49&lt;&gt;0,Inosina!D39&lt;&gt;0,Inosina!L39&lt;&gt;0,Inosina!M39&lt;&gt;0,Inosina!N39&lt;&gt;0,Inosina!O39&lt;&gt;0)),"Escala mínima 25 nmol",IF(AND(H49&lt;&gt;0,I49&lt;&gt;0,J49="HPLC"),Inosina!AD39,IF(AND(H49&lt;&gt;0,I49&lt;&gt;0),"Selecione Purificação HPLC",Inosina!AD39))))))</f>
        <v/>
      </c>
      <c r="L49" s="40" t="str">
        <f aca="false">IF(E49="","",IF(Bases!V39="",'Codigos Exxtend'!AR39&amp;'Codigos Exxtend'!AS39,'Codigos Exxtend'!AR39&amp;'Codigos Exxtend'!AS39&amp;Bases!$V$1&amp;Bases!C39&amp;Bases!E39&amp;Bases!G39&amp;Bases!I39&amp;Bases!K39&amp;Bases!M39&amp;Bases!O39&amp;Bases!Q39&amp;Bases!S39&amp;Bases!U39&amp;Bases!$V$2))</f>
        <v/>
      </c>
    </row>
    <row r="50" customFormat="false" ht="15" hidden="false" customHeight="true" outlineLevel="0" collapsed="false">
      <c r="A50" s="10"/>
      <c r="B50" s="34" t="n">
        <v>38</v>
      </c>
      <c r="C50" s="35"/>
      <c r="D50" s="41"/>
      <c r="E50" s="27"/>
      <c r="F50" s="36" t="str">
        <f aca="false">IF(E50="","",$F$13)</f>
        <v/>
      </c>
      <c r="G50" s="37" t="str">
        <f aca="false">IF(E50="","",IF(E50&lt;&gt;"",Inosina!C40))</f>
        <v/>
      </c>
      <c r="H50" s="38"/>
      <c r="I50" s="35"/>
      <c r="J50" s="42" t="str">
        <f aca="false">IF(E50="","",$J$13)</f>
        <v/>
      </c>
      <c r="K50" s="39" t="str">
        <f aca="false">IF(E50="","",IF(AND(J50="Dessalinizado",F50&lt;25),"Escala mínima 25 nmol",IF(AND(F50=1000,OR(H50&lt;&gt;0,I50&lt;&gt;0,Inosina!D40&lt;&gt;0,Inosina!L40&lt;&gt;0,Inosina!M40&lt;&gt;0,Inosina!N40&lt;&gt;0,Inosina!O40&lt;&gt;0)),"Entre em Contato",IF(AND(F50=10,OR(H50&lt;&gt;0,I50&lt;&gt;0,Inosina!D40&lt;&gt;0,Inosina!L40&lt;&gt;0,Inosina!M40&lt;&gt;0,Inosina!N40&lt;&gt;0,Inosina!O40&lt;&gt;0)),"Escala mínima 25 nmol",IF(AND(H50&lt;&gt;0,I50&lt;&gt;0,J50="HPLC"),Inosina!AD40,IF(AND(H50&lt;&gt;0,I50&lt;&gt;0),"Selecione Purificação HPLC",Inosina!AD40))))))</f>
        <v/>
      </c>
      <c r="L50" s="40" t="str">
        <f aca="false">IF(E50="","",IF(Bases!V40="",'Codigos Exxtend'!AR40&amp;'Codigos Exxtend'!AS40,'Codigos Exxtend'!AR40&amp;'Codigos Exxtend'!AS40&amp;Bases!$V$1&amp;Bases!C40&amp;Bases!E40&amp;Bases!G40&amp;Bases!I40&amp;Bases!K40&amp;Bases!M40&amp;Bases!O40&amp;Bases!Q40&amp;Bases!S40&amp;Bases!U40&amp;Bases!$V$2))</f>
        <v/>
      </c>
    </row>
    <row r="51" customFormat="false" ht="15" hidden="false" customHeight="true" outlineLevel="0" collapsed="false">
      <c r="A51" s="10"/>
      <c r="B51" s="34" t="n">
        <v>39</v>
      </c>
      <c r="C51" s="35"/>
      <c r="D51" s="41"/>
      <c r="E51" s="27"/>
      <c r="F51" s="36" t="str">
        <f aca="false">IF(E51="","",$F$13)</f>
        <v/>
      </c>
      <c r="G51" s="37" t="str">
        <f aca="false">IF(E51="","",IF(E51&lt;&gt;"",Inosina!C41))</f>
        <v/>
      </c>
      <c r="H51" s="38"/>
      <c r="I51" s="35"/>
      <c r="J51" s="42" t="str">
        <f aca="false">IF(E51="","",$J$13)</f>
        <v/>
      </c>
      <c r="K51" s="39" t="str">
        <f aca="false">IF(E51="","",IF(AND(J51="Dessalinizado",F51&lt;25),"Escala mínima 25 nmol",IF(AND(F51=1000,OR(H51&lt;&gt;0,I51&lt;&gt;0,Inosina!D41&lt;&gt;0,Inosina!L41&lt;&gt;0,Inosina!M41&lt;&gt;0,Inosina!N41&lt;&gt;0,Inosina!O41&lt;&gt;0)),"Entre em Contato",IF(AND(F51=10,OR(H51&lt;&gt;0,I51&lt;&gt;0,Inosina!D41&lt;&gt;0,Inosina!L41&lt;&gt;0,Inosina!M41&lt;&gt;0,Inosina!N41&lt;&gt;0,Inosina!O41&lt;&gt;0)),"Escala mínima 25 nmol",IF(AND(H51&lt;&gt;0,I51&lt;&gt;0,J51="HPLC"),Inosina!AD41,IF(AND(H51&lt;&gt;0,I51&lt;&gt;0),"Selecione Purificação HPLC",Inosina!AD41))))))</f>
        <v/>
      </c>
      <c r="L51" s="40" t="str">
        <f aca="false">IF(E51="","",IF(Bases!V41="",'Codigos Exxtend'!AR41&amp;'Codigos Exxtend'!AS41,'Codigos Exxtend'!AR41&amp;'Codigos Exxtend'!AS41&amp;Bases!$V$1&amp;Bases!C41&amp;Bases!E41&amp;Bases!G41&amp;Bases!I41&amp;Bases!K41&amp;Bases!M41&amp;Bases!O41&amp;Bases!Q41&amp;Bases!S41&amp;Bases!U41&amp;Bases!$V$2))</f>
        <v/>
      </c>
    </row>
    <row r="52" customFormat="false" ht="15" hidden="false" customHeight="true" outlineLevel="0" collapsed="false">
      <c r="A52" s="10"/>
      <c r="B52" s="34" t="n">
        <v>40</v>
      </c>
      <c r="C52" s="35"/>
      <c r="D52" s="41"/>
      <c r="E52" s="27"/>
      <c r="F52" s="36" t="str">
        <f aca="false">IF(E52="","",$F$13)</f>
        <v/>
      </c>
      <c r="G52" s="37" t="str">
        <f aca="false">IF(E52="","",IF(E52&lt;&gt;"",Inosina!C42))</f>
        <v/>
      </c>
      <c r="H52" s="38"/>
      <c r="I52" s="35"/>
      <c r="J52" s="42" t="str">
        <f aca="false">IF(E52="","",$J$13)</f>
        <v/>
      </c>
      <c r="K52" s="39" t="str">
        <f aca="false">IF(E52="","",IF(AND(J52="Dessalinizado",F52&lt;25),"Escala mínima 25 nmol",IF(AND(F52=1000,OR(H52&lt;&gt;0,I52&lt;&gt;0,Inosina!D42&lt;&gt;0,Inosina!L42&lt;&gt;0,Inosina!M42&lt;&gt;0,Inosina!N42&lt;&gt;0,Inosina!O42&lt;&gt;0)),"Entre em Contato",IF(AND(F52=10,OR(H52&lt;&gt;0,I52&lt;&gt;0,Inosina!D42&lt;&gt;0,Inosina!L42&lt;&gt;0,Inosina!M42&lt;&gt;0,Inosina!N42&lt;&gt;0,Inosina!O42&lt;&gt;0)),"Escala mínima 25 nmol",IF(AND(H52&lt;&gt;0,I52&lt;&gt;0,J52="HPLC"),Inosina!AD42,IF(AND(H52&lt;&gt;0,I52&lt;&gt;0),"Selecione Purificação HPLC",Inosina!AD42))))))</f>
        <v/>
      </c>
      <c r="L52" s="40" t="str">
        <f aca="false">IF(E52="","",IF(Bases!V42="",'Codigos Exxtend'!AR42&amp;'Codigos Exxtend'!AS42,'Codigos Exxtend'!AR42&amp;'Codigos Exxtend'!AS42&amp;Bases!$V$1&amp;Bases!C42&amp;Bases!E42&amp;Bases!G42&amp;Bases!I42&amp;Bases!K42&amp;Bases!M42&amp;Bases!O42&amp;Bases!Q42&amp;Bases!S42&amp;Bases!U42&amp;Bases!$V$2))</f>
        <v/>
      </c>
    </row>
    <row r="53" customFormat="false" ht="15" hidden="false" customHeight="true" outlineLevel="0" collapsed="false">
      <c r="A53" s="10"/>
      <c r="B53" s="34" t="n">
        <v>41</v>
      </c>
      <c r="C53" s="35"/>
      <c r="D53" s="41"/>
      <c r="E53" s="27"/>
      <c r="F53" s="36" t="str">
        <f aca="false">IF(E53="","",$F$13)</f>
        <v/>
      </c>
      <c r="G53" s="37" t="str">
        <f aca="false">IF(E53="","",IF(E53&lt;&gt;"",Inosina!C43))</f>
        <v/>
      </c>
      <c r="H53" s="38"/>
      <c r="I53" s="35"/>
      <c r="J53" s="42" t="str">
        <f aca="false">IF(E53="","",$J$13)</f>
        <v/>
      </c>
      <c r="K53" s="39" t="str">
        <f aca="false">IF(E53="","",IF(AND(J53="Dessalinizado",F53&lt;25),"Escala mínima 25 nmol",IF(AND(F53=1000,OR(H53&lt;&gt;0,I53&lt;&gt;0,Inosina!D43&lt;&gt;0,Inosina!L43&lt;&gt;0,Inosina!M43&lt;&gt;0,Inosina!N43&lt;&gt;0,Inosina!O43&lt;&gt;0)),"Entre em Contato",IF(AND(F53=10,OR(H53&lt;&gt;0,I53&lt;&gt;0,Inosina!D43&lt;&gt;0,Inosina!L43&lt;&gt;0,Inosina!M43&lt;&gt;0,Inosina!N43&lt;&gt;0,Inosina!O43&lt;&gt;0)),"Escala mínima 25 nmol",IF(AND(H53&lt;&gt;0,I53&lt;&gt;0,J53="HPLC"),Inosina!AD43,IF(AND(H53&lt;&gt;0,I53&lt;&gt;0),"Selecione Purificação HPLC",Inosina!AD43))))))</f>
        <v/>
      </c>
      <c r="L53" s="40" t="str">
        <f aca="false">IF(E53="","",IF(Bases!V43="",'Codigos Exxtend'!AR43&amp;'Codigos Exxtend'!AS43,'Codigos Exxtend'!AR43&amp;'Codigos Exxtend'!AS43&amp;Bases!$V$1&amp;Bases!C43&amp;Bases!E43&amp;Bases!G43&amp;Bases!I43&amp;Bases!K43&amp;Bases!M43&amp;Bases!O43&amp;Bases!Q43&amp;Bases!S43&amp;Bases!U43&amp;Bases!$V$2))</f>
        <v/>
      </c>
    </row>
    <row r="54" customFormat="false" ht="15" hidden="false" customHeight="true" outlineLevel="0" collapsed="false">
      <c r="A54" s="10"/>
      <c r="B54" s="34" t="n">
        <v>42</v>
      </c>
      <c r="C54" s="35"/>
      <c r="D54" s="41"/>
      <c r="E54" s="27"/>
      <c r="F54" s="36" t="str">
        <f aca="false">IF(E54="","",$F$13)</f>
        <v/>
      </c>
      <c r="G54" s="37" t="str">
        <f aca="false">IF(E54="","",IF(E54&lt;&gt;"",Inosina!C44))</f>
        <v/>
      </c>
      <c r="H54" s="38"/>
      <c r="I54" s="35"/>
      <c r="J54" s="42" t="str">
        <f aca="false">IF(E54="","",$J$13)</f>
        <v/>
      </c>
      <c r="K54" s="39" t="str">
        <f aca="false">IF(E54="","",IF(AND(J54="Dessalinizado",F54&lt;25),"Escala mínima 25 nmol",IF(AND(F54=1000,OR(H54&lt;&gt;0,I54&lt;&gt;0,Inosina!D44&lt;&gt;0,Inosina!L44&lt;&gt;0,Inosina!M44&lt;&gt;0,Inosina!N44&lt;&gt;0,Inosina!O44&lt;&gt;0)),"Entre em Contato",IF(AND(F54=10,OR(H54&lt;&gt;0,I54&lt;&gt;0,Inosina!D44&lt;&gt;0,Inosina!L44&lt;&gt;0,Inosina!M44&lt;&gt;0,Inosina!N44&lt;&gt;0,Inosina!O44&lt;&gt;0)),"Escala mínima 25 nmol",IF(AND(H54&lt;&gt;0,I54&lt;&gt;0,J54="HPLC"),Inosina!AD44,IF(AND(H54&lt;&gt;0,I54&lt;&gt;0),"Selecione Purificação HPLC",Inosina!AD44))))))</f>
        <v/>
      </c>
      <c r="L54" s="40" t="str">
        <f aca="false">IF(E54="","",IF(Bases!V44="",'Codigos Exxtend'!AR44&amp;'Codigos Exxtend'!AS44,'Codigos Exxtend'!AR44&amp;'Codigos Exxtend'!AS44&amp;Bases!$V$1&amp;Bases!C44&amp;Bases!E44&amp;Bases!G44&amp;Bases!I44&amp;Bases!K44&amp;Bases!M44&amp;Bases!O44&amp;Bases!Q44&amp;Bases!S44&amp;Bases!U44&amp;Bases!$V$2))</f>
        <v/>
      </c>
    </row>
    <row r="55" customFormat="false" ht="15" hidden="false" customHeight="true" outlineLevel="0" collapsed="false">
      <c r="A55" s="10"/>
      <c r="B55" s="34" t="n">
        <v>43</v>
      </c>
      <c r="C55" s="35"/>
      <c r="D55" s="41"/>
      <c r="E55" s="27"/>
      <c r="F55" s="36" t="str">
        <f aca="false">IF(E55="","",$F$13)</f>
        <v/>
      </c>
      <c r="G55" s="37" t="str">
        <f aca="false">IF(E55="","",IF(E55&lt;&gt;"",Inosina!C45))</f>
        <v/>
      </c>
      <c r="H55" s="38"/>
      <c r="I55" s="35"/>
      <c r="J55" s="42" t="str">
        <f aca="false">IF(E55="","",$J$13)</f>
        <v/>
      </c>
      <c r="K55" s="39" t="str">
        <f aca="false">IF(E55="","",IF(AND(J55="Dessalinizado",F55&lt;25),"Escala mínima 25 nmol",IF(AND(F55=1000,OR(H55&lt;&gt;0,I55&lt;&gt;0,Inosina!D45&lt;&gt;0,Inosina!L45&lt;&gt;0,Inosina!M45&lt;&gt;0,Inosina!N45&lt;&gt;0,Inosina!O45&lt;&gt;0)),"Entre em Contato",IF(AND(F55=10,OR(H55&lt;&gt;0,I55&lt;&gt;0,Inosina!D45&lt;&gt;0,Inosina!L45&lt;&gt;0,Inosina!M45&lt;&gt;0,Inosina!N45&lt;&gt;0,Inosina!O45&lt;&gt;0)),"Escala mínima 25 nmol",IF(AND(H55&lt;&gt;0,I55&lt;&gt;0,J55="HPLC"),Inosina!AD45,IF(AND(H55&lt;&gt;0,I55&lt;&gt;0),"Selecione Purificação HPLC",Inosina!AD45))))))</f>
        <v/>
      </c>
      <c r="L55" s="40" t="str">
        <f aca="false">IF(E55="","",IF(Bases!V45="",'Codigos Exxtend'!AR45&amp;'Codigos Exxtend'!AS45,'Codigos Exxtend'!AR45&amp;'Codigos Exxtend'!AS45&amp;Bases!$V$1&amp;Bases!C45&amp;Bases!E45&amp;Bases!G45&amp;Bases!I45&amp;Bases!K45&amp;Bases!M45&amp;Bases!O45&amp;Bases!Q45&amp;Bases!S45&amp;Bases!U45&amp;Bases!$V$2))</f>
        <v/>
      </c>
    </row>
    <row r="56" customFormat="false" ht="15" hidden="false" customHeight="true" outlineLevel="0" collapsed="false">
      <c r="A56" s="10"/>
      <c r="B56" s="34" t="n">
        <v>44</v>
      </c>
      <c r="C56" s="35"/>
      <c r="D56" s="41"/>
      <c r="E56" s="27"/>
      <c r="F56" s="36" t="str">
        <f aca="false">IF(E56="","",$F$13)</f>
        <v/>
      </c>
      <c r="G56" s="37" t="str">
        <f aca="false">IF(E56="","",IF(E56&lt;&gt;"",Inosina!C46))</f>
        <v/>
      </c>
      <c r="H56" s="38"/>
      <c r="I56" s="35"/>
      <c r="J56" s="42" t="str">
        <f aca="false">IF(E56="","",$J$13)</f>
        <v/>
      </c>
      <c r="K56" s="39" t="str">
        <f aca="false">IF(E56="","",IF(AND(J56="Dessalinizado",F56&lt;25),"Escala mínima 25 nmol",IF(AND(F56=1000,OR(H56&lt;&gt;0,I56&lt;&gt;0,Inosina!D46&lt;&gt;0,Inosina!L46&lt;&gt;0,Inosina!M46&lt;&gt;0,Inosina!N46&lt;&gt;0,Inosina!O46&lt;&gt;0)),"Entre em Contato",IF(AND(F56=10,OR(H56&lt;&gt;0,I56&lt;&gt;0,Inosina!D46&lt;&gt;0,Inosina!L46&lt;&gt;0,Inosina!M46&lt;&gt;0,Inosina!N46&lt;&gt;0,Inosina!O46&lt;&gt;0)),"Escala mínima 25 nmol",IF(AND(H56&lt;&gt;0,I56&lt;&gt;0,J56="HPLC"),Inosina!AD46,IF(AND(H56&lt;&gt;0,I56&lt;&gt;0),"Selecione Purificação HPLC",Inosina!AD46))))))</f>
        <v/>
      </c>
      <c r="L56" s="40" t="str">
        <f aca="false">IF(E56="","",IF(Bases!V46="",'Codigos Exxtend'!AR46&amp;'Codigos Exxtend'!AS46,'Codigos Exxtend'!AR46&amp;'Codigos Exxtend'!AS46&amp;Bases!$V$1&amp;Bases!C46&amp;Bases!E46&amp;Bases!G46&amp;Bases!I46&amp;Bases!K46&amp;Bases!M46&amp;Bases!O46&amp;Bases!Q46&amp;Bases!S46&amp;Bases!U46&amp;Bases!$V$2))</f>
        <v/>
      </c>
    </row>
    <row r="57" customFormat="false" ht="15" hidden="false" customHeight="true" outlineLevel="0" collapsed="false">
      <c r="A57" s="10"/>
      <c r="B57" s="34" t="n">
        <v>45</v>
      </c>
      <c r="C57" s="35"/>
      <c r="D57" s="41"/>
      <c r="E57" s="27"/>
      <c r="F57" s="36" t="str">
        <f aca="false">IF(E57="","",$F$13)</f>
        <v/>
      </c>
      <c r="G57" s="37" t="str">
        <f aca="false">IF(E57="","",IF(E57&lt;&gt;"",Inosina!C47))</f>
        <v/>
      </c>
      <c r="H57" s="38"/>
      <c r="I57" s="35"/>
      <c r="J57" s="42" t="str">
        <f aca="false">IF(E57="","",$J$13)</f>
        <v/>
      </c>
      <c r="K57" s="39" t="str">
        <f aca="false">IF(E57="","",IF(AND(J57="Dessalinizado",F57&lt;25),"Escala mínima 25 nmol",IF(AND(F57=1000,OR(H57&lt;&gt;0,I57&lt;&gt;0,Inosina!D47&lt;&gt;0,Inosina!L47&lt;&gt;0,Inosina!M47&lt;&gt;0,Inosina!N47&lt;&gt;0,Inosina!O47&lt;&gt;0)),"Entre em Contato",IF(AND(F57=10,OR(H57&lt;&gt;0,I57&lt;&gt;0,Inosina!D47&lt;&gt;0,Inosina!L47&lt;&gt;0,Inosina!M47&lt;&gt;0,Inosina!N47&lt;&gt;0,Inosina!O47&lt;&gt;0)),"Escala mínima 25 nmol",IF(AND(H57&lt;&gt;0,I57&lt;&gt;0,J57="HPLC"),Inosina!AD47,IF(AND(H57&lt;&gt;0,I57&lt;&gt;0),"Selecione Purificação HPLC",Inosina!AD47))))))</f>
        <v/>
      </c>
      <c r="L57" s="40" t="str">
        <f aca="false">IF(E57="","",IF(Bases!V47="",'Codigos Exxtend'!AR47&amp;'Codigos Exxtend'!AS47,'Codigos Exxtend'!AR47&amp;'Codigos Exxtend'!AS47&amp;Bases!$V$1&amp;Bases!C47&amp;Bases!E47&amp;Bases!G47&amp;Bases!I47&amp;Bases!K47&amp;Bases!M47&amp;Bases!O47&amp;Bases!Q47&amp;Bases!S47&amp;Bases!U47&amp;Bases!$V$2))</f>
        <v/>
      </c>
    </row>
    <row r="58" customFormat="false" ht="15" hidden="false" customHeight="true" outlineLevel="0" collapsed="false">
      <c r="A58" s="10"/>
      <c r="B58" s="34" t="n">
        <v>46</v>
      </c>
      <c r="C58" s="35"/>
      <c r="D58" s="41"/>
      <c r="E58" s="27"/>
      <c r="F58" s="36" t="str">
        <f aca="false">IF(E58="","",$F$13)</f>
        <v/>
      </c>
      <c r="G58" s="37" t="str">
        <f aca="false">IF(E58="","",IF(E58&lt;&gt;"",Inosina!C48))</f>
        <v/>
      </c>
      <c r="H58" s="38"/>
      <c r="I58" s="35"/>
      <c r="J58" s="42" t="str">
        <f aca="false">IF(E58="","",$J$13)</f>
        <v/>
      </c>
      <c r="K58" s="39" t="str">
        <f aca="false">IF(E58="","",IF(AND(J58="Dessalinizado",F58&lt;25),"Escala mínima 25 nmol",IF(AND(F58=1000,OR(H58&lt;&gt;0,I58&lt;&gt;0,Inosina!D48&lt;&gt;0,Inosina!L48&lt;&gt;0,Inosina!M48&lt;&gt;0,Inosina!N48&lt;&gt;0,Inosina!O48&lt;&gt;0)),"Entre em Contato",IF(AND(F58=10,OR(H58&lt;&gt;0,I58&lt;&gt;0,Inosina!D48&lt;&gt;0,Inosina!L48&lt;&gt;0,Inosina!M48&lt;&gt;0,Inosina!N48&lt;&gt;0,Inosina!O48&lt;&gt;0)),"Escala mínima 25 nmol",IF(AND(H58&lt;&gt;0,I58&lt;&gt;0,J58="HPLC"),Inosina!AD48,IF(AND(H58&lt;&gt;0,I58&lt;&gt;0),"Selecione Purificação HPLC",Inosina!AD48))))))</f>
        <v/>
      </c>
      <c r="L58" s="40" t="str">
        <f aca="false">IF(E58="","",IF(Bases!V48="",'Codigos Exxtend'!AR48&amp;'Codigos Exxtend'!AS48,'Codigos Exxtend'!AR48&amp;'Codigos Exxtend'!AS48&amp;Bases!$V$1&amp;Bases!C48&amp;Bases!E48&amp;Bases!G48&amp;Bases!I48&amp;Bases!K48&amp;Bases!M48&amp;Bases!O48&amp;Bases!Q48&amp;Bases!S48&amp;Bases!U48&amp;Bases!$V$2))</f>
        <v/>
      </c>
    </row>
    <row r="59" customFormat="false" ht="15" hidden="false" customHeight="true" outlineLevel="0" collapsed="false">
      <c r="A59" s="10"/>
      <c r="B59" s="34" t="n">
        <v>47</v>
      </c>
      <c r="C59" s="35"/>
      <c r="D59" s="41"/>
      <c r="E59" s="27"/>
      <c r="F59" s="36" t="str">
        <f aca="false">IF(E59="","",$F$13)</f>
        <v/>
      </c>
      <c r="G59" s="37" t="str">
        <f aca="false">IF(E59="","",IF(E59&lt;&gt;"",Inosina!C49))</f>
        <v/>
      </c>
      <c r="H59" s="38"/>
      <c r="I59" s="35"/>
      <c r="J59" s="42" t="str">
        <f aca="false">IF(E59="","",$J$13)</f>
        <v/>
      </c>
      <c r="K59" s="39" t="str">
        <f aca="false">IF(E59="","",IF(AND(J59="Dessalinizado",F59&lt;25),"Escala mínima 25 nmol",IF(AND(F59=1000,OR(H59&lt;&gt;0,I59&lt;&gt;0,Inosina!D49&lt;&gt;0,Inosina!L49&lt;&gt;0,Inosina!M49&lt;&gt;0,Inosina!N49&lt;&gt;0,Inosina!O49&lt;&gt;0)),"Entre em Contato",IF(AND(F59=10,OR(H59&lt;&gt;0,I59&lt;&gt;0,Inosina!D49&lt;&gt;0,Inosina!L49&lt;&gt;0,Inosina!M49&lt;&gt;0,Inosina!N49&lt;&gt;0,Inosina!O49&lt;&gt;0)),"Escala mínima 25 nmol",IF(AND(H59&lt;&gt;0,I59&lt;&gt;0,J59="HPLC"),Inosina!AD49,IF(AND(H59&lt;&gt;0,I59&lt;&gt;0),"Selecione Purificação HPLC",Inosina!AD49))))))</f>
        <v/>
      </c>
      <c r="L59" s="40" t="str">
        <f aca="false">IF(E59="","",IF(Bases!V49="",'Codigos Exxtend'!AR49&amp;'Codigos Exxtend'!AS49,'Codigos Exxtend'!AR49&amp;'Codigos Exxtend'!AS49&amp;Bases!$V$1&amp;Bases!C49&amp;Bases!E49&amp;Bases!G49&amp;Bases!I49&amp;Bases!K49&amp;Bases!M49&amp;Bases!O49&amp;Bases!Q49&amp;Bases!S49&amp;Bases!U49&amp;Bases!$V$2))</f>
        <v/>
      </c>
    </row>
    <row r="60" customFormat="false" ht="15" hidden="false" customHeight="true" outlineLevel="0" collapsed="false">
      <c r="A60" s="10"/>
      <c r="B60" s="34" t="n">
        <v>48</v>
      </c>
      <c r="C60" s="35"/>
      <c r="D60" s="41"/>
      <c r="E60" s="27"/>
      <c r="F60" s="36" t="str">
        <f aca="false">IF(E60="","",$F$13)</f>
        <v/>
      </c>
      <c r="G60" s="37" t="str">
        <f aca="false">IF(E60="","",IF(E60&lt;&gt;"",Inosina!C50))</f>
        <v/>
      </c>
      <c r="H60" s="38"/>
      <c r="I60" s="35"/>
      <c r="J60" s="42" t="str">
        <f aca="false">IF(E60="","",$J$13)</f>
        <v/>
      </c>
      <c r="K60" s="39" t="str">
        <f aca="false">IF(E60="","",IF(AND(J60="Dessalinizado",F60&lt;25),"Escala mínima 25 nmol",IF(AND(F60=1000,OR(H60&lt;&gt;0,I60&lt;&gt;0,Inosina!D50&lt;&gt;0,Inosina!L50&lt;&gt;0,Inosina!M50&lt;&gt;0,Inosina!N50&lt;&gt;0,Inosina!O50&lt;&gt;0)),"Entre em Contato",IF(AND(F60=10,OR(H60&lt;&gt;0,I60&lt;&gt;0,Inosina!D50&lt;&gt;0,Inosina!L50&lt;&gt;0,Inosina!M50&lt;&gt;0,Inosina!N50&lt;&gt;0,Inosina!O50&lt;&gt;0)),"Escala mínima 25 nmol",IF(AND(H60&lt;&gt;0,I60&lt;&gt;0,J60="HPLC"),Inosina!AD50,IF(AND(H60&lt;&gt;0,I60&lt;&gt;0),"Selecione Purificação HPLC",Inosina!AD50))))))</f>
        <v/>
      </c>
      <c r="L60" s="40" t="str">
        <f aca="false">IF(E60="","",IF(Bases!V50="",'Codigos Exxtend'!AR50&amp;'Codigos Exxtend'!AS50,'Codigos Exxtend'!AR50&amp;'Codigos Exxtend'!AS50&amp;Bases!$V$1&amp;Bases!C50&amp;Bases!E50&amp;Bases!G50&amp;Bases!I50&amp;Bases!K50&amp;Bases!M50&amp;Bases!O50&amp;Bases!Q50&amp;Bases!S50&amp;Bases!U50&amp;Bases!$V$2))</f>
        <v/>
      </c>
    </row>
    <row r="61" customFormat="false" ht="15" hidden="false" customHeight="true" outlineLevel="0" collapsed="false">
      <c r="A61" s="10"/>
      <c r="B61" s="34" t="n">
        <v>49</v>
      </c>
      <c r="C61" s="35"/>
      <c r="D61" s="27"/>
      <c r="E61" s="27"/>
      <c r="F61" s="36" t="str">
        <f aca="false">IF(E61="","",$F$13)</f>
        <v/>
      </c>
      <c r="G61" s="37" t="str">
        <f aca="false">IF(E61="","",IF(E61&lt;&gt;"",Inosina!C51))</f>
        <v/>
      </c>
      <c r="H61" s="38"/>
      <c r="I61" s="35"/>
      <c r="J61" s="42" t="str">
        <f aca="false">IF(E61="","",$J$13)</f>
        <v/>
      </c>
      <c r="K61" s="39" t="str">
        <f aca="false">IF(E61="","",IF(AND(J61="Dessalinizado",F61&lt;25),"Escala mínima 25 nmol",IF(AND(F61=1000,OR(H61&lt;&gt;0,I61&lt;&gt;0,Inosina!D51&lt;&gt;0,Inosina!L51&lt;&gt;0,Inosina!M51&lt;&gt;0,Inosina!N51&lt;&gt;0,Inosina!O51&lt;&gt;0)),"Entre em Contato",IF(AND(F61=10,OR(H61&lt;&gt;0,I61&lt;&gt;0,Inosina!D51&lt;&gt;0,Inosina!L51&lt;&gt;0,Inosina!M51&lt;&gt;0,Inosina!N51&lt;&gt;0,Inosina!O51&lt;&gt;0)),"Escala mínima 25 nmol",IF(AND(H61&lt;&gt;0,I61&lt;&gt;0,J61="HPLC"),Inosina!AD51,IF(AND(H61&lt;&gt;0,I61&lt;&gt;0),"Selecione Purificação HPLC",Inosina!AD51))))))</f>
        <v/>
      </c>
      <c r="L61" s="40" t="str">
        <f aca="false">IF(E61="","",IF(Bases!V51="",'Codigos Exxtend'!AR51&amp;'Codigos Exxtend'!AS51,'Codigos Exxtend'!AR51&amp;'Codigos Exxtend'!AS51&amp;Bases!$V$1&amp;Bases!C51&amp;Bases!E51&amp;Bases!G51&amp;Bases!I51&amp;Bases!K51&amp;Bases!M51&amp;Bases!O51&amp;Bases!Q51&amp;Bases!S51&amp;Bases!U51&amp;Bases!$V$2))</f>
        <v/>
      </c>
    </row>
    <row r="62" customFormat="false" ht="15" hidden="false" customHeight="true" outlineLevel="0" collapsed="false">
      <c r="A62" s="10"/>
      <c r="B62" s="34" t="n">
        <v>50</v>
      </c>
      <c r="C62" s="35"/>
      <c r="D62" s="27"/>
      <c r="E62" s="27"/>
      <c r="F62" s="36" t="str">
        <f aca="false">IF(E62="","",$F$13)</f>
        <v/>
      </c>
      <c r="G62" s="37" t="str">
        <f aca="false">IF(E62="","",IF(E62&lt;&gt;"",Inosina!C52))</f>
        <v/>
      </c>
      <c r="H62" s="38"/>
      <c r="I62" s="35"/>
      <c r="J62" s="42" t="str">
        <f aca="false">IF(E62="","",$J$13)</f>
        <v/>
      </c>
      <c r="K62" s="39" t="str">
        <f aca="false">IF(E62="","",IF(AND(J62="Dessalinizado",F62&lt;25),"Escala mínima 25 nmol",IF(AND(F62=1000,OR(H62&lt;&gt;0,I62&lt;&gt;0,Inosina!D52&lt;&gt;0,Inosina!L52&lt;&gt;0,Inosina!M52&lt;&gt;0,Inosina!N52&lt;&gt;0,Inosina!O52&lt;&gt;0)),"Entre em Contato",IF(AND(F62=10,OR(H62&lt;&gt;0,I62&lt;&gt;0,Inosina!D52&lt;&gt;0,Inosina!L52&lt;&gt;0,Inosina!M52&lt;&gt;0,Inosina!N52&lt;&gt;0,Inosina!O52&lt;&gt;0)),"Escala mínima 25 nmol",IF(AND(H62&lt;&gt;0,I62&lt;&gt;0,J62="HPLC"),Inosina!AD52,IF(AND(H62&lt;&gt;0,I62&lt;&gt;0),"Selecione Purificação HPLC",Inosina!AD52))))))</f>
        <v/>
      </c>
      <c r="L62" s="40" t="str">
        <f aca="false">IF(E62="","",IF(Bases!V52="",'Codigos Exxtend'!AR52&amp;'Codigos Exxtend'!AS52,'Codigos Exxtend'!AR52&amp;'Codigos Exxtend'!AS52&amp;Bases!$V$1&amp;Bases!C52&amp;Bases!E52&amp;Bases!G52&amp;Bases!I52&amp;Bases!K52&amp;Bases!M52&amp;Bases!O52&amp;Bases!Q52&amp;Bases!S52&amp;Bases!U52&amp;Bases!$V$2))</f>
        <v/>
      </c>
    </row>
    <row r="63" customFormat="false" ht="14.25" hidden="false" customHeight="true" outlineLevel="0" collapsed="false">
      <c r="A63" s="10"/>
      <c r="B63" s="34" t="n">
        <v>51</v>
      </c>
      <c r="C63" s="35"/>
      <c r="D63" s="27"/>
      <c r="E63" s="27"/>
      <c r="F63" s="36" t="str">
        <f aca="false">IF(E63="","",$F$13)</f>
        <v/>
      </c>
      <c r="G63" s="37" t="str">
        <f aca="false">IF(E63="","",IF(E63&lt;&gt;"",Inosina!C53))</f>
        <v/>
      </c>
      <c r="H63" s="38"/>
      <c r="I63" s="35"/>
      <c r="J63" s="42" t="str">
        <f aca="false">IF(E63="","",$J$13)</f>
        <v/>
      </c>
      <c r="K63" s="39" t="str">
        <f aca="false">IF(E63="","",IF(AND(J63="Dessalinizado",F63&lt;25),"Escala mínima 25 nmol",IF(AND(F63=1000,OR(H63&lt;&gt;0,I63&lt;&gt;0,Inosina!D53&lt;&gt;0,Inosina!L53&lt;&gt;0,Inosina!M53&lt;&gt;0,Inosina!N53&lt;&gt;0,Inosina!O53&lt;&gt;0)),"Entre em Contato",IF(AND(F63=10,OR(H63&lt;&gt;0,I63&lt;&gt;0,Inosina!D53&lt;&gt;0,Inosina!L53&lt;&gt;0,Inosina!M53&lt;&gt;0,Inosina!N53&lt;&gt;0,Inosina!O53&lt;&gt;0)),"Escala mínima 25 nmol",IF(AND(H63&lt;&gt;0,I63&lt;&gt;0,J63="HPLC"),Inosina!AD53,IF(AND(H63&lt;&gt;0,I63&lt;&gt;0),"Selecione Purificação HPLC",Inosina!AD53))))))</f>
        <v/>
      </c>
      <c r="L63" s="40" t="str">
        <f aca="false">IF(E63="","",IF(Bases!V53="",'Codigos Exxtend'!AR53&amp;'Codigos Exxtend'!AS53,'Codigos Exxtend'!AR53&amp;'Codigos Exxtend'!AS53&amp;Bases!$V$1&amp;Bases!C53&amp;Bases!E53&amp;Bases!G53&amp;Bases!I53&amp;Bases!K53&amp;Bases!M53&amp;Bases!O53&amp;Bases!Q53&amp;Bases!S53&amp;Bases!U53&amp;Bases!$V$2))</f>
        <v/>
      </c>
    </row>
    <row r="64" customFormat="false" ht="15" hidden="false" customHeight="true" outlineLevel="0" collapsed="false">
      <c r="A64" s="10"/>
      <c r="B64" s="34" t="n">
        <v>52</v>
      </c>
      <c r="C64" s="35"/>
      <c r="D64" s="27"/>
      <c r="E64" s="27"/>
      <c r="F64" s="36" t="str">
        <f aca="false">IF(E64="","",$F$13)</f>
        <v/>
      </c>
      <c r="G64" s="37" t="str">
        <f aca="false">IF(E64="","",IF(E64&lt;&gt;"",Inosina!C54))</f>
        <v/>
      </c>
      <c r="H64" s="38"/>
      <c r="I64" s="35"/>
      <c r="J64" s="42" t="str">
        <f aca="false">IF(E64="","",$J$13)</f>
        <v/>
      </c>
      <c r="K64" s="39" t="str">
        <f aca="false">IF(E64="","",IF(AND(J64="Dessalinizado",F64&lt;25),"Escala mínima 25 nmol",IF(AND(F64=1000,OR(H64&lt;&gt;0,I64&lt;&gt;0,Inosina!D54&lt;&gt;0,Inosina!L54&lt;&gt;0,Inosina!M54&lt;&gt;0,Inosina!N54&lt;&gt;0,Inosina!O54&lt;&gt;0)),"Entre em Contato",IF(AND(F64=10,OR(H64&lt;&gt;0,I64&lt;&gt;0,Inosina!D54&lt;&gt;0,Inosina!L54&lt;&gt;0,Inosina!M54&lt;&gt;0,Inosina!N54&lt;&gt;0,Inosina!O54&lt;&gt;0)),"Escala mínima 25 nmol",IF(AND(H64&lt;&gt;0,I64&lt;&gt;0,J64="HPLC"),Inosina!AD54,IF(AND(H64&lt;&gt;0,I64&lt;&gt;0),"Selecione Purificação HPLC",Inosina!AD54))))))</f>
        <v/>
      </c>
      <c r="L64" s="40" t="str">
        <f aca="false">IF(E64="","",IF(Bases!V54="",'Codigos Exxtend'!AR54&amp;'Codigos Exxtend'!AS54,'Codigos Exxtend'!AR54&amp;'Codigos Exxtend'!AS54&amp;Bases!$V$1&amp;Bases!C54&amp;Bases!E54&amp;Bases!G54&amp;Bases!I54&amp;Bases!K54&amp;Bases!M54&amp;Bases!O54&amp;Bases!Q54&amp;Bases!S54&amp;Bases!U54&amp;Bases!$V$2))</f>
        <v/>
      </c>
    </row>
    <row r="65" customFormat="false" ht="15" hidden="false" customHeight="true" outlineLevel="0" collapsed="false">
      <c r="A65" s="10"/>
      <c r="B65" s="34" t="n">
        <v>53</v>
      </c>
      <c r="C65" s="35"/>
      <c r="D65" s="27"/>
      <c r="E65" s="27"/>
      <c r="F65" s="36" t="str">
        <f aca="false">IF(E65="","",$F$13)</f>
        <v/>
      </c>
      <c r="G65" s="37" t="str">
        <f aca="false">IF(E65="","",IF(E65&lt;&gt;"",Inosina!C55))</f>
        <v/>
      </c>
      <c r="H65" s="38"/>
      <c r="I65" s="35"/>
      <c r="J65" s="42" t="str">
        <f aca="false">IF(E65="","",$J$13)</f>
        <v/>
      </c>
      <c r="K65" s="39" t="str">
        <f aca="false">IF(E65="","",IF(AND(J65="Dessalinizado",F65&lt;25),"Escala mínima 25 nmol",IF(AND(F65=1000,OR(H65&lt;&gt;0,I65&lt;&gt;0,Inosina!D55&lt;&gt;0,Inosina!L55&lt;&gt;0,Inosina!M55&lt;&gt;0,Inosina!N55&lt;&gt;0,Inosina!O55&lt;&gt;0)),"Entre em Contato",IF(AND(F65=10,OR(H65&lt;&gt;0,I65&lt;&gt;0,Inosina!D55&lt;&gt;0,Inosina!L55&lt;&gt;0,Inosina!M55&lt;&gt;0,Inosina!N55&lt;&gt;0,Inosina!O55&lt;&gt;0)),"Escala mínima 25 nmol",IF(AND(H65&lt;&gt;0,I65&lt;&gt;0,J65="HPLC"),Inosina!AD55,IF(AND(H65&lt;&gt;0,I65&lt;&gt;0),"Selecione Purificação HPLC",Inosina!AD55))))))</f>
        <v/>
      </c>
      <c r="L65" s="40" t="str">
        <f aca="false">IF(E65="","",IF(Bases!V55="",'Codigos Exxtend'!AR55&amp;'Codigos Exxtend'!AS55,'Codigos Exxtend'!AR55&amp;'Codigos Exxtend'!AS55&amp;Bases!$V$1&amp;Bases!C55&amp;Bases!E55&amp;Bases!G55&amp;Bases!I55&amp;Bases!K55&amp;Bases!M55&amp;Bases!O55&amp;Bases!Q55&amp;Bases!S55&amp;Bases!U55&amp;Bases!$V$2))</f>
        <v/>
      </c>
    </row>
    <row r="66" customFormat="false" ht="15" hidden="false" customHeight="true" outlineLevel="0" collapsed="false">
      <c r="A66" s="10"/>
      <c r="B66" s="34" t="n">
        <v>54</v>
      </c>
      <c r="C66" s="35"/>
      <c r="D66" s="27"/>
      <c r="E66" s="27"/>
      <c r="F66" s="36" t="str">
        <f aca="false">IF(E66="","",$F$13)</f>
        <v/>
      </c>
      <c r="G66" s="37" t="str">
        <f aca="false">IF(E66="","",IF(E66&lt;&gt;"",Inosina!C56))</f>
        <v/>
      </c>
      <c r="H66" s="38"/>
      <c r="I66" s="35"/>
      <c r="J66" s="42" t="str">
        <f aca="false">IF(E66="","",$J$13)</f>
        <v/>
      </c>
      <c r="K66" s="39" t="str">
        <f aca="false">IF(E66="","",IF(AND(J66="Dessalinizado",F66&lt;25),"Escala mínima 25 nmol",IF(AND(F66=1000,OR(H66&lt;&gt;0,I66&lt;&gt;0,Inosina!D56&lt;&gt;0,Inosina!L56&lt;&gt;0,Inosina!M56&lt;&gt;0,Inosina!N56&lt;&gt;0,Inosina!O56&lt;&gt;0)),"Entre em Contato",IF(AND(F66=10,OR(H66&lt;&gt;0,I66&lt;&gt;0,Inosina!D56&lt;&gt;0,Inosina!L56&lt;&gt;0,Inosina!M56&lt;&gt;0,Inosina!N56&lt;&gt;0,Inosina!O56&lt;&gt;0)),"Escala mínima 25 nmol",IF(AND(H66&lt;&gt;0,I66&lt;&gt;0,J66="HPLC"),Inosina!AD56,IF(AND(H66&lt;&gt;0,I66&lt;&gt;0),"Selecione Purificação HPLC",Inosina!AD56))))))</f>
        <v/>
      </c>
      <c r="L66" s="40" t="str">
        <f aca="false">IF(E66="","",IF(Bases!V56="",'Codigos Exxtend'!AR56&amp;'Codigos Exxtend'!AS56,'Codigos Exxtend'!AR56&amp;'Codigos Exxtend'!AS56&amp;Bases!$V$1&amp;Bases!C56&amp;Bases!E56&amp;Bases!G56&amp;Bases!I56&amp;Bases!K56&amp;Bases!M56&amp;Bases!O56&amp;Bases!Q56&amp;Bases!S56&amp;Bases!U56&amp;Bases!$V$2))</f>
        <v/>
      </c>
    </row>
    <row r="67" customFormat="false" ht="15" hidden="false" customHeight="true" outlineLevel="0" collapsed="false">
      <c r="A67" s="10"/>
      <c r="B67" s="34" t="n">
        <v>55</v>
      </c>
      <c r="C67" s="35"/>
      <c r="D67" s="27"/>
      <c r="E67" s="27"/>
      <c r="F67" s="36" t="str">
        <f aca="false">IF(E67="","",$F$13)</f>
        <v/>
      </c>
      <c r="G67" s="37" t="str">
        <f aca="false">IF(E67="","",IF(E67&lt;&gt;"",Inosina!C57))</f>
        <v/>
      </c>
      <c r="H67" s="38"/>
      <c r="I67" s="35"/>
      <c r="J67" s="42" t="str">
        <f aca="false">IF(E67="","",$J$13)</f>
        <v/>
      </c>
      <c r="K67" s="39" t="str">
        <f aca="false">IF(E67="","",IF(AND(J67="Dessalinizado",F67&lt;25),"Escala mínima 25 nmol",IF(AND(F67=1000,OR(H67&lt;&gt;0,I67&lt;&gt;0,Inosina!D57&lt;&gt;0,Inosina!L57&lt;&gt;0,Inosina!M57&lt;&gt;0,Inosina!N57&lt;&gt;0,Inosina!O57&lt;&gt;0)),"Entre em Contato",IF(AND(F67=10,OR(H67&lt;&gt;0,I67&lt;&gt;0,Inosina!D57&lt;&gt;0,Inosina!L57&lt;&gt;0,Inosina!M57&lt;&gt;0,Inosina!N57&lt;&gt;0,Inosina!O57&lt;&gt;0)),"Escala mínima 25 nmol",IF(AND(H67&lt;&gt;0,I67&lt;&gt;0,J67="HPLC"),Inosina!AD57,IF(AND(H67&lt;&gt;0,I67&lt;&gt;0),"Selecione Purificação HPLC",Inosina!AD57))))))</f>
        <v/>
      </c>
      <c r="L67" s="40" t="str">
        <f aca="false">IF(E67="","",IF(Bases!V57="",'Codigos Exxtend'!AR57&amp;'Codigos Exxtend'!AS57,'Codigos Exxtend'!AR57&amp;'Codigos Exxtend'!AS57&amp;Bases!$V$1&amp;Bases!C57&amp;Bases!E57&amp;Bases!G57&amp;Bases!I57&amp;Bases!K57&amp;Bases!M57&amp;Bases!O57&amp;Bases!Q57&amp;Bases!S57&amp;Bases!U57&amp;Bases!$V$2))</f>
        <v/>
      </c>
    </row>
    <row r="68" customFormat="false" ht="15" hidden="false" customHeight="true" outlineLevel="0" collapsed="false">
      <c r="A68" s="10"/>
      <c r="B68" s="34" t="n">
        <v>56</v>
      </c>
      <c r="C68" s="35"/>
      <c r="D68" s="41"/>
      <c r="E68" s="27"/>
      <c r="F68" s="36" t="str">
        <f aca="false">IF(E68="","",$F$13)</f>
        <v/>
      </c>
      <c r="G68" s="37" t="str">
        <f aca="false">IF(E68="","",IF(E68&lt;&gt;"",Inosina!C58))</f>
        <v/>
      </c>
      <c r="H68" s="38"/>
      <c r="I68" s="35"/>
      <c r="J68" s="42" t="str">
        <f aca="false">IF(E68="","",$J$13)</f>
        <v/>
      </c>
      <c r="K68" s="39" t="str">
        <f aca="false">IF(E68="","",IF(AND(J68="Dessalinizado",F68&lt;25),"Escala mínima 25 nmol",IF(AND(F68=1000,OR(H68&lt;&gt;0,I68&lt;&gt;0,Inosina!D58&lt;&gt;0,Inosina!L58&lt;&gt;0,Inosina!M58&lt;&gt;0,Inosina!N58&lt;&gt;0,Inosina!O58&lt;&gt;0)),"Entre em Contato",IF(AND(F68=10,OR(H68&lt;&gt;0,I68&lt;&gt;0,Inosina!D58&lt;&gt;0,Inosina!L58&lt;&gt;0,Inosina!M58&lt;&gt;0,Inosina!N58&lt;&gt;0,Inosina!O58&lt;&gt;0)),"Escala mínima 25 nmol",IF(AND(H68&lt;&gt;0,I68&lt;&gt;0,J68="HPLC"),Inosina!AD58,IF(AND(H68&lt;&gt;0,I68&lt;&gt;0),"Selecione Purificação HPLC",Inosina!AD58))))))</f>
        <v/>
      </c>
      <c r="L68" s="40" t="str">
        <f aca="false">IF(E68="","",IF(Bases!V58="",'Codigos Exxtend'!AR58&amp;'Codigos Exxtend'!AS58,'Codigos Exxtend'!AR58&amp;'Codigos Exxtend'!AS58&amp;Bases!$V$1&amp;Bases!C58&amp;Bases!E58&amp;Bases!G58&amp;Bases!I58&amp;Bases!K58&amp;Bases!M58&amp;Bases!O58&amp;Bases!Q58&amp;Bases!S58&amp;Bases!U58&amp;Bases!$V$2))</f>
        <v/>
      </c>
    </row>
    <row r="69" customFormat="false" ht="15" hidden="false" customHeight="true" outlineLevel="0" collapsed="false">
      <c r="A69" s="10"/>
      <c r="B69" s="34" t="n">
        <v>57</v>
      </c>
      <c r="C69" s="35"/>
      <c r="D69" s="41"/>
      <c r="E69" s="27"/>
      <c r="F69" s="36" t="str">
        <f aca="false">IF(E69="","",$F$13)</f>
        <v/>
      </c>
      <c r="G69" s="37" t="str">
        <f aca="false">IF(E69="","",IF(E69&lt;&gt;"",Inosina!C59))</f>
        <v/>
      </c>
      <c r="H69" s="38"/>
      <c r="I69" s="35"/>
      <c r="J69" s="42" t="str">
        <f aca="false">IF(E69="","",$J$13)</f>
        <v/>
      </c>
      <c r="K69" s="39" t="str">
        <f aca="false">IF(E69="","",IF(AND(J69="Dessalinizado",F69&lt;25),"Escala mínima 25 nmol",IF(AND(F69=1000,OR(H69&lt;&gt;0,I69&lt;&gt;0,Inosina!D59&lt;&gt;0,Inosina!L59&lt;&gt;0,Inosina!M59&lt;&gt;0,Inosina!N59&lt;&gt;0,Inosina!O59&lt;&gt;0)),"Entre em Contato",IF(AND(F69=10,OR(H69&lt;&gt;0,I69&lt;&gt;0,Inosina!D59&lt;&gt;0,Inosina!L59&lt;&gt;0,Inosina!M59&lt;&gt;0,Inosina!N59&lt;&gt;0,Inosina!O59&lt;&gt;0)),"Escala mínima 25 nmol",IF(AND(H69&lt;&gt;0,I69&lt;&gt;0,J69="HPLC"),Inosina!AD59,IF(AND(H69&lt;&gt;0,I69&lt;&gt;0),"Selecione Purificação HPLC",Inosina!AD59))))))</f>
        <v/>
      </c>
      <c r="L69" s="40" t="str">
        <f aca="false">IF(E69="","",IF(Bases!V59="",'Codigos Exxtend'!AR59&amp;'Codigos Exxtend'!AS59,'Codigos Exxtend'!AR59&amp;'Codigos Exxtend'!AS59&amp;Bases!$V$1&amp;Bases!C59&amp;Bases!E59&amp;Bases!G59&amp;Bases!I59&amp;Bases!K59&amp;Bases!M59&amp;Bases!O59&amp;Bases!Q59&amp;Bases!S59&amp;Bases!U59&amp;Bases!$V$2))</f>
        <v/>
      </c>
    </row>
    <row r="70" customFormat="false" ht="15" hidden="false" customHeight="true" outlineLevel="0" collapsed="false">
      <c r="A70" s="10"/>
      <c r="B70" s="34" t="n">
        <v>58</v>
      </c>
      <c r="C70" s="35"/>
      <c r="D70" s="41"/>
      <c r="E70" s="27"/>
      <c r="F70" s="36" t="str">
        <f aca="false">IF(E70="","",$F$13)</f>
        <v/>
      </c>
      <c r="G70" s="37" t="str">
        <f aca="false">IF(E70="","",IF(E70&lt;&gt;"",Inosina!C60))</f>
        <v/>
      </c>
      <c r="H70" s="38"/>
      <c r="I70" s="35"/>
      <c r="J70" s="42" t="str">
        <f aca="false">IF(E70="","",$J$13)</f>
        <v/>
      </c>
      <c r="K70" s="39" t="str">
        <f aca="false">IF(E70="","",IF(AND(J70="Dessalinizado",F70&lt;25),"Escala mínima 25 nmol",IF(AND(F70=1000,OR(H70&lt;&gt;0,I70&lt;&gt;0,Inosina!D60&lt;&gt;0,Inosina!L60&lt;&gt;0,Inosina!M60&lt;&gt;0,Inosina!N60&lt;&gt;0,Inosina!O60&lt;&gt;0)),"Entre em Contato",IF(AND(F70=10,OR(H70&lt;&gt;0,I70&lt;&gt;0,Inosina!D60&lt;&gt;0,Inosina!L60&lt;&gt;0,Inosina!M60&lt;&gt;0,Inosina!N60&lt;&gt;0,Inosina!O60&lt;&gt;0)),"Escala mínima 25 nmol",IF(AND(H70&lt;&gt;0,I70&lt;&gt;0,J70="HPLC"),Inosina!AD60,IF(AND(H70&lt;&gt;0,I70&lt;&gt;0),"Selecione Purificação HPLC",Inosina!AD60))))))</f>
        <v/>
      </c>
      <c r="L70" s="40" t="str">
        <f aca="false">IF(E70="","",IF(Bases!V60="",'Codigos Exxtend'!AR60&amp;'Codigos Exxtend'!AS60,'Codigos Exxtend'!AR60&amp;'Codigos Exxtend'!AS60&amp;Bases!$V$1&amp;Bases!C60&amp;Bases!E60&amp;Bases!G60&amp;Bases!I60&amp;Bases!K60&amp;Bases!M60&amp;Bases!O60&amp;Bases!Q60&amp;Bases!S60&amp;Bases!U60&amp;Bases!$V$2))</f>
        <v/>
      </c>
    </row>
    <row r="71" customFormat="false" ht="15" hidden="false" customHeight="true" outlineLevel="0" collapsed="false">
      <c r="A71" s="10"/>
      <c r="B71" s="34" t="n">
        <v>59</v>
      </c>
      <c r="C71" s="35"/>
      <c r="D71" s="41"/>
      <c r="E71" s="27"/>
      <c r="F71" s="36" t="str">
        <f aca="false">IF(E71="","",$F$13)</f>
        <v/>
      </c>
      <c r="G71" s="37" t="str">
        <f aca="false">IF(E71="","",IF(E71&lt;&gt;"",Inosina!C61))</f>
        <v/>
      </c>
      <c r="H71" s="38"/>
      <c r="I71" s="35"/>
      <c r="J71" s="42" t="str">
        <f aca="false">IF(E71="","",$J$13)</f>
        <v/>
      </c>
      <c r="K71" s="39" t="str">
        <f aca="false">IF(E71="","",IF(AND(J71="Dessalinizado",F71&lt;25),"Escala mínima 25 nmol",IF(AND(F71=1000,OR(H71&lt;&gt;0,I71&lt;&gt;0,Inosina!D61&lt;&gt;0,Inosina!L61&lt;&gt;0,Inosina!M61&lt;&gt;0,Inosina!N61&lt;&gt;0,Inosina!O61&lt;&gt;0)),"Entre em Contato",IF(AND(F71=10,OR(H71&lt;&gt;0,I71&lt;&gt;0,Inosina!D61&lt;&gt;0,Inosina!L61&lt;&gt;0,Inosina!M61&lt;&gt;0,Inosina!N61&lt;&gt;0,Inosina!O61&lt;&gt;0)),"Escala mínima 25 nmol",IF(AND(H71&lt;&gt;0,I71&lt;&gt;0,J71="HPLC"),Inosina!AD61,IF(AND(H71&lt;&gt;0,I71&lt;&gt;0),"Selecione Purificação HPLC",Inosina!AD61))))))</f>
        <v/>
      </c>
      <c r="L71" s="40" t="str">
        <f aca="false">IF(E71="","",IF(Bases!V61="",'Codigos Exxtend'!AR61&amp;'Codigos Exxtend'!AS61,'Codigos Exxtend'!AR61&amp;'Codigos Exxtend'!AS61&amp;Bases!$V$1&amp;Bases!C61&amp;Bases!E61&amp;Bases!G61&amp;Bases!I61&amp;Bases!K61&amp;Bases!M61&amp;Bases!O61&amp;Bases!Q61&amp;Bases!S61&amp;Bases!U61&amp;Bases!$V$2))</f>
        <v/>
      </c>
    </row>
    <row r="72" customFormat="false" ht="15" hidden="false" customHeight="true" outlineLevel="0" collapsed="false">
      <c r="A72" s="10"/>
      <c r="B72" s="34" t="n">
        <v>60</v>
      </c>
      <c r="C72" s="35"/>
      <c r="D72" s="41"/>
      <c r="E72" s="27"/>
      <c r="F72" s="36" t="str">
        <f aca="false">IF(E72="","",$F$13)</f>
        <v/>
      </c>
      <c r="G72" s="37" t="str">
        <f aca="false">IF(E72="","",IF(E72&lt;&gt;"",Inosina!C62))</f>
        <v/>
      </c>
      <c r="H72" s="38"/>
      <c r="I72" s="35"/>
      <c r="J72" s="42" t="str">
        <f aca="false">IF(E72="","",$J$13)</f>
        <v/>
      </c>
      <c r="K72" s="39" t="str">
        <f aca="false">IF(E72="","",IF(AND(J72="Dessalinizado",F72&lt;25),"Escala mínima 25 nmol",IF(AND(F72=1000,OR(H72&lt;&gt;0,I72&lt;&gt;0,Inosina!D62&lt;&gt;0,Inosina!L62&lt;&gt;0,Inosina!M62&lt;&gt;0,Inosina!N62&lt;&gt;0,Inosina!O62&lt;&gt;0)),"Entre em Contato",IF(AND(F72=10,OR(H72&lt;&gt;0,I72&lt;&gt;0,Inosina!D62&lt;&gt;0,Inosina!L62&lt;&gt;0,Inosina!M62&lt;&gt;0,Inosina!N62&lt;&gt;0,Inosina!O62&lt;&gt;0)),"Escala mínima 25 nmol",IF(AND(H72&lt;&gt;0,I72&lt;&gt;0,J72="HPLC"),Inosina!AD62,IF(AND(H72&lt;&gt;0,I72&lt;&gt;0),"Selecione Purificação HPLC",Inosina!AD62))))))</f>
        <v/>
      </c>
      <c r="L72" s="40" t="str">
        <f aca="false">IF(E72="","",IF(Bases!V62="",'Codigos Exxtend'!AR62&amp;'Codigos Exxtend'!AS62,'Codigos Exxtend'!AR62&amp;'Codigos Exxtend'!AS62&amp;Bases!$V$1&amp;Bases!C62&amp;Bases!E62&amp;Bases!G62&amp;Bases!I62&amp;Bases!K62&amp;Bases!M62&amp;Bases!O62&amp;Bases!Q62&amp;Bases!S62&amp;Bases!U62&amp;Bases!$V$2))</f>
        <v/>
      </c>
    </row>
    <row r="73" customFormat="false" ht="15" hidden="false" customHeight="true" outlineLevel="0" collapsed="false">
      <c r="A73" s="10"/>
      <c r="B73" s="34" t="n">
        <v>61</v>
      </c>
      <c r="C73" s="35"/>
      <c r="D73" s="41"/>
      <c r="E73" s="27"/>
      <c r="F73" s="36" t="str">
        <f aca="false">IF(E73="","",$F$13)</f>
        <v/>
      </c>
      <c r="G73" s="37" t="str">
        <f aca="false">IF(E73="","",IF(E73&lt;&gt;"",Inosina!C63))</f>
        <v/>
      </c>
      <c r="H73" s="38"/>
      <c r="I73" s="35"/>
      <c r="J73" s="42" t="str">
        <f aca="false">IF(E73="","",$J$13)</f>
        <v/>
      </c>
      <c r="K73" s="39" t="str">
        <f aca="false">IF(E73="","",IF(AND(J73="Dessalinizado",F73&lt;25),"Escala mínima 25 nmol",IF(AND(F73=1000,OR(H73&lt;&gt;0,I73&lt;&gt;0,Inosina!D63&lt;&gt;0,Inosina!L63&lt;&gt;0,Inosina!M63&lt;&gt;0,Inosina!N63&lt;&gt;0,Inosina!O63&lt;&gt;0)),"Entre em Contato",IF(AND(F73=10,OR(H73&lt;&gt;0,I73&lt;&gt;0,Inosina!D63&lt;&gt;0,Inosina!L63&lt;&gt;0,Inosina!M63&lt;&gt;0,Inosina!N63&lt;&gt;0,Inosina!O63&lt;&gt;0)),"Escala mínima 25 nmol",IF(AND(H73&lt;&gt;0,I73&lt;&gt;0,J73="HPLC"),Inosina!AD63,IF(AND(H73&lt;&gt;0,I73&lt;&gt;0),"Selecione Purificação HPLC",Inosina!AD63))))))</f>
        <v/>
      </c>
      <c r="L73" s="40" t="str">
        <f aca="false">IF(E73="","",IF(Bases!V63="",'Codigos Exxtend'!AR63&amp;'Codigos Exxtend'!AS63,'Codigos Exxtend'!AR63&amp;'Codigos Exxtend'!AS63&amp;Bases!$V$1&amp;Bases!C63&amp;Bases!E63&amp;Bases!G63&amp;Bases!I63&amp;Bases!K63&amp;Bases!M63&amp;Bases!O63&amp;Bases!Q63&amp;Bases!S63&amp;Bases!U63&amp;Bases!$V$2))</f>
        <v/>
      </c>
    </row>
    <row r="74" customFormat="false" ht="15" hidden="false" customHeight="true" outlineLevel="0" collapsed="false">
      <c r="A74" s="10"/>
      <c r="B74" s="34" t="n">
        <v>62</v>
      </c>
      <c r="C74" s="35"/>
      <c r="D74" s="41"/>
      <c r="E74" s="27"/>
      <c r="F74" s="36" t="str">
        <f aca="false">IF(E74="","",$F$13)</f>
        <v/>
      </c>
      <c r="G74" s="37" t="str">
        <f aca="false">IF(E74="","",IF(E74&lt;&gt;"",Inosina!C64))</f>
        <v/>
      </c>
      <c r="H74" s="38"/>
      <c r="I74" s="35"/>
      <c r="J74" s="42" t="str">
        <f aca="false">IF(E74="","",$J$13)</f>
        <v/>
      </c>
      <c r="K74" s="39" t="str">
        <f aca="false">IF(E74="","",IF(AND(J74="Dessalinizado",F74&lt;25),"Escala mínima 25 nmol",IF(AND(F74=1000,OR(H74&lt;&gt;0,I74&lt;&gt;0,Inosina!D64&lt;&gt;0,Inosina!L64&lt;&gt;0,Inosina!M64&lt;&gt;0,Inosina!N64&lt;&gt;0,Inosina!O64&lt;&gt;0)),"Entre em Contato",IF(AND(F74=10,OR(H74&lt;&gt;0,I74&lt;&gt;0,Inosina!D64&lt;&gt;0,Inosina!L64&lt;&gt;0,Inosina!M64&lt;&gt;0,Inosina!N64&lt;&gt;0,Inosina!O64&lt;&gt;0)),"Escala mínima 25 nmol",IF(AND(H74&lt;&gt;0,I74&lt;&gt;0,J74="HPLC"),Inosina!AD64,IF(AND(H74&lt;&gt;0,I74&lt;&gt;0),"Selecione Purificação HPLC",Inosina!AD64))))))</f>
        <v/>
      </c>
      <c r="L74" s="40" t="str">
        <f aca="false">IF(E74="","",IF(Bases!V64="",'Codigos Exxtend'!AR64&amp;'Codigos Exxtend'!AS64,'Codigos Exxtend'!AR64&amp;'Codigos Exxtend'!AS64&amp;Bases!$V$1&amp;Bases!C64&amp;Bases!E64&amp;Bases!G64&amp;Bases!I64&amp;Bases!K64&amp;Bases!M64&amp;Bases!O64&amp;Bases!Q64&amp;Bases!S64&amp;Bases!U64&amp;Bases!$V$2))</f>
        <v/>
      </c>
    </row>
    <row r="75" customFormat="false" ht="15" hidden="false" customHeight="true" outlineLevel="0" collapsed="false">
      <c r="A75" s="10"/>
      <c r="B75" s="34" t="n">
        <v>63</v>
      </c>
      <c r="C75" s="35"/>
      <c r="D75" s="41"/>
      <c r="E75" s="27"/>
      <c r="F75" s="36" t="str">
        <f aca="false">IF(E75="","",$F$13)</f>
        <v/>
      </c>
      <c r="G75" s="37" t="str">
        <f aca="false">IF(E75="","",IF(E75&lt;&gt;"",Inosina!C65))</f>
        <v/>
      </c>
      <c r="H75" s="38"/>
      <c r="I75" s="35"/>
      <c r="J75" s="42" t="str">
        <f aca="false">IF(E75="","",$J$13)</f>
        <v/>
      </c>
      <c r="K75" s="39" t="str">
        <f aca="false">IF(E75="","",IF(AND(J75="Dessalinizado",F75&lt;25),"Escala mínima 25 nmol",IF(AND(F75=1000,OR(H75&lt;&gt;0,I75&lt;&gt;0,Inosina!D65&lt;&gt;0,Inosina!L65&lt;&gt;0,Inosina!M65&lt;&gt;0,Inosina!N65&lt;&gt;0,Inosina!O65&lt;&gt;0)),"Entre em Contato",IF(AND(F75=10,OR(H75&lt;&gt;0,I75&lt;&gt;0,Inosina!D65&lt;&gt;0,Inosina!L65&lt;&gt;0,Inosina!M65&lt;&gt;0,Inosina!N65&lt;&gt;0,Inosina!O65&lt;&gt;0)),"Escala mínima 25 nmol",IF(AND(H75&lt;&gt;0,I75&lt;&gt;0,J75="HPLC"),Inosina!AD65,IF(AND(H75&lt;&gt;0,I75&lt;&gt;0),"Selecione Purificação HPLC",Inosina!AD65))))))</f>
        <v/>
      </c>
      <c r="L75" s="40" t="str">
        <f aca="false">IF(E75="","",IF(Bases!V65="",'Codigos Exxtend'!AR65&amp;'Codigos Exxtend'!AS65,'Codigos Exxtend'!AR65&amp;'Codigos Exxtend'!AS65&amp;Bases!$V$1&amp;Bases!C65&amp;Bases!E65&amp;Bases!G65&amp;Bases!I65&amp;Bases!K65&amp;Bases!M65&amp;Bases!O65&amp;Bases!Q65&amp;Bases!S65&amp;Bases!U65&amp;Bases!$V$2))</f>
        <v/>
      </c>
    </row>
    <row r="76" customFormat="false" ht="15" hidden="false" customHeight="true" outlineLevel="0" collapsed="false">
      <c r="A76" s="10"/>
      <c r="B76" s="34" t="n">
        <v>64</v>
      </c>
      <c r="C76" s="35"/>
      <c r="D76" s="41"/>
      <c r="E76" s="27"/>
      <c r="F76" s="36" t="str">
        <f aca="false">IF(E76="","",$F$13)</f>
        <v/>
      </c>
      <c r="G76" s="37" t="str">
        <f aca="false">IF(E76="","",IF(E76&lt;&gt;"",Inosina!C66))</f>
        <v/>
      </c>
      <c r="H76" s="38"/>
      <c r="I76" s="35"/>
      <c r="J76" s="42" t="str">
        <f aca="false">IF(E76="","",$J$13)</f>
        <v/>
      </c>
      <c r="K76" s="39" t="str">
        <f aca="false">IF(E76="","",IF(AND(J76="Dessalinizado",F76&lt;25),"Escala mínima 25 nmol",IF(AND(F76=1000,OR(H76&lt;&gt;0,I76&lt;&gt;0,Inosina!D66&lt;&gt;0,Inosina!L66&lt;&gt;0,Inosina!M66&lt;&gt;0,Inosina!N66&lt;&gt;0,Inosina!O66&lt;&gt;0)),"Entre em Contato",IF(AND(F76=10,OR(H76&lt;&gt;0,I76&lt;&gt;0,Inosina!D66&lt;&gt;0,Inosina!L66&lt;&gt;0,Inosina!M66&lt;&gt;0,Inosina!N66&lt;&gt;0,Inosina!O66&lt;&gt;0)),"Escala mínima 25 nmol",IF(AND(H76&lt;&gt;0,I76&lt;&gt;0,J76="HPLC"),Inosina!AD66,IF(AND(H76&lt;&gt;0,I76&lt;&gt;0),"Selecione Purificação HPLC",Inosina!AD66))))))</f>
        <v/>
      </c>
      <c r="L76" s="40" t="str">
        <f aca="false">IF(E76="","",IF(Bases!V66="",'Codigos Exxtend'!AR66&amp;'Codigos Exxtend'!AS66,'Codigos Exxtend'!AR66&amp;'Codigos Exxtend'!AS66&amp;Bases!$V$1&amp;Bases!C66&amp;Bases!E66&amp;Bases!G66&amp;Bases!I66&amp;Bases!K66&amp;Bases!M66&amp;Bases!O66&amp;Bases!Q66&amp;Bases!S66&amp;Bases!U66&amp;Bases!$V$2))</f>
        <v/>
      </c>
    </row>
    <row r="77" customFormat="false" ht="15" hidden="false" customHeight="true" outlineLevel="0" collapsed="false">
      <c r="A77" s="10"/>
      <c r="B77" s="34" t="n">
        <v>65</v>
      </c>
      <c r="C77" s="35"/>
      <c r="D77" s="41"/>
      <c r="E77" s="27"/>
      <c r="F77" s="36" t="str">
        <f aca="false">IF(E77="","",$F$13)</f>
        <v/>
      </c>
      <c r="G77" s="37" t="str">
        <f aca="false">IF(E77="","",IF(E77&lt;&gt;"",Inosina!C67))</f>
        <v/>
      </c>
      <c r="H77" s="38"/>
      <c r="I77" s="35"/>
      <c r="J77" s="42" t="str">
        <f aca="false">IF(E77="","",$J$13)</f>
        <v/>
      </c>
      <c r="K77" s="39" t="str">
        <f aca="false">IF(E77="","",IF(AND(J77="Dessalinizado",F77&lt;25),"Escala mínima 25 nmol",IF(AND(F77=1000,OR(H77&lt;&gt;0,I77&lt;&gt;0,Inosina!D67&lt;&gt;0,Inosina!L67&lt;&gt;0,Inosina!M67&lt;&gt;0,Inosina!N67&lt;&gt;0,Inosina!O67&lt;&gt;0)),"Entre em Contato",IF(AND(F77=10,OR(H77&lt;&gt;0,I77&lt;&gt;0,Inosina!D67&lt;&gt;0,Inosina!L67&lt;&gt;0,Inosina!M67&lt;&gt;0,Inosina!N67&lt;&gt;0,Inosina!O67&lt;&gt;0)),"Escala mínima 25 nmol",IF(AND(H77&lt;&gt;0,I77&lt;&gt;0,J77="HPLC"),Inosina!AD67,IF(AND(H77&lt;&gt;0,I77&lt;&gt;0),"Selecione Purificação HPLC",Inosina!AD67))))))</f>
        <v/>
      </c>
      <c r="L77" s="40" t="str">
        <f aca="false">IF(E77="","",IF(Bases!V67="",'Codigos Exxtend'!AR67&amp;'Codigos Exxtend'!AS67,'Codigos Exxtend'!AR67&amp;'Codigos Exxtend'!AS67&amp;Bases!$V$1&amp;Bases!C67&amp;Bases!E67&amp;Bases!G67&amp;Bases!I67&amp;Bases!K67&amp;Bases!M67&amp;Bases!O67&amp;Bases!Q67&amp;Bases!S67&amp;Bases!U67&amp;Bases!$V$2))</f>
        <v/>
      </c>
    </row>
    <row r="78" customFormat="false" ht="15" hidden="false" customHeight="true" outlineLevel="0" collapsed="false">
      <c r="A78" s="10"/>
      <c r="B78" s="34" t="n">
        <v>66</v>
      </c>
      <c r="C78" s="35"/>
      <c r="D78" s="41"/>
      <c r="E78" s="27"/>
      <c r="F78" s="36" t="str">
        <f aca="false">IF(E78="","",$F$13)</f>
        <v/>
      </c>
      <c r="G78" s="37" t="str">
        <f aca="false">IF(E78="","",IF(E78&lt;&gt;"",Inosina!C68))</f>
        <v/>
      </c>
      <c r="H78" s="38"/>
      <c r="I78" s="35"/>
      <c r="J78" s="42" t="str">
        <f aca="false">IF(E78="","",$J$13)</f>
        <v/>
      </c>
      <c r="K78" s="39" t="str">
        <f aca="false">IF(E78="","",IF(AND(J78="Dessalinizado",F78&lt;25),"Escala mínima 25 nmol",IF(AND(F78=1000,OR(H78&lt;&gt;0,I78&lt;&gt;0,Inosina!D68&lt;&gt;0,Inosina!L68&lt;&gt;0,Inosina!M68&lt;&gt;0,Inosina!N68&lt;&gt;0,Inosina!O68&lt;&gt;0)),"Entre em Contato",IF(AND(F78=10,OR(H78&lt;&gt;0,I78&lt;&gt;0,Inosina!D68&lt;&gt;0,Inosina!L68&lt;&gt;0,Inosina!M68&lt;&gt;0,Inosina!N68&lt;&gt;0,Inosina!O68&lt;&gt;0)),"Escala mínima 25 nmol",IF(AND(H78&lt;&gt;0,I78&lt;&gt;0,J78="HPLC"),Inosina!AD68,IF(AND(H78&lt;&gt;0,I78&lt;&gt;0),"Selecione Purificação HPLC",Inosina!AD68))))))</f>
        <v/>
      </c>
      <c r="L78" s="40" t="str">
        <f aca="false">IF(E78="","",IF(Bases!V68="",'Codigos Exxtend'!AR68&amp;'Codigos Exxtend'!AS68,'Codigos Exxtend'!AR68&amp;'Codigos Exxtend'!AS68&amp;Bases!$V$1&amp;Bases!C68&amp;Bases!E68&amp;Bases!G68&amp;Bases!I68&amp;Bases!K68&amp;Bases!M68&amp;Bases!O68&amp;Bases!Q68&amp;Bases!S68&amp;Bases!U68&amp;Bases!$V$2))</f>
        <v/>
      </c>
    </row>
    <row r="79" customFormat="false" ht="15" hidden="false" customHeight="true" outlineLevel="0" collapsed="false">
      <c r="A79" s="10"/>
      <c r="B79" s="34" t="n">
        <v>67</v>
      </c>
      <c r="C79" s="35"/>
      <c r="D79" s="41"/>
      <c r="E79" s="27"/>
      <c r="F79" s="36" t="str">
        <f aca="false">IF(E79="","",$F$13)</f>
        <v/>
      </c>
      <c r="G79" s="37" t="str">
        <f aca="false">IF(E79="","",IF(E79&lt;&gt;"",Inosina!C69))</f>
        <v/>
      </c>
      <c r="H79" s="38"/>
      <c r="I79" s="35"/>
      <c r="J79" s="42" t="str">
        <f aca="false">IF(E79="","",$J$13)</f>
        <v/>
      </c>
      <c r="K79" s="39" t="str">
        <f aca="false">IF(E79="","",IF(AND(J79="Dessalinizado",F79&lt;25),"Escala mínima 25 nmol",IF(AND(F79=1000,OR(H79&lt;&gt;0,I79&lt;&gt;0,Inosina!D69&lt;&gt;0,Inosina!L69&lt;&gt;0,Inosina!M69&lt;&gt;0,Inosina!N69&lt;&gt;0,Inosina!O69&lt;&gt;0)),"Entre em Contato",IF(AND(F79=10,OR(H79&lt;&gt;0,I79&lt;&gt;0,Inosina!D69&lt;&gt;0,Inosina!L69&lt;&gt;0,Inosina!M69&lt;&gt;0,Inosina!N69&lt;&gt;0,Inosina!O69&lt;&gt;0)),"Escala mínima 25 nmol",IF(AND(H79&lt;&gt;0,I79&lt;&gt;0,J79="HPLC"),Inosina!AD69,IF(AND(H79&lt;&gt;0,I79&lt;&gt;0),"Selecione Purificação HPLC",Inosina!AD69))))))</f>
        <v/>
      </c>
      <c r="L79" s="40" t="str">
        <f aca="false">IF(E79="","",IF(Bases!V69="",'Codigos Exxtend'!AR69&amp;'Codigos Exxtend'!AS69,'Codigos Exxtend'!AR69&amp;'Codigos Exxtend'!AS69&amp;Bases!$V$1&amp;Bases!C69&amp;Bases!E69&amp;Bases!G69&amp;Bases!I69&amp;Bases!K69&amp;Bases!M69&amp;Bases!O69&amp;Bases!Q69&amp;Bases!S69&amp;Bases!U69&amp;Bases!$V$2))</f>
        <v/>
      </c>
    </row>
    <row r="80" customFormat="false" ht="15" hidden="false" customHeight="true" outlineLevel="0" collapsed="false">
      <c r="A80" s="10"/>
      <c r="B80" s="34" t="n">
        <v>68</v>
      </c>
      <c r="C80" s="35"/>
      <c r="D80" s="41"/>
      <c r="E80" s="27"/>
      <c r="F80" s="36" t="str">
        <f aca="false">IF(E80="","",$F$13)</f>
        <v/>
      </c>
      <c r="G80" s="37" t="str">
        <f aca="false">IF(E80="","",IF(E80&lt;&gt;"",Inosina!C70))</f>
        <v/>
      </c>
      <c r="H80" s="38"/>
      <c r="I80" s="35"/>
      <c r="J80" s="42" t="str">
        <f aca="false">IF(E80="","",$J$13)</f>
        <v/>
      </c>
      <c r="K80" s="39" t="str">
        <f aca="false">IF(E80="","",IF(AND(J80="Dessalinizado",F80&lt;25),"Escala mínima 25 nmol",IF(AND(F80=1000,OR(H80&lt;&gt;0,I80&lt;&gt;0,Inosina!D70&lt;&gt;0,Inosina!L70&lt;&gt;0,Inosina!M70&lt;&gt;0,Inosina!N70&lt;&gt;0,Inosina!O70&lt;&gt;0)),"Entre em Contato",IF(AND(F80=10,OR(H80&lt;&gt;0,I80&lt;&gt;0,Inosina!D70&lt;&gt;0,Inosina!L70&lt;&gt;0,Inosina!M70&lt;&gt;0,Inosina!N70&lt;&gt;0,Inosina!O70&lt;&gt;0)),"Escala mínima 25 nmol",IF(AND(H80&lt;&gt;0,I80&lt;&gt;0,J80="HPLC"),Inosina!AD70,IF(AND(H80&lt;&gt;0,I80&lt;&gt;0),"Selecione Purificação HPLC",Inosina!AD70))))))</f>
        <v/>
      </c>
      <c r="L80" s="40" t="str">
        <f aca="false">IF(E80="","",IF(Bases!V70="",'Codigos Exxtend'!AR70&amp;'Codigos Exxtend'!AS70,'Codigos Exxtend'!AR70&amp;'Codigos Exxtend'!AS70&amp;Bases!$V$1&amp;Bases!C70&amp;Bases!E70&amp;Bases!G70&amp;Bases!I70&amp;Bases!K70&amp;Bases!M70&amp;Bases!O70&amp;Bases!Q70&amp;Bases!S70&amp;Bases!U70&amp;Bases!$V$2))</f>
        <v/>
      </c>
    </row>
    <row r="81" customFormat="false" ht="15" hidden="false" customHeight="true" outlineLevel="0" collapsed="false">
      <c r="A81" s="10"/>
      <c r="B81" s="34" t="n">
        <v>69</v>
      </c>
      <c r="C81" s="35"/>
      <c r="D81" s="41"/>
      <c r="E81" s="27"/>
      <c r="F81" s="36" t="str">
        <f aca="false">IF(E81="","",$F$13)</f>
        <v/>
      </c>
      <c r="G81" s="37" t="str">
        <f aca="false">IF(E81="","",IF(E81&lt;&gt;"",Inosina!C71))</f>
        <v/>
      </c>
      <c r="H81" s="38"/>
      <c r="I81" s="35"/>
      <c r="J81" s="42" t="str">
        <f aca="false">IF(E81="","",$J$13)</f>
        <v/>
      </c>
      <c r="K81" s="39" t="str">
        <f aca="false">IF(E81="","",IF(AND(J81="Dessalinizado",F81&lt;25),"Escala mínima 25 nmol",IF(AND(F81=1000,OR(H81&lt;&gt;0,I81&lt;&gt;0,Inosina!D71&lt;&gt;0,Inosina!L71&lt;&gt;0,Inosina!M71&lt;&gt;0,Inosina!N71&lt;&gt;0,Inosina!O71&lt;&gt;0)),"Entre em Contato",IF(AND(F81=10,OR(H81&lt;&gt;0,I81&lt;&gt;0,Inosina!D71&lt;&gt;0,Inosina!L71&lt;&gt;0,Inosina!M71&lt;&gt;0,Inosina!N71&lt;&gt;0,Inosina!O71&lt;&gt;0)),"Escala mínima 25 nmol",IF(AND(H81&lt;&gt;0,I81&lt;&gt;0,J81="HPLC"),Inosina!AD71,IF(AND(H81&lt;&gt;0,I81&lt;&gt;0),"Selecione Purificação HPLC",Inosina!AD71))))))</f>
        <v/>
      </c>
      <c r="L81" s="40" t="str">
        <f aca="false">IF(E81="","",IF(Bases!V71="",'Codigos Exxtend'!AR71&amp;'Codigos Exxtend'!AS71,'Codigos Exxtend'!AR71&amp;'Codigos Exxtend'!AS71&amp;Bases!$V$1&amp;Bases!C71&amp;Bases!E71&amp;Bases!G71&amp;Bases!I71&amp;Bases!K71&amp;Bases!M71&amp;Bases!O71&amp;Bases!Q71&amp;Bases!S71&amp;Bases!U71&amp;Bases!$V$2))</f>
        <v/>
      </c>
    </row>
    <row r="82" customFormat="false" ht="15" hidden="false" customHeight="true" outlineLevel="0" collapsed="false">
      <c r="A82" s="10"/>
      <c r="B82" s="34" t="n">
        <v>70</v>
      </c>
      <c r="C82" s="35"/>
      <c r="D82" s="41"/>
      <c r="E82" s="27"/>
      <c r="F82" s="36" t="str">
        <f aca="false">IF(E82="","",$F$13)</f>
        <v/>
      </c>
      <c r="G82" s="37" t="str">
        <f aca="false">IF(E82="","",IF(E82&lt;&gt;"",Inosina!C72))</f>
        <v/>
      </c>
      <c r="H82" s="38"/>
      <c r="I82" s="35"/>
      <c r="J82" s="42" t="str">
        <f aca="false">IF(E82="","",$J$13)</f>
        <v/>
      </c>
      <c r="K82" s="39" t="str">
        <f aca="false">IF(E82="","",IF(AND(J82="Dessalinizado",F82&lt;25),"Escala mínima 25 nmol",IF(AND(F82=1000,OR(H82&lt;&gt;0,I82&lt;&gt;0,Inosina!D72&lt;&gt;0,Inosina!L72&lt;&gt;0,Inosina!M72&lt;&gt;0,Inosina!N72&lt;&gt;0,Inosina!O72&lt;&gt;0)),"Entre em Contato",IF(AND(F82=10,OR(H82&lt;&gt;0,I82&lt;&gt;0,Inosina!D72&lt;&gt;0,Inosina!L72&lt;&gt;0,Inosina!M72&lt;&gt;0,Inosina!N72&lt;&gt;0,Inosina!O72&lt;&gt;0)),"Escala mínima 25 nmol",IF(AND(H82&lt;&gt;0,I82&lt;&gt;0,J82="HPLC"),Inosina!AD72,IF(AND(H82&lt;&gt;0,I82&lt;&gt;0),"Selecione Purificação HPLC",Inosina!AD72))))))</f>
        <v/>
      </c>
      <c r="L82" s="40" t="str">
        <f aca="false">IF(E82="","",IF(Bases!V72="",'Codigos Exxtend'!AR72&amp;'Codigos Exxtend'!AS72,'Codigos Exxtend'!AR72&amp;'Codigos Exxtend'!AS72&amp;Bases!$V$1&amp;Bases!C72&amp;Bases!E72&amp;Bases!G72&amp;Bases!I72&amp;Bases!K72&amp;Bases!M72&amp;Bases!O72&amp;Bases!Q72&amp;Bases!S72&amp;Bases!U72&amp;Bases!$V$2))</f>
        <v/>
      </c>
    </row>
    <row r="83" customFormat="false" ht="15" hidden="false" customHeight="true" outlineLevel="0" collapsed="false">
      <c r="A83" s="10"/>
      <c r="B83" s="34" t="n">
        <v>71</v>
      </c>
      <c r="C83" s="35"/>
      <c r="D83" s="41"/>
      <c r="E83" s="27"/>
      <c r="F83" s="36" t="str">
        <f aca="false">IF(E83="","",$F$13)</f>
        <v/>
      </c>
      <c r="G83" s="37" t="str">
        <f aca="false">IF(E83="","",IF(E83&lt;&gt;"",Inosina!C73))</f>
        <v/>
      </c>
      <c r="H83" s="38"/>
      <c r="I83" s="35"/>
      <c r="J83" s="42" t="str">
        <f aca="false">IF(E83="","",$J$13)</f>
        <v/>
      </c>
      <c r="K83" s="39" t="str">
        <f aca="false">IF(E83="","",IF(AND(J83="Dessalinizado",F83&lt;25),"Escala mínima 25 nmol",IF(AND(F83=1000,OR(H83&lt;&gt;0,I83&lt;&gt;0,Inosina!D73&lt;&gt;0,Inosina!L73&lt;&gt;0,Inosina!M73&lt;&gt;0,Inosina!N73&lt;&gt;0,Inosina!O73&lt;&gt;0)),"Entre em Contato",IF(AND(F83=10,OR(H83&lt;&gt;0,I83&lt;&gt;0,Inosina!D73&lt;&gt;0,Inosina!L73&lt;&gt;0,Inosina!M73&lt;&gt;0,Inosina!N73&lt;&gt;0,Inosina!O73&lt;&gt;0)),"Escala mínima 25 nmol",IF(AND(H83&lt;&gt;0,I83&lt;&gt;0,J83="HPLC"),Inosina!AD73,IF(AND(H83&lt;&gt;0,I83&lt;&gt;0),"Selecione Purificação HPLC",Inosina!AD73))))))</f>
        <v/>
      </c>
      <c r="L83" s="40" t="str">
        <f aca="false">IF(E83="","",IF(Bases!V73="",'Codigos Exxtend'!AR73&amp;'Codigos Exxtend'!AS73,'Codigos Exxtend'!AR73&amp;'Codigos Exxtend'!AS73&amp;Bases!$V$1&amp;Bases!C73&amp;Bases!E73&amp;Bases!G73&amp;Bases!I73&amp;Bases!K73&amp;Bases!M73&amp;Bases!O73&amp;Bases!Q73&amp;Bases!S73&amp;Bases!U73&amp;Bases!$V$2))</f>
        <v/>
      </c>
    </row>
    <row r="84" customFormat="false" ht="15" hidden="false" customHeight="true" outlineLevel="0" collapsed="false">
      <c r="A84" s="10"/>
      <c r="B84" s="34" t="n">
        <v>72</v>
      </c>
      <c r="C84" s="35"/>
      <c r="D84" s="41"/>
      <c r="E84" s="27"/>
      <c r="F84" s="36" t="str">
        <f aca="false">IF(E84="","",$F$13)</f>
        <v/>
      </c>
      <c r="G84" s="37" t="str">
        <f aca="false">IF(E84="","",IF(E84&lt;&gt;"",Inosina!C74))</f>
        <v/>
      </c>
      <c r="H84" s="38"/>
      <c r="I84" s="35"/>
      <c r="J84" s="42" t="str">
        <f aca="false">IF(E84="","",$J$13)</f>
        <v/>
      </c>
      <c r="K84" s="39" t="str">
        <f aca="false">IF(E84="","",IF(AND(J84="Dessalinizado",F84&lt;25),"Escala mínima 25 nmol",IF(AND(F84=1000,OR(H84&lt;&gt;0,I84&lt;&gt;0,Inosina!D74&lt;&gt;0,Inosina!L74&lt;&gt;0,Inosina!M74&lt;&gt;0,Inosina!N74&lt;&gt;0,Inosina!O74&lt;&gt;0)),"Entre em Contato",IF(AND(F84=10,OR(H84&lt;&gt;0,I84&lt;&gt;0,Inosina!D74&lt;&gt;0,Inosina!L74&lt;&gt;0,Inosina!M74&lt;&gt;0,Inosina!N74&lt;&gt;0,Inosina!O74&lt;&gt;0)),"Escala mínima 25 nmol",IF(AND(H84&lt;&gt;0,I84&lt;&gt;0,J84="HPLC"),Inosina!AD74,IF(AND(H84&lt;&gt;0,I84&lt;&gt;0),"Selecione Purificação HPLC",Inosina!AD74))))))</f>
        <v/>
      </c>
      <c r="L84" s="40" t="str">
        <f aca="false">IF(E84="","",IF(Bases!V74="",'Codigos Exxtend'!AR74&amp;'Codigos Exxtend'!AS74,'Codigos Exxtend'!AR74&amp;'Codigos Exxtend'!AS74&amp;Bases!$V$1&amp;Bases!C74&amp;Bases!E74&amp;Bases!G74&amp;Bases!I74&amp;Bases!K74&amp;Bases!M74&amp;Bases!O74&amp;Bases!Q74&amp;Bases!S74&amp;Bases!U74&amp;Bases!$V$2))</f>
        <v/>
      </c>
    </row>
    <row r="85" customFormat="false" ht="15" hidden="false" customHeight="true" outlineLevel="0" collapsed="false">
      <c r="A85" s="10"/>
      <c r="B85" s="34" t="n">
        <v>73</v>
      </c>
      <c r="C85" s="35"/>
      <c r="D85" s="27"/>
      <c r="E85" s="27"/>
      <c r="F85" s="36" t="str">
        <f aca="false">IF(E85="","",$F$13)</f>
        <v/>
      </c>
      <c r="G85" s="37" t="str">
        <f aca="false">IF(E85="","",IF(E85&lt;&gt;"",Inosina!C75))</f>
        <v/>
      </c>
      <c r="H85" s="38"/>
      <c r="I85" s="35"/>
      <c r="J85" s="42" t="str">
        <f aca="false">IF(E85="","",$J$13)</f>
        <v/>
      </c>
      <c r="K85" s="39" t="str">
        <f aca="false">IF(E85="","",IF(AND(J85="Dessalinizado",F85&lt;25),"Escala mínima 25 nmol",IF(AND(F85=1000,OR(H85&lt;&gt;0,I85&lt;&gt;0,Inosina!D75&lt;&gt;0,Inosina!L75&lt;&gt;0,Inosina!M75&lt;&gt;0,Inosina!N75&lt;&gt;0,Inosina!O75&lt;&gt;0)),"Entre em Contato",IF(AND(F85=10,OR(H85&lt;&gt;0,I85&lt;&gt;0,Inosina!D75&lt;&gt;0,Inosina!L75&lt;&gt;0,Inosina!M75&lt;&gt;0,Inosina!N75&lt;&gt;0,Inosina!O75&lt;&gt;0)),"Escala mínima 25 nmol",IF(AND(H85&lt;&gt;0,I85&lt;&gt;0,J85="HPLC"),Inosina!AD75,IF(AND(H85&lt;&gt;0,I85&lt;&gt;0),"Selecione Purificação HPLC",Inosina!AD75))))))</f>
        <v/>
      </c>
      <c r="L85" s="40" t="str">
        <f aca="false">IF(E85="","",IF(Bases!V75="",'Codigos Exxtend'!AR75&amp;'Codigos Exxtend'!AS75,'Codigos Exxtend'!AR75&amp;'Codigos Exxtend'!AS75&amp;Bases!$V$1&amp;Bases!C75&amp;Bases!E75&amp;Bases!G75&amp;Bases!I75&amp;Bases!K75&amp;Bases!M75&amp;Bases!O75&amp;Bases!Q75&amp;Bases!S75&amp;Bases!U75&amp;Bases!$V$2))</f>
        <v/>
      </c>
    </row>
    <row r="86" customFormat="false" ht="15" hidden="false" customHeight="true" outlineLevel="0" collapsed="false">
      <c r="A86" s="10"/>
      <c r="B86" s="34" t="n">
        <v>74</v>
      </c>
      <c r="C86" s="35"/>
      <c r="D86" s="27"/>
      <c r="E86" s="27"/>
      <c r="F86" s="36" t="str">
        <f aca="false">IF(E86="","",$F$13)</f>
        <v/>
      </c>
      <c r="G86" s="37" t="str">
        <f aca="false">IF(E86="","",IF(E86&lt;&gt;"",Inosina!C76))</f>
        <v/>
      </c>
      <c r="H86" s="38"/>
      <c r="I86" s="35"/>
      <c r="J86" s="42" t="str">
        <f aca="false">IF(E86="","",$J$13)</f>
        <v/>
      </c>
      <c r="K86" s="39" t="str">
        <f aca="false">IF(E86="","",IF(AND(J86="Dessalinizado",F86&lt;25),"Escala mínima 25 nmol",IF(AND(F86=1000,OR(H86&lt;&gt;0,I86&lt;&gt;0,Inosina!D76&lt;&gt;0,Inosina!L76&lt;&gt;0,Inosina!M76&lt;&gt;0,Inosina!N76&lt;&gt;0,Inosina!O76&lt;&gt;0)),"Entre em Contato",IF(AND(F86=10,OR(H86&lt;&gt;0,I86&lt;&gt;0,Inosina!D76&lt;&gt;0,Inosina!L76&lt;&gt;0,Inosina!M76&lt;&gt;0,Inosina!N76&lt;&gt;0,Inosina!O76&lt;&gt;0)),"Escala mínima 25 nmol",IF(AND(H86&lt;&gt;0,I86&lt;&gt;0,J86="HPLC"),Inosina!AD76,IF(AND(H86&lt;&gt;0,I86&lt;&gt;0),"Selecione Purificação HPLC",Inosina!AD76))))))</f>
        <v/>
      </c>
      <c r="L86" s="40" t="str">
        <f aca="false">IF(E86="","",IF(Bases!V76="",'Codigos Exxtend'!AR76&amp;'Codigos Exxtend'!AS76,'Codigos Exxtend'!AR76&amp;'Codigos Exxtend'!AS76&amp;Bases!$V$1&amp;Bases!C76&amp;Bases!E76&amp;Bases!G76&amp;Bases!I76&amp;Bases!K76&amp;Bases!M76&amp;Bases!O76&amp;Bases!Q76&amp;Bases!S76&amp;Bases!U76&amp;Bases!$V$2))</f>
        <v/>
      </c>
    </row>
    <row r="87" customFormat="false" ht="15" hidden="false" customHeight="true" outlineLevel="0" collapsed="false">
      <c r="A87" s="10"/>
      <c r="B87" s="34" t="n">
        <v>75</v>
      </c>
      <c r="C87" s="35"/>
      <c r="D87" s="27"/>
      <c r="E87" s="27"/>
      <c r="F87" s="36" t="str">
        <f aca="false">IF(E87="","",$F$13)</f>
        <v/>
      </c>
      <c r="G87" s="37" t="str">
        <f aca="false">IF(E87="","",IF(E87&lt;&gt;"",Inosina!C77))</f>
        <v/>
      </c>
      <c r="H87" s="38"/>
      <c r="I87" s="35"/>
      <c r="J87" s="42" t="str">
        <f aca="false">IF(E87="","",$J$13)</f>
        <v/>
      </c>
      <c r="K87" s="39" t="str">
        <f aca="false">IF(E87="","",IF(AND(J87="Dessalinizado",F87&lt;25),"Escala mínima 25 nmol",IF(AND(F87=1000,OR(H87&lt;&gt;0,I87&lt;&gt;0,Inosina!D77&lt;&gt;0,Inosina!L77&lt;&gt;0,Inosina!M77&lt;&gt;0,Inosina!N77&lt;&gt;0,Inosina!O77&lt;&gt;0)),"Entre em Contato",IF(AND(F87=10,OR(H87&lt;&gt;0,I87&lt;&gt;0,Inosina!D77&lt;&gt;0,Inosina!L77&lt;&gt;0,Inosina!M77&lt;&gt;0,Inosina!N77&lt;&gt;0,Inosina!O77&lt;&gt;0)),"Escala mínima 25 nmol",IF(AND(H87&lt;&gt;0,I87&lt;&gt;0,J87="HPLC"),Inosina!AD77,IF(AND(H87&lt;&gt;0,I87&lt;&gt;0),"Selecione Purificação HPLC",Inosina!AD77))))))</f>
        <v/>
      </c>
      <c r="L87" s="40" t="str">
        <f aca="false">IF(E87="","",IF(Bases!V77="",'Codigos Exxtend'!AR77&amp;'Codigos Exxtend'!AS77,'Codigos Exxtend'!AR77&amp;'Codigos Exxtend'!AS77&amp;Bases!$V$1&amp;Bases!C77&amp;Bases!E77&amp;Bases!G77&amp;Bases!I77&amp;Bases!K77&amp;Bases!M77&amp;Bases!O77&amp;Bases!Q77&amp;Bases!S77&amp;Bases!U77&amp;Bases!$V$2))</f>
        <v/>
      </c>
    </row>
    <row r="88" customFormat="false" ht="15" hidden="false" customHeight="true" outlineLevel="0" collapsed="false">
      <c r="A88" s="10"/>
      <c r="B88" s="34" t="n">
        <v>76</v>
      </c>
      <c r="C88" s="35"/>
      <c r="D88" s="27"/>
      <c r="E88" s="27"/>
      <c r="F88" s="36" t="str">
        <f aca="false">IF(E88="","",$F$13)</f>
        <v/>
      </c>
      <c r="G88" s="37" t="str">
        <f aca="false">IF(E88="","",IF(E88&lt;&gt;"",Inosina!C78))</f>
        <v/>
      </c>
      <c r="H88" s="38"/>
      <c r="I88" s="35"/>
      <c r="J88" s="42" t="str">
        <f aca="false">IF(E88="","",$J$13)</f>
        <v/>
      </c>
      <c r="K88" s="39" t="str">
        <f aca="false">IF(E88="","",IF(AND(J88="Dessalinizado",F88&lt;25),"Escala mínima 25 nmol",IF(AND(F88=1000,OR(H88&lt;&gt;0,I88&lt;&gt;0,Inosina!D78&lt;&gt;0,Inosina!L78&lt;&gt;0,Inosina!M78&lt;&gt;0,Inosina!N78&lt;&gt;0,Inosina!O78&lt;&gt;0)),"Entre em Contato",IF(AND(F88=10,OR(H88&lt;&gt;0,I88&lt;&gt;0,Inosina!D78&lt;&gt;0,Inosina!L78&lt;&gt;0,Inosina!M78&lt;&gt;0,Inosina!N78&lt;&gt;0,Inosina!O78&lt;&gt;0)),"Escala mínima 25 nmol",IF(AND(H88&lt;&gt;0,I88&lt;&gt;0,J88="HPLC"),Inosina!AD78,IF(AND(H88&lt;&gt;0,I88&lt;&gt;0),"Selecione Purificação HPLC",Inosina!AD78))))))</f>
        <v/>
      </c>
      <c r="L88" s="40" t="str">
        <f aca="false">IF(E88="","",IF(Bases!V78="",'Codigos Exxtend'!AR78&amp;'Codigos Exxtend'!AS78,'Codigos Exxtend'!AR78&amp;'Codigos Exxtend'!AS78&amp;Bases!$V$1&amp;Bases!C78&amp;Bases!E78&amp;Bases!G78&amp;Bases!I78&amp;Bases!K78&amp;Bases!M78&amp;Bases!O78&amp;Bases!Q78&amp;Bases!S78&amp;Bases!U78&amp;Bases!$V$2))</f>
        <v/>
      </c>
    </row>
    <row r="89" customFormat="false" ht="15" hidden="false" customHeight="true" outlineLevel="0" collapsed="false">
      <c r="A89" s="10"/>
      <c r="B89" s="34" t="n">
        <v>77</v>
      </c>
      <c r="C89" s="35"/>
      <c r="D89" s="27"/>
      <c r="E89" s="27"/>
      <c r="F89" s="36" t="str">
        <f aca="false">IF(E89="","",$F$13)</f>
        <v/>
      </c>
      <c r="G89" s="37" t="str">
        <f aca="false">IF(E89="","",IF(E89&lt;&gt;"",Inosina!C79))</f>
        <v/>
      </c>
      <c r="H89" s="38"/>
      <c r="I89" s="35"/>
      <c r="J89" s="42" t="str">
        <f aca="false">IF(E89="","",$J$13)</f>
        <v/>
      </c>
      <c r="K89" s="39" t="str">
        <f aca="false">IF(E89="","",IF(AND(J89="Dessalinizado",F89&lt;25),"Escala mínima 25 nmol",IF(AND(F89=1000,OR(H89&lt;&gt;0,I89&lt;&gt;0,Inosina!D79&lt;&gt;0,Inosina!L79&lt;&gt;0,Inosina!M79&lt;&gt;0,Inosina!N79&lt;&gt;0,Inosina!O79&lt;&gt;0)),"Entre em Contato",IF(AND(F89=10,OR(H89&lt;&gt;0,I89&lt;&gt;0,Inosina!D79&lt;&gt;0,Inosina!L79&lt;&gt;0,Inosina!M79&lt;&gt;0,Inosina!N79&lt;&gt;0,Inosina!O79&lt;&gt;0)),"Escala mínima 25 nmol",IF(AND(H89&lt;&gt;0,I89&lt;&gt;0,J89="HPLC"),Inosina!AD79,IF(AND(H89&lt;&gt;0,I89&lt;&gt;0),"Selecione Purificação HPLC",Inosina!AD79))))))</f>
        <v/>
      </c>
      <c r="L89" s="40" t="str">
        <f aca="false">IF(E89="","",IF(Bases!V79="",'Codigos Exxtend'!AR79&amp;'Codigos Exxtend'!AS79,'Codigos Exxtend'!AR79&amp;'Codigos Exxtend'!AS79&amp;Bases!$V$1&amp;Bases!C79&amp;Bases!E79&amp;Bases!G79&amp;Bases!I79&amp;Bases!K79&amp;Bases!M79&amp;Bases!O79&amp;Bases!Q79&amp;Bases!S79&amp;Bases!U79&amp;Bases!$V$2))</f>
        <v/>
      </c>
    </row>
    <row r="90" customFormat="false" ht="15" hidden="false" customHeight="true" outlineLevel="0" collapsed="false">
      <c r="A90" s="10"/>
      <c r="B90" s="34" t="n">
        <v>78</v>
      </c>
      <c r="C90" s="35"/>
      <c r="D90" s="27"/>
      <c r="E90" s="27"/>
      <c r="F90" s="36" t="str">
        <f aca="false">IF(E90="","",$F$13)</f>
        <v/>
      </c>
      <c r="G90" s="37" t="str">
        <f aca="false">IF(E90="","",IF(E90&lt;&gt;"",Inosina!C80))</f>
        <v/>
      </c>
      <c r="H90" s="38"/>
      <c r="I90" s="35"/>
      <c r="J90" s="42" t="str">
        <f aca="false">IF(E90="","",$J$13)</f>
        <v/>
      </c>
      <c r="K90" s="39" t="str">
        <f aca="false">IF(E90="","",IF(AND(J90="Dessalinizado",F90&lt;25),"Escala mínima 25 nmol",IF(AND(F90=1000,OR(H90&lt;&gt;0,I90&lt;&gt;0,Inosina!D80&lt;&gt;0,Inosina!L80&lt;&gt;0,Inosina!M80&lt;&gt;0,Inosina!N80&lt;&gt;0,Inosina!O80&lt;&gt;0)),"Entre em Contato",IF(AND(F90=10,OR(H90&lt;&gt;0,I90&lt;&gt;0,Inosina!D80&lt;&gt;0,Inosina!L80&lt;&gt;0,Inosina!M80&lt;&gt;0,Inosina!N80&lt;&gt;0,Inosina!O80&lt;&gt;0)),"Escala mínima 25 nmol",IF(AND(H90&lt;&gt;0,I90&lt;&gt;0,J90="HPLC"),Inosina!AD80,IF(AND(H90&lt;&gt;0,I90&lt;&gt;0),"Selecione Purificação HPLC",Inosina!AD80))))))</f>
        <v/>
      </c>
      <c r="L90" s="40" t="str">
        <f aca="false">IF(E90="","",IF(Bases!V80="",'Codigos Exxtend'!AR80&amp;'Codigos Exxtend'!AS80,'Codigos Exxtend'!AR80&amp;'Codigos Exxtend'!AS80&amp;Bases!$V$1&amp;Bases!C80&amp;Bases!E80&amp;Bases!G80&amp;Bases!I80&amp;Bases!K80&amp;Bases!M80&amp;Bases!O80&amp;Bases!Q80&amp;Bases!S80&amp;Bases!U80&amp;Bases!$V$2))</f>
        <v/>
      </c>
    </row>
    <row r="91" customFormat="false" ht="15" hidden="false" customHeight="true" outlineLevel="0" collapsed="false">
      <c r="A91" s="10"/>
      <c r="B91" s="34" t="n">
        <v>79</v>
      </c>
      <c r="C91" s="35"/>
      <c r="D91" s="27"/>
      <c r="E91" s="27"/>
      <c r="F91" s="36" t="str">
        <f aca="false">IF(E91="","",$F$13)</f>
        <v/>
      </c>
      <c r="G91" s="37" t="str">
        <f aca="false">IF(E91="","",IF(E91&lt;&gt;"",Inosina!C81))</f>
        <v/>
      </c>
      <c r="H91" s="38"/>
      <c r="I91" s="35"/>
      <c r="J91" s="42" t="str">
        <f aca="false">IF(E91="","",$J$13)</f>
        <v/>
      </c>
      <c r="K91" s="39" t="str">
        <f aca="false">IF(E91="","",IF(AND(J91="Dessalinizado",F91&lt;25),"Escala mínima 25 nmol",IF(AND(F91=1000,OR(H91&lt;&gt;0,I91&lt;&gt;0,Inosina!D81&lt;&gt;0,Inosina!L81&lt;&gt;0,Inosina!M81&lt;&gt;0,Inosina!N81&lt;&gt;0,Inosina!O81&lt;&gt;0)),"Entre em Contato",IF(AND(F91=10,OR(H91&lt;&gt;0,I91&lt;&gt;0,Inosina!D81&lt;&gt;0,Inosina!L81&lt;&gt;0,Inosina!M81&lt;&gt;0,Inosina!N81&lt;&gt;0,Inosina!O81&lt;&gt;0)),"Escala mínima 25 nmol",IF(AND(H91&lt;&gt;0,I91&lt;&gt;0,J91="HPLC"),Inosina!AD81,IF(AND(H91&lt;&gt;0,I91&lt;&gt;0),"Selecione Purificação HPLC",Inosina!AD81))))))</f>
        <v/>
      </c>
      <c r="L91" s="40" t="str">
        <f aca="false">IF(E91="","",IF(Bases!V81="",'Codigos Exxtend'!AR81&amp;'Codigos Exxtend'!AS81,'Codigos Exxtend'!AR81&amp;'Codigos Exxtend'!AS81&amp;Bases!$V$1&amp;Bases!C81&amp;Bases!E81&amp;Bases!G81&amp;Bases!I81&amp;Bases!K81&amp;Bases!M81&amp;Bases!O81&amp;Bases!Q81&amp;Bases!S81&amp;Bases!U81&amp;Bases!$V$2))</f>
        <v/>
      </c>
    </row>
    <row r="92" customFormat="false" ht="15" hidden="false" customHeight="true" outlineLevel="0" collapsed="false">
      <c r="A92" s="10"/>
      <c r="B92" s="34" t="n">
        <v>80</v>
      </c>
      <c r="C92" s="35"/>
      <c r="D92" s="41"/>
      <c r="E92" s="27"/>
      <c r="F92" s="36" t="str">
        <f aca="false">IF(E92="","",$F$13)</f>
        <v/>
      </c>
      <c r="G92" s="37" t="str">
        <f aca="false">IF(E92="","",IF(E92&lt;&gt;"",Inosina!C82))</f>
        <v/>
      </c>
      <c r="H92" s="38"/>
      <c r="I92" s="35"/>
      <c r="J92" s="42" t="str">
        <f aca="false">IF(E92="","",$J$13)</f>
        <v/>
      </c>
      <c r="K92" s="39" t="str">
        <f aca="false">IF(E92="","",IF(AND(J92="Dessalinizado",F92&lt;25),"Escala mínima 25 nmol",IF(AND(F92=1000,OR(H92&lt;&gt;0,I92&lt;&gt;0,Inosina!D82&lt;&gt;0,Inosina!L82&lt;&gt;0,Inosina!M82&lt;&gt;0,Inosina!N82&lt;&gt;0,Inosina!O82&lt;&gt;0)),"Entre em Contato",IF(AND(F92=10,OR(H92&lt;&gt;0,I92&lt;&gt;0,Inosina!D82&lt;&gt;0,Inosina!L82&lt;&gt;0,Inosina!M82&lt;&gt;0,Inosina!N82&lt;&gt;0,Inosina!O82&lt;&gt;0)),"Escala mínima 25 nmol",IF(AND(H92&lt;&gt;0,I92&lt;&gt;0,J92="HPLC"),Inosina!AD82,IF(AND(H92&lt;&gt;0,I92&lt;&gt;0),"Selecione Purificação HPLC",Inosina!AD82))))))</f>
        <v/>
      </c>
      <c r="L92" s="40" t="str">
        <f aca="false">IF(E92="","",IF(Bases!V82="",'Codigos Exxtend'!AR82&amp;'Codigos Exxtend'!AS82,'Codigos Exxtend'!AR82&amp;'Codigos Exxtend'!AS82&amp;Bases!$V$1&amp;Bases!C82&amp;Bases!E82&amp;Bases!G82&amp;Bases!I82&amp;Bases!K82&amp;Bases!M82&amp;Bases!O82&amp;Bases!Q82&amp;Bases!S82&amp;Bases!U82&amp;Bases!$V$2))</f>
        <v/>
      </c>
    </row>
    <row r="93" customFormat="false" ht="15" hidden="false" customHeight="true" outlineLevel="0" collapsed="false">
      <c r="A93" s="10"/>
      <c r="B93" s="34" t="n">
        <v>81</v>
      </c>
      <c r="C93" s="35"/>
      <c r="D93" s="41"/>
      <c r="E93" s="27"/>
      <c r="F93" s="36" t="str">
        <f aca="false">IF(E93="","",$F$13)</f>
        <v/>
      </c>
      <c r="G93" s="37" t="str">
        <f aca="false">IF(E93="","",IF(E93&lt;&gt;"",Inosina!C83))</f>
        <v/>
      </c>
      <c r="H93" s="38"/>
      <c r="I93" s="35"/>
      <c r="J93" s="42" t="str">
        <f aca="false">IF(E93="","",$J$13)</f>
        <v/>
      </c>
      <c r="K93" s="39" t="str">
        <f aca="false">IF(E93="","",IF(AND(J93="Dessalinizado",F93&lt;25),"Escala mínima 25 nmol",IF(AND(F93=1000,OR(H93&lt;&gt;0,I93&lt;&gt;0,Inosina!D83&lt;&gt;0,Inosina!L83&lt;&gt;0,Inosina!M83&lt;&gt;0,Inosina!N83&lt;&gt;0,Inosina!O83&lt;&gt;0)),"Entre em Contato",IF(AND(F93=10,OR(H93&lt;&gt;0,I93&lt;&gt;0,Inosina!D83&lt;&gt;0,Inosina!L83&lt;&gt;0,Inosina!M83&lt;&gt;0,Inosina!N83&lt;&gt;0,Inosina!O83&lt;&gt;0)),"Escala mínima 25 nmol",IF(AND(H93&lt;&gt;0,I93&lt;&gt;0,J93="HPLC"),Inosina!AD83,IF(AND(H93&lt;&gt;0,I93&lt;&gt;0),"Selecione Purificação HPLC",Inosina!AD83))))))</f>
        <v/>
      </c>
      <c r="L93" s="40" t="str">
        <f aca="false">IF(E93="","",IF(Bases!V83="",'Codigos Exxtend'!AR83&amp;'Codigos Exxtend'!AS83,'Codigos Exxtend'!AR83&amp;'Codigos Exxtend'!AS83&amp;Bases!$V$1&amp;Bases!C83&amp;Bases!E83&amp;Bases!G83&amp;Bases!I83&amp;Bases!K83&amp;Bases!M83&amp;Bases!O83&amp;Bases!Q83&amp;Bases!S83&amp;Bases!U83&amp;Bases!$V$2))</f>
        <v/>
      </c>
    </row>
    <row r="94" customFormat="false" ht="15" hidden="false" customHeight="true" outlineLevel="0" collapsed="false">
      <c r="A94" s="10"/>
      <c r="B94" s="34" t="n">
        <v>82</v>
      </c>
      <c r="C94" s="35"/>
      <c r="D94" s="41"/>
      <c r="E94" s="27"/>
      <c r="F94" s="36" t="str">
        <f aca="false">IF(E94="","",$F$13)</f>
        <v/>
      </c>
      <c r="G94" s="37" t="str">
        <f aca="false">IF(E94="","",IF(E94&lt;&gt;"",Inosina!C84))</f>
        <v/>
      </c>
      <c r="H94" s="38"/>
      <c r="I94" s="35"/>
      <c r="J94" s="42" t="str">
        <f aca="false">IF(E94="","",$J$13)</f>
        <v/>
      </c>
      <c r="K94" s="39" t="str">
        <f aca="false">IF(E94="","",IF(AND(J94="Dessalinizado",F94&lt;25),"Escala mínima 25 nmol",IF(AND(F94=1000,OR(H94&lt;&gt;0,I94&lt;&gt;0,Inosina!D84&lt;&gt;0,Inosina!L84&lt;&gt;0,Inosina!M84&lt;&gt;0,Inosina!N84&lt;&gt;0,Inosina!O84&lt;&gt;0)),"Entre em Contato",IF(AND(F94=10,OR(H94&lt;&gt;0,I94&lt;&gt;0,Inosina!D84&lt;&gt;0,Inosina!L84&lt;&gt;0,Inosina!M84&lt;&gt;0,Inosina!N84&lt;&gt;0,Inosina!O84&lt;&gt;0)),"Escala mínima 25 nmol",IF(AND(H94&lt;&gt;0,I94&lt;&gt;0,J94="HPLC"),Inosina!AD84,IF(AND(H94&lt;&gt;0,I94&lt;&gt;0),"Selecione Purificação HPLC",Inosina!AD84))))))</f>
        <v/>
      </c>
      <c r="L94" s="40" t="str">
        <f aca="false">IF(E94="","",IF(Bases!V84="",'Codigos Exxtend'!AR84&amp;'Codigos Exxtend'!AS84,'Codigos Exxtend'!AR84&amp;'Codigos Exxtend'!AS84&amp;Bases!$V$1&amp;Bases!C84&amp;Bases!E84&amp;Bases!G84&amp;Bases!I84&amp;Bases!K84&amp;Bases!M84&amp;Bases!O84&amp;Bases!Q84&amp;Bases!S84&amp;Bases!U84&amp;Bases!$V$2))</f>
        <v/>
      </c>
    </row>
    <row r="95" customFormat="false" ht="15" hidden="false" customHeight="true" outlineLevel="0" collapsed="false">
      <c r="A95" s="10"/>
      <c r="B95" s="34" t="n">
        <v>83</v>
      </c>
      <c r="C95" s="35"/>
      <c r="D95" s="41"/>
      <c r="E95" s="27"/>
      <c r="F95" s="36" t="str">
        <f aca="false">IF(E95="","",$F$13)</f>
        <v/>
      </c>
      <c r="G95" s="37" t="str">
        <f aca="false">IF(E95="","",IF(E95&lt;&gt;"",Inosina!C85))</f>
        <v/>
      </c>
      <c r="H95" s="38"/>
      <c r="I95" s="35"/>
      <c r="J95" s="42" t="str">
        <f aca="false">IF(E95="","",$J$13)</f>
        <v/>
      </c>
      <c r="K95" s="39" t="str">
        <f aca="false">IF(E95="","",IF(AND(J95="Dessalinizado",F95&lt;25),"Escala mínima 25 nmol",IF(AND(F95=1000,OR(H95&lt;&gt;0,I95&lt;&gt;0,Inosina!D85&lt;&gt;0,Inosina!L85&lt;&gt;0,Inosina!M85&lt;&gt;0,Inosina!N85&lt;&gt;0,Inosina!O85&lt;&gt;0)),"Entre em Contato",IF(AND(F95=10,OR(H95&lt;&gt;0,I95&lt;&gt;0,Inosina!D85&lt;&gt;0,Inosina!L85&lt;&gt;0,Inosina!M85&lt;&gt;0,Inosina!N85&lt;&gt;0,Inosina!O85&lt;&gt;0)),"Escala mínima 25 nmol",IF(AND(H95&lt;&gt;0,I95&lt;&gt;0,J95="HPLC"),Inosina!AD85,IF(AND(H95&lt;&gt;0,I95&lt;&gt;0),"Selecione Purificação HPLC",Inosina!AD85))))))</f>
        <v/>
      </c>
      <c r="L95" s="40" t="str">
        <f aca="false">IF(E95="","",IF(Bases!V85="",'Codigos Exxtend'!AR85&amp;'Codigos Exxtend'!AS85,'Codigos Exxtend'!AR85&amp;'Codigos Exxtend'!AS85&amp;Bases!$V$1&amp;Bases!C85&amp;Bases!E85&amp;Bases!G85&amp;Bases!I85&amp;Bases!K85&amp;Bases!M85&amp;Bases!O85&amp;Bases!Q85&amp;Bases!S85&amp;Bases!U85&amp;Bases!$V$2))</f>
        <v/>
      </c>
    </row>
    <row r="96" customFormat="false" ht="15" hidden="false" customHeight="true" outlineLevel="0" collapsed="false">
      <c r="A96" s="10"/>
      <c r="B96" s="34" t="n">
        <v>84</v>
      </c>
      <c r="C96" s="35"/>
      <c r="D96" s="41"/>
      <c r="E96" s="27"/>
      <c r="F96" s="36" t="str">
        <f aca="false">IF(E96="","",$F$13)</f>
        <v/>
      </c>
      <c r="G96" s="37" t="str">
        <f aca="false">IF(E96="","",IF(E96&lt;&gt;"",Inosina!C86))</f>
        <v/>
      </c>
      <c r="H96" s="38"/>
      <c r="I96" s="35"/>
      <c r="J96" s="42" t="str">
        <f aca="false">IF(E96="","",$J$13)</f>
        <v/>
      </c>
      <c r="K96" s="39" t="str">
        <f aca="false">IF(E96="","",IF(AND(J96="Dessalinizado",F96&lt;25),"Escala mínima 25 nmol",IF(AND(F96=1000,OR(H96&lt;&gt;0,I96&lt;&gt;0,Inosina!D86&lt;&gt;0,Inosina!L86&lt;&gt;0,Inosina!M86&lt;&gt;0,Inosina!N86&lt;&gt;0,Inosina!O86&lt;&gt;0)),"Entre em Contato",IF(AND(F96=10,OR(H96&lt;&gt;0,I96&lt;&gt;0,Inosina!D86&lt;&gt;0,Inosina!L86&lt;&gt;0,Inosina!M86&lt;&gt;0,Inosina!N86&lt;&gt;0,Inosina!O86&lt;&gt;0)),"Escala mínima 25 nmol",IF(AND(H96&lt;&gt;0,I96&lt;&gt;0,J96="HPLC"),Inosina!AD86,IF(AND(H96&lt;&gt;0,I96&lt;&gt;0),"Selecione Purificação HPLC",Inosina!AD86))))))</f>
        <v/>
      </c>
      <c r="L96" s="40" t="str">
        <f aca="false">IF(E96="","",IF(Bases!V86="",'Codigos Exxtend'!AR86&amp;'Codigos Exxtend'!AS86,'Codigos Exxtend'!AR86&amp;'Codigos Exxtend'!AS86&amp;Bases!$V$1&amp;Bases!C86&amp;Bases!E86&amp;Bases!G86&amp;Bases!I86&amp;Bases!K86&amp;Bases!M86&amp;Bases!O86&amp;Bases!Q86&amp;Bases!S86&amp;Bases!U86&amp;Bases!$V$2))</f>
        <v/>
      </c>
    </row>
    <row r="97" customFormat="false" ht="15" hidden="false" customHeight="true" outlineLevel="0" collapsed="false">
      <c r="A97" s="10"/>
      <c r="B97" s="34" t="n">
        <v>85</v>
      </c>
      <c r="C97" s="35"/>
      <c r="D97" s="41"/>
      <c r="E97" s="27"/>
      <c r="F97" s="36" t="str">
        <f aca="false">IF(E97="","",$F$13)</f>
        <v/>
      </c>
      <c r="G97" s="37" t="str">
        <f aca="false">IF(E97="","",IF(E97&lt;&gt;"",Inosina!C87))</f>
        <v/>
      </c>
      <c r="H97" s="38"/>
      <c r="I97" s="35"/>
      <c r="J97" s="42" t="str">
        <f aca="false">IF(E97="","",$J$13)</f>
        <v/>
      </c>
      <c r="K97" s="39" t="str">
        <f aca="false">IF(E97="","",IF(AND(J97="Dessalinizado",F97&lt;25),"Escala mínima 25 nmol",IF(AND(F97=1000,OR(H97&lt;&gt;0,I97&lt;&gt;0,Inosina!D87&lt;&gt;0,Inosina!L87&lt;&gt;0,Inosina!M87&lt;&gt;0,Inosina!N87&lt;&gt;0,Inosina!O87&lt;&gt;0)),"Entre em Contato",IF(AND(F97=10,OR(H97&lt;&gt;0,I97&lt;&gt;0,Inosina!D87&lt;&gt;0,Inosina!L87&lt;&gt;0,Inosina!M87&lt;&gt;0,Inosina!N87&lt;&gt;0,Inosina!O87&lt;&gt;0)),"Escala mínima 25 nmol",IF(AND(H97&lt;&gt;0,I97&lt;&gt;0,J97="HPLC"),Inosina!AD87,IF(AND(H97&lt;&gt;0,I97&lt;&gt;0),"Selecione Purificação HPLC",Inosina!AD87))))))</f>
        <v/>
      </c>
      <c r="L97" s="40" t="str">
        <f aca="false">IF(E97="","",IF(Bases!V87="",'Codigos Exxtend'!AR87&amp;'Codigos Exxtend'!AS87,'Codigos Exxtend'!AR87&amp;'Codigos Exxtend'!AS87&amp;Bases!$V$1&amp;Bases!C87&amp;Bases!E87&amp;Bases!G87&amp;Bases!I87&amp;Bases!K87&amp;Bases!M87&amp;Bases!O87&amp;Bases!Q87&amp;Bases!S87&amp;Bases!U87&amp;Bases!$V$2))</f>
        <v/>
      </c>
    </row>
    <row r="98" customFormat="false" ht="15" hidden="false" customHeight="true" outlineLevel="0" collapsed="false">
      <c r="A98" s="10"/>
      <c r="B98" s="34" t="n">
        <v>86</v>
      </c>
      <c r="C98" s="35"/>
      <c r="D98" s="41"/>
      <c r="E98" s="27"/>
      <c r="F98" s="36" t="str">
        <f aca="false">IF(E98="","",$F$13)</f>
        <v/>
      </c>
      <c r="G98" s="37" t="str">
        <f aca="false">IF(E98="","",IF(E98&lt;&gt;"",Inosina!C88))</f>
        <v/>
      </c>
      <c r="H98" s="38"/>
      <c r="I98" s="35"/>
      <c r="J98" s="42" t="str">
        <f aca="false">IF(E98="","",$J$13)</f>
        <v/>
      </c>
      <c r="K98" s="39" t="str">
        <f aca="false">IF(E98="","",IF(AND(J98="Dessalinizado",F98&lt;25),"Escala mínima 25 nmol",IF(AND(F98=1000,OR(H98&lt;&gt;0,I98&lt;&gt;0,Inosina!D88&lt;&gt;0,Inosina!L88&lt;&gt;0,Inosina!M88&lt;&gt;0,Inosina!N88&lt;&gt;0,Inosina!O88&lt;&gt;0)),"Entre em Contato",IF(AND(F98=10,OR(H98&lt;&gt;0,I98&lt;&gt;0,Inosina!D88&lt;&gt;0,Inosina!L88&lt;&gt;0,Inosina!M88&lt;&gt;0,Inosina!N88&lt;&gt;0,Inosina!O88&lt;&gt;0)),"Escala mínima 25 nmol",IF(AND(H98&lt;&gt;0,I98&lt;&gt;0,J98="HPLC"),Inosina!AD88,IF(AND(H98&lt;&gt;0,I98&lt;&gt;0),"Selecione Purificação HPLC",Inosina!AD88))))))</f>
        <v/>
      </c>
      <c r="L98" s="40" t="str">
        <f aca="false">IF(E98="","",IF(Bases!V88="",'Codigos Exxtend'!AR88&amp;'Codigos Exxtend'!AS88,'Codigos Exxtend'!AR88&amp;'Codigos Exxtend'!AS88&amp;Bases!$V$1&amp;Bases!C88&amp;Bases!E88&amp;Bases!G88&amp;Bases!I88&amp;Bases!K88&amp;Bases!M88&amp;Bases!O88&amp;Bases!Q88&amp;Bases!S88&amp;Bases!U88&amp;Bases!$V$2))</f>
        <v/>
      </c>
    </row>
    <row r="99" customFormat="false" ht="15" hidden="false" customHeight="true" outlineLevel="0" collapsed="false">
      <c r="A99" s="10"/>
      <c r="B99" s="34" t="n">
        <v>87</v>
      </c>
      <c r="C99" s="35"/>
      <c r="D99" s="41"/>
      <c r="E99" s="27"/>
      <c r="F99" s="36" t="str">
        <f aca="false">IF(E99="","",$F$13)</f>
        <v/>
      </c>
      <c r="G99" s="37" t="str">
        <f aca="false">IF(E99="","",IF(E99&lt;&gt;"",Inosina!C89))</f>
        <v/>
      </c>
      <c r="H99" s="38"/>
      <c r="I99" s="35"/>
      <c r="J99" s="42" t="str">
        <f aca="false">IF(E99="","",$J$13)</f>
        <v/>
      </c>
      <c r="K99" s="39" t="str">
        <f aca="false">IF(E99="","",IF(AND(J99="Dessalinizado",F99&lt;25),"Escala mínima 25 nmol",IF(AND(F99=1000,OR(H99&lt;&gt;0,I99&lt;&gt;0,Inosina!D89&lt;&gt;0,Inosina!L89&lt;&gt;0,Inosina!M89&lt;&gt;0,Inosina!N89&lt;&gt;0,Inosina!O89&lt;&gt;0)),"Entre em Contato",IF(AND(F99=10,OR(H99&lt;&gt;0,I99&lt;&gt;0,Inosina!D89&lt;&gt;0,Inosina!L89&lt;&gt;0,Inosina!M89&lt;&gt;0,Inosina!N89&lt;&gt;0,Inosina!O89&lt;&gt;0)),"Escala mínima 25 nmol",IF(AND(H99&lt;&gt;0,I99&lt;&gt;0,J99="HPLC"),Inosina!AD89,IF(AND(H99&lt;&gt;0,I99&lt;&gt;0),"Selecione Purificação HPLC",Inosina!AD89))))))</f>
        <v/>
      </c>
      <c r="L99" s="40" t="str">
        <f aca="false">IF(E99="","",IF(Bases!V89="",'Codigos Exxtend'!AR89&amp;'Codigos Exxtend'!AS89,'Codigos Exxtend'!AR89&amp;'Codigos Exxtend'!AS89&amp;Bases!$V$1&amp;Bases!C89&amp;Bases!E89&amp;Bases!G89&amp;Bases!I89&amp;Bases!K89&amp;Bases!M89&amp;Bases!O89&amp;Bases!Q89&amp;Bases!S89&amp;Bases!U89&amp;Bases!$V$2))</f>
        <v/>
      </c>
    </row>
    <row r="100" customFormat="false" ht="15" hidden="false" customHeight="true" outlineLevel="0" collapsed="false">
      <c r="A100" s="10"/>
      <c r="B100" s="34" t="n">
        <v>88</v>
      </c>
      <c r="C100" s="35"/>
      <c r="D100" s="41"/>
      <c r="E100" s="27"/>
      <c r="F100" s="36" t="str">
        <f aca="false">IF(E100="","",$F$13)</f>
        <v/>
      </c>
      <c r="G100" s="37" t="str">
        <f aca="false">IF(E100="","",IF(E100&lt;&gt;"",Inosina!C90))</f>
        <v/>
      </c>
      <c r="H100" s="38"/>
      <c r="I100" s="35"/>
      <c r="J100" s="42" t="str">
        <f aca="false">IF(E100="","",$J$13)</f>
        <v/>
      </c>
      <c r="K100" s="39" t="str">
        <f aca="false">IF(E100="","",IF(AND(J100="Dessalinizado",F100&lt;25),"Escala mínima 25 nmol",IF(AND(F100=1000,OR(H100&lt;&gt;0,I100&lt;&gt;0,Inosina!D90&lt;&gt;0,Inosina!L90&lt;&gt;0,Inosina!M90&lt;&gt;0,Inosina!N90&lt;&gt;0,Inosina!O90&lt;&gt;0)),"Entre em Contato",IF(AND(F100=10,OR(H100&lt;&gt;0,I100&lt;&gt;0,Inosina!D90&lt;&gt;0,Inosina!L90&lt;&gt;0,Inosina!M90&lt;&gt;0,Inosina!N90&lt;&gt;0,Inosina!O90&lt;&gt;0)),"Escala mínima 25 nmol",IF(AND(H100&lt;&gt;0,I100&lt;&gt;0,J100="HPLC"),Inosina!AD90,IF(AND(H100&lt;&gt;0,I100&lt;&gt;0),"Selecione Purificação HPLC",Inosina!AD90))))))</f>
        <v/>
      </c>
      <c r="L100" s="40" t="str">
        <f aca="false">IF(E100="","",IF(Bases!V90="",'Codigos Exxtend'!AR90&amp;'Codigos Exxtend'!AS90,'Codigos Exxtend'!AR90&amp;'Codigos Exxtend'!AS90&amp;Bases!$V$1&amp;Bases!C90&amp;Bases!E90&amp;Bases!G90&amp;Bases!I90&amp;Bases!K90&amp;Bases!M90&amp;Bases!O90&amp;Bases!Q90&amp;Bases!S90&amp;Bases!U90&amp;Bases!$V$2))</f>
        <v/>
      </c>
    </row>
    <row r="101" customFormat="false" ht="15" hidden="false" customHeight="true" outlineLevel="0" collapsed="false">
      <c r="A101" s="10"/>
      <c r="B101" s="34" t="n">
        <v>89</v>
      </c>
      <c r="C101" s="35"/>
      <c r="D101" s="41"/>
      <c r="E101" s="27"/>
      <c r="F101" s="36" t="str">
        <f aca="false">IF(E101="","",$F$13)</f>
        <v/>
      </c>
      <c r="G101" s="37" t="str">
        <f aca="false">IF(E101="","",IF(E101&lt;&gt;"",Inosina!C91))</f>
        <v/>
      </c>
      <c r="H101" s="38"/>
      <c r="I101" s="35"/>
      <c r="J101" s="42" t="str">
        <f aca="false">IF(E101="","",$J$13)</f>
        <v/>
      </c>
      <c r="K101" s="39" t="str">
        <f aca="false">IF(E101="","",IF(AND(J101="Dessalinizado",F101&lt;25),"Escala mínima 25 nmol",IF(AND(F101=1000,OR(H101&lt;&gt;0,I101&lt;&gt;0,Inosina!D91&lt;&gt;0,Inosina!L91&lt;&gt;0,Inosina!M91&lt;&gt;0,Inosina!N91&lt;&gt;0,Inosina!O91&lt;&gt;0)),"Entre em Contato",IF(AND(F101=10,OR(H101&lt;&gt;0,I101&lt;&gt;0,Inosina!D91&lt;&gt;0,Inosina!L91&lt;&gt;0,Inosina!M91&lt;&gt;0,Inosina!N91&lt;&gt;0,Inosina!O91&lt;&gt;0)),"Escala mínima 25 nmol",IF(AND(H101&lt;&gt;0,I101&lt;&gt;0,J101="HPLC"),Inosina!AD91,IF(AND(H101&lt;&gt;0,I101&lt;&gt;0),"Selecione Purificação HPLC",Inosina!AD91))))))</f>
        <v/>
      </c>
      <c r="L101" s="40" t="str">
        <f aca="false">IF(E101="","",IF(Bases!V91="",'Codigos Exxtend'!AR91&amp;'Codigos Exxtend'!AS91,'Codigos Exxtend'!AR91&amp;'Codigos Exxtend'!AS91&amp;Bases!$V$1&amp;Bases!C91&amp;Bases!E91&amp;Bases!G91&amp;Bases!I91&amp;Bases!K91&amp;Bases!M91&amp;Bases!O91&amp;Bases!Q91&amp;Bases!S91&amp;Bases!U91&amp;Bases!$V$2))</f>
        <v/>
      </c>
    </row>
    <row r="102" customFormat="false" ht="15" hidden="false" customHeight="true" outlineLevel="0" collapsed="false">
      <c r="A102" s="10"/>
      <c r="B102" s="34" t="n">
        <v>90</v>
      </c>
      <c r="C102" s="35"/>
      <c r="D102" s="41"/>
      <c r="E102" s="27"/>
      <c r="F102" s="36" t="str">
        <f aca="false">IF(E102="","",$F$13)</f>
        <v/>
      </c>
      <c r="G102" s="37" t="str">
        <f aca="false">IF(E102="","",IF(E102&lt;&gt;"",Inosina!C92))</f>
        <v/>
      </c>
      <c r="H102" s="38"/>
      <c r="I102" s="35"/>
      <c r="J102" s="42" t="str">
        <f aca="false">IF(E102="","",$J$13)</f>
        <v/>
      </c>
      <c r="K102" s="39" t="str">
        <f aca="false">IF(E102="","",IF(AND(J102="Dessalinizado",F102&lt;25),"Escala mínima 25 nmol",IF(AND(F102=1000,OR(H102&lt;&gt;0,I102&lt;&gt;0,Inosina!D92&lt;&gt;0,Inosina!L92&lt;&gt;0,Inosina!M92&lt;&gt;0,Inosina!N92&lt;&gt;0,Inosina!O92&lt;&gt;0)),"Entre em Contato",IF(AND(F102=10,OR(H102&lt;&gt;0,I102&lt;&gt;0,Inosina!D92&lt;&gt;0,Inosina!L92&lt;&gt;0,Inosina!M92&lt;&gt;0,Inosina!N92&lt;&gt;0,Inosina!O92&lt;&gt;0)),"Escala mínima 25 nmol",IF(AND(H102&lt;&gt;0,I102&lt;&gt;0,J102="HPLC"),Inosina!AD92,IF(AND(H102&lt;&gt;0,I102&lt;&gt;0),"Selecione Purificação HPLC",Inosina!AD92))))))</f>
        <v/>
      </c>
      <c r="L102" s="40" t="str">
        <f aca="false">IF(E102="","",IF(Bases!V92="",'Codigos Exxtend'!AR92&amp;'Codigos Exxtend'!AS92,'Codigos Exxtend'!AR92&amp;'Codigos Exxtend'!AS92&amp;Bases!$V$1&amp;Bases!C92&amp;Bases!E92&amp;Bases!G92&amp;Bases!I92&amp;Bases!K92&amp;Bases!M92&amp;Bases!O92&amp;Bases!Q92&amp;Bases!S92&amp;Bases!U92&amp;Bases!$V$2))</f>
        <v/>
      </c>
    </row>
    <row r="103" customFormat="false" ht="15" hidden="false" customHeight="true" outlineLevel="0" collapsed="false">
      <c r="A103" s="10"/>
      <c r="B103" s="34" t="n">
        <v>91</v>
      </c>
      <c r="C103" s="35"/>
      <c r="D103" s="41"/>
      <c r="E103" s="27"/>
      <c r="F103" s="36" t="str">
        <f aca="false">IF(E103="","",$F$13)</f>
        <v/>
      </c>
      <c r="G103" s="37" t="str">
        <f aca="false">IF(E103="","",IF(E103&lt;&gt;"",Inosina!C93))</f>
        <v/>
      </c>
      <c r="H103" s="38"/>
      <c r="I103" s="35"/>
      <c r="J103" s="42" t="str">
        <f aca="false">IF(E103="","",$J$13)</f>
        <v/>
      </c>
      <c r="K103" s="39" t="str">
        <f aca="false">IF(E103="","",IF(AND(J103="Dessalinizado",F103&lt;25),"Escala mínima 25 nmol",IF(AND(F103=1000,OR(H103&lt;&gt;0,I103&lt;&gt;0,Inosina!D93&lt;&gt;0,Inosina!L93&lt;&gt;0,Inosina!M93&lt;&gt;0,Inosina!N93&lt;&gt;0,Inosina!O93&lt;&gt;0)),"Entre em Contato",IF(AND(F103=10,OR(H103&lt;&gt;0,I103&lt;&gt;0,Inosina!D93&lt;&gt;0,Inosina!L93&lt;&gt;0,Inosina!M93&lt;&gt;0,Inosina!N93&lt;&gt;0,Inosina!O93&lt;&gt;0)),"Escala mínima 25 nmol",IF(AND(H103&lt;&gt;0,I103&lt;&gt;0,J103="HPLC"),Inosina!AD93,IF(AND(H103&lt;&gt;0,I103&lt;&gt;0),"Selecione Purificação HPLC",Inosina!AD93))))))</f>
        <v/>
      </c>
      <c r="L103" s="40" t="str">
        <f aca="false">IF(E103="","",IF(Bases!V93="",'Codigos Exxtend'!AR93&amp;'Codigos Exxtend'!AS93,'Codigos Exxtend'!AR93&amp;'Codigos Exxtend'!AS93&amp;Bases!$V$1&amp;Bases!C93&amp;Bases!E93&amp;Bases!G93&amp;Bases!I93&amp;Bases!K93&amp;Bases!M93&amp;Bases!O93&amp;Bases!Q93&amp;Bases!S93&amp;Bases!U93&amp;Bases!$V$2))</f>
        <v/>
      </c>
    </row>
    <row r="104" customFormat="false" ht="15" hidden="false" customHeight="true" outlineLevel="0" collapsed="false">
      <c r="A104" s="10"/>
      <c r="B104" s="34" t="n">
        <v>92</v>
      </c>
      <c r="C104" s="35"/>
      <c r="D104" s="41"/>
      <c r="E104" s="27"/>
      <c r="F104" s="36" t="str">
        <f aca="false">IF(E104="","",$F$13)</f>
        <v/>
      </c>
      <c r="G104" s="37" t="str">
        <f aca="false">IF(E104="","",IF(E104&lt;&gt;"",Inosina!C94))</f>
        <v/>
      </c>
      <c r="H104" s="38"/>
      <c r="I104" s="35"/>
      <c r="J104" s="42" t="str">
        <f aca="false">IF(E104="","",$J$13)</f>
        <v/>
      </c>
      <c r="K104" s="39" t="str">
        <f aca="false">IF(E104="","",IF(AND(J104="Dessalinizado",F104&lt;25),"Escala mínima 25 nmol",IF(AND(F104=1000,OR(H104&lt;&gt;0,I104&lt;&gt;0,Inosina!D94&lt;&gt;0,Inosina!L94&lt;&gt;0,Inosina!M94&lt;&gt;0,Inosina!N94&lt;&gt;0,Inosina!O94&lt;&gt;0)),"Entre em Contato",IF(AND(F104=10,OR(H104&lt;&gt;0,I104&lt;&gt;0,Inosina!D94&lt;&gt;0,Inosina!L94&lt;&gt;0,Inosina!M94&lt;&gt;0,Inosina!N94&lt;&gt;0,Inosina!O94&lt;&gt;0)),"Escala mínima 25 nmol",IF(AND(H104&lt;&gt;0,I104&lt;&gt;0,J104="HPLC"),Inosina!AD94,IF(AND(H104&lt;&gt;0,I104&lt;&gt;0),"Selecione Purificação HPLC",Inosina!AD94))))))</f>
        <v/>
      </c>
      <c r="L104" s="40" t="str">
        <f aca="false">IF(E104="","",IF(Bases!V94="",'Codigos Exxtend'!AR94&amp;'Codigos Exxtend'!AS94,'Codigos Exxtend'!AR94&amp;'Codigos Exxtend'!AS94&amp;Bases!$V$1&amp;Bases!C94&amp;Bases!E94&amp;Bases!G94&amp;Bases!I94&amp;Bases!K94&amp;Bases!M94&amp;Bases!O94&amp;Bases!Q94&amp;Bases!S94&amp;Bases!U94&amp;Bases!$V$2))</f>
        <v/>
      </c>
    </row>
    <row r="105" customFormat="false" ht="15" hidden="false" customHeight="true" outlineLevel="0" collapsed="false">
      <c r="A105" s="10"/>
      <c r="B105" s="34" t="n">
        <v>93</v>
      </c>
      <c r="C105" s="35"/>
      <c r="D105" s="41"/>
      <c r="E105" s="27"/>
      <c r="F105" s="36" t="str">
        <f aca="false">IF(E105="","",$F$13)</f>
        <v/>
      </c>
      <c r="G105" s="37" t="str">
        <f aca="false">IF(E105="","",IF(E105&lt;&gt;"",Inosina!C95))</f>
        <v/>
      </c>
      <c r="H105" s="38"/>
      <c r="I105" s="35"/>
      <c r="J105" s="42" t="str">
        <f aca="false">IF(E105="","",$J$13)</f>
        <v/>
      </c>
      <c r="K105" s="39" t="str">
        <f aca="false">IF(E105="","",IF(AND(J105="Dessalinizado",F105&lt;25),"Escala mínima 25 nmol",IF(AND(F105=1000,OR(H105&lt;&gt;0,I105&lt;&gt;0,Inosina!D95&lt;&gt;0,Inosina!L95&lt;&gt;0,Inosina!M95&lt;&gt;0,Inosina!N95&lt;&gt;0,Inosina!O95&lt;&gt;0)),"Entre em Contato",IF(AND(F105=10,OR(H105&lt;&gt;0,I105&lt;&gt;0,Inosina!D95&lt;&gt;0,Inosina!L95&lt;&gt;0,Inosina!M95&lt;&gt;0,Inosina!N95&lt;&gt;0,Inosina!O95&lt;&gt;0)),"Escala mínima 25 nmol",IF(AND(H105&lt;&gt;0,I105&lt;&gt;0,J105="HPLC"),Inosina!AD95,IF(AND(H105&lt;&gt;0,I105&lt;&gt;0),"Selecione Purificação HPLC",Inosina!AD95))))))</f>
        <v/>
      </c>
      <c r="L105" s="40" t="str">
        <f aca="false">IF(E105="","",IF(Bases!V95="",'Codigos Exxtend'!AR95&amp;'Codigos Exxtend'!AS95,'Codigos Exxtend'!AR95&amp;'Codigos Exxtend'!AS95&amp;Bases!$V$1&amp;Bases!C95&amp;Bases!E95&amp;Bases!G95&amp;Bases!I95&amp;Bases!K95&amp;Bases!M95&amp;Bases!O95&amp;Bases!Q95&amp;Bases!S95&amp;Bases!U95&amp;Bases!$V$2))</f>
        <v/>
      </c>
    </row>
    <row r="106" customFormat="false" ht="15" hidden="false" customHeight="true" outlineLevel="0" collapsed="false">
      <c r="A106" s="10"/>
      <c r="B106" s="34" t="n">
        <v>94</v>
      </c>
      <c r="C106" s="35"/>
      <c r="D106" s="41"/>
      <c r="E106" s="27"/>
      <c r="F106" s="36" t="str">
        <f aca="false">IF(E106="","",$F$13)</f>
        <v/>
      </c>
      <c r="G106" s="37" t="str">
        <f aca="false">IF(E106="","",IF(E106&lt;&gt;"",Inosina!C96))</f>
        <v/>
      </c>
      <c r="H106" s="38"/>
      <c r="I106" s="35"/>
      <c r="J106" s="42" t="str">
        <f aca="false">IF(E106="","",$J$13)</f>
        <v/>
      </c>
      <c r="K106" s="39" t="str">
        <f aca="false">IF(E106="","",IF(AND(J106="Dessalinizado",F106&lt;25),"Escala mínima 25 nmol",IF(AND(F106=1000,OR(H106&lt;&gt;0,I106&lt;&gt;0,Inosina!D96&lt;&gt;0,Inosina!L96&lt;&gt;0,Inosina!M96&lt;&gt;0,Inosina!N96&lt;&gt;0,Inosina!O96&lt;&gt;0)),"Entre em Contato",IF(AND(F106=10,OR(H106&lt;&gt;0,I106&lt;&gt;0,Inosina!D96&lt;&gt;0,Inosina!L96&lt;&gt;0,Inosina!M96&lt;&gt;0,Inosina!N96&lt;&gt;0,Inosina!O96&lt;&gt;0)),"Escala mínima 25 nmol",IF(AND(H106&lt;&gt;0,I106&lt;&gt;0,J106="HPLC"),Inosina!AD96,IF(AND(H106&lt;&gt;0,I106&lt;&gt;0),"Selecione Purificação HPLC",Inosina!AD96))))))</f>
        <v/>
      </c>
      <c r="L106" s="40" t="str">
        <f aca="false">IF(E106="","",IF(Bases!V96="",'Codigos Exxtend'!AR96&amp;'Codigos Exxtend'!AS96,'Codigos Exxtend'!AR96&amp;'Codigos Exxtend'!AS96&amp;Bases!$V$1&amp;Bases!C96&amp;Bases!E96&amp;Bases!G96&amp;Bases!I96&amp;Bases!K96&amp;Bases!M96&amp;Bases!O96&amp;Bases!Q96&amp;Bases!S96&amp;Bases!U96&amp;Bases!$V$2))</f>
        <v/>
      </c>
    </row>
    <row r="107" customFormat="false" ht="15" hidden="false" customHeight="true" outlineLevel="0" collapsed="false">
      <c r="A107" s="10"/>
      <c r="B107" s="34" t="n">
        <v>95</v>
      </c>
      <c r="C107" s="35"/>
      <c r="D107" s="41"/>
      <c r="E107" s="27"/>
      <c r="F107" s="36" t="str">
        <f aca="false">IF(E107="","",$F$13)</f>
        <v/>
      </c>
      <c r="G107" s="37" t="str">
        <f aca="false">IF(E107="","",IF(E107&lt;&gt;"",Inosina!C97))</f>
        <v/>
      </c>
      <c r="H107" s="38"/>
      <c r="I107" s="35"/>
      <c r="J107" s="42" t="str">
        <f aca="false">IF(E107="","",$J$13)</f>
        <v/>
      </c>
      <c r="K107" s="39" t="str">
        <f aca="false">IF(E107="","",IF(AND(J107="Dessalinizado",F107&lt;25),"Escala mínima 25 nmol",IF(AND(F107=1000,OR(H107&lt;&gt;0,I107&lt;&gt;0,Inosina!D97&lt;&gt;0,Inosina!L97&lt;&gt;0,Inosina!M97&lt;&gt;0,Inosina!N97&lt;&gt;0,Inosina!O97&lt;&gt;0)),"Entre em Contato",IF(AND(F107=10,OR(H107&lt;&gt;0,I107&lt;&gt;0,Inosina!D97&lt;&gt;0,Inosina!L97&lt;&gt;0,Inosina!M97&lt;&gt;0,Inosina!N97&lt;&gt;0,Inosina!O97&lt;&gt;0)),"Escala mínima 25 nmol",IF(AND(H107&lt;&gt;0,I107&lt;&gt;0,J107="HPLC"),Inosina!AD97,IF(AND(H107&lt;&gt;0,I107&lt;&gt;0),"Selecione Purificação HPLC",Inosina!AD97))))))</f>
        <v/>
      </c>
      <c r="L107" s="40" t="str">
        <f aca="false">IF(E107="","",IF(Bases!V97="",'Codigos Exxtend'!AR97&amp;'Codigos Exxtend'!AS97,'Codigos Exxtend'!AR97&amp;'Codigos Exxtend'!AS97&amp;Bases!$V$1&amp;Bases!C97&amp;Bases!E97&amp;Bases!G97&amp;Bases!I97&amp;Bases!K97&amp;Bases!M97&amp;Bases!O97&amp;Bases!Q97&amp;Bases!S97&amp;Bases!U97&amp;Bases!$V$2))</f>
        <v/>
      </c>
    </row>
    <row r="108" customFormat="false" ht="15" hidden="false" customHeight="true" outlineLevel="0" collapsed="false">
      <c r="A108" s="10"/>
      <c r="B108" s="34" t="n">
        <v>96</v>
      </c>
      <c r="C108" s="35"/>
      <c r="D108" s="41"/>
      <c r="E108" s="27"/>
      <c r="F108" s="36" t="str">
        <f aca="false">IF(E108="","",$F$13)</f>
        <v/>
      </c>
      <c r="G108" s="37" t="str">
        <f aca="false">IF(E108="","",IF(E108&lt;&gt;"",Inosina!C98))</f>
        <v/>
      </c>
      <c r="H108" s="38"/>
      <c r="I108" s="35"/>
      <c r="J108" s="42" t="str">
        <f aca="false">IF(E108="","",$J$13)</f>
        <v/>
      </c>
      <c r="K108" s="39" t="str">
        <f aca="false">IF(E108="","",IF(AND(J108="Dessalinizado",F108&lt;25),"Escala mínima 25 nmol",IF(AND(F108=1000,OR(H108&lt;&gt;0,I108&lt;&gt;0,Inosina!D98&lt;&gt;0,Inosina!L98&lt;&gt;0,Inosina!M98&lt;&gt;0,Inosina!N98&lt;&gt;0,Inosina!O98&lt;&gt;0)),"Entre em Contato",IF(AND(F108=10,OR(H108&lt;&gt;0,I108&lt;&gt;0,Inosina!D98&lt;&gt;0,Inosina!L98&lt;&gt;0,Inosina!M98&lt;&gt;0,Inosina!N98&lt;&gt;0,Inosina!O98&lt;&gt;0)),"Escala mínima 25 nmol",IF(AND(H108&lt;&gt;0,I108&lt;&gt;0,J108="HPLC"),Inosina!AD98,IF(AND(H108&lt;&gt;0,I108&lt;&gt;0),"Selecione Purificação HPLC",Inosina!AD98))))))</f>
        <v/>
      </c>
      <c r="L108" s="40" t="str">
        <f aca="false">IF(E108="","",IF(Bases!V98="",'Codigos Exxtend'!AR98&amp;'Codigos Exxtend'!AS98,'Codigos Exxtend'!AR98&amp;'Codigos Exxtend'!AS98&amp;Bases!$V$1&amp;Bases!C98&amp;Bases!E98&amp;Bases!G98&amp;Bases!I98&amp;Bases!K98&amp;Bases!M98&amp;Bases!O98&amp;Bases!Q98&amp;Bases!S98&amp;Bases!U98&amp;Bases!$V$2))</f>
        <v/>
      </c>
    </row>
    <row r="109" customFormat="false" ht="15" hidden="false" customHeight="true" outlineLevel="0" collapsed="false">
      <c r="A109" s="10"/>
      <c r="B109" s="34" t="n">
        <v>97</v>
      </c>
      <c r="C109" s="35"/>
      <c r="D109" s="41"/>
      <c r="E109" s="27"/>
      <c r="F109" s="36" t="str">
        <f aca="false">IF(E109="","",$F$13)</f>
        <v/>
      </c>
      <c r="G109" s="37" t="str">
        <f aca="false">IF(E109="","",IF(E109&lt;&gt;"",Inosina!C99))</f>
        <v/>
      </c>
      <c r="H109" s="38"/>
      <c r="I109" s="35"/>
      <c r="J109" s="42" t="str">
        <f aca="false">IF(E109="","",$J$13)</f>
        <v/>
      </c>
      <c r="K109" s="39" t="str">
        <f aca="false">IF(E109="","",IF(AND(J109="Dessalinizado",F109&lt;25),"Escala mínima 25 nmol",IF(AND(F109=1000,OR(H109&lt;&gt;0,I109&lt;&gt;0,Inosina!D99&lt;&gt;0,Inosina!L99&lt;&gt;0,Inosina!M99&lt;&gt;0,Inosina!N99&lt;&gt;0,Inosina!O99&lt;&gt;0)),"Entre em Contato",IF(AND(F109=10,OR(H109&lt;&gt;0,I109&lt;&gt;0,Inosina!D99&lt;&gt;0,Inosina!L99&lt;&gt;0,Inosina!M99&lt;&gt;0,Inosina!N99&lt;&gt;0,Inosina!O99&lt;&gt;0)),"Escala mínima 25 nmol",IF(AND(H109&lt;&gt;0,I109&lt;&gt;0,J109="HPLC"),Inosina!AD99,IF(AND(H109&lt;&gt;0,I109&lt;&gt;0),"Selecione Purificação HPLC",Inosina!AD99))))))</f>
        <v/>
      </c>
      <c r="L109" s="40" t="str">
        <f aca="false">IF(E109="","",IF(Bases!V99="",'Codigos Exxtend'!AR99&amp;'Codigos Exxtend'!AS99,'Codigos Exxtend'!AR99&amp;'Codigos Exxtend'!AS99&amp;Bases!$V$1&amp;Bases!C99&amp;Bases!E99&amp;Bases!G99&amp;Bases!I99&amp;Bases!K99&amp;Bases!M99&amp;Bases!O99&amp;Bases!Q99&amp;Bases!S99&amp;Bases!U99&amp;Bases!$V$2))</f>
        <v/>
      </c>
    </row>
    <row r="110" customFormat="false" ht="15" hidden="false" customHeight="true" outlineLevel="0" collapsed="false">
      <c r="A110" s="10"/>
      <c r="B110" s="34" t="n">
        <v>98</v>
      </c>
      <c r="C110" s="35"/>
      <c r="D110" s="41"/>
      <c r="E110" s="27"/>
      <c r="F110" s="36" t="str">
        <f aca="false">IF(E110="","",$F$13)</f>
        <v/>
      </c>
      <c r="G110" s="37" t="str">
        <f aca="false">IF(E110="","",IF(E110&lt;&gt;"",Inosina!C100))</f>
        <v/>
      </c>
      <c r="H110" s="38"/>
      <c r="I110" s="35"/>
      <c r="J110" s="42" t="str">
        <f aca="false">IF(E110="","",$J$13)</f>
        <v/>
      </c>
      <c r="K110" s="39" t="str">
        <f aca="false">IF(E110="","",IF(AND(J110="Dessalinizado",F110&lt;25),"Escala mínima 25 nmol",IF(AND(F110=1000,OR(H110&lt;&gt;0,I110&lt;&gt;0,Inosina!D100&lt;&gt;0,Inosina!L100&lt;&gt;0,Inosina!M100&lt;&gt;0,Inosina!N100&lt;&gt;0,Inosina!O100&lt;&gt;0)),"Entre em Contato",IF(AND(F110=10,OR(H110&lt;&gt;0,I110&lt;&gt;0,Inosina!D100&lt;&gt;0,Inosina!L100&lt;&gt;0,Inosina!M100&lt;&gt;0,Inosina!N100&lt;&gt;0,Inosina!O100&lt;&gt;0)),"Escala mínima 25 nmol",IF(AND(H110&lt;&gt;0,I110&lt;&gt;0,J110="HPLC"),Inosina!AD100,IF(AND(H110&lt;&gt;0,I110&lt;&gt;0),"Selecione Purificação HPLC",Inosina!AD100))))))</f>
        <v/>
      </c>
      <c r="L110" s="40" t="str">
        <f aca="false">IF(E110="","",IF(Bases!V100="",'Codigos Exxtend'!AR100&amp;'Codigos Exxtend'!AS100,'Codigos Exxtend'!AR100&amp;'Codigos Exxtend'!AS100&amp;Bases!$V$1&amp;Bases!C100&amp;Bases!E100&amp;Bases!G100&amp;Bases!I100&amp;Bases!K100&amp;Bases!M100&amp;Bases!O100&amp;Bases!Q100&amp;Bases!S100&amp;Bases!U100&amp;Bases!$V$2))</f>
        <v/>
      </c>
    </row>
    <row r="111" customFormat="false" ht="15" hidden="false" customHeight="true" outlineLevel="0" collapsed="false">
      <c r="A111" s="10"/>
      <c r="B111" s="34" t="n">
        <v>99</v>
      </c>
      <c r="C111" s="35"/>
      <c r="D111" s="41"/>
      <c r="E111" s="27"/>
      <c r="F111" s="36" t="str">
        <f aca="false">IF(E111="","",$F$13)</f>
        <v/>
      </c>
      <c r="G111" s="37" t="str">
        <f aca="false">IF(E111="","",IF(E111&lt;&gt;"",Inosina!C101))</f>
        <v/>
      </c>
      <c r="H111" s="38"/>
      <c r="I111" s="35"/>
      <c r="J111" s="42" t="str">
        <f aca="false">IF(E111="","",$J$13)</f>
        <v/>
      </c>
      <c r="K111" s="39" t="str">
        <f aca="false">IF(E111="","",IF(AND(J111="Dessalinizado",F111&lt;25),"Escala mínima 25 nmol",IF(AND(F111=1000,OR(H111&lt;&gt;0,I111&lt;&gt;0,Inosina!D101&lt;&gt;0,Inosina!L101&lt;&gt;0,Inosina!M101&lt;&gt;0,Inosina!N101&lt;&gt;0,Inosina!O101&lt;&gt;0)),"Entre em Contato",IF(AND(F111=10,OR(H111&lt;&gt;0,I111&lt;&gt;0,Inosina!D101&lt;&gt;0,Inosina!L101&lt;&gt;0,Inosina!M101&lt;&gt;0,Inosina!N101&lt;&gt;0,Inosina!O101&lt;&gt;0)),"Escala mínima 25 nmol",IF(AND(H111&lt;&gt;0,I111&lt;&gt;0,J111="HPLC"),Inosina!AD101,IF(AND(H111&lt;&gt;0,I111&lt;&gt;0),"Selecione Purificação HPLC",Inosina!AD101))))))</f>
        <v/>
      </c>
      <c r="L111" s="40" t="str">
        <f aca="false">IF(E111="","",IF(Bases!V101="",'Codigos Exxtend'!AR101&amp;'Codigos Exxtend'!AS101,'Codigos Exxtend'!AR101&amp;'Codigos Exxtend'!AS101&amp;Bases!$V$1&amp;Bases!C101&amp;Bases!E101&amp;Bases!G101&amp;Bases!I101&amp;Bases!K101&amp;Bases!M101&amp;Bases!O101&amp;Bases!Q101&amp;Bases!S101&amp;Bases!U101&amp;Bases!$V$2))</f>
        <v/>
      </c>
    </row>
    <row r="112" customFormat="false" ht="15" hidden="false" customHeight="true" outlineLevel="0" collapsed="false">
      <c r="A112" s="10"/>
      <c r="B112" s="44" t="n">
        <v>100</v>
      </c>
      <c r="C112" s="45"/>
      <c r="D112" s="46"/>
      <c r="E112" s="47"/>
      <c r="F112" s="48" t="str">
        <f aca="false">IF(E112="","",$F$13)</f>
        <v/>
      </c>
      <c r="G112" s="49" t="str">
        <f aca="false">IF(E112="","",IF(E112&lt;&gt;"",Inosina!C102))</f>
        <v/>
      </c>
      <c r="H112" s="50"/>
      <c r="I112" s="45"/>
      <c r="J112" s="51" t="str">
        <f aca="false">IF(E112="","",$J$13)</f>
        <v/>
      </c>
      <c r="K112" s="52" t="str">
        <f aca="false">IF(E112="","",IF(AND(J112="Dessalinizado",F112&lt;25),"Escala mínima 25 nmol",IF(AND(F112=1000,OR(H112&lt;&gt;0,I112&lt;&gt;0,Inosina!D102&lt;&gt;0,Inosina!L102&lt;&gt;0,Inosina!M102&lt;&gt;0,Inosina!N102&lt;&gt;0,Inosina!O102&lt;&gt;0)),"Entre em Contato",IF(AND(F112=10,OR(H112&lt;&gt;0,I112&lt;&gt;0,Inosina!D102&lt;&gt;0,Inosina!L102&lt;&gt;0,Inosina!M102&lt;&gt;0,Inosina!N102&lt;&gt;0,Inosina!O102&lt;&gt;0)),"Escala mínima 25 nmol",IF(AND(H112&lt;&gt;0,I112&lt;&gt;0,J112="HPLC"),Inosina!AD102,IF(AND(H112&lt;&gt;0,I112&lt;&gt;0),"Selecione Purificação HPLC",Inosina!AD102))))))</f>
        <v/>
      </c>
      <c r="L112" s="53" t="str">
        <f aca="false">IF(E112="","",IF(Bases!V102="",'Codigos Exxtend'!AR102&amp;'Codigos Exxtend'!AS102,'Codigos Exxtend'!AR102&amp;'Codigos Exxtend'!AS102&amp;Bases!$V$1&amp;Bases!C102&amp;Bases!E102&amp;Bases!G102&amp;Bases!I102&amp;Bases!K102&amp;Bases!M102&amp;Bases!O102&amp;Bases!Q102&amp;Bases!S102&amp;Bases!U102&amp;Bases!$V$2))</f>
        <v/>
      </c>
    </row>
    <row r="113" customFormat="false" ht="19.5" hidden="false" customHeight="true" outlineLevel="0" collapsed="false">
      <c r="B113" s="3"/>
      <c r="C113" s="3"/>
      <c r="E113" s="54" t="s">
        <v>22</v>
      </c>
      <c r="F113" s="54"/>
      <c r="G113" s="55" t="n">
        <f aca="false">SUM(G13:G62)</f>
        <v>0</v>
      </c>
      <c r="H113" s="56" t="s">
        <v>23</v>
      </c>
      <c r="I113" s="56"/>
      <c r="J113" s="56"/>
      <c r="K113" s="57" t="n">
        <f aca="false">SUM(K13:K112)</f>
        <v>0</v>
      </c>
      <c r="L113" s="3"/>
    </row>
    <row r="114" customFormat="false" ht="19.5" hidden="false" customHeight="true" outlineLevel="0" collapsed="false">
      <c r="B114" s="3"/>
      <c r="C114" s="3"/>
      <c r="E114" s="54"/>
      <c r="F114" s="54"/>
      <c r="G114" s="58"/>
      <c r="H114" s="59" t="s">
        <v>24</v>
      </c>
      <c r="I114" s="59"/>
      <c r="J114" s="59" t="s">
        <v>25</v>
      </c>
      <c r="K114" s="57" t="n">
        <f aca="false">IF(J114="SIM",K113*0.5,0)</f>
        <v>0</v>
      </c>
      <c r="L114" s="3"/>
    </row>
    <row r="115" customFormat="false" ht="19.5" hidden="false" customHeight="true" outlineLevel="0" collapsed="false">
      <c r="B115" s="60"/>
      <c r="E115" s="1"/>
      <c r="F115" s="3"/>
      <c r="G115" s="3"/>
      <c r="H115" s="61" t="s">
        <v>26</v>
      </c>
      <c r="I115" s="62" t="s">
        <v>27</v>
      </c>
      <c r="J115" s="62"/>
      <c r="K115" s="63" t="n">
        <f aca="false">IF(I115="Selecione seu Estado",0,IF(K113&gt;2400,VLOOKUP(I115,Frete!A:G,7,0),IF(K113&gt;2000,VLOOKUP(I115,Frete!A:G,6,0),IF(K113&gt;1800,VLOOKUP(I115,Frete!A:G,5,0),IF(K113&gt;1400,VLOOKUP(I115,Frete!A:G,4,0),IF(K113&gt;800,VLOOKUP(I115,Frete!A:G,3,0),VLOOKUP(I115,Frete!A:G,2,0)))))))</f>
        <v>0</v>
      </c>
      <c r="L115" s="64" t="str">
        <f aca="false">IF(AND(I115&lt;&gt;"Selecione seu Estado",K115=0)," Frete Grátis!","")</f>
        <v/>
      </c>
    </row>
    <row r="116" customFormat="false" ht="19.5" hidden="false" customHeight="true" outlineLevel="0" collapsed="false">
      <c r="B116" s="65"/>
      <c r="C116" s="66" t="s">
        <v>28</v>
      </c>
      <c r="D116" s="66"/>
      <c r="E116" s="66"/>
      <c r="F116" s="3"/>
      <c r="G116" s="3"/>
      <c r="H116" s="67" t="s">
        <v>29</v>
      </c>
      <c r="I116" s="67"/>
      <c r="J116" s="67"/>
      <c r="K116" s="68" t="n">
        <f aca="false">SUM(K113:K115)</f>
        <v>0</v>
      </c>
      <c r="L116" s="3"/>
    </row>
    <row r="117" customFormat="false" ht="19.5" hidden="false" customHeight="true" outlineLevel="0" collapsed="false">
      <c r="B117" s="65"/>
      <c r="C117" s="69" t="n">
        <v>800</v>
      </c>
      <c r="D117" s="70" t="s">
        <v>30</v>
      </c>
      <c r="E117" s="70"/>
      <c r="F117" s="3"/>
      <c r="G117" s="3"/>
      <c r="H117" s="3"/>
      <c r="I117" s="71"/>
      <c r="J117" s="71"/>
      <c r="K117" s="72"/>
      <c r="L117" s="3"/>
    </row>
    <row r="118" customFormat="false" ht="19.5" hidden="false" customHeight="true" outlineLevel="0" collapsed="false">
      <c r="B118" s="65"/>
      <c r="C118" s="73" t="n">
        <v>1400</v>
      </c>
      <c r="D118" s="70" t="s">
        <v>31</v>
      </c>
      <c r="E118" s="70"/>
      <c r="F118" s="74"/>
      <c r="G118" s="74"/>
      <c r="H118" s="74"/>
      <c r="I118" s="74"/>
      <c r="J118" s="74"/>
      <c r="K118" s="74"/>
      <c r="L118" s="74"/>
    </row>
    <row r="119" customFormat="false" ht="19.5" hidden="false" customHeight="true" outlineLevel="0" collapsed="false">
      <c r="B119" s="65"/>
      <c r="C119" s="73" t="n">
        <v>1800</v>
      </c>
      <c r="D119" s="70" t="s">
        <v>32</v>
      </c>
      <c r="E119" s="70"/>
      <c r="F119" s="3"/>
      <c r="G119" s="3"/>
      <c r="H119" s="3"/>
      <c r="I119" s="1"/>
      <c r="J119" s="1"/>
      <c r="L119" s="3"/>
    </row>
    <row r="120" customFormat="false" ht="19.5" hidden="false" customHeight="true" outlineLevel="0" collapsed="false">
      <c r="B120" s="65"/>
      <c r="C120" s="73" t="n">
        <v>2000</v>
      </c>
      <c r="D120" s="70" t="s">
        <v>33</v>
      </c>
      <c r="E120" s="70"/>
      <c r="F120" s="3"/>
      <c r="G120" s="3"/>
      <c r="H120" s="3"/>
      <c r="I120" s="75"/>
      <c r="J120" s="75"/>
      <c r="K120" s="76"/>
      <c r="L120" s="3"/>
    </row>
    <row r="121" s="10" customFormat="true" ht="19.5" hidden="false" customHeight="true" outlineLevel="0" collapsed="false">
      <c r="B121" s="65"/>
      <c r="C121" s="77" t="n">
        <v>2400</v>
      </c>
      <c r="D121" s="78" t="s">
        <v>34</v>
      </c>
      <c r="E121" s="78"/>
      <c r="F121" s="79"/>
      <c r="G121" s="79"/>
      <c r="H121" s="79"/>
      <c r="I121" s="79"/>
      <c r="J121" s="65"/>
      <c r="K121" s="80"/>
      <c r="L121" s="79"/>
      <c r="M121" s="79"/>
      <c r="N121" s="81"/>
      <c r="U121" s="81"/>
    </row>
    <row r="122" s="10" customFormat="true" ht="13.5" hidden="false" customHeight="true" outlineLevel="0" collapsed="false"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79"/>
    </row>
    <row r="123" customFormat="false" ht="21" hidden="false" customHeight="true" outlineLevel="0" collapsed="false">
      <c r="B123" s="83" t="s">
        <v>35</v>
      </c>
      <c r="C123" s="83"/>
      <c r="D123" s="83"/>
      <c r="E123" s="83"/>
      <c r="F123" s="83"/>
      <c r="G123" s="83"/>
      <c r="H123" s="83"/>
      <c r="I123" s="83"/>
      <c r="J123" s="83"/>
      <c r="K123" s="83"/>
      <c r="L123" s="83"/>
    </row>
    <row r="124" s="84" customFormat="true" ht="15" hidden="false" customHeight="true" outlineLevel="0" collapsed="false">
      <c r="B124" s="85" t="s">
        <v>36</v>
      </c>
      <c r="C124" s="85"/>
      <c r="D124" s="86"/>
      <c r="E124" s="86"/>
      <c r="F124" s="86"/>
      <c r="G124" s="86"/>
      <c r="H124" s="86"/>
      <c r="I124" s="86"/>
      <c r="J124" s="86"/>
      <c r="K124" s="86"/>
      <c r="L124" s="86"/>
    </row>
    <row r="125" s="84" customFormat="true" ht="15" hidden="false" customHeight="true" outlineLevel="0" collapsed="false">
      <c r="B125" s="85" t="s">
        <v>37</v>
      </c>
      <c r="C125" s="85"/>
      <c r="D125" s="87"/>
      <c r="E125" s="87"/>
      <c r="F125" s="87"/>
      <c r="G125" s="87"/>
      <c r="H125" s="87"/>
      <c r="I125" s="87"/>
      <c r="J125" s="87"/>
      <c r="K125" s="87"/>
      <c r="L125" s="87"/>
    </row>
    <row r="126" s="84" customFormat="true" ht="15" hidden="false" customHeight="true" outlineLevel="0" collapsed="false">
      <c r="B126" s="85" t="s">
        <v>38</v>
      </c>
      <c r="C126" s="85"/>
      <c r="D126" s="87"/>
      <c r="E126" s="87"/>
      <c r="F126" s="87"/>
      <c r="G126" s="87"/>
      <c r="H126" s="87"/>
      <c r="I126" s="87"/>
      <c r="J126" s="87"/>
      <c r="K126" s="87"/>
      <c r="L126" s="87"/>
    </row>
    <row r="127" s="84" customFormat="true" ht="15" hidden="false" customHeight="true" outlineLevel="0" collapsed="false">
      <c r="B127" s="85" t="s">
        <v>39</v>
      </c>
      <c r="C127" s="85"/>
      <c r="D127" s="87"/>
      <c r="E127" s="87"/>
      <c r="F127" s="87"/>
      <c r="G127" s="87"/>
      <c r="H127" s="87"/>
      <c r="I127" s="87"/>
      <c r="J127" s="87"/>
      <c r="K127" s="87"/>
      <c r="L127" s="87"/>
    </row>
    <row r="128" s="84" customFormat="true" ht="15" hidden="false" customHeight="true" outlineLevel="0" collapsed="false">
      <c r="B128" s="85" t="s">
        <v>40</v>
      </c>
      <c r="C128" s="85"/>
      <c r="D128" s="87"/>
      <c r="E128" s="87"/>
      <c r="F128" s="87"/>
      <c r="G128" s="87"/>
      <c r="H128" s="87"/>
      <c r="I128" s="87"/>
      <c r="J128" s="87"/>
      <c r="K128" s="87"/>
      <c r="L128" s="87"/>
    </row>
    <row r="129" s="84" customFormat="true" ht="15" hidden="false" customHeight="true" outlineLevel="0" collapsed="false">
      <c r="B129" s="85" t="s">
        <v>41</v>
      </c>
      <c r="C129" s="85"/>
      <c r="D129" s="88"/>
      <c r="E129" s="88"/>
      <c r="F129" s="89" t="s">
        <v>42</v>
      </c>
      <c r="G129" s="90"/>
      <c r="H129" s="90"/>
      <c r="I129" s="89" t="s">
        <v>43</v>
      </c>
      <c r="J129" s="91"/>
      <c r="K129" s="92" t="s">
        <v>44</v>
      </c>
      <c r="L129" s="93"/>
    </row>
    <row r="130" s="84" customFormat="true" ht="15" hidden="false" customHeight="true" outlineLevel="0" collapsed="false">
      <c r="B130" s="85" t="s">
        <v>45</v>
      </c>
      <c r="C130" s="85"/>
      <c r="D130" s="87"/>
      <c r="E130" s="87"/>
      <c r="F130" s="87"/>
      <c r="G130" s="87"/>
      <c r="H130" s="87"/>
      <c r="I130" s="87"/>
      <c r="J130" s="87"/>
      <c r="K130" s="87"/>
      <c r="L130" s="87"/>
    </row>
    <row r="131" s="84" customFormat="true" ht="15" hidden="false" customHeight="true" outlineLevel="0" collapsed="false">
      <c r="B131" s="85" t="s">
        <v>46</v>
      </c>
      <c r="C131" s="85"/>
      <c r="D131" s="87"/>
      <c r="E131" s="87"/>
      <c r="F131" s="87"/>
      <c r="G131" s="87"/>
      <c r="H131" s="87"/>
      <c r="I131" s="87"/>
      <c r="J131" s="87"/>
      <c r="K131" s="87"/>
      <c r="L131" s="87"/>
    </row>
    <row r="132" s="84" customFormat="true" ht="27" hidden="false" customHeight="true" outlineLevel="0" collapsed="false">
      <c r="B132" s="94" t="s">
        <v>47</v>
      </c>
      <c r="C132" s="94"/>
      <c r="D132" s="95"/>
      <c r="E132" s="95"/>
      <c r="F132" s="95"/>
      <c r="G132" s="95"/>
      <c r="H132" s="95"/>
      <c r="I132" s="95"/>
      <c r="J132" s="95"/>
      <c r="K132" s="95"/>
      <c r="L132" s="95"/>
    </row>
    <row r="133" customFormat="false" ht="15" hidden="false" customHeight="true" outlineLevel="0" collapsed="false">
      <c r="A133" s="10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1"/>
    </row>
    <row r="134" customFormat="false" ht="21.75" hidden="false" customHeight="true" outlineLevel="0" collapsed="false">
      <c r="B134" s="83" t="s">
        <v>48</v>
      </c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1"/>
    </row>
    <row r="135" s="10" customFormat="true" ht="15" hidden="false" customHeight="true" outlineLevel="0" collapsed="false">
      <c r="B135" s="97" t="s">
        <v>36</v>
      </c>
      <c r="C135" s="97"/>
      <c r="D135" s="86"/>
      <c r="E135" s="86"/>
      <c r="F135" s="86"/>
      <c r="G135" s="86"/>
      <c r="H135" s="86"/>
      <c r="I135" s="86"/>
      <c r="J135" s="86"/>
      <c r="K135" s="86"/>
      <c r="L135" s="86"/>
    </row>
    <row r="136" s="10" customFormat="true" ht="15" hidden="false" customHeight="true" outlineLevel="0" collapsed="false">
      <c r="B136" s="97" t="s">
        <v>37</v>
      </c>
      <c r="C136" s="97"/>
      <c r="D136" s="87"/>
      <c r="E136" s="87"/>
      <c r="F136" s="87"/>
      <c r="G136" s="87"/>
      <c r="H136" s="87"/>
      <c r="I136" s="87"/>
      <c r="J136" s="87"/>
      <c r="K136" s="87"/>
      <c r="L136" s="87"/>
    </row>
    <row r="137" customFormat="false" ht="14.25" hidden="false" customHeight="true" outlineLevel="0" collapsed="false">
      <c r="B137" s="97" t="s">
        <v>41</v>
      </c>
      <c r="C137" s="97"/>
      <c r="D137" s="88"/>
      <c r="E137" s="88"/>
      <c r="F137" s="89" t="s">
        <v>42</v>
      </c>
      <c r="G137" s="90"/>
      <c r="H137" s="90"/>
      <c r="I137" s="89" t="s">
        <v>43</v>
      </c>
      <c r="J137" s="91"/>
      <c r="K137" s="92" t="s">
        <v>44</v>
      </c>
      <c r="L137" s="93"/>
      <c r="M137" s="1"/>
    </row>
    <row r="138" s="98" customFormat="true" ht="9.75" hidden="false" customHeight="true" outlineLevel="0" collapsed="false">
      <c r="B138" s="99" t="s">
        <v>45</v>
      </c>
      <c r="C138" s="99"/>
      <c r="D138" s="95"/>
      <c r="E138" s="95"/>
      <c r="F138" s="95"/>
      <c r="G138" s="95"/>
      <c r="H138" s="95"/>
      <c r="I138" s="95"/>
      <c r="J138" s="95"/>
      <c r="K138" s="95"/>
      <c r="L138" s="95"/>
    </row>
    <row r="139" customFormat="false" ht="9.75" hidden="true" customHeight="true" outlineLevel="0" collapsed="false">
      <c r="B139" s="100" t="s">
        <v>49</v>
      </c>
      <c r="C139" s="101"/>
      <c r="D139" s="102" t="s">
        <v>50</v>
      </c>
      <c r="E139" s="102" t="s">
        <v>24</v>
      </c>
      <c r="F139" s="3"/>
      <c r="G139" s="3"/>
      <c r="H139" s="3"/>
      <c r="I139" s="3"/>
      <c r="J139" s="65"/>
      <c r="K139" s="80"/>
      <c r="L139" s="3"/>
      <c r="N139" s="103"/>
      <c r="U139" s="103" t="s">
        <v>51</v>
      </c>
    </row>
    <row r="140" customFormat="false" ht="9.75" hidden="true" customHeight="true" outlineLevel="0" collapsed="false">
      <c r="B140" s="104" t="str">
        <f aca="false">IF(E13="","","Selecione")</f>
        <v/>
      </c>
      <c r="C140" s="98"/>
      <c r="D140" s="105" t="str">
        <f aca="false">IF(E13="","","Selecione")</f>
        <v/>
      </c>
      <c r="E140" s="105" t="s">
        <v>25</v>
      </c>
      <c r="G140" s="3"/>
      <c r="H140" s="3"/>
      <c r="I140" s="3"/>
      <c r="J140" s="65"/>
      <c r="K140" s="80"/>
      <c r="N140" s="103"/>
      <c r="U140" s="103" t="s">
        <v>52</v>
      </c>
    </row>
    <row r="141" customFormat="false" ht="9.75" hidden="true" customHeight="true" outlineLevel="0" collapsed="false">
      <c r="B141" s="105" t="n">
        <v>10</v>
      </c>
      <c r="C141" s="98"/>
      <c r="D141" s="105" t="s">
        <v>53</v>
      </c>
      <c r="E141" s="105" t="s">
        <v>54</v>
      </c>
      <c r="N141" s="103"/>
      <c r="U141" s="103" t="s">
        <v>55</v>
      </c>
    </row>
    <row r="142" customFormat="false" ht="9.75" hidden="true" customHeight="true" outlineLevel="0" collapsed="false">
      <c r="B142" s="105" t="n">
        <v>25</v>
      </c>
      <c r="C142" s="98"/>
      <c r="D142" s="105" t="s">
        <v>56</v>
      </c>
      <c r="E142" s="105"/>
      <c r="N142" s="103"/>
      <c r="U142" s="103" t="s">
        <v>57</v>
      </c>
    </row>
    <row r="143" customFormat="false" ht="9.75" hidden="true" customHeight="true" outlineLevel="0" collapsed="false">
      <c r="B143" s="105" t="n">
        <v>50</v>
      </c>
      <c r="C143" s="98"/>
      <c r="D143" s="105" t="s">
        <v>21</v>
      </c>
      <c r="E143" s="105"/>
      <c r="N143" s="103"/>
      <c r="U143" s="103" t="s">
        <v>58</v>
      </c>
    </row>
    <row r="144" customFormat="false" ht="9.75" hidden="true" customHeight="true" outlineLevel="0" collapsed="false">
      <c r="B144" s="105" t="n">
        <v>100</v>
      </c>
      <c r="C144" s="98"/>
      <c r="D144" s="98"/>
      <c r="E144" s="105"/>
      <c r="N144" s="103"/>
      <c r="U144" s="103" t="s">
        <v>59</v>
      </c>
    </row>
    <row r="145" customFormat="false" ht="9.75" hidden="true" customHeight="true" outlineLevel="0" collapsed="false">
      <c r="B145" s="105" t="n">
        <v>200</v>
      </c>
      <c r="C145" s="98"/>
      <c r="D145" s="98"/>
      <c r="E145" s="105"/>
      <c r="N145" s="103"/>
      <c r="U145" s="103" t="s">
        <v>60</v>
      </c>
    </row>
    <row r="146" customFormat="false" ht="9.75" hidden="true" customHeight="true" outlineLevel="0" collapsed="false">
      <c r="B146" s="105" t="n">
        <v>1000</v>
      </c>
      <c r="C146" s="98"/>
      <c r="D146" s="98"/>
      <c r="E146" s="105"/>
      <c r="N146" s="103"/>
      <c r="U146" s="103" t="s">
        <v>61</v>
      </c>
    </row>
    <row r="147" customFormat="false" ht="9.75" hidden="true" customHeight="true" outlineLevel="0" collapsed="false">
      <c r="B147" s="98"/>
      <c r="C147" s="98"/>
      <c r="D147" s="98"/>
      <c r="E147" s="105"/>
      <c r="N147" s="103"/>
      <c r="U147" s="103" t="s">
        <v>62</v>
      </c>
    </row>
    <row r="148" customFormat="false" ht="9.75" hidden="true" customHeight="true" outlineLevel="0" collapsed="false">
      <c r="B148" s="106" t="s">
        <v>63</v>
      </c>
      <c r="C148" s="98"/>
      <c r="D148" s="98"/>
      <c r="E148" s="105"/>
      <c r="N148" s="107"/>
      <c r="U148" s="107"/>
    </row>
    <row r="149" customFormat="false" ht="9.75" hidden="true" customHeight="true" outlineLevel="0" collapsed="false">
      <c r="B149" s="98"/>
      <c r="C149" s="98"/>
      <c r="D149" s="98"/>
      <c r="E149" s="105"/>
    </row>
    <row r="150" customFormat="false" ht="9.75" hidden="true" customHeight="true" outlineLevel="0" collapsed="false">
      <c r="B150" s="98" t="s">
        <v>64</v>
      </c>
      <c r="C150" s="98"/>
      <c r="D150" s="98"/>
      <c r="E150" s="105"/>
    </row>
    <row r="151" customFormat="false" ht="9.75" hidden="true" customHeight="true" outlineLevel="0" collapsed="false">
      <c r="B151" s="98" t="s">
        <v>65</v>
      </c>
      <c r="C151" s="98"/>
      <c r="D151" s="98"/>
      <c r="E151" s="105"/>
    </row>
    <row r="152" customFormat="false" ht="9.75" hidden="true" customHeight="true" outlineLevel="0" collapsed="false">
      <c r="B152" s="98" t="s">
        <v>66</v>
      </c>
      <c r="C152" s="98"/>
      <c r="D152" s="98"/>
      <c r="E152" s="105"/>
    </row>
    <row r="153" customFormat="false" ht="9.75" hidden="true" customHeight="true" outlineLevel="0" collapsed="false">
      <c r="B153" s="98" t="s">
        <v>67</v>
      </c>
      <c r="C153" s="98"/>
      <c r="D153" s="98"/>
      <c r="E153" s="105"/>
    </row>
    <row r="154" customFormat="false" ht="9.75" hidden="true" customHeight="true" outlineLevel="0" collapsed="false">
      <c r="B154" s="98" t="s">
        <v>68</v>
      </c>
      <c r="C154" s="98"/>
      <c r="D154" s="98"/>
      <c r="E154" s="105"/>
    </row>
    <row r="155" customFormat="false" ht="9.75" hidden="true" customHeight="true" outlineLevel="0" collapsed="false">
      <c r="B155" s="98" t="s">
        <v>69</v>
      </c>
      <c r="C155" s="98"/>
      <c r="D155" s="98"/>
      <c r="E155" s="105"/>
    </row>
    <row r="156" customFormat="false" ht="9.75" hidden="true" customHeight="true" outlineLevel="0" collapsed="false">
      <c r="B156" s="98" t="s">
        <v>70</v>
      </c>
      <c r="C156" s="98"/>
      <c r="D156" s="98"/>
      <c r="E156" s="105"/>
    </row>
    <row r="157" customFormat="false" ht="9.75" hidden="true" customHeight="true" outlineLevel="0" collapsed="false">
      <c r="B157" s="98" t="s">
        <v>71</v>
      </c>
      <c r="C157" s="98"/>
      <c r="D157" s="98"/>
      <c r="E157" s="105"/>
    </row>
    <row r="158" customFormat="false" ht="9.75" hidden="true" customHeight="true" outlineLevel="0" collapsed="false">
      <c r="B158" s="98" t="s">
        <v>72</v>
      </c>
      <c r="C158" s="98"/>
      <c r="D158" s="98"/>
      <c r="E158" s="105"/>
    </row>
    <row r="159" customFormat="false" ht="9.75" hidden="true" customHeight="true" outlineLevel="0" collapsed="false">
      <c r="B159" s="98" t="s">
        <v>73</v>
      </c>
      <c r="C159" s="98"/>
      <c r="D159" s="98"/>
      <c r="E159" s="105"/>
    </row>
    <row r="160" customFormat="false" ht="9.75" hidden="true" customHeight="true" outlineLevel="0" collapsed="false">
      <c r="B160" s="98" t="s">
        <v>74</v>
      </c>
      <c r="C160" s="98"/>
      <c r="D160" s="98"/>
      <c r="E160" s="105"/>
    </row>
    <row r="161" customFormat="false" ht="9.75" hidden="true" customHeight="true" outlineLevel="0" collapsed="false">
      <c r="B161" s="98" t="s">
        <v>75</v>
      </c>
      <c r="C161" s="98"/>
      <c r="D161" s="98"/>
      <c r="E161" s="105"/>
    </row>
    <row r="162" customFormat="false" ht="9.75" hidden="true" customHeight="true" outlineLevel="0" collapsed="false">
      <c r="B162" s="98" t="s">
        <v>76</v>
      </c>
      <c r="C162" s="98"/>
      <c r="D162" s="98"/>
      <c r="E162" s="105"/>
    </row>
    <row r="163" customFormat="false" ht="9.75" hidden="true" customHeight="true" outlineLevel="0" collapsed="false">
      <c r="B163" s="98" t="s">
        <v>77</v>
      </c>
      <c r="C163" s="98"/>
      <c r="D163" s="98"/>
      <c r="E163" s="105"/>
    </row>
    <row r="164" customFormat="false" ht="9.75" hidden="true" customHeight="true" outlineLevel="0" collapsed="false">
      <c r="B164" s="98" t="s">
        <v>78</v>
      </c>
      <c r="C164" s="98"/>
      <c r="D164" s="98"/>
      <c r="E164" s="105"/>
    </row>
    <row r="165" customFormat="false" ht="9.75" hidden="true" customHeight="true" outlineLevel="0" collapsed="false">
      <c r="B165" s="98" t="s">
        <v>79</v>
      </c>
      <c r="C165" s="98"/>
      <c r="D165" s="98"/>
      <c r="E165" s="105"/>
    </row>
    <row r="166" customFormat="false" ht="9.75" hidden="true" customHeight="true" outlineLevel="0" collapsed="false">
      <c r="B166" s="98" t="s">
        <v>80</v>
      </c>
      <c r="C166" s="98"/>
      <c r="D166" s="98"/>
      <c r="E166" s="105"/>
    </row>
    <row r="167" customFormat="false" ht="9.75" hidden="true" customHeight="true" outlineLevel="0" collapsed="false">
      <c r="B167" s="98" t="s">
        <v>81</v>
      </c>
      <c r="C167" s="98"/>
      <c r="D167" s="98"/>
      <c r="E167" s="105"/>
    </row>
    <row r="168" customFormat="false" ht="9.75" hidden="true" customHeight="true" outlineLevel="0" collapsed="false">
      <c r="B168" s="98"/>
      <c r="C168" s="98"/>
      <c r="D168" s="98"/>
      <c r="E168" s="105"/>
    </row>
    <row r="169" customFormat="false" ht="9.75" hidden="true" customHeight="true" outlineLevel="0" collapsed="false">
      <c r="B169" s="106" t="s">
        <v>16</v>
      </c>
      <c r="C169" s="98"/>
      <c r="D169" s="98"/>
      <c r="E169" s="105"/>
    </row>
    <row r="170" customFormat="false" ht="9.75" hidden="true" customHeight="true" outlineLevel="0" collapsed="false">
      <c r="B170" s="98"/>
      <c r="C170" s="98"/>
      <c r="D170" s="98"/>
      <c r="E170" s="105"/>
    </row>
    <row r="171" customFormat="false" ht="9.75" hidden="true" customHeight="true" outlineLevel="0" collapsed="false">
      <c r="B171" s="98" t="s">
        <v>64</v>
      </c>
      <c r="C171" s="98"/>
      <c r="D171" s="98"/>
      <c r="E171" s="105"/>
    </row>
    <row r="172" customFormat="false" ht="9.75" hidden="true" customHeight="true" outlineLevel="0" collapsed="false">
      <c r="B172" s="98" t="s">
        <v>82</v>
      </c>
      <c r="C172" s="98"/>
      <c r="D172" s="98"/>
      <c r="E172" s="105"/>
    </row>
    <row r="173" customFormat="false" ht="9.75" hidden="true" customHeight="true" outlineLevel="0" collapsed="false">
      <c r="B173" s="98" t="s">
        <v>83</v>
      </c>
      <c r="C173" s="98"/>
      <c r="D173" s="98"/>
      <c r="E173" s="105"/>
    </row>
    <row r="174" customFormat="false" ht="9.75" hidden="true" customHeight="true" outlineLevel="0" collapsed="false">
      <c r="B174" s="98" t="s">
        <v>84</v>
      </c>
      <c r="C174" s="98"/>
      <c r="D174" s="98"/>
      <c r="E174" s="105"/>
    </row>
    <row r="175" customFormat="false" ht="9.75" hidden="true" customHeight="true" outlineLevel="0" collapsed="false">
      <c r="B175" s="98" t="s">
        <v>85</v>
      </c>
      <c r="C175" s="98"/>
      <c r="D175" s="98"/>
      <c r="E175" s="105"/>
    </row>
    <row r="176" customFormat="false" ht="9.75" hidden="true" customHeight="true" outlineLevel="0" collapsed="false">
      <c r="B176" s="98" t="s">
        <v>86</v>
      </c>
      <c r="C176" s="98"/>
      <c r="D176" s="98"/>
      <c r="E176" s="105"/>
    </row>
    <row r="177" customFormat="false" ht="9.75" hidden="true" customHeight="true" outlineLevel="0" collapsed="false">
      <c r="B177" s="98" t="s">
        <v>87</v>
      </c>
      <c r="C177" s="98"/>
      <c r="D177" s="98"/>
      <c r="E177" s="105"/>
    </row>
    <row r="178" customFormat="false" ht="9.75" hidden="true" customHeight="true" outlineLevel="0" collapsed="false">
      <c r="B178" s="98" t="s">
        <v>88</v>
      </c>
      <c r="C178" s="98"/>
      <c r="D178" s="98"/>
      <c r="E178" s="105"/>
    </row>
    <row r="179" customFormat="false" ht="9.75" hidden="true" customHeight="true" outlineLevel="0" collapsed="false">
      <c r="B179" s="98" t="s">
        <v>89</v>
      </c>
      <c r="C179" s="98"/>
      <c r="D179" s="98"/>
      <c r="E179" s="105"/>
    </row>
    <row r="180" customFormat="false" ht="9.75" hidden="true" customHeight="true" outlineLevel="0" collapsed="false">
      <c r="B180" s="98" t="s">
        <v>90</v>
      </c>
      <c r="C180" s="98"/>
      <c r="D180" s="98"/>
      <c r="E180" s="105"/>
    </row>
    <row r="181" customFormat="false" ht="9.75" hidden="true" customHeight="true" outlineLevel="0" collapsed="false">
      <c r="B181" s="98" t="s">
        <v>75</v>
      </c>
      <c r="C181" s="98"/>
      <c r="D181" s="98"/>
      <c r="E181" s="105"/>
    </row>
    <row r="182" customFormat="false" ht="9.75" hidden="true" customHeight="true" outlineLevel="0" collapsed="false">
      <c r="B182" s="98" t="s">
        <v>91</v>
      </c>
      <c r="C182" s="98"/>
      <c r="D182" s="98"/>
      <c r="E182" s="105"/>
    </row>
    <row r="183" customFormat="false" ht="9.75" hidden="true" customHeight="true" outlineLevel="0" collapsed="false">
      <c r="B183" s="98" t="s">
        <v>92</v>
      </c>
      <c r="C183" s="98"/>
      <c r="D183" s="98"/>
      <c r="E183" s="105"/>
    </row>
    <row r="184" customFormat="false" ht="9.75" hidden="true" customHeight="true" outlineLevel="0" collapsed="false">
      <c r="B184" s="98" t="s">
        <v>93</v>
      </c>
      <c r="C184" s="98"/>
      <c r="D184" s="98"/>
      <c r="E184" s="105"/>
    </row>
    <row r="185" customFormat="false" ht="9.75" hidden="true" customHeight="true" outlineLevel="0" collapsed="false">
      <c r="B185" s="98" t="s">
        <v>73</v>
      </c>
      <c r="C185" s="98"/>
      <c r="D185" s="98"/>
      <c r="E185" s="105"/>
    </row>
    <row r="186" customFormat="false" ht="9.75" hidden="true" customHeight="true" outlineLevel="0" collapsed="false">
      <c r="B186" s="98" t="s">
        <v>65</v>
      </c>
      <c r="C186" s="98"/>
      <c r="D186" s="98"/>
      <c r="E186" s="105"/>
    </row>
    <row r="187" customFormat="false" ht="9.75" hidden="false" customHeight="true" outlineLevel="0" collapsed="false">
      <c r="B187" s="108"/>
    </row>
    <row r="188" customFormat="false" ht="18" hidden="false" customHeight="true" outlineLevel="0" collapsed="false">
      <c r="C188" s="109" t="s">
        <v>94</v>
      </c>
    </row>
    <row r="189" customFormat="false" ht="14.25" hidden="false" customHeight="false" outlineLevel="0" collapsed="false">
      <c r="C189" s="110" t="s">
        <v>95</v>
      </c>
    </row>
    <row r="190" customFormat="false" ht="14.25" hidden="false" customHeight="false" outlineLevel="0" collapsed="false">
      <c r="C190" s="110"/>
    </row>
    <row r="191" customFormat="false" ht="14.25" hidden="false" customHeight="false" outlineLevel="0" collapsed="false">
      <c r="C191" s="110" t="s">
        <v>96</v>
      </c>
    </row>
    <row r="192" customFormat="false" ht="15" hidden="false" customHeight="false" outlineLevel="0" collapsed="false">
      <c r="C192" s="110" t="s">
        <v>97</v>
      </c>
    </row>
    <row r="193" customFormat="false" ht="14.25" hidden="false" customHeight="false" outlineLevel="0" collapsed="false">
      <c r="C193" s="110" t="s">
        <v>98</v>
      </c>
    </row>
    <row r="194" customFormat="false" ht="15" hidden="false" customHeight="false" outlineLevel="0" collapsed="false">
      <c r="C194" s="111" t="s">
        <v>99</v>
      </c>
    </row>
    <row r="195" customFormat="false" ht="14.25" hidden="false" customHeight="false" outlineLevel="0" collapsed="false">
      <c r="C195" s="110"/>
    </row>
    <row r="196" customFormat="false" ht="14.25" hidden="false" customHeight="false" outlineLevel="0" collapsed="false">
      <c r="C196" s="110" t="s">
        <v>100</v>
      </c>
    </row>
    <row r="197" customFormat="false" ht="14.25" hidden="false" customHeight="false" outlineLevel="0" collapsed="false">
      <c r="C197" s="112"/>
    </row>
    <row r="198" customFormat="false" ht="14.25" hidden="false" customHeight="false" outlineLevel="0" collapsed="false">
      <c r="C198" s="112"/>
    </row>
    <row r="199" customFormat="false" ht="14.25" hidden="false" customHeight="false" outlineLevel="0" collapsed="false">
      <c r="C199" s="112"/>
    </row>
    <row r="200" customFormat="false" ht="14.25" hidden="false" customHeight="false" outlineLevel="0" collapsed="false">
      <c r="C200" s="112"/>
    </row>
    <row r="201" customFormat="false" ht="14.25" hidden="false" customHeight="false" outlineLevel="0" collapsed="false">
      <c r="C201" s="112"/>
    </row>
    <row r="202" customFormat="false" ht="14.25" hidden="false" customHeight="false" outlineLevel="0" collapsed="false">
      <c r="C202" s="112"/>
    </row>
    <row r="203" customFormat="false" ht="14.25" hidden="false" customHeight="false" outlineLevel="0" collapsed="false">
      <c r="C203" s="112"/>
    </row>
    <row r="204" customFormat="false" ht="14.25" hidden="false" customHeight="false" outlineLevel="0" collapsed="false">
      <c r="C204" s="112"/>
    </row>
    <row r="205" customFormat="false" ht="14.25" hidden="false" customHeight="false" outlineLevel="0" collapsed="false">
      <c r="C205" s="112"/>
    </row>
    <row r="206" customFormat="false" ht="14.25" hidden="false" customHeight="false" outlineLevel="0" collapsed="false">
      <c r="C206" s="112"/>
    </row>
    <row r="207" customFormat="false" ht="14.25" hidden="false" customHeight="false" outlineLevel="0" collapsed="false">
      <c r="C207" s="112"/>
    </row>
    <row r="208" customFormat="false" ht="14.25" hidden="false" customHeight="false" outlineLevel="0" collapsed="false">
      <c r="C208" s="112"/>
    </row>
    <row r="210" customFormat="false" ht="15.75" hidden="false" customHeight="false" outlineLevel="0" collapsed="false">
      <c r="C210" s="111" t="s">
        <v>101</v>
      </c>
      <c r="D210" s="113"/>
      <c r="E210" s="114"/>
      <c r="F210" s="113"/>
    </row>
    <row r="211" customFormat="false" ht="15" hidden="false" customHeight="true" outlineLevel="0" collapsed="false">
      <c r="B211" s="115" t="s">
        <v>50</v>
      </c>
      <c r="C211" s="115"/>
      <c r="D211" s="116" t="s">
        <v>102</v>
      </c>
      <c r="E211" s="116" t="s">
        <v>103</v>
      </c>
      <c r="F211" s="117" t="s">
        <v>104</v>
      </c>
      <c r="G211" s="117"/>
      <c r="H211" s="117"/>
      <c r="I211" s="117"/>
      <c r="J211" s="118" t="s">
        <v>105</v>
      </c>
      <c r="K211" s="118"/>
      <c r="L211" s="118"/>
    </row>
    <row r="212" customFormat="false" ht="15" hidden="false" customHeight="true" outlineLevel="0" collapsed="false">
      <c r="B212" s="119" t="s">
        <v>106</v>
      </c>
      <c r="C212" s="119"/>
      <c r="D212" s="120" t="s">
        <v>107</v>
      </c>
      <c r="E212" s="120" t="s">
        <v>108</v>
      </c>
      <c r="F212" s="121" t="s">
        <v>109</v>
      </c>
      <c r="G212" s="121"/>
      <c r="H212" s="121"/>
      <c r="I212" s="121"/>
      <c r="J212" s="122" t="s">
        <v>110</v>
      </c>
      <c r="K212" s="122"/>
      <c r="L212" s="122"/>
    </row>
    <row r="213" customFormat="false" ht="60" hidden="false" customHeight="true" outlineLevel="0" collapsed="false">
      <c r="B213" s="119"/>
      <c r="C213" s="119"/>
      <c r="D213" s="120"/>
      <c r="E213" s="120"/>
      <c r="F213" s="121"/>
      <c r="G213" s="121"/>
      <c r="H213" s="121"/>
      <c r="I213" s="121"/>
      <c r="J213" s="122"/>
      <c r="K213" s="122"/>
      <c r="L213" s="122"/>
    </row>
    <row r="214" customFormat="false" ht="15" hidden="false" customHeight="true" outlineLevel="0" collapsed="false">
      <c r="B214" s="123" t="s">
        <v>53</v>
      </c>
      <c r="C214" s="123"/>
      <c r="D214" s="124" t="s">
        <v>111</v>
      </c>
      <c r="E214" s="124" t="s">
        <v>112</v>
      </c>
      <c r="F214" s="125" t="s">
        <v>113</v>
      </c>
      <c r="G214" s="125"/>
      <c r="H214" s="125"/>
      <c r="I214" s="125"/>
      <c r="J214" s="126" t="s">
        <v>114</v>
      </c>
      <c r="K214" s="126"/>
      <c r="L214" s="126"/>
    </row>
    <row r="215" customFormat="false" ht="30" hidden="false" customHeight="true" outlineLevel="0" collapsed="false">
      <c r="B215" s="123"/>
      <c r="C215" s="123"/>
      <c r="D215" s="124"/>
      <c r="E215" s="124"/>
      <c r="F215" s="125"/>
      <c r="G215" s="125"/>
      <c r="H215" s="125"/>
      <c r="I215" s="125"/>
      <c r="J215" s="126"/>
      <c r="K215" s="126"/>
      <c r="L215" s="126"/>
    </row>
    <row r="216" customFormat="false" ht="14.25" hidden="false" customHeight="true" outlineLevel="0" collapsed="false">
      <c r="B216" s="127" t="s">
        <v>56</v>
      </c>
      <c r="C216" s="127"/>
      <c r="D216" s="120" t="s">
        <v>111</v>
      </c>
      <c r="E216" s="120" t="s">
        <v>115</v>
      </c>
      <c r="F216" s="121" t="s">
        <v>116</v>
      </c>
      <c r="G216" s="121"/>
      <c r="H216" s="121"/>
      <c r="I216" s="121"/>
      <c r="J216" s="122" t="s">
        <v>117</v>
      </c>
      <c r="K216" s="122"/>
      <c r="L216" s="122"/>
    </row>
    <row r="217" customFormat="false" ht="56.25" hidden="false" customHeight="true" outlineLevel="0" collapsed="false">
      <c r="B217" s="127"/>
      <c r="C217" s="127"/>
      <c r="D217" s="120"/>
      <c r="E217" s="120"/>
      <c r="F217" s="121"/>
      <c r="G217" s="121"/>
      <c r="H217" s="121"/>
      <c r="I217" s="121"/>
      <c r="J217" s="122"/>
      <c r="K217" s="122"/>
      <c r="L217" s="122"/>
    </row>
    <row r="219" s="128" customFormat="true" ht="12.75" hidden="false" customHeight="false" outlineLevel="0" collapsed="false">
      <c r="E219" s="129"/>
      <c r="F219" s="129"/>
      <c r="I219" s="129"/>
      <c r="J219" s="129"/>
      <c r="M219" s="130"/>
    </row>
    <row r="220" s="128" customFormat="true" ht="12.75" hidden="true" customHeight="false" outlineLevel="0" collapsed="false">
      <c r="C220" s="131" t="s">
        <v>27</v>
      </c>
      <c r="E220" s="129"/>
      <c r="F220" s="129"/>
      <c r="I220" s="129"/>
      <c r="J220" s="129"/>
      <c r="M220" s="130"/>
    </row>
    <row r="221" s="128" customFormat="true" ht="12.75" hidden="true" customHeight="false" outlineLevel="0" collapsed="false">
      <c r="C221" s="132" t="s">
        <v>118</v>
      </c>
      <c r="E221" s="129"/>
      <c r="F221" s="129"/>
      <c r="I221" s="129"/>
      <c r="J221" s="129"/>
      <c r="M221" s="130"/>
    </row>
    <row r="222" s="128" customFormat="true" ht="12.75" hidden="true" customHeight="false" outlineLevel="0" collapsed="false">
      <c r="C222" s="132" t="s">
        <v>119</v>
      </c>
      <c r="E222" s="129"/>
      <c r="F222" s="129"/>
      <c r="I222" s="129"/>
      <c r="J222" s="129"/>
      <c r="M222" s="130"/>
    </row>
    <row r="223" s="128" customFormat="true" ht="12.75" hidden="true" customHeight="false" outlineLevel="0" collapsed="false">
      <c r="C223" s="132" t="s">
        <v>120</v>
      </c>
      <c r="E223" s="129"/>
      <c r="F223" s="129"/>
      <c r="I223" s="129"/>
      <c r="J223" s="129"/>
      <c r="M223" s="130"/>
    </row>
    <row r="224" s="128" customFormat="true" ht="12.75" hidden="true" customHeight="false" outlineLevel="0" collapsed="false">
      <c r="C224" s="132" t="s">
        <v>121</v>
      </c>
      <c r="E224" s="129"/>
      <c r="F224" s="129"/>
      <c r="I224" s="129"/>
      <c r="J224" s="129"/>
      <c r="M224" s="130"/>
    </row>
    <row r="225" s="128" customFormat="true" ht="12.75" hidden="true" customHeight="false" outlineLevel="0" collapsed="false">
      <c r="C225" s="131" t="s">
        <v>122</v>
      </c>
      <c r="E225" s="129"/>
      <c r="F225" s="129"/>
      <c r="I225" s="129"/>
      <c r="J225" s="129"/>
      <c r="M225" s="130"/>
    </row>
    <row r="226" s="128" customFormat="true" ht="12.75" hidden="true" customHeight="false" outlineLevel="0" collapsed="false">
      <c r="C226" s="131" t="s">
        <v>123</v>
      </c>
      <c r="E226" s="129"/>
      <c r="F226" s="129"/>
      <c r="I226" s="129"/>
      <c r="J226" s="129"/>
      <c r="M226" s="130"/>
    </row>
    <row r="227" s="128" customFormat="true" ht="12.75" hidden="true" customHeight="false" outlineLevel="0" collapsed="false">
      <c r="C227" s="131" t="s">
        <v>124</v>
      </c>
      <c r="E227" s="129"/>
      <c r="F227" s="129"/>
      <c r="I227" s="129"/>
      <c r="J227" s="129"/>
      <c r="M227" s="130"/>
    </row>
    <row r="228" s="128" customFormat="true" ht="12.75" hidden="true" customHeight="false" outlineLevel="0" collapsed="false">
      <c r="C228" s="131" t="s">
        <v>125</v>
      </c>
      <c r="E228" s="129"/>
      <c r="F228" s="129"/>
      <c r="I228" s="129"/>
      <c r="J228" s="129"/>
      <c r="M228" s="130"/>
    </row>
    <row r="229" s="128" customFormat="true" ht="12.75" hidden="true" customHeight="false" outlineLevel="0" collapsed="false">
      <c r="C229" s="131" t="s">
        <v>126</v>
      </c>
      <c r="E229" s="129"/>
      <c r="F229" s="129"/>
      <c r="I229" s="129"/>
      <c r="J229" s="129"/>
      <c r="M229" s="130"/>
    </row>
    <row r="230" s="128" customFormat="true" ht="12.75" hidden="true" customHeight="false" outlineLevel="0" collapsed="false">
      <c r="C230" s="131" t="s">
        <v>127</v>
      </c>
      <c r="E230" s="129"/>
      <c r="F230" s="129"/>
      <c r="I230" s="129"/>
      <c r="J230" s="129"/>
      <c r="M230" s="130"/>
    </row>
    <row r="231" s="128" customFormat="true" ht="12.75" hidden="true" customHeight="false" outlineLevel="0" collapsed="false">
      <c r="C231" s="131" t="s">
        <v>128</v>
      </c>
      <c r="E231" s="129"/>
      <c r="F231" s="129"/>
      <c r="I231" s="129"/>
      <c r="J231" s="129"/>
      <c r="M231" s="130"/>
    </row>
    <row r="232" s="128" customFormat="true" ht="12.75" hidden="true" customHeight="false" outlineLevel="0" collapsed="false">
      <c r="C232" s="131" t="s">
        <v>129</v>
      </c>
      <c r="E232" s="129"/>
      <c r="F232" s="129"/>
      <c r="I232" s="129"/>
      <c r="J232" s="129"/>
      <c r="M232" s="130"/>
    </row>
    <row r="233" s="128" customFormat="true" ht="12.75" hidden="true" customHeight="false" outlineLevel="0" collapsed="false">
      <c r="C233" s="131" t="s">
        <v>130</v>
      </c>
      <c r="E233" s="129"/>
      <c r="F233" s="129"/>
      <c r="I233" s="129"/>
      <c r="J233" s="129"/>
      <c r="M233" s="130"/>
    </row>
    <row r="234" s="128" customFormat="true" ht="12.75" hidden="true" customHeight="false" outlineLevel="0" collapsed="false">
      <c r="C234" s="131" t="s">
        <v>131</v>
      </c>
      <c r="E234" s="129"/>
      <c r="F234" s="129"/>
      <c r="I234" s="129"/>
      <c r="J234" s="129"/>
      <c r="M234" s="130"/>
    </row>
    <row r="235" s="128" customFormat="true" ht="12.75" hidden="true" customHeight="false" outlineLevel="0" collapsed="false">
      <c r="C235" s="131" t="s">
        <v>132</v>
      </c>
      <c r="E235" s="129"/>
      <c r="F235" s="129"/>
      <c r="I235" s="129"/>
      <c r="J235" s="129"/>
      <c r="M235" s="130"/>
    </row>
    <row r="236" s="128" customFormat="true" ht="12.75" hidden="true" customHeight="false" outlineLevel="0" collapsed="false">
      <c r="C236" s="131" t="s">
        <v>133</v>
      </c>
      <c r="E236" s="129"/>
      <c r="F236" s="129"/>
      <c r="I236" s="129"/>
      <c r="J236" s="129"/>
      <c r="M236" s="130"/>
    </row>
    <row r="237" s="128" customFormat="true" ht="12.75" hidden="true" customHeight="false" outlineLevel="0" collapsed="false">
      <c r="C237" s="131" t="s">
        <v>134</v>
      </c>
      <c r="E237" s="129"/>
      <c r="F237" s="129"/>
      <c r="I237" s="129"/>
      <c r="J237" s="129"/>
      <c r="M237" s="130"/>
    </row>
    <row r="238" s="128" customFormat="true" ht="12.75" hidden="true" customHeight="false" outlineLevel="0" collapsed="false">
      <c r="C238" s="131" t="s">
        <v>135</v>
      </c>
      <c r="E238" s="129"/>
      <c r="F238" s="129"/>
      <c r="I238" s="129"/>
      <c r="J238" s="129"/>
      <c r="M238" s="130"/>
    </row>
    <row r="239" s="128" customFormat="true" ht="12.75" hidden="true" customHeight="false" outlineLevel="0" collapsed="false">
      <c r="C239" s="131" t="s">
        <v>136</v>
      </c>
      <c r="E239" s="129"/>
      <c r="F239" s="129"/>
      <c r="I239" s="129"/>
      <c r="J239" s="129"/>
      <c r="M239" s="130"/>
    </row>
    <row r="240" s="128" customFormat="true" ht="12.75" hidden="true" customHeight="false" outlineLevel="0" collapsed="false">
      <c r="C240" s="131" t="s">
        <v>137</v>
      </c>
      <c r="E240" s="129"/>
      <c r="F240" s="129"/>
      <c r="I240" s="129"/>
      <c r="J240" s="129"/>
      <c r="M240" s="130"/>
    </row>
    <row r="241" s="128" customFormat="true" ht="12.75" hidden="true" customHeight="false" outlineLevel="0" collapsed="false">
      <c r="C241" s="131" t="s">
        <v>138</v>
      </c>
      <c r="E241" s="129"/>
      <c r="F241" s="129"/>
      <c r="I241" s="129"/>
      <c r="J241" s="129"/>
      <c r="M241" s="130"/>
    </row>
    <row r="242" s="128" customFormat="true" ht="12.75" hidden="true" customHeight="false" outlineLevel="0" collapsed="false">
      <c r="C242" s="131" t="s">
        <v>139</v>
      </c>
      <c r="E242" s="129"/>
      <c r="F242" s="129"/>
      <c r="I242" s="129"/>
      <c r="J242" s="129"/>
      <c r="M242" s="130"/>
    </row>
    <row r="243" s="128" customFormat="true" ht="12.75" hidden="true" customHeight="false" outlineLevel="0" collapsed="false">
      <c r="C243" s="131" t="s">
        <v>140</v>
      </c>
      <c r="E243" s="129"/>
      <c r="F243" s="129"/>
      <c r="I243" s="129"/>
      <c r="J243" s="129"/>
      <c r="M243" s="130"/>
    </row>
    <row r="244" s="128" customFormat="true" ht="12.75" hidden="true" customHeight="false" outlineLevel="0" collapsed="false">
      <c r="C244" s="131" t="s">
        <v>141</v>
      </c>
      <c r="E244" s="129"/>
      <c r="F244" s="129"/>
      <c r="I244" s="129"/>
      <c r="J244" s="129"/>
      <c r="M244" s="130"/>
    </row>
    <row r="245" s="128" customFormat="true" ht="12.75" hidden="true" customHeight="false" outlineLevel="0" collapsed="false">
      <c r="C245" s="131" t="s">
        <v>142</v>
      </c>
      <c r="E245" s="129"/>
      <c r="F245" s="129"/>
      <c r="I245" s="129"/>
      <c r="J245" s="129"/>
      <c r="M245" s="130"/>
    </row>
    <row r="246" s="128" customFormat="true" ht="12.75" hidden="true" customHeight="false" outlineLevel="0" collapsed="false">
      <c r="C246" s="131" t="s">
        <v>143</v>
      </c>
      <c r="E246" s="129"/>
      <c r="F246" s="129"/>
      <c r="I246" s="129"/>
      <c r="J246" s="129"/>
      <c r="M246" s="130"/>
    </row>
    <row r="247" s="128" customFormat="true" ht="12.75" hidden="true" customHeight="false" outlineLevel="0" collapsed="false">
      <c r="C247" s="131" t="s">
        <v>144</v>
      </c>
      <c r="E247" s="129"/>
      <c r="F247" s="129"/>
      <c r="I247" s="129"/>
      <c r="J247" s="129"/>
      <c r="M247" s="130"/>
    </row>
    <row r="248" s="128" customFormat="true" ht="12.75" hidden="true" customHeight="false" outlineLevel="0" collapsed="false">
      <c r="C248" s="131" t="s">
        <v>145</v>
      </c>
      <c r="E248" s="129"/>
      <c r="F248" s="129"/>
      <c r="I248" s="129"/>
      <c r="J248" s="129"/>
      <c r="M248" s="130"/>
    </row>
    <row r="249" s="128" customFormat="true" ht="12.75" hidden="true" customHeight="false" outlineLevel="0" collapsed="false">
      <c r="C249" s="131" t="s">
        <v>146</v>
      </c>
      <c r="E249" s="129"/>
      <c r="F249" s="129"/>
      <c r="I249" s="129"/>
      <c r="J249" s="129"/>
      <c r="M249" s="130"/>
    </row>
    <row r="250" s="128" customFormat="true" ht="12.75" hidden="true" customHeight="false" outlineLevel="0" collapsed="false">
      <c r="C250" s="131" t="s">
        <v>147</v>
      </c>
      <c r="E250" s="129"/>
      <c r="F250" s="129"/>
      <c r="I250" s="129"/>
      <c r="J250" s="129"/>
      <c r="M250" s="130"/>
    </row>
    <row r="251" s="128" customFormat="true" ht="12.75" hidden="true" customHeight="false" outlineLevel="0" collapsed="false">
      <c r="C251" s="131" t="s">
        <v>148</v>
      </c>
      <c r="E251" s="129"/>
      <c r="F251" s="129"/>
      <c r="I251" s="129"/>
      <c r="J251" s="129"/>
      <c r="M251" s="130"/>
    </row>
    <row r="252" s="128" customFormat="true" ht="12.75" hidden="true" customHeight="false" outlineLevel="0" collapsed="false">
      <c r="C252" s="131" t="s">
        <v>149</v>
      </c>
      <c r="E252" s="129"/>
      <c r="F252" s="129"/>
      <c r="I252" s="129"/>
      <c r="J252" s="129"/>
      <c r="M252" s="130"/>
    </row>
    <row r="253" s="128" customFormat="true" ht="12.75" hidden="true" customHeight="false" outlineLevel="0" collapsed="false">
      <c r="C253" s="131" t="s">
        <v>150</v>
      </c>
      <c r="E253" s="129"/>
      <c r="F253" s="129"/>
      <c r="I253" s="129"/>
      <c r="J253" s="129"/>
      <c r="M253" s="130"/>
    </row>
    <row r="254" s="128" customFormat="true" ht="12.75" hidden="true" customHeight="false" outlineLevel="0" collapsed="false">
      <c r="C254" s="131" t="s">
        <v>151</v>
      </c>
      <c r="E254" s="129"/>
      <c r="F254" s="129"/>
      <c r="I254" s="129"/>
      <c r="J254" s="129"/>
      <c r="M254" s="130"/>
    </row>
    <row r="255" s="128" customFormat="true" ht="12.75" hidden="true" customHeight="false" outlineLevel="0" collapsed="false">
      <c r="C255" s="131" t="s">
        <v>152</v>
      </c>
      <c r="E255" s="129"/>
      <c r="F255" s="129"/>
      <c r="I255" s="129"/>
      <c r="J255" s="129"/>
      <c r="M255" s="130"/>
    </row>
    <row r="256" s="128" customFormat="true" ht="12.75" hidden="true" customHeight="false" outlineLevel="0" collapsed="false">
      <c r="C256" s="131" t="s">
        <v>153</v>
      </c>
      <c r="E256" s="129"/>
      <c r="F256" s="129"/>
      <c r="I256" s="129"/>
      <c r="J256" s="129"/>
      <c r="M256" s="130"/>
    </row>
    <row r="257" s="128" customFormat="true" ht="12.75" hidden="true" customHeight="false" outlineLevel="0" collapsed="false">
      <c r="C257" s="131" t="s">
        <v>154</v>
      </c>
      <c r="E257" s="129"/>
      <c r="F257" s="129"/>
      <c r="I257" s="129"/>
      <c r="J257" s="129"/>
      <c r="M257" s="130"/>
    </row>
    <row r="258" s="128" customFormat="true" ht="12.75" hidden="true" customHeight="false" outlineLevel="0" collapsed="false">
      <c r="C258" s="131" t="s">
        <v>155</v>
      </c>
      <c r="E258" s="129"/>
      <c r="F258" s="129"/>
      <c r="I258" s="129"/>
      <c r="J258" s="129"/>
      <c r="M258" s="130"/>
    </row>
    <row r="259" s="128" customFormat="true" ht="12.75" hidden="true" customHeight="false" outlineLevel="0" collapsed="false">
      <c r="C259" s="131" t="s">
        <v>156</v>
      </c>
      <c r="E259" s="129"/>
      <c r="F259" s="129"/>
      <c r="I259" s="129"/>
      <c r="J259" s="129"/>
      <c r="M259" s="130"/>
    </row>
    <row r="260" s="128" customFormat="true" ht="12.75" hidden="true" customHeight="false" outlineLevel="0" collapsed="false">
      <c r="C260" s="132" t="s">
        <v>157</v>
      </c>
      <c r="E260" s="129"/>
      <c r="F260" s="129"/>
      <c r="I260" s="129"/>
      <c r="J260" s="129"/>
      <c r="M260" s="130"/>
    </row>
    <row r="261" s="128" customFormat="true" ht="12.75" hidden="true" customHeight="false" outlineLevel="0" collapsed="false">
      <c r="C261" s="132" t="s">
        <v>158</v>
      </c>
      <c r="E261" s="129"/>
      <c r="F261" s="129"/>
      <c r="I261" s="129"/>
      <c r="J261" s="129"/>
      <c r="M261" s="130"/>
    </row>
    <row r="262" s="128" customFormat="true" ht="17.25" hidden="true" customHeight="true" outlineLevel="0" collapsed="false">
      <c r="C262" s="132" t="s">
        <v>159</v>
      </c>
      <c r="E262" s="129"/>
      <c r="F262" s="130"/>
      <c r="G262" s="130"/>
      <c r="H262" s="130"/>
      <c r="I262" s="129"/>
      <c r="J262" s="129"/>
      <c r="M262" s="130"/>
    </row>
    <row r="263" s="128" customFormat="true" ht="12.75" hidden="true" customHeight="false" outlineLevel="0" collapsed="false">
      <c r="C263" s="132" t="s">
        <v>160</v>
      </c>
      <c r="F263" s="130"/>
      <c r="G263" s="130"/>
      <c r="H263" s="133"/>
      <c r="I263" s="129"/>
      <c r="J263" s="129"/>
      <c r="M263" s="130"/>
    </row>
    <row r="264" s="128" customFormat="true" ht="12.75" hidden="true" customHeight="false" outlineLevel="0" collapsed="false">
      <c r="C264" s="132" t="s">
        <v>161</v>
      </c>
      <c r="F264" s="130"/>
      <c r="G264" s="130"/>
      <c r="H264" s="133"/>
      <c r="I264" s="129"/>
      <c r="J264" s="129"/>
      <c r="M264" s="130"/>
    </row>
    <row r="265" s="128" customFormat="true" ht="12.75" hidden="true" customHeight="false" outlineLevel="0" collapsed="false">
      <c r="C265" s="132" t="s">
        <v>162</v>
      </c>
      <c r="F265" s="130"/>
      <c r="G265" s="130"/>
      <c r="H265" s="133"/>
      <c r="I265" s="129"/>
      <c r="J265" s="129"/>
      <c r="M265" s="130"/>
    </row>
    <row r="266" s="128" customFormat="true" ht="12.75" hidden="true" customHeight="false" outlineLevel="0" collapsed="false">
      <c r="C266" s="132" t="s">
        <v>163</v>
      </c>
      <c r="F266" s="129"/>
      <c r="I266" s="129"/>
      <c r="J266" s="129"/>
      <c r="M266" s="130"/>
    </row>
    <row r="267" s="128" customFormat="true" ht="12.75" hidden="true" customHeight="false" outlineLevel="0" collapsed="false">
      <c r="C267" s="132" t="s">
        <v>164</v>
      </c>
      <c r="F267" s="129"/>
      <c r="I267" s="129"/>
      <c r="J267" s="129"/>
      <c r="M267" s="130"/>
    </row>
    <row r="268" s="128" customFormat="true" ht="12.75" hidden="true" customHeight="false" outlineLevel="0" collapsed="false">
      <c r="C268" s="132" t="s">
        <v>165</v>
      </c>
      <c r="E268" s="129"/>
      <c r="F268" s="129"/>
      <c r="I268" s="129"/>
      <c r="J268" s="129"/>
      <c r="M268" s="130"/>
    </row>
    <row r="269" s="128" customFormat="true" ht="12.75" hidden="true" customHeight="false" outlineLevel="0" collapsed="false">
      <c r="C269" s="132" t="s">
        <v>166</v>
      </c>
      <c r="E269" s="129"/>
      <c r="F269" s="129"/>
      <c r="I269" s="129"/>
      <c r="J269" s="129"/>
      <c r="M269" s="130"/>
    </row>
    <row r="270" s="128" customFormat="true" ht="12.75" hidden="true" customHeight="false" outlineLevel="0" collapsed="false">
      <c r="C270" s="132" t="s">
        <v>167</v>
      </c>
      <c r="E270" s="129"/>
      <c r="F270" s="129"/>
      <c r="I270" s="129"/>
      <c r="J270" s="129"/>
      <c r="M270" s="130"/>
    </row>
    <row r="271" s="128" customFormat="true" ht="12.75" hidden="true" customHeight="false" outlineLevel="0" collapsed="false">
      <c r="C271" s="132" t="s">
        <v>168</v>
      </c>
      <c r="E271" s="129"/>
      <c r="F271" s="129"/>
      <c r="I271" s="129"/>
      <c r="J271" s="129"/>
      <c r="M271" s="130"/>
    </row>
    <row r="272" s="128" customFormat="true" ht="12.75" hidden="true" customHeight="false" outlineLevel="0" collapsed="false">
      <c r="C272" s="132" t="s">
        <v>169</v>
      </c>
      <c r="E272" s="129"/>
      <c r="F272" s="129"/>
      <c r="I272" s="129"/>
      <c r="J272" s="129"/>
      <c r="M272" s="130"/>
    </row>
    <row r="273" s="128" customFormat="true" ht="12.75" hidden="true" customHeight="false" outlineLevel="0" collapsed="false">
      <c r="C273" s="132" t="s">
        <v>170</v>
      </c>
      <c r="E273" s="129"/>
      <c r="F273" s="129"/>
      <c r="I273" s="129"/>
      <c r="J273" s="129"/>
      <c r="M273" s="130"/>
    </row>
    <row r="274" s="128" customFormat="true" ht="12.75" hidden="true" customHeight="false" outlineLevel="0" collapsed="false">
      <c r="C274" s="132" t="s">
        <v>171</v>
      </c>
      <c r="E274" s="129"/>
      <c r="F274" s="129"/>
      <c r="I274" s="129"/>
      <c r="J274" s="129"/>
      <c r="M274" s="130"/>
    </row>
    <row r="275" s="128" customFormat="true" ht="12.75" hidden="true" customHeight="false" outlineLevel="0" collapsed="false">
      <c r="C275" s="132" t="s">
        <v>172</v>
      </c>
      <c r="E275" s="129"/>
      <c r="F275" s="129"/>
      <c r="I275" s="129"/>
      <c r="J275" s="129"/>
      <c r="M275" s="130"/>
    </row>
    <row r="276" s="128" customFormat="true" ht="12.75" hidden="true" customHeight="false" outlineLevel="0" collapsed="false">
      <c r="C276" s="132" t="s">
        <v>173</v>
      </c>
      <c r="E276" s="129"/>
      <c r="F276" s="129"/>
      <c r="I276" s="129"/>
      <c r="J276" s="129"/>
      <c r="M276" s="130"/>
    </row>
    <row r="277" s="128" customFormat="true" ht="12.75" hidden="true" customHeight="false" outlineLevel="0" collapsed="false">
      <c r="C277" s="132" t="s">
        <v>174</v>
      </c>
      <c r="E277" s="129"/>
      <c r="F277" s="129"/>
      <c r="I277" s="129"/>
      <c r="J277" s="129"/>
      <c r="M277" s="130"/>
    </row>
    <row r="278" s="128" customFormat="true" ht="12.75" hidden="true" customHeight="false" outlineLevel="0" collapsed="false">
      <c r="C278" s="132" t="s">
        <v>175</v>
      </c>
      <c r="E278" s="129"/>
      <c r="F278" s="129"/>
      <c r="I278" s="129"/>
      <c r="J278" s="129"/>
      <c r="M278" s="130"/>
    </row>
    <row r="279" s="128" customFormat="true" ht="12.75" hidden="true" customHeight="false" outlineLevel="0" collapsed="false">
      <c r="C279" s="132" t="s">
        <v>176</v>
      </c>
      <c r="E279" s="129"/>
      <c r="F279" s="129"/>
      <c r="I279" s="129"/>
      <c r="J279" s="129"/>
      <c r="M279" s="130"/>
    </row>
    <row r="280" s="128" customFormat="true" ht="12.75" hidden="true" customHeight="false" outlineLevel="0" collapsed="false">
      <c r="C280" s="132" t="s">
        <v>177</v>
      </c>
      <c r="E280" s="129"/>
      <c r="F280" s="129"/>
      <c r="I280" s="129"/>
      <c r="J280" s="129"/>
      <c r="M280" s="130"/>
    </row>
    <row r="281" s="128" customFormat="true" ht="12.75" hidden="true" customHeight="false" outlineLevel="0" collapsed="false">
      <c r="C281" s="132" t="s">
        <v>178</v>
      </c>
      <c r="E281" s="129"/>
      <c r="F281" s="129"/>
      <c r="I281" s="129"/>
      <c r="J281" s="129"/>
      <c r="M281" s="130"/>
    </row>
    <row r="282" s="128" customFormat="true" ht="12.75" hidden="true" customHeight="false" outlineLevel="0" collapsed="false">
      <c r="C282" s="132" t="s">
        <v>179</v>
      </c>
      <c r="E282" s="129"/>
      <c r="F282" s="129"/>
      <c r="I282" s="129"/>
      <c r="J282" s="129"/>
      <c r="M282" s="130"/>
    </row>
    <row r="283" s="128" customFormat="true" ht="12.75" hidden="true" customHeight="false" outlineLevel="0" collapsed="false">
      <c r="C283" s="132" t="s">
        <v>180</v>
      </c>
      <c r="E283" s="129"/>
      <c r="F283" s="129"/>
      <c r="I283" s="129"/>
      <c r="J283" s="129"/>
      <c r="M283" s="130"/>
    </row>
    <row r="284" s="128" customFormat="true" ht="12.75" hidden="true" customHeight="false" outlineLevel="0" collapsed="false">
      <c r="C284" s="132" t="s">
        <v>181</v>
      </c>
      <c r="E284" s="129"/>
      <c r="F284" s="129"/>
      <c r="I284" s="129"/>
      <c r="J284" s="129"/>
      <c r="M284" s="130"/>
    </row>
    <row r="285" s="128" customFormat="true" ht="12.75" hidden="true" customHeight="false" outlineLevel="0" collapsed="false">
      <c r="C285" s="132" t="s">
        <v>182</v>
      </c>
      <c r="E285" s="129"/>
      <c r="F285" s="129"/>
      <c r="I285" s="129"/>
      <c r="J285" s="129"/>
      <c r="M285" s="130"/>
    </row>
    <row r="286" s="128" customFormat="true" ht="12.75" hidden="true" customHeight="false" outlineLevel="0" collapsed="false">
      <c r="C286" s="132" t="s">
        <v>183</v>
      </c>
      <c r="E286" s="129"/>
      <c r="F286" s="129"/>
      <c r="I286" s="129"/>
      <c r="J286" s="129"/>
      <c r="M286" s="130"/>
    </row>
    <row r="287" s="128" customFormat="true" ht="12.75" hidden="true" customHeight="false" outlineLevel="0" collapsed="false">
      <c r="C287" s="132" t="s">
        <v>184</v>
      </c>
      <c r="E287" s="129"/>
      <c r="F287" s="129"/>
      <c r="I287" s="129"/>
      <c r="J287" s="129"/>
      <c r="M287" s="130"/>
    </row>
    <row r="288" s="128" customFormat="true" ht="12.75" hidden="true" customHeight="false" outlineLevel="0" collapsed="false">
      <c r="C288" s="132" t="s">
        <v>185</v>
      </c>
      <c r="E288" s="129"/>
      <c r="F288" s="129"/>
      <c r="I288" s="129"/>
      <c r="J288" s="129"/>
      <c r="M288" s="130"/>
    </row>
    <row r="289" s="128" customFormat="true" ht="12.75" hidden="true" customHeight="false" outlineLevel="0" collapsed="false">
      <c r="C289" s="132" t="s">
        <v>186</v>
      </c>
      <c r="E289" s="129"/>
      <c r="F289" s="129"/>
      <c r="I289" s="129"/>
      <c r="J289" s="129"/>
      <c r="M289" s="130"/>
    </row>
    <row r="290" s="128" customFormat="true" ht="12.75" hidden="true" customHeight="false" outlineLevel="0" collapsed="false">
      <c r="C290" s="132" t="s">
        <v>187</v>
      </c>
      <c r="E290" s="129"/>
      <c r="F290" s="129"/>
      <c r="I290" s="129"/>
      <c r="J290" s="129"/>
      <c r="M290" s="130"/>
    </row>
    <row r="291" s="128" customFormat="true" ht="12.75" hidden="true" customHeight="false" outlineLevel="0" collapsed="false">
      <c r="C291" s="132" t="s">
        <v>188</v>
      </c>
      <c r="E291" s="129"/>
      <c r="F291" s="129"/>
      <c r="I291" s="129"/>
      <c r="J291" s="129"/>
      <c r="M291" s="130"/>
    </row>
    <row r="292" s="128" customFormat="true" ht="12.75" hidden="true" customHeight="false" outlineLevel="0" collapsed="false">
      <c r="C292" s="132" t="s">
        <v>189</v>
      </c>
      <c r="E292" s="129"/>
      <c r="F292" s="129"/>
      <c r="I292" s="129"/>
      <c r="J292" s="129"/>
      <c r="M292" s="130"/>
    </row>
    <row r="293" s="128" customFormat="true" ht="12.75" hidden="true" customHeight="false" outlineLevel="0" collapsed="false">
      <c r="C293" s="132" t="s">
        <v>190</v>
      </c>
      <c r="E293" s="129"/>
      <c r="F293" s="129"/>
      <c r="I293" s="129"/>
      <c r="J293" s="129"/>
      <c r="M293" s="130"/>
    </row>
    <row r="294" s="128" customFormat="true" ht="12.75" hidden="true" customHeight="false" outlineLevel="0" collapsed="false">
      <c r="C294" s="132" t="s">
        <v>191</v>
      </c>
      <c r="E294" s="129"/>
      <c r="F294" s="129"/>
      <c r="I294" s="129"/>
      <c r="J294" s="129"/>
      <c r="M294" s="130"/>
    </row>
    <row r="295" s="128" customFormat="true" ht="12.75" hidden="true" customHeight="false" outlineLevel="0" collapsed="false">
      <c r="C295" s="132" t="s">
        <v>192</v>
      </c>
      <c r="E295" s="129"/>
      <c r="F295" s="129"/>
      <c r="I295" s="129"/>
      <c r="J295" s="129"/>
      <c r="M295" s="130"/>
    </row>
    <row r="296" s="128" customFormat="true" ht="12.75" hidden="true" customHeight="false" outlineLevel="0" collapsed="false">
      <c r="C296" s="132" t="s">
        <v>193</v>
      </c>
      <c r="E296" s="129"/>
      <c r="F296" s="129"/>
      <c r="I296" s="129"/>
      <c r="J296" s="129"/>
      <c r="M296" s="130"/>
    </row>
    <row r="297" s="128" customFormat="true" ht="12.75" hidden="true" customHeight="false" outlineLevel="0" collapsed="false">
      <c r="C297" s="132" t="s">
        <v>194</v>
      </c>
      <c r="E297" s="129"/>
      <c r="F297" s="129"/>
      <c r="I297" s="129"/>
      <c r="J297" s="129"/>
      <c r="M297" s="130"/>
    </row>
    <row r="298" s="128" customFormat="true" ht="12.75" hidden="true" customHeight="false" outlineLevel="0" collapsed="false">
      <c r="E298" s="129"/>
      <c r="F298" s="129"/>
      <c r="I298" s="129"/>
      <c r="J298" s="129"/>
      <c r="M298" s="130"/>
    </row>
    <row r="299" s="128" customFormat="true" ht="12.75" hidden="true" customHeight="false" outlineLevel="0" collapsed="false">
      <c r="E299" s="129"/>
      <c r="F299" s="129"/>
      <c r="I299" s="129"/>
      <c r="J299" s="129"/>
      <c r="M299" s="130"/>
    </row>
    <row r="300" s="128" customFormat="true" ht="12.75" hidden="false" customHeight="false" outlineLevel="0" collapsed="false">
      <c r="E300" s="129"/>
      <c r="F300" s="129"/>
      <c r="I300" s="129"/>
      <c r="J300" s="129"/>
      <c r="M300" s="130"/>
    </row>
    <row r="301" s="128" customFormat="true" ht="12.75" hidden="false" customHeight="false" outlineLevel="0" collapsed="false">
      <c r="E301" s="129"/>
      <c r="F301" s="129"/>
      <c r="I301" s="129"/>
      <c r="J301" s="129"/>
      <c r="M301" s="130"/>
    </row>
  </sheetData>
  <sheetProtection sheet="true" password="bac8" sort="false" autoFilter="false" pivotTables="false"/>
  <mergeCells count="82">
    <mergeCell ref="B1:L1"/>
    <mergeCell ref="B3:L3"/>
    <mergeCell ref="B4:L4"/>
    <mergeCell ref="B6:L6"/>
    <mergeCell ref="B7:D7"/>
    <mergeCell ref="E7:L7"/>
    <mergeCell ref="B8:D8"/>
    <mergeCell ref="E8:L8"/>
    <mergeCell ref="B9:L9"/>
    <mergeCell ref="B10:L10"/>
    <mergeCell ref="B11:B12"/>
    <mergeCell ref="C11:C12"/>
    <mergeCell ref="D11:D12"/>
    <mergeCell ref="F11:F12"/>
    <mergeCell ref="G11:G12"/>
    <mergeCell ref="H11:H12"/>
    <mergeCell ref="I11:I12"/>
    <mergeCell ref="J11:J12"/>
    <mergeCell ref="K11:K12"/>
    <mergeCell ref="L11:L12"/>
    <mergeCell ref="E113:F113"/>
    <mergeCell ref="H113:J113"/>
    <mergeCell ref="H114:I114"/>
    <mergeCell ref="I115:J115"/>
    <mergeCell ref="C116:E116"/>
    <mergeCell ref="H116:J116"/>
    <mergeCell ref="D117:E117"/>
    <mergeCell ref="D118:E118"/>
    <mergeCell ref="F118:L118"/>
    <mergeCell ref="D119:E119"/>
    <mergeCell ref="D120:E120"/>
    <mergeCell ref="D121:E121"/>
    <mergeCell ref="B122:L122"/>
    <mergeCell ref="B123:L123"/>
    <mergeCell ref="B124:C124"/>
    <mergeCell ref="D124:L124"/>
    <mergeCell ref="B125:C125"/>
    <mergeCell ref="D125:L125"/>
    <mergeCell ref="B126:C126"/>
    <mergeCell ref="D126:L126"/>
    <mergeCell ref="B127:C127"/>
    <mergeCell ref="D127:L127"/>
    <mergeCell ref="B128:C128"/>
    <mergeCell ref="D128:L128"/>
    <mergeCell ref="B129:C129"/>
    <mergeCell ref="D129:E129"/>
    <mergeCell ref="G129:H129"/>
    <mergeCell ref="B130:C130"/>
    <mergeCell ref="D130:L130"/>
    <mergeCell ref="B131:C131"/>
    <mergeCell ref="D131:L131"/>
    <mergeCell ref="B132:C132"/>
    <mergeCell ref="D132:L132"/>
    <mergeCell ref="B133:L133"/>
    <mergeCell ref="B134:L134"/>
    <mergeCell ref="B135:C135"/>
    <mergeCell ref="D135:L135"/>
    <mergeCell ref="B136:C136"/>
    <mergeCell ref="D136:L136"/>
    <mergeCell ref="B137:C137"/>
    <mergeCell ref="D137:E137"/>
    <mergeCell ref="G137:H137"/>
    <mergeCell ref="B138:C138"/>
    <mergeCell ref="D138:L138"/>
    <mergeCell ref="B211:C211"/>
    <mergeCell ref="F211:I211"/>
    <mergeCell ref="J211:L211"/>
    <mergeCell ref="B212:C213"/>
    <mergeCell ref="D212:D213"/>
    <mergeCell ref="E212:E213"/>
    <mergeCell ref="F212:I213"/>
    <mergeCell ref="J212:L213"/>
    <mergeCell ref="B214:C215"/>
    <mergeCell ref="D214:D215"/>
    <mergeCell ref="E214:E215"/>
    <mergeCell ref="F214:I215"/>
    <mergeCell ref="J214:L215"/>
    <mergeCell ref="B216:C217"/>
    <mergeCell ref="D216:D217"/>
    <mergeCell ref="E216:E217"/>
    <mergeCell ref="F216:I217"/>
    <mergeCell ref="J216:L217"/>
  </mergeCells>
  <conditionalFormatting sqref="K115">
    <cfRule type="cellIs" priority="2" operator="equal" aboveAverage="0" equalAverage="0" bottom="0" percent="0" rank="0" text="" dxfId="0">
      <formula>"Preencher Frete!"</formula>
    </cfRule>
  </conditionalFormatting>
  <dataValidations count="7">
    <dataValidation allowBlank="true" error="Valor Inválido. Verifique a lista de opções disponíveis." errorStyle="stop" errorTitle="ERRO" operator="between" prompt="Clique na seta e selecione a opção desejada." promptTitle="Escala" showDropDown="false" showErrorMessage="true" showInputMessage="true" sqref="F13:F112" type="list">
      <formula1>$B$140:$B$147</formula1>
      <formula2>0</formula2>
    </dataValidation>
    <dataValidation allowBlank="true" error="Valor Inválido. Verifique a lista de opções disponíveis." errorStyle="stop" errorTitle="ERRO" operator="between" prompt="Clique na seta e selecione a opção desejada" promptTitle="Marcador 3'" showDropDown="false" showErrorMessage="true" showInputMessage="true" sqref="I14:I112" type="list">
      <formula1>$B$170:$B$186</formula1>
      <formula2>0</formula2>
    </dataValidation>
    <dataValidation allowBlank="true" error="Valor Inválido. Verifique a lista de opções disponíveis." errorStyle="stop" errorTitle="ERRO" operator="between" prompt="Clique na seta e selecione a opção desejada." promptTitle="Purificação" showDropDown="false" showErrorMessage="true" showInputMessage="true" sqref="J13:J112" type="list">
      <formula1>$D$140:$D$143</formula1>
      <formula2>0</formula2>
    </dataValidation>
    <dataValidation allowBlank="true" errorStyle="stop" operator="between" showDropDown="false" showErrorMessage="true" showInputMessage="false" sqref="J114" type="list">
      <formula1>$E$140:$E$141</formula1>
      <formula2>0</formula2>
    </dataValidation>
    <dataValidation allowBlank="true" error="Valor Inválido. Verifique a lista de opções disponíveis." errorStyle="stop" errorTitle="ERRO" operator="between" prompt="Clique na seta e selecione a opção desejada. Use a barra de rolagem" promptTitle="Marcador 5'" showDropDown="false" showErrorMessage="true" showInputMessage="true" sqref="H13:H112" type="list">
      <formula1>$B$148:$B$167</formula1>
      <formula2>0</formula2>
    </dataValidation>
    <dataValidation allowBlank="true" error="Valor Inválido. Verifique a lista de opções disponíveis." errorStyle="stop" errorTitle="ERRO" operator="between" prompt="Clique na seta e selecione a opção desejada" promptTitle="Marcador 3'" showDropDown="false" showErrorMessage="true" showInputMessage="true" sqref="I13" type="list">
      <formula1>$B$169:$B$186</formula1>
      <formula2>0</formula2>
    </dataValidation>
    <dataValidation allowBlank="true" errorStyle="stop" operator="between" showDropDown="false" showErrorMessage="true" showInputMessage="false" sqref="I115:J115" type="list">
      <formula1>$C$220:$C$297</formula1>
      <formula2>0</formula2>
    </dataValidation>
  </dataValidations>
  <printOptions headings="false" gridLines="false" gridLinesSet="true" horizontalCentered="false" verticalCentered="false"/>
  <pageMargins left="0.7875" right="0.7875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Q102"/>
  <sheetViews>
    <sheetView showFormulas="false" showGridLines="false" showRowColHeaders="true" showZeros="true" rightToLeft="false" tabSelected="false" showOutlineSymbols="true" defaultGridColor="true" view="normal" topLeftCell="AD1" colorId="64" zoomScale="100" zoomScaleNormal="100" zoomScalePageLayoutView="100" workbookViewId="0">
      <selection pane="topLeft" activeCell="E42" activeCellId="0" sqref="E42"/>
    </sheetView>
  </sheetViews>
  <sheetFormatPr defaultColWidth="8.84765625" defaultRowHeight="12.75" zeroHeight="false" outlineLevelRow="0" outlineLevelCol="0"/>
  <cols>
    <col collapsed="false" customWidth="true" hidden="false" outlineLevel="0" max="1" min="1" style="0" width="0.85"/>
    <col collapsed="false" customWidth="true" hidden="false" outlineLevel="0" max="2" min="2" style="134" width="4.98"/>
    <col collapsed="false" customWidth="true" hidden="false" outlineLevel="0" max="3" min="3" style="0" width="75.77"/>
    <col collapsed="false" customWidth="true" hidden="false" outlineLevel="0" max="4" min="4" style="134" width="6.69"/>
    <col collapsed="false" customWidth="true" hidden="false" outlineLevel="0" max="5" min="5" style="134" width="7.13"/>
    <col collapsed="false" customWidth="false" hidden="false" outlineLevel="0" max="6" min="6" style="135" width="8.84"/>
    <col collapsed="false" customWidth="true" hidden="false" outlineLevel="0" max="7" min="7" style="135" width="12.4"/>
    <col collapsed="false" customWidth="true" hidden="false" outlineLevel="0" max="8" min="8" style="134" width="6.69"/>
    <col collapsed="false" customWidth="true" hidden="false" outlineLevel="0" max="9" min="9" style="134" width="7.13"/>
    <col collapsed="false" customWidth="true" hidden="false" outlineLevel="0" max="10" min="10" style="135" width="9.4"/>
    <col collapsed="false" customWidth="true" hidden="false" outlineLevel="0" max="11" min="11" style="135" width="12.4"/>
    <col collapsed="false" customWidth="true" hidden="false" outlineLevel="0" max="12" min="12" style="134" width="7.41"/>
    <col collapsed="false" customWidth="true" hidden="false" outlineLevel="0" max="13" min="13" style="134" width="7.13"/>
    <col collapsed="false" customWidth="true" hidden="false" outlineLevel="0" max="14" min="14" style="135" width="9.4"/>
    <col collapsed="false" customWidth="true" hidden="false" outlineLevel="0" max="15" min="15" style="135" width="12.4"/>
    <col collapsed="false" customWidth="true" hidden="false" outlineLevel="0" max="16" min="16" style="134" width="7.41"/>
    <col collapsed="false" customWidth="true" hidden="false" outlineLevel="0" max="17" min="17" style="134" width="7.13"/>
    <col collapsed="false" customWidth="true" hidden="false" outlineLevel="0" max="18" min="18" style="135" width="9.4"/>
    <col collapsed="false" customWidth="true" hidden="false" outlineLevel="0" max="19" min="19" style="135" width="12.4"/>
    <col collapsed="false" customWidth="true" hidden="false" outlineLevel="0" max="20" min="20" style="134" width="7.41"/>
    <col collapsed="false" customWidth="true" hidden="false" outlineLevel="0" max="21" min="21" style="134" width="8.69"/>
    <col collapsed="false" customWidth="true" hidden="false" outlineLevel="0" max="22" min="22" style="135" width="9.4"/>
    <col collapsed="false" customWidth="true" hidden="false" outlineLevel="0" max="23" min="23" style="135" width="12.4"/>
    <col collapsed="false" customWidth="true" hidden="false" outlineLevel="0" max="24" min="24" style="134" width="7.41"/>
    <col collapsed="false" customWidth="true" hidden="false" outlineLevel="0" max="25" min="25" style="134" width="8.69"/>
    <col collapsed="false" customWidth="true" hidden="false" outlineLevel="0" max="26" min="26" style="135" width="9.4"/>
    <col collapsed="false" customWidth="true" hidden="false" outlineLevel="0" max="27" min="27" style="135" width="12.4"/>
    <col collapsed="false" customWidth="true" hidden="false" outlineLevel="0" max="28" min="28" style="136" width="12.83"/>
    <col collapsed="false" customWidth="true" hidden="false" outlineLevel="0" max="29" min="29" style="136" width="8.69"/>
    <col collapsed="false" customWidth="true" hidden="false" outlineLevel="0" max="30" min="30" style="137" width="9.4"/>
    <col collapsed="false" customWidth="true" hidden="false" outlineLevel="0" max="31" min="31" style="137" width="12.4"/>
    <col collapsed="false" customWidth="true" hidden="false" outlineLevel="0" max="32" min="32" style="134" width="7.41"/>
    <col collapsed="false" customWidth="true" hidden="false" outlineLevel="0" max="33" min="33" style="134" width="8.69"/>
    <col collapsed="false" customWidth="true" hidden="false" outlineLevel="0" max="34" min="34" style="135" width="9.4"/>
    <col collapsed="false" customWidth="true" hidden="false" outlineLevel="0" max="35" min="35" style="135" width="12.4"/>
    <col collapsed="false" customWidth="true" hidden="false" outlineLevel="0" max="36" min="36" style="134" width="7.41"/>
    <col collapsed="false" customWidth="true" hidden="false" outlineLevel="0" max="37" min="37" style="134" width="8.69"/>
    <col collapsed="false" customWidth="true" hidden="false" outlineLevel="0" max="38" min="38" style="135" width="9.4"/>
    <col collapsed="false" customWidth="true" hidden="false" outlineLevel="0" max="40" min="39" style="135" width="12.4"/>
    <col collapsed="false" customWidth="true" hidden="false" outlineLevel="0" max="41" min="41" style="135" width="19.68"/>
    <col collapsed="false" customWidth="true" hidden="false" outlineLevel="0" max="42" min="42" style="135" width="46.37"/>
    <col collapsed="false" customWidth="true" hidden="false" outlineLevel="0" max="43" min="43" style="138" width="7.41"/>
  </cols>
  <sheetData>
    <row r="1" customFormat="false" ht="12.75" hidden="false" customHeight="false" outlineLevel="0" collapsed="false">
      <c r="C1" s="139" t="str">
        <f aca="false">IF(D1="","",'Codigos Exxtend'!B1&amp;" "&amp;'Codigos Exxtend'!AP1&amp;'Codigos Exxtend'!AT1&amp;" "&amp;'Codigos Exxtend'!AW1)</f>
        <v/>
      </c>
    </row>
    <row r="2" s="140" customFormat="true" ht="32.25" hidden="false" customHeight="true" outlineLevel="0" collapsed="false">
      <c r="B2" s="141" t="s">
        <v>9</v>
      </c>
      <c r="C2" s="141" t="s">
        <v>103</v>
      </c>
      <c r="D2" s="141" t="s">
        <v>195</v>
      </c>
      <c r="E2" s="141" t="s">
        <v>196</v>
      </c>
      <c r="F2" s="142" t="s">
        <v>197</v>
      </c>
      <c r="G2" s="142" t="s">
        <v>198</v>
      </c>
      <c r="H2" s="141" t="s">
        <v>199</v>
      </c>
      <c r="I2" s="141" t="s">
        <v>196</v>
      </c>
      <c r="J2" s="142" t="s">
        <v>197</v>
      </c>
      <c r="K2" s="142" t="s">
        <v>198</v>
      </c>
      <c r="L2" s="141" t="s">
        <v>200</v>
      </c>
      <c r="M2" s="141" t="s">
        <v>196</v>
      </c>
      <c r="N2" s="142" t="s">
        <v>197</v>
      </c>
      <c r="O2" s="142" t="s">
        <v>198</v>
      </c>
      <c r="P2" s="141" t="s">
        <v>201</v>
      </c>
      <c r="Q2" s="141" t="s">
        <v>196</v>
      </c>
      <c r="R2" s="142" t="s">
        <v>197</v>
      </c>
      <c r="S2" s="142" t="s">
        <v>198</v>
      </c>
      <c r="T2" s="141" t="s">
        <v>202</v>
      </c>
      <c r="U2" s="141" t="s">
        <v>196</v>
      </c>
      <c r="V2" s="142" t="s">
        <v>197</v>
      </c>
      <c r="W2" s="142" t="s">
        <v>198</v>
      </c>
      <c r="X2" s="141" t="s">
        <v>203</v>
      </c>
      <c r="Y2" s="141" t="s">
        <v>196</v>
      </c>
      <c r="Z2" s="142" t="s">
        <v>197</v>
      </c>
      <c r="AA2" s="142" t="s">
        <v>198</v>
      </c>
      <c r="AB2" s="141" t="s">
        <v>204</v>
      </c>
      <c r="AC2" s="141" t="s">
        <v>196</v>
      </c>
      <c r="AD2" s="142" t="s">
        <v>197</v>
      </c>
      <c r="AE2" s="142" t="s">
        <v>198</v>
      </c>
      <c r="AF2" s="141" t="s">
        <v>205</v>
      </c>
      <c r="AG2" s="141" t="s">
        <v>196</v>
      </c>
      <c r="AH2" s="142" t="s">
        <v>197</v>
      </c>
      <c r="AI2" s="142" t="s">
        <v>198</v>
      </c>
      <c r="AJ2" s="141" t="s">
        <v>206</v>
      </c>
      <c r="AK2" s="141" t="s">
        <v>196</v>
      </c>
      <c r="AL2" s="142" t="s">
        <v>197</v>
      </c>
      <c r="AM2" s="142" t="s">
        <v>198</v>
      </c>
      <c r="AN2" s="142" t="s">
        <v>207</v>
      </c>
      <c r="AO2" s="142" t="s">
        <v>208</v>
      </c>
      <c r="AP2" s="142" t="s">
        <v>209</v>
      </c>
      <c r="AQ2" s="143" t="s">
        <v>49</v>
      </c>
    </row>
    <row r="3" customFormat="false" ht="12.75" hidden="false" customHeight="false" outlineLevel="0" collapsed="false">
      <c r="B3" s="144" t="n">
        <v>1</v>
      </c>
      <c r="C3" s="139" t="str">
        <f aca="false">IF('Pedido e Cotação'!E13="","",'Codigos Exxtend'!D3&amp;'Codigos Exxtend'!AR3&amp;'Codigos Exxtend'!AS3&amp;'Codigos Exxtend'!AU3&amp;" "&amp;'Codigos Exxtend'!AX3)</f>
        <v/>
      </c>
      <c r="D3" s="144" t="str">
        <f aca="false">'Codigos Exxtend'!E3</f>
        <v/>
      </c>
      <c r="E3" s="145" t="str">
        <f aca="false">'Pedido e Cotação'!G13</f>
        <v/>
      </c>
      <c r="F3" s="146" t="str">
        <f aca="false">IF(D3="","",VLOOKUP(D3,'Codigos Exxtend'!$BB:$BD,3,0))</f>
        <v/>
      </c>
      <c r="G3" s="146" t="n">
        <f aca="false">IF(D3="",0,E3*F3)</f>
        <v>0</v>
      </c>
      <c r="H3" s="144" t="str">
        <f aca="false">'Codigos Exxtend'!G3</f>
        <v/>
      </c>
      <c r="I3" s="145" t="str">
        <f aca="false">IF(H3="","",1)</f>
        <v/>
      </c>
      <c r="J3" s="146" t="str">
        <f aca="false">IF(H3="","",185)</f>
        <v/>
      </c>
      <c r="K3" s="146" t="n">
        <f aca="false">IF(H3="",0,I3*J3)</f>
        <v>0</v>
      </c>
      <c r="L3" s="144" t="str">
        <f aca="false">'Codigos Exxtend'!J3</f>
        <v/>
      </c>
      <c r="M3" s="145" t="str">
        <f aca="false">IF(L3="","",Inosina!D3)</f>
        <v/>
      </c>
      <c r="N3" s="146" t="str">
        <f aca="false">IF(L3="","",VLOOKUP(L3,'Codigos Exxtend'!$BB:$BD,3,0))</f>
        <v/>
      </c>
      <c r="O3" s="146" t="n">
        <f aca="false">IF(L3="",0,M3*N3)</f>
        <v>0</v>
      </c>
      <c r="P3" s="144" t="str">
        <f aca="false">'Codigos Exxtend'!M3</f>
        <v/>
      </c>
      <c r="Q3" s="145" t="str">
        <f aca="false">IF(P3="","",Inosina!L3/4)</f>
        <v/>
      </c>
      <c r="R3" s="146" t="str">
        <f aca="false">IF(P3="","",VLOOKUP(P3,'Codigos Exxtend'!$BB:$BD,3,0))</f>
        <v/>
      </c>
      <c r="S3" s="146" t="n">
        <f aca="false">IF(P3="",0,Q3*R3)</f>
        <v>0</v>
      </c>
      <c r="T3" s="144" t="str">
        <f aca="false">'Codigos Exxtend'!P3</f>
        <v/>
      </c>
      <c r="U3" s="145" t="str">
        <f aca="false">IF(T3="","",Inosina!M3/2)</f>
        <v/>
      </c>
      <c r="V3" s="146" t="str">
        <f aca="false">IF(T3="","",VLOOKUP(T3,'Codigos Exxtend'!$BB:$BD,3,0))</f>
        <v/>
      </c>
      <c r="W3" s="146" t="n">
        <f aca="false">IF(T3="",0,U3*V3)</f>
        <v>0</v>
      </c>
      <c r="X3" s="144" t="str">
        <f aca="false">'Codigos Exxtend'!S3</f>
        <v/>
      </c>
      <c r="Y3" s="145" t="str">
        <f aca="false">IF(X3="","",Inosina!N3/2)</f>
        <v/>
      </c>
      <c r="Z3" s="146" t="str">
        <f aca="false">IF(X3="","",VLOOKUP(X3,'Codigos Exxtend'!$BB:$BD,3,0))</f>
        <v/>
      </c>
      <c r="AA3" s="146" t="n">
        <f aca="false">IF(X3="",0,Y3*Z3)</f>
        <v>0</v>
      </c>
      <c r="AB3" s="147" t="str">
        <f aca="false">'Codigos Exxtend'!AQ3</f>
        <v/>
      </c>
      <c r="AC3" s="148" t="str">
        <f aca="false">IF(X3="","",Inosina!O3)</f>
        <v/>
      </c>
      <c r="AD3" s="149" t="str">
        <f aca="false">IF(AB3="","",VLOOKUP(AB3,'Codigos Exxtend'!$BB:$BD,3,0))</f>
        <v/>
      </c>
      <c r="AE3" s="149" t="n">
        <f aca="false">IF(AB3="",0,AC3*AD3)</f>
        <v>0</v>
      </c>
      <c r="AF3" s="144" t="str">
        <f aca="false">'Codigos Exxtend'!AV3</f>
        <v/>
      </c>
      <c r="AG3" s="145" t="str">
        <f aca="false">IF(AF3="","",1)</f>
        <v/>
      </c>
      <c r="AH3" s="146" t="str">
        <f aca="false">IF(AF3="","",VLOOKUP(AF3,'Codigos Exxtend'!$BB:$BD,3,0))</f>
        <v/>
      </c>
      <c r="AI3" s="146" t="n">
        <f aca="false">IF(AF3="",0,AG3*AH3)</f>
        <v>0</v>
      </c>
      <c r="AJ3" s="144" t="str">
        <f aca="false">'Codigos Exxtend'!AY3</f>
        <v/>
      </c>
      <c r="AK3" s="145" t="str">
        <f aca="false">IF(AJ3="","",1)</f>
        <v/>
      </c>
      <c r="AL3" s="146" t="str">
        <f aca="false">IF(AJ3="","",VLOOKUP(AJ3,'Codigos Exxtend'!$BB:$BD,3,0))</f>
        <v/>
      </c>
      <c r="AM3" s="146" t="n">
        <f aca="false">IF(AJ3="",0,AK3*AL3)</f>
        <v>0</v>
      </c>
      <c r="AN3" s="146" t="n">
        <f aca="false">SUM(G3+K3+O3+S3+W3+AA3+AE3+AI3+AM3)</f>
        <v>0</v>
      </c>
      <c r="AO3" s="150" t="str">
        <f aca="false">IF('Pedido e Cotação'!D13="","",'Pedido e Cotação'!D13)</f>
        <v/>
      </c>
      <c r="AP3" s="150" t="str">
        <f aca="false">IF('Pedido e Cotação'!E13="","",'Pedido e Cotação'!E13)</f>
        <v/>
      </c>
      <c r="AQ3" s="145" t="n">
        <f aca="false">'Pedido e Cotação'!F13</f>
        <v>25</v>
      </c>
    </row>
    <row r="4" customFormat="false" ht="12.75" hidden="false" customHeight="false" outlineLevel="0" collapsed="false">
      <c r="B4" s="144" t="n">
        <v>2</v>
      </c>
      <c r="C4" s="139" t="str">
        <f aca="false">IF('Pedido e Cotação'!E14="","",'Codigos Exxtend'!D4&amp;'Codigos Exxtend'!AR4&amp;'Codigos Exxtend'!AS4&amp;'Codigos Exxtend'!AU4&amp;" "&amp;'Codigos Exxtend'!AX4)</f>
        <v/>
      </c>
      <c r="D4" s="144" t="str">
        <f aca="false">'Codigos Exxtend'!E4</f>
        <v/>
      </c>
      <c r="E4" s="145" t="str">
        <f aca="false">'Pedido e Cotação'!G14</f>
        <v/>
      </c>
      <c r="F4" s="146" t="str">
        <f aca="false">IF(D4="","",VLOOKUP(D4,'Codigos Exxtend'!$BB:$BD,3,0))</f>
        <v/>
      </c>
      <c r="G4" s="146" t="n">
        <f aca="false">IF(D4="",0,E4*F4)</f>
        <v>0</v>
      </c>
      <c r="H4" s="144" t="str">
        <f aca="false">'Codigos Exxtend'!G4</f>
        <v/>
      </c>
      <c r="I4" s="145" t="str">
        <f aca="false">IF(H4="","",1)</f>
        <v/>
      </c>
      <c r="J4" s="146" t="str">
        <f aca="false">IF(H4="","",150)</f>
        <v/>
      </c>
      <c r="K4" s="146" t="n">
        <f aca="false">IF(H4="",0,I4*J4)</f>
        <v>0</v>
      </c>
      <c r="L4" s="144" t="str">
        <f aca="false">'Codigos Exxtend'!J4</f>
        <v/>
      </c>
      <c r="M4" s="145" t="str">
        <f aca="false">IF(L4="","",Inosina!D4)</f>
        <v/>
      </c>
      <c r="N4" s="146" t="str">
        <f aca="false">IF(L4="","",VLOOKUP(L4,'Codigos Exxtend'!$BB:$BD,3,0))</f>
        <v/>
      </c>
      <c r="O4" s="146" t="n">
        <f aca="false">IF(L4="",0,M4*N4)</f>
        <v>0</v>
      </c>
      <c r="P4" s="144" t="str">
        <f aca="false">'Codigos Exxtend'!M4</f>
        <v/>
      </c>
      <c r="Q4" s="145" t="str">
        <f aca="false">IF(P4="","",Inosina!L4/4)</f>
        <v/>
      </c>
      <c r="R4" s="146" t="str">
        <f aca="false">IF(P4="","",VLOOKUP(P4,'Codigos Exxtend'!$BB:$BD,3,0))</f>
        <v/>
      </c>
      <c r="S4" s="146" t="n">
        <f aca="false">IF(P4="",0,Q4*R4)</f>
        <v>0</v>
      </c>
      <c r="T4" s="144" t="str">
        <f aca="false">'Codigos Exxtend'!P4</f>
        <v/>
      </c>
      <c r="U4" s="145" t="str">
        <f aca="false">IF(T4="","",Inosina!M4/2)</f>
        <v/>
      </c>
      <c r="V4" s="146" t="str">
        <f aca="false">IF(T4="","",VLOOKUP(T4,'Codigos Exxtend'!$BB:$BD,3,0))</f>
        <v/>
      </c>
      <c r="W4" s="146" t="n">
        <f aca="false">IF(T4="",0,U4*V4)</f>
        <v>0</v>
      </c>
      <c r="X4" s="144" t="str">
        <f aca="false">'Codigos Exxtend'!S4</f>
        <v/>
      </c>
      <c r="Y4" s="145" t="str">
        <f aca="false">IF(X4="","",Inosina!N4/2)</f>
        <v/>
      </c>
      <c r="Z4" s="146" t="str">
        <f aca="false">IF(X4="","",VLOOKUP(X4,'Codigos Exxtend'!$BB:$BD,3,0))</f>
        <v/>
      </c>
      <c r="AA4" s="146" t="n">
        <f aca="false">IF(X4="",0,Y4*Z4)</f>
        <v>0</v>
      </c>
      <c r="AB4" s="147" t="str">
        <f aca="false">'Codigos Exxtend'!AQ4</f>
        <v/>
      </c>
      <c r="AC4" s="148" t="str">
        <f aca="false">IF(X4="","",Inosina!O4)</f>
        <v/>
      </c>
      <c r="AD4" s="149" t="str">
        <f aca="false">IF(AB4="","",VLOOKUP(AB4,'Codigos Exxtend'!$BB:$BD,3,0))</f>
        <v/>
      </c>
      <c r="AE4" s="149" t="n">
        <f aca="false">IF(AB4="",0,AC4*AD4)</f>
        <v>0</v>
      </c>
      <c r="AF4" s="144" t="str">
        <f aca="false">'Codigos Exxtend'!AV4</f>
        <v/>
      </c>
      <c r="AG4" s="145" t="str">
        <f aca="false">IF(AF4="","",1)</f>
        <v/>
      </c>
      <c r="AH4" s="146" t="str">
        <f aca="false">IF(AF4="","",VLOOKUP(AF4,'Codigos Exxtend'!$BB:$BD,3,0))</f>
        <v/>
      </c>
      <c r="AI4" s="146" t="n">
        <f aca="false">IF(AF4="",0,AG4*AH4)</f>
        <v>0</v>
      </c>
      <c r="AJ4" s="144" t="str">
        <f aca="false">'Codigos Exxtend'!AY4</f>
        <v/>
      </c>
      <c r="AK4" s="145" t="str">
        <f aca="false">IF(AJ4="","",1)</f>
        <v/>
      </c>
      <c r="AL4" s="146" t="str">
        <f aca="false">IF(AJ4="","",VLOOKUP(AJ4,'Codigos Exxtend'!$BB:$BD,3,0))</f>
        <v/>
      </c>
      <c r="AM4" s="146" t="n">
        <f aca="false">IF(AJ4="",0,AK4*AL4)</f>
        <v>0</v>
      </c>
      <c r="AN4" s="146" t="n">
        <f aca="false">SUM(G4+K4+O4+S4+W4+AA4+AE4+AI4+AM4)</f>
        <v>0</v>
      </c>
      <c r="AO4" s="150" t="str">
        <f aca="false">IF('Pedido e Cotação'!D14="","",'Pedido e Cotação'!D14)</f>
        <v/>
      </c>
      <c r="AP4" s="150" t="str">
        <f aca="false">IF('Pedido e Cotação'!E14="","",'Pedido e Cotação'!E14)</f>
        <v/>
      </c>
      <c r="AQ4" s="145" t="n">
        <f aca="false">'Pedido e Cotação'!F14</f>
        <v>25</v>
      </c>
    </row>
    <row r="5" customFormat="false" ht="12.75" hidden="false" customHeight="false" outlineLevel="0" collapsed="false">
      <c r="B5" s="144" t="n">
        <v>3</v>
      </c>
      <c r="C5" s="139" t="str">
        <f aca="false">IF('Pedido e Cotação'!E15="","",'Codigos Exxtend'!D5&amp;'Codigos Exxtend'!AR5&amp;'Codigos Exxtend'!AS5&amp;'Codigos Exxtend'!AU5&amp;" "&amp;'Codigos Exxtend'!AX5)</f>
        <v/>
      </c>
      <c r="D5" s="144" t="str">
        <f aca="false">'Codigos Exxtend'!E5</f>
        <v/>
      </c>
      <c r="E5" s="145" t="str">
        <f aca="false">'Pedido e Cotação'!G15</f>
        <v/>
      </c>
      <c r="F5" s="146" t="str">
        <f aca="false">IF(D5="","",VLOOKUP(D5,'Codigos Exxtend'!$BB:$BD,3,0))</f>
        <v/>
      </c>
      <c r="G5" s="146" t="n">
        <f aca="false">IF(D5="",0,E5*F5)</f>
        <v>0</v>
      </c>
      <c r="H5" s="144" t="str">
        <f aca="false">'Codigos Exxtend'!G5</f>
        <v/>
      </c>
      <c r="I5" s="145" t="str">
        <f aca="false">IF(H5="","",1)</f>
        <v/>
      </c>
      <c r="J5" s="146" t="str">
        <f aca="false">IF(H5="","",150)</f>
        <v/>
      </c>
      <c r="K5" s="146" t="n">
        <f aca="false">IF(H5="",0,I5*J5)</f>
        <v>0</v>
      </c>
      <c r="L5" s="144" t="str">
        <f aca="false">'Codigos Exxtend'!J5</f>
        <v/>
      </c>
      <c r="M5" s="145" t="str">
        <f aca="false">IF(L5="","",Inosina!D5)</f>
        <v/>
      </c>
      <c r="N5" s="146" t="str">
        <f aca="false">IF(L5="","",VLOOKUP(L5,'Codigos Exxtend'!$BB:$BD,3,0))</f>
        <v/>
      </c>
      <c r="O5" s="146" t="n">
        <f aca="false">IF(L5="",0,M5*N5)</f>
        <v>0</v>
      </c>
      <c r="P5" s="144" t="str">
        <f aca="false">'Codigos Exxtend'!M5</f>
        <v/>
      </c>
      <c r="Q5" s="145" t="str">
        <f aca="false">IF(P5="","",Inosina!L5/4)</f>
        <v/>
      </c>
      <c r="R5" s="146" t="str">
        <f aca="false">IF(P5="","",VLOOKUP(P5,'Codigos Exxtend'!$BB:$BD,3,0))</f>
        <v/>
      </c>
      <c r="S5" s="146" t="n">
        <f aca="false">IF(P5="",0,Q5*R5)</f>
        <v>0</v>
      </c>
      <c r="T5" s="144" t="str">
        <f aca="false">'Codigos Exxtend'!P5</f>
        <v/>
      </c>
      <c r="U5" s="145" t="str">
        <f aca="false">IF(T5="","",Inosina!M5/2)</f>
        <v/>
      </c>
      <c r="V5" s="146" t="str">
        <f aca="false">IF(T5="","",VLOOKUP(T5,'Codigos Exxtend'!$BB:$BD,3,0))</f>
        <v/>
      </c>
      <c r="W5" s="146" t="n">
        <f aca="false">IF(T5="",0,U5*V5)</f>
        <v>0</v>
      </c>
      <c r="X5" s="144" t="str">
        <f aca="false">'Codigos Exxtend'!S5</f>
        <v/>
      </c>
      <c r="Y5" s="145" t="str">
        <f aca="false">IF(X5="","",Inosina!N5/2)</f>
        <v/>
      </c>
      <c r="Z5" s="146" t="str">
        <f aca="false">IF(X5="","",VLOOKUP(X5,'Codigos Exxtend'!$BB:$BD,3,0))</f>
        <v/>
      </c>
      <c r="AA5" s="146" t="n">
        <f aca="false">IF(X5="",0,Y5*Z5)</f>
        <v>0</v>
      </c>
      <c r="AB5" s="147" t="str">
        <f aca="false">'Codigos Exxtend'!AQ5</f>
        <v/>
      </c>
      <c r="AC5" s="148" t="str">
        <f aca="false">IF(X5="","",Inosina!O5)</f>
        <v/>
      </c>
      <c r="AD5" s="149" t="str">
        <f aca="false">IF(AB5="","",VLOOKUP(AB5,'Codigos Exxtend'!$BB:$BD,3,0))</f>
        <v/>
      </c>
      <c r="AE5" s="149" t="n">
        <f aca="false">IF(AB5="",0,AC5*AD5)</f>
        <v>0</v>
      </c>
      <c r="AF5" s="144" t="str">
        <f aca="false">'Codigos Exxtend'!AV5</f>
        <v/>
      </c>
      <c r="AG5" s="145" t="str">
        <f aca="false">IF(AF5="","",1)</f>
        <v/>
      </c>
      <c r="AH5" s="146" t="str">
        <f aca="false">IF(AF5="","",VLOOKUP(AF5,'Codigos Exxtend'!$BB:$BD,3,0))</f>
        <v/>
      </c>
      <c r="AI5" s="146" t="n">
        <f aca="false">IF(AF5="",0,AG5*AH5)</f>
        <v>0</v>
      </c>
      <c r="AJ5" s="144" t="str">
        <f aca="false">'Codigos Exxtend'!AY5</f>
        <v/>
      </c>
      <c r="AK5" s="145" t="str">
        <f aca="false">IF(AJ5="","",1)</f>
        <v/>
      </c>
      <c r="AL5" s="146" t="str">
        <f aca="false">IF(AJ5="","",VLOOKUP(AJ5,'Codigos Exxtend'!$BB:$BD,3,0))</f>
        <v/>
      </c>
      <c r="AM5" s="146" t="n">
        <f aca="false">IF(AJ5="",0,AK5*AL5)</f>
        <v>0</v>
      </c>
      <c r="AN5" s="146" t="n">
        <f aca="false">SUM(G5+K5+O5+S5+W5+AA5+AE5+AI5+AM5)</f>
        <v>0</v>
      </c>
      <c r="AO5" s="150" t="str">
        <f aca="false">IF('Pedido e Cotação'!D15="","",'Pedido e Cotação'!D15)</f>
        <v/>
      </c>
      <c r="AP5" s="150" t="str">
        <f aca="false">IF('Pedido e Cotação'!E15="","",'Pedido e Cotação'!E15)</f>
        <v/>
      </c>
      <c r="AQ5" s="145" t="n">
        <f aca="false">'Pedido e Cotação'!F15</f>
        <v>25</v>
      </c>
    </row>
    <row r="6" customFormat="false" ht="12.75" hidden="false" customHeight="false" outlineLevel="0" collapsed="false">
      <c r="B6" s="144" t="n">
        <v>4</v>
      </c>
      <c r="C6" s="139" t="str">
        <f aca="false">IF('Pedido e Cotação'!E16="","",'Codigos Exxtend'!D6&amp;'Codigos Exxtend'!AR6&amp;'Codigos Exxtend'!AS6&amp;'Codigos Exxtend'!AU6&amp;" "&amp;'Codigos Exxtend'!AX6)</f>
        <v/>
      </c>
      <c r="D6" s="144" t="str">
        <f aca="false">'Codigos Exxtend'!E6</f>
        <v/>
      </c>
      <c r="E6" s="145" t="str">
        <f aca="false">'Pedido e Cotação'!G16</f>
        <v/>
      </c>
      <c r="F6" s="146" t="str">
        <f aca="false">IF(D6="","",VLOOKUP(D6,'Codigos Exxtend'!$BB:$BD,3,0))</f>
        <v/>
      </c>
      <c r="G6" s="146" t="n">
        <f aca="false">IF(D6="",0,E6*F6)</f>
        <v>0</v>
      </c>
      <c r="H6" s="144" t="str">
        <f aca="false">'Codigos Exxtend'!G6</f>
        <v/>
      </c>
      <c r="I6" s="145" t="str">
        <f aca="false">IF(H6="","",1)</f>
        <v/>
      </c>
      <c r="J6" s="146" t="str">
        <f aca="false">IF(H6="","",150)</f>
        <v/>
      </c>
      <c r="K6" s="146" t="n">
        <f aca="false">IF(H6="",0,I6*J6)</f>
        <v>0</v>
      </c>
      <c r="L6" s="144" t="str">
        <f aca="false">'Codigos Exxtend'!J6</f>
        <v/>
      </c>
      <c r="M6" s="145" t="str">
        <f aca="false">IF(L6="","",Inosina!D6)</f>
        <v/>
      </c>
      <c r="N6" s="146" t="str">
        <f aca="false">IF(L6="","",VLOOKUP(L6,'Codigos Exxtend'!$BB:$BD,3,0))</f>
        <v/>
      </c>
      <c r="O6" s="146" t="n">
        <f aca="false">IF(L6="",0,M6*N6)</f>
        <v>0</v>
      </c>
      <c r="P6" s="144" t="str">
        <f aca="false">'Codigos Exxtend'!M6</f>
        <v/>
      </c>
      <c r="Q6" s="145" t="str">
        <f aca="false">IF(P6="","",Inosina!L6/4)</f>
        <v/>
      </c>
      <c r="R6" s="146" t="str">
        <f aca="false">IF(P6="","",VLOOKUP(P6,'Codigos Exxtend'!$BB:$BD,3,0))</f>
        <v/>
      </c>
      <c r="S6" s="146" t="n">
        <f aca="false">IF(P6="",0,Q6*R6)</f>
        <v>0</v>
      </c>
      <c r="T6" s="144" t="str">
        <f aca="false">'Codigos Exxtend'!P6</f>
        <v/>
      </c>
      <c r="U6" s="145" t="str">
        <f aca="false">IF(T6="","",Inosina!M6/2)</f>
        <v/>
      </c>
      <c r="V6" s="146" t="str">
        <f aca="false">IF(T6="","",VLOOKUP(T6,'Codigos Exxtend'!$BB:$BD,3,0))</f>
        <v/>
      </c>
      <c r="W6" s="146" t="n">
        <f aca="false">IF(T6="",0,U6*V6)</f>
        <v>0</v>
      </c>
      <c r="X6" s="144" t="str">
        <f aca="false">'Codigos Exxtend'!S6</f>
        <v/>
      </c>
      <c r="Y6" s="145" t="str">
        <f aca="false">IF(X6="","",Inosina!N6/2)</f>
        <v/>
      </c>
      <c r="Z6" s="146" t="str">
        <f aca="false">IF(X6="","",VLOOKUP(X6,'Codigos Exxtend'!$BB:$BD,3,0))</f>
        <v/>
      </c>
      <c r="AA6" s="146" t="n">
        <f aca="false">IF(X6="",0,Y6*Z6)</f>
        <v>0</v>
      </c>
      <c r="AB6" s="147" t="str">
        <f aca="false">'Codigos Exxtend'!AQ6</f>
        <v/>
      </c>
      <c r="AC6" s="148" t="str">
        <f aca="false">IF(X6="","",Inosina!O6)</f>
        <v/>
      </c>
      <c r="AD6" s="149" t="str">
        <f aca="false">IF(AB6="","",VLOOKUP(AB6,'Codigos Exxtend'!$BB:$BD,3,0))</f>
        <v/>
      </c>
      <c r="AE6" s="149" t="n">
        <f aca="false">IF(AB6="",0,AC6*AD6)</f>
        <v>0</v>
      </c>
      <c r="AF6" s="144" t="str">
        <f aca="false">'Codigos Exxtend'!AV6</f>
        <v/>
      </c>
      <c r="AG6" s="145" t="str">
        <f aca="false">IF(AF6="","",1)</f>
        <v/>
      </c>
      <c r="AH6" s="146" t="str">
        <f aca="false">IF(AF6="","",VLOOKUP(AF6,'Codigos Exxtend'!$BB:$BD,3,0))</f>
        <v/>
      </c>
      <c r="AI6" s="146" t="n">
        <f aca="false">IF(AF6="",0,AG6*AH6)</f>
        <v>0</v>
      </c>
      <c r="AJ6" s="144" t="str">
        <f aca="false">'Codigos Exxtend'!AY6</f>
        <v/>
      </c>
      <c r="AK6" s="145" t="str">
        <f aca="false">IF(AJ6="","",1)</f>
        <v/>
      </c>
      <c r="AL6" s="146" t="str">
        <f aca="false">IF(AJ6="","",VLOOKUP(AJ6,'Codigos Exxtend'!$BB:$BD,3,0))</f>
        <v/>
      </c>
      <c r="AM6" s="146" t="n">
        <f aca="false">IF(AJ6="",0,AK6*AL6)</f>
        <v>0</v>
      </c>
      <c r="AN6" s="146" t="n">
        <f aca="false">SUM(G6+K6+O6+S6+W6+AA6+AE6+AI6+AM6)</f>
        <v>0</v>
      </c>
      <c r="AO6" s="150" t="str">
        <f aca="false">IF('Pedido e Cotação'!D16="","",'Pedido e Cotação'!D16)</f>
        <v/>
      </c>
      <c r="AP6" s="150" t="str">
        <f aca="false">IF('Pedido e Cotação'!E16="","",'Pedido e Cotação'!E16)</f>
        <v/>
      </c>
      <c r="AQ6" s="145" t="n">
        <f aca="false">'Pedido e Cotação'!F16</f>
        <v>25</v>
      </c>
    </row>
    <row r="7" customFormat="false" ht="12.75" hidden="false" customHeight="false" outlineLevel="0" collapsed="false">
      <c r="B7" s="144" t="n">
        <v>5</v>
      </c>
      <c r="C7" s="139" t="str">
        <f aca="false">IF('Pedido e Cotação'!E17="","",'Codigos Exxtend'!D7&amp;'Codigos Exxtend'!AR7&amp;'Codigos Exxtend'!AS7&amp;'Codigos Exxtend'!AU7&amp;" "&amp;'Codigos Exxtend'!AX7)</f>
        <v/>
      </c>
      <c r="D7" s="144" t="str">
        <f aca="false">'Codigos Exxtend'!E7</f>
        <v/>
      </c>
      <c r="E7" s="145" t="str">
        <f aca="false">'Pedido e Cotação'!G17</f>
        <v/>
      </c>
      <c r="F7" s="146" t="str">
        <f aca="false">IF(D7="","",VLOOKUP(D7,'Codigos Exxtend'!$BB:$BD,3,0))</f>
        <v/>
      </c>
      <c r="G7" s="146" t="n">
        <f aca="false">IF(D7="",0,E7*F7)</f>
        <v>0</v>
      </c>
      <c r="H7" s="144" t="str">
        <f aca="false">'Codigos Exxtend'!G7</f>
        <v/>
      </c>
      <c r="I7" s="145" t="str">
        <f aca="false">IF(H7="","",1)</f>
        <v/>
      </c>
      <c r="J7" s="146" t="str">
        <f aca="false">IF(H7="","",150)</f>
        <v/>
      </c>
      <c r="K7" s="146" t="n">
        <f aca="false">IF(H7="",0,I7*J7)</f>
        <v>0</v>
      </c>
      <c r="L7" s="144" t="str">
        <f aca="false">'Codigos Exxtend'!J7</f>
        <v/>
      </c>
      <c r="M7" s="145" t="str">
        <f aca="false">IF(L7="","",Inosina!D7)</f>
        <v/>
      </c>
      <c r="N7" s="146" t="str">
        <f aca="false">IF(L7="","",VLOOKUP(L7,'Codigos Exxtend'!$BB:$BD,3,0))</f>
        <v/>
      </c>
      <c r="O7" s="146" t="n">
        <f aca="false">IF(L7="",0,M7*N7)</f>
        <v>0</v>
      </c>
      <c r="P7" s="144" t="str">
        <f aca="false">'Codigos Exxtend'!M7</f>
        <v/>
      </c>
      <c r="Q7" s="145" t="str">
        <f aca="false">IF(P7="","",Inosina!L7/4)</f>
        <v/>
      </c>
      <c r="R7" s="146" t="str">
        <f aca="false">IF(P7="","",VLOOKUP(P7,'Codigos Exxtend'!$BB:$BD,3,0))</f>
        <v/>
      </c>
      <c r="S7" s="146" t="n">
        <f aca="false">IF(P7="",0,Q7*R7)</f>
        <v>0</v>
      </c>
      <c r="T7" s="144" t="str">
        <f aca="false">'Codigos Exxtend'!P7</f>
        <v/>
      </c>
      <c r="U7" s="145" t="str">
        <f aca="false">IF(T7="","",Inosina!M7/2)</f>
        <v/>
      </c>
      <c r="V7" s="146" t="str">
        <f aca="false">IF(T7="","",VLOOKUP(T7,'Codigos Exxtend'!$BB:$BD,3,0))</f>
        <v/>
      </c>
      <c r="W7" s="146" t="n">
        <f aca="false">IF(T7="",0,U7*V7)</f>
        <v>0</v>
      </c>
      <c r="X7" s="144" t="str">
        <f aca="false">'Codigos Exxtend'!S7</f>
        <v/>
      </c>
      <c r="Y7" s="145" t="str">
        <f aca="false">IF(X7="","",Inosina!N7/2)</f>
        <v/>
      </c>
      <c r="Z7" s="146" t="str">
        <f aca="false">IF(X7="","",VLOOKUP(X7,'Codigos Exxtend'!$BB:$BD,3,0))</f>
        <v/>
      </c>
      <c r="AA7" s="146" t="n">
        <f aca="false">IF(X7="",0,Y7*Z7)</f>
        <v>0</v>
      </c>
      <c r="AB7" s="147" t="str">
        <f aca="false">'Codigos Exxtend'!AQ7</f>
        <v/>
      </c>
      <c r="AC7" s="148" t="str">
        <f aca="false">IF(X7="","",Inosina!O7)</f>
        <v/>
      </c>
      <c r="AD7" s="149" t="str">
        <f aca="false">IF(AB7="","",VLOOKUP(AB7,'Codigos Exxtend'!$BB:$BD,3,0))</f>
        <v/>
      </c>
      <c r="AE7" s="149" t="n">
        <f aca="false">IF(AB7="",0,AC7*AD7)</f>
        <v>0</v>
      </c>
      <c r="AF7" s="144" t="str">
        <f aca="false">'Codigos Exxtend'!AV7</f>
        <v/>
      </c>
      <c r="AG7" s="145" t="str">
        <f aca="false">IF(AF7="","",1)</f>
        <v/>
      </c>
      <c r="AH7" s="146" t="str">
        <f aca="false">IF(AF7="","",VLOOKUP(AF7,'Codigos Exxtend'!$BB:$BD,3,0))</f>
        <v/>
      </c>
      <c r="AI7" s="146" t="n">
        <f aca="false">IF(AF7="",0,AG7*AH7)</f>
        <v>0</v>
      </c>
      <c r="AJ7" s="144" t="str">
        <f aca="false">'Codigos Exxtend'!AY7</f>
        <v/>
      </c>
      <c r="AK7" s="145" t="str">
        <f aca="false">IF(AJ7="","",1)</f>
        <v/>
      </c>
      <c r="AL7" s="146" t="str">
        <f aca="false">IF(AJ7="","",VLOOKUP(AJ7,'Codigos Exxtend'!$BB:$BD,3,0))</f>
        <v/>
      </c>
      <c r="AM7" s="146" t="n">
        <f aca="false">IF(AJ7="",0,AK7*AL7)</f>
        <v>0</v>
      </c>
      <c r="AN7" s="146" t="n">
        <f aca="false">SUM(G7+K7+O7+S7+W7+AA7+AE7+AI7+AM7)</f>
        <v>0</v>
      </c>
      <c r="AO7" s="150" t="str">
        <f aca="false">IF('Pedido e Cotação'!D17="","",'Pedido e Cotação'!D17)</f>
        <v/>
      </c>
      <c r="AP7" s="150" t="str">
        <f aca="false">IF('Pedido e Cotação'!E17="","",'Pedido e Cotação'!E17)</f>
        <v/>
      </c>
      <c r="AQ7" s="145" t="n">
        <f aca="false">'Pedido e Cotação'!F17</f>
        <v>25</v>
      </c>
    </row>
    <row r="8" customFormat="false" ht="12.75" hidden="false" customHeight="false" outlineLevel="0" collapsed="false">
      <c r="B8" s="144" t="n">
        <v>6</v>
      </c>
      <c r="C8" s="139" t="str">
        <f aca="false">IF('Pedido e Cotação'!E18="","",'Codigos Exxtend'!D8&amp;'Codigos Exxtend'!AR8&amp;'Codigos Exxtend'!AS8&amp;'Codigos Exxtend'!AU8&amp;" "&amp;'Codigos Exxtend'!AX8)</f>
        <v/>
      </c>
      <c r="D8" s="144" t="str">
        <f aca="false">'Codigos Exxtend'!E8</f>
        <v/>
      </c>
      <c r="E8" s="145" t="str">
        <f aca="false">'Pedido e Cotação'!G18</f>
        <v/>
      </c>
      <c r="F8" s="146" t="str">
        <f aca="false">IF(D8="","",VLOOKUP(D8,'Codigos Exxtend'!$BB:$BD,3,0))</f>
        <v/>
      </c>
      <c r="G8" s="146" t="n">
        <f aca="false">IF(D8="",0,E8*F8)</f>
        <v>0</v>
      </c>
      <c r="H8" s="144" t="str">
        <f aca="false">'Codigos Exxtend'!G8</f>
        <v/>
      </c>
      <c r="I8" s="145" t="str">
        <f aca="false">IF(H8="","",1)</f>
        <v/>
      </c>
      <c r="J8" s="146" t="str">
        <f aca="false">IF(H8="","",150)</f>
        <v/>
      </c>
      <c r="K8" s="146" t="n">
        <f aca="false">IF(H8="",0,I8*J8)</f>
        <v>0</v>
      </c>
      <c r="L8" s="144" t="str">
        <f aca="false">'Codigos Exxtend'!J8</f>
        <v/>
      </c>
      <c r="M8" s="145" t="str">
        <f aca="false">IF(L8="","",Inosina!D8)</f>
        <v/>
      </c>
      <c r="N8" s="146" t="str">
        <f aca="false">IF(L8="","",VLOOKUP(L8,'Codigos Exxtend'!$BB:$BD,3,0))</f>
        <v/>
      </c>
      <c r="O8" s="146" t="n">
        <f aca="false">IF(L8="",0,M8*N8)</f>
        <v>0</v>
      </c>
      <c r="P8" s="144" t="str">
        <f aca="false">'Codigos Exxtend'!M8</f>
        <v/>
      </c>
      <c r="Q8" s="145" t="str">
        <f aca="false">IF(P8="","",Inosina!L8/4)</f>
        <v/>
      </c>
      <c r="R8" s="146" t="str">
        <f aca="false">IF(P8="","",VLOOKUP(P8,'Codigos Exxtend'!$BB:$BD,3,0))</f>
        <v/>
      </c>
      <c r="S8" s="146" t="n">
        <f aca="false">IF(P8="",0,Q8*R8)</f>
        <v>0</v>
      </c>
      <c r="T8" s="144" t="str">
        <f aca="false">'Codigos Exxtend'!P8</f>
        <v/>
      </c>
      <c r="U8" s="145" t="str">
        <f aca="false">IF(T8="","",Inosina!M8/2)</f>
        <v/>
      </c>
      <c r="V8" s="146" t="str">
        <f aca="false">IF(T8="","",VLOOKUP(T8,'Codigos Exxtend'!$BB:$BD,3,0))</f>
        <v/>
      </c>
      <c r="W8" s="146" t="n">
        <f aca="false">IF(T8="",0,U8*V8)</f>
        <v>0</v>
      </c>
      <c r="X8" s="144" t="str">
        <f aca="false">'Codigos Exxtend'!S8</f>
        <v/>
      </c>
      <c r="Y8" s="145" t="str">
        <f aca="false">IF(X8="","",Inosina!N8/2)</f>
        <v/>
      </c>
      <c r="Z8" s="146" t="str">
        <f aca="false">IF(X8="","",VLOOKUP(X8,'Codigos Exxtend'!$BB:$BD,3,0))</f>
        <v/>
      </c>
      <c r="AA8" s="146" t="n">
        <f aca="false">IF(X8="",0,Y8*Z8)</f>
        <v>0</v>
      </c>
      <c r="AB8" s="147" t="str">
        <f aca="false">'Codigos Exxtend'!AQ8</f>
        <v/>
      </c>
      <c r="AC8" s="148" t="str">
        <f aca="false">IF(X8="","",Inosina!O8)</f>
        <v/>
      </c>
      <c r="AD8" s="149" t="str">
        <f aca="false">IF(AB8="","",VLOOKUP(AB8,'Codigos Exxtend'!$BB:$BD,3,0))</f>
        <v/>
      </c>
      <c r="AE8" s="149" t="n">
        <f aca="false">IF(AB8="",0,AC8*AD8)</f>
        <v>0</v>
      </c>
      <c r="AF8" s="144" t="str">
        <f aca="false">'Codigos Exxtend'!AV8</f>
        <v/>
      </c>
      <c r="AG8" s="145" t="str">
        <f aca="false">IF(AF8="","",1)</f>
        <v/>
      </c>
      <c r="AH8" s="146" t="str">
        <f aca="false">IF(AF8="","",VLOOKUP(AF8,'Codigos Exxtend'!$BB:$BD,3,0))</f>
        <v/>
      </c>
      <c r="AI8" s="146" t="n">
        <f aca="false">IF(AF8="",0,AG8*AH8)</f>
        <v>0</v>
      </c>
      <c r="AJ8" s="144" t="str">
        <f aca="false">'Codigos Exxtend'!AY8</f>
        <v/>
      </c>
      <c r="AK8" s="145" t="str">
        <f aca="false">IF(AJ8="","",1)</f>
        <v/>
      </c>
      <c r="AL8" s="146" t="str">
        <f aca="false">IF(AJ8="","",VLOOKUP(AJ8,'Codigos Exxtend'!$BB:$BD,3,0))</f>
        <v/>
      </c>
      <c r="AM8" s="146" t="n">
        <f aca="false">IF(AJ8="",0,AK8*AL8)</f>
        <v>0</v>
      </c>
      <c r="AN8" s="146" t="n">
        <f aca="false">SUM(G8+K8+O8+S8+W8+AA8+AE8+AI8+AM8)</f>
        <v>0</v>
      </c>
      <c r="AO8" s="150" t="str">
        <f aca="false">IF('Pedido e Cotação'!D18="","",'Pedido e Cotação'!D18)</f>
        <v/>
      </c>
      <c r="AP8" s="150" t="str">
        <f aca="false">IF('Pedido e Cotação'!E18="","",'Pedido e Cotação'!E18)</f>
        <v/>
      </c>
      <c r="AQ8" s="145" t="n">
        <f aca="false">'Pedido e Cotação'!F18</f>
        <v>25</v>
      </c>
    </row>
    <row r="9" customFormat="false" ht="12.75" hidden="false" customHeight="false" outlineLevel="0" collapsed="false">
      <c r="B9" s="144" t="n">
        <v>7</v>
      </c>
      <c r="C9" s="139" t="str">
        <f aca="false">IF('Pedido e Cotação'!E19="","",'Codigos Exxtend'!D9&amp;'Codigos Exxtend'!AR9&amp;'Codigos Exxtend'!AS9&amp;'Codigos Exxtend'!AU9&amp;" "&amp;'Codigos Exxtend'!AX9)</f>
        <v/>
      </c>
      <c r="D9" s="144" t="str">
        <f aca="false">'Codigos Exxtend'!E9</f>
        <v/>
      </c>
      <c r="E9" s="145" t="str">
        <f aca="false">'Pedido e Cotação'!G19</f>
        <v/>
      </c>
      <c r="F9" s="146" t="str">
        <f aca="false">IF(D9="","",VLOOKUP(D9,'Codigos Exxtend'!$BB:$BD,3,0))</f>
        <v/>
      </c>
      <c r="G9" s="146" t="n">
        <f aca="false">IF(D9="",0,E9*F9)</f>
        <v>0</v>
      </c>
      <c r="H9" s="144" t="str">
        <f aca="false">'Codigos Exxtend'!G9</f>
        <v/>
      </c>
      <c r="I9" s="145" t="str">
        <f aca="false">IF(H9="","",1)</f>
        <v/>
      </c>
      <c r="J9" s="146" t="str">
        <f aca="false">IF(H9="","",150)</f>
        <v/>
      </c>
      <c r="K9" s="146" t="n">
        <f aca="false">IF(H9="",0,I9*J9)</f>
        <v>0</v>
      </c>
      <c r="L9" s="144" t="str">
        <f aca="false">'Codigos Exxtend'!J9</f>
        <v/>
      </c>
      <c r="M9" s="145" t="str">
        <f aca="false">IF(L9="","",Inosina!D9)</f>
        <v/>
      </c>
      <c r="N9" s="146" t="str">
        <f aca="false">IF(L9="","",VLOOKUP(L9,'Codigos Exxtend'!$BB:$BD,3,0))</f>
        <v/>
      </c>
      <c r="O9" s="146" t="n">
        <f aca="false">IF(L9="",0,M9*N9)</f>
        <v>0</v>
      </c>
      <c r="P9" s="144" t="str">
        <f aca="false">'Codigos Exxtend'!M9</f>
        <v/>
      </c>
      <c r="Q9" s="145" t="str">
        <f aca="false">IF(P9="","",Inosina!L9/4)</f>
        <v/>
      </c>
      <c r="R9" s="146" t="str">
        <f aca="false">IF(P9="","",VLOOKUP(P9,'Codigos Exxtend'!$BB:$BD,3,0))</f>
        <v/>
      </c>
      <c r="S9" s="146" t="n">
        <f aca="false">IF(P9="",0,Q9*R9)</f>
        <v>0</v>
      </c>
      <c r="T9" s="144" t="str">
        <f aca="false">'Codigos Exxtend'!P9</f>
        <v/>
      </c>
      <c r="U9" s="145" t="str">
        <f aca="false">IF(T9="","",Inosina!M9/2)</f>
        <v/>
      </c>
      <c r="V9" s="146" t="str">
        <f aca="false">IF(T9="","",VLOOKUP(T9,'Codigos Exxtend'!$BB:$BD,3,0))</f>
        <v/>
      </c>
      <c r="W9" s="146" t="n">
        <f aca="false">IF(T9="",0,U9*V9)</f>
        <v>0</v>
      </c>
      <c r="X9" s="144" t="str">
        <f aca="false">'Codigos Exxtend'!S9</f>
        <v/>
      </c>
      <c r="Y9" s="145" t="str">
        <f aca="false">IF(X9="","",Inosina!N9/2)</f>
        <v/>
      </c>
      <c r="Z9" s="146" t="str">
        <f aca="false">IF(X9="","",VLOOKUP(X9,'Codigos Exxtend'!$BB:$BD,3,0))</f>
        <v/>
      </c>
      <c r="AA9" s="146" t="n">
        <f aca="false">IF(X9="",0,Y9*Z9)</f>
        <v>0</v>
      </c>
      <c r="AB9" s="147" t="str">
        <f aca="false">'Codigos Exxtend'!AQ9</f>
        <v/>
      </c>
      <c r="AC9" s="148" t="str">
        <f aca="false">IF(X9="","",Inosina!O9)</f>
        <v/>
      </c>
      <c r="AD9" s="149" t="str">
        <f aca="false">IF(AB9="","",VLOOKUP(AB9,'Codigos Exxtend'!$BB:$BD,3,0))</f>
        <v/>
      </c>
      <c r="AE9" s="149" t="n">
        <f aca="false">IF(AB9="",0,AC9*AD9)</f>
        <v>0</v>
      </c>
      <c r="AF9" s="144" t="str">
        <f aca="false">'Codigos Exxtend'!AV9</f>
        <v/>
      </c>
      <c r="AG9" s="145" t="str">
        <f aca="false">IF(AF9="","",1)</f>
        <v/>
      </c>
      <c r="AH9" s="146" t="str">
        <f aca="false">IF(AF9="","",VLOOKUP(AF9,'Codigos Exxtend'!$BB:$BD,3,0))</f>
        <v/>
      </c>
      <c r="AI9" s="146" t="n">
        <f aca="false">IF(AF9="",0,AG9*AH9)</f>
        <v>0</v>
      </c>
      <c r="AJ9" s="144" t="str">
        <f aca="false">'Codigos Exxtend'!AY9</f>
        <v/>
      </c>
      <c r="AK9" s="145" t="str">
        <f aca="false">IF(AJ9="","",1)</f>
        <v/>
      </c>
      <c r="AL9" s="146" t="str">
        <f aca="false">IF(AJ9="","",VLOOKUP(AJ9,'Codigos Exxtend'!$BB:$BD,3,0))</f>
        <v/>
      </c>
      <c r="AM9" s="146" t="n">
        <f aca="false">IF(AJ9="",0,AK9*AL9)</f>
        <v>0</v>
      </c>
      <c r="AN9" s="146" t="n">
        <f aca="false">SUM(G9+K9+O9+S9+W9+AA9+AE9+AI9+AM9)</f>
        <v>0</v>
      </c>
      <c r="AO9" s="150" t="str">
        <f aca="false">IF('Pedido e Cotação'!D19="","",'Pedido e Cotação'!D19)</f>
        <v/>
      </c>
      <c r="AP9" s="150" t="str">
        <f aca="false">IF('Pedido e Cotação'!E19="","",'Pedido e Cotação'!E19)</f>
        <v/>
      </c>
      <c r="AQ9" s="145" t="n">
        <f aca="false">'Pedido e Cotação'!F19</f>
        <v>25</v>
      </c>
    </row>
    <row r="10" customFormat="false" ht="12.75" hidden="false" customHeight="false" outlineLevel="0" collapsed="false">
      <c r="B10" s="144" t="n">
        <v>8</v>
      </c>
      <c r="C10" s="139" t="str">
        <f aca="false">IF('Pedido e Cotação'!E20="","",'Codigos Exxtend'!D10&amp;'Codigos Exxtend'!AR10&amp;'Codigos Exxtend'!AS10&amp;'Codigos Exxtend'!AU10&amp;" "&amp;'Codigos Exxtend'!AX10)</f>
        <v/>
      </c>
      <c r="D10" s="144" t="str">
        <f aca="false">'Codigos Exxtend'!E10</f>
        <v/>
      </c>
      <c r="E10" s="145" t="str">
        <f aca="false">'Pedido e Cotação'!G20</f>
        <v/>
      </c>
      <c r="F10" s="146" t="str">
        <f aca="false">IF(D10="","",VLOOKUP(D10,'Codigos Exxtend'!$BB:$BD,3,0))</f>
        <v/>
      </c>
      <c r="G10" s="146" t="n">
        <f aca="false">IF(D10="",0,E10*F10)</f>
        <v>0</v>
      </c>
      <c r="H10" s="144" t="str">
        <f aca="false">'Codigos Exxtend'!G10</f>
        <v/>
      </c>
      <c r="I10" s="145" t="str">
        <f aca="false">IF(H10="","",1)</f>
        <v/>
      </c>
      <c r="J10" s="146" t="str">
        <f aca="false">IF(H10="","",150)</f>
        <v/>
      </c>
      <c r="K10" s="146" t="n">
        <f aca="false">IF(H10="",0,I10*J10)</f>
        <v>0</v>
      </c>
      <c r="L10" s="144" t="str">
        <f aca="false">'Codigos Exxtend'!J10</f>
        <v/>
      </c>
      <c r="M10" s="145" t="str">
        <f aca="false">IF(L10="","",Inosina!D10)</f>
        <v/>
      </c>
      <c r="N10" s="146" t="str">
        <f aca="false">IF(L10="","",VLOOKUP(L10,'Codigos Exxtend'!$BB:$BD,3,0))</f>
        <v/>
      </c>
      <c r="O10" s="146" t="n">
        <f aca="false">IF(L10="",0,M10*N10)</f>
        <v>0</v>
      </c>
      <c r="P10" s="144" t="str">
        <f aca="false">'Codigos Exxtend'!M10</f>
        <v/>
      </c>
      <c r="Q10" s="145" t="str">
        <f aca="false">IF(P10="","",Inosina!L10/4)</f>
        <v/>
      </c>
      <c r="R10" s="146" t="str">
        <f aca="false">IF(P10="","",VLOOKUP(P10,'Codigos Exxtend'!$BB:$BD,3,0))</f>
        <v/>
      </c>
      <c r="S10" s="146" t="n">
        <f aca="false">IF(P10="",0,Q10*R10)</f>
        <v>0</v>
      </c>
      <c r="T10" s="144" t="str">
        <f aca="false">'Codigos Exxtend'!P10</f>
        <v/>
      </c>
      <c r="U10" s="145" t="str">
        <f aca="false">IF(T10="","",Inosina!M10/2)</f>
        <v/>
      </c>
      <c r="V10" s="146" t="str">
        <f aca="false">IF(T10="","",VLOOKUP(T10,'Codigos Exxtend'!$BB:$BD,3,0))</f>
        <v/>
      </c>
      <c r="W10" s="146" t="n">
        <f aca="false">IF(T10="",0,U10*V10)</f>
        <v>0</v>
      </c>
      <c r="X10" s="144" t="str">
        <f aca="false">'Codigos Exxtend'!S10</f>
        <v/>
      </c>
      <c r="Y10" s="145" t="str">
        <f aca="false">IF(X10="","",Inosina!N10/2)</f>
        <v/>
      </c>
      <c r="Z10" s="146" t="str">
        <f aca="false">IF(X10="","",VLOOKUP(X10,'Codigos Exxtend'!$BB:$BD,3,0))</f>
        <v/>
      </c>
      <c r="AA10" s="146" t="n">
        <f aca="false">IF(X10="",0,Y10*Z10)</f>
        <v>0</v>
      </c>
      <c r="AB10" s="147" t="str">
        <f aca="false">'Codigos Exxtend'!AQ10</f>
        <v/>
      </c>
      <c r="AC10" s="148" t="str">
        <f aca="false">IF(X10="","",Inosina!O10)</f>
        <v/>
      </c>
      <c r="AD10" s="149" t="str">
        <f aca="false">IF(AB10="","",VLOOKUP(AB10,'Codigos Exxtend'!$BB:$BD,3,0))</f>
        <v/>
      </c>
      <c r="AE10" s="149" t="n">
        <f aca="false">IF(AB10="",0,AC10*AD10)</f>
        <v>0</v>
      </c>
      <c r="AF10" s="144" t="str">
        <f aca="false">'Codigos Exxtend'!AV10</f>
        <v/>
      </c>
      <c r="AG10" s="145" t="str">
        <f aca="false">IF(AF10="","",1)</f>
        <v/>
      </c>
      <c r="AH10" s="146" t="str">
        <f aca="false">IF(AF10="","",VLOOKUP(AF10,'Codigos Exxtend'!$BB:$BD,3,0))</f>
        <v/>
      </c>
      <c r="AI10" s="146" t="n">
        <f aca="false">IF(AF10="",0,AG10*AH10)</f>
        <v>0</v>
      </c>
      <c r="AJ10" s="144" t="str">
        <f aca="false">'Codigos Exxtend'!AY10</f>
        <v/>
      </c>
      <c r="AK10" s="145" t="str">
        <f aca="false">IF(AJ10="","",1)</f>
        <v/>
      </c>
      <c r="AL10" s="146" t="str">
        <f aca="false">IF(AJ10="","",VLOOKUP(AJ10,'Codigos Exxtend'!$BB:$BD,3,0))</f>
        <v/>
      </c>
      <c r="AM10" s="146" t="n">
        <f aca="false">IF(AJ10="",0,AK10*AL10)</f>
        <v>0</v>
      </c>
      <c r="AN10" s="146" t="n">
        <f aca="false">SUM(G10+K10+O10+S10+W10+AA10+AE10+AI10+AM10)</f>
        <v>0</v>
      </c>
      <c r="AO10" s="150" t="str">
        <f aca="false">IF('Pedido e Cotação'!D20="","",'Pedido e Cotação'!D20)</f>
        <v/>
      </c>
      <c r="AP10" s="150" t="str">
        <f aca="false">IF('Pedido e Cotação'!E20="","",'Pedido e Cotação'!E20)</f>
        <v/>
      </c>
      <c r="AQ10" s="145" t="n">
        <f aca="false">'Pedido e Cotação'!F20</f>
        <v>25</v>
      </c>
    </row>
    <row r="11" customFormat="false" ht="12.75" hidden="false" customHeight="false" outlineLevel="0" collapsed="false">
      <c r="B11" s="144" t="n">
        <v>9</v>
      </c>
      <c r="C11" s="139" t="str">
        <f aca="false">IF('Pedido e Cotação'!E21="","",'Codigos Exxtend'!D11&amp;'Codigos Exxtend'!AR11&amp;'Codigos Exxtend'!AS11&amp;'Codigos Exxtend'!AU11&amp;" "&amp;'Codigos Exxtend'!AX11)</f>
        <v/>
      </c>
      <c r="D11" s="144" t="str">
        <f aca="false">'Codigos Exxtend'!E11</f>
        <v/>
      </c>
      <c r="E11" s="145" t="str">
        <f aca="false">'Pedido e Cotação'!G21</f>
        <v/>
      </c>
      <c r="F11" s="146" t="str">
        <f aca="false">IF(D11="","",VLOOKUP(D11,'Codigos Exxtend'!$BB:$BD,3,0))</f>
        <v/>
      </c>
      <c r="G11" s="146" t="n">
        <f aca="false">IF(D11="",0,E11*F11)</f>
        <v>0</v>
      </c>
      <c r="H11" s="144" t="str">
        <f aca="false">'Codigos Exxtend'!G11</f>
        <v/>
      </c>
      <c r="I11" s="145" t="str">
        <f aca="false">IF(H11="","",1)</f>
        <v/>
      </c>
      <c r="J11" s="146" t="str">
        <f aca="false">IF(H11="","",150)</f>
        <v/>
      </c>
      <c r="K11" s="146" t="n">
        <f aca="false">IF(H11="",0,I11*J11)</f>
        <v>0</v>
      </c>
      <c r="L11" s="144" t="str">
        <f aca="false">'Codigos Exxtend'!J11</f>
        <v/>
      </c>
      <c r="M11" s="145" t="str">
        <f aca="false">IF(L11="","",Inosina!D11)</f>
        <v/>
      </c>
      <c r="N11" s="146" t="str">
        <f aca="false">IF(L11="","",VLOOKUP(L11,'Codigos Exxtend'!$BB:$BD,3,0))</f>
        <v/>
      </c>
      <c r="O11" s="146" t="n">
        <f aca="false">IF(L11="",0,M11*N11)</f>
        <v>0</v>
      </c>
      <c r="P11" s="144" t="str">
        <f aca="false">'Codigos Exxtend'!M11</f>
        <v/>
      </c>
      <c r="Q11" s="145" t="str">
        <f aca="false">IF(P11="","",Inosina!L11/4)</f>
        <v/>
      </c>
      <c r="R11" s="146" t="str">
        <f aca="false">IF(P11="","",VLOOKUP(P11,'Codigos Exxtend'!$BB:$BD,3,0))</f>
        <v/>
      </c>
      <c r="S11" s="146" t="n">
        <f aca="false">IF(P11="",0,Q11*R11)</f>
        <v>0</v>
      </c>
      <c r="T11" s="144" t="str">
        <f aca="false">'Codigos Exxtend'!P11</f>
        <v/>
      </c>
      <c r="U11" s="145" t="str">
        <f aca="false">IF(T11="","",Inosina!M11/2)</f>
        <v/>
      </c>
      <c r="V11" s="146" t="str">
        <f aca="false">IF(T11="","",VLOOKUP(T11,'Codigos Exxtend'!$BB:$BD,3,0))</f>
        <v/>
      </c>
      <c r="W11" s="146" t="n">
        <f aca="false">IF(T11="",0,U11*V11)</f>
        <v>0</v>
      </c>
      <c r="X11" s="144" t="str">
        <f aca="false">'Codigos Exxtend'!S11</f>
        <v/>
      </c>
      <c r="Y11" s="145" t="str">
        <f aca="false">IF(X11="","",Inosina!N11/2)</f>
        <v/>
      </c>
      <c r="Z11" s="146" t="str">
        <f aca="false">IF(X11="","",VLOOKUP(X11,'Codigos Exxtend'!$BB:$BD,3,0))</f>
        <v/>
      </c>
      <c r="AA11" s="146" t="n">
        <f aca="false">IF(X11="",0,Y11*Z11)</f>
        <v>0</v>
      </c>
      <c r="AB11" s="147" t="str">
        <f aca="false">'Codigos Exxtend'!AQ11</f>
        <v/>
      </c>
      <c r="AC11" s="148" t="str">
        <f aca="false">IF(X11="","",Inosina!O11)</f>
        <v/>
      </c>
      <c r="AD11" s="149" t="str">
        <f aca="false">IF(AB11="","",VLOOKUP(AB11,'Codigos Exxtend'!$BB:$BD,3,0))</f>
        <v/>
      </c>
      <c r="AE11" s="149" t="n">
        <f aca="false">IF(AB11="",0,AC11*AD11)</f>
        <v>0</v>
      </c>
      <c r="AF11" s="144" t="str">
        <f aca="false">'Codigos Exxtend'!AV11</f>
        <v/>
      </c>
      <c r="AG11" s="145" t="str">
        <f aca="false">IF(AF11="","",1)</f>
        <v/>
      </c>
      <c r="AH11" s="146" t="str">
        <f aca="false">IF(AF11="","",VLOOKUP(AF11,'Codigos Exxtend'!$BB:$BD,3,0))</f>
        <v/>
      </c>
      <c r="AI11" s="146" t="n">
        <f aca="false">IF(AF11="",0,AG11*AH11)</f>
        <v>0</v>
      </c>
      <c r="AJ11" s="144" t="str">
        <f aca="false">'Codigos Exxtend'!AY11</f>
        <v/>
      </c>
      <c r="AK11" s="145" t="str">
        <f aca="false">IF(AJ11="","",1)</f>
        <v/>
      </c>
      <c r="AL11" s="146" t="str">
        <f aca="false">IF(AJ11="","",VLOOKUP(AJ11,'Codigos Exxtend'!$BB:$BD,3,0))</f>
        <v/>
      </c>
      <c r="AM11" s="146" t="n">
        <f aca="false">IF(AJ11="",0,AK11*AL11)</f>
        <v>0</v>
      </c>
      <c r="AN11" s="146" t="n">
        <f aca="false">SUM(G11+K11+O11+S11+W11+AA11+AE11+AI11+AM11)</f>
        <v>0</v>
      </c>
      <c r="AO11" s="150" t="str">
        <f aca="false">IF('Pedido e Cotação'!D21="","",'Pedido e Cotação'!D21)</f>
        <v/>
      </c>
      <c r="AP11" s="150" t="str">
        <f aca="false">IF('Pedido e Cotação'!E21="","",'Pedido e Cotação'!E21)</f>
        <v/>
      </c>
      <c r="AQ11" s="145" t="n">
        <f aca="false">'Pedido e Cotação'!F21</f>
        <v>25</v>
      </c>
    </row>
    <row r="12" customFormat="false" ht="12.75" hidden="false" customHeight="false" outlineLevel="0" collapsed="false">
      <c r="B12" s="144" t="n">
        <v>10</v>
      </c>
      <c r="C12" s="139" t="str">
        <f aca="false">IF('Pedido e Cotação'!E22="","",'Codigos Exxtend'!D12&amp;'Codigos Exxtend'!AR12&amp;'Codigos Exxtend'!AS12&amp;'Codigos Exxtend'!AU12&amp;" "&amp;'Codigos Exxtend'!AX12)</f>
        <v/>
      </c>
      <c r="D12" s="144" t="str">
        <f aca="false">'Codigos Exxtend'!E12</f>
        <v/>
      </c>
      <c r="E12" s="145" t="str">
        <f aca="false">'Pedido e Cotação'!G22</f>
        <v/>
      </c>
      <c r="F12" s="146" t="str">
        <f aca="false">IF(D12="","",VLOOKUP(D12,'Codigos Exxtend'!$BB:$BD,3,0))</f>
        <v/>
      </c>
      <c r="G12" s="146" t="n">
        <f aca="false">IF(D12="",0,E12*F12)</f>
        <v>0</v>
      </c>
      <c r="H12" s="144" t="str">
        <f aca="false">'Codigos Exxtend'!G12</f>
        <v/>
      </c>
      <c r="I12" s="145" t="str">
        <f aca="false">IF(H12="","",1)</f>
        <v/>
      </c>
      <c r="J12" s="146" t="str">
        <f aca="false">IF(H12="","",150)</f>
        <v/>
      </c>
      <c r="K12" s="146" t="n">
        <f aca="false">IF(H12="",0,I12*J12)</f>
        <v>0</v>
      </c>
      <c r="L12" s="144" t="str">
        <f aca="false">'Codigos Exxtend'!J12</f>
        <v/>
      </c>
      <c r="M12" s="145" t="str">
        <f aca="false">IF(L12="","",Inosina!D12)</f>
        <v/>
      </c>
      <c r="N12" s="146" t="str">
        <f aca="false">IF(L12="","",VLOOKUP(L12,'Codigos Exxtend'!$BB:$BD,3,0))</f>
        <v/>
      </c>
      <c r="O12" s="146" t="n">
        <f aca="false">IF(L12="",0,M12*N12)</f>
        <v>0</v>
      </c>
      <c r="P12" s="144" t="str">
        <f aca="false">'Codigos Exxtend'!M12</f>
        <v/>
      </c>
      <c r="Q12" s="145" t="str">
        <f aca="false">IF(P12="","",Inosina!L12/4)</f>
        <v/>
      </c>
      <c r="R12" s="146" t="str">
        <f aca="false">IF(P12="","",VLOOKUP(P12,'Codigos Exxtend'!$BB:$BD,3,0))</f>
        <v/>
      </c>
      <c r="S12" s="146" t="n">
        <f aca="false">IF(P12="",0,Q12*R12)</f>
        <v>0</v>
      </c>
      <c r="T12" s="144" t="str">
        <f aca="false">'Codigos Exxtend'!P12</f>
        <v/>
      </c>
      <c r="U12" s="145" t="str">
        <f aca="false">IF(T12="","",Inosina!M12/2)</f>
        <v/>
      </c>
      <c r="V12" s="146" t="str">
        <f aca="false">IF(T12="","",VLOOKUP(T12,'Codigos Exxtend'!$BB:$BD,3,0))</f>
        <v/>
      </c>
      <c r="W12" s="146" t="n">
        <f aca="false">IF(T12="",0,U12*V12)</f>
        <v>0</v>
      </c>
      <c r="X12" s="144" t="str">
        <f aca="false">'Codigos Exxtend'!S12</f>
        <v/>
      </c>
      <c r="Y12" s="145" t="str">
        <f aca="false">IF(X12="","",Inosina!N12/2)</f>
        <v/>
      </c>
      <c r="Z12" s="146" t="str">
        <f aca="false">IF(X12="","",VLOOKUP(X12,'Codigos Exxtend'!$BB:$BD,3,0))</f>
        <v/>
      </c>
      <c r="AA12" s="146" t="n">
        <f aca="false">IF(X12="",0,Y12*Z12)</f>
        <v>0</v>
      </c>
      <c r="AB12" s="147" t="str">
        <f aca="false">'Codigos Exxtend'!AQ12</f>
        <v/>
      </c>
      <c r="AC12" s="148" t="str">
        <f aca="false">IF(X12="","",Inosina!O12)</f>
        <v/>
      </c>
      <c r="AD12" s="149" t="str">
        <f aca="false">IF(AB12="","",VLOOKUP(AB12,'Codigos Exxtend'!$BB:$BD,3,0))</f>
        <v/>
      </c>
      <c r="AE12" s="149" t="n">
        <f aca="false">IF(AB12="",0,AC12*AD12)</f>
        <v>0</v>
      </c>
      <c r="AF12" s="144" t="str">
        <f aca="false">'Codigos Exxtend'!AV12</f>
        <v/>
      </c>
      <c r="AG12" s="145" t="str">
        <f aca="false">IF(AF12="","",1)</f>
        <v/>
      </c>
      <c r="AH12" s="146" t="str">
        <f aca="false">IF(AF12="","",VLOOKUP(AF12,'Codigos Exxtend'!$BB:$BD,3,0))</f>
        <v/>
      </c>
      <c r="AI12" s="146" t="n">
        <f aca="false">IF(AF12="",0,AG12*AH12)</f>
        <v>0</v>
      </c>
      <c r="AJ12" s="144" t="str">
        <f aca="false">'Codigos Exxtend'!AY12</f>
        <v/>
      </c>
      <c r="AK12" s="145" t="str">
        <f aca="false">IF(AJ12="","",1)</f>
        <v/>
      </c>
      <c r="AL12" s="146" t="str">
        <f aca="false">IF(AJ12="","",VLOOKUP(AJ12,'Codigos Exxtend'!$BB:$BD,3,0))</f>
        <v/>
      </c>
      <c r="AM12" s="146" t="n">
        <f aca="false">IF(AJ12="",0,AK12*AL12)</f>
        <v>0</v>
      </c>
      <c r="AN12" s="146" t="n">
        <f aca="false">SUM(G12+K12+O12+S12+W12+AA12+AE12+AI12+AM12)</f>
        <v>0</v>
      </c>
      <c r="AO12" s="150" t="str">
        <f aca="false">IF('Pedido e Cotação'!D22="","",'Pedido e Cotação'!D22)</f>
        <v/>
      </c>
      <c r="AP12" s="150" t="str">
        <f aca="false">IF('Pedido e Cotação'!E22="","",'Pedido e Cotação'!E22)</f>
        <v/>
      </c>
      <c r="AQ12" s="145" t="n">
        <f aca="false">'Pedido e Cotação'!F22</f>
        <v>25</v>
      </c>
    </row>
    <row r="13" customFormat="false" ht="12.75" hidden="false" customHeight="false" outlineLevel="0" collapsed="false">
      <c r="B13" s="144" t="n">
        <v>11</v>
      </c>
      <c r="C13" s="139" t="str">
        <f aca="false">IF('Pedido e Cotação'!E23="","",'Codigos Exxtend'!D13&amp;'Codigos Exxtend'!AR13&amp;'Codigos Exxtend'!AS13&amp;'Codigos Exxtend'!AU13&amp;" "&amp;'Codigos Exxtend'!AX13)</f>
        <v/>
      </c>
      <c r="D13" s="144" t="str">
        <f aca="false">'Codigos Exxtend'!E13</f>
        <v/>
      </c>
      <c r="E13" s="145" t="str">
        <f aca="false">'Pedido e Cotação'!G23</f>
        <v/>
      </c>
      <c r="F13" s="146" t="str">
        <f aca="false">IF(D13="","",VLOOKUP(D13,'Codigos Exxtend'!$BB:$BD,3,0))</f>
        <v/>
      </c>
      <c r="G13" s="146" t="n">
        <f aca="false">IF(D13="",0,E13*F13)</f>
        <v>0</v>
      </c>
      <c r="H13" s="144" t="str">
        <f aca="false">'Codigos Exxtend'!G13</f>
        <v/>
      </c>
      <c r="I13" s="145" t="str">
        <f aca="false">IF(H13="","",1)</f>
        <v/>
      </c>
      <c r="J13" s="146" t="str">
        <f aca="false">IF(H13="","",150)</f>
        <v/>
      </c>
      <c r="K13" s="146" t="n">
        <f aca="false">IF(H13="",0,I13*J13)</f>
        <v>0</v>
      </c>
      <c r="L13" s="144" t="str">
        <f aca="false">'Codigos Exxtend'!J13</f>
        <v/>
      </c>
      <c r="M13" s="145" t="str">
        <f aca="false">IF(L13="","",Inosina!D13)</f>
        <v/>
      </c>
      <c r="N13" s="146" t="str">
        <f aca="false">IF(L13="","",VLOOKUP(L13,'Codigos Exxtend'!$BB:$BD,3,0))</f>
        <v/>
      </c>
      <c r="O13" s="146" t="n">
        <f aca="false">IF(L13="",0,M13*N13)</f>
        <v>0</v>
      </c>
      <c r="P13" s="144" t="str">
        <f aca="false">'Codigos Exxtend'!M13</f>
        <v/>
      </c>
      <c r="Q13" s="145" t="str">
        <f aca="false">IF(P13="","",Inosina!L13/4)</f>
        <v/>
      </c>
      <c r="R13" s="146" t="str">
        <f aca="false">IF(P13="","",VLOOKUP(P13,'Codigos Exxtend'!$BB:$BD,3,0))</f>
        <v/>
      </c>
      <c r="S13" s="146" t="n">
        <f aca="false">IF(P13="",0,Q13*R13)</f>
        <v>0</v>
      </c>
      <c r="T13" s="144" t="str">
        <f aca="false">'Codigos Exxtend'!P13</f>
        <v/>
      </c>
      <c r="U13" s="145" t="str">
        <f aca="false">IF(T13="","",Inosina!M13/2)</f>
        <v/>
      </c>
      <c r="V13" s="146" t="str">
        <f aca="false">IF(T13="","",VLOOKUP(T13,'Codigos Exxtend'!$BB:$BD,3,0))</f>
        <v/>
      </c>
      <c r="W13" s="146" t="n">
        <f aca="false">IF(T13="",0,U13*V13)</f>
        <v>0</v>
      </c>
      <c r="X13" s="144" t="str">
        <f aca="false">'Codigos Exxtend'!S13</f>
        <v/>
      </c>
      <c r="Y13" s="145" t="str">
        <f aca="false">IF(X13="","",Inosina!N13/2)</f>
        <v/>
      </c>
      <c r="Z13" s="146" t="str">
        <f aca="false">IF(X13="","",VLOOKUP(X13,'Codigos Exxtend'!$BB:$BD,3,0))</f>
        <v/>
      </c>
      <c r="AA13" s="146" t="n">
        <f aca="false">IF(X13="",0,Y13*Z13)</f>
        <v>0</v>
      </c>
      <c r="AB13" s="147" t="str">
        <f aca="false">'Codigos Exxtend'!AQ13</f>
        <v/>
      </c>
      <c r="AC13" s="148" t="str">
        <f aca="false">IF(X13="","",Inosina!O13)</f>
        <v/>
      </c>
      <c r="AD13" s="149" t="str">
        <f aca="false">IF(AB13="","",VLOOKUP(AB13,'Codigos Exxtend'!$BB:$BD,3,0))</f>
        <v/>
      </c>
      <c r="AE13" s="149" t="n">
        <f aca="false">IF(AB13="",0,AC13*AD13)</f>
        <v>0</v>
      </c>
      <c r="AF13" s="144" t="str">
        <f aca="false">'Codigos Exxtend'!AV13</f>
        <v/>
      </c>
      <c r="AG13" s="145" t="str">
        <f aca="false">IF(AF13="","",1)</f>
        <v/>
      </c>
      <c r="AH13" s="146" t="str">
        <f aca="false">IF(AF13="","",VLOOKUP(AF13,'Codigos Exxtend'!$BB:$BD,3,0))</f>
        <v/>
      </c>
      <c r="AI13" s="146" t="n">
        <f aca="false">IF(AF13="",0,AG13*AH13)</f>
        <v>0</v>
      </c>
      <c r="AJ13" s="144" t="str">
        <f aca="false">'Codigos Exxtend'!AY13</f>
        <v/>
      </c>
      <c r="AK13" s="145" t="str">
        <f aca="false">IF(AJ13="","",1)</f>
        <v/>
      </c>
      <c r="AL13" s="146" t="str">
        <f aca="false">IF(AJ13="","",VLOOKUP(AJ13,'Codigos Exxtend'!$BB:$BD,3,0))</f>
        <v/>
      </c>
      <c r="AM13" s="146" t="n">
        <f aca="false">IF(AJ13="",0,AK13*AL13)</f>
        <v>0</v>
      </c>
      <c r="AN13" s="146" t="n">
        <f aca="false">SUM(G13+K13+O13+S13+W13+AA13+AE13+AI13+AM13)</f>
        <v>0</v>
      </c>
      <c r="AO13" s="150" t="str">
        <f aca="false">IF('Pedido e Cotação'!D23="","",'Pedido e Cotação'!D23)</f>
        <v/>
      </c>
      <c r="AP13" s="150" t="str">
        <f aca="false">IF('Pedido e Cotação'!E23="","",'Pedido e Cotação'!E23)</f>
        <v/>
      </c>
      <c r="AQ13" s="145" t="n">
        <f aca="false">'Pedido e Cotação'!F23</f>
        <v>25</v>
      </c>
    </row>
    <row r="14" customFormat="false" ht="12.75" hidden="false" customHeight="false" outlineLevel="0" collapsed="false">
      <c r="B14" s="144" t="n">
        <v>12</v>
      </c>
      <c r="C14" s="139" t="str">
        <f aca="false">IF('Pedido e Cotação'!E24="","",'Codigos Exxtend'!D14&amp;'Codigos Exxtend'!AR14&amp;'Codigos Exxtend'!AS14&amp;'Codigos Exxtend'!AU14&amp;" "&amp;'Codigos Exxtend'!AX14)</f>
        <v/>
      </c>
      <c r="D14" s="144" t="str">
        <f aca="false">'Codigos Exxtend'!E14</f>
        <v/>
      </c>
      <c r="E14" s="145" t="str">
        <f aca="false">'Pedido e Cotação'!G24</f>
        <v/>
      </c>
      <c r="F14" s="146" t="str">
        <f aca="false">IF(D14="","",VLOOKUP(D14,'Codigos Exxtend'!$BB:$BD,3,0))</f>
        <v/>
      </c>
      <c r="G14" s="146" t="n">
        <f aca="false">IF(D14="",0,E14*F14)</f>
        <v>0</v>
      </c>
      <c r="H14" s="144" t="str">
        <f aca="false">'Codigos Exxtend'!G14</f>
        <v/>
      </c>
      <c r="I14" s="145" t="str">
        <f aca="false">IF(H14="","",1)</f>
        <v/>
      </c>
      <c r="J14" s="146" t="str">
        <f aca="false">IF(H14="","",150)</f>
        <v/>
      </c>
      <c r="K14" s="146" t="n">
        <f aca="false">IF(H14="",0,I14*J14)</f>
        <v>0</v>
      </c>
      <c r="L14" s="144" t="str">
        <f aca="false">'Codigos Exxtend'!J14</f>
        <v/>
      </c>
      <c r="M14" s="145" t="str">
        <f aca="false">IF(L14="","",Inosina!D14)</f>
        <v/>
      </c>
      <c r="N14" s="146" t="str">
        <f aca="false">IF(L14="","",VLOOKUP(L14,'Codigos Exxtend'!$BB:$BD,3,0))</f>
        <v/>
      </c>
      <c r="O14" s="146" t="n">
        <f aca="false">IF(L14="",0,M14*N14)</f>
        <v>0</v>
      </c>
      <c r="P14" s="144" t="str">
        <f aca="false">'Codigos Exxtend'!M14</f>
        <v/>
      </c>
      <c r="Q14" s="145" t="str">
        <f aca="false">IF(P14="","",Inosina!L14/4)</f>
        <v/>
      </c>
      <c r="R14" s="146" t="str">
        <f aca="false">IF(P14="","",VLOOKUP(P14,'Codigos Exxtend'!$BB:$BD,3,0))</f>
        <v/>
      </c>
      <c r="S14" s="146" t="n">
        <f aca="false">IF(P14="",0,Q14*R14)</f>
        <v>0</v>
      </c>
      <c r="T14" s="144" t="str">
        <f aca="false">'Codigos Exxtend'!P14</f>
        <v/>
      </c>
      <c r="U14" s="145" t="str">
        <f aca="false">IF(T14="","",Inosina!M14/2)</f>
        <v/>
      </c>
      <c r="V14" s="146" t="str">
        <f aca="false">IF(T14="","",VLOOKUP(T14,'Codigos Exxtend'!$BB:$BD,3,0))</f>
        <v/>
      </c>
      <c r="W14" s="146" t="n">
        <f aca="false">IF(T14="",0,U14*V14)</f>
        <v>0</v>
      </c>
      <c r="X14" s="144" t="str">
        <f aca="false">'Codigos Exxtend'!S14</f>
        <v/>
      </c>
      <c r="Y14" s="145" t="str">
        <f aca="false">IF(X14="","",Inosina!N14/2)</f>
        <v/>
      </c>
      <c r="Z14" s="146" t="str">
        <f aca="false">IF(X14="","",VLOOKUP(X14,'Codigos Exxtend'!$BB:$BD,3,0))</f>
        <v/>
      </c>
      <c r="AA14" s="146" t="n">
        <f aca="false">IF(X14="",0,Y14*Z14)</f>
        <v>0</v>
      </c>
      <c r="AB14" s="147" t="str">
        <f aca="false">'Codigos Exxtend'!AQ14</f>
        <v/>
      </c>
      <c r="AC14" s="148" t="str">
        <f aca="false">IF(X14="","",Inosina!O14)</f>
        <v/>
      </c>
      <c r="AD14" s="149" t="str">
        <f aca="false">IF(AB14="","",VLOOKUP(AB14,'Codigos Exxtend'!$BB:$BD,3,0))</f>
        <v/>
      </c>
      <c r="AE14" s="149" t="n">
        <f aca="false">IF(AB14="",0,AC14*AD14)</f>
        <v>0</v>
      </c>
      <c r="AF14" s="144" t="str">
        <f aca="false">'Codigos Exxtend'!AV14</f>
        <v/>
      </c>
      <c r="AG14" s="145" t="str">
        <f aca="false">IF(AF14="","",1)</f>
        <v/>
      </c>
      <c r="AH14" s="146" t="str">
        <f aca="false">IF(AF14="","",VLOOKUP(AF14,'Codigos Exxtend'!$BB:$BD,3,0))</f>
        <v/>
      </c>
      <c r="AI14" s="146" t="n">
        <f aca="false">IF(AF14="",0,AG14*AH14)</f>
        <v>0</v>
      </c>
      <c r="AJ14" s="144" t="str">
        <f aca="false">'Codigos Exxtend'!AY14</f>
        <v/>
      </c>
      <c r="AK14" s="145" t="str">
        <f aca="false">IF(AJ14="","",1)</f>
        <v/>
      </c>
      <c r="AL14" s="146" t="str">
        <f aca="false">IF(AJ14="","",VLOOKUP(AJ14,'Codigos Exxtend'!$BB:$BD,3,0))</f>
        <v/>
      </c>
      <c r="AM14" s="146" t="n">
        <f aca="false">IF(AJ14="",0,AK14*AL14)</f>
        <v>0</v>
      </c>
      <c r="AN14" s="146" t="n">
        <f aca="false">SUM(G14+K14+O14+S14+W14+AA14+AE14+AI14+AM14)</f>
        <v>0</v>
      </c>
      <c r="AO14" s="150" t="str">
        <f aca="false">IF('Pedido e Cotação'!D24="","",'Pedido e Cotação'!D24)</f>
        <v/>
      </c>
      <c r="AP14" s="150" t="str">
        <f aca="false">IF('Pedido e Cotação'!E24="","",'Pedido e Cotação'!E24)</f>
        <v/>
      </c>
      <c r="AQ14" s="145" t="n">
        <f aca="false">'Pedido e Cotação'!F24</f>
        <v>25</v>
      </c>
    </row>
    <row r="15" customFormat="false" ht="12.75" hidden="false" customHeight="false" outlineLevel="0" collapsed="false">
      <c r="B15" s="144" t="n">
        <v>13</v>
      </c>
      <c r="C15" s="139" t="str">
        <f aca="false">IF('Pedido e Cotação'!E25="","",'Codigos Exxtend'!D15&amp;'Codigos Exxtend'!AR15&amp;'Codigos Exxtend'!AS15&amp;'Codigos Exxtend'!AU15&amp;" "&amp;'Codigos Exxtend'!AX15)</f>
        <v/>
      </c>
      <c r="D15" s="144" t="str">
        <f aca="false">'Codigos Exxtend'!E15</f>
        <v/>
      </c>
      <c r="E15" s="145" t="str">
        <f aca="false">'Pedido e Cotação'!G25</f>
        <v/>
      </c>
      <c r="F15" s="146" t="str">
        <f aca="false">IF(D15="","",VLOOKUP(D15,'Codigos Exxtend'!$BB:$BD,3,0))</f>
        <v/>
      </c>
      <c r="G15" s="146" t="n">
        <f aca="false">IF(D15="",0,E15*F15)</f>
        <v>0</v>
      </c>
      <c r="H15" s="144" t="str">
        <f aca="false">'Codigos Exxtend'!G15</f>
        <v/>
      </c>
      <c r="I15" s="145" t="str">
        <f aca="false">IF(H15="","",1)</f>
        <v/>
      </c>
      <c r="J15" s="146" t="str">
        <f aca="false">IF(H15="","",150)</f>
        <v/>
      </c>
      <c r="K15" s="146" t="n">
        <f aca="false">IF(H15="",0,I15*J15)</f>
        <v>0</v>
      </c>
      <c r="L15" s="144" t="n">
        <f aca="false">'Codigos Exxtend'!J15</f>
        <v>0</v>
      </c>
      <c r="M15" s="145" t="str">
        <f aca="false">IF(L15="","",Inosina!D15)</f>
        <v/>
      </c>
      <c r="N15" s="146" t="str">
        <f aca="false">IF(L15="","",VLOOKUP(L15,'Codigos Exxtend'!$BB:$BD,3,0))</f>
        <v/>
      </c>
      <c r="O15" s="146" t="n">
        <f aca="false">IF(L15="",0,M15*N15)</f>
        <v>0</v>
      </c>
      <c r="P15" s="144" t="str">
        <f aca="false">'Codigos Exxtend'!M15</f>
        <v/>
      </c>
      <c r="Q15" s="145" t="str">
        <f aca="false">IF(P15="","",Inosina!L15/4)</f>
        <v/>
      </c>
      <c r="R15" s="146" t="str">
        <f aca="false">IF(P15="","",VLOOKUP(P15,'Codigos Exxtend'!$BB:$BD,3,0))</f>
        <v/>
      </c>
      <c r="S15" s="146" t="n">
        <f aca="false">IF(P15="",0,Q15*R15)</f>
        <v>0</v>
      </c>
      <c r="T15" s="144" t="str">
        <f aca="false">'Codigos Exxtend'!P15</f>
        <v/>
      </c>
      <c r="U15" s="145" t="str">
        <f aca="false">IF(T15="","",Inosina!M15/2)</f>
        <v/>
      </c>
      <c r="V15" s="146" t="str">
        <f aca="false">IF(T15="","",VLOOKUP(T15,'Codigos Exxtend'!$BB:$BD,3,0))</f>
        <v/>
      </c>
      <c r="W15" s="146" t="n">
        <f aca="false">IF(T15="",0,U15*V15)</f>
        <v>0</v>
      </c>
      <c r="X15" s="144" t="str">
        <f aca="false">'Codigos Exxtend'!S15</f>
        <v/>
      </c>
      <c r="Y15" s="145" t="str">
        <f aca="false">IF(X15="","",Inosina!N15/2)</f>
        <v/>
      </c>
      <c r="Z15" s="146" t="str">
        <f aca="false">IF(X15="","",VLOOKUP(X15,'Codigos Exxtend'!$BB:$BD,3,0))</f>
        <v/>
      </c>
      <c r="AA15" s="146" t="n">
        <f aca="false">IF(X15="",0,Y15*Z15)</f>
        <v>0</v>
      </c>
      <c r="AB15" s="147" t="str">
        <f aca="false">'Codigos Exxtend'!AQ15</f>
        <v/>
      </c>
      <c r="AC15" s="148" t="str">
        <f aca="false">IF(X15="","",Inosina!O15)</f>
        <v/>
      </c>
      <c r="AD15" s="149" t="str">
        <f aca="false">IF(AB15="","",VLOOKUP(AB15,'Codigos Exxtend'!$BB:$BD,3,0))</f>
        <v/>
      </c>
      <c r="AE15" s="149" t="n">
        <f aca="false">IF(AB15="",0,AC15*AD15)</f>
        <v>0</v>
      </c>
      <c r="AF15" s="144" t="str">
        <f aca="false">'Codigos Exxtend'!AV15</f>
        <v/>
      </c>
      <c r="AG15" s="145" t="str">
        <f aca="false">IF(AF15="","",1)</f>
        <v/>
      </c>
      <c r="AH15" s="146" t="str">
        <f aca="false">IF(AF15="","",VLOOKUP(AF15,'Codigos Exxtend'!$BB:$BD,3,0))</f>
        <v/>
      </c>
      <c r="AI15" s="146" t="n">
        <f aca="false">IF(AF15="",0,AG15*AH15)</f>
        <v>0</v>
      </c>
      <c r="AJ15" s="144" t="str">
        <f aca="false">'Codigos Exxtend'!AY15</f>
        <v/>
      </c>
      <c r="AK15" s="145" t="str">
        <f aca="false">IF(AJ15="","",1)</f>
        <v/>
      </c>
      <c r="AL15" s="146" t="str">
        <f aca="false">IF(AJ15="","",VLOOKUP(AJ15,'Codigos Exxtend'!$BB:$BD,3,0))</f>
        <v/>
      </c>
      <c r="AM15" s="146" t="n">
        <f aca="false">IF(AJ15="",0,AK15*AL15)</f>
        <v>0</v>
      </c>
      <c r="AN15" s="146" t="n">
        <f aca="false">SUM(G15+K15+O15+S15+W15+AA15+AE15+AI15+AM15)</f>
        <v>0</v>
      </c>
      <c r="AO15" s="150" t="str">
        <f aca="false">IF('Pedido e Cotação'!D25="","",'Pedido e Cotação'!D25)</f>
        <v/>
      </c>
      <c r="AP15" s="150" t="str">
        <f aca="false">IF('Pedido e Cotação'!E25="","",'Pedido e Cotação'!E25)</f>
        <v/>
      </c>
      <c r="AQ15" s="145" t="n">
        <f aca="false">'Pedido e Cotação'!F25</f>
        <v>25</v>
      </c>
    </row>
    <row r="16" customFormat="false" ht="12.75" hidden="false" customHeight="false" outlineLevel="0" collapsed="false">
      <c r="B16" s="144" t="n">
        <v>14</v>
      </c>
      <c r="C16" s="139" t="str">
        <f aca="false">IF('Pedido e Cotação'!E26="","",'Codigos Exxtend'!D16&amp;'Codigos Exxtend'!AR16&amp;'Codigos Exxtend'!AS16&amp;'Codigos Exxtend'!AU16&amp;" "&amp;'Codigos Exxtend'!AX16)</f>
        <v/>
      </c>
      <c r="D16" s="144" t="str">
        <f aca="false">'Codigos Exxtend'!E16</f>
        <v/>
      </c>
      <c r="E16" s="145" t="str">
        <f aca="false">'Pedido e Cotação'!G26</f>
        <v/>
      </c>
      <c r="F16" s="146" t="str">
        <f aca="false">IF(D16="","",VLOOKUP(D16,'Codigos Exxtend'!$BB:$BD,3,0))</f>
        <v/>
      </c>
      <c r="G16" s="146" t="n">
        <f aca="false">IF(D16="",0,E16*F16)</f>
        <v>0</v>
      </c>
      <c r="H16" s="144" t="str">
        <f aca="false">'Codigos Exxtend'!G16</f>
        <v/>
      </c>
      <c r="I16" s="145" t="str">
        <f aca="false">IF(H16="","",1)</f>
        <v/>
      </c>
      <c r="J16" s="146" t="str">
        <f aca="false">IF(H16="","",150)</f>
        <v/>
      </c>
      <c r="K16" s="146" t="n">
        <f aca="false">IF(H16="",0,I16*J16)</f>
        <v>0</v>
      </c>
      <c r="L16" s="144" t="str">
        <f aca="false">'Codigos Exxtend'!J16</f>
        <v/>
      </c>
      <c r="M16" s="145" t="str">
        <f aca="false">IF(L16="","",Inosina!D16)</f>
        <v/>
      </c>
      <c r="N16" s="146" t="str">
        <f aca="false">IF(L16="","",VLOOKUP(L16,'Codigos Exxtend'!$BB:$BD,3,0))</f>
        <v/>
      </c>
      <c r="O16" s="146" t="n">
        <f aca="false">IF(L16="",0,M16*N16)</f>
        <v>0</v>
      </c>
      <c r="P16" s="144" t="str">
        <f aca="false">'Codigos Exxtend'!M16</f>
        <v/>
      </c>
      <c r="Q16" s="145" t="str">
        <f aca="false">IF(P16="","",Inosina!L16/4)</f>
        <v/>
      </c>
      <c r="R16" s="146" t="str">
        <f aca="false">IF(P16="","",VLOOKUP(P16,'Codigos Exxtend'!$BB:$BD,3,0))</f>
        <v/>
      </c>
      <c r="S16" s="146" t="n">
        <f aca="false">IF(P16="",0,Q16*R16)</f>
        <v>0</v>
      </c>
      <c r="T16" s="144" t="str">
        <f aca="false">'Codigos Exxtend'!P16</f>
        <v/>
      </c>
      <c r="U16" s="145" t="str">
        <f aca="false">IF(T16="","",Inosina!M16/2)</f>
        <v/>
      </c>
      <c r="V16" s="146" t="str">
        <f aca="false">IF(T16="","",VLOOKUP(T16,'Codigos Exxtend'!$BB:$BD,3,0))</f>
        <v/>
      </c>
      <c r="W16" s="146" t="n">
        <f aca="false">IF(T16="",0,U16*V16)</f>
        <v>0</v>
      </c>
      <c r="X16" s="144" t="str">
        <f aca="false">'Codigos Exxtend'!S16</f>
        <v/>
      </c>
      <c r="Y16" s="145" t="str">
        <f aca="false">IF(X16="","",Inosina!N16/2)</f>
        <v/>
      </c>
      <c r="Z16" s="146" t="str">
        <f aca="false">IF(X16="","",VLOOKUP(X16,'Codigos Exxtend'!$BB:$BD,3,0))</f>
        <v/>
      </c>
      <c r="AA16" s="146" t="n">
        <f aca="false">IF(X16="",0,Y16*Z16)</f>
        <v>0</v>
      </c>
      <c r="AB16" s="147" t="str">
        <f aca="false">'Codigos Exxtend'!AQ16</f>
        <v/>
      </c>
      <c r="AC16" s="148" t="str">
        <f aca="false">IF(X16="","",Inosina!O16)</f>
        <v/>
      </c>
      <c r="AD16" s="149" t="str">
        <f aca="false">IF(AB16="","",VLOOKUP(AB16,'Codigos Exxtend'!$BB:$BD,3,0))</f>
        <v/>
      </c>
      <c r="AE16" s="149" t="n">
        <f aca="false">IF(AB16="",0,AC16*AD16)</f>
        <v>0</v>
      </c>
      <c r="AF16" s="144" t="str">
        <f aca="false">'Codigos Exxtend'!AV16</f>
        <v/>
      </c>
      <c r="AG16" s="145" t="str">
        <f aca="false">IF(AF16="","",1)</f>
        <v/>
      </c>
      <c r="AH16" s="146" t="str">
        <f aca="false">IF(AF16="","",VLOOKUP(AF16,'Codigos Exxtend'!$BB:$BD,3,0))</f>
        <v/>
      </c>
      <c r="AI16" s="146" t="n">
        <f aca="false">IF(AF16="",0,AG16*AH16)</f>
        <v>0</v>
      </c>
      <c r="AJ16" s="144" t="str">
        <f aca="false">'Codigos Exxtend'!AY16</f>
        <v/>
      </c>
      <c r="AK16" s="145" t="str">
        <f aca="false">IF(AJ16="","",1)</f>
        <v/>
      </c>
      <c r="AL16" s="146" t="str">
        <f aca="false">IF(AJ16="","",VLOOKUP(AJ16,'Codigos Exxtend'!$BB:$BD,3,0))</f>
        <v/>
      </c>
      <c r="AM16" s="146" t="n">
        <f aca="false">IF(AJ16="",0,AK16*AL16)</f>
        <v>0</v>
      </c>
      <c r="AN16" s="146" t="n">
        <f aca="false">SUM(G16+K16+O16+S16+W16+AA16+AE16+AI16+AM16)</f>
        <v>0</v>
      </c>
      <c r="AO16" s="150" t="str">
        <f aca="false">IF('Pedido e Cotação'!D26="","",'Pedido e Cotação'!D26)</f>
        <v/>
      </c>
      <c r="AP16" s="150" t="str">
        <f aca="false">IF('Pedido e Cotação'!E26="","",'Pedido e Cotação'!E26)</f>
        <v/>
      </c>
      <c r="AQ16" s="145" t="n">
        <f aca="false">'Pedido e Cotação'!F26</f>
        <v>25</v>
      </c>
    </row>
    <row r="17" customFormat="false" ht="12.75" hidden="false" customHeight="false" outlineLevel="0" collapsed="false">
      <c r="B17" s="144" t="n">
        <v>15</v>
      </c>
      <c r="C17" s="139" t="str">
        <f aca="false">IF('Pedido e Cotação'!E27="","",'Codigos Exxtend'!D17&amp;'Codigos Exxtend'!AR17&amp;'Codigos Exxtend'!AS17&amp;'Codigos Exxtend'!AU17&amp;" "&amp;'Codigos Exxtend'!AX17)</f>
        <v/>
      </c>
      <c r="D17" s="144" t="str">
        <f aca="false">'Codigos Exxtend'!E17</f>
        <v/>
      </c>
      <c r="E17" s="145" t="str">
        <f aca="false">'Pedido e Cotação'!G27</f>
        <v/>
      </c>
      <c r="F17" s="146" t="str">
        <f aca="false">IF(D17="","",VLOOKUP(D17,'Codigos Exxtend'!$BB:$BD,3,0))</f>
        <v/>
      </c>
      <c r="G17" s="146" t="n">
        <f aca="false">IF(D17="",0,E17*F17)</f>
        <v>0</v>
      </c>
      <c r="H17" s="144" t="str">
        <f aca="false">'Codigos Exxtend'!G17</f>
        <v/>
      </c>
      <c r="I17" s="145" t="str">
        <f aca="false">IF(H17="","",1)</f>
        <v/>
      </c>
      <c r="J17" s="146" t="str">
        <f aca="false">IF(H17="","",150)</f>
        <v/>
      </c>
      <c r="K17" s="146" t="n">
        <f aca="false">IF(H17="",0,I17*J17)</f>
        <v>0</v>
      </c>
      <c r="L17" s="144" t="str">
        <f aca="false">'Codigos Exxtend'!J17</f>
        <v/>
      </c>
      <c r="M17" s="145" t="str">
        <f aca="false">IF(L17="","",Inosina!D17)</f>
        <v/>
      </c>
      <c r="N17" s="146" t="str">
        <f aca="false">IF(L17="","",VLOOKUP(L17,'Codigos Exxtend'!$BB:$BD,3,0))</f>
        <v/>
      </c>
      <c r="O17" s="146" t="n">
        <f aca="false">IF(L17="",0,M17*N17)</f>
        <v>0</v>
      </c>
      <c r="P17" s="144" t="str">
        <f aca="false">'Codigos Exxtend'!M17</f>
        <v/>
      </c>
      <c r="Q17" s="145" t="str">
        <f aca="false">IF(P17="","",Inosina!L17/4)</f>
        <v/>
      </c>
      <c r="R17" s="146" t="str">
        <f aca="false">IF(P17="","",VLOOKUP(P17,'Codigos Exxtend'!$BB:$BD,3,0))</f>
        <v/>
      </c>
      <c r="S17" s="146" t="n">
        <f aca="false">IF(P17="",0,Q17*R17)</f>
        <v>0</v>
      </c>
      <c r="T17" s="144" t="str">
        <f aca="false">'Codigos Exxtend'!P17</f>
        <v/>
      </c>
      <c r="U17" s="145" t="str">
        <f aca="false">IF(T17="","",Inosina!M17/2)</f>
        <v/>
      </c>
      <c r="V17" s="146" t="str">
        <f aca="false">IF(T17="","",VLOOKUP(T17,'Codigos Exxtend'!$BB:$BD,3,0))</f>
        <v/>
      </c>
      <c r="W17" s="146" t="n">
        <f aca="false">IF(T17="",0,U17*V17)</f>
        <v>0</v>
      </c>
      <c r="X17" s="144" t="str">
        <f aca="false">'Codigos Exxtend'!S17</f>
        <v/>
      </c>
      <c r="Y17" s="145" t="str">
        <f aca="false">IF(X17="","",Inosina!N17/2)</f>
        <v/>
      </c>
      <c r="Z17" s="146" t="str">
        <f aca="false">IF(X17="","",VLOOKUP(X17,'Codigos Exxtend'!$BB:$BD,3,0))</f>
        <v/>
      </c>
      <c r="AA17" s="146" t="n">
        <f aca="false">IF(X17="",0,Y17*Z17)</f>
        <v>0</v>
      </c>
      <c r="AB17" s="147" t="str">
        <f aca="false">'Codigos Exxtend'!AQ17</f>
        <v/>
      </c>
      <c r="AC17" s="148" t="str">
        <f aca="false">IF(X17="","",Inosina!O17)</f>
        <v/>
      </c>
      <c r="AD17" s="149" t="str">
        <f aca="false">IF(AB17="","",VLOOKUP(AB17,'Codigos Exxtend'!$BB:$BD,3,0))</f>
        <v/>
      </c>
      <c r="AE17" s="149" t="n">
        <f aca="false">IF(AB17="",0,AC17*AD17)</f>
        <v>0</v>
      </c>
      <c r="AF17" s="144" t="str">
        <f aca="false">'Codigos Exxtend'!AV17</f>
        <v/>
      </c>
      <c r="AG17" s="145" t="str">
        <f aca="false">IF(AF17="","",1)</f>
        <v/>
      </c>
      <c r="AH17" s="146" t="str">
        <f aca="false">IF(AF17="","",VLOOKUP(AF17,'Codigos Exxtend'!$BB:$BD,3,0))</f>
        <v/>
      </c>
      <c r="AI17" s="146" t="n">
        <f aca="false">IF(AF17="",0,AG17*AH17)</f>
        <v>0</v>
      </c>
      <c r="AJ17" s="144" t="str">
        <f aca="false">'Codigos Exxtend'!AY17</f>
        <v/>
      </c>
      <c r="AK17" s="145" t="str">
        <f aca="false">IF(AJ17="","",1)</f>
        <v/>
      </c>
      <c r="AL17" s="146" t="str">
        <f aca="false">IF(AJ17="","",VLOOKUP(AJ17,'Codigos Exxtend'!$BB:$BD,3,0))</f>
        <v/>
      </c>
      <c r="AM17" s="146" t="n">
        <f aca="false">IF(AJ17="",0,AK17*AL17)</f>
        <v>0</v>
      </c>
      <c r="AN17" s="146" t="n">
        <f aca="false">SUM(G17+K17+O17+S17+W17+AA17+AE17+AI17+AM17)</f>
        <v>0</v>
      </c>
      <c r="AO17" s="150" t="str">
        <f aca="false">IF('Pedido e Cotação'!D27="","",'Pedido e Cotação'!D27)</f>
        <v/>
      </c>
      <c r="AP17" s="150" t="str">
        <f aca="false">IF('Pedido e Cotação'!E27="","",'Pedido e Cotação'!E27)</f>
        <v/>
      </c>
      <c r="AQ17" s="145" t="n">
        <f aca="false">'Pedido e Cotação'!F27</f>
        <v>25</v>
      </c>
    </row>
    <row r="18" customFormat="false" ht="12.75" hidden="false" customHeight="false" outlineLevel="0" collapsed="false">
      <c r="B18" s="144" t="n">
        <v>16</v>
      </c>
      <c r="C18" s="139" t="str">
        <f aca="false">IF('Pedido e Cotação'!E28="","",'Codigos Exxtend'!D18&amp;'Codigos Exxtend'!AR18&amp;'Codigos Exxtend'!AS18&amp;'Codigos Exxtend'!AU18&amp;" "&amp;'Codigos Exxtend'!AX18)</f>
        <v/>
      </c>
      <c r="D18" s="144" t="str">
        <f aca="false">'Codigos Exxtend'!E18</f>
        <v/>
      </c>
      <c r="E18" s="145" t="str">
        <f aca="false">'Pedido e Cotação'!G28</f>
        <v/>
      </c>
      <c r="F18" s="146" t="str">
        <f aca="false">IF(D18="","",VLOOKUP(D18,'Codigos Exxtend'!$BB:$BD,3,0))</f>
        <v/>
      </c>
      <c r="G18" s="146" t="n">
        <f aca="false">IF(D18="",0,E18*F18)</f>
        <v>0</v>
      </c>
      <c r="H18" s="144" t="str">
        <f aca="false">'Codigos Exxtend'!G18</f>
        <v/>
      </c>
      <c r="I18" s="145" t="str">
        <f aca="false">IF(H18="","",1)</f>
        <v/>
      </c>
      <c r="J18" s="146" t="str">
        <f aca="false">IF(H18="","",150)</f>
        <v/>
      </c>
      <c r="K18" s="146" t="n">
        <f aca="false">IF(H18="",0,I18*J18)</f>
        <v>0</v>
      </c>
      <c r="L18" s="144" t="str">
        <f aca="false">'Codigos Exxtend'!J18</f>
        <v/>
      </c>
      <c r="M18" s="145" t="str">
        <f aca="false">IF(L18="","",Inosina!D18)</f>
        <v/>
      </c>
      <c r="N18" s="146" t="str">
        <f aca="false">IF(L18="","",VLOOKUP(L18,'Codigos Exxtend'!$BB:$BD,3,0))</f>
        <v/>
      </c>
      <c r="O18" s="146" t="n">
        <f aca="false">IF(L18="",0,M18*N18)</f>
        <v>0</v>
      </c>
      <c r="P18" s="144" t="str">
        <f aca="false">'Codigos Exxtend'!M18</f>
        <v/>
      </c>
      <c r="Q18" s="145" t="str">
        <f aca="false">IF(P18="","",Inosina!L18/4)</f>
        <v/>
      </c>
      <c r="R18" s="146" t="str">
        <f aca="false">IF(P18="","",VLOOKUP(P18,'Codigos Exxtend'!$BB:$BD,3,0))</f>
        <v/>
      </c>
      <c r="S18" s="146" t="n">
        <f aca="false">IF(P18="",0,Q18*R18)</f>
        <v>0</v>
      </c>
      <c r="T18" s="144" t="str">
        <f aca="false">'Codigos Exxtend'!P18</f>
        <v/>
      </c>
      <c r="U18" s="145" t="str">
        <f aca="false">IF(T18="","",Inosina!M18/2)</f>
        <v/>
      </c>
      <c r="V18" s="146" t="str">
        <f aca="false">IF(T18="","",VLOOKUP(T18,'Codigos Exxtend'!$BB:$BD,3,0))</f>
        <v/>
      </c>
      <c r="W18" s="146" t="n">
        <f aca="false">IF(T18="",0,U18*V18)</f>
        <v>0</v>
      </c>
      <c r="X18" s="144" t="str">
        <f aca="false">'Codigos Exxtend'!S18</f>
        <v/>
      </c>
      <c r="Y18" s="145" t="str">
        <f aca="false">IF(X18="","",Inosina!N18/2)</f>
        <v/>
      </c>
      <c r="Z18" s="146" t="str">
        <f aca="false">IF(X18="","",VLOOKUP(X18,'Codigos Exxtend'!$BB:$BD,3,0))</f>
        <v/>
      </c>
      <c r="AA18" s="146" t="n">
        <f aca="false">IF(X18="",0,Y18*Z18)</f>
        <v>0</v>
      </c>
      <c r="AB18" s="147" t="str">
        <f aca="false">'Codigos Exxtend'!AQ18</f>
        <v/>
      </c>
      <c r="AC18" s="148" t="str">
        <f aca="false">IF(X18="","",Inosina!O18)</f>
        <v/>
      </c>
      <c r="AD18" s="149" t="str">
        <f aca="false">IF(AB18="","",VLOOKUP(AB18,'Codigos Exxtend'!$BB:$BD,3,0))</f>
        <v/>
      </c>
      <c r="AE18" s="149" t="n">
        <f aca="false">IF(AB18="",0,AC18*AD18)</f>
        <v>0</v>
      </c>
      <c r="AF18" s="144" t="str">
        <f aca="false">'Codigos Exxtend'!AV18</f>
        <v/>
      </c>
      <c r="AG18" s="145" t="str">
        <f aca="false">IF(AF18="","",1)</f>
        <v/>
      </c>
      <c r="AH18" s="146" t="str">
        <f aca="false">IF(AF18="","",VLOOKUP(AF18,'Codigos Exxtend'!$BB:$BD,3,0))</f>
        <v/>
      </c>
      <c r="AI18" s="146" t="n">
        <f aca="false">IF(AF18="",0,AG18*AH18)</f>
        <v>0</v>
      </c>
      <c r="AJ18" s="144" t="str">
        <f aca="false">'Codigos Exxtend'!AY18</f>
        <v/>
      </c>
      <c r="AK18" s="145" t="str">
        <f aca="false">IF(AJ18="","",1)</f>
        <v/>
      </c>
      <c r="AL18" s="146" t="str">
        <f aca="false">IF(AJ18="","",VLOOKUP(AJ18,'Codigos Exxtend'!$BB:$BD,3,0))</f>
        <v/>
      </c>
      <c r="AM18" s="146" t="n">
        <f aca="false">IF(AJ18="",0,AK18*AL18)</f>
        <v>0</v>
      </c>
      <c r="AN18" s="146" t="n">
        <f aca="false">SUM(G18+K18+O18+S18+W18+AA18+AE18+AI18+AM18)</f>
        <v>0</v>
      </c>
      <c r="AO18" s="150" t="str">
        <f aca="false">IF('Pedido e Cotação'!D28="","",'Pedido e Cotação'!D28)</f>
        <v/>
      </c>
      <c r="AP18" s="150" t="str">
        <f aca="false">IF('Pedido e Cotação'!E28="","",'Pedido e Cotação'!E28)</f>
        <v/>
      </c>
      <c r="AQ18" s="145" t="n">
        <f aca="false">'Pedido e Cotação'!F28</f>
        <v>25</v>
      </c>
    </row>
    <row r="19" customFormat="false" ht="12.75" hidden="false" customHeight="false" outlineLevel="0" collapsed="false">
      <c r="B19" s="144" t="n">
        <v>17</v>
      </c>
      <c r="C19" s="139" t="str">
        <f aca="false">IF('Pedido e Cotação'!E29="","",'Codigos Exxtend'!D19&amp;'Codigos Exxtend'!AR19&amp;'Codigos Exxtend'!AS19&amp;'Codigos Exxtend'!AU19&amp;" "&amp;'Codigos Exxtend'!AX19)</f>
        <v/>
      </c>
      <c r="D19" s="144" t="str">
        <f aca="false">'Codigos Exxtend'!E19</f>
        <v/>
      </c>
      <c r="E19" s="145" t="str">
        <f aca="false">'Pedido e Cotação'!G29</f>
        <v/>
      </c>
      <c r="F19" s="146" t="str">
        <f aca="false">IF(D19="","",VLOOKUP(D19,'Codigos Exxtend'!$BB:$BD,3,0))</f>
        <v/>
      </c>
      <c r="G19" s="146" t="n">
        <f aca="false">IF(D19="",0,E19*F19)</f>
        <v>0</v>
      </c>
      <c r="H19" s="144" t="str">
        <f aca="false">'Codigos Exxtend'!G19</f>
        <v/>
      </c>
      <c r="I19" s="145" t="str">
        <f aca="false">IF(H19="","",1)</f>
        <v/>
      </c>
      <c r="J19" s="146" t="str">
        <f aca="false">IF(H19="","",150)</f>
        <v/>
      </c>
      <c r="K19" s="146" t="n">
        <f aca="false">IF(H19="",0,I19*J19)</f>
        <v>0</v>
      </c>
      <c r="L19" s="144" t="str">
        <f aca="false">'Codigos Exxtend'!J19</f>
        <v/>
      </c>
      <c r="M19" s="145" t="str">
        <f aca="false">IF(L19="","",Inosina!D19)</f>
        <v/>
      </c>
      <c r="N19" s="146" t="str">
        <f aca="false">IF(L19="","",VLOOKUP(L19,'Codigos Exxtend'!$BB:$BD,3,0))</f>
        <v/>
      </c>
      <c r="O19" s="146" t="n">
        <f aca="false">IF(L19="",0,M19*N19)</f>
        <v>0</v>
      </c>
      <c r="P19" s="144" t="str">
        <f aca="false">'Codigos Exxtend'!M19</f>
        <v/>
      </c>
      <c r="Q19" s="145" t="str">
        <f aca="false">IF(P19="","",Inosina!L19/4)</f>
        <v/>
      </c>
      <c r="R19" s="146" t="str">
        <f aca="false">IF(P19="","",VLOOKUP(P19,'Codigos Exxtend'!$BB:$BD,3,0))</f>
        <v/>
      </c>
      <c r="S19" s="146" t="n">
        <f aca="false">IF(P19="",0,Q19*R19)</f>
        <v>0</v>
      </c>
      <c r="T19" s="144" t="str">
        <f aca="false">'Codigos Exxtend'!P19</f>
        <v/>
      </c>
      <c r="U19" s="145" t="str">
        <f aca="false">IF(T19="","",Inosina!M19/2)</f>
        <v/>
      </c>
      <c r="V19" s="146" t="str">
        <f aca="false">IF(T19="","",VLOOKUP(T19,'Codigos Exxtend'!$BB:$BD,3,0))</f>
        <v/>
      </c>
      <c r="W19" s="146" t="n">
        <f aca="false">IF(T19="",0,U19*V19)</f>
        <v>0</v>
      </c>
      <c r="X19" s="144" t="str">
        <f aca="false">'Codigos Exxtend'!S19</f>
        <v/>
      </c>
      <c r="Y19" s="145" t="str">
        <f aca="false">IF(X19="","",Inosina!N19/2)</f>
        <v/>
      </c>
      <c r="Z19" s="146" t="str">
        <f aca="false">IF(X19="","",VLOOKUP(X19,'Codigos Exxtend'!$BB:$BD,3,0))</f>
        <v/>
      </c>
      <c r="AA19" s="146" t="n">
        <f aca="false">IF(X19="",0,Y19*Z19)</f>
        <v>0</v>
      </c>
      <c r="AB19" s="147" t="str">
        <f aca="false">'Codigos Exxtend'!AQ19</f>
        <v/>
      </c>
      <c r="AC19" s="148" t="str">
        <f aca="false">IF(X19="","",Inosina!O19)</f>
        <v/>
      </c>
      <c r="AD19" s="149" t="str">
        <f aca="false">IF(AB19="","",VLOOKUP(AB19,'Codigos Exxtend'!$BB:$BD,3,0))</f>
        <v/>
      </c>
      <c r="AE19" s="149" t="n">
        <f aca="false">IF(AB19="",0,AC19*AD19)</f>
        <v>0</v>
      </c>
      <c r="AF19" s="144" t="str">
        <f aca="false">'Codigos Exxtend'!AV19</f>
        <v/>
      </c>
      <c r="AG19" s="145" t="str">
        <f aca="false">IF(AF19="","",1)</f>
        <v/>
      </c>
      <c r="AH19" s="146" t="str">
        <f aca="false">IF(AF19="","",VLOOKUP(AF19,'Codigos Exxtend'!$BB:$BD,3,0))</f>
        <v/>
      </c>
      <c r="AI19" s="146" t="n">
        <f aca="false">IF(AF19="",0,AG19*AH19)</f>
        <v>0</v>
      </c>
      <c r="AJ19" s="144" t="str">
        <f aca="false">'Codigos Exxtend'!AY19</f>
        <v/>
      </c>
      <c r="AK19" s="145" t="str">
        <f aca="false">IF(AJ19="","",1)</f>
        <v/>
      </c>
      <c r="AL19" s="146" t="str">
        <f aca="false">IF(AJ19="","",VLOOKUP(AJ19,'Codigos Exxtend'!$BB:$BD,3,0))</f>
        <v/>
      </c>
      <c r="AM19" s="146" t="n">
        <f aca="false">IF(AJ19="",0,AK19*AL19)</f>
        <v>0</v>
      </c>
      <c r="AN19" s="146" t="n">
        <f aca="false">SUM(G19+K19+O19+S19+W19+AA19+AE19+AI19+AM19)</f>
        <v>0</v>
      </c>
      <c r="AO19" s="150" t="str">
        <f aca="false">IF('Pedido e Cotação'!D29="","",'Pedido e Cotação'!D29)</f>
        <v/>
      </c>
      <c r="AP19" s="150" t="str">
        <f aca="false">IF('Pedido e Cotação'!E29="","",'Pedido e Cotação'!E29)</f>
        <v/>
      </c>
      <c r="AQ19" s="145" t="n">
        <f aca="false">'Pedido e Cotação'!F29</f>
        <v>25</v>
      </c>
    </row>
    <row r="20" customFormat="false" ht="12.75" hidden="false" customHeight="false" outlineLevel="0" collapsed="false">
      <c r="B20" s="144" t="n">
        <v>18</v>
      </c>
      <c r="C20" s="139" t="str">
        <f aca="false">IF('Pedido e Cotação'!E30="","",'Codigos Exxtend'!D20&amp;'Codigos Exxtend'!AR20&amp;'Codigos Exxtend'!AS20&amp;'Codigos Exxtend'!AU20&amp;" "&amp;'Codigos Exxtend'!AX20)</f>
        <v/>
      </c>
      <c r="D20" s="144" t="str">
        <f aca="false">'Codigos Exxtend'!E20</f>
        <v/>
      </c>
      <c r="E20" s="145" t="str">
        <f aca="false">'Pedido e Cotação'!G30</f>
        <v/>
      </c>
      <c r="F20" s="146" t="str">
        <f aca="false">IF(D20="","",VLOOKUP(D20,'Codigos Exxtend'!$BB:$BD,3,0))</f>
        <v/>
      </c>
      <c r="G20" s="146" t="n">
        <f aca="false">IF(D20="",0,E20*F20)</f>
        <v>0</v>
      </c>
      <c r="H20" s="144" t="str">
        <f aca="false">'Codigos Exxtend'!G20</f>
        <v/>
      </c>
      <c r="I20" s="145" t="str">
        <f aca="false">IF(H20="","",1)</f>
        <v/>
      </c>
      <c r="J20" s="146" t="str">
        <f aca="false">IF(H20="","",150)</f>
        <v/>
      </c>
      <c r="K20" s="146" t="n">
        <f aca="false">IF(H20="",0,I20*J20)</f>
        <v>0</v>
      </c>
      <c r="L20" s="144" t="str">
        <f aca="false">'Codigos Exxtend'!J20</f>
        <v/>
      </c>
      <c r="M20" s="145" t="str">
        <f aca="false">IF(L20="","",Inosina!D20)</f>
        <v/>
      </c>
      <c r="N20" s="146" t="str">
        <f aca="false">IF(L20="","",VLOOKUP(L20,'Codigos Exxtend'!$BB:$BD,3,0))</f>
        <v/>
      </c>
      <c r="O20" s="146" t="n">
        <f aca="false">IF(L20="",0,M20*N20)</f>
        <v>0</v>
      </c>
      <c r="P20" s="144" t="str">
        <f aca="false">'Codigos Exxtend'!M20</f>
        <v/>
      </c>
      <c r="Q20" s="145" t="str">
        <f aca="false">IF(P20="","",Inosina!L20/4)</f>
        <v/>
      </c>
      <c r="R20" s="146" t="str">
        <f aca="false">IF(P20="","",VLOOKUP(P20,'Codigos Exxtend'!$BB:$BD,3,0))</f>
        <v/>
      </c>
      <c r="S20" s="146" t="n">
        <f aca="false">IF(P20="",0,Q20*R20)</f>
        <v>0</v>
      </c>
      <c r="T20" s="144" t="str">
        <f aca="false">'Codigos Exxtend'!P20</f>
        <v/>
      </c>
      <c r="U20" s="145" t="str">
        <f aca="false">IF(T20="","",Inosina!M20/2)</f>
        <v/>
      </c>
      <c r="V20" s="146" t="str">
        <f aca="false">IF(T20="","",VLOOKUP(T20,'Codigos Exxtend'!$BB:$BD,3,0))</f>
        <v/>
      </c>
      <c r="W20" s="146" t="n">
        <f aca="false">IF(T20="",0,U20*V20)</f>
        <v>0</v>
      </c>
      <c r="X20" s="144" t="str">
        <f aca="false">'Codigos Exxtend'!S20</f>
        <v/>
      </c>
      <c r="Y20" s="145" t="str">
        <f aca="false">IF(X20="","",Inosina!N20/2)</f>
        <v/>
      </c>
      <c r="Z20" s="146" t="str">
        <f aca="false">IF(X20="","",VLOOKUP(X20,'Codigos Exxtend'!$BB:$BD,3,0))</f>
        <v/>
      </c>
      <c r="AA20" s="146" t="n">
        <f aca="false">IF(X20="",0,Y20*Z20)</f>
        <v>0</v>
      </c>
      <c r="AB20" s="147" t="str">
        <f aca="false">'Codigos Exxtend'!AQ20</f>
        <v/>
      </c>
      <c r="AC20" s="148" t="str">
        <f aca="false">IF(X20="","",Inosina!O20)</f>
        <v/>
      </c>
      <c r="AD20" s="149" t="str">
        <f aca="false">IF(AB20="","",VLOOKUP(AB20,'Codigos Exxtend'!$BB:$BD,3,0))</f>
        <v/>
      </c>
      <c r="AE20" s="149" t="n">
        <f aca="false">IF(AB20="",0,AC20*AD20)</f>
        <v>0</v>
      </c>
      <c r="AF20" s="144" t="str">
        <f aca="false">'Codigos Exxtend'!AV20</f>
        <v/>
      </c>
      <c r="AG20" s="145" t="str">
        <f aca="false">IF(AF20="","",1)</f>
        <v/>
      </c>
      <c r="AH20" s="146" t="str">
        <f aca="false">IF(AF20="","",VLOOKUP(AF20,'Codigos Exxtend'!$BB:$BD,3,0))</f>
        <v/>
      </c>
      <c r="AI20" s="146" t="n">
        <f aca="false">IF(AF20="",0,AG20*AH20)</f>
        <v>0</v>
      </c>
      <c r="AJ20" s="144" t="str">
        <f aca="false">'Codigos Exxtend'!AY20</f>
        <v/>
      </c>
      <c r="AK20" s="145" t="str">
        <f aca="false">IF(AJ20="","",1)</f>
        <v/>
      </c>
      <c r="AL20" s="146" t="str">
        <f aca="false">IF(AJ20="","",VLOOKUP(AJ20,'Codigos Exxtend'!$BB:$BD,3,0))</f>
        <v/>
      </c>
      <c r="AM20" s="146" t="n">
        <f aca="false">IF(AJ20="",0,AK20*AL20)</f>
        <v>0</v>
      </c>
      <c r="AN20" s="146" t="n">
        <f aca="false">SUM(G20+K20+O20+S20+W20+AA20+AE20+AI20+AM20)</f>
        <v>0</v>
      </c>
      <c r="AO20" s="150" t="str">
        <f aca="false">IF('Pedido e Cotação'!D30="","",'Pedido e Cotação'!D30)</f>
        <v/>
      </c>
      <c r="AP20" s="150" t="str">
        <f aca="false">IF('Pedido e Cotação'!E30="","",'Pedido e Cotação'!E30)</f>
        <v/>
      </c>
      <c r="AQ20" s="145" t="n">
        <f aca="false">'Pedido e Cotação'!F30</f>
        <v>25</v>
      </c>
    </row>
    <row r="21" customFormat="false" ht="12.75" hidden="false" customHeight="false" outlineLevel="0" collapsed="false">
      <c r="B21" s="144" t="n">
        <v>19</v>
      </c>
      <c r="C21" s="139" t="str">
        <f aca="false">IF('Pedido e Cotação'!E31="","",'Codigos Exxtend'!D21&amp;'Codigos Exxtend'!AR21&amp;'Codigos Exxtend'!AS21&amp;'Codigos Exxtend'!AU21&amp;" "&amp;'Codigos Exxtend'!AX21)</f>
        <v/>
      </c>
      <c r="D21" s="144" t="str">
        <f aca="false">'Codigos Exxtend'!E21</f>
        <v/>
      </c>
      <c r="E21" s="145" t="str">
        <f aca="false">'Pedido e Cotação'!G31</f>
        <v/>
      </c>
      <c r="F21" s="146" t="str">
        <f aca="false">IF(D21="","",VLOOKUP(D21,'Codigos Exxtend'!$BB:$BD,3,0))</f>
        <v/>
      </c>
      <c r="G21" s="146" t="n">
        <f aca="false">IF(D21="",0,E21*F21)</f>
        <v>0</v>
      </c>
      <c r="H21" s="144" t="str">
        <f aca="false">'Codigos Exxtend'!G21</f>
        <v/>
      </c>
      <c r="I21" s="145" t="str">
        <f aca="false">IF(H21="","",1)</f>
        <v/>
      </c>
      <c r="J21" s="146" t="str">
        <f aca="false">IF(H21="","",150)</f>
        <v/>
      </c>
      <c r="K21" s="146" t="n">
        <f aca="false">IF(H21="",0,I21*J21)</f>
        <v>0</v>
      </c>
      <c r="L21" s="144" t="str">
        <f aca="false">'Codigos Exxtend'!J21</f>
        <v/>
      </c>
      <c r="M21" s="145" t="str">
        <f aca="false">IF(L21="","",Inosina!D21)</f>
        <v/>
      </c>
      <c r="N21" s="146" t="str">
        <f aca="false">IF(L21="","",VLOOKUP(L21,'Codigos Exxtend'!$BB:$BD,3,0))</f>
        <v/>
      </c>
      <c r="O21" s="146" t="n">
        <f aca="false">IF(L21="",0,M21*N21)</f>
        <v>0</v>
      </c>
      <c r="P21" s="144" t="str">
        <f aca="false">'Codigos Exxtend'!M21</f>
        <v/>
      </c>
      <c r="Q21" s="145" t="str">
        <f aca="false">IF(P21="","",Inosina!L21/4)</f>
        <v/>
      </c>
      <c r="R21" s="146" t="str">
        <f aca="false">IF(P21="","",VLOOKUP(P21,'Codigos Exxtend'!$BB:$BD,3,0))</f>
        <v/>
      </c>
      <c r="S21" s="146" t="n">
        <f aca="false">IF(P21="",0,Q21*R21)</f>
        <v>0</v>
      </c>
      <c r="T21" s="144" t="str">
        <f aca="false">'Codigos Exxtend'!P21</f>
        <v/>
      </c>
      <c r="U21" s="145" t="str">
        <f aca="false">IF(T21="","",Inosina!M21/2)</f>
        <v/>
      </c>
      <c r="V21" s="146" t="str">
        <f aca="false">IF(T21="","",VLOOKUP(T21,'Codigos Exxtend'!$BB:$BD,3,0))</f>
        <v/>
      </c>
      <c r="W21" s="146" t="n">
        <f aca="false">IF(T21="",0,U21*V21)</f>
        <v>0</v>
      </c>
      <c r="X21" s="144" t="str">
        <f aca="false">'Codigos Exxtend'!S21</f>
        <v/>
      </c>
      <c r="Y21" s="145" t="str">
        <f aca="false">IF(X21="","",Inosina!N21/2)</f>
        <v/>
      </c>
      <c r="Z21" s="146" t="str">
        <f aca="false">IF(X21="","",VLOOKUP(X21,'Codigos Exxtend'!$BB:$BD,3,0))</f>
        <v/>
      </c>
      <c r="AA21" s="146" t="n">
        <f aca="false">IF(X21="",0,Y21*Z21)</f>
        <v>0</v>
      </c>
      <c r="AB21" s="147" t="str">
        <f aca="false">'Codigos Exxtend'!AQ21</f>
        <v/>
      </c>
      <c r="AC21" s="148" t="str">
        <f aca="false">IF(X21="","",Inosina!O21)</f>
        <v/>
      </c>
      <c r="AD21" s="149" t="str">
        <f aca="false">IF(AB21="","",VLOOKUP(AB21,'Codigos Exxtend'!$BB:$BD,3,0))</f>
        <v/>
      </c>
      <c r="AE21" s="149" t="n">
        <f aca="false">IF(AB21="",0,AC21*AD21)</f>
        <v>0</v>
      </c>
      <c r="AF21" s="144" t="str">
        <f aca="false">'Codigos Exxtend'!AV21</f>
        <v/>
      </c>
      <c r="AG21" s="145" t="str">
        <f aca="false">IF(AF21="","",1)</f>
        <v/>
      </c>
      <c r="AH21" s="146" t="str">
        <f aca="false">IF(AF21="","",VLOOKUP(AF21,'Codigos Exxtend'!$BB:$BD,3,0))</f>
        <v/>
      </c>
      <c r="AI21" s="146" t="n">
        <f aca="false">IF(AF21="",0,AG21*AH21)</f>
        <v>0</v>
      </c>
      <c r="AJ21" s="144" t="str">
        <f aca="false">'Codigos Exxtend'!AY21</f>
        <v/>
      </c>
      <c r="AK21" s="145" t="str">
        <f aca="false">IF(AJ21="","",1)</f>
        <v/>
      </c>
      <c r="AL21" s="146" t="str">
        <f aca="false">IF(AJ21="","",VLOOKUP(AJ21,'Codigos Exxtend'!$BB:$BD,3,0))</f>
        <v/>
      </c>
      <c r="AM21" s="146" t="n">
        <f aca="false">IF(AJ21="",0,AK21*AL21)</f>
        <v>0</v>
      </c>
      <c r="AN21" s="146" t="n">
        <f aca="false">SUM(G21+K21+O21+S21+W21+AA21+AE21+AI21+AM21)</f>
        <v>0</v>
      </c>
      <c r="AO21" s="150" t="str">
        <f aca="false">IF('Pedido e Cotação'!D31="","",'Pedido e Cotação'!D31)</f>
        <v/>
      </c>
      <c r="AP21" s="150" t="str">
        <f aca="false">IF('Pedido e Cotação'!E31="","",'Pedido e Cotação'!E31)</f>
        <v/>
      </c>
      <c r="AQ21" s="145" t="n">
        <f aca="false">'Pedido e Cotação'!F31</f>
        <v>25</v>
      </c>
    </row>
    <row r="22" customFormat="false" ht="12.75" hidden="false" customHeight="false" outlineLevel="0" collapsed="false">
      <c r="B22" s="144" t="n">
        <v>20</v>
      </c>
      <c r="C22" s="139" t="str">
        <f aca="false">IF('Pedido e Cotação'!E32="","",'Codigos Exxtend'!D22&amp;'Codigos Exxtend'!AR22&amp;'Codigos Exxtend'!AS22&amp;'Codigos Exxtend'!AU22&amp;" "&amp;'Codigos Exxtend'!AX22)</f>
        <v/>
      </c>
      <c r="D22" s="144" t="str">
        <f aca="false">'Codigos Exxtend'!E22</f>
        <v/>
      </c>
      <c r="E22" s="145" t="str">
        <f aca="false">'Pedido e Cotação'!G32</f>
        <v/>
      </c>
      <c r="F22" s="146" t="str">
        <f aca="false">IF(D22="","",VLOOKUP(D22,'Codigos Exxtend'!$BB:$BD,3,0))</f>
        <v/>
      </c>
      <c r="G22" s="146" t="n">
        <f aca="false">IF(D22="",0,E22*F22)</f>
        <v>0</v>
      </c>
      <c r="H22" s="144" t="str">
        <f aca="false">'Codigos Exxtend'!G22</f>
        <v/>
      </c>
      <c r="I22" s="145" t="str">
        <f aca="false">IF(H22="","",1)</f>
        <v/>
      </c>
      <c r="J22" s="146" t="str">
        <f aca="false">IF(H22="","",150)</f>
        <v/>
      </c>
      <c r="K22" s="146" t="n">
        <f aca="false">IF(H22="",0,I22*J22)</f>
        <v>0</v>
      </c>
      <c r="L22" s="144" t="str">
        <f aca="false">'Codigos Exxtend'!J22</f>
        <v/>
      </c>
      <c r="M22" s="145" t="str">
        <f aca="false">IF(L22="","",Inosina!D22)</f>
        <v/>
      </c>
      <c r="N22" s="146" t="str">
        <f aca="false">IF(L22="","",VLOOKUP(L22,'Codigos Exxtend'!$BB:$BD,3,0))</f>
        <v/>
      </c>
      <c r="O22" s="146" t="n">
        <f aca="false">IF(L22="",0,M22*N22)</f>
        <v>0</v>
      </c>
      <c r="P22" s="144" t="str">
        <f aca="false">'Codigos Exxtend'!M22</f>
        <v/>
      </c>
      <c r="Q22" s="145" t="str">
        <f aca="false">IF(P22="","",Inosina!L22/4)</f>
        <v/>
      </c>
      <c r="R22" s="146" t="str">
        <f aca="false">IF(P22="","",VLOOKUP(P22,'Codigos Exxtend'!$BB:$BD,3,0))</f>
        <v/>
      </c>
      <c r="S22" s="146" t="n">
        <f aca="false">IF(P22="",0,Q22*R22)</f>
        <v>0</v>
      </c>
      <c r="T22" s="144" t="str">
        <f aca="false">'Codigos Exxtend'!P22</f>
        <v/>
      </c>
      <c r="U22" s="145" t="str">
        <f aca="false">IF(T22="","",Inosina!M22/2)</f>
        <v/>
      </c>
      <c r="V22" s="146" t="str">
        <f aca="false">IF(T22="","",VLOOKUP(T22,'Codigos Exxtend'!$BB:$BD,3,0))</f>
        <v/>
      </c>
      <c r="W22" s="146" t="n">
        <f aca="false">IF(T22="",0,U22*V22)</f>
        <v>0</v>
      </c>
      <c r="X22" s="144" t="str">
        <f aca="false">'Codigos Exxtend'!S22</f>
        <v/>
      </c>
      <c r="Y22" s="145" t="str">
        <f aca="false">IF(X22="","",Inosina!N22/2)</f>
        <v/>
      </c>
      <c r="Z22" s="146" t="str">
        <f aca="false">IF(X22="","",VLOOKUP(X22,'Codigos Exxtend'!$BB:$BD,3,0))</f>
        <v/>
      </c>
      <c r="AA22" s="146" t="n">
        <f aca="false">IF(X22="",0,Y22*Z22)</f>
        <v>0</v>
      </c>
      <c r="AB22" s="147" t="str">
        <f aca="false">'Codigos Exxtend'!AQ22</f>
        <v/>
      </c>
      <c r="AC22" s="148" t="str">
        <f aca="false">IF(X22="","",Inosina!O22)</f>
        <v/>
      </c>
      <c r="AD22" s="149" t="str">
        <f aca="false">IF(AB22="","",VLOOKUP(AB22,'Codigos Exxtend'!$BB:$BD,3,0))</f>
        <v/>
      </c>
      <c r="AE22" s="149" t="n">
        <f aca="false">IF(AB22="",0,AC22*AD22)</f>
        <v>0</v>
      </c>
      <c r="AF22" s="144" t="str">
        <f aca="false">'Codigos Exxtend'!AV22</f>
        <v/>
      </c>
      <c r="AG22" s="145" t="str">
        <f aca="false">IF(AF22="","",1)</f>
        <v/>
      </c>
      <c r="AH22" s="146" t="str">
        <f aca="false">IF(AF22="","",VLOOKUP(AF22,'Codigos Exxtend'!$BB:$BD,3,0))</f>
        <v/>
      </c>
      <c r="AI22" s="146" t="n">
        <f aca="false">IF(AF22="",0,AG22*AH22)</f>
        <v>0</v>
      </c>
      <c r="AJ22" s="144" t="str">
        <f aca="false">'Codigos Exxtend'!AY22</f>
        <v/>
      </c>
      <c r="AK22" s="145" t="str">
        <f aca="false">IF(AJ22="","",1)</f>
        <v/>
      </c>
      <c r="AL22" s="146" t="str">
        <f aca="false">IF(AJ22="","",VLOOKUP(AJ22,'Codigos Exxtend'!$BB:$BD,3,0))</f>
        <v/>
      </c>
      <c r="AM22" s="146" t="n">
        <f aca="false">IF(AJ22="",0,AK22*AL22)</f>
        <v>0</v>
      </c>
      <c r="AN22" s="146" t="n">
        <f aca="false">SUM(G22+K22+O22+S22+W22+AA22+AE22+AI22+AM22)</f>
        <v>0</v>
      </c>
      <c r="AO22" s="150" t="str">
        <f aca="false">IF('Pedido e Cotação'!D32="","",'Pedido e Cotação'!D32)</f>
        <v/>
      </c>
      <c r="AP22" s="150" t="str">
        <f aca="false">IF('Pedido e Cotação'!E32="","",'Pedido e Cotação'!E32)</f>
        <v/>
      </c>
      <c r="AQ22" s="145" t="n">
        <f aca="false">'Pedido e Cotação'!F32</f>
        <v>25</v>
      </c>
    </row>
    <row r="23" customFormat="false" ht="12.75" hidden="false" customHeight="false" outlineLevel="0" collapsed="false">
      <c r="B23" s="144" t="n">
        <v>21</v>
      </c>
      <c r="C23" s="139" t="str">
        <f aca="false">IF('Pedido e Cotação'!E33="","",'Codigos Exxtend'!D23&amp;'Codigos Exxtend'!AR23&amp;'Codigos Exxtend'!AS23&amp;'Codigos Exxtend'!AU23&amp;" "&amp;'Codigos Exxtend'!AX23)</f>
        <v/>
      </c>
      <c r="D23" s="144" t="str">
        <f aca="false">'Codigos Exxtend'!E23</f>
        <v/>
      </c>
      <c r="E23" s="145" t="str">
        <f aca="false">'Pedido e Cotação'!G33</f>
        <v/>
      </c>
      <c r="F23" s="146" t="str">
        <f aca="false">IF(D23="","",VLOOKUP(D23,'Codigos Exxtend'!$BB:$BD,3,0))</f>
        <v/>
      </c>
      <c r="G23" s="146" t="n">
        <f aca="false">IF(D23="",0,E23*F23)</f>
        <v>0</v>
      </c>
      <c r="H23" s="144" t="str">
        <f aca="false">'Codigos Exxtend'!G23</f>
        <v/>
      </c>
      <c r="I23" s="145" t="str">
        <f aca="false">IF(H23="","",1)</f>
        <v/>
      </c>
      <c r="J23" s="146" t="str">
        <f aca="false">IF(H23="","",150)</f>
        <v/>
      </c>
      <c r="K23" s="146" t="n">
        <f aca="false">IF(H23="",0,I23*J23)</f>
        <v>0</v>
      </c>
      <c r="L23" s="144" t="str">
        <f aca="false">'Codigos Exxtend'!J23</f>
        <v/>
      </c>
      <c r="M23" s="145" t="str">
        <f aca="false">IF(L23="","",Inosina!D23)</f>
        <v/>
      </c>
      <c r="N23" s="146" t="str">
        <f aca="false">IF(L23="","",VLOOKUP(L23,'Codigos Exxtend'!$BB:$BD,3,0))</f>
        <v/>
      </c>
      <c r="O23" s="146" t="n">
        <f aca="false">IF(L23="",0,M23*N23)</f>
        <v>0</v>
      </c>
      <c r="P23" s="144" t="str">
        <f aca="false">'Codigos Exxtend'!M23</f>
        <v/>
      </c>
      <c r="Q23" s="145" t="str">
        <f aca="false">IF(P23="","",Inosina!L23/4)</f>
        <v/>
      </c>
      <c r="R23" s="146" t="str">
        <f aca="false">IF(P23="","",VLOOKUP(P23,'Codigos Exxtend'!$BB:$BD,3,0))</f>
        <v/>
      </c>
      <c r="S23" s="146" t="n">
        <f aca="false">IF(P23="",0,Q23*R23)</f>
        <v>0</v>
      </c>
      <c r="T23" s="144" t="str">
        <f aca="false">'Codigos Exxtend'!P23</f>
        <v/>
      </c>
      <c r="U23" s="145" t="str">
        <f aca="false">IF(T23="","",Inosina!M23/2)</f>
        <v/>
      </c>
      <c r="V23" s="146" t="str">
        <f aca="false">IF(T23="","",VLOOKUP(T23,'Codigos Exxtend'!$BB:$BD,3,0))</f>
        <v/>
      </c>
      <c r="W23" s="146" t="n">
        <f aca="false">IF(T23="",0,U23*V23)</f>
        <v>0</v>
      </c>
      <c r="X23" s="144" t="str">
        <f aca="false">'Codigos Exxtend'!S23</f>
        <v/>
      </c>
      <c r="Y23" s="145" t="str">
        <f aca="false">IF(X23="","",Inosina!N23/2)</f>
        <v/>
      </c>
      <c r="Z23" s="146" t="str">
        <f aca="false">IF(X23="","",VLOOKUP(X23,'Codigos Exxtend'!$BB:$BD,3,0))</f>
        <v/>
      </c>
      <c r="AA23" s="146" t="n">
        <f aca="false">IF(X23="",0,Y23*Z23)</f>
        <v>0</v>
      </c>
      <c r="AB23" s="147" t="str">
        <f aca="false">'Codigos Exxtend'!AQ23</f>
        <v/>
      </c>
      <c r="AC23" s="148" t="str">
        <f aca="false">IF(X23="","",Inosina!O23)</f>
        <v/>
      </c>
      <c r="AD23" s="149" t="str">
        <f aca="false">IF(AB23="","",VLOOKUP(AB23,'Codigos Exxtend'!$BB:$BD,3,0))</f>
        <v/>
      </c>
      <c r="AE23" s="149" t="n">
        <f aca="false">IF(AB23="",0,AC23*AD23)</f>
        <v>0</v>
      </c>
      <c r="AF23" s="144" t="str">
        <f aca="false">'Codigos Exxtend'!AV23</f>
        <v/>
      </c>
      <c r="AG23" s="145" t="str">
        <f aca="false">IF(AF23="","",1)</f>
        <v/>
      </c>
      <c r="AH23" s="146" t="str">
        <f aca="false">IF(AF23="","",VLOOKUP(AF23,'Codigos Exxtend'!$BB:$BD,3,0))</f>
        <v/>
      </c>
      <c r="AI23" s="146" t="n">
        <f aca="false">IF(AF23="",0,AG23*AH23)</f>
        <v>0</v>
      </c>
      <c r="AJ23" s="144" t="str">
        <f aca="false">'Codigos Exxtend'!AY23</f>
        <v/>
      </c>
      <c r="AK23" s="145" t="str">
        <f aca="false">IF(AJ23="","",1)</f>
        <v/>
      </c>
      <c r="AL23" s="146" t="str">
        <f aca="false">IF(AJ23="","",VLOOKUP(AJ23,'Codigos Exxtend'!$BB:$BD,3,0))</f>
        <v/>
      </c>
      <c r="AM23" s="146" t="n">
        <f aca="false">IF(AJ23="",0,AK23*AL23)</f>
        <v>0</v>
      </c>
      <c r="AN23" s="146" t="n">
        <f aca="false">SUM(G23+K23+O23+S23+W23+AA23+AE23+AI23+AM23)</f>
        <v>0</v>
      </c>
      <c r="AO23" s="150" t="str">
        <f aca="false">IF('Pedido e Cotação'!D33="","",'Pedido e Cotação'!D33)</f>
        <v/>
      </c>
      <c r="AP23" s="150" t="str">
        <f aca="false">IF('Pedido e Cotação'!E33="","",'Pedido e Cotação'!E33)</f>
        <v/>
      </c>
      <c r="AQ23" s="145" t="str">
        <f aca="false">'Pedido e Cotação'!F33</f>
        <v/>
      </c>
    </row>
    <row r="24" customFormat="false" ht="12.75" hidden="false" customHeight="false" outlineLevel="0" collapsed="false">
      <c r="B24" s="144" t="n">
        <v>22</v>
      </c>
      <c r="C24" s="139" t="str">
        <f aca="false">IF('Pedido e Cotação'!E34="","",'Codigos Exxtend'!D24&amp;'Codigos Exxtend'!AR24&amp;'Codigos Exxtend'!AS24&amp;'Codigos Exxtend'!AU24&amp;" "&amp;'Codigos Exxtend'!AX24)</f>
        <v/>
      </c>
      <c r="D24" s="144" t="str">
        <f aca="false">'Codigos Exxtend'!E24</f>
        <v/>
      </c>
      <c r="E24" s="145" t="str">
        <f aca="false">'Pedido e Cotação'!G34</f>
        <v/>
      </c>
      <c r="F24" s="146" t="str">
        <f aca="false">IF(D24="","",VLOOKUP(D24,'Codigos Exxtend'!$BB:$BD,3,0))</f>
        <v/>
      </c>
      <c r="G24" s="146" t="n">
        <f aca="false">IF(D24="",0,E24*F24)</f>
        <v>0</v>
      </c>
      <c r="H24" s="144" t="str">
        <f aca="false">'Codigos Exxtend'!G24</f>
        <v/>
      </c>
      <c r="I24" s="145" t="str">
        <f aca="false">IF(H24="","",1)</f>
        <v/>
      </c>
      <c r="J24" s="146" t="str">
        <f aca="false">IF(H24="","",150)</f>
        <v/>
      </c>
      <c r="K24" s="146" t="n">
        <f aca="false">IF(H24="",0,I24*J24)</f>
        <v>0</v>
      </c>
      <c r="L24" s="144" t="str">
        <f aca="false">'Codigos Exxtend'!J24</f>
        <v/>
      </c>
      <c r="M24" s="145" t="str">
        <f aca="false">IF(L24="","",Inosina!D24)</f>
        <v/>
      </c>
      <c r="N24" s="146" t="str">
        <f aca="false">IF(L24="","",VLOOKUP(L24,'Codigos Exxtend'!$BB:$BD,3,0))</f>
        <v/>
      </c>
      <c r="O24" s="146" t="n">
        <f aca="false">IF(L24="",0,M24*N24)</f>
        <v>0</v>
      </c>
      <c r="P24" s="144" t="str">
        <f aca="false">'Codigos Exxtend'!M24</f>
        <v/>
      </c>
      <c r="Q24" s="145" t="str">
        <f aca="false">IF(P24="","",Inosina!L24/4)</f>
        <v/>
      </c>
      <c r="R24" s="146" t="str">
        <f aca="false">IF(P24="","",VLOOKUP(P24,'Codigos Exxtend'!$BB:$BD,3,0))</f>
        <v/>
      </c>
      <c r="S24" s="146" t="n">
        <f aca="false">IF(P24="",0,Q24*R24)</f>
        <v>0</v>
      </c>
      <c r="T24" s="144" t="str">
        <f aca="false">'Codigos Exxtend'!P24</f>
        <v/>
      </c>
      <c r="U24" s="145" t="str">
        <f aca="false">IF(T24="","",Inosina!M24/2)</f>
        <v/>
      </c>
      <c r="V24" s="146" t="str">
        <f aca="false">IF(T24="","",VLOOKUP(T24,'Codigos Exxtend'!$BB:$BD,3,0))</f>
        <v/>
      </c>
      <c r="W24" s="146" t="n">
        <f aca="false">IF(T24="",0,U24*V24)</f>
        <v>0</v>
      </c>
      <c r="X24" s="144" t="str">
        <f aca="false">'Codigos Exxtend'!S24</f>
        <v/>
      </c>
      <c r="Y24" s="145" t="str">
        <f aca="false">IF(X24="","",Inosina!N24/2)</f>
        <v/>
      </c>
      <c r="Z24" s="146" t="str">
        <f aca="false">IF(X24="","",VLOOKUP(X24,'Codigos Exxtend'!$BB:$BD,3,0))</f>
        <v/>
      </c>
      <c r="AA24" s="146" t="n">
        <f aca="false">IF(X24="",0,Y24*Z24)</f>
        <v>0</v>
      </c>
      <c r="AB24" s="147" t="str">
        <f aca="false">'Codigos Exxtend'!AQ24</f>
        <v/>
      </c>
      <c r="AC24" s="148" t="str">
        <f aca="false">IF(X24="","",Inosina!O24)</f>
        <v/>
      </c>
      <c r="AD24" s="149" t="str">
        <f aca="false">IF(AB24="","",VLOOKUP(AB24,'Codigos Exxtend'!$BB:$BD,3,0))</f>
        <v/>
      </c>
      <c r="AE24" s="149" t="n">
        <f aca="false">IF(AB24="",0,AC24*AD24)</f>
        <v>0</v>
      </c>
      <c r="AF24" s="144" t="str">
        <f aca="false">'Codigos Exxtend'!AV24</f>
        <v/>
      </c>
      <c r="AG24" s="145" t="str">
        <f aca="false">IF(AF24="","",1)</f>
        <v/>
      </c>
      <c r="AH24" s="146" t="str">
        <f aca="false">IF(AF24="","",VLOOKUP(AF24,'Codigos Exxtend'!$BB:$BD,3,0))</f>
        <v/>
      </c>
      <c r="AI24" s="146" t="n">
        <f aca="false">IF(AF24="",0,AG24*AH24)</f>
        <v>0</v>
      </c>
      <c r="AJ24" s="144" t="str">
        <f aca="false">'Codigos Exxtend'!AY24</f>
        <v/>
      </c>
      <c r="AK24" s="145" t="str">
        <f aca="false">IF(AJ24="","",1)</f>
        <v/>
      </c>
      <c r="AL24" s="146" t="str">
        <f aca="false">IF(AJ24="","",VLOOKUP(AJ24,'Codigos Exxtend'!$BB:$BD,3,0))</f>
        <v/>
      </c>
      <c r="AM24" s="146" t="n">
        <f aca="false">IF(AJ24="",0,AK24*AL24)</f>
        <v>0</v>
      </c>
      <c r="AN24" s="146" t="n">
        <f aca="false">SUM(G24+K24+O24+S24+W24+AA24+AE24+AI24+AM24)</f>
        <v>0</v>
      </c>
      <c r="AO24" s="150" t="str">
        <f aca="false">IF('Pedido e Cotação'!D34="","",'Pedido e Cotação'!D34)</f>
        <v/>
      </c>
      <c r="AP24" s="150" t="str">
        <f aca="false">IF('Pedido e Cotação'!E34="","",'Pedido e Cotação'!E34)</f>
        <v/>
      </c>
      <c r="AQ24" s="145" t="str">
        <f aca="false">'Pedido e Cotação'!F34</f>
        <v/>
      </c>
    </row>
    <row r="25" customFormat="false" ht="12.75" hidden="false" customHeight="false" outlineLevel="0" collapsed="false">
      <c r="B25" s="144" t="n">
        <v>23</v>
      </c>
      <c r="C25" s="139" t="str">
        <f aca="false">IF('Pedido e Cotação'!E35="","",'Codigos Exxtend'!D25&amp;'Codigos Exxtend'!AR25&amp;'Codigos Exxtend'!AS25&amp;'Codigos Exxtend'!AU25&amp;" "&amp;'Codigos Exxtend'!AX25)</f>
        <v/>
      </c>
      <c r="D25" s="144" t="str">
        <f aca="false">'Codigos Exxtend'!E25</f>
        <v/>
      </c>
      <c r="E25" s="145" t="str">
        <f aca="false">'Pedido e Cotação'!G35</f>
        <v/>
      </c>
      <c r="F25" s="146" t="str">
        <f aca="false">IF(D25="","",VLOOKUP(D25,'Codigos Exxtend'!$BB:$BD,3,0))</f>
        <v/>
      </c>
      <c r="G25" s="146" t="n">
        <f aca="false">IF(D25="",0,E25*F25)</f>
        <v>0</v>
      </c>
      <c r="H25" s="144" t="str">
        <f aca="false">'Codigos Exxtend'!G25</f>
        <v/>
      </c>
      <c r="I25" s="145" t="str">
        <f aca="false">IF(H25="","",1)</f>
        <v/>
      </c>
      <c r="J25" s="146" t="str">
        <f aca="false">IF(H25="","",150)</f>
        <v/>
      </c>
      <c r="K25" s="146" t="n">
        <f aca="false">IF(H25="",0,I25*J25)</f>
        <v>0</v>
      </c>
      <c r="L25" s="144" t="str">
        <f aca="false">'Codigos Exxtend'!J25</f>
        <v/>
      </c>
      <c r="M25" s="145" t="str">
        <f aca="false">IF(L25="","",Inosina!D25)</f>
        <v/>
      </c>
      <c r="N25" s="146" t="str">
        <f aca="false">IF(L25="","",VLOOKUP(L25,'Codigos Exxtend'!$BB:$BD,3,0))</f>
        <v/>
      </c>
      <c r="O25" s="146" t="n">
        <f aca="false">IF(L25="",0,M25*N25)</f>
        <v>0</v>
      </c>
      <c r="P25" s="144" t="str">
        <f aca="false">'Codigos Exxtend'!M25</f>
        <v/>
      </c>
      <c r="Q25" s="145" t="str">
        <f aca="false">IF(P25="","",Inosina!L25/4)</f>
        <v/>
      </c>
      <c r="R25" s="146" t="str">
        <f aca="false">IF(P25="","",VLOOKUP(P25,'Codigos Exxtend'!$BB:$BD,3,0))</f>
        <v/>
      </c>
      <c r="S25" s="146" t="n">
        <f aca="false">IF(P25="",0,Q25*R25)</f>
        <v>0</v>
      </c>
      <c r="T25" s="144" t="str">
        <f aca="false">'Codigos Exxtend'!P25</f>
        <v/>
      </c>
      <c r="U25" s="145" t="str">
        <f aca="false">IF(T25="","",Inosina!M25/2)</f>
        <v/>
      </c>
      <c r="V25" s="146" t="str">
        <f aca="false">IF(T25="","",VLOOKUP(T25,'Codigos Exxtend'!$BB:$BD,3,0))</f>
        <v/>
      </c>
      <c r="W25" s="146" t="n">
        <f aca="false">IF(T25="",0,U25*V25)</f>
        <v>0</v>
      </c>
      <c r="X25" s="144" t="str">
        <f aca="false">'Codigos Exxtend'!S25</f>
        <v/>
      </c>
      <c r="Y25" s="145" t="str">
        <f aca="false">IF(X25="","",Inosina!N25/2)</f>
        <v/>
      </c>
      <c r="Z25" s="146" t="str">
        <f aca="false">IF(X25="","",VLOOKUP(X25,'Codigos Exxtend'!$BB:$BD,3,0))</f>
        <v/>
      </c>
      <c r="AA25" s="146" t="n">
        <f aca="false">IF(X25="",0,Y25*Z25)</f>
        <v>0</v>
      </c>
      <c r="AB25" s="147" t="str">
        <f aca="false">'Codigos Exxtend'!AQ25</f>
        <v/>
      </c>
      <c r="AC25" s="148" t="str">
        <f aca="false">IF(X25="","",Inosina!O25)</f>
        <v/>
      </c>
      <c r="AD25" s="149" t="str">
        <f aca="false">IF(AB25="","",VLOOKUP(AB25,'Codigos Exxtend'!$BB:$BD,3,0))</f>
        <v/>
      </c>
      <c r="AE25" s="149" t="n">
        <f aca="false">IF(AB25="",0,AC25*AD25)</f>
        <v>0</v>
      </c>
      <c r="AF25" s="144" t="str">
        <f aca="false">'Codigos Exxtend'!AV25</f>
        <v/>
      </c>
      <c r="AG25" s="145" t="str">
        <f aca="false">IF(AF25="","",1)</f>
        <v/>
      </c>
      <c r="AH25" s="146" t="str">
        <f aca="false">IF(AF25="","",VLOOKUP(AF25,'Codigos Exxtend'!$BB:$BD,3,0))</f>
        <v/>
      </c>
      <c r="AI25" s="146" t="n">
        <f aca="false">IF(AF25="",0,AG25*AH25)</f>
        <v>0</v>
      </c>
      <c r="AJ25" s="144" t="str">
        <f aca="false">'Codigos Exxtend'!AY25</f>
        <v/>
      </c>
      <c r="AK25" s="145" t="str">
        <f aca="false">IF(AJ25="","",1)</f>
        <v/>
      </c>
      <c r="AL25" s="146" t="str">
        <f aca="false">IF(AJ25="","",VLOOKUP(AJ25,'Codigos Exxtend'!$BB:$BD,3,0))</f>
        <v/>
      </c>
      <c r="AM25" s="146" t="n">
        <f aca="false">IF(AJ25="",0,AK25*AL25)</f>
        <v>0</v>
      </c>
      <c r="AN25" s="146" t="n">
        <f aca="false">SUM(G25+K25+O25+S25+W25+AA25+AE25+AI25+AM25)</f>
        <v>0</v>
      </c>
      <c r="AO25" s="150" t="str">
        <f aca="false">IF('Pedido e Cotação'!D35="","",'Pedido e Cotação'!D35)</f>
        <v/>
      </c>
      <c r="AP25" s="150" t="str">
        <f aca="false">IF('Pedido e Cotação'!E35="","",'Pedido e Cotação'!E35)</f>
        <v/>
      </c>
      <c r="AQ25" s="145" t="str">
        <f aca="false">'Pedido e Cotação'!F35</f>
        <v/>
      </c>
    </row>
    <row r="26" customFormat="false" ht="12.75" hidden="false" customHeight="false" outlineLevel="0" collapsed="false">
      <c r="B26" s="144" t="n">
        <v>24</v>
      </c>
      <c r="C26" s="139" t="str">
        <f aca="false">IF('Pedido e Cotação'!E36="","",'Codigos Exxtend'!D26&amp;'Codigos Exxtend'!AR26&amp;'Codigos Exxtend'!AS26&amp;'Codigos Exxtend'!AU26&amp;" "&amp;'Codigos Exxtend'!AX26)</f>
        <v/>
      </c>
      <c r="D26" s="144" t="str">
        <f aca="false">'Codigos Exxtend'!E26</f>
        <v/>
      </c>
      <c r="E26" s="145" t="str">
        <f aca="false">'Pedido e Cotação'!G36</f>
        <v/>
      </c>
      <c r="F26" s="146" t="str">
        <f aca="false">IF(D26="","",VLOOKUP(D26,'Codigos Exxtend'!$BB:$BD,3,0))</f>
        <v/>
      </c>
      <c r="G26" s="146" t="n">
        <f aca="false">IF(D26="",0,E26*F26)</f>
        <v>0</v>
      </c>
      <c r="H26" s="144" t="str">
        <f aca="false">'Codigos Exxtend'!G26</f>
        <v/>
      </c>
      <c r="I26" s="145" t="str">
        <f aca="false">IF(H26="","",1)</f>
        <v/>
      </c>
      <c r="J26" s="146" t="str">
        <f aca="false">IF(H26="","",150)</f>
        <v/>
      </c>
      <c r="K26" s="146" t="n">
        <f aca="false">IF(H26="",0,I26*J26)</f>
        <v>0</v>
      </c>
      <c r="L26" s="144" t="str">
        <f aca="false">'Codigos Exxtend'!J26</f>
        <v/>
      </c>
      <c r="M26" s="145" t="str">
        <f aca="false">IF(L26="","",Inosina!D26)</f>
        <v/>
      </c>
      <c r="N26" s="146" t="str">
        <f aca="false">IF(L26="","",VLOOKUP(L26,'Codigos Exxtend'!$BB:$BD,3,0))</f>
        <v/>
      </c>
      <c r="O26" s="146" t="n">
        <f aca="false">IF(L26="",0,M26*N26)</f>
        <v>0</v>
      </c>
      <c r="P26" s="144" t="str">
        <f aca="false">'Codigos Exxtend'!M26</f>
        <v/>
      </c>
      <c r="Q26" s="145" t="str">
        <f aca="false">IF(P26="","",Inosina!L26/4)</f>
        <v/>
      </c>
      <c r="R26" s="146" t="str">
        <f aca="false">IF(P26="","",VLOOKUP(P26,'Codigos Exxtend'!$BB:$BD,3,0))</f>
        <v/>
      </c>
      <c r="S26" s="146" t="n">
        <f aca="false">IF(P26="",0,Q26*R26)</f>
        <v>0</v>
      </c>
      <c r="T26" s="144" t="str">
        <f aca="false">'Codigos Exxtend'!P26</f>
        <v/>
      </c>
      <c r="U26" s="145" t="str">
        <f aca="false">IF(T26="","",Inosina!M26/2)</f>
        <v/>
      </c>
      <c r="V26" s="146" t="str">
        <f aca="false">IF(T26="","",VLOOKUP(T26,'Codigos Exxtend'!$BB:$BD,3,0))</f>
        <v/>
      </c>
      <c r="W26" s="146" t="n">
        <f aca="false">IF(T26="",0,U26*V26)</f>
        <v>0</v>
      </c>
      <c r="X26" s="144" t="str">
        <f aca="false">'Codigos Exxtend'!S26</f>
        <v/>
      </c>
      <c r="Y26" s="145" t="str">
        <f aca="false">IF(X26="","",Inosina!N26/2)</f>
        <v/>
      </c>
      <c r="Z26" s="146" t="str">
        <f aca="false">IF(X26="","",VLOOKUP(X26,'Codigos Exxtend'!$BB:$BD,3,0))</f>
        <v/>
      </c>
      <c r="AA26" s="146" t="n">
        <f aca="false">IF(X26="",0,Y26*Z26)</f>
        <v>0</v>
      </c>
      <c r="AB26" s="147" t="str">
        <f aca="false">'Codigos Exxtend'!AQ26</f>
        <v/>
      </c>
      <c r="AC26" s="148" t="str">
        <f aca="false">IF(X26="","",Inosina!O26)</f>
        <v/>
      </c>
      <c r="AD26" s="149" t="str">
        <f aca="false">IF(AB26="","",VLOOKUP(AB26,'Codigos Exxtend'!$BB:$BD,3,0))</f>
        <v/>
      </c>
      <c r="AE26" s="149" t="n">
        <f aca="false">IF(AB26="",0,AC26*AD26)</f>
        <v>0</v>
      </c>
      <c r="AF26" s="144" t="str">
        <f aca="false">'Codigos Exxtend'!AV26</f>
        <v/>
      </c>
      <c r="AG26" s="145" t="str">
        <f aca="false">IF(AF26="","",1)</f>
        <v/>
      </c>
      <c r="AH26" s="146" t="str">
        <f aca="false">IF(AF26="","",VLOOKUP(AF26,'Codigos Exxtend'!$BB:$BD,3,0))</f>
        <v/>
      </c>
      <c r="AI26" s="146" t="n">
        <f aca="false">IF(AF26="",0,AG26*AH26)</f>
        <v>0</v>
      </c>
      <c r="AJ26" s="144" t="str">
        <f aca="false">'Codigos Exxtend'!AY26</f>
        <v/>
      </c>
      <c r="AK26" s="145" t="str">
        <f aca="false">IF(AJ26="","",1)</f>
        <v/>
      </c>
      <c r="AL26" s="146" t="str">
        <f aca="false">IF(AJ26="","",VLOOKUP(AJ26,'Codigos Exxtend'!$BB:$BD,3,0))</f>
        <v/>
      </c>
      <c r="AM26" s="146" t="n">
        <f aca="false">IF(AJ26="",0,AK26*AL26)</f>
        <v>0</v>
      </c>
      <c r="AN26" s="146" t="n">
        <f aca="false">SUM(G26+K26+O26+S26+W26+AA26+AE26+AI26+AM26)</f>
        <v>0</v>
      </c>
      <c r="AO26" s="150" t="str">
        <f aca="false">IF('Pedido e Cotação'!D36="","",'Pedido e Cotação'!D36)</f>
        <v/>
      </c>
      <c r="AP26" s="150" t="str">
        <f aca="false">IF('Pedido e Cotação'!E36="","",'Pedido e Cotação'!E36)</f>
        <v/>
      </c>
      <c r="AQ26" s="145" t="str">
        <f aca="false">'Pedido e Cotação'!F36</f>
        <v/>
      </c>
    </row>
    <row r="27" customFormat="false" ht="12.75" hidden="false" customHeight="false" outlineLevel="0" collapsed="false">
      <c r="B27" s="144" t="n">
        <v>25</v>
      </c>
      <c r="C27" s="139" t="str">
        <f aca="false">IF('Pedido e Cotação'!E37="","",'Codigos Exxtend'!D27&amp;'Codigos Exxtend'!AR27&amp;'Codigos Exxtend'!AS27&amp;'Codigos Exxtend'!AU27&amp;" "&amp;'Codigos Exxtend'!AX27)</f>
        <v/>
      </c>
      <c r="D27" s="144" t="str">
        <f aca="false">'Codigos Exxtend'!E27</f>
        <v/>
      </c>
      <c r="E27" s="145" t="str">
        <f aca="false">'Pedido e Cotação'!G37</f>
        <v/>
      </c>
      <c r="F27" s="146" t="str">
        <f aca="false">IF(D27="","",VLOOKUP(D27,'Codigos Exxtend'!$BB:$BD,3,0))</f>
        <v/>
      </c>
      <c r="G27" s="146" t="n">
        <f aca="false">IF(D27="",0,E27*F27)</f>
        <v>0</v>
      </c>
      <c r="H27" s="144" t="str">
        <f aca="false">'Codigos Exxtend'!G27</f>
        <v/>
      </c>
      <c r="I27" s="145" t="str">
        <f aca="false">IF(H27="","",1)</f>
        <v/>
      </c>
      <c r="J27" s="146" t="str">
        <f aca="false">IF(H27="","",150)</f>
        <v/>
      </c>
      <c r="K27" s="146" t="n">
        <f aca="false">IF(H27="",0,I27*J27)</f>
        <v>0</v>
      </c>
      <c r="L27" s="144" t="str">
        <f aca="false">'Codigos Exxtend'!J27</f>
        <v/>
      </c>
      <c r="M27" s="145" t="str">
        <f aca="false">IF(L27="","",Inosina!D27)</f>
        <v/>
      </c>
      <c r="N27" s="146" t="str">
        <f aca="false">IF(L27="","",VLOOKUP(L27,'Codigos Exxtend'!$BB:$BD,3,0))</f>
        <v/>
      </c>
      <c r="O27" s="146" t="n">
        <f aca="false">IF(L27="",0,M27*N27)</f>
        <v>0</v>
      </c>
      <c r="P27" s="144" t="str">
        <f aca="false">'Codigos Exxtend'!M27</f>
        <v/>
      </c>
      <c r="Q27" s="145" t="str">
        <f aca="false">IF(P27="","",Inosina!L27/4)</f>
        <v/>
      </c>
      <c r="R27" s="146" t="str">
        <f aca="false">IF(P27="","",VLOOKUP(P27,'Codigos Exxtend'!$BB:$BD,3,0))</f>
        <v/>
      </c>
      <c r="S27" s="146" t="n">
        <f aca="false">IF(P27="",0,Q27*R27)</f>
        <v>0</v>
      </c>
      <c r="T27" s="144" t="str">
        <f aca="false">'Codigos Exxtend'!P27</f>
        <v/>
      </c>
      <c r="U27" s="145" t="str">
        <f aca="false">IF(T27="","",Inosina!M27/2)</f>
        <v/>
      </c>
      <c r="V27" s="146" t="str">
        <f aca="false">IF(T27="","",VLOOKUP(T27,'Codigos Exxtend'!$BB:$BD,3,0))</f>
        <v/>
      </c>
      <c r="W27" s="146" t="n">
        <f aca="false">IF(T27="",0,U27*V27)</f>
        <v>0</v>
      </c>
      <c r="X27" s="144" t="str">
        <f aca="false">'Codigos Exxtend'!S27</f>
        <v/>
      </c>
      <c r="Y27" s="145" t="str">
        <f aca="false">IF(X27="","",Inosina!N27/2)</f>
        <v/>
      </c>
      <c r="Z27" s="146" t="str">
        <f aca="false">IF(X27="","",VLOOKUP(X27,'Codigos Exxtend'!$BB:$BD,3,0))</f>
        <v/>
      </c>
      <c r="AA27" s="146" t="n">
        <f aca="false">IF(X27="",0,Y27*Z27)</f>
        <v>0</v>
      </c>
      <c r="AB27" s="147" t="str">
        <f aca="false">'Codigos Exxtend'!AQ27</f>
        <v/>
      </c>
      <c r="AC27" s="148" t="str">
        <f aca="false">IF(X27="","",Inosina!O27)</f>
        <v/>
      </c>
      <c r="AD27" s="149" t="str">
        <f aca="false">IF(AB27="","",VLOOKUP(AB27,'Codigos Exxtend'!$BB:$BD,3,0))</f>
        <v/>
      </c>
      <c r="AE27" s="149" t="n">
        <f aca="false">IF(AB27="",0,AC27*AD27)</f>
        <v>0</v>
      </c>
      <c r="AF27" s="144" t="str">
        <f aca="false">'Codigos Exxtend'!AV27</f>
        <v/>
      </c>
      <c r="AG27" s="145" t="str">
        <f aca="false">IF(AF27="","",1)</f>
        <v/>
      </c>
      <c r="AH27" s="146" t="str">
        <f aca="false">IF(AF27="","",VLOOKUP(AF27,'Codigos Exxtend'!$BB:$BD,3,0))</f>
        <v/>
      </c>
      <c r="AI27" s="146" t="n">
        <f aca="false">IF(AF27="",0,AG27*AH27)</f>
        <v>0</v>
      </c>
      <c r="AJ27" s="144" t="str">
        <f aca="false">'Codigos Exxtend'!AY27</f>
        <v/>
      </c>
      <c r="AK27" s="145" t="str">
        <f aca="false">IF(AJ27="","",1)</f>
        <v/>
      </c>
      <c r="AL27" s="146" t="str">
        <f aca="false">IF(AJ27="","",VLOOKUP(AJ27,'Codigos Exxtend'!$BB:$BD,3,0))</f>
        <v/>
      </c>
      <c r="AM27" s="146" t="n">
        <f aca="false">IF(AJ27="",0,AK27*AL27)</f>
        <v>0</v>
      </c>
      <c r="AN27" s="146" t="n">
        <f aca="false">SUM(G27+K27+O27+S27+W27+AA27+AE27+AI27+AM27)</f>
        <v>0</v>
      </c>
      <c r="AO27" s="150" t="str">
        <f aca="false">IF('Pedido e Cotação'!D37="","",'Pedido e Cotação'!D37)</f>
        <v/>
      </c>
      <c r="AP27" s="150" t="str">
        <f aca="false">IF('Pedido e Cotação'!E37="","",'Pedido e Cotação'!E37)</f>
        <v/>
      </c>
      <c r="AQ27" s="145" t="str">
        <f aca="false">'Pedido e Cotação'!F37</f>
        <v/>
      </c>
    </row>
    <row r="28" customFormat="false" ht="12.75" hidden="false" customHeight="false" outlineLevel="0" collapsed="false">
      <c r="B28" s="144" t="n">
        <v>26</v>
      </c>
      <c r="C28" s="139" t="str">
        <f aca="false">IF('Pedido e Cotação'!E38="","",'Codigos Exxtend'!D28&amp;'Codigos Exxtend'!AR28&amp;'Codigos Exxtend'!AS28&amp;'Codigos Exxtend'!AU28&amp;" "&amp;'Codigos Exxtend'!AX28)</f>
        <v/>
      </c>
      <c r="D28" s="144" t="str">
        <f aca="false">'Codigos Exxtend'!E28</f>
        <v/>
      </c>
      <c r="E28" s="145" t="str">
        <f aca="false">'Pedido e Cotação'!G38</f>
        <v/>
      </c>
      <c r="F28" s="146" t="str">
        <f aca="false">IF(D28="","",VLOOKUP(D28,'Codigos Exxtend'!$BB:$BD,3,0))</f>
        <v/>
      </c>
      <c r="G28" s="146" t="n">
        <f aca="false">IF(D28="",0,E28*F28)</f>
        <v>0</v>
      </c>
      <c r="H28" s="144" t="str">
        <f aca="false">'Codigos Exxtend'!G28</f>
        <v/>
      </c>
      <c r="I28" s="145" t="str">
        <f aca="false">IF(H28="","",1)</f>
        <v/>
      </c>
      <c r="J28" s="146" t="str">
        <f aca="false">IF(H28="","",150)</f>
        <v/>
      </c>
      <c r="K28" s="146" t="n">
        <f aca="false">IF(H28="",0,I28*J28)</f>
        <v>0</v>
      </c>
      <c r="L28" s="144" t="str">
        <f aca="false">'Codigos Exxtend'!J28</f>
        <v/>
      </c>
      <c r="M28" s="145" t="str">
        <f aca="false">IF(L28="","",Inosina!D28)</f>
        <v/>
      </c>
      <c r="N28" s="146" t="str">
        <f aca="false">IF(L28="","",VLOOKUP(L28,'Codigos Exxtend'!$BB:$BD,3,0))</f>
        <v/>
      </c>
      <c r="O28" s="146" t="n">
        <f aca="false">IF(L28="",0,M28*N28)</f>
        <v>0</v>
      </c>
      <c r="P28" s="144" t="str">
        <f aca="false">'Codigos Exxtend'!M28</f>
        <v/>
      </c>
      <c r="Q28" s="145" t="str">
        <f aca="false">IF(P28="","",Inosina!L28/4)</f>
        <v/>
      </c>
      <c r="R28" s="146" t="str">
        <f aca="false">IF(P28="","",VLOOKUP(P28,'Codigos Exxtend'!$BB:$BD,3,0))</f>
        <v/>
      </c>
      <c r="S28" s="146" t="n">
        <f aca="false">IF(P28="",0,Q28*R28)</f>
        <v>0</v>
      </c>
      <c r="T28" s="144" t="str">
        <f aca="false">'Codigos Exxtend'!P28</f>
        <v/>
      </c>
      <c r="U28" s="145" t="str">
        <f aca="false">IF(T28="","",Inosina!M28/2)</f>
        <v/>
      </c>
      <c r="V28" s="146" t="str">
        <f aca="false">IF(T28="","",VLOOKUP(T28,'Codigos Exxtend'!$BB:$BD,3,0))</f>
        <v/>
      </c>
      <c r="W28" s="146" t="n">
        <f aca="false">IF(T28="",0,U28*V28)</f>
        <v>0</v>
      </c>
      <c r="X28" s="144" t="str">
        <f aca="false">'Codigos Exxtend'!S28</f>
        <v/>
      </c>
      <c r="Y28" s="145" t="str">
        <f aca="false">IF(X28="","",Inosina!N28/2)</f>
        <v/>
      </c>
      <c r="Z28" s="146" t="str">
        <f aca="false">IF(X28="","",VLOOKUP(X28,'Codigos Exxtend'!$BB:$BD,3,0))</f>
        <v/>
      </c>
      <c r="AA28" s="146" t="n">
        <f aca="false">IF(X28="",0,Y28*Z28)</f>
        <v>0</v>
      </c>
      <c r="AB28" s="147" t="str">
        <f aca="false">'Codigos Exxtend'!AQ28</f>
        <v/>
      </c>
      <c r="AC28" s="148" t="str">
        <f aca="false">IF(X28="","",Inosina!O28)</f>
        <v/>
      </c>
      <c r="AD28" s="149" t="str">
        <f aca="false">IF(AB28="","",VLOOKUP(AB28,'Codigos Exxtend'!$BB:$BD,3,0))</f>
        <v/>
      </c>
      <c r="AE28" s="149" t="n">
        <f aca="false">IF(AB28="",0,AC28*AD28)</f>
        <v>0</v>
      </c>
      <c r="AF28" s="144" t="str">
        <f aca="false">'Codigos Exxtend'!AV28</f>
        <v/>
      </c>
      <c r="AG28" s="145" t="str">
        <f aca="false">IF(AF28="","",1)</f>
        <v/>
      </c>
      <c r="AH28" s="146" t="str">
        <f aca="false">IF(AF28="","",VLOOKUP(AF28,'Codigos Exxtend'!$BB:$BD,3,0))</f>
        <v/>
      </c>
      <c r="AI28" s="146" t="n">
        <f aca="false">IF(AF28="",0,AG28*AH28)</f>
        <v>0</v>
      </c>
      <c r="AJ28" s="144" t="str">
        <f aca="false">'Codigos Exxtend'!AY28</f>
        <v/>
      </c>
      <c r="AK28" s="145" t="str">
        <f aca="false">IF(AJ28="","",1)</f>
        <v/>
      </c>
      <c r="AL28" s="146" t="str">
        <f aca="false">IF(AJ28="","",VLOOKUP(AJ28,'Codigos Exxtend'!$BB:$BD,3,0))</f>
        <v/>
      </c>
      <c r="AM28" s="146" t="n">
        <f aca="false">IF(AJ28="",0,AK28*AL28)</f>
        <v>0</v>
      </c>
      <c r="AN28" s="146" t="n">
        <f aca="false">SUM(G28+K28+O28+S28+W28+AA28+AE28+AI28+AM28)</f>
        <v>0</v>
      </c>
      <c r="AO28" s="150" t="str">
        <f aca="false">IF('Pedido e Cotação'!D38="","",'Pedido e Cotação'!D38)</f>
        <v/>
      </c>
      <c r="AP28" s="150" t="str">
        <f aca="false">IF('Pedido e Cotação'!E38="","",'Pedido e Cotação'!E38)</f>
        <v/>
      </c>
      <c r="AQ28" s="145" t="str">
        <f aca="false">'Pedido e Cotação'!F38</f>
        <v/>
      </c>
    </row>
    <row r="29" customFormat="false" ht="12.75" hidden="false" customHeight="false" outlineLevel="0" collapsed="false">
      <c r="B29" s="144" t="n">
        <v>27</v>
      </c>
      <c r="C29" s="139" t="str">
        <f aca="false">IF('Pedido e Cotação'!E39="","",'Codigos Exxtend'!D29&amp;'Codigos Exxtend'!AR29&amp;'Codigos Exxtend'!AS29&amp;'Codigos Exxtend'!AU29&amp;" "&amp;'Codigos Exxtend'!AX29)</f>
        <v/>
      </c>
      <c r="D29" s="144" t="str">
        <f aca="false">'Codigos Exxtend'!E29</f>
        <v/>
      </c>
      <c r="E29" s="145" t="str">
        <f aca="false">'Pedido e Cotação'!G39</f>
        <v/>
      </c>
      <c r="F29" s="146" t="str">
        <f aca="false">IF(D29="","",VLOOKUP(D29,'Codigos Exxtend'!$BB:$BD,3,0))</f>
        <v/>
      </c>
      <c r="G29" s="146" t="n">
        <f aca="false">IF(D29="",0,E29*F29)</f>
        <v>0</v>
      </c>
      <c r="H29" s="144" t="str">
        <f aca="false">'Codigos Exxtend'!G29</f>
        <v/>
      </c>
      <c r="I29" s="145" t="str">
        <f aca="false">IF(H29="","",1)</f>
        <v/>
      </c>
      <c r="J29" s="146" t="str">
        <f aca="false">IF(H29="","",150)</f>
        <v/>
      </c>
      <c r="K29" s="146" t="n">
        <f aca="false">IF(H29="",0,I29*J29)</f>
        <v>0</v>
      </c>
      <c r="L29" s="144" t="str">
        <f aca="false">'Codigos Exxtend'!J29</f>
        <v/>
      </c>
      <c r="M29" s="145" t="str">
        <f aca="false">IF(L29="","",Inosina!D29)</f>
        <v/>
      </c>
      <c r="N29" s="146" t="str">
        <f aca="false">IF(L29="","",VLOOKUP(L29,'Codigos Exxtend'!$BB:$BD,3,0))</f>
        <v/>
      </c>
      <c r="O29" s="146" t="n">
        <f aca="false">IF(L29="",0,M29*N29)</f>
        <v>0</v>
      </c>
      <c r="P29" s="144" t="str">
        <f aca="false">'Codigos Exxtend'!M29</f>
        <v/>
      </c>
      <c r="Q29" s="145" t="str">
        <f aca="false">IF(P29="","",Inosina!L29/4)</f>
        <v/>
      </c>
      <c r="R29" s="146" t="str">
        <f aca="false">IF(P29="","",VLOOKUP(P29,'Codigos Exxtend'!$BB:$BD,3,0))</f>
        <v/>
      </c>
      <c r="S29" s="146" t="n">
        <f aca="false">IF(P29="",0,Q29*R29)</f>
        <v>0</v>
      </c>
      <c r="T29" s="144" t="str">
        <f aca="false">'Codigos Exxtend'!P29</f>
        <v/>
      </c>
      <c r="U29" s="145" t="str">
        <f aca="false">IF(T29="","",Inosina!M29/2)</f>
        <v/>
      </c>
      <c r="V29" s="146" t="str">
        <f aca="false">IF(T29="","",VLOOKUP(T29,'Codigos Exxtend'!$BB:$BD,3,0))</f>
        <v/>
      </c>
      <c r="W29" s="146" t="n">
        <f aca="false">IF(T29="",0,U29*V29)</f>
        <v>0</v>
      </c>
      <c r="X29" s="144" t="str">
        <f aca="false">'Codigos Exxtend'!S29</f>
        <v/>
      </c>
      <c r="Y29" s="145" t="str">
        <f aca="false">IF(X29="","",Inosina!N29/2)</f>
        <v/>
      </c>
      <c r="Z29" s="146" t="str">
        <f aca="false">IF(X29="","",VLOOKUP(X29,'Codigos Exxtend'!$BB:$BD,3,0))</f>
        <v/>
      </c>
      <c r="AA29" s="146" t="n">
        <f aca="false">IF(X29="",0,Y29*Z29)</f>
        <v>0</v>
      </c>
      <c r="AB29" s="147" t="str">
        <f aca="false">'Codigos Exxtend'!AQ29</f>
        <v/>
      </c>
      <c r="AC29" s="148" t="str">
        <f aca="false">IF(X29="","",Inosina!O29)</f>
        <v/>
      </c>
      <c r="AD29" s="149" t="str">
        <f aca="false">IF(AB29="","",VLOOKUP(AB29,'Codigos Exxtend'!$BB:$BD,3,0))</f>
        <v/>
      </c>
      <c r="AE29" s="149" t="n">
        <f aca="false">IF(AB29="",0,AC29*AD29)</f>
        <v>0</v>
      </c>
      <c r="AF29" s="144" t="str">
        <f aca="false">'Codigos Exxtend'!AV29</f>
        <v/>
      </c>
      <c r="AG29" s="145" t="str">
        <f aca="false">IF(AF29="","",1)</f>
        <v/>
      </c>
      <c r="AH29" s="146" t="str">
        <f aca="false">IF(AF29="","",VLOOKUP(AF29,'Codigos Exxtend'!$BB:$BD,3,0))</f>
        <v/>
      </c>
      <c r="AI29" s="146" t="n">
        <f aca="false">IF(AF29="",0,AG29*AH29)</f>
        <v>0</v>
      </c>
      <c r="AJ29" s="144" t="str">
        <f aca="false">'Codigos Exxtend'!AY29</f>
        <v/>
      </c>
      <c r="AK29" s="145" t="str">
        <f aca="false">IF(AJ29="","",1)</f>
        <v/>
      </c>
      <c r="AL29" s="146" t="str">
        <f aca="false">IF(AJ29="","",VLOOKUP(AJ29,'Codigos Exxtend'!$BB:$BD,3,0))</f>
        <v/>
      </c>
      <c r="AM29" s="146" t="n">
        <f aca="false">IF(AJ29="",0,AK29*AL29)</f>
        <v>0</v>
      </c>
      <c r="AN29" s="146" t="n">
        <f aca="false">SUM(G29+K29+O29+S29+W29+AA29+AE29+AI29+AM29)</f>
        <v>0</v>
      </c>
      <c r="AO29" s="150" t="str">
        <f aca="false">IF('Pedido e Cotação'!D39="","",'Pedido e Cotação'!D39)</f>
        <v/>
      </c>
      <c r="AP29" s="150" t="str">
        <f aca="false">IF('Pedido e Cotação'!E39="","",'Pedido e Cotação'!E39)</f>
        <v/>
      </c>
      <c r="AQ29" s="145" t="str">
        <f aca="false">'Pedido e Cotação'!F39</f>
        <v/>
      </c>
    </row>
    <row r="30" customFormat="false" ht="12.75" hidden="false" customHeight="false" outlineLevel="0" collapsed="false">
      <c r="B30" s="144" t="n">
        <v>28</v>
      </c>
      <c r="C30" s="139" t="str">
        <f aca="false">IF('Pedido e Cotação'!E40="","",'Codigos Exxtend'!D30&amp;'Codigos Exxtend'!AR30&amp;'Codigos Exxtend'!AS30&amp;'Codigos Exxtend'!AU30&amp;" "&amp;'Codigos Exxtend'!AX30)</f>
        <v/>
      </c>
      <c r="D30" s="144" t="str">
        <f aca="false">'Codigos Exxtend'!E30</f>
        <v/>
      </c>
      <c r="E30" s="145" t="str">
        <f aca="false">'Pedido e Cotação'!G40</f>
        <v/>
      </c>
      <c r="F30" s="146" t="str">
        <f aca="false">IF(D30="","",VLOOKUP(D30,'Codigos Exxtend'!$BB:$BD,3,0))</f>
        <v/>
      </c>
      <c r="G30" s="146" t="n">
        <f aca="false">IF(D30="",0,E30*F30)</f>
        <v>0</v>
      </c>
      <c r="H30" s="144" t="str">
        <f aca="false">'Codigos Exxtend'!G30</f>
        <v/>
      </c>
      <c r="I30" s="145" t="str">
        <f aca="false">IF(H30="","",1)</f>
        <v/>
      </c>
      <c r="J30" s="146" t="str">
        <f aca="false">IF(H30="","",150)</f>
        <v/>
      </c>
      <c r="K30" s="146" t="n">
        <f aca="false">IF(H30="",0,I30*J30)</f>
        <v>0</v>
      </c>
      <c r="L30" s="144" t="str">
        <f aca="false">'Codigos Exxtend'!J30</f>
        <v/>
      </c>
      <c r="M30" s="145" t="str">
        <f aca="false">IF(L30="","",Inosina!D30)</f>
        <v/>
      </c>
      <c r="N30" s="146" t="str">
        <f aca="false">IF(L30="","",VLOOKUP(L30,'Codigos Exxtend'!$BB:$BD,3,0))</f>
        <v/>
      </c>
      <c r="O30" s="146" t="n">
        <f aca="false">IF(L30="",0,M30*N30)</f>
        <v>0</v>
      </c>
      <c r="P30" s="144" t="str">
        <f aca="false">'Codigos Exxtend'!M30</f>
        <v/>
      </c>
      <c r="Q30" s="145" t="str">
        <f aca="false">IF(P30="","",Inosina!L30/4)</f>
        <v/>
      </c>
      <c r="R30" s="146" t="str">
        <f aca="false">IF(P30="","",VLOOKUP(P30,'Codigos Exxtend'!$BB:$BD,3,0))</f>
        <v/>
      </c>
      <c r="S30" s="146" t="n">
        <f aca="false">IF(P30="",0,Q30*R30)</f>
        <v>0</v>
      </c>
      <c r="T30" s="144" t="str">
        <f aca="false">'Codigos Exxtend'!P30</f>
        <v/>
      </c>
      <c r="U30" s="145" t="str">
        <f aca="false">IF(T30="","",Inosina!M30/2)</f>
        <v/>
      </c>
      <c r="V30" s="146" t="str">
        <f aca="false">IF(T30="","",VLOOKUP(T30,'Codigos Exxtend'!$BB:$BD,3,0))</f>
        <v/>
      </c>
      <c r="W30" s="146" t="n">
        <f aca="false">IF(T30="",0,U30*V30)</f>
        <v>0</v>
      </c>
      <c r="X30" s="144" t="str">
        <f aca="false">'Codigos Exxtend'!S30</f>
        <v/>
      </c>
      <c r="Y30" s="145" t="str">
        <f aca="false">IF(X30="","",Inosina!N30/2)</f>
        <v/>
      </c>
      <c r="Z30" s="146" t="str">
        <f aca="false">IF(X30="","",VLOOKUP(X30,'Codigos Exxtend'!$BB:$BD,3,0))</f>
        <v/>
      </c>
      <c r="AA30" s="146" t="n">
        <f aca="false">IF(X30="",0,Y30*Z30)</f>
        <v>0</v>
      </c>
      <c r="AB30" s="147" t="str">
        <f aca="false">'Codigos Exxtend'!AQ30</f>
        <v/>
      </c>
      <c r="AC30" s="148" t="str">
        <f aca="false">IF(X30="","",Inosina!O30)</f>
        <v/>
      </c>
      <c r="AD30" s="149" t="str">
        <f aca="false">IF(AB30="","",VLOOKUP(AB30,'Codigos Exxtend'!$BB:$BD,3,0))</f>
        <v/>
      </c>
      <c r="AE30" s="149" t="n">
        <f aca="false">IF(AB30="",0,AC30*AD30)</f>
        <v>0</v>
      </c>
      <c r="AF30" s="144" t="str">
        <f aca="false">'Codigos Exxtend'!AV30</f>
        <v/>
      </c>
      <c r="AG30" s="145" t="str">
        <f aca="false">IF(AF30="","",1)</f>
        <v/>
      </c>
      <c r="AH30" s="146" t="str">
        <f aca="false">IF(AF30="","",VLOOKUP(AF30,'Codigos Exxtend'!$BB:$BD,3,0))</f>
        <v/>
      </c>
      <c r="AI30" s="146" t="n">
        <f aca="false">IF(AF30="",0,AG30*AH30)</f>
        <v>0</v>
      </c>
      <c r="AJ30" s="144" t="str">
        <f aca="false">'Codigos Exxtend'!AY30</f>
        <v/>
      </c>
      <c r="AK30" s="145" t="str">
        <f aca="false">IF(AJ30="","",1)</f>
        <v/>
      </c>
      <c r="AL30" s="146" t="str">
        <f aca="false">IF(AJ30="","",VLOOKUP(AJ30,'Codigos Exxtend'!$BB:$BD,3,0))</f>
        <v/>
      </c>
      <c r="AM30" s="146" t="n">
        <f aca="false">IF(AJ30="",0,AK30*AL30)</f>
        <v>0</v>
      </c>
      <c r="AN30" s="146" t="n">
        <f aca="false">SUM(G30+K30+O30+S30+W30+AA30+AE30+AI30+AM30)</f>
        <v>0</v>
      </c>
      <c r="AO30" s="150" t="str">
        <f aca="false">IF('Pedido e Cotação'!D40="","",'Pedido e Cotação'!D40)</f>
        <v/>
      </c>
      <c r="AP30" s="150" t="str">
        <f aca="false">IF('Pedido e Cotação'!E40="","",'Pedido e Cotação'!E40)</f>
        <v/>
      </c>
      <c r="AQ30" s="145" t="str">
        <f aca="false">'Pedido e Cotação'!F40</f>
        <v/>
      </c>
    </row>
    <row r="31" customFormat="false" ht="12.75" hidden="false" customHeight="false" outlineLevel="0" collapsed="false">
      <c r="B31" s="144" t="n">
        <v>29</v>
      </c>
      <c r="C31" s="139" t="str">
        <f aca="false">IF('Pedido e Cotação'!E41="","",'Codigos Exxtend'!D31&amp;'Codigos Exxtend'!AR31&amp;'Codigos Exxtend'!AS31&amp;'Codigos Exxtend'!AU31&amp;" "&amp;'Codigos Exxtend'!AX31)</f>
        <v/>
      </c>
      <c r="D31" s="144" t="str">
        <f aca="false">'Codigos Exxtend'!E31</f>
        <v/>
      </c>
      <c r="E31" s="145" t="str">
        <f aca="false">'Pedido e Cotação'!G41</f>
        <v/>
      </c>
      <c r="F31" s="146" t="str">
        <f aca="false">IF(D31="","",VLOOKUP(D31,'Codigos Exxtend'!$BB:$BD,3,0))</f>
        <v/>
      </c>
      <c r="G31" s="146" t="n">
        <f aca="false">IF(D31="",0,E31*F31)</f>
        <v>0</v>
      </c>
      <c r="H31" s="144" t="str">
        <f aca="false">'Codigos Exxtend'!G31</f>
        <v/>
      </c>
      <c r="I31" s="145" t="str">
        <f aca="false">IF(H31="","",1)</f>
        <v/>
      </c>
      <c r="J31" s="146" t="str">
        <f aca="false">IF(H31="","",150)</f>
        <v/>
      </c>
      <c r="K31" s="146" t="n">
        <f aca="false">IF(H31="",0,I31*J31)</f>
        <v>0</v>
      </c>
      <c r="L31" s="144" t="str">
        <f aca="false">'Codigos Exxtend'!J31</f>
        <v/>
      </c>
      <c r="M31" s="145" t="str">
        <f aca="false">IF(L31="","",Inosina!D31)</f>
        <v/>
      </c>
      <c r="N31" s="146" t="str">
        <f aca="false">IF(L31="","",VLOOKUP(L31,'Codigos Exxtend'!$BB:$BD,3,0))</f>
        <v/>
      </c>
      <c r="O31" s="146" t="n">
        <f aca="false">IF(L31="",0,M31*N31)</f>
        <v>0</v>
      </c>
      <c r="P31" s="144" t="str">
        <f aca="false">'Codigos Exxtend'!M31</f>
        <v/>
      </c>
      <c r="Q31" s="145" t="str">
        <f aca="false">IF(P31="","",Inosina!L31/4)</f>
        <v/>
      </c>
      <c r="R31" s="146" t="str">
        <f aca="false">IF(P31="","",VLOOKUP(P31,'Codigos Exxtend'!$BB:$BD,3,0))</f>
        <v/>
      </c>
      <c r="S31" s="146" t="n">
        <f aca="false">IF(P31="",0,Q31*R31)</f>
        <v>0</v>
      </c>
      <c r="T31" s="144" t="str">
        <f aca="false">'Codigos Exxtend'!P31</f>
        <v/>
      </c>
      <c r="U31" s="145" t="str">
        <f aca="false">IF(T31="","",Inosina!M31/2)</f>
        <v/>
      </c>
      <c r="V31" s="146" t="str">
        <f aca="false">IF(T31="","",VLOOKUP(T31,'Codigos Exxtend'!$BB:$BD,3,0))</f>
        <v/>
      </c>
      <c r="W31" s="146" t="n">
        <f aca="false">IF(T31="",0,U31*V31)</f>
        <v>0</v>
      </c>
      <c r="X31" s="144" t="str">
        <f aca="false">'Codigos Exxtend'!S31</f>
        <v/>
      </c>
      <c r="Y31" s="145" t="str">
        <f aca="false">IF(X31="","",Inosina!N31/2)</f>
        <v/>
      </c>
      <c r="Z31" s="146" t="str">
        <f aca="false">IF(X31="","",VLOOKUP(X31,'Codigos Exxtend'!$BB:$BD,3,0))</f>
        <v/>
      </c>
      <c r="AA31" s="146" t="n">
        <f aca="false">IF(X31="",0,Y31*Z31)</f>
        <v>0</v>
      </c>
      <c r="AB31" s="147" t="str">
        <f aca="false">'Codigos Exxtend'!AQ31</f>
        <v/>
      </c>
      <c r="AC31" s="148" t="str">
        <f aca="false">IF(X31="","",Inosina!O31)</f>
        <v/>
      </c>
      <c r="AD31" s="149" t="str">
        <f aca="false">IF(AB31="","",VLOOKUP(AB31,'Codigos Exxtend'!$BB:$BD,3,0))</f>
        <v/>
      </c>
      <c r="AE31" s="149" t="n">
        <f aca="false">IF(AB31="",0,AC31*AD31)</f>
        <v>0</v>
      </c>
      <c r="AF31" s="144" t="str">
        <f aca="false">'Codigos Exxtend'!AV31</f>
        <v/>
      </c>
      <c r="AG31" s="145" t="str">
        <f aca="false">IF(AF31="","",1)</f>
        <v/>
      </c>
      <c r="AH31" s="146" t="str">
        <f aca="false">IF(AF31="","",VLOOKUP(AF31,'Codigos Exxtend'!$BB:$BD,3,0))</f>
        <v/>
      </c>
      <c r="AI31" s="146" t="n">
        <f aca="false">IF(AF31="",0,AG31*AH31)</f>
        <v>0</v>
      </c>
      <c r="AJ31" s="144" t="str">
        <f aca="false">'Codigos Exxtend'!AY31</f>
        <v/>
      </c>
      <c r="AK31" s="145" t="str">
        <f aca="false">IF(AJ31="","",1)</f>
        <v/>
      </c>
      <c r="AL31" s="146" t="str">
        <f aca="false">IF(AJ31="","",VLOOKUP(AJ31,'Codigos Exxtend'!$BB:$BD,3,0))</f>
        <v/>
      </c>
      <c r="AM31" s="146" t="n">
        <f aca="false">IF(AJ31="",0,AK31*AL31)</f>
        <v>0</v>
      </c>
      <c r="AN31" s="146" t="n">
        <f aca="false">SUM(G31+K31+O31+S31+W31+AA31+AE31+AI31+AM31)</f>
        <v>0</v>
      </c>
      <c r="AO31" s="150" t="str">
        <f aca="false">IF('Pedido e Cotação'!D41="","",'Pedido e Cotação'!D41)</f>
        <v/>
      </c>
      <c r="AP31" s="150" t="str">
        <f aca="false">IF('Pedido e Cotação'!E41="","",'Pedido e Cotação'!E41)</f>
        <v/>
      </c>
      <c r="AQ31" s="145" t="str">
        <f aca="false">'Pedido e Cotação'!F41</f>
        <v/>
      </c>
    </row>
    <row r="32" customFormat="false" ht="12.75" hidden="false" customHeight="false" outlineLevel="0" collapsed="false">
      <c r="B32" s="144" t="n">
        <v>30</v>
      </c>
      <c r="C32" s="139" t="str">
        <f aca="false">IF('Pedido e Cotação'!E42="","",'Codigos Exxtend'!D32&amp;'Codigos Exxtend'!AR32&amp;'Codigos Exxtend'!AS32&amp;'Codigos Exxtend'!AU32&amp;" "&amp;'Codigos Exxtend'!AX32)</f>
        <v/>
      </c>
      <c r="D32" s="144" t="str">
        <f aca="false">'Codigos Exxtend'!E32</f>
        <v/>
      </c>
      <c r="E32" s="145" t="str">
        <f aca="false">'Pedido e Cotação'!G42</f>
        <v/>
      </c>
      <c r="F32" s="146" t="str">
        <f aca="false">IF(D32="","",VLOOKUP(D32,'Codigos Exxtend'!$BB:$BD,3,0))</f>
        <v/>
      </c>
      <c r="G32" s="146" t="n">
        <f aca="false">IF(D32="",0,E32*F32)</f>
        <v>0</v>
      </c>
      <c r="H32" s="144" t="str">
        <f aca="false">'Codigos Exxtend'!G32</f>
        <v/>
      </c>
      <c r="I32" s="145" t="str">
        <f aca="false">IF(H32="","",1)</f>
        <v/>
      </c>
      <c r="J32" s="146" t="str">
        <f aca="false">IF(H32="","",150)</f>
        <v/>
      </c>
      <c r="K32" s="146" t="n">
        <f aca="false">IF(H32="",0,I32*J32)</f>
        <v>0</v>
      </c>
      <c r="L32" s="144" t="str">
        <f aca="false">'Codigos Exxtend'!J32</f>
        <v/>
      </c>
      <c r="M32" s="145" t="str">
        <f aca="false">IF(L32="","",Inosina!D32)</f>
        <v/>
      </c>
      <c r="N32" s="146" t="str">
        <f aca="false">IF(L32="","",VLOOKUP(L32,'Codigos Exxtend'!$BB:$BD,3,0))</f>
        <v/>
      </c>
      <c r="O32" s="146" t="n">
        <f aca="false">IF(L32="",0,M32*N32)</f>
        <v>0</v>
      </c>
      <c r="P32" s="144" t="str">
        <f aca="false">'Codigos Exxtend'!M32</f>
        <v/>
      </c>
      <c r="Q32" s="145" t="str">
        <f aca="false">IF(P32="","",Inosina!L32/4)</f>
        <v/>
      </c>
      <c r="R32" s="146" t="str">
        <f aca="false">IF(P32="","",VLOOKUP(P32,'Codigos Exxtend'!$BB:$BD,3,0))</f>
        <v/>
      </c>
      <c r="S32" s="146" t="n">
        <f aca="false">IF(P32="",0,Q32*R32)</f>
        <v>0</v>
      </c>
      <c r="T32" s="144" t="str">
        <f aca="false">'Codigos Exxtend'!P32</f>
        <v/>
      </c>
      <c r="U32" s="145" t="str">
        <f aca="false">IF(T32="","",Inosina!M32/2)</f>
        <v/>
      </c>
      <c r="V32" s="146" t="str">
        <f aca="false">IF(T32="","",VLOOKUP(T32,'Codigos Exxtend'!$BB:$BD,3,0))</f>
        <v/>
      </c>
      <c r="W32" s="146" t="n">
        <f aca="false">IF(T32="",0,U32*V32)</f>
        <v>0</v>
      </c>
      <c r="X32" s="144" t="str">
        <f aca="false">'Codigos Exxtend'!S32</f>
        <v/>
      </c>
      <c r="Y32" s="145" t="str">
        <f aca="false">IF(X32="","",Inosina!N32/2)</f>
        <v/>
      </c>
      <c r="Z32" s="146" t="str">
        <f aca="false">IF(X32="","",VLOOKUP(X32,'Codigos Exxtend'!$BB:$BD,3,0))</f>
        <v/>
      </c>
      <c r="AA32" s="146" t="n">
        <f aca="false">IF(X32="",0,Y32*Z32)</f>
        <v>0</v>
      </c>
      <c r="AB32" s="147" t="str">
        <f aca="false">'Codigos Exxtend'!AQ32</f>
        <v/>
      </c>
      <c r="AC32" s="148" t="str">
        <f aca="false">IF(X32="","",Inosina!O32)</f>
        <v/>
      </c>
      <c r="AD32" s="149" t="str">
        <f aca="false">IF(AB32="","",VLOOKUP(AB32,'Codigos Exxtend'!$BB:$BD,3,0))</f>
        <v/>
      </c>
      <c r="AE32" s="149" t="n">
        <f aca="false">IF(AB32="",0,AC32*AD32)</f>
        <v>0</v>
      </c>
      <c r="AF32" s="144" t="str">
        <f aca="false">'Codigos Exxtend'!AV32</f>
        <v/>
      </c>
      <c r="AG32" s="145" t="str">
        <f aca="false">IF(AF32="","",1)</f>
        <v/>
      </c>
      <c r="AH32" s="146" t="str">
        <f aca="false">IF(AF32="","",VLOOKUP(AF32,'Codigos Exxtend'!$BB:$BD,3,0))</f>
        <v/>
      </c>
      <c r="AI32" s="146" t="n">
        <f aca="false">IF(AF32="",0,AG32*AH32)</f>
        <v>0</v>
      </c>
      <c r="AJ32" s="144" t="str">
        <f aca="false">'Codigos Exxtend'!AY32</f>
        <v/>
      </c>
      <c r="AK32" s="145" t="str">
        <f aca="false">IF(AJ32="","",1)</f>
        <v/>
      </c>
      <c r="AL32" s="146" t="str">
        <f aca="false">IF(AJ32="","",VLOOKUP(AJ32,'Codigos Exxtend'!$BB:$BD,3,0))</f>
        <v/>
      </c>
      <c r="AM32" s="146" t="n">
        <f aca="false">IF(AJ32="",0,AK32*AL32)</f>
        <v>0</v>
      </c>
      <c r="AN32" s="146" t="n">
        <f aca="false">SUM(G32+K32+O32+S32+W32+AA32+AE32+AI32+AM32)</f>
        <v>0</v>
      </c>
      <c r="AO32" s="150" t="str">
        <f aca="false">IF('Pedido e Cotação'!D42="","",'Pedido e Cotação'!D42)</f>
        <v/>
      </c>
      <c r="AP32" s="150" t="str">
        <f aca="false">IF('Pedido e Cotação'!E42="","",'Pedido e Cotação'!E42)</f>
        <v/>
      </c>
      <c r="AQ32" s="145" t="str">
        <f aca="false">'Pedido e Cotação'!F42</f>
        <v/>
      </c>
    </row>
    <row r="33" customFormat="false" ht="12.75" hidden="false" customHeight="false" outlineLevel="0" collapsed="false">
      <c r="B33" s="144" t="n">
        <v>31</v>
      </c>
      <c r="C33" s="139" t="str">
        <f aca="false">IF('Pedido e Cotação'!E43="","",'Codigos Exxtend'!D33&amp;'Codigos Exxtend'!AR33&amp;'Codigos Exxtend'!AS33&amp;'Codigos Exxtend'!AU33&amp;" "&amp;'Codigos Exxtend'!AX33)</f>
        <v/>
      </c>
      <c r="D33" s="144" t="str">
        <f aca="false">'Codigos Exxtend'!E33</f>
        <v/>
      </c>
      <c r="E33" s="145" t="str">
        <f aca="false">'Pedido e Cotação'!G43</f>
        <v/>
      </c>
      <c r="F33" s="146" t="str">
        <f aca="false">IF(D33="","",VLOOKUP(D33,'Codigos Exxtend'!$BB:$BD,3,0))</f>
        <v/>
      </c>
      <c r="G33" s="146" t="n">
        <f aca="false">IF(D33="",0,E33*F33)</f>
        <v>0</v>
      </c>
      <c r="H33" s="144" t="str">
        <f aca="false">'Codigos Exxtend'!G33</f>
        <v/>
      </c>
      <c r="I33" s="145" t="str">
        <f aca="false">IF(H33="","",1)</f>
        <v/>
      </c>
      <c r="J33" s="146" t="str">
        <f aca="false">IF(H33="","",150)</f>
        <v/>
      </c>
      <c r="K33" s="146" t="n">
        <f aca="false">IF(H33="",0,I33*J33)</f>
        <v>0</v>
      </c>
      <c r="L33" s="144" t="str">
        <f aca="false">'Codigos Exxtend'!J33</f>
        <v/>
      </c>
      <c r="M33" s="145" t="str">
        <f aca="false">IF(L33="","",Inosina!D33)</f>
        <v/>
      </c>
      <c r="N33" s="146" t="str">
        <f aca="false">IF(L33="","",VLOOKUP(L33,'Codigos Exxtend'!$BB:$BD,3,0))</f>
        <v/>
      </c>
      <c r="O33" s="146" t="n">
        <f aca="false">IF(L33="",0,M33*N33)</f>
        <v>0</v>
      </c>
      <c r="P33" s="144" t="str">
        <f aca="false">'Codigos Exxtend'!M33</f>
        <v/>
      </c>
      <c r="Q33" s="145" t="str">
        <f aca="false">IF(P33="","",Inosina!L33/4)</f>
        <v/>
      </c>
      <c r="R33" s="146" t="str">
        <f aca="false">IF(P33="","",VLOOKUP(P33,'Codigos Exxtend'!$BB:$BD,3,0))</f>
        <v/>
      </c>
      <c r="S33" s="146" t="n">
        <f aca="false">IF(P33="",0,Q33*R33)</f>
        <v>0</v>
      </c>
      <c r="T33" s="144" t="str">
        <f aca="false">'Codigos Exxtend'!P33</f>
        <v/>
      </c>
      <c r="U33" s="145" t="str">
        <f aca="false">IF(T33="","",Inosina!M33/2)</f>
        <v/>
      </c>
      <c r="V33" s="146" t="str">
        <f aca="false">IF(T33="","",VLOOKUP(T33,'Codigos Exxtend'!$BB:$BD,3,0))</f>
        <v/>
      </c>
      <c r="W33" s="146" t="n">
        <f aca="false">IF(T33="",0,U33*V33)</f>
        <v>0</v>
      </c>
      <c r="X33" s="144" t="str">
        <f aca="false">'Codigos Exxtend'!S33</f>
        <v/>
      </c>
      <c r="Y33" s="145" t="str">
        <f aca="false">IF(X33="","",Inosina!N33/2)</f>
        <v/>
      </c>
      <c r="Z33" s="146" t="str">
        <f aca="false">IF(X33="","",VLOOKUP(X33,'Codigos Exxtend'!$BB:$BD,3,0))</f>
        <v/>
      </c>
      <c r="AA33" s="146" t="n">
        <f aca="false">IF(X33="",0,Y33*Z33)</f>
        <v>0</v>
      </c>
      <c r="AB33" s="147" t="str">
        <f aca="false">'Codigos Exxtend'!AQ33</f>
        <v/>
      </c>
      <c r="AC33" s="148" t="str">
        <f aca="false">IF(X33="","",Inosina!O33)</f>
        <v/>
      </c>
      <c r="AD33" s="149" t="str">
        <f aca="false">IF(AB33="","",VLOOKUP(AB33,'Codigos Exxtend'!$BB:$BD,3,0))</f>
        <v/>
      </c>
      <c r="AE33" s="149" t="n">
        <f aca="false">IF(AB33="",0,AC33*AD33)</f>
        <v>0</v>
      </c>
      <c r="AF33" s="144" t="str">
        <f aca="false">'Codigos Exxtend'!AV33</f>
        <v/>
      </c>
      <c r="AG33" s="145" t="str">
        <f aca="false">IF(AF33="","",1)</f>
        <v/>
      </c>
      <c r="AH33" s="146" t="str">
        <f aca="false">IF(AF33="","",VLOOKUP(AF33,'Codigos Exxtend'!$BB:$BD,3,0))</f>
        <v/>
      </c>
      <c r="AI33" s="146" t="n">
        <f aca="false">IF(AF33="",0,AG33*AH33)</f>
        <v>0</v>
      </c>
      <c r="AJ33" s="144" t="str">
        <f aca="false">'Codigos Exxtend'!AY33</f>
        <v/>
      </c>
      <c r="AK33" s="145" t="str">
        <f aca="false">IF(AJ33="","",1)</f>
        <v/>
      </c>
      <c r="AL33" s="146" t="str">
        <f aca="false">IF(AJ33="","",VLOOKUP(AJ33,'Codigos Exxtend'!$BB:$BD,3,0))</f>
        <v/>
      </c>
      <c r="AM33" s="146" t="n">
        <f aca="false">IF(AJ33="",0,AK33*AL33)</f>
        <v>0</v>
      </c>
      <c r="AN33" s="146" t="n">
        <f aca="false">SUM(G33+K33+O33+S33+W33+AA33+AE33+AI33+AM33)</f>
        <v>0</v>
      </c>
      <c r="AO33" s="150" t="str">
        <f aca="false">IF('Pedido e Cotação'!D43="","",'Pedido e Cotação'!D43)</f>
        <v/>
      </c>
      <c r="AP33" s="150" t="str">
        <f aca="false">IF('Pedido e Cotação'!E43="","",'Pedido e Cotação'!E43)</f>
        <v/>
      </c>
      <c r="AQ33" s="145" t="str">
        <f aca="false">'Pedido e Cotação'!F43</f>
        <v/>
      </c>
    </row>
    <row r="34" customFormat="false" ht="12.75" hidden="false" customHeight="false" outlineLevel="0" collapsed="false">
      <c r="B34" s="144" t="n">
        <v>32</v>
      </c>
      <c r="C34" s="139" t="str">
        <f aca="false">IF('Pedido e Cotação'!E44="","",'Codigos Exxtend'!D34&amp;'Codigos Exxtend'!AR34&amp;'Codigos Exxtend'!AS34&amp;'Codigos Exxtend'!AU34&amp;" "&amp;'Codigos Exxtend'!AX34)</f>
        <v/>
      </c>
      <c r="D34" s="144" t="str">
        <f aca="false">'Codigos Exxtend'!E34</f>
        <v/>
      </c>
      <c r="E34" s="145" t="str">
        <f aca="false">'Pedido e Cotação'!G44</f>
        <v/>
      </c>
      <c r="F34" s="146" t="str">
        <f aca="false">IF(D34="","",VLOOKUP(D34,'Codigos Exxtend'!$BB:$BD,3,0))</f>
        <v/>
      </c>
      <c r="G34" s="146" t="n">
        <f aca="false">IF(D34="",0,E34*F34)</f>
        <v>0</v>
      </c>
      <c r="H34" s="144" t="str">
        <f aca="false">'Codigos Exxtend'!G34</f>
        <v/>
      </c>
      <c r="I34" s="145" t="str">
        <f aca="false">IF(H34="","",1)</f>
        <v/>
      </c>
      <c r="J34" s="146" t="str">
        <f aca="false">IF(H34="","",150)</f>
        <v/>
      </c>
      <c r="K34" s="146" t="n">
        <f aca="false">IF(H34="",0,I34*J34)</f>
        <v>0</v>
      </c>
      <c r="L34" s="144" t="str">
        <f aca="false">'Codigos Exxtend'!J34</f>
        <v/>
      </c>
      <c r="M34" s="145" t="str">
        <f aca="false">IF(L34="","",Inosina!D34)</f>
        <v/>
      </c>
      <c r="N34" s="146" t="str">
        <f aca="false">IF(L34="","",VLOOKUP(L34,'Codigos Exxtend'!$BB:$BD,3,0))</f>
        <v/>
      </c>
      <c r="O34" s="146" t="n">
        <f aca="false">IF(L34="",0,M34*N34)</f>
        <v>0</v>
      </c>
      <c r="P34" s="144" t="str">
        <f aca="false">'Codigos Exxtend'!M34</f>
        <v/>
      </c>
      <c r="Q34" s="145" t="str">
        <f aca="false">IF(P34="","",Inosina!L34/4)</f>
        <v/>
      </c>
      <c r="R34" s="146" t="str">
        <f aca="false">IF(P34="","",VLOOKUP(P34,'Codigos Exxtend'!$BB:$BD,3,0))</f>
        <v/>
      </c>
      <c r="S34" s="146" t="n">
        <f aca="false">IF(P34="",0,Q34*R34)</f>
        <v>0</v>
      </c>
      <c r="T34" s="144" t="str">
        <f aca="false">'Codigos Exxtend'!P34</f>
        <v/>
      </c>
      <c r="U34" s="145" t="str">
        <f aca="false">IF(T34="","",Inosina!M34/2)</f>
        <v/>
      </c>
      <c r="V34" s="146" t="str">
        <f aca="false">IF(T34="","",VLOOKUP(T34,'Codigos Exxtend'!$BB:$BD,3,0))</f>
        <v/>
      </c>
      <c r="W34" s="146" t="n">
        <f aca="false">IF(T34="",0,U34*V34)</f>
        <v>0</v>
      </c>
      <c r="X34" s="144" t="str">
        <f aca="false">'Codigos Exxtend'!S34</f>
        <v/>
      </c>
      <c r="Y34" s="145" t="str">
        <f aca="false">IF(X34="","",Inosina!N34/2)</f>
        <v/>
      </c>
      <c r="Z34" s="146" t="str">
        <f aca="false">IF(X34="","",VLOOKUP(X34,'Codigos Exxtend'!$BB:$BD,3,0))</f>
        <v/>
      </c>
      <c r="AA34" s="146" t="n">
        <f aca="false">IF(X34="",0,Y34*Z34)</f>
        <v>0</v>
      </c>
      <c r="AB34" s="147" t="str">
        <f aca="false">'Codigos Exxtend'!AQ34</f>
        <v/>
      </c>
      <c r="AC34" s="148" t="str">
        <f aca="false">IF(X34="","",Inosina!O34)</f>
        <v/>
      </c>
      <c r="AD34" s="149" t="str">
        <f aca="false">IF(AB34="","",VLOOKUP(AB34,'Codigos Exxtend'!$BB:$BD,3,0))</f>
        <v/>
      </c>
      <c r="AE34" s="149" t="n">
        <f aca="false">IF(AB34="",0,AC34*AD34)</f>
        <v>0</v>
      </c>
      <c r="AF34" s="144" t="str">
        <f aca="false">'Codigos Exxtend'!AV34</f>
        <v/>
      </c>
      <c r="AG34" s="145" t="str">
        <f aca="false">IF(AF34="","",1)</f>
        <v/>
      </c>
      <c r="AH34" s="146" t="str">
        <f aca="false">IF(AF34="","",VLOOKUP(AF34,'Codigos Exxtend'!$BB:$BD,3,0))</f>
        <v/>
      </c>
      <c r="AI34" s="146" t="n">
        <f aca="false">IF(AF34="",0,AG34*AH34)</f>
        <v>0</v>
      </c>
      <c r="AJ34" s="144" t="str">
        <f aca="false">'Codigos Exxtend'!AY34</f>
        <v/>
      </c>
      <c r="AK34" s="145" t="str">
        <f aca="false">IF(AJ34="","",1)</f>
        <v/>
      </c>
      <c r="AL34" s="146" t="str">
        <f aca="false">IF(AJ34="","",VLOOKUP(AJ34,'Codigos Exxtend'!$BB:$BD,3,0))</f>
        <v/>
      </c>
      <c r="AM34" s="146" t="n">
        <f aca="false">IF(AJ34="",0,AK34*AL34)</f>
        <v>0</v>
      </c>
      <c r="AN34" s="146" t="n">
        <f aca="false">SUM(G34+K34+O34+S34+W34+AA34+AE34+AI34+AM34)</f>
        <v>0</v>
      </c>
      <c r="AO34" s="150" t="str">
        <f aca="false">IF('Pedido e Cotação'!D44="","",'Pedido e Cotação'!D44)</f>
        <v/>
      </c>
      <c r="AP34" s="150" t="str">
        <f aca="false">IF('Pedido e Cotação'!E44="","",'Pedido e Cotação'!E44)</f>
        <v/>
      </c>
      <c r="AQ34" s="145" t="str">
        <f aca="false">'Pedido e Cotação'!F44</f>
        <v/>
      </c>
    </row>
    <row r="35" customFormat="false" ht="12.75" hidden="false" customHeight="false" outlineLevel="0" collapsed="false">
      <c r="B35" s="144" t="n">
        <v>33</v>
      </c>
      <c r="C35" s="139" t="str">
        <f aca="false">IF('Pedido e Cotação'!E45="","",'Codigos Exxtend'!D35&amp;'Codigos Exxtend'!AR35&amp;'Codigos Exxtend'!AS35&amp;'Codigos Exxtend'!AU35&amp;" "&amp;'Codigos Exxtend'!AX35)</f>
        <v/>
      </c>
      <c r="D35" s="144" t="str">
        <f aca="false">'Codigos Exxtend'!E35</f>
        <v/>
      </c>
      <c r="E35" s="145" t="str">
        <f aca="false">'Pedido e Cotação'!G45</f>
        <v/>
      </c>
      <c r="F35" s="146" t="str">
        <f aca="false">IF(D35="","",VLOOKUP(D35,'Codigos Exxtend'!$BB:$BD,3,0))</f>
        <v/>
      </c>
      <c r="G35" s="146" t="n">
        <f aca="false">IF(D35="",0,E35*F35)</f>
        <v>0</v>
      </c>
      <c r="H35" s="144" t="str">
        <f aca="false">'Codigos Exxtend'!G35</f>
        <v/>
      </c>
      <c r="I35" s="145" t="str">
        <f aca="false">IF(H35="","",1)</f>
        <v/>
      </c>
      <c r="J35" s="146" t="str">
        <f aca="false">IF(H35="","",150)</f>
        <v/>
      </c>
      <c r="K35" s="146" t="n">
        <f aca="false">IF(H35="",0,I35*J35)</f>
        <v>0</v>
      </c>
      <c r="L35" s="144" t="str">
        <f aca="false">'Codigos Exxtend'!J35</f>
        <v/>
      </c>
      <c r="M35" s="145" t="str">
        <f aca="false">IF(L35="","",Inosina!D35)</f>
        <v/>
      </c>
      <c r="N35" s="146" t="str">
        <f aca="false">IF(L35="","",VLOOKUP(L35,'Codigos Exxtend'!$BB:$BD,3,0))</f>
        <v/>
      </c>
      <c r="O35" s="146" t="n">
        <f aca="false">IF(L35="",0,M35*N35)</f>
        <v>0</v>
      </c>
      <c r="P35" s="144" t="str">
        <f aca="false">'Codigos Exxtend'!M35</f>
        <v/>
      </c>
      <c r="Q35" s="145" t="str">
        <f aca="false">IF(P35="","",Inosina!L35/4)</f>
        <v/>
      </c>
      <c r="R35" s="146" t="str">
        <f aca="false">IF(P35="","",VLOOKUP(P35,'Codigos Exxtend'!$BB:$BD,3,0))</f>
        <v/>
      </c>
      <c r="S35" s="146" t="n">
        <f aca="false">IF(P35="",0,Q35*R35)</f>
        <v>0</v>
      </c>
      <c r="T35" s="144" t="str">
        <f aca="false">'Codigos Exxtend'!P35</f>
        <v/>
      </c>
      <c r="U35" s="145" t="str">
        <f aca="false">IF(T35="","",Inosina!M35/2)</f>
        <v/>
      </c>
      <c r="V35" s="146" t="str">
        <f aca="false">IF(T35="","",VLOOKUP(T35,'Codigos Exxtend'!$BB:$BD,3,0))</f>
        <v/>
      </c>
      <c r="W35" s="146" t="n">
        <f aca="false">IF(T35="",0,U35*V35)</f>
        <v>0</v>
      </c>
      <c r="X35" s="144" t="str">
        <f aca="false">'Codigos Exxtend'!S35</f>
        <v/>
      </c>
      <c r="Y35" s="145" t="str">
        <f aca="false">IF(X35="","",Inosina!N35/2)</f>
        <v/>
      </c>
      <c r="Z35" s="146" t="str">
        <f aca="false">IF(X35="","",VLOOKUP(X35,'Codigos Exxtend'!$BB:$BD,3,0))</f>
        <v/>
      </c>
      <c r="AA35" s="146" t="n">
        <f aca="false">IF(X35="",0,Y35*Z35)</f>
        <v>0</v>
      </c>
      <c r="AB35" s="147" t="str">
        <f aca="false">'Codigos Exxtend'!AQ35</f>
        <v/>
      </c>
      <c r="AC35" s="148" t="str">
        <f aca="false">IF(X35="","",Inosina!O35)</f>
        <v/>
      </c>
      <c r="AD35" s="149" t="str">
        <f aca="false">IF(AB35="","",VLOOKUP(AB35,'Codigos Exxtend'!$BB:$BD,3,0))</f>
        <v/>
      </c>
      <c r="AE35" s="149" t="n">
        <f aca="false">IF(AB35="",0,AC35*AD35)</f>
        <v>0</v>
      </c>
      <c r="AF35" s="144" t="str">
        <f aca="false">'Codigos Exxtend'!AV35</f>
        <v/>
      </c>
      <c r="AG35" s="145" t="str">
        <f aca="false">IF(AF35="","",1)</f>
        <v/>
      </c>
      <c r="AH35" s="146" t="str">
        <f aca="false">IF(AF35="","",VLOOKUP(AF35,'Codigos Exxtend'!$BB:$BD,3,0))</f>
        <v/>
      </c>
      <c r="AI35" s="146" t="n">
        <f aca="false">IF(AF35="",0,AG35*AH35)</f>
        <v>0</v>
      </c>
      <c r="AJ35" s="144" t="str">
        <f aca="false">'Codigos Exxtend'!AY35</f>
        <v/>
      </c>
      <c r="AK35" s="145" t="str">
        <f aca="false">IF(AJ35="","",1)</f>
        <v/>
      </c>
      <c r="AL35" s="146" t="str">
        <f aca="false">IF(AJ35="","",VLOOKUP(AJ35,'Codigos Exxtend'!$BB:$BD,3,0))</f>
        <v/>
      </c>
      <c r="AM35" s="146" t="n">
        <f aca="false">IF(AJ35="",0,AK35*AL35)</f>
        <v>0</v>
      </c>
      <c r="AN35" s="146" t="n">
        <f aca="false">SUM(G35+K35+O35+S35+W35+AA35+AE35+AI35+AM35)</f>
        <v>0</v>
      </c>
      <c r="AO35" s="150" t="str">
        <f aca="false">IF('Pedido e Cotação'!D45="","",'Pedido e Cotação'!D45)</f>
        <v/>
      </c>
      <c r="AP35" s="150" t="str">
        <f aca="false">IF('Pedido e Cotação'!E45="","",'Pedido e Cotação'!E45)</f>
        <v/>
      </c>
      <c r="AQ35" s="145" t="str">
        <f aca="false">'Pedido e Cotação'!F45</f>
        <v/>
      </c>
    </row>
    <row r="36" customFormat="false" ht="12.75" hidden="false" customHeight="false" outlineLevel="0" collapsed="false">
      <c r="B36" s="144" t="n">
        <v>34</v>
      </c>
      <c r="C36" s="139" t="str">
        <f aca="false">IF('Pedido e Cotação'!E46="","",'Codigos Exxtend'!D36&amp;'Codigos Exxtend'!AR36&amp;'Codigos Exxtend'!AS36&amp;'Codigos Exxtend'!AU36&amp;" "&amp;'Codigos Exxtend'!AX36)</f>
        <v/>
      </c>
      <c r="D36" s="144" t="str">
        <f aca="false">'Codigos Exxtend'!E36</f>
        <v/>
      </c>
      <c r="E36" s="145" t="str">
        <f aca="false">'Pedido e Cotação'!G46</f>
        <v/>
      </c>
      <c r="F36" s="146" t="str">
        <f aca="false">IF(D36="","",VLOOKUP(D36,'Codigos Exxtend'!$BB:$BD,3,0))</f>
        <v/>
      </c>
      <c r="G36" s="146" t="n">
        <f aca="false">IF(D36="",0,E36*F36)</f>
        <v>0</v>
      </c>
      <c r="H36" s="144" t="str">
        <f aca="false">'Codigos Exxtend'!G36</f>
        <v/>
      </c>
      <c r="I36" s="145" t="str">
        <f aca="false">IF(H36="","",1)</f>
        <v/>
      </c>
      <c r="J36" s="146" t="str">
        <f aca="false">IF(H36="","",150)</f>
        <v/>
      </c>
      <c r="K36" s="146" t="n">
        <f aca="false">IF(H36="",0,I36*J36)</f>
        <v>0</v>
      </c>
      <c r="L36" s="144" t="str">
        <f aca="false">'Codigos Exxtend'!J36</f>
        <v/>
      </c>
      <c r="M36" s="145" t="str">
        <f aca="false">IF(L36="","",Inosina!D36)</f>
        <v/>
      </c>
      <c r="N36" s="146" t="str">
        <f aca="false">IF(L36="","",VLOOKUP(L36,'Codigos Exxtend'!$BB:$BD,3,0))</f>
        <v/>
      </c>
      <c r="O36" s="146" t="n">
        <f aca="false">IF(L36="",0,M36*N36)</f>
        <v>0</v>
      </c>
      <c r="P36" s="144" t="str">
        <f aca="false">'Codigos Exxtend'!M36</f>
        <v/>
      </c>
      <c r="Q36" s="145" t="str">
        <f aca="false">IF(P36="","",Inosina!L36/4)</f>
        <v/>
      </c>
      <c r="R36" s="146" t="str">
        <f aca="false">IF(P36="","",VLOOKUP(P36,'Codigos Exxtend'!$BB:$BD,3,0))</f>
        <v/>
      </c>
      <c r="S36" s="146" t="n">
        <f aca="false">IF(P36="",0,Q36*R36)</f>
        <v>0</v>
      </c>
      <c r="T36" s="144" t="str">
        <f aca="false">'Codigos Exxtend'!P36</f>
        <v/>
      </c>
      <c r="U36" s="145" t="str">
        <f aca="false">IF(T36="","",Inosina!M36/2)</f>
        <v/>
      </c>
      <c r="V36" s="146" t="str">
        <f aca="false">IF(T36="","",VLOOKUP(T36,'Codigos Exxtend'!$BB:$BD,3,0))</f>
        <v/>
      </c>
      <c r="W36" s="146" t="n">
        <f aca="false">IF(T36="",0,U36*V36)</f>
        <v>0</v>
      </c>
      <c r="X36" s="144" t="str">
        <f aca="false">'Codigos Exxtend'!S36</f>
        <v/>
      </c>
      <c r="Y36" s="145" t="str">
        <f aca="false">IF(X36="","",Inosina!N36/2)</f>
        <v/>
      </c>
      <c r="Z36" s="146" t="str">
        <f aca="false">IF(X36="","",VLOOKUP(X36,'Codigos Exxtend'!$BB:$BD,3,0))</f>
        <v/>
      </c>
      <c r="AA36" s="146" t="n">
        <f aca="false">IF(X36="",0,Y36*Z36)</f>
        <v>0</v>
      </c>
      <c r="AB36" s="147" t="str">
        <f aca="false">'Codigos Exxtend'!AQ36</f>
        <v/>
      </c>
      <c r="AC36" s="148" t="str">
        <f aca="false">IF(X36="","",Inosina!O36)</f>
        <v/>
      </c>
      <c r="AD36" s="149" t="str">
        <f aca="false">IF(AB36="","",VLOOKUP(AB36,'Codigos Exxtend'!$BB:$BD,3,0))</f>
        <v/>
      </c>
      <c r="AE36" s="149" t="n">
        <f aca="false">IF(AB36="",0,AC36*AD36)</f>
        <v>0</v>
      </c>
      <c r="AF36" s="144" t="str">
        <f aca="false">'Codigos Exxtend'!AV36</f>
        <v/>
      </c>
      <c r="AG36" s="145" t="str">
        <f aca="false">IF(AF36="","",1)</f>
        <v/>
      </c>
      <c r="AH36" s="146" t="str">
        <f aca="false">IF(AF36="","",VLOOKUP(AF36,'Codigos Exxtend'!$BB:$BD,3,0))</f>
        <v/>
      </c>
      <c r="AI36" s="146" t="n">
        <f aca="false">IF(AF36="",0,AG36*AH36)</f>
        <v>0</v>
      </c>
      <c r="AJ36" s="144" t="str">
        <f aca="false">'Codigos Exxtend'!AY36</f>
        <v/>
      </c>
      <c r="AK36" s="145" t="str">
        <f aca="false">IF(AJ36="","",1)</f>
        <v/>
      </c>
      <c r="AL36" s="146" t="str">
        <f aca="false">IF(AJ36="","",VLOOKUP(AJ36,'Codigos Exxtend'!$BB:$BD,3,0))</f>
        <v/>
      </c>
      <c r="AM36" s="146" t="n">
        <f aca="false">IF(AJ36="",0,AK36*AL36)</f>
        <v>0</v>
      </c>
      <c r="AN36" s="146" t="n">
        <f aca="false">SUM(G36+K36+O36+S36+W36+AA36+AE36+AI36+AM36)</f>
        <v>0</v>
      </c>
      <c r="AO36" s="150" t="str">
        <f aca="false">IF('Pedido e Cotação'!D46="","",'Pedido e Cotação'!D46)</f>
        <v/>
      </c>
      <c r="AP36" s="150" t="str">
        <f aca="false">IF('Pedido e Cotação'!E46="","",'Pedido e Cotação'!E46)</f>
        <v/>
      </c>
      <c r="AQ36" s="145" t="str">
        <f aca="false">'Pedido e Cotação'!F46</f>
        <v/>
      </c>
    </row>
    <row r="37" customFormat="false" ht="12.75" hidden="false" customHeight="false" outlineLevel="0" collapsed="false">
      <c r="B37" s="144" t="n">
        <v>35</v>
      </c>
      <c r="C37" s="139" t="str">
        <f aca="false">IF('Pedido e Cotação'!E47="","",'Codigos Exxtend'!D37&amp;'Codigos Exxtend'!AR37&amp;'Codigos Exxtend'!AS37&amp;'Codigos Exxtend'!AU37&amp;" "&amp;'Codigos Exxtend'!AX37)</f>
        <v/>
      </c>
      <c r="D37" s="144" t="str">
        <f aca="false">'Codigos Exxtend'!E37</f>
        <v/>
      </c>
      <c r="E37" s="145" t="str">
        <f aca="false">'Pedido e Cotação'!G47</f>
        <v/>
      </c>
      <c r="F37" s="146" t="str">
        <f aca="false">IF(D37="","",VLOOKUP(D37,'Codigos Exxtend'!$BB:$BD,3,0))</f>
        <v/>
      </c>
      <c r="G37" s="146" t="n">
        <f aca="false">IF(D37="",0,E37*F37)</f>
        <v>0</v>
      </c>
      <c r="H37" s="144" t="str">
        <f aca="false">'Codigos Exxtend'!G37</f>
        <v/>
      </c>
      <c r="I37" s="145" t="str">
        <f aca="false">IF(H37="","",1)</f>
        <v/>
      </c>
      <c r="J37" s="146" t="str">
        <f aca="false">IF(H37="","",150)</f>
        <v/>
      </c>
      <c r="K37" s="146" t="n">
        <f aca="false">IF(H37="",0,I37*J37)</f>
        <v>0</v>
      </c>
      <c r="L37" s="144" t="str">
        <f aca="false">'Codigos Exxtend'!J37</f>
        <v/>
      </c>
      <c r="M37" s="145" t="str">
        <f aca="false">IF(L37="","",Inosina!D37)</f>
        <v/>
      </c>
      <c r="N37" s="146" t="str">
        <f aca="false">IF(L37="","",VLOOKUP(L37,'Codigos Exxtend'!$BB:$BD,3,0))</f>
        <v/>
      </c>
      <c r="O37" s="146" t="n">
        <f aca="false">IF(L37="",0,M37*N37)</f>
        <v>0</v>
      </c>
      <c r="P37" s="144" t="str">
        <f aca="false">'Codigos Exxtend'!M37</f>
        <v/>
      </c>
      <c r="Q37" s="145" t="str">
        <f aca="false">IF(P37="","",Inosina!L37/4)</f>
        <v/>
      </c>
      <c r="R37" s="146" t="str">
        <f aca="false">IF(P37="","",VLOOKUP(P37,'Codigos Exxtend'!$BB:$BD,3,0))</f>
        <v/>
      </c>
      <c r="S37" s="146" t="n">
        <f aca="false">IF(P37="",0,Q37*R37)</f>
        <v>0</v>
      </c>
      <c r="T37" s="144" t="str">
        <f aca="false">'Codigos Exxtend'!P37</f>
        <v/>
      </c>
      <c r="U37" s="145" t="str">
        <f aca="false">IF(T37="","",Inosina!M37/2)</f>
        <v/>
      </c>
      <c r="V37" s="146" t="str">
        <f aca="false">IF(T37="","",VLOOKUP(T37,'Codigos Exxtend'!$BB:$BD,3,0))</f>
        <v/>
      </c>
      <c r="W37" s="146" t="n">
        <f aca="false">IF(T37="",0,U37*V37)</f>
        <v>0</v>
      </c>
      <c r="X37" s="144" t="str">
        <f aca="false">'Codigos Exxtend'!S37</f>
        <v/>
      </c>
      <c r="Y37" s="145" t="str">
        <f aca="false">IF(X37="","",Inosina!N37/2)</f>
        <v/>
      </c>
      <c r="Z37" s="146" t="str">
        <f aca="false">IF(X37="","",VLOOKUP(X37,'Codigos Exxtend'!$BB:$BD,3,0))</f>
        <v/>
      </c>
      <c r="AA37" s="146" t="n">
        <f aca="false">IF(X37="",0,Y37*Z37)</f>
        <v>0</v>
      </c>
      <c r="AB37" s="147" t="str">
        <f aca="false">'Codigos Exxtend'!AQ37</f>
        <v/>
      </c>
      <c r="AC37" s="148" t="str">
        <f aca="false">IF(X37="","",Inosina!O37)</f>
        <v/>
      </c>
      <c r="AD37" s="149" t="str">
        <f aca="false">IF(AB37="","",VLOOKUP(AB37,'Codigos Exxtend'!$BB:$BD,3,0))</f>
        <v/>
      </c>
      <c r="AE37" s="149" t="n">
        <f aca="false">IF(AB37="",0,AC37*AD37)</f>
        <v>0</v>
      </c>
      <c r="AF37" s="144" t="str">
        <f aca="false">'Codigos Exxtend'!AV37</f>
        <v/>
      </c>
      <c r="AG37" s="145" t="str">
        <f aca="false">IF(AF37="","",1)</f>
        <v/>
      </c>
      <c r="AH37" s="146" t="str">
        <f aca="false">IF(AF37="","",VLOOKUP(AF37,'Codigos Exxtend'!$BB:$BD,3,0))</f>
        <v/>
      </c>
      <c r="AI37" s="146" t="n">
        <f aca="false">IF(AF37="",0,AG37*AH37)</f>
        <v>0</v>
      </c>
      <c r="AJ37" s="144" t="str">
        <f aca="false">'Codigos Exxtend'!AY37</f>
        <v/>
      </c>
      <c r="AK37" s="145" t="str">
        <f aca="false">IF(AJ37="","",1)</f>
        <v/>
      </c>
      <c r="AL37" s="146" t="str">
        <f aca="false">IF(AJ37="","",VLOOKUP(AJ37,'Codigos Exxtend'!$BB:$BD,3,0))</f>
        <v/>
      </c>
      <c r="AM37" s="146" t="n">
        <f aca="false">IF(AJ37="",0,AK37*AL37)</f>
        <v>0</v>
      </c>
      <c r="AN37" s="146" t="n">
        <f aca="false">SUM(G37+K37+O37+S37+W37+AA37+AE37+AI37+AM37)</f>
        <v>0</v>
      </c>
      <c r="AO37" s="150" t="str">
        <f aca="false">IF('Pedido e Cotação'!D47="","",'Pedido e Cotação'!D47)</f>
        <v/>
      </c>
      <c r="AP37" s="150" t="str">
        <f aca="false">IF('Pedido e Cotação'!E47="","",'Pedido e Cotação'!E47)</f>
        <v/>
      </c>
      <c r="AQ37" s="145" t="str">
        <f aca="false">'Pedido e Cotação'!F47</f>
        <v/>
      </c>
    </row>
    <row r="38" customFormat="false" ht="12.75" hidden="false" customHeight="false" outlineLevel="0" collapsed="false">
      <c r="B38" s="144" t="n">
        <v>36</v>
      </c>
      <c r="C38" s="139" t="str">
        <f aca="false">IF('Pedido e Cotação'!E48="","",'Codigos Exxtend'!D38&amp;'Codigos Exxtend'!AR38&amp;'Codigos Exxtend'!AS38&amp;'Codigos Exxtend'!AU38&amp;" "&amp;'Codigos Exxtend'!AX38)</f>
        <v/>
      </c>
      <c r="D38" s="144" t="str">
        <f aca="false">'Codigos Exxtend'!E38</f>
        <v/>
      </c>
      <c r="E38" s="145" t="str">
        <f aca="false">'Pedido e Cotação'!G48</f>
        <v/>
      </c>
      <c r="F38" s="146" t="str">
        <f aca="false">IF(D38="","",VLOOKUP(D38,'Codigos Exxtend'!$BB:$BD,3,0))</f>
        <v/>
      </c>
      <c r="G38" s="146" t="n">
        <f aca="false">IF(D38="",0,E38*F38)</f>
        <v>0</v>
      </c>
      <c r="H38" s="144" t="str">
        <f aca="false">'Codigos Exxtend'!G38</f>
        <v/>
      </c>
      <c r="I38" s="145" t="str">
        <f aca="false">IF(H38="","",1)</f>
        <v/>
      </c>
      <c r="J38" s="146" t="str">
        <f aca="false">IF(H38="","",150)</f>
        <v/>
      </c>
      <c r="K38" s="146" t="n">
        <f aca="false">IF(H38="",0,I38*J38)</f>
        <v>0</v>
      </c>
      <c r="L38" s="144" t="str">
        <f aca="false">'Codigos Exxtend'!J38</f>
        <v/>
      </c>
      <c r="M38" s="145" t="str">
        <f aca="false">IF(L38="","",Inosina!D38)</f>
        <v/>
      </c>
      <c r="N38" s="146" t="str">
        <f aca="false">IF(L38="","",VLOOKUP(L38,'Codigos Exxtend'!$BB:$BD,3,0))</f>
        <v/>
      </c>
      <c r="O38" s="146" t="n">
        <f aca="false">IF(L38="",0,M38*N38)</f>
        <v>0</v>
      </c>
      <c r="P38" s="144" t="str">
        <f aca="false">'Codigos Exxtend'!M38</f>
        <v/>
      </c>
      <c r="Q38" s="145" t="str">
        <f aca="false">IF(P38="","",Inosina!L38/4)</f>
        <v/>
      </c>
      <c r="R38" s="146" t="str">
        <f aca="false">IF(P38="","",VLOOKUP(P38,'Codigos Exxtend'!$BB:$BD,3,0))</f>
        <v/>
      </c>
      <c r="S38" s="146" t="n">
        <f aca="false">IF(P38="",0,Q38*R38)</f>
        <v>0</v>
      </c>
      <c r="T38" s="144" t="str">
        <f aca="false">'Codigos Exxtend'!P38</f>
        <v/>
      </c>
      <c r="U38" s="145" t="str">
        <f aca="false">IF(T38="","",Inosina!M38/2)</f>
        <v/>
      </c>
      <c r="V38" s="146" t="str">
        <f aca="false">IF(T38="","",VLOOKUP(T38,'Codigos Exxtend'!$BB:$BD,3,0))</f>
        <v/>
      </c>
      <c r="W38" s="146" t="n">
        <f aca="false">IF(T38="",0,U38*V38)</f>
        <v>0</v>
      </c>
      <c r="X38" s="144" t="str">
        <f aca="false">'Codigos Exxtend'!S38</f>
        <v/>
      </c>
      <c r="Y38" s="145" t="str">
        <f aca="false">IF(X38="","",Inosina!N38/2)</f>
        <v/>
      </c>
      <c r="Z38" s="146" t="str">
        <f aca="false">IF(X38="","",VLOOKUP(X38,'Codigos Exxtend'!$BB:$BD,3,0))</f>
        <v/>
      </c>
      <c r="AA38" s="146" t="n">
        <f aca="false">IF(X38="",0,Y38*Z38)</f>
        <v>0</v>
      </c>
      <c r="AB38" s="147" t="str">
        <f aca="false">'Codigos Exxtend'!AQ38</f>
        <v/>
      </c>
      <c r="AC38" s="148" t="str">
        <f aca="false">IF(X38="","",Inosina!O38)</f>
        <v/>
      </c>
      <c r="AD38" s="149" t="str">
        <f aca="false">IF(AB38="","",VLOOKUP(AB38,'Codigos Exxtend'!$BB:$BD,3,0))</f>
        <v/>
      </c>
      <c r="AE38" s="149" t="n">
        <f aca="false">IF(AB38="",0,AC38*AD38)</f>
        <v>0</v>
      </c>
      <c r="AF38" s="144" t="str">
        <f aca="false">'Codigos Exxtend'!AV38</f>
        <v/>
      </c>
      <c r="AG38" s="145" t="str">
        <f aca="false">IF(AF38="","",1)</f>
        <v/>
      </c>
      <c r="AH38" s="146" t="str">
        <f aca="false">IF(AF38="","",VLOOKUP(AF38,'Codigos Exxtend'!$BB:$BD,3,0))</f>
        <v/>
      </c>
      <c r="AI38" s="146" t="n">
        <f aca="false">IF(AF38="",0,AG38*AH38)</f>
        <v>0</v>
      </c>
      <c r="AJ38" s="144" t="str">
        <f aca="false">'Codigos Exxtend'!AY38</f>
        <v/>
      </c>
      <c r="AK38" s="145" t="str">
        <f aca="false">IF(AJ38="","",1)</f>
        <v/>
      </c>
      <c r="AL38" s="146" t="str">
        <f aca="false">IF(AJ38="","",VLOOKUP(AJ38,'Codigos Exxtend'!$BB:$BD,3,0))</f>
        <v/>
      </c>
      <c r="AM38" s="146" t="n">
        <f aca="false">IF(AJ38="",0,AK38*AL38)</f>
        <v>0</v>
      </c>
      <c r="AN38" s="146" t="n">
        <f aca="false">SUM(G38+K38+O38+S38+W38+AA38+AE38+AI38+AM38)</f>
        <v>0</v>
      </c>
      <c r="AO38" s="150" t="str">
        <f aca="false">IF('Pedido e Cotação'!D48="","",'Pedido e Cotação'!D48)</f>
        <v/>
      </c>
      <c r="AP38" s="150" t="str">
        <f aca="false">IF('Pedido e Cotação'!E48="","",'Pedido e Cotação'!E48)</f>
        <v/>
      </c>
      <c r="AQ38" s="145" t="str">
        <f aca="false">'Pedido e Cotação'!F48</f>
        <v/>
      </c>
    </row>
    <row r="39" customFormat="false" ht="12.75" hidden="false" customHeight="false" outlineLevel="0" collapsed="false">
      <c r="B39" s="144" t="n">
        <v>37</v>
      </c>
      <c r="C39" s="139" t="str">
        <f aca="false">IF('Pedido e Cotação'!E49="","",'Codigos Exxtend'!D39&amp;'Codigos Exxtend'!AR39&amp;'Codigos Exxtend'!AS39&amp;'Codigos Exxtend'!AU39&amp;" "&amp;'Codigos Exxtend'!AX39)</f>
        <v/>
      </c>
      <c r="D39" s="144" t="str">
        <f aca="false">'Codigos Exxtend'!E39</f>
        <v/>
      </c>
      <c r="E39" s="145" t="str">
        <f aca="false">'Pedido e Cotação'!G49</f>
        <v/>
      </c>
      <c r="F39" s="146" t="str">
        <f aca="false">IF(D39="","",VLOOKUP(D39,'Codigos Exxtend'!$BB:$BD,3,0))</f>
        <v/>
      </c>
      <c r="G39" s="146" t="n">
        <f aca="false">IF(D39="",0,E39*F39)</f>
        <v>0</v>
      </c>
      <c r="H39" s="144" t="str">
        <f aca="false">'Codigos Exxtend'!G39</f>
        <v/>
      </c>
      <c r="I39" s="145" t="str">
        <f aca="false">IF(H39="","",1)</f>
        <v/>
      </c>
      <c r="J39" s="146" t="str">
        <f aca="false">IF(H39="","",150)</f>
        <v/>
      </c>
      <c r="K39" s="146" t="n">
        <f aca="false">IF(H39="",0,I39*J39)</f>
        <v>0</v>
      </c>
      <c r="L39" s="144" t="str">
        <f aca="false">'Codigos Exxtend'!J39</f>
        <v/>
      </c>
      <c r="M39" s="145" t="str">
        <f aca="false">IF(L39="","",Inosina!D39)</f>
        <v/>
      </c>
      <c r="N39" s="146" t="str">
        <f aca="false">IF(L39="","",VLOOKUP(L39,'Codigos Exxtend'!$BB:$BD,3,0))</f>
        <v/>
      </c>
      <c r="O39" s="146" t="n">
        <f aca="false">IF(L39="",0,M39*N39)</f>
        <v>0</v>
      </c>
      <c r="P39" s="144" t="str">
        <f aca="false">'Codigos Exxtend'!M39</f>
        <v/>
      </c>
      <c r="Q39" s="145" t="str">
        <f aca="false">IF(P39="","",Inosina!L39/4)</f>
        <v/>
      </c>
      <c r="R39" s="146" t="str">
        <f aca="false">IF(P39="","",VLOOKUP(P39,'Codigos Exxtend'!$BB:$BD,3,0))</f>
        <v/>
      </c>
      <c r="S39" s="146" t="n">
        <f aca="false">IF(P39="",0,Q39*R39)</f>
        <v>0</v>
      </c>
      <c r="T39" s="144" t="str">
        <f aca="false">'Codigos Exxtend'!P39</f>
        <v/>
      </c>
      <c r="U39" s="145" t="str">
        <f aca="false">IF(T39="","",Inosina!M39/2)</f>
        <v/>
      </c>
      <c r="V39" s="146" t="str">
        <f aca="false">IF(T39="","",VLOOKUP(T39,'Codigos Exxtend'!$BB:$BD,3,0))</f>
        <v/>
      </c>
      <c r="W39" s="146" t="n">
        <f aca="false">IF(T39="",0,U39*V39)</f>
        <v>0</v>
      </c>
      <c r="X39" s="144" t="str">
        <f aca="false">'Codigos Exxtend'!S39</f>
        <v/>
      </c>
      <c r="Y39" s="145" t="str">
        <f aca="false">IF(X39="","",Inosina!N39/2)</f>
        <v/>
      </c>
      <c r="Z39" s="146" t="str">
        <f aca="false">IF(X39="","",VLOOKUP(X39,'Codigos Exxtend'!$BB:$BD,3,0))</f>
        <v/>
      </c>
      <c r="AA39" s="146" t="n">
        <f aca="false">IF(X39="",0,Y39*Z39)</f>
        <v>0</v>
      </c>
      <c r="AB39" s="147" t="str">
        <f aca="false">'Codigos Exxtend'!AQ39</f>
        <v/>
      </c>
      <c r="AC39" s="148" t="str">
        <f aca="false">IF(X39="","",Inosina!O39)</f>
        <v/>
      </c>
      <c r="AD39" s="149" t="str">
        <f aca="false">IF(AB39="","",VLOOKUP(AB39,'Codigos Exxtend'!$BB:$BD,3,0))</f>
        <v/>
      </c>
      <c r="AE39" s="149" t="n">
        <f aca="false">IF(AB39="",0,AC39*AD39)</f>
        <v>0</v>
      </c>
      <c r="AF39" s="144" t="str">
        <f aca="false">'Codigos Exxtend'!AV39</f>
        <v/>
      </c>
      <c r="AG39" s="145" t="str">
        <f aca="false">IF(AF39="","",1)</f>
        <v/>
      </c>
      <c r="AH39" s="146" t="str">
        <f aca="false">IF(AF39="","",VLOOKUP(AF39,'Codigos Exxtend'!$BB:$BD,3,0))</f>
        <v/>
      </c>
      <c r="AI39" s="146" t="n">
        <f aca="false">IF(AF39="",0,AG39*AH39)</f>
        <v>0</v>
      </c>
      <c r="AJ39" s="144" t="str">
        <f aca="false">'Codigos Exxtend'!AY39</f>
        <v/>
      </c>
      <c r="AK39" s="145" t="str">
        <f aca="false">IF(AJ39="","",1)</f>
        <v/>
      </c>
      <c r="AL39" s="146" t="str">
        <f aca="false">IF(AJ39="","",VLOOKUP(AJ39,'Codigos Exxtend'!$BB:$BD,3,0))</f>
        <v/>
      </c>
      <c r="AM39" s="146" t="n">
        <f aca="false">IF(AJ39="",0,AK39*AL39)</f>
        <v>0</v>
      </c>
      <c r="AN39" s="146" t="n">
        <f aca="false">SUM(G39+K39+O39+S39+W39+AA39+AE39+AI39+AM39)</f>
        <v>0</v>
      </c>
      <c r="AO39" s="150" t="str">
        <f aca="false">IF('Pedido e Cotação'!D49="","",'Pedido e Cotação'!D49)</f>
        <v/>
      </c>
      <c r="AP39" s="150" t="str">
        <f aca="false">IF('Pedido e Cotação'!E49="","",'Pedido e Cotação'!E49)</f>
        <v/>
      </c>
      <c r="AQ39" s="145" t="str">
        <f aca="false">'Pedido e Cotação'!F49</f>
        <v/>
      </c>
    </row>
    <row r="40" customFormat="false" ht="12.75" hidden="false" customHeight="false" outlineLevel="0" collapsed="false">
      <c r="B40" s="144" t="n">
        <v>38</v>
      </c>
      <c r="C40" s="139" t="str">
        <f aca="false">IF('Pedido e Cotação'!E50="","",'Codigos Exxtend'!D40&amp;'Codigos Exxtend'!AR40&amp;'Codigos Exxtend'!AS40&amp;'Codigos Exxtend'!AU40&amp;" "&amp;'Codigos Exxtend'!AX40)</f>
        <v/>
      </c>
      <c r="D40" s="144" t="str">
        <f aca="false">'Codigos Exxtend'!E40</f>
        <v/>
      </c>
      <c r="E40" s="145" t="str">
        <f aca="false">'Pedido e Cotação'!G50</f>
        <v/>
      </c>
      <c r="F40" s="146" t="str">
        <f aca="false">IF(D40="","",VLOOKUP(D40,'Codigos Exxtend'!$BB:$BD,3,0))</f>
        <v/>
      </c>
      <c r="G40" s="146" t="n">
        <f aca="false">IF(D40="",0,E40*F40)</f>
        <v>0</v>
      </c>
      <c r="H40" s="144" t="str">
        <f aca="false">'Codigos Exxtend'!G40</f>
        <v/>
      </c>
      <c r="I40" s="145" t="str">
        <f aca="false">IF(H40="","",1)</f>
        <v/>
      </c>
      <c r="J40" s="146" t="str">
        <f aca="false">IF(H40="","",150)</f>
        <v/>
      </c>
      <c r="K40" s="146" t="n">
        <f aca="false">IF(H40="",0,I40*J40)</f>
        <v>0</v>
      </c>
      <c r="L40" s="144" t="str">
        <f aca="false">'Codigos Exxtend'!J40</f>
        <v/>
      </c>
      <c r="M40" s="145" t="str">
        <f aca="false">IF(L40="","",Inosina!D40)</f>
        <v/>
      </c>
      <c r="N40" s="146" t="str">
        <f aca="false">IF(L40="","",VLOOKUP(L40,'Codigos Exxtend'!$BB:$BD,3,0))</f>
        <v/>
      </c>
      <c r="O40" s="146" t="n">
        <f aca="false">IF(L40="",0,M40*N40)</f>
        <v>0</v>
      </c>
      <c r="P40" s="144" t="str">
        <f aca="false">'Codigos Exxtend'!M40</f>
        <v/>
      </c>
      <c r="Q40" s="145" t="str">
        <f aca="false">IF(P40="","",Inosina!L40/4)</f>
        <v/>
      </c>
      <c r="R40" s="146" t="str">
        <f aca="false">IF(P40="","",VLOOKUP(P40,'Codigos Exxtend'!$BB:$BD,3,0))</f>
        <v/>
      </c>
      <c r="S40" s="146" t="n">
        <f aca="false">IF(P40="",0,Q40*R40)</f>
        <v>0</v>
      </c>
      <c r="T40" s="144" t="str">
        <f aca="false">'Codigos Exxtend'!P40</f>
        <v/>
      </c>
      <c r="U40" s="145" t="str">
        <f aca="false">IF(T40="","",Inosina!M40/2)</f>
        <v/>
      </c>
      <c r="V40" s="146" t="str">
        <f aca="false">IF(T40="","",VLOOKUP(T40,'Codigos Exxtend'!$BB:$BD,3,0))</f>
        <v/>
      </c>
      <c r="W40" s="146" t="n">
        <f aca="false">IF(T40="",0,U40*V40)</f>
        <v>0</v>
      </c>
      <c r="X40" s="144" t="str">
        <f aca="false">'Codigos Exxtend'!S40</f>
        <v/>
      </c>
      <c r="Y40" s="145" t="str">
        <f aca="false">IF(X40="","",Inosina!N40/2)</f>
        <v/>
      </c>
      <c r="Z40" s="146" t="str">
        <f aca="false">IF(X40="","",VLOOKUP(X40,'Codigos Exxtend'!$BB:$BD,3,0))</f>
        <v/>
      </c>
      <c r="AA40" s="146" t="n">
        <f aca="false">IF(X40="",0,Y40*Z40)</f>
        <v>0</v>
      </c>
      <c r="AB40" s="147" t="str">
        <f aca="false">'Codigos Exxtend'!AQ40</f>
        <v/>
      </c>
      <c r="AC40" s="148" t="str">
        <f aca="false">IF(X40="","",Inosina!O40)</f>
        <v/>
      </c>
      <c r="AD40" s="149" t="str">
        <f aca="false">IF(AB40="","",VLOOKUP(AB40,'Codigos Exxtend'!$BB:$BD,3,0))</f>
        <v/>
      </c>
      <c r="AE40" s="149" t="n">
        <f aca="false">IF(AB40="",0,AC40*AD40)</f>
        <v>0</v>
      </c>
      <c r="AF40" s="144" t="str">
        <f aca="false">'Codigos Exxtend'!AV40</f>
        <v/>
      </c>
      <c r="AG40" s="145" t="str">
        <f aca="false">IF(AF40="","",1)</f>
        <v/>
      </c>
      <c r="AH40" s="146" t="str">
        <f aca="false">IF(AF40="","",VLOOKUP(AF40,'Codigos Exxtend'!$BB:$BD,3,0))</f>
        <v/>
      </c>
      <c r="AI40" s="146" t="n">
        <f aca="false">IF(AF40="",0,AG40*AH40)</f>
        <v>0</v>
      </c>
      <c r="AJ40" s="144" t="str">
        <f aca="false">'Codigos Exxtend'!AY40</f>
        <v/>
      </c>
      <c r="AK40" s="145" t="str">
        <f aca="false">IF(AJ40="","",1)</f>
        <v/>
      </c>
      <c r="AL40" s="146" t="str">
        <f aca="false">IF(AJ40="","",VLOOKUP(AJ40,'Codigos Exxtend'!$BB:$BD,3,0))</f>
        <v/>
      </c>
      <c r="AM40" s="146" t="n">
        <f aca="false">IF(AJ40="",0,AK40*AL40)</f>
        <v>0</v>
      </c>
      <c r="AN40" s="146" t="n">
        <f aca="false">SUM(G40+K40+O40+S40+W40+AA40+AE40+AI40+AM40)</f>
        <v>0</v>
      </c>
      <c r="AO40" s="150" t="str">
        <f aca="false">IF('Pedido e Cotação'!D50="","",'Pedido e Cotação'!D50)</f>
        <v/>
      </c>
      <c r="AP40" s="150" t="str">
        <f aca="false">IF('Pedido e Cotação'!E50="","",'Pedido e Cotação'!E50)</f>
        <v/>
      </c>
      <c r="AQ40" s="145" t="str">
        <f aca="false">'Pedido e Cotação'!F50</f>
        <v/>
      </c>
    </row>
    <row r="41" customFormat="false" ht="12.75" hidden="false" customHeight="false" outlineLevel="0" collapsed="false">
      <c r="B41" s="144" t="n">
        <v>39</v>
      </c>
      <c r="C41" s="139" t="str">
        <f aca="false">IF('Pedido e Cotação'!E51="","",'Codigos Exxtend'!D41&amp;'Codigos Exxtend'!AR41&amp;'Codigos Exxtend'!AS41&amp;'Codigos Exxtend'!AU41&amp;" "&amp;'Codigos Exxtend'!AX41)</f>
        <v/>
      </c>
      <c r="D41" s="144" t="str">
        <f aca="false">'Codigos Exxtend'!E41</f>
        <v/>
      </c>
      <c r="E41" s="145" t="str">
        <f aca="false">'Pedido e Cotação'!G51</f>
        <v/>
      </c>
      <c r="F41" s="146" t="str">
        <f aca="false">IF(D41="","",VLOOKUP(D41,'Codigos Exxtend'!$BB:$BD,3,0))</f>
        <v/>
      </c>
      <c r="G41" s="146" t="n">
        <f aca="false">IF(D41="",0,E41*F41)</f>
        <v>0</v>
      </c>
      <c r="H41" s="144" t="str">
        <f aca="false">'Codigos Exxtend'!G41</f>
        <v/>
      </c>
      <c r="I41" s="145" t="str">
        <f aca="false">IF(H41="","",1)</f>
        <v/>
      </c>
      <c r="J41" s="146" t="str">
        <f aca="false">IF(H41="","",150)</f>
        <v/>
      </c>
      <c r="K41" s="146" t="n">
        <f aca="false">IF(H41="",0,I41*J41)</f>
        <v>0</v>
      </c>
      <c r="L41" s="144" t="str">
        <f aca="false">'Codigos Exxtend'!J41</f>
        <v/>
      </c>
      <c r="M41" s="145" t="str">
        <f aca="false">IF(L41="","",Inosina!D41)</f>
        <v/>
      </c>
      <c r="N41" s="146" t="str">
        <f aca="false">IF(L41="","",VLOOKUP(L41,'Codigos Exxtend'!$BB:$BD,3,0))</f>
        <v/>
      </c>
      <c r="O41" s="146" t="n">
        <f aca="false">IF(L41="",0,M41*N41)</f>
        <v>0</v>
      </c>
      <c r="P41" s="144" t="str">
        <f aca="false">'Codigos Exxtend'!M41</f>
        <v/>
      </c>
      <c r="Q41" s="145" t="str">
        <f aca="false">IF(P41="","",Inosina!L41/4)</f>
        <v/>
      </c>
      <c r="R41" s="146" t="str">
        <f aca="false">IF(P41="","",VLOOKUP(P41,'Codigos Exxtend'!$BB:$BD,3,0))</f>
        <v/>
      </c>
      <c r="S41" s="146" t="n">
        <f aca="false">IF(P41="",0,Q41*R41)</f>
        <v>0</v>
      </c>
      <c r="T41" s="144" t="str">
        <f aca="false">'Codigos Exxtend'!P41</f>
        <v/>
      </c>
      <c r="U41" s="145" t="str">
        <f aca="false">IF(T41="","",Inosina!M41/2)</f>
        <v/>
      </c>
      <c r="V41" s="146" t="str">
        <f aca="false">IF(T41="","",VLOOKUP(T41,'Codigos Exxtend'!$BB:$BD,3,0))</f>
        <v/>
      </c>
      <c r="W41" s="146" t="n">
        <f aca="false">IF(T41="",0,U41*V41)</f>
        <v>0</v>
      </c>
      <c r="X41" s="144" t="str">
        <f aca="false">'Codigos Exxtend'!S41</f>
        <v/>
      </c>
      <c r="Y41" s="145" t="str">
        <f aca="false">IF(X41="","",Inosina!N41/2)</f>
        <v/>
      </c>
      <c r="Z41" s="146" t="str">
        <f aca="false">IF(X41="","",VLOOKUP(X41,'Codigos Exxtend'!$BB:$BD,3,0))</f>
        <v/>
      </c>
      <c r="AA41" s="146" t="n">
        <f aca="false">IF(X41="",0,Y41*Z41)</f>
        <v>0</v>
      </c>
      <c r="AB41" s="147" t="str">
        <f aca="false">'Codigos Exxtend'!AQ41</f>
        <v/>
      </c>
      <c r="AC41" s="148" t="str">
        <f aca="false">IF(X41="","",Inosina!O41)</f>
        <v/>
      </c>
      <c r="AD41" s="149" t="str">
        <f aca="false">IF(AB41="","",VLOOKUP(AB41,'Codigos Exxtend'!$BB:$BD,3,0))</f>
        <v/>
      </c>
      <c r="AE41" s="149" t="n">
        <f aca="false">IF(AB41="",0,AC41*AD41)</f>
        <v>0</v>
      </c>
      <c r="AF41" s="144" t="str">
        <f aca="false">'Codigos Exxtend'!AV41</f>
        <v/>
      </c>
      <c r="AG41" s="145" t="str">
        <f aca="false">IF(AF41="","",1)</f>
        <v/>
      </c>
      <c r="AH41" s="146" t="str">
        <f aca="false">IF(AF41="","",VLOOKUP(AF41,'Codigos Exxtend'!$BB:$BD,3,0))</f>
        <v/>
      </c>
      <c r="AI41" s="146" t="n">
        <f aca="false">IF(AF41="",0,AG41*AH41)</f>
        <v>0</v>
      </c>
      <c r="AJ41" s="144" t="str">
        <f aca="false">'Codigos Exxtend'!AY41</f>
        <v/>
      </c>
      <c r="AK41" s="145" t="str">
        <f aca="false">IF(AJ41="","",1)</f>
        <v/>
      </c>
      <c r="AL41" s="146" t="str">
        <f aca="false">IF(AJ41="","",VLOOKUP(AJ41,'Codigos Exxtend'!$BB:$BD,3,0))</f>
        <v/>
      </c>
      <c r="AM41" s="146" t="n">
        <f aca="false">IF(AJ41="",0,AK41*AL41)</f>
        <v>0</v>
      </c>
      <c r="AN41" s="146" t="n">
        <f aca="false">SUM(G41+K41+O41+S41+W41+AA41+AE41+AI41+AM41)</f>
        <v>0</v>
      </c>
      <c r="AO41" s="150" t="str">
        <f aca="false">IF('Pedido e Cotação'!D51="","",'Pedido e Cotação'!D51)</f>
        <v/>
      </c>
      <c r="AP41" s="150" t="str">
        <f aca="false">IF('Pedido e Cotação'!E51="","",'Pedido e Cotação'!E51)</f>
        <v/>
      </c>
      <c r="AQ41" s="145" t="str">
        <f aca="false">'Pedido e Cotação'!F51</f>
        <v/>
      </c>
    </row>
    <row r="42" customFormat="false" ht="12.75" hidden="false" customHeight="false" outlineLevel="0" collapsed="false">
      <c r="B42" s="144" t="n">
        <v>40</v>
      </c>
      <c r="C42" s="139" t="str">
        <f aca="false">IF('Pedido e Cotação'!E52="","",'Codigos Exxtend'!D42&amp;'Codigos Exxtend'!AR42&amp;'Codigos Exxtend'!AS42&amp;'Codigos Exxtend'!AU42&amp;" "&amp;'Codigos Exxtend'!AX42)</f>
        <v/>
      </c>
      <c r="D42" s="144" t="str">
        <f aca="false">'Codigos Exxtend'!E42</f>
        <v/>
      </c>
      <c r="E42" s="145" t="str">
        <f aca="false">'Pedido e Cotação'!G52</f>
        <v/>
      </c>
      <c r="F42" s="146" t="str">
        <f aca="false">IF(D42="","",VLOOKUP(D42,'Codigos Exxtend'!$BB:$BD,3,0))</f>
        <v/>
      </c>
      <c r="G42" s="146" t="n">
        <f aca="false">IF(D42="",0,E42*F42)</f>
        <v>0</v>
      </c>
      <c r="H42" s="144" t="str">
        <f aca="false">'Codigos Exxtend'!G42</f>
        <v/>
      </c>
      <c r="I42" s="145" t="str">
        <f aca="false">IF(H42="","",1)</f>
        <v/>
      </c>
      <c r="J42" s="146" t="str">
        <f aca="false">IF(H42="","",150)</f>
        <v/>
      </c>
      <c r="K42" s="146" t="n">
        <f aca="false">IF(H42="",0,I42*J42)</f>
        <v>0</v>
      </c>
      <c r="L42" s="144" t="str">
        <f aca="false">'Codigos Exxtend'!J42</f>
        <v/>
      </c>
      <c r="M42" s="145" t="str">
        <f aca="false">IF(L42="","",Inosina!D42)</f>
        <v/>
      </c>
      <c r="N42" s="146" t="str">
        <f aca="false">IF(L42="","",VLOOKUP(L42,'Codigos Exxtend'!$BB:$BD,3,0))</f>
        <v/>
      </c>
      <c r="O42" s="146" t="n">
        <f aca="false">IF(L42="",0,M42*N42)</f>
        <v>0</v>
      </c>
      <c r="P42" s="144" t="str">
        <f aca="false">'Codigos Exxtend'!M42</f>
        <v/>
      </c>
      <c r="Q42" s="145" t="str">
        <f aca="false">IF(P42="","",Inosina!L42/4)</f>
        <v/>
      </c>
      <c r="R42" s="146" t="str">
        <f aca="false">IF(P42="","",VLOOKUP(P42,'Codigos Exxtend'!$BB:$BD,3,0))</f>
        <v/>
      </c>
      <c r="S42" s="146" t="n">
        <f aca="false">IF(P42="",0,Q42*R42)</f>
        <v>0</v>
      </c>
      <c r="T42" s="144" t="str">
        <f aca="false">'Codigos Exxtend'!P42</f>
        <v/>
      </c>
      <c r="U42" s="145" t="str">
        <f aca="false">IF(T42="","",Inosina!M42/2)</f>
        <v/>
      </c>
      <c r="V42" s="146" t="str">
        <f aca="false">IF(T42="","",VLOOKUP(T42,'Codigos Exxtend'!$BB:$BD,3,0))</f>
        <v/>
      </c>
      <c r="W42" s="146" t="n">
        <f aca="false">IF(T42="",0,U42*V42)</f>
        <v>0</v>
      </c>
      <c r="X42" s="144" t="str">
        <f aca="false">'Codigos Exxtend'!S42</f>
        <v/>
      </c>
      <c r="Y42" s="145" t="str">
        <f aca="false">IF(X42="","",Inosina!N42/2)</f>
        <v/>
      </c>
      <c r="Z42" s="146" t="str">
        <f aca="false">IF(X42="","",VLOOKUP(X42,'Codigos Exxtend'!$BB:$BD,3,0))</f>
        <v/>
      </c>
      <c r="AA42" s="146" t="n">
        <f aca="false">IF(X42="",0,Y42*Z42)</f>
        <v>0</v>
      </c>
      <c r="AB42" s="147" t="str">
        <f aca="false">'Codigos Exxtend'!AQ42</f>
        <v/>
      </c>
      <c r="AC42" s="148" t="str">
        <f aca="false">IF(X42="","",Inosina!O42)</f>
        <v/>
      </c>
      <c r="AD42" s="149" t="str">
        <f aca="false">IF(AB42="","",VLOOKUP(AB42,'Codigos Exxtend'!$BB:$BD,3,0))</f>
        <v/>
      </c>
      <c r="AE42" s="149" t="n">
        <f aca="false">IF(AB42="",0,AC42*AD42)</f>
        <v>0</v>
      </c>
      <c r="AF42" s="144" t="str">
        <f aca="false">'Codigos Exxtend'!AV42</f>
        <v/>
      </c>
      <c r="AG42" s="145" t="str">
        <f aca="false">IF(AF42="","",1)</f>
        <v/>
      </c>
      <c r="AH42" s="146" t="str">
        <f aca="false">IF(AF42="","",VLOOKUP(AF42,'Codigos Exxtend'!$BB:$BD,3,0))</f>
        <v/>
      </c>
      <c r="AI42" s="146" t="n">
        <f aca="false">IF(AF42="",0,AG42*AH42)</f>
        <v>0</v>
      </c>
      <c r="AJ42" s="144" t="str">
        <f aca="false">'Codigos Exxtend'!AY42</f>
        <v/>
      </c>
      <c r="AK42" s="145" t="str">
        <f aca="false">IF(AJ42="","",1)</f>
        <v/>
      </c>
      <c r="AL42" s="146" t="str">
        <f aca="false">IF(AJ42="","",VLOOKUP(AJ42,'Codigos Exxtend'!$BB:$BD,3,0))</f>
        <v/>
      </c>
      <c r="AM42" s="146" t="n">
        <f aca="false">IF(AJ42="",0,AK42*AL42)</f>
        <v>0</v>
      </c>
      <c r="AN42" s="146" t="n">
        <f aca="false">SUM(G42+K42+O42+S42+W42+AA42+AE42+AI42+AM42)</f>
        <v>0</v>
      </c>
      <c r="AO42" s="150" t="str">
        <f aca="false">IF('Pedido e Cotação'!D52="","",'Pedido e Cotação'!D52)</f>
        <v/>
      </c>
      <c r="AP42" s="150" t="str">
        <f aca="false">IF('Pedido e Cotação'!E52="","",'Pedido e Cotação'!E52)</f>
        <v/>
      </c>
      <c r="AQ42" s="145" t="str">
        <f aca="false">'Pedido e Cotação'!F52</f>
        <v/>
      </c>
    </row>
    <row r="43" customFormat="false" ht="12.75" hidden="false" customHeight="false" outlineLevel="0" collapsed="false">
      <c r="B43" s="144" t="n">
        <v>41</v>
      </c>
      <c r="C43" s="139" t="str">
        <f aca="false">IF('Pedido e Cotação'!E53="","",'Codigos Exxtend'!D43&amp;'Codigos Exxtend'!AR43&amp;'Codigos Exxtend'!AS43&amp;'Codigos Exxtend'!AU43&amp;" "&amp;'Codigos Exxtend'!AX43)</f>
        <v/>
      </c>
      <c r="D43" s="144" t="str">
        <f aca="false">'Codigos Exxtend'!E43</f>
        <v/>
      </c>
      <c r="E43" s="145" t="str">
        <f aca="false">'Pedido e Cotação'!G53</f>
        <v/>
      </c>
      <c r="F43" s="146" t="str">
        <f aca="false">IF(D43="","",VLOOKUP(D43,'Codigos Exxtend'!$BB:$BD,3,0))</f>
        <v/>
      </c>
      <c r="G43" s="146" t="n">
        <f aca="false">IF(D43="",0,E43*F43)</f>
        <v>0</v>
      </c>
      <c r="H43" s="144" t="str">
        <f aca="false">'Codigos Exxtend'!G43</f>
        <v/>
      </c>
      <c r="I43" s="145" t="str">
        <f aca="false">IF(H43="","",1)</f>
        <v/>
      </c>
      <c r="J43" s="146" t="str">
        <f aca="false">IF(H43="","",150)</f>
        <v/>
      </c>
      <c r="K43" s="146" t="n">
        <f aca="false">IF(H43="",0,I43*J43)</f>
        <v>0</v>
      </c>
      <c r="L43" s="144" t="str">
        <f aca="false">'Codigos Exxtend'!J43</f>
        <v/>
      </c>
      <c r="M43" s="145" t="str">
        <f aca="false">IF(L43="","",Inosina!D43)</f>
        <v/>
      </c>
      <c r="N43" s="146" t="str">
        <f aca="false">IF(L43="","",VLOOKUP(L43,'Codigos Exxtend'!$BB:$BD,3,0))</f>
        <v/>
      </c>
      <c r="O43" s="146" t="n">
        <f aca="false">IF(L43="",0,M43*N43)</f>
        <v>0</v>
      </c>
      <c r="P43" s="144" t="str">
        <f aca="false">'Codigos Exxtend'!M43</f>
        <v/>
      </c>
      <c r="Q43" s="145" t="str">
        <f aca="false">IF(P43="","",Inosina!L43/4)</f>
        <v/>
      </c>
      <c r="R43" s="146" t="str">
        <f aca="false">IF(P43="","",VLOOKUP(P43,'Codigos Exxtend'!$BB:$BD,3,0))</f>
        <v/>
      </c>
      <c r="S43" s="146" t="n">
        <f aca="false">IF(P43="",0,Q43*R43)</f>
        <v>0</v>
      </c>
      <c r="T43" s="144" t="str">
        <f aca="false">'Codigos Exxtend'!P43</f>
        <v/>
      </c>
      <c r="U43" s="145" t="str">
        <f aca="false">IF(T43="","",Inosina!M43/2)</f>
        <v/>
      </c>
      <c r="V43" s="146" t="str">
        <f aca="false">IF(T43="","",VLOOKUP(T43,'Codigos Exxtend'!$BB:$BD,3,0))</f>
        <v/>
      </c>
      <c r="W43" s="146" t="n">
        <f aca="false">IF(T43="",0,U43*V43)</f>
        <v>0</v>
      </c>
      <c r="X43" s="144" t="str">
        <f aca="false">'Codigos Exxtend'!S43</f>
        <v/>
      </c>
      <c r="Y43" s="145" t="str">
        <f aca="false">IF(X43="","",Inosina!N43/2)</f>
        <v/>
      </c>
      <c r="Z43" s="146" t="str">
        <f aca="false">IF(X43="","",VLOOKUP(X43,'Codigos Exxtend'!$BB:$BD,3,0))</f>
        <v/>
      </c>
      <c r="AA43" s="146" t="n">
        <f aca="false">IF(X43="",0,Y43*Z43)</f>
        <v>0</v>
      </c>
      <c r="AB43" s="147" t="str">
        <f aca="false">'Codigos Exxtend'!AQ43</f>
        <v/>
      </c>
      <c r="AC43" s="148" t="str">
        <f aca="false">IF(X43="","",Inosina!O43)</f>
        <v/>
      </c>
      <c r="AD43" s="149" t="str">
        <f aca="false">IF(AB43="","",VLOOKUP(AB43,'Codigos Exxtend'!$BB:$BD,3,0))</f>
        <v/>
      </c>
      <c r="AE43" s="149" t="n">
        <f aca="false">IF(AB43="",0,AC43*AD43)</f>
        <v>0</v>
      </c>
      <c r="AF43" s="144" t="str">
        <f aca="false">'Codigos Exxtend'!AV43</f>
        <v/>
      </c>
      <c r="AG43" s="145" t="str">
        <f aca="false">IF(AF43="","",1)</f>
        <v/>
      </c>
      <c r="AH43" s="146" t="str">
        <f aca="false">IF(AF43="","",VLOOKUP(AF43,'Codigos Exxtend'!$BB:$BD,3,0))</f>
        <v/>
      </c>
      <c r="AI43" s="146" t="n">
        <f aca="false">IF(AF43="",0,AG43*AH43)</f>
        <v>0</v>
      </c>
      <c r="AJ43" s="144" t="str">
        <f aca="false">'Codigos Exxtend'!AY43</f>
        <v/>
      </c>
      <c r="AK43" s="145" t="str">
        <f aca="false">IF(AJ43="","",1)</f>
        <v/>
      </c>
      <c r="AL43" s="146" t="str">
        <f aca="false">IF(AJ43="","",VLOOKUP(AJ43,'Codigos Exxtend'!$BB:$BD,3,0))</f>
        <v/>
      </c>
      <c r="AM43" s="146" t="n">
        <f aca="false">IF(AJ43="",0,AK43*AL43)</f>
        <v>0</v>
      </c>
      <c r="AN43" s="146" t="n">
        <f aca="false">SUM(G43+K43+O43+S43+W43+AA43+AE43+AI43+AM43)</f>
        <v>0</v>
      </c>
      <c r="AO43" s="150" t="str">
        <f aca="false">IF('Pedido e Cotação'!D53="","",'Pedido e Cotação'!D53)</f>
        <v/>
      </c>
      <c r="AP43" s="150" t="str">
        <f aca="false">IF('Pedido e Cotação'!E53="","",'Pedido e Cotação'!E53)</f>
        <v/>
      </c>
      <c r="AQ43" s="145" t="str">
        <f aca="false">'Pedido e Cotação'!F53</f>
        <v/>
      </c>
    </row>
    <row r="44" customFormat="false" ht="12.75" hidden="false" customHeight="false" outlineLevel="0" collapsed="false">
      <c r="B44" s="144" t="n">
        <v>42</v>
      </c>
      <c r="C44" s="139" t="str">
        <f aca="false">IF('Pedido e Cotação'!E54="","",'Codigos Exxtend'!D44&amp;'Codigos Exxtend'!AR44&amp;'Codigos Exxtend'!AS44&amp;'Codigos Exxtend'!AU44&amp;" "&amp;'Codigos Exxtend'!AX44)</f>
        <v/>
      </c>
      <c r="D44" s="144" t="str">
        <f aca="false">'Codigos Exxtend'!E44</f>
        <v/>
      </c>
      <c r="E44" s="145" t="str">
        <f aca="false">'Pedido e Cotação'!G54</f>
        <v/>
      </c>
      <c r="F44" s="146" t="str">
        <f aca="false">IF(D44="","",VLOOKUP(D44,'Codigos Exxtend'!$BB:$BD,3,0))</f>
        <v/>
      </c>
      <c r="G44" s="146" t="n">
        <f aca="false">IF(D44="",0,E44*F44)</f>
        <v>0</v>
      </c>
      <c r="H44" s="144" t="str">
        <f aca="false">'Codigos Exxtend'!G44</f>
        <v/>
      </c>
      <c r="I44" s="145" t="str">
        <f aca="false">IF(H44="","",1)</f>
        <v/>
      </c>
      <c r="J44" s="146" t="str">
        <f aca="false">IF(H44="","",150)</f>
        <v/>
      </c>
      <c r="K44" s="146" t="n">
        <f aca="false">IF(H44="",0,I44*J44)</f>
        <v>0</v>
      </c>
      <c r="L44" s="144" t="str">
        <f aca="false">'Codigos Exxtend'!J44</f>
        <v/>
      </c>
      <c r="M44" s="145" t="str">
        <f aca="false">IF(L44="","",Inosina!D44)</f>
        <v/>
      </c>
      <c r="N44" s="146" t="str">
        <f aca="false">IF(L44="","",VLOOKUP(L44,'Codigos Exxtend'!$BB:$BD,3,0))</f>
        <v/>
      </c>
      <c r="O44" s="146" t="n">
        <f aca="false">IF(L44="",0,M44*N44)</f>
        <v>0</v>
      </c>
      <c r="P44" s="144" t="str">
        <f aca="false">'Codigos Exxtend'!M44</f>
        <v/>
      </c>
      <c r="Q44" s="145" t="str">
        <f aca="false">IF(P44="","",Inosina!L44/4)</f>
        <v/>
      </c>
      <c r="R44" s="146" t="str">
        <f aca="false">IF(P44="","",VLOOKUP(P44,'Codigos Exxtend'!$BB:$BD,3,0))</f>
        <v/>
      </c>
      <c r="S44" s="146" t="n">
        <f aca="false">IF(P44="",0,Q44*R44)</f>
        <v>0</v>
      </c>
      <c r="T44" s="144" t="str">
        <f aca="false">'Codigos Exxtend'!P44</f>
        <v/>
      </c>
      <c r="U44" s="145" t="str">
        <f aca="false">IF(T44="","",Inosina!M44/2)</f>
        <v/>
      </c>
      <c r="V44" s="146" t="str">
        <f aca="false">IF(T44="","",VLOOKUP(T44,'Codigos Exxtend'!$BB:$BD,3,0))</f>
        <v/>
      </c>
      <c r="W44" s="146" t="n">
        <f aca="false">IF(T44="",0,U44*V44)</f>
        <v>0</v>
      </c>
      <c r="X44" s="144" t="str">
        <f aca="false">'Codigos Exxtend'!S44</f>
        <v/>
      </c>
      <c r="Y44" s="145" t="str">
        <f aca="false">IF(X44="","",Inosina!N44/2)</f>
        <v/>
      </c>
      <c r="Z44" s="146" t="str">
        <f aca="false">IF(X44="","",VLOOKUP(X44,'Codigos Exxtend'!$BB:$BD,3,0))</f>
        <v/>
      </c>
      <c r="AA44" s="146" t="n">
        <f aca="false">IF(X44="",0,Y44*Z44)</f>
        <v>0</v>
      </c>
      <c r="AB44" s="147" t="str">
        <f aca="false">'Codigos Exxtend'!AQ44</f>
        <v/>
      </c>
      <c r="AC44" s="148" t="str">
        <f aca="false">IF(X44="","",Inosina!O44)</f>
        <v/>
      </c>
      <c r="AD44" s="149" t="str">
        <f aca="false">IF(AB44="","",VLOOKUP(AB44,'Codigos Exxtend'!$BB:$BD,3,0))</f>
        <v/>
      </c>
      <c r="AE44" s="149" t="n">
        <f aca="false">IF(AB44="",0,AC44*AD44)</f>
        <v>0</v>
      </c>
      <c r="AF44" s="144" t="str">
        <f aca="false">'Codigos Exxtend'!AV44</f>
        <v/>
      </c>
      <c r="AG44" s="145" t="str">
        <f aca="false">IF(AF44="","",1)</f>
        <v/>
      </c>
      <c r="AH44" s="146" t="str">
        <f aca="false">IF(AF44="","",VLOOKUP(AF44,'Codigos Exxtend'!$BB:$BD,3,0))</f>
        <v/>
      </c>
      <c r="AI44" s="146" t="n">
        <f aca="false">IF(AF44="",0,AG44*AH44)</f>
        <v>0</v>
      </c>
      <c r="AJ44" s="144" t="str">
        <f aca="false">'Codigos Exxtend'!AY44</f>
        <v/>
      </c>
      <c r="AK44" s="145" t="str">
        <f aca="false">IF(AJ44="","",1)</f>
        <v/>
      </c>
      <c r="AL44" s="146" t="str">
        <f aca="false">IF(AJ44="","",VLOOKUP(AJ44,'Codigos Exxtend'!$BB:$BD,3,0))</f>
        <v/>
      </c>
      <c r="AM44" s="146" t="n">
        <f aca="false">IF(AJ44="",0,AK44*AL44)</f>
        <v>0</v>
      </c>
      <c r="AN44" s="146" t="n">
        <f aca="false">SUM(G44+K44+O44+S44+W44+AA44+AE44+AI44+AM44)</f>
        <v>0</v>
      </c>
      <c r="AO44" s="150" t="str">
        <f aca="false">IF('Pedido e Cotação'!D54="","",'Pedido e Cotação'!D54)</f>
        <v/>
      </c>
      <c r="AP44" s="150" t="str">
        <f aca="false">IF('Pedido e Cotação'!E54="","",'Pedido e Cotação'!E54)</f>
        <v/>
      </c>
      <c r="AQ44" s="145" t="str">
        <f aca="false">'Pedido e Cotação'!F54</f>
        <v/>
      </c>
    </row>
    <row r="45" customFormat="false" ht="12.75" hidden="false" customHeight="false" outlineLevel="0" collapsed="false">
      <c r="B45" s="144" t="n">
        <v>43</v>
      </c>
      <c r="C45" s="139" t="str">
        <f aca="false">IF('Pedido e Cotação'!E55="","",'Codigos Exxtend'!D45&amp;'Codigos Exxtend'!AR45&amp;'Codigos Exxtend'!AS45&amp;'Codigos Exxtend'!AU45&amp;" "&amp;'Codigos Exxtend'!AX45)</f>
        <v/>
      </c>
      <c r="D45" s="144" t="str">
        <f aca="false">'Codigos Exxtend'!E45</f>
        <v/>
      </c>
      <c r="E45" s="145" t="str">
        <f aca="false">'Pedido e Cotação'!G55</f>
        <v/>
      </c>
      <c r="F45" s="146" t="str">
        <f aca="false">IF(D45="","",VLOOKUP(D45,'Codigos Exxtend'!$BB:$BD,3,0))</f>
        <v/>
      </c>
      <c r="G45" s="146" t="n">
        <f aca="false">IF(D45="",0,E45*F45)</f>
        <v>0</v>
      </c>
      <c r="H45" s="144" t="str">
        <f aca="false">'Codigos Exxtend'!G45</f>
        <v/>
      </c>
      <c r="I45" s="145" t="str">
        <f aca="false">IF(H45="","",1)</f>
        <v/>
      </c>
      <c r="J45" s="146" t="str">
        <f aca="false">IF(H45="","",150)</f>
        <v/>
      </c>
      <c r="K45" s="146" t="n">
        <f aca="false">IF(H45="",0,I45*J45)</f>
        <v>0</v>
      </c>
      <c r="L45" s="144" t="str">
        <f aca="false">'Codigos Exxtend'!J45</f>
        <v/>
      </c>
      <c r="M45" s="145" t="str">
        <f aca="false">IF(L45="","",Inosina!D45)</f>
        <v/>
      </c>
      <c r="N45" s="146" t="str">
        <f aca="false">IF(L45="","",VLOOKUP(L45,'Codigos Exxtend'!$BB:$BD,3,0))</f>
        <v/>
      </c>
      <c r="O45" s="146" t="n">
        <f aca="false">IF(L45="",0,M45*N45)</f>
        <v>0</v>
      </c>
      <c r="P45" s="144" t="str">
        <f aca="false">'Codigos Exxtend'!M45</f>
        <v/>
      </c>
      <c r="Q45" s="145" t="str">
        <f aca="false">IF(P45="","",Inosina!L45/4)</f>
        <v/>
      </c>
      <c r="R45" s="146" t="str">
        <f aca="false">IF(P45="","",VLOOKUP(P45,'Codigos Exxtend'!$BB:$BD,3,0))</f>
        <v/>
      </c>
      <c r="S45" s="146" t="n">
        <f aca="false">IF(P45="",0,Q45*R45)</f>
        <v>0</v>
      </c>
      <c r="T45" s="144" t="str">
        <f aca="false">'Codigos Exxtend'!P45</f>
        <v/>
      </c>
      <c r="U45" s="145" t="str">
        <f aca="false">IF(T45="","",Inosina!M45/2)</f>
        <v/>
      </c>
      <c r="V45" s="146" t="str">
        <f aca="false">IF(T45="","",VLOOKUP(T45,'Codigos Exxtend'!$BB:$BD,3,0))</f>
        <v/>
      </c>
      <c r="W45" s="146" t="n">
        <f aca="false">IF(T45="",0,U45*V45)</f>
        <v>0</v>
      </c>
      <c r="X45" s="144" t="str">
        <f aca="false">'Codigos Exxtend'!S45</f>
        <v/>
      </c>
      <c r="Y45" s="145" t="str">
        <f aca="false">IF(X45="","",Inosina!N45/2)</f>
        <v/>
      </c>
      <c r="Z45" s="146" t="str">
        <f aca="false">IF(X45="","",VLOOKUP(X45,'Codigos Exxtend'!$BB:$BD,3,0))</f>
        <v/>
      </c>
      <c r="AA45" s="146" t="n">
        <f aca="false">IF(X45="",0,Y45*Z45)</f>
        <v>0</v>
      </c>
      <c r="AB45" s="147" t="str">
        <f aca="false">'Codigos Exxtend'!AQ45</f>
        <v/>
      </c>
      <c r="AC45" s="148" t="str">
        <f aca="false">IF(X45="","",Inosina!O45)</f>
        <v/>
      </c>
      <c r="AD45" s="149" t="str">
        <f aca="false">IF(AB45="","",VLOOKUP(AB45,'Codigos Exxtend'!$BB:$BD,3,0))</f>
        <v/>
      </c>
      <c r="AE45" s="149" t="n">
        <f aca="false">IF(AB45="",0,AC45*AD45)</f>
        <v>0</v>
      </c>
      <c r="AF45" s="144" t="str">
        <f aca="false">'Codigos Exxtend'!AV45</f>
        <v/>
      </c>
      <c r="AG45" s="145" t="str">
        <f aca="false">IF(AF45="","",1)</f>
        <v/>
      </c>
      <c r="AH45" s="146" t="str">
        <f aca="false">IF(AF45="","",VLOOKUP(AF45,'Codigos Exxtend'!$BB:$BD,3,0))</f>
        <v/>
      </c>
      <c r="AI45" s="146" t="n">
        <f aca="false">IF(AF45="",0,AG45*AH45)</f>
        <v>0</v>
      </c>
      <c r="AJ45" s="144" t="str">
        <f aca="false">'Codigos Exxtend'!AY45</f>
        <v/>
      </c>
      <c r="AK45" s="145" t="str">
        <f aca="false">IF(AJ45="","",1)</f>
        <v/>
      </c>
      <c r="AL45" s="146" t="str">
        <f aca="false">IF(AJ45="","",VLOOKUP(AJ45,'Codigos Exxtend'!$BB:$BD,3,0))</f>
        <v/>
      </c>
      <c r="AM45" s="146" t="n">
        <f aca="false">IF(AJ45="",0,AK45*AL45)</f>
        <v>0</v>
      </c>
      <c r="AN45" s="146" t="n">
        <f aca="false">SUM(G45+K45+O45+S45+W45+AA45+AE45+AI45+AM45)</f>
        <v>0</v>
      </c>
      <c r="AO45" s="150" t="str">
        <f aca="false">IF('Pedido e Cotação'!D55="","",'Pedido e Cotação'!D55)</f>
        <v/>
      </c>
      <c r="AP45" s="150" t="str">
        <f aca="false">IF('Pedido e Cotação'!E55="","",'Pedido e Cotação'!E55)</f>
        <v/>
      </c>
      <c r="AQ45" s="145" t="str">
        <f aca="false">'Pedido e Cotação'!F55</f>
        <v/>
      </c>
    </row>
    <row r="46" customFormat="false" ht="12.75" hidden="false" customHeight="false" outlineLevel="0" collapsed="false">
      <c r="B46" s="144" t="n">
        <v>44</v>
      </c>
      <c r="C46" s="139" t="str">
        <f aca="false">IF('Pedido e Cotação'!E56="","",'Codigos Exxtend'!D46&amp;'Codigos Exxtend'!AR46&amp;'Codigos Exxtend'!AS46&amp;'Codigos Exxtend'!AU46&amp;" "&amp;'Codigos Exxtend'!AX46)</f>
        <v/>
      </c>
      <c r="D46" s="144" t="str">
        <f aca="false">'Codigos Exxtend'!E46</f>
        <v/>
      </c>
      <c r="E46" s="145" t="str">
        <f aca="false">'Pedido e Cotação'!G56</f>
        <v/>
      </c>
      <c r="F46" s="146" t="str">
        <f aca="false">IF(D46="","",VLOOKUP(D46,'Codigos Exxtend'!$BB:$BD,3,0))</f>
        <v/>
      </c>
      <c r="G46" s="146" t="n">
        <f aca="false">IF(D46="",0,E46*F46)</f>
        <v>0</v>
      </c>
      <c r="H46" s="144" t="str">
        <f aca="false">'Codigos Exxtend'!G46</f>
        <v/>
      </c>
      <c r="I46" s="145" t="str">
        <f aca="false">IF(H46="","",1)</f>
        <v/>
      </c>
      <c r="J46" s="146" t="str">
        <f aca="false">IF(H46="","",150)</f>
        <v/>
      </c>
      <c r="K46" s="146" t="n">
        <f aca="false">IF(H46="",0,I46*J46)</f>
        <v>0</v>
      </c>
      <c r="L46" s="144" t="str">
        <f aca="false">'Codigos Exxtend'!J46</f>
        <v/>
      </c>
      <c r="M46" s="145" t="str">
        <f aca="false">IF(L46="","",Inosina!D46)</f>
        <v/>
      </c>
      <c r="N46" s="146" t="str">
        <f aca="false">IF(L46="","",VLOOKUP(L46,'Codigos Exxtend'!$BB:$BD,3,0))</f>
        <v/>
      </c>
      <c r="O46" s="146" t="n">
        <f aca="false">IF(L46="",0,M46*N46)</f>
        <v>0</v>
      </c>
      <c r="P46" s="144" t="str">
        <f aca="false">'Codigos Exxtend'!M46</f>
        <v/>
      </c>
      <c r="Q46" s="145" t="str">
        <f aca="false">IF(P46="","",Inosina!L46/4)</f>
        <v/>
      </c>
      <c r="R46" s="146" t="str">
        <f aca="false">IF(P46="","",VLOOKUP(P46,'Codigos Exxtend'!$BB:$BD,3,0))</f>
        <v/>
      </c>
      <c r="S46" s="146" t="n">
        <f aca="false">IF(P46="",0,Q46*R46)</f>
        <v>0</v>
      </c>
      <c r="T46" s="144" t="str">
        <f aca="false">'Codigos Exxtend'!P46</f>
        <v/>
      </c>
      <c r="U46" s="145" t="str">
        <f aca="false">IF(T46="","",Inosina!M46/2)</f>
        <v/>
      </c>
      <c r="V46" s="146" t="str">
        <f aca="false">IF(T46="","",VLOOKUP(T46,'Codigos Exxtend'!$BB:$BD,3,0))</f>
        <v/>
      </c>
      <c r="W46" s="146" t="n">
        <f aca="false">IF(T46="",0,U46*V46)</f>
        <v>0</v>
      </c>
      <c r="X46" s="144" t="str">
        <f aca="false">'Codigos Exxtend'!S46</f>
        <v/>
      </c>
      <c r="Y46" s="145" t="str">
        <f aca="false">IF(X46="","",Inosina!N46/2)</f>
        <v/>
      </c>
      <c r="Z46" s="146" t="str">
        <f aca="false">IF(X46="","",VLOOKUP(X46,'Codigos Exxtend'!$BB:$BD,3,0))</f>
        <v/>
      </c>
      <c r="AA46" s="146" t="n">
        <f aca="false">IF(X46="",0,Y46*Z46)</f>
        <v>0</v>
      </c>
      <c r="AB46" s="147" t="str">
        <f aca="false">'Codigos Exxtend'!AQ46</f>
        <v/>
      </c>
      <c r="AC46" s="148" t="str">
        <f aca="false">IF(X46="","",Inosina!O46)</f>
        <v/>
      </c>
      <c r="AD46" s="149" t="str">
        <f aca="false">IF(AB46="","",VLOOKUP(AB46,'Codigos Exxtend'!$BB:$BD,3,0))</f>
        <v/>
      </c>
      <c r="AE46" s="149" t="n">
        <f aca="false">IF(AB46="",0,AC46*AD46)</f>
        <v>0</v>
      </c>
      <c r="AF46" s="144" t="str">
        <f aca="false">'Codigos Exxtend'!AV46</f>
        <v/>
      </c>
      <c r="AG46" s="145" t="str">
        <f aca="false">IF(AF46="","",1)</f>
        <v/>
      </c>
      <c r="AH46" s="146" t="str">
        <f aca="false">IF(AF46="","",VLOOKUP(AF46,'Codigos Exxtend'!$BB:$BD,3,0))</f>
        <v/>
      </c>
      <c r="AI46" s="146" t="n">
        <f aca="false">IF(AF46="",0,AG46*AH46)</f>
        <v>0</v>
      </c>
      <c r="AJ46" s="144" t="str">
        <f aca="false">'Codigos Exxtend'!AY46</f>
        <v/>
      </c>
      <c r="AK46" s="145" t="str">
        <f aca="false">IF(AJ46="","",1)</f>
        <v/>
      </c>
      <c r="AL46" s="146" t="str">
        <f aca="false">IF(AJ46="","",VLOOKUP(AJ46,'Codigos Exxtend'!$BB:$BD,3,0))</f>
        <v/>
      </c>
      <c r="AM46" s="146" t="n">
        <f aca="false">IF(AJ46="",0,AK46*AL46)</f>
        <v>0</v>
      </c>
      <c r="AN46" s="146" t="n">
        <f aca="false">SUM(G46+K46+O46+S46+W46+AA46+AE46+AI46+AM46)</f>
        <v>0</v>
      </c>
      <c r="AO46" s="150" t="str">
        <f aca="false">IF('Pedido e Cotação'!D56="","",'Pedido e Cotação'!D56)</f>
        <v/>
      </c>
      <c r="AP46" s="150" t="str">
        <f aca="false">IF('Pedido e Cotação'!E56="","",'Pedido e Cotação'!E56)</f>
        <v/>
      </c>
      <c r="AQ46" s="145" t="str">
        <f aca="false">'Pedido e Cotação'!F56</f>
        <v/>
      </c>
    </row>
    <row r="47" customFormat="false" ht="12.75" hidden="false" customHeight="false" outlineLevel="0" collapsed="false">
      <c r="B47" s="144" t="n">
        <v>45</v>
      </c>
      <c r="C47" s="139" t="str">
        <f aca="false">IF('Pedido e Cotação'!E57="","",'Codigos Exxtend'!D47&amp;'Codigos Exxtend'!AR47&amp;'Codigos Exxtend'!AS47&amp;'Codigos Exxtend'!AU47&amp;" "&amp;'Codigos Exxtend'!AX47)</f>
        <v/>
      </c>
      <c r="D47" s="144" t="str">
        <f aca="false">'Codigos Exxtend'!E47</f>
        <v/>
      </c>
      <c r="E47" s="145" t="str">
        <f aca="false">'Pedido e Cotação'!G57</f>
        <v/>
      </c>
      <c r="F47" s="146" t="str">
        <f aca="false">IF(D47="","",VLOOKUP(D47,'Codigos Exxtend'!$BB:$BD,3,0))</f>
        <v/>
      </c>
      <c r="G47" s="146" t="n">
        <f aca="false">IF(D47="",0,E47*F47)</f>
        <v>0</v>
      </c>
      <c r="H47" s="144" t="str">
        <f aca="false">'Codigos Exxtend'!G47</f>
        <v/>
      </c>
      <c r="I47" s="145" t="str">
        <f aca="false">IF(H47="","",1)</f>
        <v/>
      </c>
      <c r="J47" s="146" t="str">
        <f aca="false">IF(H47="","",150)</f>
        <v/>
      </c>
      <c r="K47" s="146" t="n">
        <f aca="false">IF(H47="",0,I47*J47)</f>
        <v>0</v>
      </c>
      <c r="L47" s="144" t="str">
        <f aca="false">'Codigos Exxtend'!J47</f>
        <v/>
      </c>
      <c r="M47" s="145" t="str">
        <f aca="false">IF(L47="","",Inosina!D47)</f>
        <v/>
      </c>
      <c r="N47" s="146" t="str">
        <f aca="false">IF(L47="","",VLOOKUP(L47,'Codigos Exxtend'!$BB:$BD,3,0))</f>
        <v/>
      </c>
      <c r="O47" s="146" t="n">
        <f aca="false">IF(L47="",0,M47*N47)</f>
        <v>0</v>
      </c>
      <c r="P47" s="144" t="str">
        <f aca="false">'Codigos Exxtend'!M47</f>
        <v/>
      </c>
      <c r="Q47" s="145" t="str">
        <f aca="false">IF(P47="","",Inosina!L47/4)</f>
        <v/>
      </c>
      <c r="R47" s="146" t="str">
        <f aca="false">IF(P47="","",VLOOKUP(P47,'Codigos Exxtend'!$BB:$BD,3,0))</f>
        <v/>
      </c>
      <c r="S47" s="146" t="n">
        <f aca="false">IF(P47="",0,Q47*R47)</f>
        <v>0</v>
      </c>
      <c r="T47" s="144" t="str">
        <f aca="false">'Codigos Exxtend'!P47</f>
        <v/>
      </c>
      <c r="U47" s="145" t="str">
        <f aca="false">IF(T47="","",Inosina!M47/2)</f>
        <v/>
      </c>
      <c r="V47" s="146" t="str">
        <f aca="false">IF(T47="","",VLOOKUP(T47,'Codigos Exxtend'!$BB:$BD,3,0))</f>
        <v/>
      </c>
      <c r="W47" s="146" t="n">
        <f aca="false">IF(T47="",0,U47*V47)</f>
        <v>0</v>
      </c>
      <c r="X47" s="144" t="str">
        <f aca="false">'Codigos Exxtend'!S47</f>
        <v/>
      </c>
      <c r="Y47" s="145" t="str">
        <f aca="false">IF(X47="","",Inosina!N47/2)</f>
        <v/>
      </c>
      <c r="Z47" s="146" t="str">
        <f aca="false">IF(X47="","",VLOOKUP(X47,'Codigos Exxtend'!$BB:$BD,3,0))</f>
        <v/>
      </c>
      <c r="AA47" s="146" t="n">
        <f aca="false">IF(X47="",0,Y47*Z47)</f>
        <v>0</v>
      </c>
      <c r="AB47" s="147" t="str">
        <f aca="false">'Codigos Exxtend'!AQ47</f>
        <v/>
      </c>
      <c r="AC47" s="148" t="str">
        <f aca="false">IF(X47="","",Inosina!O47)</f>
        <v/>
      </c>
      <c r="AD47" s="149" t="str">
        <f aca="false">IF(AB47="","",VLOOKUP(AB47,'Codigos Exxtend'!$BB:$BD,3,0))</f>
        <v/>
      </c>
      <c r="AE47" s="149" t="n">
        <f aca="false">IF(AB47="",0,AC47*AD47)</f>
        <v>0</v>
      </c>
      <c r="AF47" s="144" t="str">
        <f aca="false">'Codigos Exxtend'!AV47</f>
        <v/>
      </c>
      <c r="AG47" s="145" t="str">
        <f aca="false">IF(AF47="","",1)</f>
        <v/>
      </c>
      <c r="AH47" s="146" t="str">
        <f aca="false">IF(AF47="","",VLOOKUP(AF47,'Codigos Exxtend'!$BB:$BD,3,0))</f>
        <v/>
      </c>
      <c r="AI47" s="146" t="n">
        <f aca="false">IF(AF47="",0,AG47*AH47)</f>
        <v>0</v>
      </c>
      <c r="AJ47" s="144" t="str">
        <f aca="false">'Codigos Exxtend'!AY47</f>
        <v/>
      </c>
      <c r="AK47" s="145" t="str">
        <f aca="false">IF(AJ47="","",1)</f>
        <v/>
      </c>
      <c r="AL47" s="146" t="str">
        <f aca="false">IF(AJ47="","",VLOOKUP(AJ47,'Codigos Exxtend'!$BB:$BD,3,0))</f>
        <v/>
      </c>
      <c r="AM47" s="146" t="n">
        <f aca="false">IF(AJ47="",0,AK47*AL47)</f>
        <v>0</v>
      </c>
      <c r="AN47" s="146" t="n">
        <f aca="false">SUM(G47+K47+O47+S47+W47+AA47+AE47+AI47+AM47)</f>
        <v>0</v>
      </c>
      <c r="AO47" s="150" t="str">
        <f aca="false">IF('Pedido e Cotação'!D57="","",'Pedido e Cotação'!D57)</f>
        <v/>
      </c>
      <c r="AP47" s="150" t="str">
        <f aca="false">IF('Pedido e Cotação'!E57="","",'Pedido e Cotação'!E57)</f>
        <v/>
      </c>
      <c r="AQ47" s="145" t="str">
        <f aca="false">'Pedido e Cotação'!F57</f>
        <v/>
      </c>
    </row>
    <row r="48" customFormat="false" ht="12.75" hidden="false" customHeight="false" outlineLevel="0" collapsed="false">
      <c r="B48" s="144" t="n">
        <v>46</v>
      </c>
      <c r="C48" s="139" t="str">
        <f aca="false">IF('Pedido e Cotação'!E58="","",'Codigos Exxtend'!D48&amp;'Codigos Exxtend'!AR48&amp;'Codigos Exxtend'!AS48&amp;'Codigos Exxtend'!AU48&amp;" "&amp;'Codigos Exxtend'!AX48)</f>
        <v/>
      </c>
      <c r="D48" s="144" t="str">
        <f aca="false">'Codigos Exxtend'!E48</f>
        <v/>
      </c>
      <c r="E48" s="145" t="str">
        <f aca="false">'Pedido e Cotação'!G58</f>
        <v/>
      </c>
      <c r="F48" s="146" t="str">
        <f aca="false">IF(D48="","",VLOOKUP(D48,'Codigos Exxtend'!$BB:$BD,3,0))</f>
        <v/>
      </c>
      <c r="G48" s="146" t="n">
        <f aca="false">IF(D48="",0,E48*F48)</f>
        <v>0</v>
      </c>
      <c r="H48" s="144" t="str">
        <f aca="false">'Codigos Exxtend'!G48</f>
        <v/>
      </c>
      <c r="I48" s="145" t="str">
        <f aca="false">IF(H48="","",1)</f>
        <v/>
      </c>
      <c r="J48" s="146" t="str">
        <f aca="false">IF(H48="","",150)</f>
        <v/>
      </c>
      <c r="K48" s="146" t="n">
        <f aca="false">IF(H48="",0,I48*J48)</f>
        <v>0</v>
      </c>
      <c r="L48" s="144" t="str">
        <f aca="false">'Codigos Exxtend'!J48</f>
        <v/>
      </c>
      <c r="M48" s="145" t="str">
        <f aca="false">IF(L48="","",Inosina!D48)</f>
        <v/>
      </c>
      <c r="N48" s="146" t="str">
        <f aca="false">IF(L48="","",VLOOKUP(L48,'Codigos Exxtend'!$BB:$BD,3,0))</f>
        <v/>
      </c>
      <c r="O48" s="146" t="n">
        <f aca="false">IF(L48="",0,M48*N48)</f>
        <v>0</v>
      </c>
      <c r="P48" s="144" t="str">
        <f aca="false">'Codigos Exxtend'!M48</f>
        <v/>
      </c>
      <c r="Q48" s="145" t="str">
        <f aca="false">IF(P48="","",Inosina!L48/4)</f>
        <v/>
      </c>
      <c r="R48" s="146" t="str">
        <f aca="false">IF(P48="","",VLOOKUP(P48,'Codigos Exxtend'!$BB:$BD,3,0))</f>
        <v/>
      </c>
      <c r="S48" s="146" t="n">
        <f aca="false">IF(P48="",0,Q48*R48)</f>
        <v>0</v>
      </c>
      <c r="T48" s="144" t="str">
        <f aca="false">'Codigos Exxtend'!P48</f>
        <v/>
      </c>
      <c r="U48" s="145" t="str">
        <f aca="false">IF(T48="","",Inosina!M48/2)</f>
        <v/>
      </c>
      <c r="V48" s="146" t="str">
        <f aca="false">IF(T48="","",VLOOKUP(T48,'Codigos Exxtend'!$BB:$BD,3,0))</f>
        <v/>
      </c>
      <c r="W48" s="146" t="n">
        <f aca="false">IF(T48="",0,U48*V48)</f>
        <v>0</v>
      </c>
      <c r="X48" s="144" t="str">
        <f aca="false">'Codigos Exxtend'!S48</f>
        <v/>
      </c>
      <c r="Y48" s="145" t="str">
        <f aca="false">IF(X48="","",Inosina!N48/2)</f>
        <v/>
      </c>
      <c r="Z48" s="146" t="str">
        <f aca="false">IF(X48="","",VLOOKUP(X48,'Codigos Exxtend'!$BB:$BD,3,0))</f>
        <v/>
      </c>
      <c r="AA48" s="146" t="n">
        <f aca="false">IF(X48="",0,Y48*Z48)</f>
        <v>0</v>
      </c>
      <c r="AB48" s="147" t="str">
        <f aca="false">'Codigos Exxtend'!AQ48</f>
        <v/>
      </c>
      <c r="AC48" s="148" t="str">
        <f aca="false">IF(X48="","",Inosina!O48)</f>
        <v/>
      </c>
      <c r="AD48" s="149" t="str">
        <f aca="false">IF(AB48="","",VLOOKUP(AB48,'Codigos Exxtend'!$BB:$BD,3,0))</f>
        <v/>
      </c>
      <c r="AE48" s="149" t="n">
        <f aca="false">IF(AB48="",0,AC48*AD48)</f>
        <v>0</v>
      </c>
      <c r="AF48" s="144" t="str">
        <f aca="false">'Codigos Exxtend'!AV48</f>
        <v/>
      </c>
      <c r="AG48" s="145" t="str">
        <f aca="false">IF(AF48="","",1)</f>
        <v/>
      </c>
      <c r="AH48" s="146" t="str">
        <f aca="false">IF(AF48="","",VLOOKUP(AF48,'Codigos Exxtend'!$BB:$BD,3,0))</f>
        <v/>
      </c>
      <c r="AI48" s="146" t="n">
        <f aca="false">IF(AF48="",0,AG48*AH48)</f>
        <v>0</v>
      </c>
      <c r="AJ48" s="144" t="str">
        <f aca="false">'Codigos Exxtend'!AY48</f>
        <v/>
      </c>
      <c r="AK48" s="145" t="str">
        <f aca="false">IF(AJ48="","",1)</f>
        <v/>
      </c>
      <c r="AL48" s="146" t="str">
        <f aca="false">IF(AJ48="","",VLOOKUP(AJ48,'Codigos Exxtend'!$BB:$BD,3,0))</f>
        <v/>
      </c>
      <c r="AM48" s="146" t="n">
        <f aca="false">IF(AJ48="",0,AK48*AL48)</f>
        <v>0</v>
      </c>
      <c r="AN48" s="146" t="n">
        <f aca="false">SUM(G48+K48+O48+S48+W48+AA48+AE48+AI48+AM48)</f>
        <v>0</v>
      </c>
      <c r="AO48" s="150" t="str">
        <f aca="false">IF('Pedido e Cotação'!D58="","",'Pedido e Cotação'!D58)</f>
        <v/>
      </c>
      <c r="AP48" s="150" t="str">
        <f aca="false">IF('Pedido e Cotação'!E58="","",'Pedido e Cotação'!E58)</f>
        <v/>
      </c>
      <c r="AQ48" s="145" t="str">
        <f aca="false">'Pedido e Cotação'!F58</f>
        <v/>
      </c>
    </row>
    <row r="49" customFormat="false" ht="12.75" hidden="false" customHeight="false" outlineLevel="0" collapsed="false">
      <c r="B49" s="144" t="n">
        <v>47</v>
      </c>
      <c r="C49" s="139" t="str">
        <f aca="false">IF('Pedido e Cotação'!E59="","",'Codigos Exxtend'!D49&amp;'Codigos Exxtend'!AR49&amp;'Codigos Exxtend'!AS49&amp;'Codigos Exxtend'!AU49&amp;" "&amp;'Codigos Exxtend'!AX49)</f>
        <v/>
      </c>
      <c r="D49" s="144" t="str">
        <f aca="false">'Codigos Exxtend'!E49</f>
        <v/>
      </c>
      <c r="E49" s="145" t="str">
        <f aca="false">'Pedido e Cotação'!G59</f>
        <v/>
      </c>
      <c r="F49" s="146" t="str">
        <f aca="false">IF(D49="","",VLOOKUP(D49,'Codigos Exxtend'!$BB:$BD,3,0))</f>
        <v/>
      </c>
      <c r="G49" s="146" t="n">
        <f aca="false">IF(D49="",0,E49*F49)</f>
        <v>0</v>
      </c>
      <c r="H49" s="144" t="str">
        <f aca="false">'Codigos Exxtend'!G49</f>
        <v/>
      </c>
      <c r="I49" s="145" t="str">
        <f aca="false">IF(H49="","",1)</f>
        <v/>
      </c>
      <c r="J49" s="146" t="str">
        <f aca="false">IF(H49="","",150)</f>
        <v/>
      </c>
      <c r="K49" s="146" t="n">
        <f aca="false">IF(H49="",0,I49*J49)</f>
        <v>0</v>
      </c>
      <c r="L49" s="144" t="str">
        <f aca="false">'Codigos Exxtend'!J49</f>
        <v/>
      </c>
      <c r="M49" s="145" t="str">
        <f aca="false">IF(L49="","",Inosina!D49)</f>
        <v/>
      </c>
      <c r="N49" s="146" t="str">
        <f aca="false">IF(L49="","",VLOOKUP(L49,'Codigos Exxtend'!$BB:$BD,3,0))</f>
        <v/>
      </c>
      <c r="O49" s="146" t="n">
        <f aca="false">IF(L49="",0,M49*N49)</f>
        <v>0</v>
      </c>
      <c r="P49" s="144" t="str">
        <f aca="false">'Codigos Exxtend'!M49</f>
        <v/>
      </c>
      <c r="Q49" s="145" t="str">
        <f aca="false">IF(P49="","",Inosina!L49/4)</f>
        <v/>
      </c>
      <c r="R49" s="146" t="str">
        <f aca="false">IF(P49="","",VLOOKUP(P49,'Codigos Exxtend'!$BB:$BD,3,0))</f>
        <v/>
      </c>
      <c r="S49" s="146" t="n">
        <f aca="false">IF(P49="",0,Q49*R49)</f>
        <v>0</v>
      </c>
      <c r="T49" s="144" t="str">
        <f aca="false">'Codigos Exxtend'!P49</f>
        <v/>
      </c>
      <c r="U49" s="145" t="str">
        <f aca="false">IF(T49="","",Inosina!M49/2)</f>
        <v/>
      </c>
      <c r="V49" s="146" t="str">
        <f aca="false">IF(T49="","",VLOOKUP(T49,'Codigos Exxtend'!$BB:$BD,3,0))</f>
        <v/>
      </c>
      <c r="W49" s="146" t="n">
        <f aca="false">IF(T49="",0,U49*V49)</f>
        <v>0</v>
      </c>
      <c r="X49" s="144" t="str">
        <f aca="false">'Codigos Exxtend'!S49</f>
        <v/>
      </c>
      <c r="Y49" s="145" t="str">
        <f aca="false">IF(X49="","",Inosina!N49/2)</f>
        <v/>
      </c>
      <c r="Z49" s="146" t="str">
        <f aca="false">IF(X49="","",VLOOKUP(X49,'Codigos Exxtend'!$BB:$BD,3,0))</f>
        <v/>
      </c>
      <c r="AA49" s="146" t="n">
        <f aca="false">IF(X49="",0,Y49*Z49)</f>
        <v>0</v>
      </c>
      <c r="AB49" s="147" t="str">
        <f aca="false">'Codigos Exxtend'!AQ49</f>
        <v/>
      </c>
      <c r="AC49" s="148" t="str">
        <f aca="false">IF(X49="","",Inosina!O49)</f>
        <v/>
      </c>
      <c r="AD49" s="149" t="str">
        <f aca="false">IF(AB49="","",VLOOKUP(AB49,'Codigos Exxtend'!$BB:$BD,3,0))</f>
        <v/>
      </c>
      <c r="AE49" s="149" t="n">
        <f aca="false">IF(AB49="",0,AC49*AD49)</f>
        <v>0</v>
      </c>
      <c r="AF49" s="144" t="str">
        <f aca="false">'Codigos Exxtend'!AV49</f>
        <v/>
      </c>
      <c r="AG49" s="145" t="str">
        <f aca="false">IF(AF49="","",1)</f>
        <v/>
      </c>
      <c r="AH49" s="146" t="str">
        <f aca="false">IF(AF49="","",VLOOKUP(AF49,'Codigos Exxtend'!$BB:$BD,3,0))</f>
        <v/>
      </c>
      <c r="AI49" s="146" t="n">
        <f aca="false">IF(AF49="",0,AG49*AH49)</f>
        <v>0</v>
      </c>
      <c r="AJ49" s="144" t="str">
        <f aca="false">'Codigos Exxtend'!AY49</f>
        <v/>
      </c>
      <c r="AK49" s="145" t="str">
        <f aca="false">IF(AJ49="","",1)</f>
        <v/>
      </c>
      <c r="AL49" s="146" t="str">
        <f aca="false">IF(AJ49="","",VLOOKUP(AJ49,'Codigos Exxtend'!$BB:$BD,3,0))</f>
        <v/>
      </c>
      <c r="AM49" s="146" t="n">
        <f aca="false">IF(AJ49="",0,AK49*AL49)</f>
        <v>0</v>
      </c>
      <c r="AN49" s="146" t="n">
        <f aca="false">SUM(G49+K49+O49+S49+W49+AA49+AE49+AI49+AM49)</f>
        <v>0</v>
      </c>
      <c r="AO49" s="150" t="str">
        <f aca="false">IF('Pedido e Cotação'!D59="","",'Pedido e Cotação'!D59)</f>
        <v/>
      </c>
      <c r="AP49" s="150" t="str">
        <f aca="false">IF('Pedido e Cotação'!E59="","",'Pedido e Cotação'!E59)</f>
        <v/>
      </c>
      <c r="AQ49" s="145" t="str">
        <f aca="false">'Pedido e Cotação'!F59</f>
        <v/>
      </c>
    </row>
    <row r="50" customFormat="false" ht="12.75" hidden="false" customHeight="false" outlineLevel="0" collapsed="false">
      <c r="B50" s="144" t="n">
        <v>48</v>
      </c>
      <c r="C50" s="139" t="str">
        <f aca="false">IF('Pedido e Cotação'!E60="","",'Codigos Exxtend'!D50&amp;'Codigos Exxtend'!AR50&amp;'Codigos Exxtend'!AS50&amp;'Codigos Exxtend'!AU50&amp;" "&amp;'Codigos Exxtend'!AX50)</f>
        <v/>
      </c>
      <c r="D50" s="144" t="str">
        <f aca="false">'Codigos Exxtend'!E50</f>
        <v/>
      </c>
      <c r="E50" s="145" t="str">
        <f aca="false">'Pedido e Cotação'!G60</f>
        <v/>
      </c>
      <c r="F50" s="146" t="str">
        <f aca="false">IF(D50="","",VLOOKUP(D50,'Codigos Exxtend'!$BB:$BD,3,0))</f>
        <v/>
      </c>
      <c r="G50" s="146" t="n">
        <f aca="false">IF(D50="",0,E50*F50)</f>
        <v>0</v>
      </c>
      <c r="H50" s="144" t="str">
        <f aca="false">'Codigos Exxtend'!G50</f>
        <v/>
      </c>
      <c r="I50" s="145" t="str">
        <f aca="false">IF(H50="","",1)</f>
        <v/>
      </c>
      <c r="J50" s="146" t="str">
        <f aca="false">IF(H50="","",150)</f>
        <v/>
      </c>
      <c r="K50" s="146" t="n">
        <f aca="false">IF(H50="",0,I50*J50)</f>
        <v>0</v>
      </c>
      <c r="L50" s="144" t="str">
        <f aca="false">'Codigos Exxtend'!J50</f>
        <v/>
      </c>
      <c r="M50" s="145" t="str">
        <f aca="false">IF(L50="","",Inosina!D50)</f>
        <v/>
      </c>
      <c r="N50" s="146" t="str">
        <f aca="false">IF(L50="","",VLOOKUP(L50,'Codigos Exxtend'!$BB:$BD,3,0))</f>
        <v/>
      </c>
      <c r="O50" s="146" t="n">
        <f aca="false">IF(L50="",0,M50*N50)</f>
        <v>0</v>
      </c>
      <c r="P50" s="144" t="str">
        <f aca="false">'Codigos Exxtend'!M50</f>
        <v/>
      </c>
      <c r="Q50" s="145" t="str">
        <f aca="false">IF(P50="","",Inosina!L50/4)</f>
        <v/>
      </c>
      <c r="R50" s="146" t="str">
        <f aca="false">IF(P50="","",VLOOKUP(P50,'Codigos Exxtend'!$BB:$BD,3,0))</f>
        <v/>
      </c>
      <c r="S50" s="146" t="n">
        <f aca="false">IF(P50="",0,Q50*R50)</f>
        <v>0</v>
      </c>
      <c r="T50" s="144" t="str">
        <f aca="false">'Codigos Exxtend'!P50</f>
        <v/>
      </c>
      <c r="U50" s="145" t="str">
        <f aca="false">IF(T50="","",Inosina!M50/2)</f>
        <v/>
      </c>
      <c r="V50" s="146" t="str">
        <f aca="false">IF(T50="","",VLOOKUP(T50,'Codigos Exxtend'!$BB:$BD,3,0))</f>
        <v/>
      </c>
      <c r="W50" s="146" t="n">
        <f aca="false">IF(T50="",0,U50*V50)</f>
        <v>0</v>
      </c>
      <c r="X50" s="144" t="str">
        <f aca="false">'Codigos Exxtend'!S50</f>
        <v/>
      </c>
      <c r="Y50" s="145" t="str">
        <f aca="false">IF(X50="","",Inosina!N50/2)</f>
        <v/>
      </c>
      <c r="Z50" s="146" t="str">
        <f aca="false">IF(X50="","",VLOOKUP(X50,'Codigos Exxtend'!$BB:$BD,3,0))</f>
        <v/>
      </c>
      <c r="AA50" s="146" t="n">
        <f aca="false">IF(X50="",0,Y50*Z50)</f>
        <v>0</v>
      </c>
      <c r="AB50" s="147" t="str">
        <f aca="false">'Codigos Exxtend'!AQ50</f>
        <v/>
      </c>
      <c r="AC50" s="148" t="str">
        <f aca="false">IF(X50="","",Inosina!O50)</f>
        <v/>
      </c>
      <c r="AD50" s="149" t="str">
        <f aca="false">IF(AB50="","",VLOOKUP(AB50,'Codigos Exxtend'!$BB:$BD,3,0))</f>
        <v/>
      </c>
      <c r="AE50" s="149" t="n">
        <f aca="false">IF(AB50="",0,AC50*AD50)</f>
        <v>0</v>
      </c>
      <c r="AF50" s="144" t="str">
        <f aca="false">'Codigos Exxtend'!AV50</f>
        <v/>
      </c>
      <c r="AG50" s="145" t="str">
        <f aca="false">IF(AF50="","",1)</f>
        <v/>
      </c>
      <c r="AH50" s="146" t="str">
        <f aca="false">IF(AF50="","",VLOOKUP(AF50,'Codigos Exxtend'!$BB:$BD,3,0))</f>
        <v/>
      </c>
      <c r="AI50" s="146" t="n">
        <f aca="false">IF(AF50="",0,AG50*AH50)</f>
        <v>0</v>
      </c>
      <c r="AJ50" s="144" t="str">
        <f aca="false">'Codigos Exxtend'!AY50</f>
        <v/>
      </c>
      <c r="AK50" s="145" t="str">
        <f aca="false">IF(AJ50="","",1)</f>
        <v/>
      </c>
      <c r="AL50" s="146" t="str">
        <f aca="false">IF(AJ50="","",VLOOKUP(AJ50,'Codigos Exxtend'!$BB:$BD,3,0))</f>
        <v/>
      </c>
      <c r="AM50" s="146" t="n">
        <f aca="false">IF(AJ50="",0,AK50*AL50)</f>
        <v>0</v>
      </c>
      <c r="AN50" s="146" t="n">
        <f aca="false">SUM(G50+K50+O50+S50+W50+AA50+AE50+AI50+AM50)</f>
        <v>0</v>
      </c>
      <c r="AO50" s="150" t="str">
        <f aca="false">IF('Pedido e Cotação'!D60="","",'Pedido e Cotação'!D60)</f>
        <v/>
      </c>
      <c r="AP50" s="150" t="str">
        <f aca="false">IF('Pedido e Cotação'!E60="","",'Pedido e Cotação'!E60)</f>
        <v/>
      </c>
      <c r="AQ50" s="145" t="str">
        <f aca="false">'Pedido e Cotação'!F60</f>
        <v/>
      </c>
    </row>
    <row r="51" customFormat="false" ht="12.75" hidden="false" customHeight="false" outlineLevel="0" collapsed="false">
      <c r="B51" s="144" t="n">
        <v>49</v>
      </c>
      <c r="C51" s="139" t="str">
        <f aca="false">IF('Pedido e Cotação'!E61="","",'Codigos Exxtend'!D51&amp;'Codigos Exxtend'!AR51&amp;'Codigos Exxtend'!AS51&amp;'Codigos Exxtend'!AU51&amp;" "&amp;'Codigos Exxtend'!AX51)</f>
        <v/>
      </c>
      <c r="D51" s="144" t="str">
        <f aca="false">'Codigos Exxtend'!E51</f>
        <v/>
      </c>
      <c r="E51" s="145" t="str">
        <f aca="false">'Pedido e Cotação'!G61</f>
        <v/>
      </c>
      <c r="F51" s="146" t="str">
        <f aca="false">IF(D51="","",VLOOKUP(D51,'Codigos Exxtend'!$BB:$BD,3,0))</f>
        <v/>
      </c>
      <c r="G51" s="146" t="n">
        <f aca="false">IF(D51="",0,E51*F51)</f>
        <v>0</v>
      </c>
      <c r="H51" s="144" t="str">
        <f aca="false">'Codigos Exxtend'!G51</f>
        <v/>
      </c>
      <c r="I51" s="145" t="str">
        <f aca="false">IF(H51="","",1)</f>
        <v/>
      </c>
      <c r="J51" s="146" t="str">
        <f aca="false">IF(H51="","",150)</f>
        <v/>
      </c>
      <c r="K51" s="146" t="n">
        <f aca="false">IF(H51="",0,I51*J51)</f>
        <v>0</v>
      </c>
      <c r="L51" s="144" t="str">
        <f aca="false">'Codigos Exxtend'!J51</f>
        <v/>
      </c>
      <c r="M51" s="145" t="str">
        <f aca="false">IF(L51="","",Inosina!D51)</f>
        <v/>
      </c>
      <c r="N51" s="146" t="str">
        <f aca="false">IF(L51="","",VLOOKUP(L51,'Codigos Exxtend'!$BB:$BD,3,0))</f>
        <v/>
      </c>
      <c r="O51" s="146" t="n">
        <f aca="false">IF(L51="",0,M51*N51)</f>
        <v>0</v>
      </c>
      <c r="P51" s="144" t="str">
        <f aca="false">'Codigos Exxtend'!M51</f>
        <v/>
      </c>
      <c r="Q51" s="145" t="str">
        <f aca="false">IF(P51="","",Inosina!L51/4)</f>
        <v/>
      </c>
      <c r="R51" s="146" t="str">
        <f aca="false">IF(P51="","",VLOOKUP(P51,'Codigos Exxtend'!$BB:$BD,3,0))</f>
        <v/>
      </c>
      <c r="S51" s="146" t="n">
        <f aca="false">IF(P51="",0,Q51*R51)</f>
        <v>0</v>
      </c>
      <c r="T51" s="144" t="str">
        <f aca="false">'Codigos Exxtend'!P51</f>
        <v/>
      </c>
      <c r="U51" s="145" t="str">
        <f aca="false">IF(T51="","",Inosina!M51/2)</f>
        <v/>
      </c>
      <c r="V51" s="146" t="str">
        <f aca="false">IF(T51="","",VLOOKUP(T51,'Codigos Exxtend'!$BB:$BD,3,0))</f>
        <v/>
      </c>
      <c r="W51" s="146" t="n">
        <f aca="false">IF(T51="",0,U51*V51)</f>
        <v>0</v>
      </c>
      <c r="X51" s="144" t="str">
        <f aca="false">'Codigos Exxtend'!S51</f>
        <v/>
      </c>
      <c r="Y51" s="145" t="str">
        <f aca="false">IF(X51="","",Inosina!N51/2)</f>
        <v/>
      </c>
      <c r="Z51" s="146" t="str">
        <f aca="false">IF(X51="","",VLOOKUP(X51,'Codigos Exxtend'!$BB:$BD,3,0))</f>
        <v/>
      </c>
      <c r="AA51" s="146" t="n">
        <f aca="false">IF(X51="",0,Y51*Z51)</f>
        <v>0</v>
      </c>
      <c r="AB51" s="147" t="str">
        <f aca="false">'Codigos Exxtend'!AQ51</f>
        <v/>
      </c>
      <c r="AC51" s="148" t="str">
        <f aca="false">IF(X51="","",Inosina!O51)</f>
        <v/>
      </c>
      <c r="AD51" s="149" t="str">
        <f aca="false">IF(AB51="","",VLOOKUP(AB51,'Codigos Exxtend'!$BB:$BD,3,0))</f>
        <v/>
      </c>
      <c r="AE51" s="149" t="n">
        <f aca="false">IF(AB51="",0,AC51*AD51)</f>
        <v>0</v>
      </c>
      <c r="AF51" s="144" t="str">
        <f aca="false">'Codigos Exxtend'!AV51</f>
        <v/>
      </c>
      <c r="AG51" s="145" t="str">
        <f aca="false">IF(AF51="","",1)</f>
        <v/>
      </c>
      <c r="AH51" s="146" t="str">
        <f aca="false">IF(AF51="","",VLOOKUP(AF51,'Codigos Exxtend'!$BB:$BD,3,0))</f>
        <v/>
      </c>
      <c r="AI51" s="146" t="n">
        <f aca="false">IF(AF51="",0,AG51*AH51)</f>
        <v>0</v>
      </c>
      <c r="AJ51" s="144" t="str">
        <f aca="false">'Codigos Exxtend'!AY51</f>
        <v/>
      </c>
      <c r="AK51" s="145" t="str">
        <f aca="false">IF(AJ51="","",1)</f>
        <v/>
      </c>
      <c r="AL51" s="146" t="str">
        <f aca="false">IF(AJ51="","",VLOOKUP(AJ51,'Codigos Exxtend'!$BB:$BD,3,0))</f>
        <v/>
      </c>
      <c r="AM51" s="146" t="n">
        <f aca="false">IF(AJ51="",0,AK51*AL51)</f>
        <v>0</v>
      </c>
      <c r="AN51" s="146" t="n">
        <f aca="false">SUM(G51+K51+O51+S51+W51+AA51+AE51+AI51+AM51)</f>
        <v>0</v>
      </c>
      <c r="AO51" s="150" t="str">
        <f aca="false">IF('Pedido e Cotação'!D61="","",'Pedido e Cotação'!D61)</f>
        <v/>
      </c>
      <c r="AP51" s="150" t="str">
        <f aca="false">IF('Pedido e Cotação'!E61="","",'Pedido e Cotação'!E61)</f>
        <v/>
      </c>
      <c r="AQ51" s="145" t="str">
        <f aca="false">'Pedido e Cotação'!F61</f>
        <v/>
      </c>
    </row>
    <row r="52" customFormat="false" ht="12.75" hidden="false" customHeight="false" outlineLevel="0" collapsed="false">
      <c r="B52" s="144" t="n">
        <v>50</v>
      </c>
      <c r="C52" s="139" t="str">
        <f aca="false">IF('Pedido e Cotação'!E62="","",'Codigos Exxtend'!D52&amp;'Codigos Exxtend'!AR52&amp;'Codigos Exxtend'!AS52&amp;'Codigos Exxtend'!AU52&amp;" "&amp;'Codigos Exxtend'!AX52)</f>
        <v/>
      </c>
      <c r="D52" s="144" t="str">
        <f aca="false">'Codigos Exxtend'!E52</f>
        <v/>
      </c>
      <c r="E52" s="145" t="str">
        <f aca="false">'Pedido e Cotação'!G62</f>
        <v/>
      </c>
      <c r="F52" s="146" t="str">
        <f aca="false">IF(D52="","",VLOOKUP(D52,'Codigos Exxtend'!$BB:$BD,3,0))</f>
        <v/>
      </c>
      <c r="G52" s="146" t="n">
        <f aca="false">IF(D52="",0,E52*F52)</f>
        <v>0</v>
      </c>
      <c r="H52" s="144" t="str">
        <f aca="false">'Codigos Exxtend'!G52</f>
        <v/>
      </c>
      <c r="I52" s="145" t="str">
        <f aca="false">IF(H52="","",1)</f>
        <v/>
      </c>
      <c r="J52" s="146" t="str">
        <f aca="false">IF(H52="","",150)</f>
        <v/>
      </c>
      <c r="K52" s="146" t="n">
        <f aca="false">IF(H52="",0,I52*J52)</f>
        <v>0</v>
      </c>
      <c r="L52" s="144" t="str">
        <f aca="false">'Codigos Exxtend'!J52</f>
        <v/>
      </c>
      <c r="M52" s="145" t="str">
        <f aca="false">IF(L52="","",Inosina!D52)</f>
        <v/>
      </c>
      <c r="N52" s="146" t="str">
        <f aca="false">IF(L52="","",VLOOKUP(L52,'Codigos Exxtend'!$BB:$BD,3,0))</f>
        <v/>
      </c>
      <c r="O52" s="146" t="n">
        <f aca="false">IF(L52="",0,M52*N52)</f>
        <v>0</v>
      </c>
      <c r="P52" s="144" t="str">
        <f aca="false">'Codigos Exxtend'!M52</f>
        <v/>
      </c>
      <c r="Q52" s="145" t="str">
        <f aca="false">IF(P52="","",Inosina!L52/4)</f>
        <v/>
      </c>
      <c r="R52" s="146" t="str">
        <f aca="false">IF(P52="","",VLOOKUP(P52,'Codigos Exxtend'!$BB:$BD,3,0))</f>
        <v/>
      </c>
      <c r="S52" s="146" t="n">
        <f aca="false">IF(P52="",0,Q52*R52)</f>
        <v>0</v>
      </c>
      <c r="T52" s="144" t="str">
        <f aca="false">'Codigos Exxtend'!P52</f>
        <v/>
      </c>
      <c r="U52" s="145" t="str">
        <f aca="false">IF(T52="","",Inosina!M52/2)</f>
        <v/>
      </c>
      <c r="V52" s="146" t="str">
        <f aca="false">IF(T52="","",VLOOKUP(T52,'Codigos Exxtend'!$BB:$BD,3,0))</f>
        <v/>
      </c>
      <c r="W52" s="146" t="n">
        <f aca="false">IF(T52="",0,U52*V52)</f>
        <v>0</v>
      </c>
      <c r="X52" s="144" t="str">
        <f aca="false">'Codigos Exxtend'!S52</f>
        <v/>
      </c>
      <c r="Y52" s="145" t="str">
        <f aca="false">IF(X52="","",Inosina!N52/2)</f>
        <v/>
      </c>
      <c r="Z52" s="146" t="str">
        <f aca="false">IF(X52="","",VLOOKUP(X52,'Codigos Exxtend'!$BB:$BD,3,0))</f>
        <v/>
      </c>
      <c r="AA52" s="146" t="n">
        <f aca="false">IF(X52="",0,Y52*Z52)</f>
        <v>0</v>
      </c>
      <c r="AB52" s="147" t="str">
        <f aca="false">'Codigos Exxtend'!AQ52</f>
        <v/>
      </c>
      <c r="AC52" s="148" t="str">
        <f aca="false">IF(X52="","",Inosina!O52)</f>
        <v/>
      </c>
      <c r="AD52" s="149" t="str">
        <f aca="false">IF(AB52="","",VLOOKUP(AB52,'Codigos Exxtend'!$BB:$BD,3,0))</f>
        <v/>
      </c>
      <c r="AE52" s="149" t="n">
        <f aca="false">IF(AB52="",0,AC52*AD52)</f>
        <v>0</v>
      </c>
      <c r="AF52" s="144" t="str">
        <f aca="false">'Codigos Exxtend'!AV52</f>
        <v/>
      </c>
      <c r="AG52" s="145" t="str">
        <f aca="false">IF(AF52="","",1)</f>
        <v/>
      </c>
      <c r="AH52" s="146" t="str">
        <f aca="false">IF(AF52="","",VLOOKUP(AF52,'Codigos Exxtend'!$BB:$BD,3,0))</f>
        <v/>
      </c>
      <c r="AI52" s="146" t="n">
        <f aca="false">IF(AF52="",0,AG52*AH52)</f>
        <v>0</v>
      </c>
      <c r="AJ52" s="144" t="str">
        <f aca="false">'Codigos Exxtend'!AY52</f>
        <v/>
      </c>
      <c r="AK52" s="145" t="str">
        <f aca="false">IF(AJ52="","",1)</f>
        <v/>
      </c>
      <c r="AL52" s="146" t="str">
        <f aca="false">IF(AJ52="","",VLOOKUP(AJ52,'Codigos Exxtend'!$BB:$BD,3,0))</f>
        <v/>
      </c>
      <c r="AM52" s="146" t="n">
        <f aca="false">IF(AJ52="",0,AK52*AL52)</f>
        <v>0</v>
      </c>
      <c r="AN52" s="146" t="n">
        <f aca="false">SUM(G52+K52+O52+S52+W52+AA52+AE52+AI52+AM52)</f>
        <v>0</v>
      </c>
      <c r="AO52" s="150" t="str">
        <f aca="false">IF('Pedido e Cotação'!D62="","",'Pedido e Cotação'!D62)</f>
        <v/>
      </c>
      <c r="AP52" s="150" t="str">
        <f aca="false">IF('Pedido e Cotação'!E62="","",'Pedido e Cotação'!E62)</f>
        <v/>
      </c>
      <c r="AQ52" s="145" t="str">
        <f aca="false">'Pedido e Cotação'!F62</f>
        <v/>
      </c>
    </row>
    <row r="53" customFormat="false" ht="12.75" hidden="false" customHeight="false" outlineLevel="0" collapsed="false">
      <c r="B53" s="144" t="n">
        <v>51</v>
      </c>
      <c r="C53" s="139" t="str">
        <f aca="false">IF('Pedido e Cotação'!E63="","",'Codigos Exxtend'!D53&amp;'Codigos Exxtend'!AR53&amp;'Codigos Exxtend'!AS53&amp;'Codigos Exxtend'!AU53&amp;" "&amp;'Codigos Exxtend'!AX53)</f>
        <v/>
      </c>
      <c r="D53" s="144" t="str">
        <f aca="false">'Codigos Exxtend'!E53</f>
        <v/>
      </c>
      <c r="E53" s="145" t="str">
        <f aca="false">'Pedido e Cotação'!G63</f>
        <v/>
      </c>
      <c r="F53" s="146" t="str">
        <f aca="false">IF(D53="","",VLOOKUP(D53,'Codigos Exxtend'!$BB:$BD,3,0))</f>
        <v/>
      </c>
      <c r="G53" s="146" t="n">
        <f aca="false">IF(D53="",0,E53*F53)</f>
        <v>0</v>
      </c>
      <c r="H53" s="144" t="str">
        <f aca="false">'Codigos Exxtend'!G53</f>
        <v/>
      </c>
      <c r="I53" s="145" t="str">
        <f aca="false">IF(H53="","",1)</f>
        <v/>
      </c>
      <c r="J53" s="146" t="str">
        <f aca="false">IF(H53="","",150)</f>
        <v/>
      </c>
      <c r="K53" s="146" t="n">
        <f aca="false">IF(H53="",0,I53*J53)</f>
        <v>0</v>
      </c>
      <c r="L53" s="144" t="str">
        <f aca="false">'Codigos Exxtend'!J53</f>
        <v/>
      </c>
      <c r="M53" s="145" t="str">
        <f aca="false">IF(L53="","",Inosina!D53)</f>
        <v/>
      </c>
      <c r="N53" s="146" t="str">
        <f aca="false">IF(L53="","",VLOOKUP(L53,'Codigos Exxtend'!$BB:$BD,3,0))</f>
        <v/>
      </c>
      <c r="O53" s="146" t="n">
        <f aca="false">IF(L53="",0,M53*N53)</f>
        <v>0</v>
      </c>
      <c r="P53" s="144" t="str">
        <f aca="false">'Codigos Exxtend'!M53</f>
        <v/>
      </c>
      <c r="Q53" s="145" t="str">
        <f aca="false">IF(P53="","",Inosina!L53/4)</f>
        <v/>
      </c>
      <c r="R53" s="146" t="str">
        <f aca="false">IF(P53="","",VLOOKUP(P53,'Codigos Exxtend'!$BB:$BD,3,0))</f>
        <v/>
      </c>
      <c r="S53" s="146" t="n">
        <f aca="false">IF(P53="",0,Q53*R53)</f>
        <v>0</v>
      </c>
      <c r="T53" s="144" t="str">
        <f aca="false">'Codigos Exxtend'!P53</f>
        <v/>
      </c>
      <c r="U53" s="145" t="str">
        <f aca="false">IF(T53="","",Inosina!M53/2)</f>
        <v/>
      </c>
      <c r="V53" s="146" t="str">
        <f aca="false">IF(T53="","",VLOOKUP(T53,'Codigos Exxtend'!$BB:$BD,3,0))</f>
        <v/>
      </c>
      <c r="W53" s="146" t="n">
        <f aca="false">IF(T53="",0,U53*V53)</f>
        <v>0</v>
      </c>
      <c r="X53" s="144" t="str">
        <f aca="false">'Codigos Exxtend'!S53</f>
        <v/>
      </c>
      <c r="Y53" s="145" t="str">
        <f aca="false">IF(X53="","",Inosina!N53/2)</f>
        <v/>
      </c>
      <c r="Z53" s="146" t="str">
        <f aca="false">IF(X53="","",VLOOKUP(X53,'Codigos Exxtend'!$BB:$BD,3,0))</f>
        <v/>
      </c>
      <c r="AA53" s="146" t="n">
        <f aca="false">IF(X53="",0,Y53*Z53)</f>
        <v>0</v>
      </c>
      <c r="AB53" s="147" t="str">
        <f aca="false">'Codigos Exxtend'!AQ53</f>
        <v/>
      </c>
      <c r="AC53" s="148" t="str">
        <f aca="false">IF(X53="","",Inosina!O53)</f>
        <v/>
      </c>
      <c r="AD53" s="149" t="str">
        <f aca="false">IF(AB53="","",VLOOKUP(AB53,'Codigos Exxtend'!$BB:$BD,3,0))</f>
        <v/>
      </c>
      <c r="AE53" s="149" t="n">
        <f aca="false">IF(AB53="",0,AC53*AD53)</f>
        <v>0</v>
      </c>
      <c r="AF53" s="144" t="str">
        <f aca="false">'Codigos Exxtend'!AV53</f>
        <v/>
      </c>
      <c r="AG53" s="145" t="str">
        <f aca="false">IF(AF53="","",1)</f>
        <v/>
      </c>
      <c r="AH53" s="146" t="str">
        <f aca="false">IF(AF53="","",VLOOKUP(AF53,'Codigos Exxtend'!$BB:$BD,3,0))</f>
        <v/>
      </c>
      <c r="AI53" s="146" t="n">
        <f aca="false">IF(AF53="",0,AG53*AH53)</f>
        <v>0</v>
      </c>
      <c r="AJ53" s="144" t="str">
        <f aca="false">'Codigos Exxtend'!AY53</f>
        <v/>
      </c>
      <c r="AK53" s="145" t="str">
        <f aca="false">IF(AJ53="","",1)</f>
        <v/>
      </c>
      <c r="AL53" s="146" t="str">
        <f aca="false">IF(AJ53="","",VLOOKUP(AJ53,'Codigos Exxtend'!$BB:$BD,3,0))</f>
        <v/>
      </c>
      <c r="AM53" s="146" t="n">
        <f aca="false">IF(AJ53="",0,AK53*AL53)</f>
        <v>0</v>
      </c>
      <c r="AN53" s="146" t="n">
        <f aca="false">SUM(G53+K53+O53+S53+W53+AA53+AE53+AI53+AM53)</f>
        <v>0</v>
      </c>
      <c r="AO53" s="150" t="str">
        <f aca="false">IF('Pedido e Cotação'!D63="","",'Pedido e Cotação'!D63)</f>
        <v/>
      </c>
      <c r="AP53" s="150" t="str">
        <f aca="false">IF('Pedido e Cotação'!E63="","",'Pedido e Cotação'!E63)</f>
        <v/>
      </c>
      <c r="AQ53" s="145" t="str">
        <f aca="false">'Pedido e Cotação'!F63</f>
        <v/>
      </c>
    </row>
    <row r="54" customFormat="false" ht="12.75" hidden="false" customHeight="false" outlineLevel="0" collapsed="false">
      <c r="B54" s="144" t="n">
        <v>52</v>
      </c>
      <c r="C54" s="139" t="str">
        <f aca="false">IF('Pedido e Cotação'!E64="","",'Codigos Exxtend'!D54&amp;'Codigos Exxtend'!AR54&amp;'Codigos Exxtend'!AS54&amp;'Codigos Exxtend'!AU54&amp;" "&amp;'Codigos Exxtend'!AX54)</f>
        <v/>
      </c>
      <c r="D54" s="144" t="str">
        <f aca="false">'Codigos Exxtend'!E54</f>
        <v/>
      </c>
      <c r="E54" s="145" t="str">
        <f aca="false">'Pedido e Cotação'!G64</f>
        <v/>
      </c>
      <c r="F54" s="146" t="str">
        <f aca="false">IF(D54="","",VLOOKUP(D54,'Codigos Exxtend'!$BB:$BD,3,0))</f>
        <v/>
      </c>
      <c r="G54" s="146" t="n">
        <f aca="false">IF(D54="",0,E54*F54)</f>
        <v>0</v>
      </c>
      <c r="H54" s="144" t="str">
        <f aca="false">'Codigos Exxtend'!G54</f>
        <v/>
      </c>
      <c r="I54" s="145" t="str">
        <f aca="false">IF(H54="","",1)</f>
        <v/>
      </c>
      <c r="J54" s="146" t="str">
        <f aca="false">IF(H54="","",150)</f>
        <v/>
      </c>
      <c r="K54" s="146" t="n">
        <f aca="false">IF(H54="",0,I54*J54)</f>
        <v>0</v>
      </c>
      <c r="L54" s="144" t="str">
        <f aca="false">'Codigos Exxtend'!J54</f>
        <v/>
      </c>
      <c r="M54" s="145" t="str">
        <f aca="false">IF(L54="","",Inosina!D54)</f>
        <v/>
      </c>
      <c r="N54" s="146" t="str">
        <f aca="false">IF(L54="","",VLOOKUP(L54,'Codigos Exxtend'!$BB:$BD,3,0))</f>
        <v/>
      </c>
      <c r="O54" s="146" t="n">
        <f aca="false">IF(L54="",0,M54*N54)</f>
        <v>0</v>
      </c>
      <c r="P54" s="144" t="str">
        <f aca="false">'Codigos Exxtend'!M54</f>
        <v/>
      </c>
      <c r="Q54" s="145" t="str">
        <f aca="false">IF(P54="","",Inosina!L54/4)</f>
        <v/>
      </c>
      <c r="R54" s="146" t="str">
        <f aca="false">IF(P54="","",VLOOKUP(P54,'Codigos Exxtend'!$BB:$BD,3,0))</f>
        <v/>
      </c>
      <c r="S54" s="146" t="n">
        <f aca="false">IF(P54="",0,Q54*R54)</f>
        <v>0</v>
      </c>
      <c r="T54" s="144" t="str">
        <f aca="false">'Codigos Exxtend'!P54</f>
        <v/>
      </c>
      <c r="U54" s="145" t="str">
        <f aca="false">IF(T54="","",Inosina!M54/2)</f>
        <v/>
      </c>
      <c r="V54" s="146" t="str">
        <f aca="false">IF(T54="","",VLOOKUP(T54,'Codigos Exxtend'!$BB:$BD,3,0))</f>
        <v/>
      </c>
      <c r="W54" s="146" t="n">
        <f aca="false">IF(T54="",0,U54*V54)</f>
        <v>0</v>
      </c>
      <c r="X54" s="144" t="str">
        <f aca="false">'Codigos Exxtend'!S54</f>
        <v/>
      </c>
      <c r="Y54" s="145" t="str">
        <f aca="false">IF(X54="","",Inosina!N54/2)</f>
        <v/>
      </c>
      <c r="Z54" s="146" t="str">
        <f aca="false">IF(X54="","",VLOOKUP(X54,'Codigos Exxtend'!$BB:$BD,3,0))</f>
        <v/>
      </c>
      <c r="AA54" s="146" t="n">
        <f aca="false">IF(X54="",0,Y54*Z54)</f>
        <v>0</v>
      </c>
      <c r="AB54" s="147" t="str">
        <f aca="false">'Codigos Exxtend'!AQ54</f>
        <v/>
      </c>
      <c r="AC54" s="148" t="str">
        <f aca="false">IF(X54="","",Inosina!O54)</f>
        <v/>
      </c>
      <c r="AD54" s="149" t="str">
        <f aca="false">IF(AB54="","",VLOOKUP(AB54,'Codigos Exxtend'!$BB:$BD,3,0))</f>
        <v/>
      </c>
      <c r="AE54" s="149" t="n">
        <f aca="false">IF(AB54="",0,AC54*AD54)</f>
        <v>0</v>
      </c>
      <c r="AF54" s="144" t="str">
        <f aca="false">'Codigos Exxtend'!AV54</f>
        <v/>
      </c>
      <c r="AG54" s="145" t="str">
        <f aca="false">IF(AF54="","",1)</f>
        <v/>
      </c>
      <c r="AH54" s="146" t="str">
        <f aca="false">IF(AF54="","",VLOOKUP(AF54,'Codigos Exxtend'!$BB:$BD,3,0))</f>
        <v/>
      </c>
      <c r="AI54" s="146" t="n">
        <f aca="false">IF(AF54="",0,AG54*AH54)</f>
        <v>0</v>
      </c>
      <c r="AJ54" s="144" t="str">
        <f aca="false">'Codigos Exxtend'!AY54</f>
        <v/>
      </c>
      <c r="AK54" s="145" t="str">
        <f aca="false">IF(AJ54="","",1)</f>
        <v/>
      </c>
      <c r="AL54" s="146" t="str">
        <f aca="false">IF(AJ54="","",VLOOKUP(AJ54,'Codigos Exxtend'!$BB:$BD,3,0))</f>
        <v/>
      </c>
      <c r="AM54" s="146" t="n">
        <f aca="false">IF(AJ54="",0,AK54*AL54)</f>
        <v>0</v>
      </c>
      <c r="AN54" s="146" t="n">
        <f aca="false">SUM(G54+K54+O54+S54+W54+AA54+AE54+AI54+AM54)</f>
        <v>0</v>
      </c>
      <c r="AO54" s="150" t="str">
        <f aca="false">IF('Pedido e Cotação'!D64="","",'Pedido e Cotação'!D64)</f>
        <v/>
      </c>
      <c r="AP54" s="150" t="str">
        <f aca="false">IF('Pedido e Cotação'!E64="","",'Pedido e Cotação'!E64)</f>
        <v/>
      </c>
      <c r="AQ54" s="145" t="str">
        <f aca="false">'Pedido e Cotação'!F64</f>
        <v/>
      </c>
    </row>
    <row r="55" customFormat="false" ht="12.75" hidden="false" customHeight="false" outlineLevel="0" collapsed="false">
      <c r="B55" s="144" t="n">
        <v>53</v>
      </c>
      <c r="C55" s="139" t="str">
        <f aca="false">IF('Pedido e Cotação'!E65="","",'Codigos Exxtend'!D55&amp;'Codigos Exxtend'!AR55&amp;'Codigos Exxtend'!AS55&amp;'Codigos Exxtend'!AU55&amp;" "&amp;'Codigos Exxtend'!AX55)</f>
        <v/>
      </c>
      <c r="D55" s="144" t="str">
        <f aca="false">'Codigos Exxtend'!E55</f>
        <v/>
      </c>
      <c r="E55" s="145" t="str">
        <f aca="false">'Pedido e Cotação'!G65</f>
        <v/>
      </c>
      <c r="F55" s="146" t="str">
        <f aca="false">IF(D55="","",VLOOKUP(D55,'Codigos Exxtend'!$BB:$BD,3,0))</f>
        <v/>
      </c>
      <c r="G55" s="146" t="n">
        <f aca="false">IF(D55="",0,E55*F55)</f>
        <v>0</v>
      </c>
      <c r="H55" s="144" t="str">
        <f aca="false">'Codigos Exxtend'!G55</f>
        <v/>
      </c>
      <c r="I55" s="145" t="str">
        <f aca="false">IF(H55="","",1)</f>
        <v/>
      </c>
      <c r="J55" s="146" t="str">
        <f aca="false">IF(H55="","",150)</f>
        <v/>
      </c>
      <c r="K55" s="146" t="n">
        <f aca="false">IF(H55="",0,I55*J55)</f>
        <v>0</v>
      </c>
      <c r="L55" s="144" t="str">
        <f aca="false">'Codigos Exxtend'!J55</f>
        <v/>
      </c>
      <c r="M55" s="145" t="str">
        <f aca="false">IF(L55="","",Inosina!D55)</f>
        <v/>
      </c>
      <c r="N55" s="146" t="str">
        <f aca="false">IF(L55="","",VLOOKUP(L55,'Codigos Exxtend'!$BB:$BD,3,0))</f>
        <v/>
      </c>
      <c r="O55" s="146" t="n">
        <f aca="false">IF(L55="",0,M55*N55)</f>
        <v>0</v>
      </c>
      <c r="P55" s="144" t="str">
        <f aca="false">'Codigos Exxtend'!M55</f>
        <v/>
      </c>
      <c r="Q55" s="145" t="str">
        <f aca="false">IF(P55="","",Inosina!L55/4)</f>
        <v/>
      </c>
      <c r="R55" s="146" t="str">
        <f aca="false">IF(P55="","",VLOOKUP(P55,'Codigos Exxtend'!$BB:$BD,3,0))</f>
        <v/>
      </c>
      <c r="S55" s="146" t="n">
        <f aca="false">IF(P55="",0,Q55*R55)</f>
        <v>0</v>
      </c>
      <c r="T55" s="144" t="str">
        <f aca="false">'Codigos Exxtend'!P55</f>
        <v/>
      </c>
      <c r="U55" s="145" t="str">
        <f aca="false">IF(T55="","",Inosina!M55/2)</f>
        <v/>
      </c>
      <c r="V55" s="146" t="str">
        <f aca="false">IF(T55="","",VLOOKUP(T55,'Codigos Exxtend'!$BB:$BD,3,0))</f>
        <v/>
      </c>
      <c r="W55" s="146" t="n">
        <f aca="false">IF(T55="",0,U55*V55)</f>
        <v>0</v>
      </c>
      <c r="X55" s="144" t="str">
        <f aca="false">'Codigos Exxtend'!S55</f>
        <v/>
      </c>
      <c r="Y55" s="145" t="str">
        <f aca="false">IF(X55="","",Inosina!N55/2)</f>
        <v/>
      </c>
      <c r="Z55" s="146" t="str">
        <f aca="false">IF(X55="","",VLOOKUP(X55,'Codigos Exxtend'!$BB:$BD,3,0))</f>
        <v/>
      </c>
      <c r="AA55" s="146" t="n">
        <f aca="false">IF(X55="",0,Y55*Z55)</f>
        <v>0</v>
      </c>
      <c r="AB55" s="147" t="str">
        <f aca="false">'Codigos Exxtend'!AQ55</f>
        <v/>
      </c>
      <c r="AC55" s="148" t="str">
        <f aca="false">IF(X55="","",Inosina!O55)</f>
        <v/>
      </c>
      <c r="AD55" s="149" t="str">
        <f aca="false">IF(AB55="","",VLOOKUP(AB55,'Codigos Exxtend'!$BB:$BD,3,0))</f>
        <v/>
      </c>
      <c r="AE55" s="149" t="n">
        <f aca="false">IF(AB55="",0,AC55*AD55)</f>
        <v>0</v>
      </c>
      <c r="AF55" s="144" t="str">
        <f aca="false">'Codigos Exxtend'!AV55</f>
        <v/>
      </c>
      <c r="AG55" s="145" t="str">
        <f aca="false">IF(AF55="","",1)</f>
        <v/>
      </c>
      <c r="AH55" s="146" t="str">
        <f aca="false">IF(AF55="","",VLOOKUP(AF55,'Codigos Exxtend'!$BB:$BD,3,0))</f>
        <v/>
      </c>
      <c r="AI55" s="146" t="n">
        <f aca="false">IF(AF55="",0,AG55*AH55)</f>
        <v>0</v>
      </c>
      <c r="AJ55" s="144" t="str">
        <f aca="false">'Codigos Exxtend'!AY55</f>
        <v/>
      </c>
      <c r="AK55" s="145" t="str">
        <f aca="false">IF(AJ55="","",1)</f>
        <v/>
      </c>
      <c r="AL55" s="146" t="str">
        <f aca="false">IF(AJ55="","",VLOOKUP(AJ55,'Codigos Exxtend'!$BB:$BD,3,0))</f>
        <v/>
      </c>
      <c r="AM55" s="146" t="n">
        <f aca="false">IF(AJ55="",0,AK55*AL55)</f>
        <v>0</v>
      </c>
      <c r="AN55" s="146" t="n">
        <f aca="false">SUM(G55+K55+O55+S55+W55+AA55+AE55+AI55+AM55)</f>
        <v>0</v>
      </c>
      <c r="AO55" s="150" t="str">
        <f aca="false">IF('Pedido e Cotação'!D65="","",'Pedido e Cotação'!D65)</f>
        <v/>
      </c>
      <c r="AP55" s="150" t="str">
        <f aca="false">IF('Pedido e Cotação'!E65="","",'Pedido e Cotação'!E65)</f>
        <v/>
      </c>
      <c r="AQ55" s="145" t="str">
        <f aca="false">'Pedido e Cotação'!F65</f>
        <v/>
      </c>
    </row>
    <row r="56" customFormat="false" ht="12.75" hidden="false" customHeight="false" outlineLevel="0" collapsed="false">
      <c r="B56" s="144" t="n">
        <v>54</v>
      </c>
      <c r="C56" s="139" t="str">
        <f aca="false">IF('Pedido e Cotação'!E66="","",'Codigos Exxtend'!D56&amp;'Codigos Exxtend'!AR56&amp;'Codigos Exxtend'!AS56&amp;'Codigos Exxtend'!AU56&amp;" "&amp;'Codigos Exxtend'!AX56)</f>
        <v/>
      </c>
      <c r="D56" s="144" t="str">
        <f aca="false">'Codigos Exxtend'!E56</f>
        <v/>
      </c>
      <c r="E56" s="145" t="str">
        <f aca="false">'Pedido e Cotação'!G66</f>
        <v/>
      </c>
      <c r="F56" s="146" t="str">
        <f aca="false">IF(D56="","",VLOOKUP(D56,'Codigos Exxtend'!$BB:$BD,3,0))</f>
        <v/>
      </c>
      <c r="G56" s="146" t="n">
        <f aca="false">IF(D56="",0,E56*F56)</f>
        <v>0</v>
      </c>
      <c r="H56" s="144" t="str">
        <f aca="false">'Codigos Exxtend'!G56</f>
        <v/>
      </c>
      <c r="I56" s="145" t="str">
        <f aca="false">IF(H56="","",1)</f>
        <v/>
      </c>
      <c r="J56" s="146" t="str">
        <f aca="false">IF(H56="","",150)</f>
        <v/>
      </c>
      <c r="K56" s="146" t="n">
        <f aca="false">IF(H56="",0,I56*J56)</f>
        <v>0</v>
      </c>
      <c r="L56" s="144" t="str">
        <f aca="false">'Codigos Exxtend'!J56</f>
        <v/>
      </c>
      <c r="M56" s="145" t="str">
        <f aca="false">IF(L56="","",Inosina!D56)</f>
        <v/>
      </c>
      <c r="N56" s="146" t="str">
        <f aca="false">IF(L56="","",VLOOKUP(L56,'Codigos Exxtend'!$BB:$BD,3,0))</f>
        <v/>
      </c>
      <c r="O56" s="146" t="n">
        <f aca="false">IF(L56="",0,M56*N56)</f>
        <v>0</v>
      </c>
      <c r="P56" s="144" t="str">
        <f aca="false">'Codigos Exxtend'!M56</f>
        <v/>
      </c>
      <c r="Q56" s="145" t="str">
        <f aca="false">IF(P56="","",Inosina!L56/4)</f>
        <v/>
      </c>
      <c r="R56" s="146" t="str">
        <f aca="false">IF(P56="","",VLOOKUP(P56,'Codigos Exxtend'!$BB:$BD,3,0))</f>
        <v/>
      </c>
      <c r="S56" s="146" t="n">
        <f aca="false">IF(P56="",0,Q56*R56)</f>
        <v>0</v>
      </c>
      <c r="T56" s="144" t="str">
        <f aca="false">'Codigos Exxtend'!P56</f>
        <v/>
      </c>
      <c r="U56" s="145" t="str">
        <f aca="false">IF(T56="","",Inosina!M56/2)</f>
        <v/>
      </c>
      <c r="V56" s="146" t="str">
        <f aca="false">IF(T56="","",VLOOKUP(T56,'Codigos Exxtend'!$BB:$BD,3,0))</f>
        <v/>
      </c>
      <c r="W56" s="146" t="n">
        <f aca="false">IF(T56="",0,U56*V56)</f>
        <v>0</v>
      </c>
      <c r="X56" s="144" t="str">
        <f aca="false">'Codigos Exxtend'!S56</f>
        <v/>
      </c>
      <c r="Y56" s="145" t="str">
        <f aca="false">IF(X56="","",Inosina!N56/2)</f>
        <v/>
      </c>
      <c r="Z56" s="146" t="str">
        <f aca="false">IF(X56="","",VLOOKUP(X56,'Codigos Exxtend'!$BB:$BD,3,0))</f>
        <v/>
      </c>
      <c r="AA56" s="146" t="n">
        <f aca="false">IF(X56="",0,Y56*Z56)</f>
        <v>0</v>
      </c>
      <c r="AB56" s="147" t="str">
        <f aca="false">'Codigos Exxtend'!AQ56</f>
        <v/>
      </c>
      <c r="AC56" s="148" t="str">
        <f aca="false">IF(X56="","",Inosina!O56)</f>
        <v/>
      </c>
      <c r="AD56" s="149" t="str">
        <f aca="false">IF(AB56="","",VLOOKUP(AB56,'Codigos Exxtend'!$BB:$BD,3,0))</f>
        <v/>
      </c>
      <c r="AE56" s="149" t="n">
        <f aca="false">IF(AB56="",0,AC56*AD56)</f>
        <v>0</v>
      </c>
      <c r="AF56" s="144" t="str">
        <f aca="false">'Codigos Exxtend'!AV56</f>
        <v/>
      </c>
      <c r="AG56" s="145" t="str">
        <f aca="false">IF(AF56="","",1)</f>
        <v/>
      </c>
      <c r="AH56" s="146" t="str">
        <f aca="false">IF(AF56="","",VLOOKUP(AF56,'Codigos Exxtend'!$BB:$BD,3,0))</f>
        <v/>
      </c>
      <c r="AI56" s="146" t="n">
        <f aca="false">IF(AF56="",0,AG56*AH56)</f>
        <v>0</v>
      </c>
      <c r="AJ56" s="144" t="str">
        <f aca="false">'Codigos Exxtend'!AY56</f>
        <v/>
      </c>
      <c r="AK56" s="145" t="str">
        <f aca="false">IF(AJ56="","",1)</f>
        <v/>
      </c>
      <c r="AL56" s="146" t="str">
        <f aca="false">IF(AJ56="","",VLOOKUP(AJ56,'Codigos Exxtend'!$BB:$BD,3,0))</f>
        <v/>
      </c>
      <c r="AM56" s="146" t="n">
        <f aca="false">IF(AJ56="",0,AK56*AL56)</f>
        <v>0</v>
      </c>
      <c r="AN56" s="146" t="n">
        <f aca="false">SUM(G56+K56+O56+S56+W56+AA56+AE56+AI56+AM56)</f>
        <v>0</v>
      </c>
      <c r="AO56" s="150" t="str">
        <f aca="false">IF('Pedido e Cotação'!D66="","",'Pedido e Cotação'!D66)</f>
        <v/>
      </c>
      <c r="AP56" s="150" t="str">
        <f aca="false">IF('Pedido e Cotação'!E66="","",'Pedido e Cotação'!E66)</f>
        <v/>
      </c>
      <c r="AQ56" s="145" t="str">
        <f aca="false">'Pedido e Cotação'!F66</f>
        <v/>
      </c>
    </row>
    <row r="57" customFormat="false" ht="12.75" hidden="false" customHeight="false" outlineLevel="0" collapsed="false">
      <c r="B57" s="144" t="n">
        <v>55</v>
      </c>
      <c r="C57" s="139" t="str">
        <f aca="false">IF('Pedido e Cotação'!E67="","",'Codigos Exxtend'!D57&amp;'Codigos Exxtend'!AR57&amp;'Codigos Exxtend'!AS57&amp;'Codigos Exxtend'!AU57&amp;" "&amp;'Codigos Exxtend'!AX57)</f>
        <v/>
      </c>
      <c r="D57" s="144" t="str">
        <f aca="false">'Codigos Exxtend'!E57</f>
        <v/>
      </c>
      <c r="E57" s="145" t="str">
        <f aca="false">'Pedido e Cotação'!G67</f>
        <v/>
      </c>
      <c r="F57" s="146" t="str">
        <f aca="false">IF(D57="","",VLOOKUP(D57,'Codigos Exxtend'!$BB:$BD,3,0))</f>
        <v/>
      </c>
      <c r="G57" s="146" t="n">
        <f aca="false">IF(D57="",0,E57*F57)</f>
        <v>0</v>
      </c>
      <c r="H57" s="144" t="str">
        <f aca="false">'Codigos Exxtend'!G57</f>
        <v/>
      </c>
      <c r="I57" s="145" t="str">
        <f aca="false">IF(H57="","",1)</f>
        <v/>
      </c>
      <c r="J57" s="146" t="str">
        <f aca="false">IF(H57="","",150)</f>
        <v/>
      </c>
      <c r="K57" s="146" t="n">
        <f aca="false">IF(H57="",0,I57*J57)</f>
        <v>0</v>
      </c>
      <c r="L57" s="144" t="str">
        <f aca="false">'Codigos Exxtend'!J57</f>
        <v/>
      </c>
      <c r="M57" s="145" t="str">
        <f aca="false">IF(L57="","",Inosina!D57)</f>
        <v/>
      </c>
      <c r="N57" s="146" t="str">
        <f aca="false">IF(L57="","",VLOOKUP(L57,'Codigos Exxtend'!$BB:$BD,3,0))</f>
        <v/>
      </c>
      <c r="O57" s="146" t="n">
        <f aca="false">IF(L57="",0,M57*N57)</f>
        <v>0</v>
      </c>
      <c r="P57" s="144" t="str">
        <f aca="false">'Codigos Exxtend'!M57</f>
        <v/>
      </c>
      <c r="Q57" s="145" t="str">
        <f aca="false">IF(P57="","",Inosina!L57/4)</f>
        <v/>
      </c>
      <c r="R57" s="146" t="str">
        <f aca="false">IF(P57="","",VLOOKUP(P57,'Codigos Exxtend'!$BB:$BD,3,0))</f>
        <v/>
      </c>
      <c r="S57" s="146" t="n">
        <f aca="false">IF(P57="",0,Q57*R57)</f>
        <v>0</v>
      </c>
      <c r="T57" s="144" t="str">
        <f aca="false">'Codigos Exxtend'!P57</f>
        <v/>
      </c>
      <c r="U57" s="145" t="str">
        <f aca="false">IF(T57="","",Inosina!M57/2)</f>
        <v/>
      </c>
      <c r="V57" s="146" t="str">
        <f aca="false">IF(T57="","",VLOOKUP(T57,'Codigos Exxtend'!$BB:$BD,3,0))</f>
        <v/>
      </c>
      <c r="W57" s="146" t="n">
        <f aca="false">IF(T57="",0,U57*V57)</f>
        <v>0</v>
      </c>
      <c r="X57" s="144" t="str">
        <f aca="false">'Codigos Exxtend'!S57</f>
        <v/>
      </c>
      <c r="Y57" s="145" t="str">
        <f aca="false">IF(X57="","",Inosina!N57/2)</f>
        <v/>
      </c>
      <c r="Z57" s="146" t="str">
        <f aca="false">IF(X57="","",VLOOKUP(X57,'Codigos Exxtend'!$BB:$BD,3,0))</f>
        <v/>
      </c>
      <c r="AA57" s="146" t="n">
        <f aca="false">IF(X57="",0,Y57*Z57)</f>
        <v>0</v>
      </c>
      <c r="AB57" s="147" t="str">
        <f aca="false">'Codigos Exxtend'!AQ57</f>
        <v/>
      </c>
      <c r="AC57" s="148" t="str">
        <f aca="false">IF(X57="","",Inosina!O57)</f>
        <v/>
      </c>
      <c r="AD57" s="149" t="str">
        <f aca="false">IF(AB57="","",VLOOKUP(AB57,'Codigos Exxtend'!$BB:$BD,3,0))</f>
        <v/>
      </c>
      <c r="AE57" s="149" t="n">
        <f aca="false">IF(AB57="",0,AC57*AD57)</f>
        <v>0</v>
      </c>
      <c r="AF57" s="144" t="str">
        <f aca="false">'Codigos Exxtend'!AV57</f>
        <v/>
      </c>
      <c r="AG57" s="145" t="str">
        <f aca="false">IF(AF57="","",1)</f>
        <v/>
      </c>
      <c r="AH57" s="146" t="str">
        <f aca="false">IF(AF57="","",VLOOKUP(AF57,'Codigos Exxtend'!$BB:$BD,3,0))</f>
        <v/>
      </c>
      <c r="AI57" s="146" t="n">
        <f aca="false">IF(AF57="",0,AG57*AH57)</f>
        <v>0</v>
      </c>
      <c r="AJ57" s="144" t="str">
        <f aca="false">'Codigos Exxtend'!AY57</f>
        <v/>
      </c>
      <c r="AK57" s="145" t="str">
        <f aca="false">IF(AJ57="","",1)</f>
        <v/>
      </c>
      <c r="AL57" s="146" t="str">
        <f aca="false">IF(AJ57="","",VLOOKUP(AJ57,'Codigos Exxtend'!$BB:$BD,3,0))</f>
        <v/>
      </c>
      <c r="AM57" s="146" t="n">
        <f aca="false">IF(AJ57="",0,AK57*AL57)</f>
        <v>0</v>
      </c>
      <c r="AN57" s="146" t="n">
        <f aca="false">SUM(G57+K57+O57+S57+W57+AA57+AE57+AI57+AM57)</f>
        <v>0</v>
      </c>
      <c r="AO57" s="150" t="str">
        <f aca="false">IF('Pedido e Cotação'!D67="","",'Pedido e Cotação'!D67)</f>
        <v/>
      </c>
      <c r="AP57" s="150" t="str">
        <f aca="false">IF('Pedido e Cotação'!E67="","",'Pedido e Cotação'!E67)</f>
        <v/>
      </c>
      <c r="AQ57" s="145" t="str">
        <f aca="false">'Pedido e Cotação'!F67</f>
        <v/>
      </c>
    </row>
    <row r="58" customFormat="false" ht="12.75" hidden="false" customHeight="false" outlineLevel="0" collapsed="false">
      <c r="B58" s="144" t="n">
        <v>56</v>
      </c>
      <c r="C58" s="139" t="str">
        <f aca="false">IF('Pedido e Cotação'!E68="","",'Codigos Exxtend'!D58&amp;'Codigos Exxtend'!AR58&amp;'Codigos Exxtend'!AS58&amp;'Codigos Exxtend'!AU58&amp;" "&amp;'Codigos Exxtend'!AX58)</f>
        <v/>
      </c>
      <c r="D58" s="144" t="str">
        <f aca="false">'Codigos Exxtend'!E58</f>
        <v/>
      </c>
      <c r="E58" s="145" t="str">
        <f aca="false">'Pedido e Cotação'!G68</f>
        <v/>
      </c>
      <c r="F58" s="146" t="str">
        <f aca="false">IF(D58="","",VLOOKUP(D58,'Codigos Exxtend'!$BB:$BD,3,0))</f>
        <v/>
      </c>
      <c r="G58" s="146" t="n">
        <f aca="false">IF(D58="",0,E58*F58)</f>
        <v>0</v>
      </c>
      <c r="H58" s="144" t="str">
        <f aca="false">'Codigos Exxtend'!G58</f>
        <v/>
      </c>
      <c r="I58" s="145" t="str">
        <f aca="false">IF(H58="","",1)</f>
        <v/>
      </c>
      <c r="J58" s="146" t="str">
        <f aca="false">IF(H58="","",150)</f>
        <v/>
      </c>
      <c r="K58" s="146" t="n">
        <f aca="false">IF(H58="",0,I58*J58)</f>
        <v>0</v>
      </c>
      <c r="L58" s="144" t="str">
        <f aca="false">'Codigos Exxtend'!J58</f>
        <v/>
      </c>
      <c r="M58" s="145" t="str">
        <f aca="false">IF(L58="","",Inosina!D58)</f>
        <v/>
      </c>
      <c r="N58" s="146" t="str">
        <f aca="false">IF(L58="","",VLOOKUP(L58,'Codigos Exxtend'!$BB:$BD,3,0))</f>
        <v/>
      </c>
      <c r="O58" s="146" t="n">
        <f aca="false">IF(L58="",0,M58*N58)</f>
        <v>0</v>
      </c>
      <c r="P58" s="144" t="str">
        <f aca="false">'Codigos Exxtend'!M58</f>
        <v/>
      </c>
      <c r="Q58" s="145" t="str">
        <f aca="false">IF(P58="","",Inosina!L58/4)</f>
        <v/>
      </c>
      <c r="R58" s="146" t="str">
        <f aca="false">IF(P58="","",VLOOKUP(P58,'Codigos Exxtend'!$BB:$BD,3,0))</f>
        <v/>
      </c>
      <c r="S58" s="146" t="n">
        <f aca="false">IF(P58="",0,Q58*R58)</f>
        <v>0</v>
      </c>
      <c r="T58" s="144" t="str">
        <f aca="false">'Codigos Exxtend'!P58</f>
        <v/>
      </c>
      <c r="U58" s="145" t="str">
        <f aca="false">IF(T58="","",Inosina!M58/2)</f>
        <v/>
      </c>
      <c r="V58" s="146" t="str">
        <f aca="false">IF(T58="","",VLOOKUP(T58,'Codigos Exxtend'!$BB:$BD,3,0))</f>
        <v/>
      </c>
      <c r="W58" s="146" t="n">
        <f aca="false">IF(T58="",0,U58*V58)</f>
        <v>0</v>
      </c>
      <c r="X58" s="144" t="str">
        <f aca="false">'Codigos Exxtend'!S58</f>
        <v/>
      </c>
      <c r="Y58" s="145" t="str">
        <f aca="false">IF(X58="","",Inosina!N58/2)</f>
        <v/>
      </c>
      <c r="Z58" s="146" t="str">
        <f aca="false">IF(X58="","",VLOOKUP(X58,'Codigos Exxtend'!$BB:$BD,3,0))</f>
        <v/>
      </c>
      <c r="AA58" s="146" t="n">
        <f aca="false">IF(X58="",0,Y58*Z58)</f>
        <v>0</v>
      </c>
      <c r="AB58" s="147" t="str">
        <f aca="false">'Codigos Exxtend'!AQ58</f>
        <v/>
      </c>
      <c r="AC58" s="148" t="str">
        <f aca="false">IF(X58="","",Inosina!O58)</f>
        <v/>
      </c>
      <c r="AD58" s="149" t="str">
        <f aca="false">IF(AB58="","",VLOOKUP(AB58,'Codigos Exxtend'!$BB:$BD,3,0))</f>
        <v/>
      </c>
      <c r="AE58" s="149" t="n">
        <f aca="false">IF(AB58="",0,AC58*AD58)</f>
        <v>0</v>
      </c>
      <c r="AF58" s="144" t="str">
        <f aca="false">'Codigos Exxtend'!AV58</f>
        <v/>
      </c>
      <c r="AG58" s="145" t="str">
        <f aca="false">IF(AF58="","",1)</f>
        <v/>
      </c>
      <c r="AH58" s="146" t="str">
        <f aca="false">IF(AF58="","",VLOOKUP(AF58,'Codigos Exxtend'!$BB:$BD,3,0))</f>
        <v/>
      </c>
      <c r="AI58" s="146" t="n">
        <f aca="false">IF(AF58="",0,AG58*AH58)</f>
        <v>0</v>
      </c>
      <c r="AJ58" s="144" t="str">
        <f aca="false">'Codigos Exxtend'!AY58</f>
        <v/>
      </c>
      <c r="AK58" s="145" t="str">
        <f aca="false">IF(AJ58="","",1)</f>
        <v/>
      </c>
      <c r="AL58" s="146" t="str">
        <f aca="false">IF(AJ58="","",VLOOKUP(AJ58,'Codigos Exxtend'!$BB:$BD,3,0))</f>
        <v/>
      </c>
      <c r="AM58" s="146" t="n">
        <f aca="false">IF(AJ58="",0,AK58*AL58)</f>
        <v>0</v>
      </c>
      <c r="AN58" s="146" t="n">
        <f aca="false">SUM(G58+K58+O58+S58+W58+AA58+AE58+AI58+AM58)</f>
        <v>0</v>
      </c>
      <c r="AO58" s="150" t="str">
        <f aca="false">IF('Pedido e Cotação'!D68="","",'Pedido e Cotação'!D68)</f>
        <v/>
      </c>
      <c r="AP58" s="150" t="str">
        <f aca="false">IF('Pedido e Cotação'!E68="","",'Pedido e Cotação'!E68)</f>
        <v/>
      </c>
      <c r="AQ58" s="145" t="str">
        <f aca="false">'Pedido e Cotação'!F68</f>
        <v/>
      </c>
    </row>
    <row r="59" customFormat="false" ht="12.75" hidden="false" customHeight="false" outlineLevel="0" collapsed="false">
      <c r="B59" s="144" t="n">
        <v>57</v>
      </c>
      <c r="C59" s="139" t="str">
        <f aca="false">IF('Pedido e Cotação'!E69="","",'Codigos Exxtend'!D59&amp;'Codigos Exxtend'!AR59&amp;'Codigos Exxtend'!AS59&amp;'Codigos Exxtend'!AU59&amp;" "&amp;'Codigos Exxtend'!AX59)</f>
        <v/>
      </c>
      <c r="D59" s="144" t="str">
        <f aca="false">'Codigos Exxtend'!E59</f>
        <v/>
      </c>
      <c r="E59" s="145" t="str">
        <f aca="false">'Pedido e Cotação'!G69</f>
        <v/>
      </c>
      <c r="F59" s="146" t="str">
        <f aca="false">IF(D59="","",VLOOKUP(D59,'Codigos Exxtend'!$BB:$BD,3,0))</f>
        <v/>
      </c>
      <c r="G59" s="146" t="n">
        <f aca="false">IF(D59="",0,E59*F59)</f>
        <v>0</v>
      </c>
      <c r="H59" s="144" t="str">
        <f aca="false">'Codigos Exxtend'!G59</f>
        <v/>
      </c>
      <c r="I59" s="145" t="str">
        <f aca="false">IF(H59="","",1)</f>
        <v/>
      </c>
      <c r="J59" s="146" t="str">
        <f aca="false">IF(H59="","",150)</f>
        <v/>
      </c>
      <c r="K59" s="146" t="n">
        <f aca="false">IF(H59="",0,I59*J59)</f>
        <v>0</v>
      </c>
      <c r="L59" s="144" t="str">
        <f aca="false">'Codigos Exxtend'!J59</f>
        <v/>
      </c>
      <c r="M59" s="145" t="str">
        <f aca="false">IF(L59="","",Inosina!D59)</f>
        <v/>
      </c>
      <c r="N59" s="146" t="str">
        <f aca="false">IF(L59="","",VLOOKUP(L59,'Codigos Exxtend'!$BB:$BD,3,0))</f>
        <v/>
      </c>
      <c r="O59" s="146" t="n">
        <f aca="false">IF(L59="",0,M59*N59)</f>
        <v>0</v>
      </c>
      <c r="P59" s="144" t="str">
        <f aca="false">'Codigos Exxtend'!M59</f>
        <v/>
      </c>
      <c r="Q59" s="145" t="str">
        <f aca="false">IF(P59="","",Inosina!L59/4)</f>
        <v/>
      </c>
      <c r="R59" s="146" t="str">
        <f aca="false">IF(P59="","",VLOOKUP(P59,'Codigos Exxtend'!$BB:$BD,3,0))</f>
        <v/>
      </c>
      <c r="S59" s="146" t="n">
        <f aca="false">IF(P59="",0,Q59*R59)</f>
        <v>0</v>
      </c>
      <c r="T59" s="144" t="str">
        <f aca="false">'Codigos Exxtend'!P59</f>
        <v/>
      </c>
      <c r="U59" s="145" t="str">
        <f aca="false">IF(T59="","",Inosina!M59/2)</f>
        <v/>
      </c>
      <c r="V59" s="146" t="str">
        <f aca="false">IF(T59="","",VLOOKUP(T59,'Codigos Exxtend'!$BB:$BD,3,0))</f>
        <v/>
      </c>
      <c r="W59" s="146" t="n">
        <f aca="false">IF(T59="",0,U59*V59)</f>
        <v>0</v>
      </c>
      <c r="X59" s="144" t="str">
        <f aca="false">'Codigos Exxtend'!S59</f>
        <v/>
      </c>
      <c r="Y59" s="145" t="str">
        <f aca="false">IF(X59="","",Inosina!N59/2)</f>
        <v/>
      </c>
      <c r="Z59" s="146" t="str">
        <f aca="false">IF(X59="","",VLOOKUP(X59,'Codigos Exxtend'!$BB:$BD,3,0))</f>
        <v/>
      </c>
      <c r="AA59" s="146" t="n">
        <f aca="false">IF(X59="",0,Y59*Z59)</f>
        <v>0</v>
      </c>
      <c r="AB59" s="147" t="str">
        <f aca="false">'Codigos Exxtend'!AQ59</f>
        <v/>
      </c>
      <c r="AC59" s="148" t="str">
        <f aca="false">IF(X59="","",Inosina!O59)</f>
        <v/>
      </c>
      <c r="AD59" s="149" t="str">
        <f aca="false">IF(AB59="","",VLOOKUP(AB59,'Codigos Exxtend'!$BB:$BD,3,0))</f>
        <v/>
      </c>
      <c r="AE59" s="149" t="n">
        <f aca="false">IF(AB59="",0,AC59*AD59)</f>
        <v>0</v>
      </c>
      <c r="AF59" s="144" t="str">
        <f aca="false">'Codigos Exxtend'!AV59</f>
        <v/>
      </c>
      <c r="AG59" s="145" t="str">
        <f aca="false">IF(AF59="","",1)</f>
        <v/>
      </c>
      <c r="AH59" s="146" t="str">
        <f aca="false">IF(AF59="","",VLOOKUP(AF59,'Codigos Exxtend'!$BB:$BD,3,0))</f>
        <v/>
      </c>
      <c r="AI59" s="146" t="n">
        <f aca="false">IF(AF59="",0,AG59*AH59)</f>
        <v>0</v>
      </c>
      <c r="AJ59" s="144" t="str">
        <f aca="false">'Codigos Exxtend'!AY59</f>
        <v/>
      </c>
      <c r="AK59" s="145" t="str">
        <f aca="false">IF(AJ59="","",1)</f>
        <v/>
      </c>
      <c r="AL59" s="146" t="str">
        <f aca="false">IF(AJ59="","",VLOOKUP(AJ59,'Codigos Exxtend'!$BB:$BD,3,0))</f>
        <v/>
      </c>
      <c r="AM59" s="146" t="n">
        <f aca="false">IF(AJ59="",0,AK59*AL59)</f>
        <v>0</v>
      </c>
      <c r="AN59" s="146" t="n">
        <f aca="false">SUM(G59+K59+O59+S59+W59+AA59+AE59+AI59+AM59)</f>
        <v>0</v>
      </c>
      <c r="AO59" s="150" t="str">
        <f aca="false">IF('Pedido e Cotação'!D69="","",'Pedido e Cotação'!D69)</f>
        <v/>
      </c>
      <c r="AP59" s="150" t="str">
        <f aca="false">IF('Pedido e Cotação'!E69="","",'Pedido e Cotação'!E69)</f>
        <v/>
      </c>
      <c r="AQ59" s="145" t="str">
        <f aca="false">'Pedido e Cotação'!F69</f>
        <v/>
      </c>
    </row>
    <row r="60" customFormat="false" ht="12.75" hidden="false" customHeight="false" outlineLevel="0" collapsed="false">
      <c r="B60" s="144" t="n">
        <v>58</v>
      </c>
      <c r="C60" s="139" t="str">
        <f aca="false">IF('Pedido e Cotação'!E70="","",'Codigos Exxtend'!D60&amp;'Codigos Exxtend'!AR60&amp;'Codigos Exxtend'!AS60&amp;'Codigos Exxtend'!AU60&amp;" "&amp;'Codigos Exxtend'!AX60)</f>
        <v/>
      </c>
      <c r="D60" s="144" t="str">
        <f aca="false">'Codigos Exxtend'!E60</f>
        <v/>
      </c>
      <c r="E60" s="145" t="str">
        <f aca="false">'Pedido e Cotação'!G70</f>
        <v/>
      </c>
      <c r="F60" s="146" t="str">
        <f aca="false">IF(D60="","",VLOOKUP(D60,'Codigos Exxtend'!$BB:$BD,3,0))</f>
        <v/>
      </c>
      <c r="G60" s="146" t="n">
        <f aca="false">IF(D60="",0,E60*F60)</f>
        <v>0</v>
      </c>
      <c r="H60" s="144" t="str">
        <f aca="false">'Codigos Exxtend'!G60</f>
        <v/>
      </c>
      <c r="I60" s="145" t="str">
        <f aca="false">IF(H60="","",1)</f>
        <v/>
      </c>
      <c r="J60" s="146" t="str">
        <f aca="false">IF(H60="","",150)</f>
        <v/>
      </c>
      <c r="K60" s="146" t="n">
        <f aca="false">IF(H60="",0,I60*J60)</f>
        <v>0</v>
      </c>
      <c r="L60" s="144" t="str">
        <f aca="false">'Codigos Exxtend'!J60</f>
        <v/>
      </c>
      <c r="M60" s="145" t="str">
        <f aca="false">IF(L60="","",Inosina!D60)</f>
        <v/>
      </c>
      <c r="N60" s="146" t="str">
        <f aca="false">IF(L60="","",VLOOKUP(L60,'Codigos Exxtend'!$BB:$BD,3,0))</f>
        <v/>
      </c>
      <c r="O60" s="146" t="n">
        <f aca="false">IF(L60="",0,M60*N60)</f>
        <v>0</v>
      </c>
      <c r="P60" s="144" t="str">
        <f aca="false">'Codigos Exxtend'!M60</f>
        <v/>
      </c>
      <c r="Q60" s="145" t="str">
        <f aca="false">IF(P60="","",Inosina!L60/4)</f>
        <v/>
      </c>
      <c r="R60" s="146" t="str">
        <f aca="false">IF(P60="","",VLOOKUP(P60,'Codigos Exxtend'!$BB:$BD,3,0))</f>
        <v/>
      </c>
      <c r="S60" s="146" t="n">
        <f aca="false">IF(P60="",0,Q60*R60)</f>
        <v>0</v>
      </c>
      <c r="T60" s="144" t="str">
        <f aca="false">'Codigos Exxtend'!P60</f>
        <v/>
      </c>
      <c r="U60" s="145" t="str">
        <f aca="false">IF(T60="","",Inosina!M60/2)</f>
        <v/>
      </c>
      <c r="V60" s="146" t="str">
        <f aca="false">IF(T60="","",VLOOKUP(T60,'Codigos Exxtend'!$BB:$BD,3,0))</f>
        <v/>
      </c>
      <c r="W60" s="146" t="n">
        <f aca="false">IF(T60="",0,U60*V60)</f>
        <v>0</v>
      </c>
      <c r="X60" s="144" t="str">
        <f aca="false">'Codigos Exxtend'!S60</f>
        <v/>
      </c>
      <c r="Y60" s="145" t="str">
        <f aca="false">IF(X60="","",Inosina!N60/2)</f>
        <v/>
      </c>
      <c r="Z60" s="146" t="str">
        <f aca="false">IF(X60="","",VLOOKUP(X60,'Codigos Exxtend'!$BB:$BD,3,0))</f>
        <v/>
      </c>
      <c r="AA60" s="146" t="n">
        <f aca="false">IF(X60="",0,Y60*Z60)</f>
        <v>0</v>
      </c>
      <c r="AB60" s="147" t="str">
        <f aca="false">'Codigos Exxtend'!AQ60</f>
        <v/>
      </c>
      <c r="AC60" s="148" t="str">
        <f aca="false">IF(X60="","",Inosina!O60)</f>
        <v/>
      </c>
      <c r="AD60" s="149" t="str">
        <f aca="false">IF(AB60="","",VLOOKUP(AB60,'Codigos Exxtend'!$BB:$BD,3,0))</f>
        <v/>
      </c>
      <c r="AE60" s="149" t="n">
        <f aca="false">IF(AB60="",0,AC60*AD60)</f>
        <v>0</v>
      </c>
      <c r="AF60" s="144" t="str">
        <f aca="false">'Codigos Exxtend'!AV60</f>
        <v/>
      </c>
      <c r="AG60" s="145" t="str">
        <f aca="false">IF(AF60="","",1)</f>
        <v/>
      </c>
      <c r="AH60" s="146" t="str">
        <f aca="false">IF(AF60="","",VLOOKUP(AF60,'Codigos Exxtend'!$BB:$BD,3,0))</f>
        <v/>
      </c>
      <c r="AI60" s="146" t="n">
        <f aca="false">IF(AF60="",0,AG60*AH60)</f>
        <v>0</v>
      </c>
      <c r="AJ60" s="144" t="str">
        <f aca="false">'Codigos Exxtend'!AY60</f>
        <v/>
      </c>
      <c r="AK60" s="145" t="str">
        <f aca="false">IF(AJ60="","",1)</f>
        <v/>
      </c>
      <c r="AL60" s="146" t="str">
        <f aca="false">IF(AJ60="","",VLOOKUP(AJ60,'Codigos Exxtend'!$BB:$BD,3,0))</f>
        <v/>
      </c>
      <c r="AM60" s="146" t="n">
        <f aca="false">IF(AJ60="",0,AK60*AL60)</f>
        <v>0</v>
      </c>
      <c r="AN60" s="146" t="n">
        <f aca="false">SUM(G60+K60+O60+S60+W60+AA60+AE60+AI60+AM60)</f>
        <v>0</v>
      </c>
      <c r="AO60" s="150" t="str">
        <f aca="false">IF('Pedido e Cotação'!D70="","",'Pedido e Cotação'!D70)</f>
        <v/>
      </c>
      <c r="AP60" s="150" t="str">
        <f aca="false">IF('Pedido e Cotação'!E70="","",'Pedido e Cotação'!E70)</f>
        <v/>
      </c>
      <c r="AQ60" s="145" t="str">
        <f aca="false">'Pedido e Cotação'!F70</f>
        <v/>
      </c>
    </row>
    <row r="61" customFormat="false" ht="12.75" hidden="false" customHeight="false" outlineLevel="0" collapsed="false">
      <c r="B61" s="144" t="n">
        <v>59</v>
      </c>
      <c r="C61" s="139" t="str">
        <f aca="false">IF('Pedido e Cotação'!E71="","",'Codigos Exxtend'!D61&amp;'Codigos Exxtend'!AR61&amp;'Codigos Exxtend'!AS61&amp;'Codigos Exxtend'!AU61&amp;" "&amp;'Codigos Exxtend'!AX61)</f>
        <v/>
      </c>
      <c r="D61" s="144" t="str">
        <f aca="false">'Codigos Exxtend'!E61</f>
        <v/>
      </c>
      <c r="E61" s="145" t="str">
        <f aca="false">'Pedido e Cotação'!G71</f>
        <v/>
      </c>
      <c r="F61" s="146" t="str">
        <f aca="false">IF(D61="","",VLOOKUP(D61,'Codigos Exxtend'!$BB:$BD,3,0))</f>
        <v/>
      </c>
      <c r="G61" s="146" t="n">
        <f aca="false">IF(D61="",0,E61*F61)</f>
        <v>0</v>
      </c>
      <c r="H61" s="144" t="str">
        <f aca="false">'Codigos Exxtend'!G61</f>
        <v/>
      </c>
      <c r="I61" s="145" t="str">
        <f aca="false">IF(H61="","",1)</f>
        <v/>
      </c>
      <c r="J61" s="146" t="str">
        <f aca="false">IF(H61="","",150)</f>
        <v/>
      </c>
      <c r="K61" s="146" t="n">
        <f aca="false">IF(H61="",0,I61*J61)</f>
        <v>0</v>
      </c>
      <c r="L61" s="144" t="str">
        <f aca="false">'Codigos Exxtend'!J61</f>
        <v/>
      </c>
      <c r="M61" s="145" t="str">
        <f aca="false">IF(L61="","",Inosina!D61)</f>
        <v/>
      </c>
      <c r="N61" s="146" t="str">
        <f aca="false">IF(L61="","",VLOOKUP(L61,'Codigos Exxtend'!$BB:$BD,3,0))</f>
        <v/>
      </c>
      <c r="O61" s="146" t="n">
        <f aca="false">IF(L61="",0,M61*N61)</f>
        <v>0</v>
      </c>
      <c r="P61" s="144" t="str">
        <f aca="false">'Codigos Exxtend'!M61</f>
        <v/>
      </c>
      <c r="Q61" s="145" t="str">
        <f aca="false">IF(P61="","",Inosina!L61/4)</f>
        <v/>
      </c>
      <c r="R61" s="146" t="str">
        <f aca="false">IF(P61="","",VLOOKUP(P61,'Codigos Exxtend'!$BB:$BD,3,0))</f>
        <v/>
      </c>
      <c r="S61" s="146" t="n">
        <f aca="false">IF(P61="",0,Q61*R61)</f>
        <v>0</v>
      </c>
      <c r="T61" s="144" t="str">
        <f aca="false">'Codigos Exxtend'!P61</f>
        <v/>
      </c>
      <c r="U61" s="145" t="str">
        <f aca="false">IF(T61="","",Inosina!M61/2)</f>
        <v/>
      </c>
      <c r="V61" s="146" t="str">
        <f aca="false">IF(T61="","",VLOOKUP(T61,'Codigos Exxtend'!$BB:$BD,3,0))</f>
        <v/>
      </c>
      <c r="W61" s="146" t="n">
        <f aca="false">IF(T61="",0,U61*V61)</f>
        <v>0</v>
      </c>
      <c r="X61" s="144" t="str">
        <f aca="false">'Codigos Exxtend'!S61</f>
        <v/>
      </c>
      <c r="Y61" s="145" t="str">
        <f aca="false">IF(X61="","",Inosina!N61/2)</f>
        <v/>
      </c>
      <c r="Z61" s="146" t="str">
        <f aca="false">IF(X61="","",VLOOKUP(X61,'Codigos Exxtend'!$BB:$BD,3,0))</f>
        <v/>
      </c>
      <c r="AA61" s="146" t="n">
        <f aca="false">IF(X61="",0,Y61*Z61)</f>
        <v>0</v>
      </c>
      <c r="AB61" s="147" t="str">
        <f aca="false">'Codigos Exxtend'!AQ61</f>
        <v/>
      </c>
      <c r="AC61" s="148" t="str">
        <f aca="false">IF(X61="","",Inosina!O61)</f>
        <v/>
      </c>
      <c r="AD61" s="149" t="str">
        <f aca="false">IF(AB61="","",VLOOKUP(AB61,'Codigos Exxtend'!$BB:$BD,3,0))</f>
        <v/>
      </c>
      <c r="AE61" s="149" t="n">
        <f aca="false">IF(AB61="",0,AC61*AD61)</f>
        <v>0</v>
      </c>
      <c r="AF61" s="144" t="str">
        <f aca="false">'Codigos Exxtend'!AV61</f>
        <v/>
      </c>
      <c r="AG61" s="145" t="str">
        <f aca="false">IF(AF61="","",1)</f>
        <v/>
      </c>
      <c r="AH61" s="146" t="str">
        <f aca="false">IF(AF61="","",VLOOKUP(AF61,'Codigos Exxtend'!$BB:$BD,3,0))</f>
        <v/>
      </c>
      <c r="AI61" s="146" t="n">
        <f aca="false">IF(AF61="",0,AG61*AH61)</f>
        <v>0</v>
      </c>
      <c r="AJ61" s="144" t="str">
        <f aca="false">'Codigos Exxtend'!AY61</f>
        <v/>
      </c>
      <c r="AK61" s="145" t="str">
        <f aca="false">IF(AJ61="","",1)</f>
        <v/>
      </c>
      <c r="AL61" s="146" t="str">
        <f aca="false">IF(AJ61="","",VLOOKUP(AJ61,'Codigos Exxtend'!$BB:$BD,3,0))</f>
        <v/>
      </c>
      <c r="AM61" s="146" t="n">
        <f aca="false">IF(AJ61="",0,AK61*AL61)</f>
        <v>0</v>
      </c>
      <c r="AN61" s="146" t="n">
        <f aca="false">SUM(G61+K61+O61+S61+W61+AA61+AE61+AI61+AM61)</f>
        <v>0</v>
      </c>
      <c r="AO61" s="150" t="str">
        <f aca="false">IF('Pedido e Cotação'!D71="","",'Pedido e Cotação'!D71)</f>
        <v/>
      </c>
      <c r="AP61" s="150" t="str">
        <f aca="false">IF('Pedido e Cotação'!E71="","",'Pedido e Cotação'!E71)</f>
        <v/>
      </c>
      <c r="AQ61" s="145" t="str">
        <f aca="false">'Pedido e Cotação'!F71</f>
        <v/>
      </c>
    </row>
    <row r="62" customFormat="false" ht="12.75" hidden="false" customHeight="false" outlineLevel="0" collapsed="false">
      <c r="B62" s="144" t="n">
        <v>60</v>
      </c>
      <c r="C62" s="139" t="str">
        <f aca="false">IF('Pedido e Cotação'!E72="","",'Codigos Exxtend'!D62&amp;'Codigos Exxtend'!AR62&amp;'Codigos Exxtend'!AS62&amp;'Codigos Exxtend'!AU62&amp;" "&amp;'Codigos Exxtend'!AX62)</f>
        <v/>
      </c>
      <c r="D62" s="144" t="str">
        <f aca="false">'Codigos Exxtend'!E62</f>
        <v/>
      </c>
      <c r="E62" s="145" t="str">
        <f aca="false">'Pedido e Cotação'!G72</f>
        <v/>
      </c>
      <c r="F62" s="146" t="str">
        <f aca="false">IF(D62="","",VLOOKUP(D62,'Codigos Exxtend'!$BB:$BD,3,0))</f>
        <v/>
      </c>
      <c r="G62" s="146" t="n">
        <f aca="false">IF(D62="",0,E62*F62)</f>
        <v>0</v>
      </c>
      <c r="H62" s="144" t="str">
        <f aca="false">'Codigos Exxtend'!G62</f>
        <v/>
      </c>
      <c r="I62" s="145" t="str">
        <f aca="false">IF(H62="","",1)</f>
        <v/>
      </c>
      <c r="J62" s="146" t="str">
        <f aca="false">IF(H62="","",150)</f>
        <v/>
      </c>
      <c r="K62" s="146" t="n">
        <f aca="false">IF(H62="",0,I62*J62)</f>
        <v>0</v>
      </c>
      <c r="L62" s="144" t="str">
        <f aca="false">'Codigos Exxtend'!J62</f>
        <v/>
      </c>
      <c r="M62" s="145" t="str">
        <f aca="false">IF(L62="","",Inosina!D62)</f>
        <v/>
      </c>
      <c r="N62" s="146" t="str">
        <f aca="false">IF(L62="","",VLOOKUP(L62,'Codigos Exxtend'!$BB:$BD,3,0))</f>
        <v/>
      </c>
      <c r="O62" s="146" t="n">
        <f aca="false">IF(L62="",0,M62*N62)</f>
        <v>0</v>
      </c>
      <c r="P62" s="144" t="str">
        <f aca="false">'Codigos Exxtend'!M62</f>
        <v/>
      </c>
      <c r="Q62" s="145" t="str">
        <f aca="false">IF(P62="","",Inosina!L62/4)</f>
        <v/>
      </c>
      <c r="R62" s="146" t="str">
        <f aca="false">IF(P62="","",VLOOKUP(P62,'Codigos Exxtend'!$BB:$BD,3,0))</f>
        <v/>
      </c>
      <c r="S62" s="146" t="n">
        <f aca="false">IF(P62="",0,Q62*R62)</f>
        <v>0</v>
      </c>
      <c r="T62" s="144" t="str">
        <f aca="false">'Codigos Exxtend'!P62</f>
        <v/>
      </c>
      <c r="U62" s="145" t="str">
        <f aca="false">IF(T62="","",Inosina!M62/2)</f>
        <v/>
      </c>
      <c r="V62" s="146" t="str">
        <f aca="false">IF(T62="","",VLOOKUP(T62,'Codigos Exxtend'!$BB:$BD,3,0))</f>
        <v/>
      </c>
      <c r="W62" s="146" t="n">
        <f aca="false">IF(T62="",0,U62*V62)</f>
        <v>0</v>
      </c>
      <c r="X62" s="144" t="str">
        <f aca="false">'Codigos Exxtend'!S62</f>
        <v/>
      </c>
      <c r="Y62" s="145" t="str">
        <f aca="false">IF(X62="","",Inosina!N62/2)</f>
        <v/>
      </c>
      <c r="Z62" s="146" t="str">
        <f aca="false">IF(X62="","",VLOOKUP(X62,'Codigos Exxtend'!$BB:$BD,3,0))</f>
        <v/>
      </c>
      <c r="AA62" s="146" t="n">
        <f aca="false">IF(X62="",0,Y62*Z62)</f>
        <v>0</v>
      </c>
      <c r="AB62" s="147" t="str">
        <f aca="false">'Codigos Exxtend'!AQ62</f>
        <v/>
      </c>
      <c r="AC62" s="148" t="str">
        <f aca="false">IF(X62="","",Inosina!O62)</f>
        <v/>
      </c>
      <c r="AD62" s="149" t="str">
        <f aca="false">IF(AB62="","",VLOOKUP(AB62,'Codigos Exxtend'!$BB:$BD,3,0))</f>
        <v/>
      </c>
      <c r="AE62" s="149" t="n">
        <f aca="false">IF(AB62="",0,AC62*AD62)</f>
        <v>0</v>
      </c>
      <c r="AF62" s="144" t="str">
        <f aca="false">'Codigos Exxtend'!AV62</f>
        <v/>
      </c>
      <c r="AG62" s="145" t="str">
        <f aca="false">IF(AF62="","",1)</f>
        <v/>
      </c>
      <c r="AH62" s="146" t="str">
        <f aca="false">IF(AF62="","",VLOOKUP(AF62,'Codigos Exxtend'!$BB:$BD,3,0))</f>
        <v/>
      </c>
      <c r="AI62" s="146" t="n">
        <f aca="false">IF(AF62="",0,AG62*AH62)</f>
        <v>0</v>
      </c>
      <c r="AJ62" s="144" t="str">
        <f aca="false">'Codigos Exxtend'!AY62</f>
        <v/>
      </c>
      <c r="AK62" s="145" t="str">
        <f aca="false">IF(AJ62="","",1)</f>
        <v/>
      </c>
      <c r="AL62" s="146" t="str">
        <f aca="false">IF(AJ62="","",VLOOKUP(AJ62,'Codigos Exxtend'!$BB:$BD,3,0))</f>
        <v/>
      </c>
      <c r="AM62" s="146" t="n">
        <f aca="false">IF(AJ62="",0,AK62*AL62)</f>
        <v>0</v>
      </c>
      <c r="AN62" s="146" t="n">
        <f aca="false">SUM(G62+K62+O62+S62+W62+AA62+AE62+AI62+AM62)</f>
        <v>0</v>
      </c>
      <c r="AO62" s="150" t="str">
        <f aca="false">IF('Pedido e Cotação'!D72="","",'Pedido e Cotação'!D72)</f>
        <v/>
      </c>
      <c r="AP62" s="150" t="str">
        <f aca="false">IF('Pedido e Cotação'!E72="","",'Pedido e Cotação'!E72)</f>
        <v/>
      </c>
      <c r="AQ62" s="145" t="str">
        <f aca="false">'Pedido e Cotação'!F72</f>
        <v/>
      </c>
    </row>
    <row r="63" customFormat="false" ht="12.75" hidden="false" customHeight="false" outlineLevel="0" collapsed="false">
      <c r="B63" s="144" t="n">
        <v>61</v>
      </c>
      <c r="C63" s="139" t="str">
        <f aca="false">IF('Pedido e Cotação'!E73="","",'Codigos Exxtend'!D63&amp;'Codigos Exxtend'!AR63&amp;'Codigos Exxtend'!AS63&amp;'Codigos Exxtend'!AU63&amp;" "&amp;'Codigos Exxtend'!AX63)</f>
        <v/>
      </c>
      <c r="D63" s="144" t="str">
        <f aca="false">'Codigos Exxtend'!E63</f>
        <v/>
      </c>
      <c r="E63" s="145" t="str">
        <f aca="false">'Pedido e Cotação'!G73</f>
        <v/>
      </c>
      <c r="F63" s="146" t="str">
        <f aca="false">IF(D63="","",VLOOKUP(D63,'Codigos Exxtend'!$BB:$BD,3,0))</f>
        <v/>
      </c>
      <c r="G63" s="146" t="n">
        <f aca="false">IF(D63="",0,E63*F63)</f>
        <v>0</v>
      </c>
      <c r="H63" s="144" t="str">
        <f aca="false">'Codigos Exxtend'!G63</f>
        <v/>
      </c>
      <c r="I63" s="145" t="str">
        <f aca="false">IF(H63="","",1)</f>
        <v/>
      </c>
      <c r="J63" s="146" t="str">
        <f aca="false">IF(H63="","",150)</f>
        <v/>
      </c>
      <c r="K63" s="146" t="n">
        <f aca="false">IF(H63="",0,I63*J63)</f>
        <v>0</v>
      </c>
      <c r="L63" s="144" t="str">
        <f aca="false">'Codigos Exxtend'!J63</f>
        <v/>
      </c>
      <c r="M63" s="145" t="str">
        <f aca="false">IF(L63="","",Inosina!D63)</f>
        <v/>
      </c>
      <c r="N63" s="146" t="str">
        <f aca="false">IF(L63="","",VLOOKUP(L63,'Codigos Exxtend'!$BB:$BD,3,0))</f>
        <v/>
      </c>
      <c r="O63" s="146" t="n">
        <f aca="false">IF(L63="",0,M63*N63)</f>
        <v>0</v>
      </c>
      <c r="P63" s="144" t="str">
        <f aca="false">'Codigos Exxtend'!M63</f>
        <v/>
      </c>
      <c r="Q63" s="145" t="str">
        <f aca="false">IF(P63="","",Inosina!L63/4)</f>
        <v/>
      </c>
      <c r="R63" s="146" t="str">
        <f aca="false">IF(P63="","",VLOOKUP(P63,'Codigos Exxtend'!$BB:$BD,3,0))</f>
        <v/>
      </c>
      <c r="S63" s="146" t="n">
        <f aca="false">IF(P63="",0,Q63*R63)</f>
        <v>0</v>
      </c>
      <c r="T63" s="144" t="str">
        <f aca="false">'Codigos Exxtend'!P63</f>
        <v/>
      </c>
      <c r="U63" s="145" t="str">
        <f aca="false">IF(T63="","",Inosina!M63/2)</f>
        <v/>
      </c>
      <c r="V63" s="146" t="str">
        <f aca="false">IF(T63="","",VLOOKUP(T63,'Codigos Exxtend'!$BB:$BD,3,0))</f>
        <v/>
      </c>
      <c r="W63" s="146" t="n">
        <f aca="false">IF(T63="",0,U63*V63)</f>
        <v>0</v>
      </c>
      <c r="X63" s="144" t="str">
        <f aca="false">'Codigos Exxtend'!S63</f>
        <v/>
      </c>
      <c r="Y63" s="145" t="str">
        <f aca="false">IF(X63="","",Inosina!N63/2)</f>
        <v/>
      </c>
      <c r="Z63" s="146" t="str">
        <f aca="false">IF(X63="","",VLOOKUP(X63,'Codigos Exxtend'!$BB:$BD,3,0))</f>
        <v/>
      </c>
      <c r="AA63" s="146" t="n">
        <f aca="false">IF(X63="",0,Y63*Z63)</f>
        <v>0</v>
      </c>
      <c r="AB63" s="147" t="str">
        <f aca="false">'Codigos Exxtend'!AQ63</f>
        <v/>
      </c>
      <c r="AC63" s="148" t="str">
        <f aca="false">IF(X63="","",Inosina!O63)</f>
        <v/>
      </c>
      <c r="AD63" s="149" t="str">
        <f aca="false">IF(AB63="","",VLOOKUP(AB63,'Codigos Exxtend'!$BB:$BD,3,0))</f>
        <v/>
      </c>
      <c r="AE63" s="149" t="n">
        <f aca="false">IF(AB63="",0,AC63*AD63)</f>
        <v>0</v>
      </c>
      <c r="AF63" s="144" t="str">
        <f aca="false">'Codigos Exxtend'!AV63</f>
        <v/>
      </c>
      <c r="AG63" s="145" t="str">
        <f aca="false">IF(AF63="","",1)</f>
        <v/>
      </c>
      <c r="AH63" s="146" t="str">
        <f aca="false">IF(AF63="","",VLOOKUP(AF63,'Codigos Exxtend'!$BB:$BD,3,0))</f>
        <v/>
      </c>
      <c r="AI63" s="146" t="n">
        <f aca="false">IF(AF63="",0,AG63*AH63)</f>
        <v>0</v>
      </c>
      <c r="AJ63" s="144" t="str">
        <f aca="false">'Codigos Exxtend'!AY63</f>
        <v/>
      </c>
      <c r="AK63" s="145" t="str">
        <f aca="false">IF(AJ63="","",1)</f>
        <v/>
      </c>
      <c r="AL63" s="146" t="str">
        <f aca="false">IF(AJ63="","",VLOOKUP(AJ63,'Codigos Exxtend'!$BB:$BD,3,0))</f>
        <v/>
      </c>
      <c r="AM63" s="146" t="n">
        <f aca="false">IF(AJ63="",0,AK63*AL63)</f>
        <v>0</v>
      </c>
      <c r="AN63" s="146" t="n">
        <f aca="false">SUM(G63+K63+O63+S63+W63+AA63+AE63+AI63+AM63)</f>
        <v>0</v>
      </c>
      <c r="AO63" s="150" t="str">
        <f aca="false">IF('Pedido e Cotação'!D73="","",'Pedido e Cotação'!D73)</f>
        <v/>
      </c>
      <c r="AP63" s="150" t="str">
        <f aca="false">IF('Pedido e Cotação'!E73="","",'Pedido e Cotação'!E73)</f>
        <v/>
      </c>
      <c r="AQ63" s="145" t="str">
        <f aca="false">'Pedido e Cotação'!F73</f>
        <v/>
      </c>
    </row>
    <row r="64" customFormat="false" ht="12.75" hidden="false" customHeight="false" outlineLevel="0" collapsed="false">
      <c r="B64" s="144" t="n">
        <v>62</v>
      </c>
      <c r="C64" s="139" t="str">
        <f aca="false">IF('Pedido e Cotação'!E74="","",'Codigos Exxtend'!D64&amp;'Codigos Exxtend'!AR64&amp;'Codigos Exxtend'!AS64&amp;'Codigos Exxtend'!AU64&amp;" "&amp;'Codigos Exxtend'!AX64)</f>
        <v/>
      </c>
      <c r="D64" s="144" t="str">
        <f aca="false">'Codigos Exxtend'!E64</f>
        <v/>
      </c>
      <c r="E64" s="145" t="str">
        <f aca="false">'Pedido e Cotação'!G74</f>
        <v/>
      </c>
      <c r="F64" s="146" t="str">
        <f aca="false">IF(D64="","",VLOOKUP(D64,'Codigos Exxtend'!$BB:$BD,3,0))</f>
        <v/>
      </c>
      <c r="G64" s="146" t="n">
        <f aca="false">IF(D64="",0,E64*F64)</f>
        <v>0</v>
      </c>
      <c r="H64" s="144" t="str">
        <f aca="false">'Codigos Exxtend'!G64</f>
        <v/>
      </c>
      <c r="I64" s="145" t="str">
        <f aca="false">IF(H64="","",1)</f>
        <v/>
      </c>
      <c r="J64" s="146" t="str">
        <f aca="false">IF(H64="","",150)</f>
        <v/>
      </c>
      <c r="K64" s="146" t="n">
        <f aca="false">IF(H64="",0,I64*J64)</f>
        <v>0</v>
      </c>
      <c r="L64" s="144" t="str">
        <f aca="false">'Codigos Exxtend'!J64</f>
        <v/>
      </c>
      <c r="M64" s="145" t="str">
        <f aca="false">IF(L64="","",Inosina!D64)</f>
        <v/>
      </c>
      <c r="N64" s="146" t="str">
        <f aca="false">IF(L64="","",VLOOKUP(L64,'Codigos Exxtend'!$BB:$BD,3,0))</f>
        <v/>
      </c>
      <c r="O64" s="146" t="n">
        <f aca="false">IF(L64="",0,M64*N64)</f>
        <v>0</v>
      </c>
      <c r="P64" s="144" t="str">
        <f aca="false">'Codigos Exxtend'!M64</f>
        <v/>
      </c>
      <c r="Q64" s="145" t="str">
        <f aca="false">IF(P64="","",Inosina!L64/4)</f>
        <v/>
      </c>
      <c r="R64" s="146" t="str">
        <f aca="false">IF(P64="","",VLOOKUP(P64,'Codigos Exxtend'!$BB:$BD,3,0))</f>
        <v/>
      </c>
      <c r="S64" s="146" t="n">
        <f aca="false">IF(P64="",0,Q64*R64)</f>
        <v>0</v>
      </c>
      <c r="T64" s="144" t="str">
        <f aca="false">'Codigos Exxtend'!P64</f>
        <v/>
      </c>
      <c r="U64" s="145" t="str">
        <f aca="false">IF(T64="","",Inosina!M64/2)</f>
        <v/>
      </c>
      <c r="V64" s="146" t="str">
        <f aca="false">IF(T64="","",VLOOKUP(T64,'Codigos Exxtend'!$BB:$BD,3,0))</f>
        <v/>
      </c>
      <c r="W64" s="146" t="n">
        <f aca="false">IF(T64="",0,U64*V64)</f>
        <v>0</v>
      </c>
      <c r="X64" s="144" t="str">
        <f aca="false">'Codigos Exxtend'!S64</f>
        <v/>
      </c>
      <c r="Y64" s="145" t="str">
        <f aca="false">IF(X64="","",Inosina!N64/2)</f>
        <v/>
      </c>
      <c r="Z64" s="146" t="str">
        <f aca="false">IF(X64="","",VLOOKUP(X64,'Codigos Exxtend'!$BB:$BD,3,0))</f>
        <v/>
      </c>
      <c r="AA64" s="146" t="n">
        <f aca="false">IF(X64="",0,Y64*Z64)</f>
        <v>0</v>
      </c>
      <c r="AB64" s="147" t="str">
        <f aca="false">'Codigos Exxtend'!AQ64</f>
        <v/>
      </c>
      <c r="AC64" s="148" t="str">
        <f aca="false">IF(X64="","",Inosina!O64)</f>
        <v/>
      </c>
      <c r="AD64" s="149" t="str">
        <f aca="false">IF(AB64="","",VLOOKUP(AB64,'Codigos Exxtend'!$BB:$BD,3,0))</f>
        <v/>
      </c>
      <c r="AE64" s="149" t="n">
        <f aca="false">IF(AB64="",0,AC64*AD64)</f>
        <v>0</v>
      </c>
      <c r="AF64" s="144" t="str">
        <f aca="false">'Codigos Exxtend'!AV64</f>
        <v/>
      </c>
      <c r="AG64" s="145" t="str">
        <f aca="false">IF(AF64="","",1)</f>
        <v/>
      </c>
      <c r="AH64" s="146" t="str">
        <f aca="false">IF(AF64="","",VLOOKUP(AF64,'Codigos Exxtend'!$BB:$BD,3,0))</f>
        <v/>
      </c>
      <c r="AI64" s="146" t="n">
        <f aca="false">IF(AF64="",0,AG64*AH64)</f>
        <v>0</v>
      </c>
      <c r="AJ64" s="144" t="str">
        <f aca="false">'Codigos Exxtend'!AY64</f>
        <v/>
      </c>
      <c r="AK64" s="145" t="str">
        <f aca="false">IF(AJ64="","",1)</f>
        <v/>
      </c>
      <c r="AL64" s="146" t="str">
        <f aca="false">IF(AJ64="","",VLOOKUP(AJ64,'Codigos Exxtend'!$BB:$BD,3,0))</f>
        <v/>
      </c>
      <c r="AM64" s="146" t="n">
        <f aca="false">IF(AJ64="",0,AK64*AL64)</f>
        <v>0</v>
      </c>
      <c r="AN64" s="146" t="n">
        <f aca="false">SUM(G64+K64+O64+S64+W64+AA64+AE64+AI64+AM64)</f>
        <v>0</v>
      </c>
      <c r="AO64" s="150" t="str">
        <f aca="false">IF('Pedido e Cotação'!D74="","",'Pedido e Cotação'!D74)</f>
        <v/>
      </c>
      <c r="AP64" s="150" t="str">
        <f aca="false">IF('Pedido e Cotação'!E74="","",'Pedido e Cotação'!E74)</f>
        <v/>
      </c>
      <c r="AQ64" s="145" t="str">
        <f aca="false">'Pedido e Cotação'!F74</f>
        <v/>
      </c>
    </row>
    <row r="65" customFormat="false" ht="12.75" hidden="false" customHeight="false" outlineLevel="0" collapsed="false">
      <c r="B65" s="144" t="n">
        <v>63</v>
      </c>
      <c r="C65" s="139" t="str">
        <f aca="false">IF('Pedido e Cotação'!E75="","",'Codigos Exxtend'!D65&amp;'Codigos Exxtend'!AR65&amp;'Codigos Exxtend'!AS65&amp;'Codigos Exxtend'!AU65&amp;" "&amp;'Codigos Exxtend'!AX65)</f>
        <v/>
      </c>
      <c r="D65" s="144" t="str">
        <f aca="false">'Codigos Exxtend'!E65</f>
        <v/>
      </c>
      <c r="E65" s="145" t="str">
        <f aca="false">'Pedido e Cotação'!G75</f>
        <v/>
      </c>
      <c r="F65" s="146" t="str">
        <f aca="false">IF(D65="","",VLOOKUP(D65,'Codigos Exxtend'!$BB:$BD,3,0))</f>
        <v/>
      </c>
      <c r="G65" s="146" t="n">
        <f aca="false">IF(D65="",0,E65*F65)</f>
        <v>0</v>
      </c>
      <c r="H65" s="144" t="str">
        <f aca="false">'Codigos Exxtend'!G65</f>
        <v/>
      </c>
      <c r="I65" s="145" t="str">
        <f aca="false">IF(H65="","",1)</f>
        <v/>
      </c>
      <c r="J65" s="146" t="str">
        <f aca="false">IF(H65="","",150)</f>
        <v/>
      </c>
      <c r="K65" s="146" t="n">
        <f aca="false">IF(H65="",0,I65*J65)</f>
        <v>0</v>
      </c>
      <c r="L65" s="144" t="str">
        <f aca="false">'Codigos Exxtend'!J65</f>
        <v/>
      </c>
      <c r="M65" s="145" t="str">
        <f aca="false">IF(L65="","",Inosina!D65)</f>
        <v/>
      </c>
      <c r="N65" s="146" t="str">
        <f aca="false">IF(L65="","",VLOOKUP(L65,'Codigos Exxtend'!$BB:$BD,3,0))</f>
        <v/>
      </c>
      <c r="O65" s="146" t="n">
        <f aca="false">IF(L65="",0,M65*N65)</f>
        <v>0</v>
      </c>
      <c r="P65" s="144" t="str">
        <f aca="false">'Codigos Exxtend'!M65</f>
        <v/>
      </c>
      <c r="Q65" s="145" t="str">
        <f aca="false">IF(P65="","",Inosina!L65/4)</f>
        <v/>
      </c>
      <c r="R65" s="146" t="str">
        <f aca="false">IF(P65="","",VLOOKUP(P65,'Codigos Exxtend'!$BB:$BD,3,0))</f>
        <v/>
      </c>
      <c r="S65" s="146" t="n">
        <f aca="false">IF(P65="",0,Q65*R65)</f>
        <v>0</v>
      </c>
      <c r="T65" s="144" t="str">
        <f aca="false">'Codigos Exxtend'!P65</f>
        <v/>
      </c>
      <c r="U65" s="145" t="str">
        <f aca="false">IF(T65="","",Inosina!M65/2)</f>
        <v/>
      </c>
      <c r="V65" s="146" t="str">
        <f aca="false">IF(T65="","",VLOOKUP(T65,'Codigos Exxtend'!$BB:$BD,3,0))</f>
        <v/>
      </c>
      <c r="W65" s="146" t="n">
        <f aca="false">IF(T65="",0,U65*V65)</f>
        <v>0</v>
      </c>
      <c r="X65" s="144" t="str">
        <f aca="false">'Codigos Exxtend'!S65</f>
        <v/>
      </c>
      <c r="Y65" s="145" t="str">
        <f aca="false">IF(X65="","",Inosina!N65/2)</f>
        <v/>
      </c>
      <c r="Z65" s="146" t="str">
        <f aca="false">IF(X65="","",VLOOKUP(X65,'Codigos Exxtend'!$BB:$BD,3,0))</f>
        <v/>
      </c>
      <c r="AA65" s="146" t="n">
        <f aca="false">IF(X65="",0,Y65*Z65)</f>
        <v>0</v>
      </c>
      <c r="AB65" s="147" t="str">
        <f aca="false">'Codigos Exxtend'!AQ65</f>
        <v/>
      </c>
      <c r="AC65" s="148" t="str">
        <f aca="false">IF(X65="","",Inosina!O65)</f>
        <v/>
      </c>
      <c r="AD65" s="149" t="str">
        <f aca="false">IF(AB65="","",VLOOKUP(AB65,'Codigos Exxtend'!$BB:$BD,3,0))</f>
        <v/>
      </c>
      <c r="AE65" s="149" t="n">
        <f aca="false">IF(AB65="",0,AC65*AD65)</f>
        <v>0</v>
      </c>
      <c r="AF65" s="144" t="str">
        <f aca="false">'Codigos Exxtend'!AV65</f>
        <v/>
      </c>
      <c r="AG65" s="145" t="str">
        <f aca="false">IF(AF65="","",1)</f>
        <v/>
      </c>
      <c r="AH65" s="146" t="str">
        <f aca="false">IF(AF65="","",VLOOKUP(AF65,'Codigos Exxtend'!$BB:$BD,3,0))</f>
        <v/>
      </c>
      <c r="AI65" s="146" t="n">
        <f aca="false">IF(AF65="",0,AG65*AH65)</f>
        <v>0</v>
      </c>
      <c r="AJ65" s="144" t="str">
        <f aca="false">'Codigos Exxtend'!AY65</f>
        <v/>
      </c>
      <c r="AK65" s="145" t="str">
        <f aca="false">IF(AJ65="","",1)</f>
        <v/>
      </c>
      <c r="AL65" s="146" t="str">
        <f aca="false">IF(AJ65="","",VLOOKUP(AJ65,'Codigos Exxtend'!$BB:$BD,3,0))</f>
        <v/>
      </c>
      <c r="AM65" s="146" t="n">
        <f aca="false">IF(AJ65="",0,AK65*AL65)</f>
        <v>0</v>
      </c>
      <c r="AN65" s="146" t="n">
        <f aca="false">SUM(G65+K65+O65+S65+W65+AA65+AE65+AI65+AM65)</f>
        <v>0</v>
      </c>
      <c r="AO65" s="150" t="str">
        <f aca="false">IF('Pedido e Cotação'!D75="","",'Pedido e Cotação'!D75)</f>
        <v/>
      </c>
      <c r="AP65" s="150" t="str">
        <f aca="false">IF('Pedido e Cotação'!E75="","",'Pedido e Cotação'!E75)</f>
        <v/>
      </c>
      <c r="AQ65" s="145" t="str">
        <f aca="false">'Pedido e Cotação'!F75</f>
        <v/>
      </c>
    </row>
    <row r="66" customFormat="false" ht="12.75" hidden="false" customHeight="false" outlineLevel="0" collapsed="false">
      <c r="B66" s="144" t="n">
        <v>64</v>
      </c>
      <c r="C66" s="139" t="str">
        <f aca="false">IF('Pedido e Cotação'!E76="","",'Codigos Exxtend'!D66&amp;'Codigos Exxtend'!AR66&amp;'Codigos Exxtend'!AS66&amp;'Codigos Exxtend'!AU66&amp;" "&amp;'Codigos Exxtend'!AX66)</f>
        <v/>
      </c>
      <c r="D66" s="144" t="str">
        <f aca="false">'Codigos Exxtend'!E66</f>
        <v/>
      </c>
      <c r="E66" s="145" t="str">
        <f aca="false">'Pedido e Cotação'!G76</f>
        <v/>
      </c>
      <c r="F66" s="146" t="str">
        <f aca="false">IF(D66="","",VLOOKUP(D66,'Codigos Exxtend'!$BB:$BD,3,0))</f>
        <v/>
      </c>
      <c r="G66" s="146" t="n">
        <f aca="false">IF(D66="",0,E66*F66)</f>
        <v>0</v>
      </c>
      <c r="H66" s="144" t="str">
        <f aca="false">'Codigos Exxtend'!G66</f>
        <v/>
      </c>
      <c r="I66" s="145" t="str">
        <f aca="false">IF(H66="","",1)</f>
        <v/>
      </c>
      <c r="J66" s="146" t="str">
        <f aca="false">IF(H66="","",150)</f>
        <v/>
      </c>
      <c r="K66" s="146" t="n">
        <f aca="false">IF(H66="",0,I66*J66)</f>
        <v>0</v>
      </c>
      <c r="L66" s="144" t="str">
        <f aca="false">'Codigos Exxtend'!J66</f>
        <v/>
      </c>
      <c r="M66" s="145" t="str">
        <f aca="false">IF(L66="","",Inosina!D66)</f>
        <v/>
      </c>
      <c r="N66" s="146" t="str">
        <f aca="false">IF(L66="","",VLOOKUP(L66,'Codigos Exxtend'!$BB:$BD,3,0))</f>
        <v/>
      </c>
      <c r="O66" s="146" t="n">
        <f aca="false">IF(L66="",0,M66*N66)</f>
        <v>0</v>
      </c>
      <c r="P66" s="144" t="str">
        <f aca="false">'Codigos Exxtend'!M66</f>
        <v/>
      </c>
      <c r="Q66" s="145" t="str">
        <f aca="false">IF(P66="","",Inosina!L66/4)</f>
        <v/>
      </c>
      <c r="R66" s="146" t="str">
        <f aca="false">IF(P66="","",VLOOKUP(P66,'Codigos Exxtend'!$BB:$BD,3,0))</f>
        <v/>
      </c>
      <c r="S66" s="146" t="n">
        <f aca="false">IF(P66="",0,Q66*R66)</f>
        <v>0</v>
      </c>
      <c r="T66" s="144" t="str">
        <f aca="false">'Codigos Exxtend'!P66</f>
        <v/>
      </c>
      <c r="U66" s="145" t="str">
        <f aca="false">IF(T66="","",Inosina!M66/2)</f>
        <v/>
      </c>
      <c r="V66" s="146" t="str">
        <f aca="false">IF(T66="","",VLOOKUP(T66,'Codigos Exxtend'!$BB:$BD,3,0))</f>
        <v/>
      </c>
      <c r="W66" s="146" t="n">
        <f aca="false">IF(T66="",0,U66*V66)</f>
        <v>0</v>
      </c>
      <c r="X66" s="144" t="str">
        <f aca="false">'Codigos Exxtend'!S66</f>
        <v/>
      </c>
      <c r="Y66" s="145" t="str">
        <f aca="false">IF(X66="","",Inosina!N66/2)</f>
        <v/>
      </c>
      <c r="Z66" s="146" t="str">
        <f aca="false">IF(X66="","",VLOOKUP(X66,'Codigos Exxtend'!$BB:$BD,3,0))</f>
        <v/>
      </c>
      <c r="AA66" s="146" t="n">
        <f aca="false">IF(X66="",0,Y66*Z66)</f>
        <v>0</v>
      </c>
      <c r="AB66" s="147" t="str">
        <f aca="false">'Codigos Exxtend'!AQ66</f>
        <v/>
      </c>
      <c r="AC66" s="148" t="str">
        <f aca="false">IF(X66="","",Inosina!O66)</f>
        <v/>
      </c>
      <c r="AD66" s="149" t="str">
        <f aca="false">IF(AB66="","",VLOOKUP(AB66,'Codigos Exxtend'!$BB:$BD,3,0))</f>
        <v/>
      </c>
      <c r="AE66" s="149" t="n">
        <f aca="false">IF(AB66="",0,AC66*AD66)</f>
        <v>0</v>
      </c>
      <c r="AF66" s="144" t="str">
        <f aca="false">'Codigos Exxtend'!AV66</f>
        <v/>
      </c>
      <c r="AG66" s="145" t="str">
        <f aca="false">IF(AF66="","",1)</f>
        <v/>
      </c>
      <c r="AH66" s="146" t="str">
        <f aca="false">IF(AF66="","",VLOOKUP(AF66,'Codigos Exxtend'!$BB:$BD,3,0))</f>
        <v/>
      </c>
      <c r="AI66" s="146" t="n">
        <f aca="false">IF(AF66="",0,AG66*AH66)</f>
        <v>0</v>
      </c>
      <c r="AJ66" s="144" t="str">
        <f aca="false">'Codigos Exxtend'!AY66</f>
        <v/>
      </c>
      <c r="AK66" s="145" t="str">
        <f aca="false">IF(AJ66="","",1)</f>
        <v/>
      </c>
      <c r="AL66" s="146" t="str">
        <f aca="false">IF(AJ66="","",VLOOKUP(AJ66,'Codigos Exxtend'!$BB:$BD,3,0))</f>
        <v/>
      </c>
      <c r="AM66" s="146" t="n">
        <f aca="false">IF(AJ66="",0,AK66*AL66)</f>
        <v>0</v>
      </c>
      <c r="AN66" s="146" t="n">
        <f aca="false">SUM(G66+K66+O66+S66+W66+AA66+AE66+AI66+AM66)</f>
        <v>0</v>
      </c>
      <c r="AO66" s="150" t="str">
        <f aca="false">IF('Pedido e Cotação'!D76="","",'Pedido e Cotação'!D76)</f>
        <v/>
      </c>
      <c r="AP66" s="150" t="str">
        <f aca="false">IF('Pedido e Cotação'!E76="","",'Pedido e Cotação'!E76)</f>
        <v/>
      </c>
      <c r="AQ66" s="145" t="str">
        <f aca="false">'Pedido e Cotação'!F76</f>
        <v/>
      </c>
    </row>
    <row r="67" customFormat="false" ht="12.75" hidden="false" customHeight="false" outlineLevel="0" collapsed="false">
      <c r="B67" s="144" t="n">
        <v>65</v>
      </c>
      <c r="C67" s="139" t="str">
        <f aca="false">IF('Pedido e Cotação'!E77="","",'Codigos Exxtend'!D67&amp;'Codigos Exxtend'!AR67&amp;'Codigos Exxtend'!AS67&amp;'Codigos Exxtend'!AU67&amp;" "&amp;'Codigos Exxtend'!AX67)</f>
        <v/>
      </c>
      <c r="D67" s="144" t="str">
        <f aca="false">'Codigos Exxtend'!E67</f>
        <v/>
      </c>
      <c r="E67" s="145" t="str">
        <f aca="false">'Pedido e Cotação'!G77</f>
        <v/>
      </c>
      <c r="F67" s="146" t="str">
        <f aca="false">IF(D67="","",VLOOKUP(D67,'Codigos Exxtend'!$BB:$BD,3,0))</f>
        <v/>
      </c>
      <c r="G67" s="146" t="n">
        <f aca="false">IF(D67="",0,E67*F67)</f>
        <v>0</v>
      </c>
      <c r="H67" s="144" t="str">
        <f aca="false">'Codigos Exxtend'!G67</f>
        <v/>
      </c>
      <c r="I67" s="145" t="str">
        <f aca="false">IF(H67="","",1)</f>
        <v/>
      </c>
      <c r="J67" s="146" t="str">
        <f aca="false">IF(H67="","",150)</f>
        <v/>
      </c>
      <c r="K67" s="146" t="n">
        <f aca="false">IF(H67="",0,I67*J67)</f>
        <v>0</v>
      </c>
      <c r="L67" s="144" t="str">
        <f aca="false">'Codigos Exxtend'!J67</f>
        <v/>
      </c>
      <c r="M67" s="145" t="str">
        <f aca="false">IF(L67="","",Inosina!D67)</f>
        <v/>
      </c>
      <c r="N67" s="146" t="str">
        <f aca="false">IF(L67="","",VLOOKUP(L67,'Codigos Exxtend'!$BB:$BD,3,0))</f>
        <v/>
      </c>
      <c r="O67" s="146" t="n">
        <f aca="false">IF(L67="",0,M67*N67)</f>
        <v>0</v>
      </c>
      <c r="P67" s="144" t="str">
        <f aca="false">'Codigos Exxtend'!M67</f>
        <v/>
      </c>
      <c r="Q67" s="145" t="str">
        <f aca="false">IF(P67="","",Inosina!L67/4)</f>
        <v/>
      </c>
      <c r="R67" s="146" t="str">
        <f aca="false">IF(P67="","",VLOOKUP(P67,'Codigos Exxtend'!$BB:$BD,3,0))</f>
        <v/>
      </c>
      <c r="S67" s="146" t="n">
        <f aca="false">IF(P67="",0,Q67*R67)</f>
        <v>0</v>
      </c>
      <c r="T67" s="144" t="str">
        <f aca="false">'Codigos Exxtend'!P67</f>
        <v/>
      </c>
      <c r="U67" s="145" t="str">
        <f aca="false">IF(T67="","",Inosina!M67/2)</f>
        <v/>
      </c>
      <c r="V67" s="146" t="str">
        <f aca="false">IF(T67="","",VLOOKUP(T67,'Codigos Exxtend'!$BB:$BD,3,0))</f>
        <v/>
      </c>
      <c r="W67" s="146" t="n">
        <f aca="false">IF(T67="",0,U67*V67)</f>
        <v>0</v>
      </c>
      <c r="X67" s="144" t="str">
        <f aca="false">'Codigos Exxtend'!S67</f>
        <v/>
      </c>
      <c r="Y67" s="145" t="str">
        <f aca="false">IF(X67="","",Inosina!N67/2)</f>
        <v/>
      </c>
      <c r="Z67" s="146" t="str">
        <f aca="false">IF(X67="","",VLOOKUP(X67,'Codigos Exxtend'!$BB:$BD,3,0))</f>
        <v/>
      </c>
      <c r="AA67" s="146" t="n">
        <f aca="false">IF(X67="",0,Y67*Z67)</f>
        <v>0</v>
      </c>
      <c r="AB67" s="147" t="str">
        <f aca="false">'Codigos Exxtend'!AQ67</f>
        <v/>
      </c>
      <c r="AC67" s="148" t="str">
        <f aca="false">IF(X67="","",Inosina!O67)</f>
        <v/>
      </c>
      <c r="AD67" s="149" t="str">
        <f aca="false">IF(AB67="","",VLOOKUP(AB67,'Codigos Exxtend'!$BB:$BD,3,0))</f>
        <v/>
      </c>
      <c r="AE67" s="149" t="n">
        <f aca="false">IF(AB67="",0,AC67*AD67)</f>
        <v>0</v>
      </c>
      <c r="AF67" s="144" t="str">
        <f aca="false">'Codigos Exxtend'!AV67</f>
        <v/>
      </c>
      <c r="AG67" s="145" t="str">
        <f aca="false">IF(AF67="","",1)</f>
        <v/>
      </c>
      <c r="AH67" s="146" t="str">
        <f aca="false">IF(AF67="","",VLOOKUP(AF67,'Codigos Exxtend'!$BB:$BD,3,0))</f>
        <v/>
      </c>
      <c r="AI67" s="146" t="n">
        <f aca="false">IF(AF67="",0,AG67*AH67)</f>
        <v>0</v>
      </c>
      <c r="AJ67" s="144" t="str">
        <f aca="false">'Codigos Exxtend'!AY67</f>
        <v/>
      </c>
      <c r="AK67" s="145" t="str">
        <f aca="false">IF(AJ67="","",1)</f>
        <v/>
      </c>
      <c r="AL67" s="146" t="str">
        <f aca="false">IF(AJ67="","",VLOOKUP(AJ67,'Codigos Exxtend'!$BB:$BD,3,0))</f>
        <v/>
      </c>
      <c r="AM67" s="146" t="n">
        <f aca="false">IF(AJ67="",0,AK67*AL67)</f>
        <v>0</v>
      </c>
      <c r="AN67" s="146" t="n">
        <f aca="false">SUM(G67+K67+O67+S67+W67+AA67+AE67+AI67+AM67)</f>
        <v>0</v>
      </c>
      <c r="AO67" s="150" t="str">
        <f aca="false">IF('Pedido e Cotação'!D77="","",'Pedido e Cotação'!D77)</f>
        <v/>
      </c>
      <c r="AP67" s="150" t="str">
        <f aca="false">IF('Pedido e Cotação'!E77="","",'Pedido e Cotação'!E77)</f>
        <v/>
      </c>
      <c r="AQ67" s="145" t="str">
        <f aca="false">'Pedido e Cotação'!F77</f>
        <v/>
      </c>
    </row>
    <row r="68" customFormat="false" ht="12.75" hidden="false" customHeight="false" outlineLevel="0" collapsed="false">
      <c r="B68" s="144" t="n">
        <v>66</v>
      </c>
      <c r="C68" s="139" t="str">
        <f aca="false">IF('Pedido e Cotação'!E78="","",'Codigos Exxtend'!D68&amp;'Codigos Exxtend'!AR68&amp;'Codigos Exxtend'!AS68&amp;'Codigos Exxtend'!AU68&amp;" "&amp;'Codigos Exxtend'!AX68)</f>
        <v/>
      </c>
      <c r="D68" s="144" t="str">
        <f aca="false">'Codigos Exxtend'!E68</f>
        <v/>
      </c>
      <c r="E68" s="145" t="str">
        <f aca="false">'Pedido e Cotação'!G78</f>
        <v/>
      </c>
      <c r="F68" s="146" t="str">
        <f aca="false">IF(D68="","",VLOOKUP(D68,'Codigos Exxtend'!$BB:$BD,3,0))</f>
        <v/>
      </c>
      <c r="G68" s="146" t="n">
        <f aca="false">IF(D68="",0,E68*F68)</f>
        <v>0</v>
      </c>
      <c r="H68" s="144" t="str">
        <f aca="false">'Codigos Exxtend'!G68</f>
        <v/>
      </c>
      <c r="I68" s="145" t="str">
        <f aca="false">IF(H68="","",1)</f>
        <v/>
      </c>
      <c r="J68" s="146" t="str">
        <f aca="false">IF(H68="","",150)</f>
        <v/>
      </c>
      <c r="K68" s="146" t="n">
        <f aca="false">IF(H68="",0,I68*J68)</f>
        <v>0</v>
      </c>
      <c r="L68" s="144" t="str">
        <f aca="false">'Codigos Exxtend'!J68</f>
        <v/>
      </c>
      <c r="M68" s="145" t="str">
        <f aca="false">IF(L68="","",Inosina!D68)</f>
        <v/>
      </c>
      <c r="N68" s="146" t="str">
        <f aca="false">IF(L68="","",VLOOKUP(L68,'Codigos Exxtend'!$BB:$BD,3,0))</f>
        <v/>
      </c>
      <c r="O68" s="146" t="n">
        <f aca="false">IF(L68="",0,M68*N68)</f>
        <v>0</v>
      </c>
      <c r="P68" s="144" t="str">
        <f aca="false">'Codigos Exxtend'!M68</f>
        <v/>
      </c>
      <c r="Q68" s="145" t="str">
        <f aca="false">IF(P68="","",Inosina!L68/4)</f>
        <v/>
      </c>
      <c r="R68" s="146" t="str">
        <f aca="false">IF(P68="","",VLOOKUP(P68,'Codigos Exxtend'!$BB:$BD,3,0))</f>
        <v/>
      </c>
      <c r="S68" s="146" t="n">
        <f aca="false">IF(P68="",0,Q68*R68)</f>
        <v>0</v>
      </c>
      <c r="T68" s="144" t="str">
        <f aca="false">'Codigos Exxtend'!P68</f>
        <v/>
      </c>
      <c r="U68" s="145" t="str">
        <f aca="false">IF(T68="","",Inosina!M68/2)</f>
        <v/>
      </c>
      <c r="V68" s="146" t="str">
        <f aca="false">IF(T68="","",VLOOKUP(T68,'Codigos Exxtend'!$BB:$BD,3,0))</f>
        <v/>
      </c>
      <c r="W68" s="146" t="n">
        <f aca="false">IF(T68="",0,U68*V68)</f>
        <v>0</v>
      </c>
      <c r="X68" s="144" t="str">
        <f aca="false">'Codigos Exxtend'!S68</f>
        <v/>
      </c>
      <c r="Y68" s="145" t="str">
        <f aca="false">IF(X68="","",Inosina!N68/2)</f>
        <v/>
      </c>
      <c r="Z68" s="146" t="str">
        <f aca="false">IF(X68="","",VLOOKUP(X68,'Codigos Exxtend'!$BB:$BD,3,0))</f>
        <v/>
      </c>
      <c r="AA68" s="146" t="n">
        <f aca="false">IF(X68="",0,Y68*Z68)</f>
        <v>0</v>
      </c>
      <c r="AB68" s="147" t="str">
        <f aca="false">'Codigos Exxtend'!AQ68</f>
        <v/>
      </c>
      <c r="AC68" s="148" t="str">
        <f aca="false">IF(X68="","",Inosina!O68)</f>
        <v/>
      </c>
      <c r="AD68" s="149" t="str">
        <f aca="false">IF(AB68="","",VLOOKUP(AB68,'Codigos Exxtend'!$BB:$BD,3,0))</f>
        <v/>
      </c>
      <c r="AE68" s="149" t="n">
        <f aca="false">IF(AB68="",0,AC68*AD68)</f>
        <v>0</v>
      </c>
      <c r="AF68" s="144" t="str">
        <f aca="false">'Codigos Exxtend'!AV68</f>
        <v/>
      </c>
      <c r="AG68" s="145" t="str">
        <f aca="false">IF(AF68="","",1)</f>
        <v/>
      </c>
      <c r="AH68" s="146" t="str">
        <f aca="false">IF(AF68="","",VLOOKUP(AF68,'Codigos Exxtend'!$BB:$BD,3,0))</f>
        <v/>
      </c>
      <c r="AI68" s="146" t="n">
        <f aca="false">IF(AF68="",0,AG68*AH68)</f>
        <v>0</v>
      </c>
      <c r="AJ68" s="144" t="str">
        <f aca="false">'Codigos Exxtend'!AY68</f>
        <v/>
      </c>
      <c r="AK68" s="145" t="str">
        <f aca="false">IF(AJ68="","",1)</f>
        <v/>
      </c>
      <c r="AL68" s="146" t="str">
        <f aca="false">IF(AJ68="","",VLOOKUP(AJ68,'Codigos Exxtend'!$BB:$BD,3,0))</f>
        <v/>
      </c>
      <c r="AM68" s="146" t="n">
        <f aca="false">IF(AJ68="",0,AK68*AL68)</f>
        <v>0</v>
      </c>
      <c r="AN68" s="146" t="n">
        <f aca="false">SUM(G68+K68+O68+S68+W68+AA68+AE68+AI68+AM68)</f>
        <v>0</v>
      </c>
      <c r="AO68" s="150" t="str">
        <f aca="false">IF('Pedido e Cotação'!D78="","",'Pedido e Cotação'!D78)</f>
        <v/>
      </c>
      <c r="AP68" s="150" t="str">
        <f aca="false">IF('Pedido e Cotação'!E78="","",'Pedido e Cotação'!E78)</f>
        <v/>
      </c>
      <c r="AQ68" s="145" t="str">
        <f aca="false">'Pedido e Cotação'!F78</f>
        <v/>
      </c>
    </row>
    <row r="69" customFormat="false" ht="12.75" hidden="false" customHeight="false" outlineLevel="0" collapsed="false">
      <c r="B69" s="144" t="n">
        <v>67</v>
      </c>
      <c r="C69" s="139" t="str">
        <f aca="false">IF('Pedido e Cotação'!E79="","",'Codigos Exxtend'!D69&amp;'Codigos Exxtend'!AR69&amp;'Codigos Exxtend'!AS69&amp;'Codigos Exxtend'!AU69&amp;" "&amp;'Codigos Exxtend'!AX69)</f>
        <v/>
      </c>
      <c r="D69" s="144" t="str">
        <f aca="false">'Codigos Exxtend'!E69</f>
        <v/>
      </c>
      <c r="E69" s="145" t="str">
        <f aca="false">'Pedido e Cotação'!G79</f>
        <v/>
      </c>
      <c r="F69" s="146" t="str">
        <f aca="false">IF(D69="","",VLOOKUP(D69,'Codigos Exxtend'!$BB:$BD,3,0))</f>
        <v/>
      </c>
      <c r="G69" s="146" t="n">
        <f aca="false">IF(D69="",0,E69*F69)</f>
        <v>0</v>
      </c>
      <c r="H69" s="144" t="str">
        <f aca="false">'Codigos Exxtend'!G69</f>
        <v/>
      </c>
      <c r="I69" s="145" t="str">
        <f aca="false">IF(H69="","",1)</f>
        <v/>
      </c>
      <c r="J69" s="146" t="str">
        <f aca="false">IF(H69="","",150)</f>
        <v/>
      </c>
      <c r="K69" s="146" t="n">
        <f aca="false">IF(H69="",0,I69*J69)</f>
        <v>0</v>
      </c>
      <c r="L69" s="144" t="str">
        <f aca="false">'Codigos Exxtend'!J69</f>
        <v/>
      </c>
      <c r="M69" s="145" t="str">
        <f aca="false">IF(L69="","",Inosina!D69)</f>
        <v/>
      </c>
      <c r="N69" s="146" t="str">
        <f aca="false">IF(L69="","",VLOOKUP(L69,'Codigos Exxtend'!$BB:$BD,3,0))</f>
        <v/>
      </c>
      <c r="O69" s="146" t="n">
        <f aca="false">IF(L69="",0,M69*N69)</f>
        <v>0</v>
      </c>
      <c r="P69" s="144" t="str">
        <f aca="false">'Codigos Exxtend'!M69</f>
        <v/>
      </c>
      <c r="Q69" s="145" t="str">
        <f aca="false">IF(P69="","",Inosina!L69/4)</f>
        <v/>
      </c>
      <c r="R69" s="146" t="str">
        <f aca="false">IF(P69="","",VLOOKUP(P69,'Codigos Exxtend'!$BB:$BD,3,0))</f>
        <v/>
      </c>
      <c r="S69" s="146" t="n">
        <f aca="false">IF(P69="",0,Q69*R69)</f>
        <v>0</v>
      </c>
      <c r="T69" s="144" t="str">
        <f aca="false">'Codigos Exxtend'!P69</f>
        <v/>
      </c>
      <c r="U69" s="145" t="str">
        <f aca="false">IF(T69="","",Inosina!M69/2)</f>
        <v/>
      </c>
      <c r="V69" s="146" t="str">
        <f aca="false">IF(T69="","",VLOOKUP(T69,'Codigos Exxtend'!$BB:$BD,3,0))</f>
        <v/>
      </c>
      <c r="W69" s="146" t="n">
        <f aca="false">IF(T69="",0,U69*V69)</f>
        <v>0</v>
      </c>
      <c r="X69" s="144" t="str">
        <f aca="false">'Codigos Exxtend'!S69</f>
        <v/>
      </c>
      <c r="Y69" s="145" t="str">
        <f aca="false">IF(X69="","",Inosina!N69/2)</f>
        <v/>
      </c>
      <c r="Z69" s="146" t="str">
        <f aca="false">IF(X69="","",VLOOKUP(X69,'Codigos Exxtend'!$BB:$BD,3,0))</f>
        <v/>
      </c>
      <c r="AA69" s="146" t="n">
        <f aca="false">IF(X69="",0,Y69*Z69)</f>
        <v>0</v>
      </c>
      <c r="AB69" s="147" t="str">
        <f aca="false">'Codigos Exxtend'!AQ69</f>
        <v/>
      </c>
      <c r="AC69" s="148" t="str">
        <f aca="false">IF(X69="","",Inosina!O69)</f>
        <v/>
      </c>
      <c r="AD69" s="149" t="str">
        <f aca="false">IF(AB69="","",VLOOKUP(AB69,'Codigos Exxtend'!$BB:$BD,3,0))</f>
        <v/>
      </c>
      <c r="AE69" s="149" t="n">
        <f aca="false">IF(AB69="",0,AC69*AD69)</f>
        <v>0</v>
      </c>
      <c r="AF69" s="144" t="str">
        <f aca="false">'Codigos Exxtend'!AV69</f>
        <v/>
      </c>
      <c r="AG69" s="145" t="str">
        <f aca="false">IF(AF69="","",1)</f>
        <v/>
      </c>
      <c r="AH69" s="146" t="str">
        <f aca="false">IF(AF69="","",VLOOKUP(AF69,'Codigos Exxtend'!$BB:$BD,3,0))</f>
        <v/>
      </c>
      <c r="AI69" s="146" t="n">
        <f aca="false">IF(AF69="",0,AG69*AH69)</f>
        <v>0</v>
      </c>
      <c r="AJ69" s="144" t="str">
        <f aca="false">'Codigos Exxtend'!AY69</f>
        <v/>
      </c>
      <c r="AK69" s="145" t="str">
        <f aca="false">IF(AJ69="","",1)</f>
        <v/>
      </c>
      <c r="AL69" s="146" t="str">
        <f aca="false">IF(AJ69="","",VLOOKUP(AJ69,'Codigos Exxtend'!$BB:$BD,3,0))</f>
        <v/>
      </c>
      <c r="AM69" s="146" t="n">
        <f aca="false">IF(AJ69="",0,AK69*AL69)</f>
        <v>0</v>
      </c>
      <c r="AN69" s="146" t="n">
        <f aca="false">SUM(G69+K69+O69+S69+W69+AA69+AE69+AI69+AM69)</f>
        <v>0</v>
      </c>
      <c r="AO69" s="150" t="str">
        <f aca="false">IF('Pedido e Cotação'!D79="","",'Pedido e Cotação'!D79)</f>
        <v/>
      </c>
      <c r="AP69" s="150" t="str">
        <f aca="false">IF('Pedido e Cotação'!E79="","",'Pedido e Cotação'!E79)</f>
        <v/>
      </c>
      <c r="AQ69" s="145" t="str">
        <f aca="false">'Pedido e Cotação'!F79</f>
        <v/>
      </c>
    </row>
    <row r="70" customFormat="false" ht="12.75" hidden="false" customHeight="false" outlineLevel="0" collapsed="false">
      <c r="B70" s="144" t="n">
        <v>68</v>
      </c>
      <c r="C70" s="139" t="str">
        <f aca="false">IF('Pedido e Cotação'!E80="","",'Codigos Exxtend'!D70&amp;'Codigos Exxtend'!AR70&amp;'Codigos Exxtend'!AS70&amp;'Codigos Exxtend'!AU70&amp;" "&amp;'Codigos Exxtend'!AX70)</f>
        <v/>
      </c>
      <c r="D70" s="144" t="str">
        <f aca="false">'Codigos Exxtend'!E70</f>
        <v/>
      </c>
      <c r="E70" s="145" t="str">
        <f aca="false">'Pedido e Cotação'!G80</f>
        <v/>
      </c>
      <c r="F70" s="146" t="str">
        <f aca="false">IF(D70="","",VLOOKUP(D70,'Codigos Exxtend'!$BB:$BD,3,0))</f>
        <v/>
      </c>
      <c r="G70" s="146" t="n">
        <f aca="false">IF(D70="",0,E70*F70)</f>
        <v>0</v>
      </c>
      <c r="H70" s="144" t="str">
        <f aca="false">'Codigos Exxtend'!G70</f>
        <v/>
      </c>
      <c r="I70" s="145" t="str">
        <f aca="false">IF(H70="","",1)</f>
        <v/>
      </c>
      <c r="J70" s="146" t="str">
        <f aca="false">IF(H70="","",150)</f>
        <v/>
      </c>
      <c r="K70" s="146" t="n">
        <f aca="false">IF(H70="",0,I70*J70)</f>
        <v>0</v>
      </c>
      <c r="L70" s="144" t="str">
        <f aca="false">'Codigos Exxtend'!J70</f>
        <v/>
      </c>
      <c r="M70" s="145" t="str">
        <f aca="false">IF(L70="","",Inosina!D70)</f>
        <v/>
      </c>
      <c r="N70" s="146" t="str">
        <f aca="false">IF(L70="","",VLOOKUP(L70,'Codigos Exxtend'!$BB:$BD,3,0))</f>
        <v/>
      </c>
      <c r="O70" s="146" t="n">
        <f aca="false">IF(L70="",0,M70*N70)</f>
        <v>0</v>
      </c>
      <c r="P70" s="144" t="str">
        <f aca="false">'Codigos Exxtend'!M70</f>
        <v/>
      </c>
      <c r="Q70" s="145" t="str">
        <f aca="false">IF(P70="","",Inosina!L70/4)</f>
        <v/>
      </c>
      <c r="R70" s="146" t="str">
        <f aca="false">IF(P70="","",VLOOKUP(P70,'Codigos Exxtend'!$BB:$BD,3,0))</f>
        <v/>
      </c>
      <c r="S70" s="146" t="n">
        <f aca="false">IF(P70="",0,Q70*R70)</f>
        <v>0</v>
      </c>
      <c r="T70" s="144" t="str">
        <f aca="false">'Codigos Exxtend'!P70</f>
        <v/>
      </c>
      <c r="U70" s="145" t="str">
        <f aca="false">IF(T70="","",Inosina!M70/2)</f>
        <v/>
      </c>
      <c r="V70" s="146" t="str">
        <f aca="false">IF(T70="","",VLOOKUP(T70,'Codigos Exxtend'!$BB:$BD,3,0))</f>
        <v/>
      </c>
      <c r="W70" s="146" t="n">
        <f aca="false">IF(T70="",0,U70*V70)</f>
        <v>0</v>
      </c>
      <c r="X70" s="144" t="str">
        <f aca="false">'Codigos Exxtend'!S70</f>
        <v/>
      </c>
      <c r="Y70" s="145" t="str">
        <f aca="false">IF(X70="","",Inosina!N70/2)</f>
        <v/>
      </c>
      <c r="Z70" s="146" t="str">
        <f aca="false">IF(X70="","",VLOOKUP(X70,'Codigos Exxtend'!$BB:$BD,3,0))</f>
        <v/>
      </c>
      <c r="AA70" s="146" t="n">
        <f aca="false">IF(X70="",0,Y70*Z70)</f>
        <v>0</v>
      </c>
      <c r="AB70" s="147" t="str">
        <f aca="false">'Codigos Exxtend'!AQ70</f>
        <v/>
      </c>
      <c r="AC70" s="148" t="str">
        <f aca="false">IF(X70="","",Inosina!O70)</f>
        <v/>
      </c>
      <c r="AD70" s="149" t="str">
        <f aca="false">IF(AB70="","",VLOOKUP(AB70,'Codigos Exxtend'!$BB:$BD,3,0))</f>
        <v/>
      </c>
      <c r="AE70" s="149" t="n">
        <f aca="false">IF(AB70="",0,AC70*AD70)</f>
        <v>0</v>
      </c>
      <c r="AF70" s="144" t="str">
        <f aca="false">'Codigos Exxtend'!AV70</f>
        <v/>
      </c>
      <c r="AG70" s="145" t="str">
        <f aca="false">IF(AF70="","",1)</f>
        <v/>
      </c>
      <c r="AH70" s="146" t="str">
        <f aca="false">IF(AF70="","",VLOOKUP(AF70,'Codigos Exxtend'!$BB:$BD,3,0))</f>
        <v/>
      </c>
      <c r="AI70" s="146" t="n">
        <f aca="false">IF(AF70="",0,AG70*AH70)</f>
        <v>0</v>
      </c>
      <c r="AJ70" s="144" t="str">
        <f aca="false">'Codigos Exxtend'!AY70</f>
        <v/>
      </c>
      <c r="AK70" s="145" t="str">
        <f aca="false">IF(AJ70="","",1)</f>
        <v/>
      </c>
      <c r="AL70" s="146" t="str">
        <f aca="false">IF(AJ70="","",VLOOKUP(AJ70,'Codigos Exxtend'!$BB:$BD,3,0))</f>
        <v/>
      </c>
      <c r="AM70" s="146" t="n">
        <f aca="false">IF(AJ70="",0,AK70*AL70)</f>
        <v>0</v>
      </c>
      <c r="AN70" s="146" t="n">
        <f aca="false">SUM(G70+K70+O70+S70+W70+AA70+AE70+AI70+AM70)</f>
        <v>0</v>
      </c>
      <c r="AO70" s="150" t="str">
        <f aca="false">IF('Pedido e Cotação'!D80="","",'Pedido e Cotação'!D80)</f>
        <v/>
      </c>
      <c r="AP70" s="150" t="str">
        <f aca="false">IF('Pedido e Cotação'!E80="","",'Pedido e Cotação'!E80)</f>
        <v/>
      </c>
      <c r="AQ70" s="145" t="str">
        <f aca="false">'Pedido e Cotação'!F80</f>
        <v/>
      </c>
    </row>
    <row r="71" customFormat="false" ht="12.75" hidden="false" customHeight="false" outlineLevel="0" collapsed="false">
      <c r="B71" s="144" t="n">
        <v>69</v>
      </c>
      <c r="C71" s="139" t="str">
        <f aca="false">IF('Pedido e Cotação'!E81="","",'Codigos Exxtend'!D71&amp;'Codigos Exxtend'!AR71&amp;'Codigos Exxtend'!AS71&amp;'Codigos Exxtend'!AU71&amp;" "&amp;'Codigos Exxtend'!AX71)</f>
        <v/>
      </c>
      <c r="D71" s="144" t="str">
        <f aca="false">'Codigos Exxtend'!E71</f>
        <v/>
      </c>
      <c r="E71" s="145" t="str">
        <f aca="false">'Pedido e Cotação'!G81</f>
        <v/>
      </c>
      <c r="F71" s="146" t="str">
        <f aca="false">IF(D71="","",VLOOKUP(D71,'Codigos Exxtend'!$BB:$BD,3,0))</f>
        <v/>
      </c>
      <c r="G71" s="146" t="n">
        <f aca="false">IF(D71="",0,E71*F71)</f>
        <v>0</v>
      </c>
      <c r="H71" s="144" t="str">
        <f aca="false">'Codigos Exxtend'!G71</f>
        <v/>
      </c>
      <c r="I71" s="145" t="str">
        <f aca="false">IF(H71="","",1)</f>
        <v/>
      </c>
      <c r="J71" s="146" t="str">
        <f aca="false">IF(H71="","",150)</f>
        <v/>
      </c>
      <c r="K71" s="146" t="n">
        <f aca="false">IF(H71="",0,I71*J71)</f>
        <v>0</v>
      </c>
      <c r="L71" s="144" t="str">
        <f aca="false">'Codigos Exxtend'!J71</f>
        <v/>
      </c>
      <c r="M71" s="145" t="str">
        <f aca="false">IF(L71="","",Inosina!D71)</f>
        <v/>
      </c>
      <c r="N71" s="146" t="str">
        <f aca="false">IF(L71="","",VLOOKUP(L71,'Codigos Exxtend'!$BB:$BD,3,0))</f>
        <v/>
      </c>
      <c r="O71" s="146" t="n">
        <f aca="false">IF(L71="",0,M71*N71)</f>
        <v>0</v>
      </c>
      <c r="P71" s="144" t="str">
        <f aca="false">'Codigos Exxtend'!M71</f>
        <v/>
      </c>
      <c r="Q71" s="145" t="str">
        <f aca="false">IF(P71="","",Inosina!L71/4)</f>
        <v/>
      </c>
      <c r="R71" s="146" t="str">
        <f aca="false">IF(P71="","",VLOOKUP(P71,'Codigos Exxtend'!$BB:$BD,3,0))</f>
        <v/>
      </c>
      <c r="S71" s="146" t="n">
        <f aca="false">IF(P71="",0,Q71*R71)</f>
        <v>0</v>
      </c>
      <c r="T71" s="144" t="str">
        <f aca="false">'Codigos Exxtend'!P71</f>
        <v/>
      </c>
      <c r="U71" s="145" t="str">
        <f aca="false">IF(T71="","",Inosina!M71/2)</f>
        <v/>
      </c>
      <c r="V71" s="146" t="str">
        <f aca="false">IF(T71="","",VLOOKUP(T71,'Codigos Exxtend'!$BB:$BD,3,0))</f>
        <v/>
      </c>
      <c r="W71" s="146" t="n">
        <f aca="false">IF(T71="",0,U71*V71)</f>
        <v>0</v>
      </c>
      <c r="X71" s="144" t="str">
        <f aca="false">'Codigos Exxtend'!S71</f>
        <v/>
      </c>
      <c r="Y71" s="145" t="str">
        <f aca="false">IF(X71="","",Inosina!N71/2)</f>
        <v/>
      </c>
      <c r="Z71" s="146" t="str">
        <f aca="false">IF(X71="","",VLOOKUP(X71,'Codigos Exxtend'!$BB:$BD,3,0))</f>
        <v/>
      </c>
      <c r="AA71" s="146" t="n">
        <f aca="false">IF(X71="",0,Y71*Z71)</f>
        <v>0</v>
      </c>
      <c r="AB71" s="147" t="str">
        <f aca="false">'Codigos Exxtend'!AQ71</f>
        <v/>
      </c>
      <c r="AC71" s="148" t="str">
        <f aca="false">IF(X71="","",Inosina!O71)</f>
        <v/>
      </c>
      <c r="AD71" s="149" t="str">
        <f aca="false">IF(AB71="","",VLOOKUP(AB71,'Codigos Exxtend'!$BB:$BD,3,0))</f>
        <v/>
      </c>
      <c r="AE71" s="149" t="n">
        <f aca="false">IF(AB71="",0,AC71*AD71)</f>
        <v>0</v>
      </c>
      <c r="AF71" s="144" t="str">
        <f aca="false">'Codigos Exxtend'!AV71</f>
        <v/>
      </c>
      <c r="AG71" s="145" t="str">
        <f aca="false">IF(AF71="","",1)</f>
        <v/>
      </c>
      <c r="AH71" s="146" t="str">
        <f aca="false">IF(AF71="","",VLOOKUP(AF71,'Codigos Exxtend'!$BB:$BD,3,0))</f>
        <v/>
      </c>
      <c r="AI71" s="146" t="n">
        <f aca="false">IF(AF71="",0,AG71*AH71)</f>
        <v>0</v>
      </c>
      <c r="AJ71" s="144" t="str">
        <f aca="false">'Codigos Exxtend'!AY71</f>
        <v/>
      </c>
      <c r="AK71" s="145" t="str">
        <f aca="false">IF(AJ71="","",1)</f>
        <v/>
      </c>
      <c r="AL71" s="146" t="str">
        <f aca="false">IF(AJ71="","",VLOOKUP(AJ71,'Codigos Exxtend'!$BB:$BD,3,0))</f>
        <v/>
      </c>
      <c r="AM71" s="146" t="n">
        <f aca="false">IF(AJ71="",0,AK71*AL71)</f>
        <v>0</v>
      </c>
      <c r="AN71" s="146" t="n">
        <f aca="false">SUM(G71+K71+O71+S71+W71+AA71+AE71+AI71+AM71)</f>
        <v>0</v>
      </c>
      <c r="AO71" s="150" t="str">
        <f aca="false">IF('Pedido e Cotação'!D81="","",'Pedido e Cotação'!D81)</f>
        <v/>
      </c>
      <c r="AP71" s="150" t="str">
        <f aca="false">IF('Pedido e Cotação'!E81="","",'Pedido e Cotação'!E81)</f>
        <v/>
      </c>
      <c r="AQ71" s="145" t="str">
        <f aca="false">'Pedido e Cotação'!F81</f>
        <v/>
      </c>
    </row>
    <row r="72" customFormat="false" ht="12.75" hidden="false" customHeight="false" outlineLevel="0" collapsed="false">
      <c r="B72" s="144" t="n">
        <v>70</v>
      </c>
      <c r="C72" s="139" t="str">
        <f aca="false">IF('Pedido e Cotação'!E82="","",'Codigos Exxtend'!D72&amp;'Codigos Exxtend'!AR72&amp;'Codigos Exxtend'!AS72&amp;'Codigos Exxtend'!AU72&amp;" "&amp;'Codigos Exxtend'!AX72)</f>
        <v/>
      </c>
      <c r="D72" s="144" t="str">
        <f aca="false">'Codigos Exxtend'!E72</f>
        <v/>
      </c>
      <c r="E72" s="145" t="str">
        <f aca="false">'Pedido e Cotação'!G82</f>
        <v/>
      </c>
      <c r="F72" s="146" t="str">
        <f aca="false">IF(D72="","",VLOOKUP(D72,'Codigos Exxtend'!$BB:$BD,3,0))</f>
        <v/>
      </c>
      <c r="G72" s="146" t="n">
        <f aca="false">IF(D72="",0,E72*F72)</f>
        <v>0</v>
      </c>
      <c r="H72" s="144" t="str">
        <f aca="false">'Codigos Exxtend'!G72</f>
        <v/>
      </c>
      <c r="I72" s="145" t="str">
        <f aca="false">IF(H72="","",1)</f>
        <v/>
      </c>
      <c r="J72" s="146" t="str">
        <f aca="false">IF(H72="","",150)</f>
        <v/>
      </c>
      <c r="K72" s="146" t="n">
        <f aca="false">IF(H72="",0,I72*J72)</f>
        <v>0</v>
      </c>
      <c r="L72" s="144" t="str">
        <f aca="false">'Codigos Exxtend'!J72</f>
        <v/>
      </c>
      <c r="M72" s="145" t="str">
        <f aca="false">IF(L72="","",Inosina!D72)</f>
        <v/>
      </c>
      <c r="N72" s="146" t="str">
        <f aca="false">IF(L72="","",VLOOKUP(L72,'Codigos Exxtend'!$BB:$BD,3,0))</f>
        <v/>
      </c>
      <c r="O72" s="146" t="n">
        <f aca="false">IF(L72="",0,M72*N72)</f>
        <v>0</v>
      </c>
      <c r="P72" s="144" t="str">
        <f aca="false">'Codigos Exxtend'!M72</f>
        <v/>
      </c>
      <c r="Q72" s="145" t="str">
        <f aca="false">IF(P72="","",Inosina!L72/4)</f>
        <v/>
      </c>
      <c r="R72" s="146" t="str">
        <f aca="false">IF(P72="","",VLOOKUP(P72,'Codigos Exxtend'!$BB:$BD,3,0))</f>
        <v/>
      </c>
      <c r="S72" s="146" t="n">
        <f aca="false">IF(P72="",0,Q72*R72)</f>
        <v>0</v>
      </c>
      <c r="T72" s="144" t="str">
        <f aca="false">'Codigos Exxtend'!P72</f>
        <v/>
      </c>
      <c r="U72" s="145" t="str">
        <f aca="false">IF(T72="","",Inosina!M72/2)</f>
        <v/>
      </c>
      <c r="V72" s="146" t="str">
        <f aca="false">IF(T72="","",VLOOKUP(T72,'Codigos Exxtend'!$BB:$BD,3,0))</f>
        <v/>
      </c>
      <c r="W72" s="146" t="n">
        <f aca="false">IF(T72="",0,U72*V72)</f>
        <v>0</v>
      </c>
      <c r="X72" s="144" t="str">
        <f aca="false">'Codigos Exxtend'!S72</f>
        <v/>
      </c>
      <c r="Y72" s="145" t="str">
        <f aca="false">IF(X72="","",Inosina!N72/2)</f>
        <v/>
      </c>
      <c r="Z72" s="146" t="str">
        <f aca="false">IF(X72="","",VLOOKUP(X72,'Codigos Exxtend'!$BB:$BD,3,0))</f>
        <v/>
      </c>
      <c r="AA72" s="146" t="n">
        <f aca="false">IF(X72="",0,Y72*Z72)</f>
        <v>0</v>
      </c>
      <c r="AB72" s="147" t="str">
        <f aca="false">'Codigos Exxtend'!AQ72</f>
        <v/>
      </c>
      <c r="AC72" s="148" t="str">
        <f aca="false">IF(X72="","",Inosina!O72)</f>
        <v/>
      </c>
      <c r="AD72" s="149" t="str">
        <f aca="false">IF(AB72="","",VLOOKUP(AB72,'Codigos Exxtend'!$BB:$BD,3,0))</f>
        <v/>
      </c>
      <c r="AE72" s="149" t="n">
        <f aca="false">IF(AB72="",0,AC72*AD72)</f>
        <v>0</v>
      </c>
      <c r="AF72" s="144" t="str">
        <f aca="false">'Codigos Exxtend'!AV72</f>
        <v/>
      </c>
      <c r="AG72" s="145" t="str">
        <f aca="false">IF(AF72="","",1)</f>
        <v/>
      </c>
      <c r="AH72" s="146" t="str">
        <f aca="false">IF(AF72="","",VLOOKUP(AF72,'Codigos Exxtend'!$BB:$BD,3,0))</f>
        <v/>
      </c>
      <c r="AI72" s="146" t="n">
        <f aca="false">IF(AF72="",0,AG72*AH72)</f>
        <v>0</v>
      </c>
      <c r="AJ72" s="144" t="str">
        <f aca="false">'Codigos Exxtend'!AY72</f>
        <v/>
      </c>
      <c r="AK72" s="145" t="str">
        <f aca="false">IF(AJ72="","",1)</f>
        <v/>
      </c>
      <c r="AL72" s="146" t="str">
        <f aca="false">IF(AJ72="","",VLOOKUP(AJ72,'Codigos Exxtend'!$BB:$BD,3,0))</f>
        <v/>
      </c>
      <c r="AM72" s="146" t="n">
        <f aca="false">IF(AJ72="",0,AK72*AL72)</f>
        <v>0</v>
      </c>
      <c r="AN72" s="146" t="n">
        <f aca="false">SUM(G72+K72+O72+S72+W72+AA72+AE72+AI72+AM72)</f>
        <v>0</v>
      </c>
      <c r="AO72" s="150" t="str">
        <f aca="false">IF('Pedido e Cotação'!D82="","",'Pedido e Cotação'!D82)</f>
        <v/>
      </c>
      <c r="AP72" s="150" t="str">
        <f aca="false">IF('Pedido e Cotação'!E82="","",'Pedido e Cotação'!E82)</f>
        <v/>
      </c>
      <c r="AQ72" s="145" t="str">
        <f aca="false">'Pedido e Cotação'!F82</f>
        <v/>
      </c>
    </row>
    <row r="73" customFormat="false" ht="12.75" hidden="false" customHeight="false" outlineLevel="0" collapsed="false">
      <c r="B73" s="144" t="n">
        <v>71</v>
      </c>
      <c r="C73" s="139" t="str">
        <f aca="false">IF('Pedido e Cotação'!E83="","",'Codigos Exxtend'!D73&amp;'Codigos Exxtend'!AR73&amp;'Codigos Exxtend'!AS73&amp;'Codigos Exxtend'!AU73&amp;" "&amp;'Codigos Exxtend'!AX73)</f>
        <v/>
      </c>
      <c r="D73" s="144" t="str">
        <f aca="false">'Codigos Exxtend'!E73</f>
        <v/>
      </c>
      <c r="E73" s="145" t="str">
        <f aca="false">'Pedido e Cotação'!G83</f>
        <v/>
      </c>
      <c r="F73" s="146" t="str">
        <f aca="false">IF(D73="","",VLOOKUP(D73,'Codigos Exxtend'!$BB:$BD,3,0))</f>
        <v/>
      </c>
      <c r="G73" s="146" t="n">
        <f aca="false">IF(D73="",0,E73*F73)</f>
        <v>0</v>
      </c>
      <c r="H73" s="144" t="str">
        <f aca="false">'Codigos Exxtend'!G73</f>
        <v/>
      </c>
      <c r="I73" s="145" t="str">
        <f aca="false">IF(H73="","",1)</f>
        <v/>
      </c>
      <c r="J73" s="146" t="str">
        <f aca="false">IF(H73="","",150)</f>
        <v/>
      </c>
      <c r="K73" s="146" t="n">
        <f aca="false">IF(H73="",0,I73*J73)</f>
        <v>0</v>
      </c>
      <c r="L73" s="144" t="str">
        <f aca="false">'Codigos Exxtend'!J73</f>
        <v/>
      </c>
      <c r="M73" s="145" t="str">
        <f aca="false">IF(L73="","",Inosina!D73)</f>
        <v/>
      </c>
      <c r="N73" s="146" t="str">
        <f aca="false">IF(L73="","",VLOOKUP(L73,'Codigos Exxtend'!$BB:$BD,3,0))</f>
        <v/>
      </c>
      <c r="O73" s="146" t="n">
        <f aca="false">IF(L73="",0,M73*N73)</f>
        <v>0</v>
      </c>
      <c r="P73" s="144" t="str">
        <f aca="false">'Codigos Exxtend'!M73</f>
        <v/>
      </c>
      <c r="Q73" s="145" t="str">
        <f aca="false">IF(P73="","",Inosina!L73/4)</f>
        <v/>
      </c>
      <c r="R73" s="146" t="str">
        <f aca="false">IF(P73="","",VLOOKUP(P73,'Codigos Exxtend'!$BB:$BD,3,0))</f>
        <v/>
      </c>
      <c r="S73" s="146" t="n">
        <f aca="false">IF(P73="",0,Q73*R73)</f>
        <v>0</v>
      </c>
      <c r="T73" s="144" t="str">
        <f aca="false">'Codigos Exxtend'!P73</f>
        <v/>
      </c>
      <c r="U73" s="145" t="str">
        <f aca="false">IF(T73="","",Inosina!M73/2)</f>
        <v/>
      </c>
      <c r="V73" s="146" t="str">
        <f aca="false">IF(T73="","",VLOOKUP(T73,'Codigos Exxtend'!$BB:$BD,3,0))</f>
        <v/>
      </c>
      <c r="W73" s="146" t="n">
        <f aca="false">IF(T73="",0,U73*V73)</f>
        <v>0</v>
      </c>
      <c r="X73" s="144" t="str">
        <f aca="false">'Codigos Exxtend'!S73</f>
        <v/>
      </c>
      <c r="Y73" s="145" t="str">
        <f aca="false">IF(X73="","",Inosina!N73/2)</f>
        <v/>
      </c>
      <c r="Z73" s="146" t="str">
        <f aca="false">IF(X73="","",VLOOKUP(X73,'Codigos Exxtend'!$BB:$BD,3,0))</f>
        <v/>
      </c>
      <c r="AA73" s="146" t="n">
        <f aca="false">IF(X73="",0,Y73*Z73)</f>
        <v>0</v>
      </c>
      <c r="AB73" s="147" t="str">
        <f aca="false">'Codigos Exxtend'!AQ73</f>
        <v/>
      </c>
      <c r="AC73" s="148" t="str">
        <f aca="false">IF(X73="","",Inosina!O73)</f>
        <v/>
      </c>
      <c r="AD73" s="149" t="str">
        <f aca="false">IF(AB73="","",VLOOKUP(AB73,'Codigos Exxtend'!$BB:$BD,3,0))</f>
        <v/>
      </c>
      <c r="AE73" s="149" t="n">
        <f aca="false">IF(AB73="",0,AC73*AD73)</f>
        <v>0</v>
      </c>
      <c r="AF73" s="144" t="str">
        <f aca="false">'Codigos Exxtend'!AV73</f>
        <v/>
      </c>
      <c r="AG73" s="145" t="str">
        <f aca="false">IF(AF73="","",1)</f>
        <v/>
      </c>
      <c r="AH73" s="146" t="str">
        <f aca="false">IF(AF73="","",VLOOKUP(AF73,'Codigos Exxtend'!$BB:$BD,3,0))</f>
        <v/>
      </c>
      <c r="AI73" s="146" t="n">
        <f aca="false">IF(AF73="",0,AG73*AH73)</f>
        <v>0</v>
      </c>
      <c r="AJ73" s="144" t="str">
        <f aca="false">'Codigos Exxtend'!AY73</f>
        <v/>
      </c>
      <c r="AK73" s="145" t="str">
        <f aca="false">IF(AJ73="","",1)</f>
        <v/>
      </c>
      <c r="AL73" s="146" t="str">
        <f aca="false">IF(AJ73="","",VLOOKUP(AJ73,'Codigos Exxtend'!$BB:$BD,3,0))</f>
        <v/>
      </c>
      <c r="AM73" s="146" t="n">
        <f aca="false">IF(AJ73="",0,AK73*AL73)</f>
        <v>0</v>
      </c>
      <c r="AN73" s="146" t="n">
        <f aca="false">SUM(G73+K73+O73+S73+W73+AA73+AE73+AI73+AM73)</f>
        <v>0</v>
      </c>
      <c r="AO73" s="150" t="str">
        <f aca="false">IF('Pedido e Cotação'!D83="","",'Pedido e Cotação'!D83)</f>
        <v/>
      </c>
      <c r="AP73" s="150" t="str">
        <f aca="false">IF('Pedido e Cotação'!E83="","",'Pedido e Cotação'!E83)</f>
        <v/>
      </c>
      <c r="AQ73" s="145" t="str">
        <f aca="false">'Pedido e Cotação'!F83</f>
        <v/>
      </c>
    </row>
    <row r="74" customFormat="false" ht="12.75" hidden="false" customHeight="false" outlineLevel="0" collapsed="false">
      <c r="B74" s="144" t="n">
        <v>72</v>
      </c>
      <c r="C74" s="139" t="str">
        <f aca="false">IF('Pedido e Cotação'!E84="","",'Codigos Exxtend'!D74&amp;'Codigos Exxtend'!AR74&amp;'Codigos Exxtend'!AS74&amp;'Codigos Exxtend'!AU74&amp;" "&amp;'Codigos Exxtend'!AX74)</f>
        <v/>
      </c>
      <c r="D74" s="144" t="str">
        <f aca="false">'Codigos Exxtend'!E74</f>
        <v/>
      </c>
      <c r="E74" s="145" t="str">
        <f aca="false">'Pedido e Cotação'!G84</f>
        <v/>
      </c>
      <c r="F74" s="146" t="str">
        <f aca="false">IF(D74="","",VLOOKUP(D74,'Codigos Exxtend'!$BB:$BD,3,0))</f>
        <v/>
      </c>
      <c r="G74" s="146" t="n">
        <f aca="false">IF(D74="",0,E74*F74)</f>
        <v>0</v>
      </c>
      <c r="H74" s="144" t="str">
        <f aca="false">'Codigos Exxtend'!G74</f>
        <v/>
      </c>
      <c r="I74" s="145" t="str">
        <f aca="false">IF(H74="","",1)</f>
        <v/>
      </c>
      <c r="J74" s="146" t="str">
        <f aca="false">IF(H74="","",150)</f>
        <v/>
      </c>
      <c r="K74" s="146" t="n">
        <f aca="false">IF(H74="",0,I74*J74)</f>
        <v>0</v>
      </c>
      <c r="L74" s="144" t="str">
        <f aca="false">'Codigos Exxtend'!J74</f>
        <v/>
      </c>
      <c r="M74" s="145" t="str">
        <f aca="false">IF(L74="","",Inosina!D74)</f>
        <v/>
      </c>
      <c r="N74" s="146" t="str">
        <f aca="false">IF(L74="","",VLOOKUP(L74,'Codigos Exxtend'!$BB:$BD,3,0))</f>
        <v/>
      </c>
      <c r="O74" s="146" t="n">
        <f aca="false">IF(L74="",0,M74*N74)</f>
        <v>0</v>
      </c>
      <c r="P74" s="144" t="str">
        <f aca="false">'Codigos Exxtend'!M74</f>
        <v/>
      </c>
      <c r="Q74" s="145" t="str">
        <f aca="false">IF(P74="","",Inosina!L74/4)</f>
        <v/>
      </c>
      <c r="R74" s="146" t="str">
        <f aca="false">IF(P74="","",VLOOKUP(P74,'Codigos Exxtend'!$BB:$BD,3,0))</f>
        <v/>
      </c>
      <c r="S74" s="146" t="n">
        <f aca="false">IF(P74="",0,Q74*R74)</f>
        <v>0</v>
      </c>
      <c r="T74" s="144" t="str">
        <f aca="false">'Codigos Exxtend'!P74</f>
        <v/>
      </c>
      <c r="U74" s="145" t="str">
        <f aca="false">IF(T74="","",Inosina!M74/2)</f>
        <v/>
      </c>
      <c r="V74" s="146" t="str">
        <f aca="false">IF(T74="","",VLOOKUP(T74,'Codigos Exxtend'!$BB:$BD,3,0))</f>
        <v/>
      </c>
      <c r="W74" s="146" t="n">
        <f aca="false">IF(T74="",0,U74*V74)</f>
        <v>0</v>
      </c>
      <c r="X74" s="144" t="str">
        <f aca="false">'Codigos Exxtend'!S74</f>
        <v/>
      </c>
      <c r="Y74" s="145" t="str">
        <f aca="false">IF(X74="","",Inosina!N74/2)</f>
        <v/>
      </c>
      <c r="Z74" s="146" t="str">
        <f aca="false">IF(X74="","",VLOOKUP(X74,'Codigos Exxtend'!$BB:$BD,3,0))</f>
        <v/>
      </c>
      <c r="AA74" s="146" t="n">
        <f aca="false">IF(X74="",0,Y74*Z74)</f>
        <v>0</v>
      </c>
      <c r="AB74" s="147" t="str">
        <f aca="false">'Codigos Exxtend'!AQ74</f>
        <v/>
      </c>
      <c r="AC74" s="148" t="str">
        <f aca="false">IF(X74="","",Inosina!O74)</f>
        <v/>
      </c>
      <c r="AD74" s="149" t="str">
        <f aca="false">IF(AB74="","",VLOOKUP(AB74,'Codigos Exxtend'!$BB:$BD,3,0))</f>
        <v/>
      </c>
      <c r="AE74" s="149" t="n">
        <f aca="false">IF(AB74="",0,AC74*AD74)</f>
        <v>0</v>
      </c>
      <c r="AF74" s="144" t="str">
        <f aca="false">'Codigos Exxtend'!AV74</f>
        <v/>
      </c>
      <c r="AG74" s="145" t="str">
        <f aca="false">IF(AF74="","",1)</f>
        <v/>
      </c>
      <c r="AH74" s="146" t="str">
        <f aca="false">IF(AF74="","",VLOOKUP(AF74,'Codigos Exxtend'!$BB:$BD,3,0))</f>
        <v/>
      </c>
      <c r="AI74" s="146" t="n">
        <f aca="false">IF(AF74="",0,AG74*AH74)</f>
        <v>0</v>
      </c>
      <c r="AJ74" s="144" t="str">
        <f aca="false">'Codigos Exxtend'!AY74</f>
        <v/>
      </c>
      <c r="AK74" s="145" t="str">
        <f aca="false">IF(AJ74="","",1)</f>
        <v/>
      </c>
      <c r="AL74" s="146" t="str">
        <f aca="false">IF(AJ74="","",VLOOKUP(AJ74,'Codigos Exxtend'!$BB:$BD,3,0))</f>
        <v/>
      </c>
      <c r="AM74" s="146" t="n">
        <f aca="false">IF(AJ74="",0,AK74*AL74)</f>
        <v>0</v>
      </c>
      <c r="AN74" s="146" t="n">
        <f aca="false">SUM(G74+K74+O74+S74+W74+AA74+AE74+AI74+AM74)</f>
        <v>0</v>
      </c>
      <c r="AO74" s="150" t="str">
        <f aca="false">IF('Pedido e Cotação'!D84="","",'Pedido e Cotação'!D84)</f>
        <v/>
      </c>
      <c r="AP74" s="150" t="str">
        <f aca="false">IF('Pedido e Cotação'!E84="","",'Pedido e Cotação'!E84)</f>
        <v/>
      </c>
      <c r="AQ74" s="145" t="str">
        <f aca="false">'Pedido e Cotação'!F84</f>
        <v/>
      </c>
    </row>
    <row r="75" customFormat="false" ht="12.75" hidden="false" customHeight="false" outlineLevel="0" collapsed="false">
      <c r="B75" s="144" t="n">
        <v>73</v>
      </c>
      <c r="C75" s="139" t="str">
        <f aca="false">IF('Pedido e Cotação'!E85="","",'Codigos Exxtend'!D75&amp;'Codigos Exxtend'!AR75&amp;'Codigos Exxtend'!AS75&amp;'Codigos Exxtend'!AU75&amp;" "&amp;'Codigos Exxtend'!AX75)</f>
        <v/>
      </c>
      <c r="D75" s="144" t="str">
        <f aca="false">'Codigos Exxtend'!E75</f>
        <v/>
      </c>
      <c r="E75" s="145" t="str">
        <f aca="false">'Pedido e Cotação'!G85</f>
        <v/>
      </c>
      <c r="F75" s="146" t="str">
        <f aca="false">IF(D75="","",VLOOKUP(D75,'Codigos Exxtend'!$BB:$BD,3,0))</f>
        <v/>
      </c>
      <c r="G75" s="146" t="n">
        <f aca="false">IF(D75="",0,E75*F75)</f>
        <v>0</v>
      </c>
      <c r="H75" s="144" t="str">
        <f aca="false">'Codigos Exxtend'!G75</f>
        <v/>
      </c>
      <c r="I75" s="145" t="str">
        <f aca="false">IF(H75="","",1)</f>
        <v/>
      </c>
      <c r="J75" s="146" t="str">
        <f aca="false">IF(H75="","",150)</f>
        <v/>
      </c>
      <c r="K75" s="146" t="n">
        <f aca="false">IF(H75="",0,I75*J75)</f>
        <v>0</v>
      </c>
      <c r="L75" s="144" t="str">
        <f aca="false">'Codigos Exxtend'!J75</f>
        <v/>
      </c>
      <c r="M75" s="145" t="str">
        <f aca="false">IF(L75="","",Inosina!D75)</f>
        <v/>
      </c>
      <c r="N75" s="146" t="str">
        <f aca="false">IF(L75="","",VLOOKUP(L75,'Codigos Exxtend'!$BB:$BD,3,0))</f>
        <v/>
      </c>
      <c r="O75" s="146" t="n">
        <f aca="false">IF(L75="",0,M75*N75)</f>
        <v>0</v>
      </c>
      <c r="P75" s="144" t="str">
        <f aca="false">'Codigos Exxtend'!M75</f>
        <v/>
      </c>
      <c r="Q75" s="145" t="str">
        <f aca="false">IF(P75="","",Inosina!L75/4)</f>
        <v/>
      </c>
      <c r="R75" s="146" t="str">
        <f aca="false">IF(P75="","",VLOOKUP(P75,'Codigos Exxtend'!$BB:$BD,3,0))</f>
        <v/>
      </c>
      <c r="S75" s="146" t="n">
        <f aca="false">IF(P75="",0,Q75*R75)</f>
        <v>0</v>
      </c>
      <c r="T75" s="144" t="str">
        <f aca="false">'Codigos Exxtend'!P75</f>
        <v/>
      </c>
      <c r="U75" s="145" t="str">
        <f aca="false">IF(T75="","",Inosina!M75/2)</f>
        <v/>
      </c>
      <c r="V75" s="146" t="str">
        <f aca="false">IF(T75="","",VLOOKUP(T75,'Codigos Exxtend'!$BB:$BD,3,0))</f>
        <v/>
      </c>
      <c r="W75" s="146" t="n">
        <f aca="false">IF(T75="",0,U75*V75)</f>
        <v>0</v>
      </c>
      <c r="X75" s="144" t="str">
        <f aca="false">'Codigos Exxtend'!S75</f>
        <v/>
      </c>
      <c r="Y75" s="145" t="str">
        <f aca="false">IF(X75="","",Inosina!N75/2)</f>
        <v/>
      </c>
      <c r="Z75" s="146" t="str">
        <f aca="false">IF(X75="","",VLOOKUP(X75,'Codigos Exxtend'!$BB:$BD,3,0))</f>
        <v/>
      </c>
      <c r="AA75" s="146" t="n">
        <f aca="false">IF(X75="",0,Y75*Z75)</f>
        <v>0</v>
      </c>
      <c r="AB75" s="147" t="str">
        <f aca="false">'Codigos Exxtend'!AQ75</f>
        <v/>
      </c>
      <c r="AC75" s="148" t="str">
        <f aca="false">IF(X75="","",Inosina!O75)</f>
        <v/>
      </c>
      <c r="AD75" s="149" t="str">
        <f aca="false">IF(AB75="","",VLOOKUP(AB75,'Codigos Exxtend'!$BB:$BD,3,0))</f>
        <v/>
      </c>
      <c r="AE75" s="149" t="n">
        <f aca="false">IF(AB75="",0,AC75*AD75)</f>
        <v>0</v>
      </c>
      <c r="AF75" s="144" t="str">
        <f aca="false">'Codigos Exxtend'!AV75</f>
        <v/>
      </c>
      <c r="AG75" s="145" t="str">
        <f aca="false">IF(AF75="","",1)</f>
        <v/>
      </c>
      <c r="AH75" s="146" t="str">
        <f aca="false">IF(AF75="","",VLOOKUP(AF75,'Codigos Exxtend'!$BB:$BD,3,0))</f>
        <v/>
      </c>
      <c r="AI75" s="146" t="n">
        <f aca="false">IF(AF75="",0,AG75*AH75)</f>
        <v>0</v>
      </c>
      <c r="AJ75" s="144" t="str">
        <f aca="false">'Codigos Exxtend'!AY75</f>
        <v/>
      </c>
      <c r="AK75" s="145" t="str">
        <f aca="false">IF(AJ75="","",1)</f>
        <v/>
      </c>
      <c r="AL75" s="146" t="str">
        <f aca="false">IF(AJ75="","",VLOOKUP(AJ75,'Codigos Exxtend'!$BB:$BD,3,0))</f>
        <v/>
      </c>
      <c r="AM75" s="146" t="n">
        <f aca="false">IF(AJ75="",0,AK75*AL75)</f>
        <v>0</v>
      </c>
      <c r="AN75" s="146" t="n">
        <f aca="false">SUM(G75+K75+O75+S75+W75+AA75+AE75+AI75+AM75)</f>
        <v>0</v>
      </c>
      <c r="AO75" s="150" t="str">
        <f aca="false">IF('Pedido e Cotação'!D85="","",'Pedido e Cotação'!D85)</f>
        <v/>
      </c>
      <c r="AP75" s="150" t="str">
        <f aca="false">IF('Pedido e Cotação'!E85="","",'Pedido e Cotação'!E85)</f>
        <v/>
      </c>
      <c r="AQ75" s="145" t="str">
        <f aca="false">'Pedido e Cotação'!F85</f>
        <v/>
      </c>
    </row>
    <row r="76" customFormat="false" ht="12.75" hidden="false" customHeight="false" outlineLevel="0" collapsed="false">
      <c r="B76" s="144" t="n">
        <v>74</v>
      </c>
      <c r="C76" s="139" t="str">
        <f aca="false">IF('Pedido e Cotação'!E86="","",'Codigos Exxtend'!D76&amp;'Codigos Exxtend'!AR76&amp;'Codigos Exxtend'!AS76&amp;'Codigos Exxtend'!AU76&amp;" "&amp;'Codigos Exxtend'!AX76)</f>
        <v/>
      </c>
      <c r="D76" s="144" t="str">
        <f aca="false">'Codigos Exxtend'!E76</f>
        <v/>
      </c>
      <c r="E76" s="145" t="str">
        <f aca="false">'Pedido e Cotação'!G86</f>
        <v/>
      </c>
      <c r="F76" s="146" t="str">
        <f aca="false">IF(D76="","",VLOOKUP(D76,'Codigos Exxtend'!$BB:$BD,3,0))</f>
        <v/>
      </c>
      <c r="G76" s="146" t="n">
        <f aca="false">IF(D76="",0,E76*F76)</f>
        <v>0</v>
      </c>
      <c r="H76" s="144" t="str">
        <f aca="false">'Codigos Exxtend'!G76</f>
        <v/>
      </c>
      <c r="I76" s="145" t="str">
        <f aca="false">IF(H76="","",1)</f>
        <v/>
      </c>
      <c r="J76" s="146" t="str">
        <f aca="false">IF(H76="","",150)</f>
        <v/>
      </c>
      <c r="K76" s="146" t="n">
        <f aca="false">IF(H76="",0,I76*J76)</f>
        <v>0</v>
      </c>
      <c r="L76" s="144" t="str">
        <f aca="false">'Codigos Exxtend'!J76</f>
        <v/>
      </c>
      <c r="M76" s="145" t="str">
        <f aca="false">IF(L76="","",Inosina!D76)</f>
        <v/>
      </c>
      <c r="N76" s="146" t="str">
        <f aca="false">IF(L76="","",VLOOKUP(L76,'Codigos Exxtend'!$BB:$BD,3,0))</f>
        <v/>
      </c>
      <c r="O76" s="146" t="n">
        <f aca="false">IF(L76="",0,M76*N76)</f>
        <v>0</v>
      </c>
      <c r="P76" s="144" t="str">
        <f aca="false">'Codigos Exxtend'!M76</f>
        <v/>
      </c>
      <c r="Q76" s="145" t="str">
        <f aca="false">IF(P76="","",Inosina!L76/4)</f>
        <v/>
      </c>
      <c r="R76" s="146" t="str">
        <f aca="false">IF(P76="","",VLOOKUP(P76,'Codigos Exxtend'!$BB:$BD,3,0))</f>
        <v/>
      </c>
      <c r="S76" s="146" t="n">
        <f aca="false">IF(P76="",0,Q76*R76)</f>
        <v>0</v>
      </c>
      <c r="T76" s="144" t="str">
        <f aca="false">'Codigos Exxtend'!P76</f>
        <v/>
      </c>
      <c r="U76" s="145" t="str">
        <f aca="false">IF(T76="","",Inosina!M76/2)</f>
        <v/>
      </c>
      <c r="V76" s="146" t="str">
        <f aca="false">IF(T76="","",VLOOKUP(T76,'Codigos Exxtend'!$BB:$BD,3,0))</f>
        <v/>
      </c>
      <c r="W76" s="146" t="n">
        <f aca="false">IF(T76="",0,U76*V76)</f>
        <v>0</v>
      </c>
      <c r="X76" s="144" t="str">
        <f aca="false">'Codigos Exxtend'!S76</f>
        <v/>
      </c>
      <c r="Y76" s="145" t="str">
        <f aca="false">IF(X76="","",Inosina!N76/2)</f>
        <v/>
      </c>
      <c r="Z76" s="146" t="str">
        <f aca="false">IF(X76="","",VLOOKUP(X76,'Codigos Exxtend'!$BB:$BD,3,0))</f>
        <v/>
      </c>
      <c r="AA76" s="146" t="n">
        <f aca="false">IF(X76="",0,Y76*Z76)</f>
        <v>0</v>
      </c>
      <c r="AB76" s="147" t="str">
        <f aca="false">'Codigos Exxtend'!AQ76</f>
        <v/>
      </c>
      <c r="AC76" s="148" t="str">
        <f aca="false">IF(X76="","",Inosina!O76)</f>
        <v/>
      </c>
      <c r="AD76" s="149" t="str">
        <f aca="false">IF(AB76="","",VLOOKUP(AB76,'Codigos Exxtend'!$BB:$BD,3,0))</f>
        <v/>
      </c>
      <c r="AE76" s="149" t="n">
        <f aca="false">IF(AB76="",0,AC76*AD76)</f>
        <v>0</v>
      </c>
      <c r="AF76" s="144" t="str">
        <f aca="false">'Codigos Exxtend'!AV76</f>
        <v/>
      </c>
      <c r="AG76" s="145" t="str">
        <f aca="false">IF(AF76="","",1)</f>
        <v/>
      </c>
      <c r="AH76" s="146" t="str">
        <f aca="false">IF(AF76="","",VLOOKUP(AF76,'Codigos Exxtend'!$BB:$BD,3,0))</f>
        <v/>
      </c>
      <c r="AI76" s="146" t="n">
        <f aca="false">IF(AF76="",0,AG76*AH76)</f>
        <v>0</v>
      </c>
      <c r="AJ76" s="144" t="str">
        <f aca="false">'Codigos Exxtend'!AY76</f>
        <v/>
      </c>
      <c r="AK76" s="145" t="str">
        <f aca="false">IF(AJ76="","",1)</f>
        <v/>
      </c>
      <c r="AL76" s="146" t="str">
        <f aca="false">IF(AJ76="","",VLOOKUP(AJ76,'Codigos Exxtend'!$BB:$BD,3,0))</f>
        <v/>
      </c>
      <c r="AM76" s="146" t="n">
        <f aca="false">IF(AJ76="",0,AK76*AL76)</f>
        <v>0</v>
      </c>
      <c r="AN76" s="146" t="n">
        <f aca="false">SUM(G76+K76+O76+S76+W76+AA76+AE76+AI76+AM76)</f>
        <v>0</v>
      </c>
      <c r="AO76" s="150" t="str">
        <f aca="false">IF('Pedido e Cotação'!D86="","",'Pedido e Cotação'!D86)</f>
        <v/>
      </c>
      <c r="AP76" s="150" t="str">
        <f aca="false">IF('Pedido e Cotação'!E86="","",'Pedido e Cotação'!E86)</f>
        <v/>
      </c>
      <c r="AQ76" s="145" t="str">
        <f aca="false">'Pedido e Cotação'!F86</f>
        <v/>
      </c>
    </row>
    <row r="77" customFormat="false" ht="12.75" hidden="false" customHeight="false" outlineLevel="0" collapsed="false">
      <c r="B77" s="144" t="n">
        <v>75</v>
      </c>
      <c r="C77" s="139" t="str">
        <f aca="false">IF('Pedido e Cotação'!E87="","",'Codigos Exxtend'!D77&amp;'Codigos Exxtend'!AR77&amp;'Codigos Exxtend'!AS77&amp;'Codigos Exxtend'!AU77&amp;" "&amp;'Codigos Exxtend'!AX77)</f>
        <v/>
      </c>
      <c r="D77" s="144" t="str">
        <f aca="false">'Codigos Exxtend'!E77</f>
        <v/>
      </c>
      <c r="E77" s="145" t="str">
        <f aca="false">'Pedido e Cotação'!G87</f>
        <v/>
      </c>
      <c r="F77" s="146" t="str">
        <f aca="false">IF(D77="","",VLOOKUP(D77,'Codigos Exxtend'!$BB:$BD,3,0))</f>
        <v/>
      </c>
      <c r="G77" s="146" t="n">
        <f aca="false">IF(D77="",0,E77*F77)</f>
        <v>0</v>
      </c>
      <c r="H77" s="144" t="str">
        <f aca="false">'Codigos Exxtend'!G77</f>
        <v/>
      </c>
      <c r="I77" s="145" t="str">
        <f aca="false">IF(H77="","",1)</f>
        <v/>
      </c>
      <c r="J77" s="146" t="str">
        <f aca="false">IF(H77="","",150)</f>
        <v/>
      </c>
      <c r="K77" s="146" t="n">
        <f aca="false">IF(H77="",0,I77*J77)</f>
        <v>0</v>
      </c>
      <c r="L77" s="144" t="str">
        <f aca="false">'Codigos Exxtend'!J77</f>
        <v/>
      </c>
      <c r="M77" s="145" t="str">
        <f aca="false">IF(L77="","",Inosina!D77)</f>
        <v/>
      </c>
      <c r="N77" s="146" t="str">
        <f aca="false">IF(L77="","",VLOOKUP(L77,'Codigos Exxtend'!$BB:$BD,3,0))</f>
        <v/>
      </c>
      <c r="O77" s="146" t="n">
        <f aca="false">IF(L77="",0,M77*N77)</f>
        <v>0</v>
      </c>
      <c r="P77" s="144" t="str">
        <f aca="false">'Codigos Exxtend'!M77</f>
        <v/>
      </c>
      <c r="Q77" s="145" t="str">
        <f aca="false">IF(P77="","",Inosina!L77/4)</f>
        <v/>
      </c>
      <c r="R77" s="146" t="str">
        <f aca="false">IF(P77="","",VLOOKUP(P77,'Codigos Exxtend'!$BB:$BD,3,0))</f>
        <v/>
      </c>
      <c r="S77" s="146" t="n">
        <f aca="false">IF(P77="",0,Q77*R77)</f>
        <v>0</v>
      </c>
      <c r="T77" s="144" t="str">
        <f aca="false">'Codigos Exxtend'!P77</f>
        <v/>
      </c>
      <c r="U77" s="145" t="str">
        <f aca="false">IF(T77="","",Inosina!M77/2)</f>
        <v/>
      </c>
      <c r="V77" s="146" t="str">
        <f aca="false">IF(T77="","",VLOOKUP(T77,'Codigos Exxtend'!$BB:$BD,3,0))</f>
        <v/>
      </c>
      <c r="W77" s="146" t="n">
        <f aca="false">IF(T77="",0,U77*V77)</f>
        <v>0</v>
      </c>
      <c r="X77" s="144" t="str">
        <f aca="false">'Codigos Exxtend'!S77</f>
        <v/>
      </c>
      <c r="Y77" s="145" t="str">
        <f aca="false">IF(X77="","",Inosina!N77/2)</f>
        <v/>
      </c>
      <c r="Z77" s="146" t="str">
        <f aca="false">IF(X77="","",VLOOKUP(X77,'Codigos Exxtend'!$BB:$BD,3,0))</f>
        <v/>
      </c>
      <c r="AA77" s="146" t="n">
        <f aca="false">IF(X77="",0,Y77*Z77)</f>
        <v>0</v>
      </c>
      <c r="AB77" s="147" t="str">
        <f aca="false">'Codigos Exxtend'!AQ77</f>
        <v/>
      </c>
      <c r="AC77" s="148" t="str">
        <f aca="false">IF(X77="","",Inosina!O77)</f>
        <v/>
      </c>
      <c r="AD77" s="149" t="str">
        <f aca="false">IF(AB77="","",VLOOKUP(AB77,'Codigos Exxtend'!$BB:$BD,3,0))</f>
        <v/>
      </c>
      <c r="AE77" s="149" t="n">
        <f aca="false">IF(AB77="",0,AC77*AD77)</f>
        <v>0</v>
      </c>
      <c r="AF77" s="144" t="str">
        <f aca="false">'Codigos Exxtend'!AV77</f>
        <v/>
      </c>
      <c r="AG77" s="145" t="str">
        <f aca="false">IF(AF77="","",1)</f>
        <v/>
      </c>
      <c r="AH77" s="146" t="str">
        <f aca="false">IF(AF77="","",VLOOKUP(AF77,'Codigos Exxtend'!$BB:$BD,3,0))</f>
        <v/>
      </c>
      <c r="AI77" s="146" t="n">
        <f aca="false">IF(AF77="",0,AG77*AH77)</f>
        <v>0</v>
      </c>
      <c r="AJ77" s="144" t="str">
        <f aca="false">'Codigos Exxtend'!AY77</f>
        <v/>
      </c>
      <c r="AK77" s="145" t="str">
        <f aca="false">IF(AJ77="","",1)</f>
        <v/>
      </c>
      <c r="AL77" s="146" t="str">
        <f aca="false">IF(AJ77="","",VLOOKUP(AJ77,'Codigos Exxtend'!$BB:$BD,3,0))</f>
        <v/>
      </c>
      <c r="AM77" s="146" t="n">
        <f aca="false">IF(AJ77="",0,AK77*AL77)</f>
        <v>0</v>
      </c>
      <c r="AN77" s="146" t="n">
        <f aca="false">SUM(G77+K77+O77+S77+W77+AA77+AE77+AI77+AM77)</f>
        <v>0</v>
      </c>
      <c r="AO77" s="150" t="str">
        <f aca="false">IF('Pedido e Cotação'!D87="","",'Pedido e Cotação'!D87)</f>
        <v/>
      </c>
      <c r="AP77" s="150" t="str">
        <f aca="false">IF('Pedido e Cotação'!E87="","",'Pedido e Cotação'!E87)</f>
        <v/>
      </c>
      <c r="AQ77" s="145" t="str">
        <f aca="false">'Pedido e Cotação'!F87</f>
        <v/>
      </c>
    </row>
    <row r="78" customFormat="false" ht="12.75" hidden="false" customHeight="false" outlineLevel="0" collapsed="false">
      <c r="B78" s="144" t="n">
        <v>76</v>
      </c>
      <c r="C78" s="139" t="str">
        <f aca="false">IF('Pedido e Cotação'!E88="","",'Codigos Exxtend'!D78&amp;'Codigos Exxtend'!AR78&amp;'Codigos Exxtend'!AS78&amp;'Codigos Exxtend'!AU78&amp;" "&amp;'Codigos Exxtend'!AX78)</f>
        <v/>
      </c>
      <c r="D78" s="144" t="str">
        <f aca="false">'Codigos Exxtend'!E78</f>
        <v/>
      </c>
      <c r="E78" s="145" t="str">
        <f aca="false">'Pedido e Cotação'!G88</f>
        <v/>
      </c>
      <c r="F78" s="146" t="str">
        <f aca="false">IF(D78="","",VLOOKUP(D78,'Codigos Exxtend'!$BB:$BD,3,0))</f>
        <v/>
      </c>
      <c r="G78" s="146" t="n">
        <f aca="false">IF(D78="",0,E78*F78)</f>
        <v>0</v>
      </c>
      <c r="H78" s="144" t="str">
        <f aca="false">'Codigos Exxtend'!G78</f>
        <v/>
      </c>
      <c r="I78" s="145" t="str">
        <f aca="false">IF(H78="","",1)</f>
        <v/>
      </c>
      <c r="J78" s="146" t="str">
        <f aca="false">IF(H78="","",150)</f>
        <v/>
      </c>
      <c r="K78" s="146" t="n">
        <f aca="false">IF(H78="",0,I78*J78)</f>
        <v>0</v>
      </c>
      <c r="L78" s="144" t="str">
        <f aca="false">'Codigos Exxtend'!J78</f>
        <v/>
      </c>
      <c r="M78" s="145" t="str">
        <f aca="false">IF(L78="","",Inosina!D78)</f>
        <v/>
      </c>
      <c r="N78" s="146" t="str">
        <f aca="false">IF(L78="","",VLOOKUP(L78,'Codigos Exxtend'!$BB:$BD,3,0))</f>
        <v/>
      </c>
      <c r="O78" s="146" t="n">
        <f aca="false">IF(L78="",0,M78*N78)</f>
        <v>0</v>
      </c>
      <c r="P78" s="144" t="str">
        <f aca="false">'Codigos Exxtend'!M78</f>
        <v/>
      </c>
      <c r="Q78" s="145" t="str">
        <f aca="false">IF(P78="","",Inosina!L78/4)</f>
        <v/>
      </c>
      <c r="R78" s="146" t="str">
        <f aca="false">IF(P78="","",VLOOKUP(P78,'Codigos Exxtend'!$BB:$BD,3,0))</f>
        <v/>
      </c>
      <c r="S78" s="146" t="n">
        <f aca="false">IF(P78="",0,Q78*R78)</f>
        <v>0</v>
      </c>
      <c r="T78" s="144" t="str">
        <f aca="false">'Codigos Exxtend'!P78</f>
        <v/>
      </c>
      <c r="U78" s="145" t="str">
        <f aca="false">IF(T78="","",Inosina!M78/2)</f>
        <v/>
      </c>
      <c r="V78" s="146" t="str">
        <f aca="false">IF(T78="","",VLOOKUP(T78,'Codigos Exxtend'!$BB:$BD,3,0))</f>
        <v/>
      </c>
      <c r="W78" s="146" t="n">
        <f aca="false">IF(T78="",0,U78*V78)</f>
        <v>0</v>
      </c>
      <c r="X78" s="144" t="str">
        <f aca="false">'Codigos Exxtend'!S78</f>
        <v/>
      </c>
      <c r="Y78" s="145" t="str">
        <f aca="false">IF(X78="","",Inosina!N78/2)</f>
        <v/>
      </c>
      <c r="Z78" s="146" t="str">
        <f aca="false">IF(X78="","",VLOOKUP(X78,'Codigos Exxtend'!$BB:$BD,3,0))</f>
        <v/>
      </c>
      <c r="AA78" s="146" t="n">
        <f aca="false">IF(X78="",0,Y78*Z78)</f>
        <v>0</v>
      </c>
      <c r="AB78" s="147" t="str">
        <f aca="false">'Codigos Exxtend'!AQ78</f>
        <v/>
      </c>
      <c r="AC78" s="148" t="str">
        <f aca="false">IF(X78="","",Inosina!O78)</f>
        <v/>
      </c>
      <c r="AD78" s="149" t="str">
        <f aca="false">IF(AB78="","",VLOOKUP(AB78,'Codigos Exxtend'!$BB:$BD,3,0))</f>
        <v/>
      </c>
      <c r="AE78" s="149" t="n">
        <f aca="false">IF(AB78="",0,AC78*AD78)</f>
        <v>0</v>
      </c>
      <c r="AF78" s="144" t="str">
        <f aca="false">'Codigos Exxtend'!AV78</f>
        <v/>
      </c>
      <c r="AG78" s="145" t="str">
        <f aca="false">IF(AF78="","",1)</f>
        <v/>
      </c>
      <c r="AH78" s="146" t="str">
        <f aca="false">IF(AF78="","",VLOOKUP(AF78,'Codigos Exxtend'!$BB:$BD,3,0))</f>
        <v/>
      </c>
      <c r="AI78" s="146" t="n">
        <f aca="false">IF(AF78="",0,AG78*AH78)</f>
        <v>0</v>
      </c>
      <c r="AJ78" s="144" t="str">
        <f aca="false">'Codigos Exxtend'!AY78</f>
        <v/>
      </c>
      <c r="AK78" s="145" t="str">
        <f aca="false">IF(AJ78="","",1)</f>
        <v/>
      </c>
      <c r="AL78" s="146" t="str">
        <f aca="false">IF(AJ78="","",VLOOKUP(AJ78,'Codigos Exxtend'!$BB:$BD,3,0))</f>
        <v/>
      </c>
      <c r="AM78" s="146" t="n">
        <f aca="false">IF(AJ78="",0,AK78*AL78)</f>
        <v>0</v>
      </c>
      <c r="AN78" s="146" t="n">
        <f aca="false">SUM(G78+K78+O78+S78+W78+AA78+AE78+AI78+AM78)</f>
        <v>0</v>
      </c>
      <c r="AO78" s="150" t="str">
        <f aca="false">IF('Pedido e Cotação'!D88="","",'Pedido e Cotação'!D88)</f>
        <v/>
      </c>
      <c r="AP78" s="150" t="str">
        <f aca="false">IF('Pedido e Cotação'!E88="","",'Pedido e Cotação'!E88)</f>
        <v/>
      </c>
      <c r="AQ78" s="145" t="str">
        <f aca="false">'Pedido e Cotação'!F88</f>
        <v/>
      </c>
    </row>
    <row r="79" customFormat="false" ht="12.75" hidden="false" customHeight="false" outlineLevel="0" collapsed="false">
      <c r="B79" s="144" t="n">
        <v>77</v>
      </c>
      <c r="C79" s="139" t="str">
        <f aca="false">IF('Pedido e Cotação'!E89="","",'Codigos Exxtend'!D79&amp;'Codigos Exxtend'!AR79&amp;'Codigos Exxtend'!AS79&amp;'Codigos Exxtend'!AU79&amp;" "&amp;'Codigos Exxtend'!AX79)</f>
        <v/>
      </c>
      <c r="D79" s="144" t="str">
        <f aca="false">'Codigos Exxtend'!E79</f>
        <v/>
      </c>
      <c r="E79" s="145" t="str">
        <f aca="false">'Pedido e Cotação'!G89</f>
        <v/>
      </c>
      <c r="F79" s="146" t="str">
        <f aca="false">IF(D79="","",VLOOKUP(D79,'Codigos Exxtend'!$BB:$BD,3,0))</f>
        <v/>
      </c>
      <c r="G79" s="146" t="n">
        <f aca="false">IF(D79="",0,E79*F79)</f>
        <v>0</v>
      </c>
      <c r="H79" s="144" t="str">
        <f aca="false">'Codigos Exxtend'!G79</f>
        <v/>
      </c>
      <c r="I79" s="145" t="str">
        <f aca="false">IF(H79="","",1)</f>
        <v/>
      </c>
      <c r="J79" s="146" t="str">
        <f aca="false">IF(H79="","",150)</f>
        <v/>
      </c>
      <c r="K79" s="146" t="n">
        <f aca="false">IF(H79="",0,I79*J79)</f>
        <v>0</v>
      </c>
      <c r="L79" s="144" t="str">
        <f aca="false">'Codigos Exxtend'!J79</f>
        <v/>
      </c>
      <c r="M79" s="145" t="str">
        <f aca="false">IF(L79="","",Inosina!D79)</f>
        <v/>
      </c>
      <c r="N79" s="146" t="str">
        <f aca="false">IF(L79="","",VLOOKUP(L79,'Codigos Exxtend'!$BB:$BD,3,0))</f>
        <v/>
      </c>
      <c r="O79" s="146" t="n">
        <f aca="false">IF(L79="",0,M79*N79)</f>
        <v>0</v>
      </c>
      <c r="P79" s="144" t="str">
        <f aca="false">'Codigos Exxtend'!M79</f>
        <v/>
      </c>
      <c r="Q79" s="145" t="str">
        <f aca="false">IF(P79="","",Inosina!L79/4)</f>
        <v/>
      </c>
      <c r="R79" s="146" t="str">
        <f aca="false">IF(P79="","",VLOOKUP(P79,'Codigos Exxtend'!$BB:$BD,3,0))</f>
        <v/>
      </c>
      <c r="S79" s="146" t="n">
        <f aca="false">IF(P79="",0,Q79*R79)</f>
        <v>0</v>
      </c>
      <c r="T79" s="144" t="str">
        <f aca="false">'Codigos Exxtend'!P79</f>
        <v/>
      </c>
      <c r="U79" s="145" t="str">
        <f aca="false">IF(T79="","",Inosina!M79/2)</f>
        <v/>
      </c>
      <c r="V79" s="146" t="str">
        <f aca="false">IF(T79="","",VLOOKUP(T79,'Codigos Exxtend'!$BB:$BD,3,0))</f>
        <v/>
      </c>
      <c r="W79" s="146" t="n">
        <f aca="false">IF(T79="",0,U79*V79)</f>
        <v>0</v>
      </c>
      <c r="X79" s="144" t="str">
        <f aca="false">'Codigos Exxtend'!S79</f>
        <v/>
      </c>
      <c r="Y79" s="145" t="str">
        <f aca="false">IF(X79="","",Inosina!N79/2)</f>
        <v/>
      </c>
      <c r="Z79" s="146" t="str">
        <f aca="false">IF(X79="","",VLOOKUP(X79,'Codigos Exxtend'!$BB:$BD,3,0))</f>
        <v/>
      </c>
      <c r="AA79" s="146" t="n">
        <f aca="false">IF(X79="",0,Y79*Z79)</f>
        <v>0</v>
      </c>
      <c r="AB79" s="147" t="str">
        <f aca="false">'Codigos Exxtend'!AQ79</f>
        <v/>
      </c>
      <c r="AC79" s="148" t="str">
        <f aca="false">IF(X79="","",Inosina!O79)</f>
        <v/>
      </c>
      <c r="AD79" s="149" t="str">
        <f aca="false">IF(AB79="","",VLOOKUP(AB79,'Codigos Exxtend'!$BB:$BD,3,0))</f>
        <v/>
      </c>
      <c r="AE79" s="149" t="n">
        <f aca="false">IF(AB79="",0,AC79*AD79)</f>
        <v>0</v>
      </c>
      <c r="AF79" s="144" t="str">
        <f aca="false">'Codigos Exxtend'!AV79</f>
        <v/>
      </c>
      <c r="AG79" s="145" t="str">
        <f aca="false">IF(AF79="","",1)</f>
        <v/>
      </c>
      <c r="AH79" s="146" t="str">
        <f aca="false">IF(AF79="","",VLOOKUP(AF79,'Codigos Exxtend'!$BB:$BD,3,0))</f>
        <v/>
      </c>
      <c r="AI79" s="146" t="n">
        <f aca="false">IF(AF79="",0,AG79*AH79)</f>
        <v>0</v>
      </c>
      <c r="AJ79" s="144" t="str">
        <f aca="false">'Codigos Exxtend'!AY79</f>
        <v/>
      </c>
      <c r="AK79" s="145" t="str">
        <f aca="false">IF(AJ79="","",1)</f>
        <v/>
      </c>
      <c r="AL79" s="146" t="str">
        <f aca="false">IF(AJ79="","",VLOOKUP(AJ79,'Codigos Exxtend'!$BB:$BD,3,0))</f>
        <v/>
      </c>
      <c r="AM79" s="146" t="n">
        <f aca="false">IF(AJ79="",0,AK79*AL79)</f>
        <v>0</v>
      </c>
      <c r="AN79" s="146" t="n">
        <f aca="false">SUM(G79+K79+O79+S79+W79+AA79+AE79+AI79+AM79)</f>
        <v>0</v>
      </c>
      <c r="AO79" s="150" t="str">
        <f aca="false">IF('Pedido e Cotação'!D89="","",'Pedido e Cotação'!D89)</f>
        <v/>
      </c>
      <c r="AP79" s="150" t="str">
        <f aca="false">IF('Pedido e Cotação'!E89="","",'Pedido e Cotação'!E89)</f>
        <v/>
      </c>
      <c r="AQ79" s="145" t="str">
        <f aca="false">'Pedido e Cotação'!F89</f>
        <v/>
      </c>
    </row>
    <row r="80" customFormat="false" ht="12.75" hidden="false" customHeight="false" outlineLevel="0" collapsed="false">
      <c r="B80" s="144" t="n">
        <v>78</v>
      </c>
      <c r="C80" s="139" t="str">
        <f aca="false">IF('Pedido e Cotação'!E90="","",'Codigos Exxtend'!D80&amp;'Codigos Exxtend'!AR80&amp;'Codigos Exxtend'!AS80&amp;'Codigos Exxtend'!AU80&amp;" "&amp;'Codigos Exxtend'!AX80)</f>
        <v/>
      </c>
      <c r="D80" s="144" t="str">
        <f aca="false">'Codigos Exxtend'!E80</f>
        <v/>
      </c>
      <c r="E80" s="145" t="str">
        <f aca="false">'Pedido e Cotação'!G90</f>
        <v/>
      </c>
      <c r="F80" s="146" t="str">
        <f aca="false">IF(D80="","",VLOOKUP(D80,'Codigos Exxtend'!$BB:$BD,3,0))</f>
        <v/>
      </c>
      <c r="G80" s="146" t="n">
        <f aca="false">IF(D80="",0,E80*F80)</f>
        <v>0</v>
      </c>
      <c r="H80" s="144" t="str">
        <f aca="false">'Codigos Exxtend'!G80</f>
        <v/>
      </c>
      <c r="I80" s="145" t="str">
        <f aca="false">IF(H80="","",1)</f>
        <v/>
      </c>
      <c r="J80" s="146" t="str">
        <f aca="false">IF(H80="","",150)</f>
        <v/>
      </c>
      <c r="K80" s="146" t="n">
        <f aca="false">IF(H80="",0,I80*J80)</f>
        <v>0</v>
      </c>
      <c r="L80" s="144" t="str">
        <f aca="false">'Codigos Exxtend'!J80</f>
        <v/>
      </c>
      <c r="M80" s="145" t="str">
        <f aca="false">IF(L80="","",Inosina!D80)</f>
        <v/>
      </c>
      <c r="N80" s="146" t="str">
        <f aca="false">IF(L80="","",VLOOKUP(L80,'Codigos Exxtend'!$BB:$BD,3,0))</f>
        <v/>
      </c>
      <c r="O80" s="146" t="n">
        <f aca="false">IF(L80="",0,M80*N80)</f>
        <v>0</v>
      </c>
      <c r="P80" s="144" t="str">
        <f aca="false">'Codigos Exxtend'!M80</f>
        <v/>
      </c>
      <c r="Q80" s="145" t="str">
        <f aca="false">IF(P80="","",Inosina!L80/4)</f>
        <v/>
      </c>
      <c r="R80" s="146" t="str">
        <f aca="false">IF(P80="","",VLOOKUP(P80,'Codigos Exxtend'!$BB:$BD,3,0))</f>
        <v/>
      </c>
      <c r="S80" s="146" t="n">
        <f aca="false">IF(P80="",0,Q80*R80)</f>
        <v>0</v>
      </c>
      <c r="T80" s="144" t="str">
        <f aca="false">'Codigos Exxtend'!P80</f>
        <v/>
      </c>
      <c r="U80" s="145" t="str">
        <f aca="false">IF(T80="","",Inosina!M80/2)</f>
        <v/>
      </c>
      <c r="V80" s="146" t="str">
        <f aca="false">IF(T80="","",VLOOKUP(T80,'Codigos Exxtend'!$BB:$BD,3,0))</f>
        <v/>
      </c>
      <c r="W80" s="146" t="n">
        <f aca="false">IF(T80="",0,U80*V80)</f>
        <v>0</v>
      </c>
      <c r="X80" s="144" t="str">
        <f aca="false">'Codigos Exxtend'!S80</f>
        <v/>
      </c>
      <c r="Y80" s="145" t="str">
        <f aca="false">IF(X80="","",Inosina!N80/2)</f>
        <v/>
      </c>
      <c r="Z80" s="146" t="str">
        <f aca="false">IF(X80="","",VLOOKUP(X80,'Codigos Exxtend'!$BB:$BD,3,0))</f>
        <v/>
      </c>
      <c r="AA80" s="146" t="n">
        <f aca="false">IF(X80="",0,Y80*Z80)</f>
        <v>0</v>
      </c>
      <c r="AB80" s="147" t="str">
        <f aca="false">'Codigos Exxtend'!AQ80</f>
        <v/>
      </c>
      <c r="AC80" s="148" t="str">
        <f aca="false">IF(X80="","",Inosina!O80)</f>
        <v/>
      </c>
      <c r="AD80" s="149" t="str">
        <f aca="false">IF(AB80="","",VLOOKUP(AB80,'Codigos Exxtend'!$BB:$BD,3,0))</f>
        <v/>
      </c>
      <c r="AE80" s="149" t="n">
        <f aca="false">IF(AB80="",0,AC80*AD80)</f>
        <v>0</v>
      </c>
      <c r="AF80" s="144" t="str">
        <f aca="false">'Codigos Exxtend'!AV80</f>
        <v/>
      </c>
      <c r="AG80" s="145" t="str">
        <f aca="false">IF(AF80="","",1)</f>
        <v/>
      </c>
      <c r="AH80" s="146" t="str">
        <f aca="false">IF(AF80="","",VLOOKUP(AF80,'Codigos Exxtend'!$BB:$BD,3,0))</f>
        <v/>
      </c>
      <c r="AI80" s="146" t="n">
        <f aca="false">IF(AF80="",0,AG80*AH80)</f>
        <v>0</v>
      </c>
      <c r="AJ80" s="144" t="str">
        <f aca="false">'Codigos Exxtend'!AY80</f>
        <v/>
      </c>
      <c r="AK80" s="145" t="str">
        <f aca="false">IF(AJ80="","",1)</f>
        <v/>
      </c>
      <c r="AL80" s="146" t="str">
        <f aca="false">IF(AJ80="","",VLOOKUP(AJ80,'Codigos Exxtend'!$BB:$BD,3,0))</f>
        <v/>
      </c>
      <c r="AM80" s="146" t="n">
        <f aca="false">IF(AJ80="",0,AK80*AL80)</f>
        <v>0</v>
      </c>
      <c r="AN80" s="146" t="n">
        <f aca="false">SUM(G80+K80+O80+S80+W80+AA80+AE80+AI80+AM80)</f>
        <v>0</v>
      </c>
      <c r="AO80" s="150" t="str">
        <f aca="false">IF('Pedido e Cotação'!D90="","",'Pedido e Cotação'!D90)</f>
        <v/>
      </c>
      <c r="AP80" s="150" t="str">
        <f aca="false">IF('Pedido e Cotação'!E90="","",'Pedido e Cotação'!E90)</f>
        <v/>
      </c>
      <c r="AQ80" s="145" t="str">
        <f aca="false">'Pedido e Cotação'!F90</f>
        <v/>
      </c>
    </row>
    <row r="81" customFormat="false" ht="12.75" hidden="false" customHeight="false" outlineLevel="0" collapsed="false">
      <c r="B81" s="144" t="n">
        <v>79</v>
      </c>
      <c r="C81" s="139" t="str">
        <f aca="false">IF('Pedido e Cotação'!E91="","",'Codigos Exxtend'!D81&amp;'Codigos Exxtend'!AR81&amp;'Codigos Exxtend'!AS81&amp;'Codigos Exxtend'!AU81&amp;" "&amp;'Codigos Exxtend'!AX81)</f>
        <v/>
      </c>
      <c r="D81" s="144" t="str">
        <f aca="false">'Codigos Exxtend'!E81</f>
        <v/>
      </c>
      <c r="E81" s="145" t="str">
        <f aca="false">'Pedido e Cotação'!G91</f>
        <v/>
      </c>
      <c r="F81" s="146" t="str">
        <f aca="false">IF(D81="","",VLOOKUP(D81,'Codigos Exxtend'!$BB:$BD,3,0))</f>
        <v/>
      </c>
      <c r="G81" s="146" t="n">
        <f aca="false">IF(D81="",0,E81*F81)</f>
        <v>0</v>
      </c>
      <c r="H81" s="144" t="str">
        <f aca="false">'Codigos Exxtend'!G81</f>
        <v/>
      </c>
      <c r="I81" s="145" t="str">
        <f aca="false">IF(H81="","",1)</f>
        <v/>
      </c>
      <c r="J81" s="146" t="str">
        <f aca="false">IF(H81="","",150)</f>
        <v/>
      </c>
      <c r="K81" s="146" t="n">
        <f aca="false">IF(H81="",0,I81*J81)</f>
        <v>0</v>
      </c>
      <c r="L81" s="144" t="str">
        <f aca="false">'Codigos Exxtend'!J81</f>
        <v/>
      </c>
      <c r="M81" s="145" t="str">
        <f aca="false">IF(L81="","",Inosina!D81)</f>
        <v/>
      </c>
      <c r="N81" s="146" t="str">
        <f aca="false">IF(L81="","",VLOOKUP(L81,'Codigos Exxtend'!$BB:$BD,3,0))</f>
        <v/>
      </c>
      <c r="O81" s="146" t="n">
        <f aca="false">IF(L81="",0,M81*N81)</f>
        <v>0</v>
      </c>
      <c r="P81" s="144" t="str">
        <f aca="false">'Codigos Exxtend'!M81</f>
        <v/>
      </c>
      <c r="Q81" s="145" t="str">
        <f aca="false">IF(P81="","",Inosina!L81/4)</f>
        <v/>
      </c>
      <c r="R81" s="146" t="str">
        <f aca="false">IF(P81="","",VLOOKUP(P81,'Codigos Exxtend'!$BB:$BD,3,0))</f>
        <v/>
      </c>
      <c r="S81" s="146" t="n">
        <f aca="false">IF(P81="",0,Q81*R81)</f>
        <v>0</v>
      </c>
      <c r="T81" s="144" t="str">
        <f aca="false">'Codigos Exxtend'!P81</f>
        <v/>
      </c>
      <c r="U81" s="145" t="str">
        <f aca="false">IF(T81="","",Inosina!M81/2)</f>
        <v/>
      </c>
      <c r="V81" s="146" t="str">
        <f aca="false">IF(T81="","",VLOOKUP(T81,'Codigos Exxtend'!$BB:$BD,3,0))</f>
        <v/>
      </c>
      <c r="W81" s="146" t="n">
        <f aca="false">IF(T81="",0,U81*V81)</f>
        <v>0</v>
      </c>
      <c r="X81" s="144" t="str">
        <f aca="false">'Codigos Exxtend'!S81</f>
        <v/>
      </c>
      <c r="Y81" s="145" t="str">
        <f aca="false">IF(X81="","",Inosina!N81/2)</f>
        <v/>
      </c>
      <c r="Z81" s="146" t="str">
        <f aca="false">IF(X81="","",VLOOKUP(X81,'Codigos Exxtend'!$BB:$BD,3,0))</f>
        <v/>
      </c>
      <c r="AA81" s="146" t="n">
        <f aca="false">IF(X81="",0,Y81*Z81)</f>
        <v>0</v>
      </c>
      <c r="AB81" s="147" t="str">
        <f aca="false">'Codigos Exxtend'!AQ81</f>
        <v/>
      </c>
      <c r="AC81" s="148" t="str">
        <f aca="false">IF(X81="","",Inosina!O81)</f>
        <v/>
      </c>
      <c r="AD81" s="149" t="str">
        <f aca="false">IF(AB81="","",VLOOKUP(AB81,'Codigos Exxtend'!$BB:$BD,3,0))</f>
        <v/>
      </c>
      <c r="AE81" s="149" t="n">
        <f aca="false">IF(AB81="",0,AC81*AD81)</f>
        <v>0</v>
      </c>
      <c r="AF81" s="144" t="str">
        <f aca="false">'Codigos Exxtend'!AV81</f>
        <v/>
      </c>
      <c r="AG81" s="145" t="str">
        <f aca="false">IF(AF81="","",1)</f>
        <v/>
      </c>
      <c r="AH81" s="146" t="str">
        <f aca="false">IF(AF81="","",VLOOKUP(AF81,'Codigos Exxtend'!$BB:$BD,3,0))</f>
        <v/>
      </c>
      <c r="AI81" s="146" t="n">
        <f aca="false">IF(AF81="",0,AG81*AH81)</f>
        <v>0</v>
      </c>
      <c r="AJ81" s="144" t="str">
        <f aca="false">'Codigos Exxtend'!AY81</f>
        <v/>
      </c>
      <c r="AK81" s="145" t="str">
        <f aca="false">IF(AJ81="","",1)</f>
        <v/>
      </c>
      <c r="AL81" s="146" t="str">
        <f aca="false">IF(AJ81="","",VLOOKUP(AJ81,'Codigos Exxtend'!$BB:$BD,3,0))</f>
        <v/>
      </c>
      <c r="AM81" s="146" t="n">
        <f aca="false">IF(AJ81="",0,AK81*AL81)</f>
        <v>0</v>
      </c>
      <c r="AN81" s="146" t="n">
        <f aca="false">SUM(G81+K81+O81+S81+W81+AA81+AE81+AI81+AM81)</f>
        <v>0</v>
      </c>
      <c r="AO81" s="150" t="str">
        <f aca="false">IF('Pedido e Cotação'!D91="","",'Pedido e Cotação'!D91)</f>
        <v/>
      </c>
      <c r="AP81" s="150" t="str">
        <f aca="false">IF('Pedido e Cotação'!E91="","",'Pedido e Cotação'!E91)</f>
        <v/>
      </c>
      <c r="AQ81" s="145" t="str">
        <f aca="false">'Pedido e Cotação'!F91</f>
        <v/>
      </c>
    </row>
    <row r="82" customFormat="false" ht="12.75" hidden="false" customHeight="false" outlineLevel="0" collapsed="false">
      <c r="B82" s="144" t="n">
        <v>80</v>
      </c>
      <c r="C82" s="139" t="str">
        <f aca="false">IF('Pedido e Cotação'!E92="","",'Codigos Exxtend'!D82&amp;'Codigos Exxtend'!AR82&amp;'Codigos Exxtend'!AS82&amp;'Codigos Exxtend'!AU82&amp;" "&amp;'Codigos Exxtend'!AX82)</f>
        <v/>
      </c>
      <c r="D82" s="144" t="str">
        <f aca="false">'Codigos Exxtend'!E82</f>
        <v/>
      </c>
      <c r="E82" s="145" t="str">
        <f aca="false">'Pedido e Cotação'!G92</f>
        <v/>
      </c>
      <c r="F82" s="146" t="str">
        <f aca="false">IF(D82="","",VLOOKUP(D82,'Codigos Exxtend'!$BB:$BD,3,0))</f>
        <v/>
      </c>
      <c r="G82" s="146" t="n">
        <f aca="false">IF(D82="",0,E82*F82)</f>
        <v>0</v>
      </c>
      <c r="H82" s="144" t="str">
        <f aca="false">'Codigos Exxtend'!G82</f>
        <v/>
      </c>
      <c r="I82" s="145" t="str">
        <f aca="false">IF(H82="","",1)</f>
        <v/>
      </c>
      <c r="J82" s="146" t="str">
        <f aca="false">IF(H82="","",150)</f>
        <v/>
      </c>
      <c r="K82" s="146" t="n">
        <f aca="false">IF(H82="",0,I82*J82)</f>
        <v>0</v>
      </c>
      <c r="L82" s="144" t="str">
        <f aca="false">'Codigos Exxtend'!J82</f>
        <v/>
      </c>
      <c r="M82" s="145" t="str">
        <f aca="false">IF(L82="","",Inosina!D82)</f>
        <v/>
      </c>
      <c r="N82" s="146" t="str">
        <f aca="false">IF(L82="","",VLOOKUP(L82,'Codigos Exxtend'!$BB:$BD,3,0))</f>
        <v/>
      </c>
      <c r="O82" s="146" t="n">
        <f aca="false">IF(L82="",0,M82*N82)</f>
        <v>0</v>
      </c>
      <c r="P82" s="144" t="str">
        <f aca="false">'Codigos Exxtend'!M82</f>
        <v/>
      </c>
      <c r="Q82" s="145" t="str">
        <f aca="false">IF(P82="","",Inosina!L82/4)</f>
        <v/>
      </c>
      <c r="R82" s="146" t="str">
        <f aca="false">IF(P82="","",VLOOKUP(P82,'Codigos Exxtend'!$BB:$BD,3,0))</f>
        <v/>
      </c>
      <c r="S82" s="146" t="n">
        <f aca="false">IF(P82="",0,Q82*R82)</f>
        <v>0</v>
      </c>
      <c r="T82" s="144" t="str">
        <f aca="false">'Codigos Exxtend'!P82</f>
        <v/>
      </c>
      <c r="U82" s="145" t="str">
        <f aca="false">IF(T82="","",Inosina!M82/2)</f>
        <v/>
      </c>
      <c r="V82" s="146" t="str">
        <f aca="false">IF(T82="","",VLOOKUP(T82,'Codigos Exxtend'!$BB:$BD,3,0))</f>
        <v/>
      </c>
      <c r="W82" s="146" t="n">
        <f aca="false">IF(T82="",0,U82*V82)</f>
        <v>0</v>
      </c>
      <c r="X82" s="144" t="str">
        <f aca="false">'Codigos Exxtend'!S82</f>
        <v/>
      </c>
      <c r="Y82" s="145" t="str">
        <f aca="false">IF(X82="","",Inosina!N82/2)</f>
        <v/>
      </c>
      <c r="Z82" s="146" t="str">
        <f aca="false">IF(X82="","",VLOOKUP(X82,'Codigos Exxtend'!$BB:$BD,3,0))</f>
        <v/>
      </c>
      <c r="AA82" s="146" t="n">
        <f aca="false">IF(X82="",0,Y82*Z82)</f>
        <v>0</v>
      </c>
      <c r="AB82" s="147" t="str">
        <f aca="false">'Codigos Exxtend'!AQ82</f>
        <v/>
      </c>
      <c r="AC82" s="148" t="str">
        <f aca="false">IF(X82="","",Inosina!O82)</f>
        <v/>
      </c>
      <c r="AD82" s="149" t="str">
        <f aca="false">IF(AB82="","",VLOOKUP(AB82,'Codigos Exxtend'!$BB:$BD,3,0))</f>
        <v/>
      </c>
      <c r="AE82" s="149" t="n">
        <f aca="false">IF(AB82="",0,AC82*AD82)</f>
        <v>0</v>
      </c>
      <c r="AF82" s="144" t="str">
        <f aca="false">'Codigos Exxtend'!AV82</f>
        <v/>
      </c>
      <c r="AG82" s="145" t="str">
        <f aca="false">IF(AF82="","",1)</f>
        <v/>
      </c>
      <c r="AH82" s="146" t="str">
        <f aca="false">IF(AF82="","",VLOOKUP(AF82,'Codigos Exxtend'!$BB:$BD,3,0))</f>
        <v/>
      </c>
      <c r="AI82" s="146" t="n">
        <f aca="false">IF(AF82="",0,AG82*AH82)</f>
        <v>0</v>
      </c>
      <c r="AJ82" s="144" t="str">
        <f aca="false">'Codigos Exxtend'!AY82</f>
        <v/>
      </c>
      <c r="AK82" s="145" t="str">
        <f aca="false">IF(AJ82="","",1)</f>
        <v/>
      </c>
      <c r="AL82" s="146" t="str">
        <f aca="false">IF(AJ82="","",VLOOKUP(AJ82,'Codigos Exxtend'!$BB:$BD,3,0))</f>
        <v/>
      </c>
      <c r="AM82" s="146" t="n">
        <f aca="false">IF(AJ82="",0,AK82*AL82)</f>
        <v>0</v>
      </c>
      <c r="AN82" s="146" t="n">
        <f aca="false">SUM(G82+K82+O82+S82+W82+AA82+AE82+AI82+AM82)</f>
        <v>0</v>
      </c>
      <c r="AO82" s="150" t="str">
        <f aca="false">IF('Pedido e Cotação'!D92="","",'Pedido e Cotação'!D92)</f>
        <v/>
      </c>
      <c r="AP82" s="150" t="str">
        <f aca="false">IF('Pedido e Cotação'!E92="","",'Pedido e Cotação'!E92)</f>
        <v/>
      </c>
      <c r="AQ82" s="145" t="str">
        <f aca="false">'Pedido e Cotação'!F92</f>
        <v/>
      </c>
    </row>
    <row r="83" customFormat="false" ht="12.75" hidden="false" customHeight="false" outlineLevel="0" collapsed="false">
      <c r="B83" s="144" t="n">
        <v>81</v>
      </c>
      <c r="C83" s="139" t="str">
        <f aca="false">IF('Pedido e Cotação'!E93="","",'Codigos Exxtend'!D83&amp;'Codigos Exxtend'!AR83&amp;'Codigos Exxtend'!AS83&amp;'Codigos Exxtend'!AU83&amp;" "&amp;'Codigos Exxtend'!AX83)</f>
        <v/>
      </c>
      <c r="D83" s="144" t="str">
        <f aca="false">'Codigos Exxtend'!E83</f>
        <v/>
      </c>
      <c r="E83" s="145" t="str">
        <f aca="false">'Pedido e Cotação'!G93</f>
        <v/>
      </c>
      <c r="F83" s="146" t="str">
        <f aca="false">IF(D83="","",VLOOKUP(D83,'Codigos Exxtend'!$BB:$BD,3,0))</f>
        <v/>
      </c>
      <c r="G83" s="146" t="n">
        <f aca="false">IF(D83="",0,E83*F83)</f>
        <v>0</v>
      </c>
      <c r="H83" s="144" t="str">
        <f aca="false">'Codigos Exxtend'!G83</f>
        <v/>
      </c>
      <c r="I83" s="145" t="str">
        <f aca="false">IF(H83="","",1)</f>
        <v/>
      </c>
      <c r="J83" s="146" t="str">
        <f aca="false">IF(H83="","",150)</f>
        <v/>
      </c>
      <c r="K83" s="146" t="n">
        <f aca="false">IF(H83="",0,I83*J83)</f>
        <v>0</v>
      </c>
      <c r="L83" s="144" t="str">
        <f aca="false">'Codigos Exxtend'!J83</f>
        <v/>
      </c>
      <c r="M83" s="145" t="str">
        <f aca="false">IF(L83="","",Inosina!D83)</f>
        <v/>
      </c>
      <c r="N83" s="146" t="str">
        <f aca="false">IF(L83="","",VLOOKUP(L83,'Codigos Exxtend'!$BB:$BD,3,0))</f>
        <v/>
      </c>
      <c r="O83" s="146" t="n">
        <f aca="false">IF(L83="",0,M83*N83)</f>
        <v>0</v>
      </c>
      <c r="P83" s="144" t="str">
        <f aca="false">'Codigos Exxtend'!M83</f>
        <v/>
      </c>
      <c r="Q83" s="145" t="str">
        <f aca="false">IF(P83="","",Inosina!L83/4)</f>
        <v/>
      </c>
      <c r="R83" s="146" t="str">
        <f aca="false">IF(P83="","",VLOOKUP(P83,'Codigos Exxtend'!$BB:$BD,3,0))</f>
        <v/>
      </c>
      <c r="S83" s="146" t="n">
        <f aca="false">IF(P83="",0,Q83*R83)</f>
        <v>0</v>
      </c>
      <c r="T83" s="144" t="str">
        <f aca="false">'Codigos Exxtend'!P83</f>
        <v/>
      </c>
      <c r="U83" s="145" t="str">
        <f aca="false">IF(T83="","",Inosina!M83/2)</f>
        <v/>
      </c>
      <c r="V83" s="146" t="str">
        <f aca="false">IF(T83="","",VLOOKUP(T83,'Codigos Exxtend'!$BB:$BD,3,0))</f>
        <v/>
      </c>
      <c r="W83" s="146" t="n">
        <f aca="false">IF(T83="",0,U83*V83)</f>
        <v>0</v>
      </c>
      <c r="X83" s="144" t="str">
        <f aca="false">'Codigos Exxtend'!S83</f>
        <v/>
      </c>
      <c r="Y83" s="145" t="str">
        <f aca="false">IF(X83="","",Inosina!N83/2)</f>
        <v/>
      </c>
      <c r="Z83" s="146" t="str">
        <f aca="false">IF(X83="","",VLOOKUP(X83,'Codigos Exxtend'!$BB:$BD,3,0))</f>
        <v/>
      </c>
      <c r="AA83" s="146" t="n">
        <f aca="false">IF(X83="",0,Y83*Z83)</f>
        <v>0</v>
      </c>
      <c r="AB83" s="147" t="str">
        <f aca="false">'Codigos Exxtend'!AQ83</f>
        <v/>
      </c>
      <c r="AC83" s="148" t="str">
        <f aca="false">IF(X83="","",Inosina!O83)</f>
        <v/>
      </c>
      <c r="AD83" s="149" t="str">
        <f aca="false">IF(AB83="","",VLOOKUP(AB83,'Codigos Exxtend'!$BB:$BD,3,0))</f>
        <v/>
      </c>
      <c r="AE83" s="149" t="n">
        <f aca="false">IF(AB83="",0,AC83*AD83)</f>
        <v>0</v>
      </c>
      <c r="AF83" s="144" t="str">
        <f aca="false">'Codigos Exxtend'!AV83</f>
        <v/>
      </c>
      <c r="AG83" s="145" t="str">
        <f aca="false">IF(AF83="","",1)</f>
        <v/>
      </c>
      <c r="AH83" s="146" t="str">
        <f aca="false">IF(AF83="","",VLOOKUP(AF83,'Codigos Exxtend'!$BB:$BD,3,0))</f>
        <v/>
      </c>
      <c r="AI83" s="146" t="n">
        <f aca="false">IF(AF83="",0,AG83*AH83)</f>
        <v>0</v>
      </c>
      <c r="AJ83" s="144" t="str">
        <f aca="false">'Codigos Exxtend'!AY83</f>
        <v/>
      </c>
      <c r="AK83" s="145" t="str">
        <f aca="false">IF(AJ83="","",1)</f>
        <v/>
      </c>
      <c r="AL83" s="146" t="str">
        <f aca="false">IF(AJ83="","",VLOOKUP(AJ83,'Codigos Exxtend'!$BB:$BD,3,0))</f>
        <v/>
      </c>
      <c r="AM83" s="146" t="n">
        <f aca="false">IF(AJ83="",0,AK83*AL83)</f>
        <v>0</v>
      </c>
      <c r="AN83" s="146" t="n">
        <f aca="false">SUM(G83+K83+O83+S83+W83+AA83+AE83+AI83+AM83)</f>
        <v>0</v>
      </c>
      <c r="AO83" s="150" t="str">
        <f aca="false">IF('Pedido e Cotação'!D93="","",'Pedido e Cotação'!D93)</f>
        <v/>
      </c>
      <c r="AP83" s="150" t="str">
        <f aca="false">IF('Pedido e Cotação'!E93="","",'Pedido e Cotação'!E93)</f>
        <v/>
      </c>
      <c r="AQ83" s="145" t="str">
        <f aca="false">'Pedido e Cotação'!F93</f>
        <v/>
      </c>
    </row>
    <row r="84" customFormat="false" ht="12.75" hidden="false" customHeight="false" outlineLevel="0" collapsed="false">
      <c r="B84" s="144" t="n">
        <v>82</v>
      </c>
      <c r="C84" s="139" t="str">
        <f aca="false">IF('Pedido e Cotação'!E94="","",'Codigos Exxtend'!D84&amp;'Codigos Exxtend'!AR84&amp;'Codigos Exxtend'!AS84&amp;'Codigos Exxtend'!AU84&amp;" "&amp;'Codigos Exxtend'!AX84)</f>
        <v/>
      </c>
      <c r="D84" s="144" t="str">
        <f aca="false">'Codigos Exxtend'!E84</f>
        <v/>
      </c>
      <c r="E84" s="145" t="str">
        <f aca="false">'Pedido e Cotação'!G94</f>
        <v/>
      </c>
      <c r="F84" s="146" t="str">
        <f aca="false">IF(D84="","",VLOOKUP(D84,'Codigos Exxtend'!$BB:$BD,3,0))</f>
        <v/>
      </c>
      <c r="G84" s="146" t="n">
        <f aca="false">IF(D84="",0,E84*F84)</f>
        <v>0</v>
      </c>
      <c r="H84" s="144" t="str">
        <f aca="false">'Codigos Exxtend'!G84</f>
        <v/>
      </c>
      <c r="I84" s="145" t="str">
        <f aca="false">IF(H84="","",1)</f>
        <v/>
      </c>
      <c r="J84" s="146" t="str">
        <f aca="false">IF(H84="","",150)</f>
        <v/>
      </c>
      <c r="K84" s="146" t="n">
        <f aca="false">IF(H84="",0,I84*J84)</f>
        <v>0</v>
      </c>
      <c r="L84" s="144" t="str">
        <f aca="false">'Codigos Exxtend'!J84</f>
        <v/>
      </c>
      <c r="M84" s="145" t="str">
        <f aca="false">IF(L84="","",Inosina!D84)</f>
        <v/>
      </c>
      <c r="N84" s="146" t="str">
        <f aca="false">IF(L84="","",VLOOKUP(L84,'Codigos Exxtend'!$BB:$BD,3,0))</f>
        <v/>
      </c>
      <c r="O84" s="146" t="n">
        <f aca="false">IF(L84="",0,M84*N84)</f>
        <v>0</v>
      </c>
      <c r="P84" s="144" t="str">
        <f aca="false">'Codigos Exxtend'!M84</f>
        <v/>
      </c>
      <c r="Q84" s="145" t="str">
        <f aca="false">IF(P84="","",Inosina!L84/4)</f>
        <v/>
      </c>
      <c r="R84" s="146" t="str">
        <f aca="false">IF(P84="","",VLOOKUP(P84,'Codigos Exxtend'!$BB:$BD,3,0))</f>
        <v/>
      </c>
      <c r="S84" s="146" t="n">
        <f aca="false">IF(P84="",0,Q84*R84)</f>
        <v>0</v>
      </c>
      <c r="T84" s="144" t="str">
        <f aca="false">'Codigos Exxtend'!P84</f>
        <v/>
      </c>
      <c r="U84" s="145" t="str">
        <f aca="false">IF(T84="","",Inosina!M84/2)</f>
        <v/>
      </c>
      <c r="V84" s="146" t="str">
        <f aca="false">IF(T84="","",VLOOKUP(T84,'Codigos Exxtend'!$BB:$BD,3,0))</f>
        <v/>
      </c>
      <c r="W84" s="146" t="n">
        <f aca="false">IF(T84="",0,U84*V84)</f>
        <v>0</v>
      </c>
      <c r="X84" s="144" t="str">
        <f aca="false">'Codigos Exxtend'!S84</f>
        <v/>
      </c>
      <c r="Y84" s="145" t="str">
        <f aca="false">IF(X84="","",Inosina!N84/2)</f>
        <v/>
      </c>
      <c r="Z84" s="146" t="str">
        <f aca="false">IF(X84="","",VLOOKUP(X84,'Codigos Exxtend'!$BB:$BD,3,0))</f>
        <v/>
      </c>
      <c r="AA84" s="146" t="n">
        <f aca="false">IF(X84="",0,Y84*Z84)</f>
        <v>0</v>
      </c>
      <c r="AB84" s="147" t="str">
        <f aca="false">'Codigos Exxtend'!AQ84</f>
        <v/>
      </c>
      <c r="AC84" s="148" t="str">
        <f aca="false">IF(X84="","",Inosina!O84)</f>
        <v/>
      </c>
      <c r="AD84" s="149" t="str">
        <f aca="false">IF(AB84="","",VLOOKUP(AB84,'Codigos Exxtend'!$BB:$BD,3,0))</f>
        <v/>
      </c>
      <c r="AE84" s="149" t="n">
        <f aca="false">IF(AB84="",0,AC84*AD84)</f>
        <v>0</v>
      </c>
      <c r="AF84" s="144" t="str">
        <f aca="false">'Codigos Exxtend'!AV84</f>
        <v/>
      </c>
      <c r="AG84" s="145" t="str">
        <f aca="false">IF(AF84="","",1)</f>
        <v/>
      </c>
      <c r="AH84" s="146" t="str">
        <f aca="false">IF(AF84="","",VLOOKUP(AF84,'Codigos Exxtend'!$BB:$BD,3,0))</f>
        <v/>
      </c>
      <c r="AI84" s="146" t="n">
        <f aca="false">IF(AF84="",0,AG84*AH84)</f>
        <v>0</v>
      </c>
      <c r="AJ84" s="144" t="str">
        <f aca="false">'Codigos Exxtend'!AY84</f>
        <v/>
      </c>
      <c r="AK84" s="145" t="str">
        <f aca="false">IF(AJ84="","",1)</f>
        <v/>
      </c>
      <c r="AL84" s="146" t="str">
        <f aca="false">IF(AJ84="","",VLOOKUP(AJ84,'Codigos Exxtend'!$BB:$BD,3,0))</f>
        <v/>
      </c>
      <c r="AM84" s="146" t="n">
        <f aca="false">IF(AJ84="",0,AK84*AL84)</f>
        <v>0</v>
      </c>
      <c r="AN84" s="146" t="n">
        <f aca="false">SUM(G84+K84+O84+S84+W84+AA84+AE84+AI84+AM84)</f>
        <v>0</v>
      </c>
      <c r="AO84" s="150" t="str">
        <f aca="false">IF('Pedido e Cotação'!D94="","",'Pedido e Cotação'!D94)</f>
        <v/>
      </c>
      <c r="AP84" s="150" t="str">
        <f aca="false">IF('Pedido e Cotação'!E94="","",'Pedido e Cotação'!E94)</f>
        <v/>
      </c>
      <c r="AQ84" s="145" t="str">
        <f aca="false">'Pedido e Cotação'!F94</f>
        <v/>
      </c>
    </row>
    <row r="85" customFormat="false" ht="12.75" hidden="false" customHeight="false" outlineLevel="0" collapsed="false">
      <c r="B85" s="144" t="n">
        <v>83</v>
      </c>
      <c r="C85" s="139" t="str">
        <f aca="false">IF('Pedido e Cotação'!E95="","",'Codigos Exxtend'!D85&amp;'Codigos Exxtend'!AR85&amp;'Codigos Exxtend'!AS85&amp;'Codigos Exxtend'!AU85&amp;" "&amp;'Codigos Exxtend'!AX85)</f>
        <v/>
      </c>
      <c r="D85" s="144" t="str">
        <f aca="false">'Codigos Exxtend'!E85</f>
        <v/>
      </c>
      <c r="E85" s="145" t="str">
        <f aca="false">'Pedido e Cotação'!G95</f>
        <v/>
      </c>
      <c r="F85" s="146" t="str">
        <f aca="false">IF(D85="","",VLOOKUP(D85,'Codigos Exxtend'!$BB:$BD,3,0))</f>
        <v/>
      </c>
      <c r="G85" s="146" t="n">
        <f aca="false">IF(D85="",0,E85*F85)</f>
        <v>0</v>
      </c>
      <c r="H85" s="144" t="str">
        <f aca="false">'Codigos Exxtend'!G85</f>
        <v/>
      </c>
      <c r="I85" s="145" t="str">
        <f aca="false">IF(H85="","",1)</f>
        <v/>
      </c>
      <c r="J85" s="146" t="str">
        <f aca="false">IF(H85="","",150)</f>
        <v/>
      </c>
      <c r="K85" s="146" t="n">
        <f aca="false">IF(H85="",0,I85*J85)</f>
        <v>0</v>
      </c>
      <c r="L85" s="144" t="str">
        <f aca="false">'Codigos Exxtend'!J85</f>
        <v/>
      </c>
      <c r="M85" s="145" t="str">
        <f aca="false">IF(L85="","",Inosina!D85)</f>
        <v/>
      </c>
      <c r="N85" s="146" t="str">
        <f aca="false">IF(L85="","",VLOOKUP(L85,'Codigos Exxtend'!$BB:$BD,3,0))</f>
        <v/>
      </c>
      <c r="O85" s="146" t="n">
        <f aca="false">IF(L85="",0,M85*N85)</f>
        <v>0</v>
      </c>
      <c r="P85" s="144" t="str">
        <f aca="false">'Codigos Exxtend'!M85</f>
        <v/>
      </c>
      <c r="Q85" s="145" t="str">
        <f aca="false">IF(P85="","",Inosina!L85/4)</f>
        <v/>
      </c>
      <c r="R85" s="146" t="str">
        <f aca="false">IF(P85="","",VLOOKUP(P85,'Codigos Exxtend'!$BB:$BD,3,0))</f>
        <v/>
      </c>
      <c r="S85" s="146" t="n">
        <f aca="false">IF(P85="",0,Q85*R85)</f>
        <v>0</v>
      </c>
      <c r="T85" s="144" t="str">
        <f aca="false">'Codigos Exxtend'!P85</f>
        <v/>
      </c>
      <c r="U85" s="145" t="str">
        <f aca="false">IF(T85="","",Inosina!M85/2)</f>
        <v/>
      </c>
      <c r="V85" s="146" t="str">
        <f aca="false">IF(T85="","",VLOOKUP(T85,'Codigos Exxtend'!$BB:$BD,3,0))</f>
        <v/>
      </c>
      <c r="W85" s="146" t="n">
        <f aca="false">IF(T85="",0,U85*V85)</f>
        <v>0</v>
      </c>
      <c r="X85" s="144" t="str">
        <f aca="false">'Codigos Exxtend'!S85</f>
        <v/>
      </c>
      <c r="Y85" s="145" t="str">
        <f aca="false">IF(X85="","",Inosina!N85/2)</f>
        <v/>
      </c>
      <c r="Z85" s="146" t="str">
        <f aca="false">IF(X85="","",VLOOKUP(X85,'Codigos Exxtend'!$BB:$BD,3,0))</f>
        <v/>
      </c>
      <c r="AA85" s="146" t="n">
        <f aca="false">IF(X85="",0,Y85*Z85)</f>
        <v>0</v>
      </c>
      <c r="AB85" s="147" t="str">
        <f aca="false">'Codigos Exxtend'!AQ85</f>
        <v/>
      </c>
      <c r="AC85" s="148" t="str">
        <f aca="false">IF(X85="","",Inosina!O85)</f>
        <v/>
      </c>
      <c r="AD85" s="149" t="str">
        <f aca="false">IF(AB85="","",VLOOKUP(AB85,'Codigos Exxtend'!$BB:$BD,3,0))</f>
        <v/>
      </c>
      <c r="AE85" s="149" t="n">
        <f aca="false">IF(AB85="",0,AC85*AD85)</f>
        <v>0</v>
      </c>
      <c r="AF85" s="144" t="str">
        <f aca="false">'Codigos Exxtend'!AV85</f>
        <v/>
      </c>
      <c r="AG85" s="145" t="str">
        <f aca="false">IF(AF85="","",1)</f>
        <v/>
      </c>
      <c r="AH85" s="146" t="str">
        <f aca="false">IF(AF85="","",VLOOKUP(AF85,'Codigos Exxtend'!$BB:$BD,3,0))</f>
        <v/>
      </c>
      <c r="AI85" s="146" t="n">
        <f aca="false">IF(AF85="",0,AG85*AH85)</f>
        <v>0</v>
      </c>
      <c r="AJ85" s="144" t="str">
        <f aca="false">'Codigos Exxtend'!AY85</f>
        <v/>
      </c>
      <c r="AK85" s="145" t="str">
        <f aca="false">IF(AJ85="","",1)</f>
        <v/>
      </c>
      <c r="AL85" s="146" t="str">
        <f aca="false">IF(AJ85="","",VLOOKUP(AJ85,'Codigos Exxtend'!$BB:$BD,3,0))</f>
        <v/>
      </c>
      <c r="AM85" s="146" t="n">
        <f aca="false">IF(AJ85="",0,AK85*AL85)</f>
        <v>0</v>
      </c>
      <c r="AN85" s="146" t="n">
        <f aca="false">SUM(G85+K85+O85+S85+W85+AA85+AE85+AI85+AM85)</f>
        <v>0</v>
      </c>
      <c r="AO85" s="150" t="str">
        <f aca="false">IF('Pedido e Cotação'!D95="","",'Pedido e Cotação'!D95)</f>
        <v/>
      </c>
      <c r="AP85" s="150" t="str">
        <f aca="false">IF('Pedido e Cotação'!E95="","",'Pedido e Cotação'!E95)</f>
        <v/>
      </c>
      <c r="AQ85" s="145" t="str">
        <f aca="false">'Pedido e Cotação'!F95</f>
        <v/>
      </c>
    </row>
    <row r="86" customFormat="false" ht="12.75" hidden="false" customHeight="false" outlineLevel="0" collapsed="false">
      <c r="B86" s="144" t="n">
        <v>84</v>
      </c>
      <c r="C86" s="139" t="str">
        <f aca="false">IF('Pedido e Cotação'!E96="","",'Codigos Exxtend'!D86&amp;'Codigos Exxtend'!AR86&amp;'Codigos Exxtend'!AS86&amp;'Codigos Exxtend'!AU86&amp;" "&amp;'Codigos Exxtend'!AX86)</f>
        <v/>
      </c>
      <c r="D86" s="144" t="str">
        <f aca="false">'Codigos Exxtend'!E86</f>
        <v/>
      </c>
      <c r="E86" s="145" t="str">
        <f aca="false">'Pedido e Cotação'!G96</f>
        <v/>
      </c>
      <c r="F86" s="146" t="str">
        <f aca="false">IF(D86="","",VLOOKUP(D86,'Codigos Exxtend'!$BB:$BD,3,0))</f>
        <v/>
      </c>
      <c r="G86" s="146" t="n">
        <f aca="false">IF(D86="",0,E86*F86)</f>
        <v>0</v>
      </c>
      <c r="H86" s="144" t="str">
        <f aca="false">'Codigos Exxtend'!G86</f>
        <v/>
      </c>
      <c r="I86" s="145" t="str">
        <f aca="false">IF(H86="","",1)</f>
        <v/>
      </c>
      <c r="J86" s="146" t="str">
        <f aca="false">IF(H86="","",150)</f>
        <v/>
      </c>
      <c r="K86" s="146" t="n">
        <f aca="false">IF(H86="",0,I86*J86)</f>
        <v>0</v>
      </c>
      <c r="L86" s="144" t="str">
        <f aca="false">'Codigos Exxtend'!J86</f>
        <v/>
      </c>
      <c r="M86" s="145" t="str">
        <f aca="false">IF(L86="","",Inosina!D86)</f>
        <v/>
      </c>
      <c r="N86" s="146" t="str">
        <f aca="false">IF(L86="","",VLOOKUP(L86,'Codigos Exxtend'!$BB:$BD,3,0))</f>
        <v/>
      </c>
      <c r="O86" s="146" t="n">
        <f aca="false">IF(L86="",0,M86*N86)</f>
        <v>0</v>
      </c>
      <c r="P86" s="144" t="str">
        <f aca="false">'Codigos Exxtend'!M86</f>
        <v/>
      </c>
      <c r="Q86" s="145" t="str">
        <f aca="false">IF(P86="","",Inosina!L86/4)</f>
        <v/>
      </c>
      <c r="R86" s="146" t="str">
        <f aca="false">IF(P86="","",VLOOKUP(P86,'Codigos Exxtend'!$BB:$BD,3,0))</f>
        <v/>
      </c>
      <c r="S86" s="146" t="n">
        <f aca="false">IF(P86="",0,Q86*R86)</f>
        <v>0</v>
      </c>
      <c r="T86" s="144" t="str">
        <f aca="false">'Codigos Exxtend'!P86</f>
        <v/>
      </c>
      <c r="U86" s="145" t="str">
        <f aca="false">IF(T86="","",Inosina!M86/2)</f>
        <v/>
      </c>
      <c r="V86" s="146" t="str">
        <f aca="false">IF(T86="","",VLOOKUP(T86,'Codigos Exxtend'!$BB:$BD,3,0))</f>
        <v/>
      </c>
      <c r="W86" s="146" t="n">
        <f aca="false">IF(T86="",0,U86*V86)</f>
        <v>0</v>
      </c>
      <c r="X86" s="144" t="str">
        <f aca="false">'Codigos Exxtend'!S86</f>
        <v/>
      </c>
      <c r="Y86" s="145" t="str">
        <f aca="false">IF(X86="","",Inosina!N86/2)</f>
        <v/>
      </c>
      <c r="Z86" s="146" t="str">
        <f aca="false">IF(X86="","",VLOOKUP(X86,'Codigos Exxtend'!$BB:$BD,3,0))</f>
        <v/>
      </c>
      <c r="AA86" s="146" t="n">
        <f aca="false">IF(X86="",0,Y86*Z86)</f>
        <v>0</v>
      </c>
      <c r="AB86" s="147" t="str">
        <f aca="false">'Codigos Exxtend'!AQ86</f>
        <v/>
      </c>
      <c r="AC86" s="148" t="str">
        <f aca="false">IF(X86="","",Inosina!O86)</f>
        <v/>
      </c>
      <c r="AD86" s="149" t="str">
        <f aca="false">IF(AB86="","",VLOOKUP(AB86,'Codigos Exxtend'!$BB:$BD,3,0))</f>
        <v/>
      </c>
      <c r="AE86" s="149" t="n">
        <f aca="false">IF(AB86="",0,AC86*AD86)</f>
        <v>0</v>
      </c>
      <c r="AF86" s="144" t="str">
        <f aca="false">'Codigos Exxtend'!AV86</f>
        <v/>
      </c>
      <c r="AG86" s="145" t="str">
        <f aca="false">IF(AF86="","",1)</f>
        <v/>
      </c>
      <c r="AH86" s="146" t="str">
        <f aca="false">IF(AF86="","",VLOOKUP(AF86,'Codigos Exxtend'!$BB:$BD,3,0))</f>
        <v/>
      </c>
      <c r="AI86" s="146" t="n">
        <f aca="false">IF(AF86="",0,AG86*AH86)</f>
        <v>0</v>
      </c>
      <c r="AJ86" s="144" t="str">
        <f aca="false">'Codigos Exxtend'!AY86</f>
        <v/>
      </c>
      <c r="AK86" s="145" t="str">
        <f aca="false">IF(AJ86="","",1)</f>
        <v/>
      </c>
      <c r="AL86" s="146" t="str">
        <f aca="false">IF(AJ86="","",VLOOKUP(AJ86,'Codigos Exxtend'!$BB:$BD,3,0))</f>
        <v/>
      </c>
      <c r="AM86" s="146" t="n">
        <f aca="false">IF(AJ86="",0,AK86*AL86)</f>
        <v>0</v>
      </c>
      <c r="AN86" s="146" t="n">
        <f aca="false">SUM(G86+K86+O86+S86+W86+AA86+AE86+AI86+AM86)</f>
        <v>0</v>
      </c>
      <c r="AO86" s="150" t="str">
        <f aca="false">IF('Pedido e Cotação'!D96="","",'Pedido e Cotação'!D96)</f>
        <v/>
      </c>
      <c r="AP86" s="150" t="str">
        <f aca="false">IF('Pedido e Cotação'!E96="","",'Pedido e Cotação'!E96)</f>
        <v/>
      </c>
      <c r="AQ86" s="145" t="str">
        <f aca="false">'Pedido e Cotação'!F96</f>
        <v/>
      </c>
    </row>
    <row r="87" customFormat="false" ht="12.75" hidden="false" customHeight="false" outlineLevel="0" collapsed="false">
      <c r="B87" s="144" t="n">
        <v>85</v>
      </c>
      <c r="C87" s="139" t="str">
        <f aca="false">IF('Pedido e Cotação'!E97="","",'Codigos Exxtend'!D87&amp;'Codigos Exxtend'!AR87&amp;'Codigos Exxtend'!AS87&amp;'Codigos Exxtend'!AU87&amp;" "&amp;'Codigos Exxtend'!AX87)</f>
        <v/>
      </c>
      <c r="D87" s="144" t="str">
        <f aca="false">'Codigos Exxtend'!E87</f>
        <v/>
      </c>
      <c r="E87" s="145" t="str">
        <f aca="false">'Pedido e Cotação'!G97</f>
        <v/>
      </c>
      <c r="F87" s="146" t="str">
        <f aca="false">IF(D87="","",VLOOKUP(D87,'Codigos Exxtend'!$BB:$BD,3,0))</f>
        <v/>
      </c>
      <c r="G87" s="146" t="n">
        <f aca="false">IF(D87="",0,E87*F87)</f>
        <v>0</v>
      </c>
      <c r="H87" s="144" t="str">
        <f aca="false">'Codigos Exxtend'!G87</f>
        <v/>
      </c>
      <c r="I87" s="145" t="str">
        <f aca="false">IF(H87="","",1)</f>
        <v/>
      </c>
      <c r="J87" s="146" t="str">
        <f aca="false">IF(H87="","",150)</f>
        <v/>
      </c>
      <c r="K87" s="146" t="n">
        <f aca="false">IF(H87="",0,I87*J87)</f>
        <v>0</v>
      </c>
      <c r="L87" s="144" t="str">
        <f aca="false">'Codigos Exxtend'!J87</f>
        <v/>
      </c>
      <c r="M87" s="145" t="str">
        <f aca="false">IF(L87="","",Inosina!D87)</f>
        <v/>
      </c>
      <c r="N87" s="146" t="str">
        <f aca="false">IF(L87="","",VLOOKUP(L87,'Codigos Exxtend'!$BB:$BD,3,0))</f>
        <v/>
      </c>
      <c r="O87" s="146" t="n">
        <f aca="false">IF(L87="",0,M87*N87)</f>
        <v>0</v>
      </c>
      <c r="P87" s="144" t="str">
        <f aca="false">'Codigos Exxtend'!M87</f>
        <v/>
      </c>
      <c r="Q87" s="145" t="str">
        <f aca="false">IF(P87="","",Inosina!L87/4)</f>
        <v/>
      </c>
      <c r="R87" s="146" t="str">
        <f aca="false">IF(P87="","",VLOOKUP(P87,'Codigos Exxtend'!$BB:$BD,3,0))</f>
        <v/>
      </c>
      <c r="S87" s="146" t="n">
        <f aca="false">IF(P87="",0,Q87*R87)</f>
        <v>0</v>
      </c>
      <c r="T87" s="144" t="str">
        <f aca="false">'Codigos Exxtend'!P87</f>
        <v/>
      </c>
      <c r="U87" s="145" t="str">
        <f aca="false">IF(T87="","",Inosina!M87/2)</f>
        <v/>
      </c>
      <c r="V87" s="146" t="str">
        <f aca="false">IF(T87="","",VLOOKUP(T87,'Codigos Exxtend'!$BB:$BD,3,0))</f>
        <v/>
      </c>
      <c r="W87" s="146" t="n">
        <f aca="false">IF(T87="",0,U87*V87)</f>
        <v>0</v>
      </c>
      <c r="X87" s="144" t="str">
        <f aca="false">'Codigos Exxtend'!S87</f>
        <v/>
      </c>
      <c r="Y87" s="145" t="str">
        <f aca="false">IF(X87="","",Inosina!N87/2)</f>
        <v/>
      </c>
      <c r="Z87" s="146" t="str">
        <f aca="false">IF(X87="","",VLOOKUP(X87,'Codigos Exxtend'!$BB:$BD,3,0))</f>
        <v/>
      </c>
      <c r="AA87" s="146" t="n">
        <f aca="false">IF(X87="",0,Y87*Z87)</f>
        <v>0</v>
      </c>
      <c r="AB87" s="147" t="str">
        <f aca="false">'Codigos Exxtend'!AQ87</f>
        <v/>
      </c>
      <c r="AC87" s="148" t="str">
        <f aca="false">IF(X87="","",Inosina!O87)</f>
        <v/>
      </c>
      <c r="AD87" s="149" t="str">
        <f aca="false">IF(AB87="","",VLOOKUP(AB87,'Codigos Exxtend'!$BB:$BD,3,0))</f>
        <v/>
      </c>
      <c r="AE87" s="149" t="n">
        <f aca="false">IF(AB87="",0,AC87*AD87)</f>
        <v>0</v>
      </c>
      <c r="AF87" s="144" t="str">
        <f aca="false">'Codigos Exxtend'!AV87</f>
        <v/>
      </c>
      <c r="AG87" s="145" t="str">
        <f aca="false">IF(AF87="","",1)</f>
        <v/>
      </c>
      <c r="AH87" s="146" t="str">
        <f aca="false">IF(AF87="","",VLOOKUP(AF87,'Codigos Exxtend'!$BB:$BD,3,0))</f>
        <v/>
      </c>
      <c r="AI87" s="146" t="n">
        <f aca="false">IF(AF87="",0,AG87*AH87)</f>
        <v>0</v>
      </c>
      <c r="AJ87" s="144" t="str">
        <f aca="false">'Codigos Exxtend'!AY87</f>
        <v/>
      </c>
      <c r="AK87" s="145" t="str">
        <f aca="false">IF(AJ87="","",1)</f>
        <v/>
      </c>
      <c r="AL87" s="146" t="str">
        <f aca="false">IF(AJ87="","",VLOOKUP(AJ87,'Codigos Exxtend'!$BB:$BD,3,0))</f>
        <v/>
      </c>
      <c r="AM87" s="146" t="n">
        <f aca="false">IF(AJ87="",0,AK87*AL87)</f>
        <v>0</v>
      </c>
      <c r="AN87" s="146" t="n">
        <f aca="false">SUM(G87+K87+O87+S87+W87+AA87+AE87+AI87+AM87)</f>
        <v>0</v>
      </c>
      <c r="AO87" s="150" t="str">
        <f aca="false">IF('Pedido e Cotação'!D97="","",'Pedido e Cotação'!D97)</f>
        <v/>
      </c>
      <c r="AP87" s="150" t="str">
        <f aca="false">IF('Pedido e Cotação'!E97="","",'Pedido e Cotação'!E97)</f>
        <v/>
      </c>
      <c r="AQ87" s="145" t="str">
        <f aca="false">'Pedido e Cotação'!F97</f>
        <v/>
      </c>
    </row>
    <row r="88" customFormat="false" ht="12.75" hidden="false" customHeight="false" outlineLevel="0" collapsed="false">
      <c r="B88" s="144" t="n">
        <v>86</v>
      </c>
      <c r="C88" s="139" t="str">
        <f aca="false">IF('Pedido e Cotação'!E98="","",'Codigos Exxtend'!D88&amp;'Codigos Exxtend'!AR88&amp;'Codigos Exxtend'!AS88&amp;'Codigos Exxtend'!AU88&amp;" "&amp;'Codigos Exxtend'!AX88)</f>
        <v/>
      </c>
      <c r="D88" s="144" t="str">
        <f aca="false">'Codigos Exxtend'!E88</f>
        <v/>
      </c>
      <c r="E88" s="145" t="str">
        <f aca="false">'Pedido e Cotação'!G98</f>
        <v/>
      </c>
      <c r="F88" s="146" t="str">
        <f aca="false">IF(D88="","",VLOOKUP(D88,'Codigos Exxtend'!$BB:$BD,3,0))</f>
        <v/>
      </c>
      <c r="G88" s="146" t="n">
        <f aca="false">IF(D88="",0,E88*F88)</f>
        <v>0</v>
      </c>
      <c r="H88" s="144" t="str">
        <f aca="false">'Codigos Exxtend'!G88</f>
        <v/>
      </c>
      <c r="I88" s="145" t="str">
        <f aca="false">IF(H88="","",1)</f>
        <v/>
      </c>
      <c r="J88" s="146" t="str">
        <f aca="false">IF(H88="","",150)</f>
        <v/>
      </c>
      <c r="K88" s="146" t="n">
        <f aca="false">IF(H88="",0,I88*J88)</f>
        <v>0</v>
      </c>
      <c r="L88" s="144" t="str">
        <f aca="false">'Codigos Exxtend'!J88</f>
        <v/>
      </c>
      <c r="M88" s="145" t="str">
        <f aca="false">IF(L88="","",Inosina!D88)</f>
        <v/>
      </c>
      <c r="N88" s="146" t="str">
        <f aca="false">IF(L88="","",VLOOKUP(L88,'Codigos Exxtend'!$BB:$BD,3,0))</f>
        <v/>
      </c>
      <c r="O88" s="146" t="n">
        <f aca="false">IF(L88="",0,M88*N88)</f>
        <v>0</v>
      </c>
      <c r="P88" s="144" t="str">
        <f aca="false">'Codigos Exxtend'!M88</f>
        <v/>
      </c>
      <c r="Q88" s="145" t="str">
        <f aca="false">IF(P88="","",Inosina!L88/4)</f>
        <v/>
      </c>
      <c r="R88" s="146" t="str">
        <f aca="false">IF(P88="","",VLOOKUP(P88,'Codigos Exxtend'!$BB:$BD,3,0))</f>
        <v/>
      </c>
      <c r="S88" s="146" t="n">
        <f aca="false">IF(P88="",0,Q88*R88)</f>
        <v>0</v>
      </c>
      <c r="T88" s="144" t="str">
        <f aca="false">'Codigos Exxtend'!P88</f>
        <v/>
      </c>
      <c r="U88" s="145" t="str">
        <f aca="false">IF(T88="","",Inosina!M88/2)</f>
        <v/>
      </c>
      <c r="V88" s="146" t="str">
        <f aca="false">IF(T88="","",VLOOKUP(T88,'Codigos Exxtend'!$BB:$BD,3,0))</f>
        <v/>
      </c>
      <c r="W88" s="146" t="n">
        <f aca="false">IF(T88="",0,U88*V88)</f>
        <v>0</v>
      </c>
      <c r="X88" s="144" t="str">
        <f aca="false">'Codigos Exxtend'!S88</f>
        <v/>
      </c>
      <c r="Y88" s="145" t="str">
        <f aca="false">IF(X88="","",Inosina!N88/2)</f>
        <v/>
      </c>
      <c r="Z88" s="146" t="str">
        <f aca="false">IF(X88="","",VLOOKUP(X88,'Codigos Exxtend'!$BB:$BD,3,0))</f>
        <v/>
      </c>
      <c r="AA88" s="146" t="n">
        <f aca="false">IF(X88="",0,Y88*Z88)</f>
        <v>0</v>
      </c>
      <c r="AB88" s="147" t="str">
        <f aca="false">'Codigos Exxtend'!AQ88</f>
        <v/>
      </c>
      <c r="AC88" s="148" t="str">
        <f aca="false">IF(X88="","",Inosina!O88)</f>
        <v/>
      </c>
      <c r="AD88" s="149" t="str">
        <f aca="false">IF(AB88="","",VLOOKUP(AB88,'Codigos Exxtend'!$BB:$BD,3,0))</f>
        <v/>
      </c>
      <c r="AE88" s="149" t="n">
        <f aca="false">IF(AB88="",0,AC88*AD88)</f>
        <v>0</v>
      </c>
      <c r="AF88" s="144" t="str">
        <f aca="false">'Codigos Exxtend'!AV88</f>
        <v/>
      </c>
      <c r="AG88" s="145" t="str">
        <f aca="false">IF(AF88="","",1)</f>
        <v/>
      </c>
      <c r="AH88" s="146" t="str">
        <f aca="false">IF(AF88="","",VLOOKUP(AF88,'Codigos Exxtend'!$BB:$BD,3,0))</f>
        <v/>
      </c>
      <c r="AI88" s="146" t="n">
        <f aca="false">IF(AF88="",0,AG88*AH88)</f>
        <v>0</v>
      </c>
      <c r="AJ88" s="144" t="str">
        <f aca="false">'Codigos Exxtend'!AY88</f>
        <v/>
      </c>
      <c r="AK88" s="145" t="str">
        <f aca="false">IF(AJ88="","",1)</f>
        <v/>
      </c>
      <c r="AL88" s="146" t="str">
        <f aca="false">IF(AJ88="","",VLOOKUP(AJ88,'Codigos Exxtend'!$BB:$BD,3,0))</f>
        <v/>
      </c>
      <c r="AM88" s="146" t="n">
        <f aca="false">IF(AJ88="",0,AK88*AL88)</f>
        <v>0</v>
      </c>
      <c r="AN88" s="146" t="n">
        <f aca="false">SUM(G88+K88+O88+S88+W88+AA88+AE88+AI88+AM88)</f>
        <v>0</v>
      </c>
      <c r="AO88" s="150" t="str">
        <f aca="false">IF('Pedido e Cotação'!D98="","",'Pedido e Cotação'!D98)</f>
        <v/>
      </c>
      <c r="AP88" s="150" t="str">
        <f aca="false">IF('Pedido e Cotação'!E98="","",'Pedido e Cotação'!E98)</f>
        <v/>
      </c>
      <c r="AQ88" s="145" t="str">
        <f aca="false">'Pedido e Cotação'!F98</f>
        <v/>
      </c>
    </row>
    <row r="89" customFormat="false" ht="12.75" hidden="false" customHeight="false" outlineLevel="0" collapsed="false">
      <c r="B89" s="144" t="n">
        <v>87</v>
      </c>
      <c r="C89" s="139" t="str">
        <f aca="false">IF('Pedido e Cotação'!E99="","",'Codigos Exxtend'!D89&amp;'Codigos Exxtend'!AR89&amp;'Codigos Exxtend'!AS89&amp;'Codigos Exxtend'!AU89&amp;" "&amp;'Codigos Exxtend'!AX89)</f>
        <v/>
      </c>
      <c r="D89" s="144" t="str">
        <f aca="false">'Codigos Exxtend'!E89</f>
        <v/>
      </c>
      <c r="E89" s="145" t="str">
        <f aca="false">'Pedido e Cotação'!G99</f>
        <v/>
      </c>
      <c r="F89" s="146" t="str">
        <f aca="false">IF(D89="","",VLOOKUP(D89,'Codigos Exxtend'!$BB:$BD,3,0))</f>
        <v/>
      </c>
      <c r="G89" s="146" t="n">
        <f aca="false">IF(D89="",0,E89*F89)</f>
        <v>0</v>
      </c>
      <c r="H89" s="144" t="str">
        <f aca="false">'Codigos Exxtend'!G89</f>
        <v/>
      </c>
      <c r="I89" s="145" t="str">
        <f aca="false">IF(H89="","",1)</f>
        <v/>
      </c>
      <c r="J89" s="146" t="str">
        <f aca="false">IF(H89="","",150)</f>
        <v/>
      </c>
      <c r="K89" s="146" t="n">
        <f aca="false">IF(H89="",0,I89*J89)</f>
        <v>0</v>
      </c>
      <c r="L89" s="144" t="str">
        <f aca="false">'Codigos Exxtend'!J89</f>
        <v/>
      </c>
      <c r="M89" s="145" t="str">
        <f aca="false">IF(L89="","",Inosina!D89)</f>
        <v/>
      </c>
      <c r="N89" s="146" t="str">
        <f aca="false">IF(L89="","",VLOOKUP(L89,'Codigos Exxtend'!$BB:$BD,3,0))</f>
        <v/>
      </c>
      <c r="O89" s="146" t="n">
        <f aca="false">IF(L89="",0,M89*N89)</f>
        <v>0</v>
      </c>
      <c r="P89" s="144" t="str">
        <f aca="false">'Codigos Exxtend'!M89</f>
        <v/>
      </c>
      <c r="Q89" s="145" t="str">
        <f aca="false">IF(P89="","",Inosina!L89/4)</f>
        <v/>
      </c>
      <c r="R89" s="146" t="str">
        <f aca="false">IF(P89="","",VLOOKUP(P89,'Codigos Exxtend'!$BB:$BD,3,0))</f>
        <v/>
      </c>
      <c r="S89" s="146" t="n">
        <f aca="false">IF(P89="",0,Q89*R89)</f>
        <v>0</v>
      </c>
      <c r="T89" s="144" t="str">
        <f aca="false">'Codigos Exxtend'!P89</f>
        <v/>
      </c>
      <c r="U89" s="145" t="str">
        <f aca="false">IF(T89="","",Inosina!M89/2)</f>
        <v/>
      </c>
      <c r="V89" s="146" t="str">
        <f aca="false">IF(T89="","",VLOOKUP(T89,'Codigos Exxtend'!$BB:$BD,3,0))</f>
        <v/>
      </c>
      <c r="W89" s="146" t="n">
        <f aca="false">IF(T89="",0,U89*V89)</f>
        <v>0</v>
      </c>
      <c r="X89" s="144" t="str">
        <f aca="false">'Codigos Exxtend'!S89</f>
        <v/>
      </c>
      <c r="Y89" s="145" t="str">
        <f aca="false">IF(X89="","",Inosina!N89/2)</f>
        <v/>
      </c>
      <c r="Z89" s="146" t="str">
        <f aca="false">IF(X89="","",VLOOKUP(X89,'Codigos Exxtend'!$BB:$BD,3,0))</f>
        <v/>
      </c>
      <c r="AA89" s="146" t="n">
        <f aca="false">IF(X89="",0,Y89*Z89)</f>
        <v>0</v>
      </c>
      <c r="AB89" s="147" t="str">
        <f aca="false">'Codigos Exxtend'!AQ89</f>
        <v/>
      </c>
      <c r="AC89" s="148" t="str">
        <f aca="false">IF(X89="","",Inosina!O89)</f>
        <v/>
      </c>
      <c r="AD89" s="149" t="str">
        <f aca="false">IF(AB89="","",VLOOKUP(AB89,'Codigos Exxtend'!$BB:$BD,3,0))</f>
        <v/>
      </c>
      <c r="AE89" s="149" t="n">
        <f aca="false">IF(AB89="",0,AC89*AD89)</f>
        <v>0</v>
      </c>
      <c r="AF89" s="144" t="str">
        <f aca="false">'Codigos Exxtend'!AV89</f>
        <v/>
      </c>
      <c r="AG89" s="145" t="str">
        <f aca="false">IF(AF89="","",1)</f>
        <v/>
      </c>
      <c r="AH89" s="146" t="str">
        <f aca="false">IF(AF89="","",VLOOKUP(AF89,'Codigos Exxtend'!$BB:$BD,3,0))</f>
        <v/>
      </c>
      <c r="AI89" s="146" t="n">
        <f aca="false">IF(AF89="",0,AG89*AH89)</f>
        <v>0</v>
      </c>
      <c r="AJ89" s="144" t="str">
        <f aca="false">'Codigos Exxtend'!AY89</f>
        <v/>
      </c>
      <c r="AK89" s="145" t="str">
        <f aca="false">IF(AJ89="","",1)</f>
        <v/>
      </c>
      <c r="AL89" s="146" t="str">
        <f aca="false">IF(AJ89="","",VLOOKUP(AJ89,'Codigos Exxtend'!$BB:$BD,3,0))</f>
        <v/>
      </c>
      <c r="AM89" s="146" t="n">
        <f aca="false">IF(AJ89="",0,AK89*AL89)</f>
        <v>0</v>
      </c>
      <c r="AN89" s="146" t="n">
        <f aca="false">SUM(G89+K89+O89+S89+W89+AA89+AE89+AI89+AM89)</f>
        <v>0</v>
      </c>
      <c r="AO89" s="150" t="str">
        <f aca="false">IF('Pedido e Cotação'!D99="","",'Pedido e Cotação'!D99)</f>
        <v/>
      </c>
      <c r="AP89" s="150" t="str">
        <f aca="false">IF('Pedido e Cotação'!E99="","",'Pedido e Cotação'!E99)</f>
        <v/>
      </c>
      <c r="AQ89" s="145" t="str">
        <f aca="false">'Pedido e Cotação'!F99</f>
        <v/>
      </c>
    </row>
    <row r="90" customFormat="false" ht="12.75" hidden="false" customHeight="false" outlineLevel="0" collapsed="false">
      <c r="B90" s="144" t="n">
        <v>88</v>
      </c>
      <c r="C90" s="139" t="str">
        <f aca="false">IF('Pedido e Cotação'!E100="","",'Codigos Exxtend'!D90&amp;'Codigos Exxtend'!AR90&amp;'Codigos Exxtend'!AS90&amp;'Codigos Exxtend'!AU90&amp;" "&amp;'Codigos Exxtend'!AX90)</f>
        <v/>
      </c>
      <c r="D90" s="144" t="str">
        <f aca="false">'Codigos Exxtend'!E90</f>
        <v/>
      </c>
      <c r="E90" s="145" t="str">
        <f aca="false">'Pedido e Cotação'!G100</f>
        <v/>
      </c>
      <c r="F90" s="146" t="str">
        <f aca="false">IF(D90="","",VLOOKUP(D90,'Codigos Exxtend'!$BB:$BD,3,0))</f>
        <v/>
      </c>
      <c r="G90" s="146" t="n">
        <f aca="false">IF(D90="",0,E90*F90)</f>
        <v>0</v>
      </c>
      <c r="H90" s="144" t="str">
        <f aca="false">'Codigos Exxtend'!G90</f>
        <v/>
      </c>
      <c r="I90" s="145" t="str">
        <f aca="false">IF(H90="","",1)</f>
        <v/>
      </c>
      <c r="J90" s="146" t="str">
        <f aca="false">IF(H90="","",150)</f>
        <v/>
      </c>
      <c r="K90" s="146" t="n">
        <f aca="false">IF(H90="",0,I90*J90)</f>
        <v>0</v>
      </c>
      <c r="L90" s="144" t="str">
        <f aca="false">'Codigos Exxtend'!J90</f>
        <v/>
      </c>
      <c r="M90" s="145" t="str">
        <f aca="false">IF(L90="","",Inosina!D90)</f>
        <v/>
      </c>
      <c r="N90" s="146" t="str">
        <f aca="false">IF(L90="","",VLOOKUP(L90,'Codigos Exxtend'!$BB:$BD,3,0))</f>
        <v/>
      </c>
      <c r="O90" s="146" t="n">
        <f aca="false">IF(L90="",0,M90*N90)</f>
        <v>0</v>
      </c>
      <c r="P90" s="144" t="str">
        <f aca="false">'Codigos Exxtend'!M90</f>
        <v/>
      </c>
      <c r="Q90" s="145" t="str">
        <f aca="false">IF(P90="","",Inosina!L90/4)</f>
        <v/>
      </c>
      <c r="R90" s="146" t="str">
        <f aca="false">IF(P90="","",VLOOKUP(P90,'Codigos Exxtend'!$BB:$BD,3,0))</f>
        <v/>
      </c>
      <c r="S90" s="146" t="n">
        <f aca="false">IF(P90="",0,Q90*R90)</f>
        <v>0</v>
      </c>
      <c r="T90" s="144" t="str">
        <f aca="false">'Codigos Exxtend'!P90</f>
        <v/>
      </c>
      <c r="U90" s="145" t="str">
        <f aca="false">IF(T90="","",Inosina!M90/2)</f>
        <v/>
      </c>
      <c r="V90" s="146" t="str">
        <f aca="false">IF(T90="","",VLOOKUP(T90,'Codigos Exxtend'!$BB:$BD,3,0))</f>
        <v/>
      </c>
      <c r="W90" s="146" t="n">
        <f aca="false">IF(T90="",0,U90*V90)</f>
        <v>0</v>
      </c>
      <c r="X90" s="144" t="str">
        <f aca="false">'Codigos Exxtend'!S90</f>
        <v/>
      </c>
      <c r="Y90" s="145" t="str">
        <f aca="false">IF(X90="","",Inosina!N90/2)</f>
        <v/>
      </c>
      <c r="Z90" s="146" t="str">
        <f aca="false">IF(X90="","",VLOOKUP(X90,'Codigos Exxtend'!$BB:$BD,3,0))</f>
        <v/>
      </c>
      <c r="AA90" s="146" t="n">
        <f aca="false">IF(X90="",0,Y90*Z90)</f>
        <v>0</v>
      </c>
      <c r="AB90" s="147" t="str">
        <f aca="false">'Codigos Exxtend'!AQ90</f>
        <v/>
      </c>
      <c r="AC90" s="148" t="str">
        <f aca="false">IF(X90="","",Inosina!O90)</f>
        <v/>
      </c>
      <c r="AD90" s="149" t="str">
        <f aca="false">IF(AB90="","",VLOOKUP(AB90,'Codigos Exxtend'!$BB:$BD,3,0))</f>
        <v/>
      </c>
      <c r="AE90" s="149" t="n">
        <f aca="false">IF(AB90="",0,AC90*AD90)</f>
        <v>0</v>
      </c>
      <c r="AF90" s="144" t="str">
        <f aca="false">'Codigos Exxtend'!AV90</f>
        <v/>
      </c>
      <c r="AG90" s="145" t="str">
        <f aca="false">IF(AF90="","",1)</f>
        <v/>
      </c>
      <c r="AH90" s="146" t="str">
        <f aca="false">IF(AF90="","",VLOOKUP(AF90,'Codigos Exxtend'!$BB:$BD,3,0))</f>
        <v/>
      </c>
      <c r="AI90" s="146" t="n">
        <f aca="false">IF(AF90="",0,AG90*AH90)</f>
        <v>0</v>
      </c>
      <c r="AJ90" s="144" t="str">
        <f aca="false">'Codigos Exxtend'!AY90</f>
        <v/>
      </c>
      <c r="AK90" s="145" t="str">
        <f aca="false">IF(AJ90="","",1)</f>
        <v/>
      </c>
      <c r="AL90" s="146" t="str">
        <f aca="false">IF(AJ90="","",VLOOKUP(AJ90,'Codigos Exxtend'!$BB:$BD,3,0))</f>
        <v/>
      </c>
      <c r="AM90" s="146" t="n">
        <f aca="false">IF(AJ90="",0,AK90*AL90)</f>
        <v>0</v>
      </c>
      <c r="AN90" s="146" t="n">
        <f aca="false">SUM(G90+K90+O90+S90+W90+AA90+AE90+AI90+AM90)</f>
        <v>0</v>
      </c>
      <c r="AO90" s="150" t="str">
        <f aca="false">IF('Pedido e Cotação'!D100="","",'Pedido e Cotação'!D100)</f>
        <v/>
      </c>
      <c r="AP90" s="150" t="str">
        <f aca="false">IF('Pedido e Cotação'!E100="","",'Pedido e Cotação'!E100)</f>
        <v/>
      </c>
      <c r="AQ90" s="145" t="str">
        <f aca="false">'Pedido e Cotação'!F100</f>
        <v/>
      </c>
    </row>
    <row r="91" customFormat="false" ht="12.75" hidden="false" customHeight="false" outlineLevel="0" collapsed="false">
      <c r="B91" s="144" t="n">
        <v>89</v>
      </c>
      <c r="C91" s="139" t="str">
        <f aca="false">IF('Pedido e Cotação'!E101="","",'Codigos Exxtend'!D91&amp;'Codigos Exxtend'!AR91&amp;'Codigos Exxtend'!AS91&amp;'Codigos Exxtend'!AU91&amp;" "&amp;'Codigos Exxtend'!AX91)</f>
        <v/>
      </c>
      <c r="D91" s="144" t="str">
        <f aca="false">'Codigos Exxtend'!E91</f>
        <v/>
      </c>
      <c r="E91" s="145" t="str">
        <f aca="false">'Pedido e Cotação'!G101</f>
        <v/>
      </c>
      <c r="F91" s="146" t="str">
        <f aca="false">IF(D91="","",VLOOKUP(D91,'Codigos Exxtend'!$BB:$BD,3,0))</f>
        <v/>
      </c>
      <c r="G91" s="146" t="n">
        <f aca="false">IF(D91="",0,E91*F91)</f>
        <v>0</v>
      </c>
      <c r="H91" s="144" t="str">
        <f aca="false">'Codigos Exxtend'!G91</f>
        <v/>
      </c>
      <c r="I91" s="145" t="str">
        <f aca="false">IF(H91="","",1)</f>
        <v/>
      </c>
      <c r="J91" s="146" t="str">
        <f aca="false">IF(H91="","",150)</f>
        <v/>
      </c>
      <c r="K91" s="146" t="n">
        <f aca="false">IF(H91="",0,I91*J91)</f>
        <v>0</v>
      </c>
      <c r="L91" s="144" t="str">
        <f aca="false">'Codigos Exxtend'!J91</f>
        <v/>
      </c>
      <c r="M91" s="145" t="str">
        <f aca="false">IF(L91="","",Inosina!D91)</f>
        <v/>
      </c>
      <c r="N91" s="146" t="str">
        <f aca="false">IF(L91="","",VLOOKUP(L91,'Codigos Exxtend'!$BB:$BD,3,0))</f>
        <v/>
      </c>
      <c r="O91" s="146" t="n">
        <f aca="false">IF(L91="",0,M91*N91)</f>
        <v>0</v>
      </c>
      <c r="P91" s="144" t="str">
        <f aca="false">'Codigos Exxtend'!M91</f>
        <v/>
      </c>
      <c r="Q91" s="145" t="str">
        <f aca="false">IF(P91="","",Inosina!L91/4)</f>
        <v/>
      </c>
      <c r="R91" s="146" t="str">
        <f aca="false">IF(P91="","",VLOOKUP(P91,'Codigos Exxtend'!$BB:$BD,3,0))</f>
        <v/>
      </c>
      <c r="S91" s="146" t="n">
        <f aca="false">IF(P91="",0,Q91*R91)</f>
        <v>0</v>
      </c>
      <c r="T91" s="144" t="str">
        <f aca="false">'Codigos Exxtend'!P91</f>
        <v/>
      </c>
      <c r="U91" s="145" t="str">
        <f aca="false">IF(T91="","",Inosina!M91/2)</f>
        <v/>
      </c>
      <c r="V91" s="146" t="str">
        <f aca="false">IF(T91="","",VLOOKUP(T91,'Codigos Exxtend'!$BB:$BD,3,0))</f>
        <v/>
      </c>
      <c r="W91" s="146" t="n">
        <f aca="false">IF(T91="",0,U91*V91)</f>
        <v>0</v>
      </c>
      <c r="X91" s="144" t="str">
        <f aca="false">'Codigos Exxtend'!S91</f>
        <v/>
      </c>
      <c r="Y91" s="145" t="str">
        <f aca="false">IF(X91="","",Inosina!N91/2)</f>
        <v/>
      </c>
      <c r="Z91" s="146" t="str">
        <f aca="false">IF(X91="","",VLOOKUP(X91,'Codigos Exxtend'!$BB:$BD,3,0))</f>
        <v/>
      </c>
      <c r="AA91" s="146" t="n">
        <f aca="false">IF(X91="",0,Y91*Z91)</f>
        <v>0</v>
      </c>
      <c r="AB91" s="147" t="str">
        <f aca="false">'Codigos Exxtend'!AQ91</f>
        <v/>
      </c>
      <c r="AC91" s="148" t="str">
        <f aca="false">IF(X91="","",Inosina!O91)</f>
        <v/>
      </c>
      <c r="AD91" s="149" t="str">
        <f aca="false">IF(AB91="","",VLOOKUP(AB91,'Codigos Exxtend'!$BB:$BD,3,0))</f>
        <v/>
      </c>
      <c r="AE91" s="149" t="n">
        <f aca="false">IF(AB91="",0,AC91*AD91)</f>
        <v>0</v>
      </c>
      <c r="AF91" s="144" t="str">
        <f aca="false">'Codigos Exxtend'!AV91</f>
        <v/>
      </c>
      <c r="AG91" s="145" t="str">
        <f aca="false">IF(AF91="","",1)</f>
        <v/>
      </c>
      <c r="AH91" s="146" t="str">
        <f aca="false">IF(AF91="","",VLOOKUP(AF91,'Codigos Exxtend'!$BB:$BD,3,0))</f>
        <v/>
      </c>
      <c r="AI91" s="146" t="n">
        <f aca="false">IF(AF91="",0,AG91*AH91)</f>
        <v>0</v>
      </c>
      <c r="AJ91" s="144" t="str">
        <f aca="false">'Codigos Exxtend'!AY91</f>
        <v/>
      </c>
      <c r="AK91" s="145" t="str">
        <f aca="false">IF(AJ91="","",1)</f>
        <v/>
      </c>
      <c r="AL91" s="146" t="str">
        <f aca="false">IF(AJ91="","",VLOOKUP(AJ91,'Codigos Exxtend'!$BB:$BD,3,0))</f>
        <v/>
      </c>
      <c r="AM91" s="146" t="n">
        <f aca="false">IF(AJ91="",0,AK91*AL91)</f>
        <v>0</v>
      </c>
      <c r="AN91" s="146" t="n">
        <f aca="false">SUM(G91+K91+O91+S91+W91+AA91+AE91+AI91+AM91)</f>
        <v>0</v>
      </c>
      <c r="AO91" s="150" t="str">
        <f aca="false">IF('Pedido e Cotação'!D101="","",'Pedido e Cotação'!D101)</f>
        <v/>
      </c>
      <c r="AP91" s="150" t="str">
        <f aca="false">IF('Pedido e Cotação'!E101="","",'Pedido e Cotação'!E101)</f>
        <v/>
      </c>
      <c r="AQ91" s="145" t="str">
        <f aca="false">'Pedido e Cotação'!F101</f>
        <v/>
      </c>
    </row>
    <row r="92" customFormat="false" ht="12.75" hidden="false" customHeight="false" outlineLevel="0" collapsed="false">
      <c r="B92" s="144" t="n">
        <v>90</v>
      </c>
      <c r="C92" s="139" t="str">
        <f aca="false">IF('Pedido e Cotação'!E102="","",'Codigos Exxtend'!D92&amp;'Codigos Exxtend'!AR92&amp;'Codigos Exxtend'!AS92&amp;'Codigos Exxtend'!AU92&amp;" "&amp;'Codigos Exxtend'!AX92)</f>
        <v/>
      </c>
      <c r="D92" s="144" t="str">
        <f aca="false">'Codigos Exxtend'!E92</f>
        <v/>
      </c>
      <c r="E92" s="145" t="str">
        <f aca="false">'Pedido e Cotação'!G102</f>
        <v/>
      </c>
      <c r="F92" s="146" t="str">
        <f aca="false">IF(D92="","",VLOOKUP(D92,'Codigos Exxtend'!$BB:$BD,3,0))</f>
        <v/>
      </c>
      <c r="G92" s="146" t="n">
        <f aca="false">IF(D92="",0,E92*F92)</f>
        <v>0</v>
      </c>
      <c r="H92" s="144" t="str">
        <f aca="false">'Codigos Exxtend'!G92</f>
        <v/>
      </c>
      <c r="I92" s="145" t="str">
        <f aca="false">IF(H92="","",1)</f>
        <v/>
      </c>
      <c r="J92" s="146" t="str">
        <f aca="false">IF(H92="","",150)</f>
        <v/>
      </c>
      <c r="K92" s="146" t="n">
        <f aca="false">IF(H92="",0,I92*J92)</f>
        <v>0</v>
      </c>
      <c r="L92" s="144" t="str">
        <f aca="false">'Codigos Exxtend'!J92</f>
        <v/>
      </c>
      <c r="M92" s="145" t="str">
        <f aca="false">IF(L92="","",Inosina!D92)</f>
        <v/>
      </c>
      <c r="N92" s="146" t="str">
        <f aca="false">IF(L92="","",VLOOKUP(L92,'Codigos Exxtend'!$BB:$BD,3,0))</f>
        <v/>
      </c>
      <c r="O92" s="146" t="n">
        <f aca="false">IF(L92="",0,M92*N92)</f>
        <v>0</v>
      </c>
      <c r="P92" s="144" t="str">
        <f aca="false">'Codigos Exxtend'!M92</f>
        <v/>
      </c>
      <c r="Q92" s="145" t="str">
        <f aca="false">IF(P92="","",Inosina!L92/4)</f>
        <v/>
      </c>
      <c r="R92" s="146" t="str">
        <f aca="false">IF(P92="","",VLOOKUP(P92,'Codigos Exxtend'!$BB:$BD,3,0))</f>
        <v/>
      </c>
      <c r="S92" s="146" t="n">
        <f aca="false">IF(P92="",0,Q92*R92)</f>
        <v>0</v>
      </c>
      <c r="T92" s="144" t="str">
        <f aca="false">'Codigos Exxtend'!P92</f>
        <v/>
      </c>
      <c r="U92" s="145" t="str">
        <f aca="false">IF(T92="","",Inosina!M92/2)</f>
        <v/>
      </c>
      <c r="V92" s="146" t="str">
        <f aca="false">IF(T92="","",VLOOKUP(T92,'Codigos Exxtend'!$BB:$BD,3,0))</f>
        <v/>
      </c>
      <c r="W92" s="146" t="n">
        <f aca="false">IF(T92="",0,U92*V92)</f>
        <v>0</v>
      </c>
      <c r="X92" s="144" t="str">
        <f aca="false">'Codigos Exxtend'!S92</f>
        <v/>
      </c>
      <c r="Y92" s="145" t="str">
        <f aca="false">IF(X92="","",Inosina!N92/2)</f>
        <v/>
      </c>
      <c r="Z92" s="146" t="str">
        <f aca="false">IF(X92="","",VLOOKUP(X92,'Codigos Exxtend'!$BB:$BD,3,0))</f>
        <v/>
      </c>
      <c r="AA92" s="146" t="n">
        <f aca="false">IF(X92="",0,Y92*Z92)</f>
        <v>0</v>
      </c>
      <c r="AB92" s="147" t="str">
        <f aca="false">'Codigos Exxtend'!AQ92</f>
        <v/>
      </c>
      <c r="AC92" s="148" t="str">
        <f aca="false">IF(X92="","",Inosina!O92)</f>
        <v/>
      </c>
      <c r="AD92" s="149" t="str">
        <f aca="false">IF(AB92="","",VLOOKUP(AB92,'Codigos Exxtend'!$BB:$BD,3,0))</f>
        <v/>
      </c>
      <c r="AE92" s="149" t="n">
        <f aca="false">IF(AB92="",0,AC92*AD92)</f>
        <v>0</v>
      </c>
      <c r="AF92" s="144" t="str">
        <f aca="false">'Codigos Exxtend'!AV92</f>
        <v/>
      </c>
      <c r="AG92" s="145" t="str">
        <f aca="false">IF(AF92="","",1)</f>
        <v/>
      </c>
      <c r="AH92" s="146" t="str">
        <f aca="false">IF(AF92="","",VLOOKUP(AF92,'Codigos Exxtend'!$BB:$BD,3,0))</f>
        <v/>
      </c>
      <c r="AI92" s="146" t="n">
        <f aca="false">IF(AF92="",0,AG92*AH92)</f>
        <v>0</v>
      </c>
      <c r="AJ92" s="144" t="str">
        <f aca="false">'Codigos Exxtend'!AY92</f>
        <v/>
      </c>
      <c r="AK92" s="145" t="str">
        <f aca="false">IF(AJ92="","",1)</f>
        <v/>
      </c>
      <c r="AL92" s="146" t="str">
        <f aca="false">IF(AJ92="","",VLOOKUP(AJ92,'Codigos Exxtend'!$BB:$BD,3,0))</f>
        <v/>
      </c>
      <c r="AM92" s="146" t="n">
        <f aca="false">IF(AJ92="",0,AK92*AL92)</f>
        <v>0</v>
      </c>
      <c r="AN92" s="146" t="n">
        <f aca="false">SUM(G92+K92+O92+S92+W92+AA92+AE92+AI92+AM92)</f>
        <v>0</v>
      </c>
      <c r="AO92" s="150" t="str">
        <f aca="false">IF('Pedido e Cotação'!D102="","",'Pedido e Cotação'!D102)</f>
        <v/>
      </c>
      <c r="AP92" s="150" t="str">
        <f aca="false">IF('Pedido e Cotação'!E102="","",'Pedido e Cotação'!E102)</f>
        <v/>
      </c>
      <c r="AQ92" s="145" t="str">
        <f aca="false">'Pedido e Cotação'!F102</f>
        <v/>
      </c>
    </row>
    <row r="93" customFormat="false" ht="12.75" hidden="false" customHeight="false" outlineLevel="0" collapsed="false">
      <c r="B93" s="144" t="n">
        <v>91</v>
      </c>
      <c r="C93" s="139" t="str">
        <f aca="false">IF('Pedido e Cotação'!E103="","",'Codigos Exxtend'!D93&amp;'Codigos Exxtend'!AR93&amp;'Codigos Exxtend'!AS93&amp;'Codigos Exxtend'!AU93&amp;" "&amp;'Codigos Exxtend'!AX93)</f>
        <v/>
      </c>
      <c r="D93" s="144" t="str">
        <f aca="false">'Codigos Exxtend'!E93</f>
        <v/>
      </c>
      <c r="E93" s="145" t="str">
        <f aca="false">'Pedido e Cotação'!G103</f>
        <v/>
      </c>
      <c r="F93" s="146" t="str">
        <f aca="false">IF(D93="","",VLOOKUP(D93,'Codigos Exxtend'!$BB:$BD,3,0))</f>
        <v/>
      </c>
      <c r="G93" s="146" t="n">
        <f aca="false">IF(D93="",0,E93*F93)</f>
        <v>0</v>
      </c>
      <c r="H93" s="144" t="str">
        <f aca="false">'Codigos Exxtend'!G93</f>
        <v/>
      </c>
      <c r="I93" s="145" t="str">
        <f aca="false">IF(H93="","",1)</f>
        <v/>
      </c>
      <c r="J93" s="146" t="str">
        <f aca="false">IF(H93="","",150)</f>
        <v/>
      </c>
      <c r="K93" s="146" t="n">
        <f aca="false">IF(H93="",0,I93*J93)</f>
        <v>0</v>
      </c>
      <c r="L93" s="144" t="str">
        <f aca="false">'Codigos Exxtend'!J93</f>
        <v/>
      </c>
      <c r="M93" s="145" t="str">
        <f aca="false">IF(L93="","",Inosina!D93)</f>
        <v/>
      </c>
      <c r="N93" s="146" t="str">
        <f aca="false">IF(L93="","",VLOOKUP(L93,'Codigos Exxtend'!$BB:$BD,3,0))</f>
        <v/>
      </c>
      <c r="O93" s="146" t="n">
        <f aca="false">IF(L93="",0,M93*N93)</f>
        <v>0</v>
      </c>
      <c r="P93" s="144" t="str">
        <f aca="false">'Codigos Exxtend'!M93</f>
        <v/>
      </c>
      <c r="Q93" s="145" t="str">
        <f aca="false">IF(P93="","",Inosina!L93/4)</f>
        <v/>
      </c>
      <c r="R93" s="146" t="str">
        <f aca="false">IF(P93="","",VLOOKUP(P93,'Codigos Exxtend'!$BB:$BD,3,0))</f>
        <v/>
      </c>
      <c r="S93" s="146" t="n">
        <f aca="false">IF(P93="",0,Q93*R93)</f>
        <v>0</v>
      </c>
      <c r="T93" s="144" t="str">
        <f aca="false">'Codigos Exxtend'!P93</f>
        <v/>
      </c>
      <c r="U93" s="145" t="str">
        <f aca="false">IF(T93="","",Inosina!M93/2)</f>
        <v/>
      </c>
      <c r="V93" s="146" t="str">
        <f aca="false">IF(T93="","",VLOOKUP(T93,'Codigos Exxtend'!$BB:$BD,3,0))</f>
        <v/>
      </c>
      <c r="W93" s="146" t="n">
        <f aca="false">IF(T93="",0,U93*V93)</f>
        <v>0</v>
      </c>
      <c r="X93" s="144" t="str">
        <f aca="false">'Codigos Exxtend'!S93</f>
        <v/>
      </c>
      <c r="Y93" s="145" t="str">
        <f aca="false">IF(X93="","",Inosina!N93/2)</f>
        <v/>
      </c>
      <c r="Z93" s="146" t="str">
        <f aca="false">IF(X93="","",VLOOKUP(X93,'Codigos Exxtend'!$BB:$BD,3,0))</f>
        <v/>
      </c>
      <c r="AA93" s="146" t="n">
        <f aca="false">IF(X93="",0,Y93*Z93)</f>
        <v>0</v>
      </c>
      <c r="AB93" s="147" t="str">
        <f aca="false">'Codigos Exxtend'!AQ93</f>
        <v/>
      </c>
      <c r="AC93" s="148" t="str">
        <f aca="false">IF(X93="","",Inosina!O93)</f>
        <v/>
      </c>
      <c r="AD93" s="149" t="str">
        <f aca="false">IF(AB93="","",VLOOKUP(AB93,'Codigos Exxtend'!$BB:$BD,3,0))</f>
        <v/>
      </c>
      <c r="AE93" s="149" t="n">
        <f aca="false">IF(AB93="",0,AC93*AD93)</f>
        <v>0</v>
      </c>
      <c r="AF93" s="144" t="str">
        <f aca="false">'Codigos Exxtend'!AV93</f>
        <v/>
      </c>
      <c r="AG93" s="145" t="str">
        <f aca="false">IF(AF93="","",1)</f>
        <v/>
      </c>
      <c r="AH93" s="146" t="str">
        <f aca="false">IF(AF93="","",VLOOKUP(AF93,'Codigos Exxtend'!$BB:$BD,3,0))</f>
        <v/>
      </c>
      <c r="AI93" s="146" t="n">
        <f aca="false">IF(AF93="",0,AG93*AH93)</f>
        <v>0</v>
      </c>
      <c r="AJ93" s="144" t="str">
        <f aca="false">'Codigos Exxtend'!AY93</f>
        <v/>
      </c>
      <c r="AK93" s="145" t="str">
        <f aca="false">IF(AJ93="","",1)</f>
        <v/>
      </c>
      <c r="AL93" s="146" t="str">
        <f aca="false">IF(AJ93="","",VLOOKUP(AJ93,'Codigos Exxtend'!$BB:$BD,3,0))</f>
        <v/>
      </c>
      <c r="AM93" s="146" t="n">
        <f aca="false">IF(AJ93="",0,AK93*AL93)</f>
        <v>0</v>
      </c>
      <c r="AN93" s="146" t="n">
        <f aca="false">SUM(G93+K93+O93+S93+W93+AA93+AE93+AI93+AM93)</f>
        <v>0</v>
      </c>
      <c r="AO93" s="150" t="str">
        <f aca="false">IF('Pedido e Cotação'!D103="","",'Pedido e Cotação'!D103)</f>
        <v/>
      </c>
      <c r="AP93" s="150" t="str">
        <f aca="false">IF('Pedido e Cotação'!E103="","",'Pedido e Cotação'!E103)</f>
        <v/>
      </c>
      <c r="AQ93" s="145" t="str">
        <f aca="false">'Pedido e Cotação'!F103</f>
        <v/>
      </c>
    </row>
    <row r="94" customFormat="false" ht="12.75" hidden="false" customHeight="false" outlineLevel="0" collapsed="false">
      <c r="B94" s="144" t="n">
        <v>92</v>
      </c>
      <c r="C94" s="139" t="str">
        <f aca="false">IF('Pedido e Cotação'!E104="","",'Codigos Exxtend'!D94&amp;'Codigos Exxtend'!AR94&amp;'Codigos Exxtend'!AS94&amp;'Codigos Exxtend'!AU94&amp;" "&amp;'Codigos Exxtend'!AX94)</f>
        <v/>
      </c>
      <c r="D94" s="144" t="str">
        <f aca="false">'Codigos Exxtend'!E94</f>
        <v/>
      </c>
      <c r="E94" s="145" t="str">
        <f aca="false">'Pedido e Cotação'!G104</f>
        <v/>
      </c>
      <c r="F94" s="146" t="str">
        <f aca="false">IF(D94="","",VLOOKUP(D94,'Codigos Exxtend'!$BB:$BD,3,0))</f>
        <v/>
      </c>
      <c r="G94" s="146" t="n">
        <f aca="false">IF(D94="",0,E94*F94)</f>
        <v>0</v>
      </c>
      <c r="H94" s="144" t="str">
        <f aca="false">'Codigos Exxtend'!G94</f>
        <v/>
      </c>
      <c r="I94" s="145" t="str">
        <f aca="false">IF(H94="","",1)</f>
        <v/>
      </c>
      <c r="J94" s="146" t="str">
        <f aca="false">IF(H94="","",150)</f>
        <v/>
      </c>
      <c r="K94" s="146" t="n">
        <f aca="false">IF(H94="",0,I94*J94)</f>
        <v>0</v>
      </c>
      <c r="L94" s="144" t="str">
        <f aca="false">'Codigos Exxtend'!J94</f>
        <v/>
      </c>
      <c r="M94" s="145" t="str">
        <f aca="false">IF(L94="","",Inosina!D94)</f>
        <v/>
      </c>
      <c r="N94" s="146" t="str">
        <f aca="false">IF(L94="","",VLOOKUP(L94,'Codigos Exxtend'!$BB:$BD,3,0))</f>
        <v/>
      </c>
      <c r="O94" s="146" t="n">
        <f aca="false">IF(L94="",0,M94*N94)</f>
        <v>0</v>
      </c>
      <c r="P94" s="144" t="str">
        <f aca="false">'Codigos Exxtend'!M94</f>
        <v/>
      </c>
      <c r="Q94" s="145" t="str">
        <f aca="false">IF(P94="","",Inosina!L94/4)</f>
        <v/>
      </c>
      <c r="R94" s="146" t="str">
        <f aca="false">IF(P94="","",VLOOKUP(P94,'Codigos Exxtend'!$BB:$BD,3,0))</f>
        <v/>
      </c>
      <c r="S94" s="146" t="n">
        <f aca="false">IF(P94="",0,Q94*R94)</f>
        <v>0</v>
      </c>
      <c r="T94" s="144" t="str">
        <f aca="false">'Codigos Exxtend'!P94</f>
        <v/>
      </c>
      <c r="U94" s="145" t="str">
        <f aca="false">IF(T94="","",Inosina!M94/2)</f>
        <v/>
      </c>
      <c r="V94" s="146" t="str">
        <f aca="false">IF(T94="","",VLOOKUP(T94,'Codigos Exxtend'!$BB:$BD,3,0))</f>
        <v/>
      </c>
      <c r="W94" s="146" t="n">
        <f aca="false">IF(T94="",0,U94*V94)</f>
        <v>0</v>
      </c>
      <c r="X94" s="144" t="str">
        <f aca="false">'Codigos Exxtend'!S94</f>
        <v/>
      </c>
      <c r="Y94" s="145" t="str">
        <f aca="false">IF(X94="","",Inosina!N94/2)</f>
        <v/>
      </c>
      <c r="Z94" s="146" t="str">
        <f aca="false">IF(X94="","",VLOOKUP(X94,'Codigos Exxtend'!$BB:$BD,3,0))</f>
        <v/>
      </c>
      <c r="AA94" s="146" t="n">
        <f aca="false">IF(X94="",0,Y94*Z94)</f>
        <v>0</v>
      </c>
      <c r="AB94" s="147" t="str">
        <f aca="false">'Codigos Exxtend'!AQ94</f>
        <v/>
      </c>
      <c r="AC94" s="148" t="str">
        <f aca="false">IF(X94="","",Inosina!O94)</f>
        <v/>
      </c>
      <c r="AD94" s="149" t="str">
        <f aca="false">IF(AB94="","",VLOOKUP(AB94,'Codigos Exxtend'!$BB:$BD,3,0))</f>
        <v/>
      </c>
      <c r="AE94" s="149" t="n">
        <f aca="false">IF(AB94="",0,AC94*AD94)</f>
        <v>0</v>
      </c>
      <c r="AF94" s="144" t="str">
        <f aca="false">'Codigos Exxtend'!AV94</f>
        <v/>
      </c>
      <c r="AG94" s="145" t="str">
        <f aca="false">IF(AF94="","",1)</f>
        <v/>
      </c>
      <c r="AH94" s="146" t="str">
        <f aca="false">IF(AF94="","",VLOOKUP(AF94,'Codigos Exxtend'!$BB:$BD,3,0))</f>
        <v/>
      </c>
      <c r="AI94" s="146" t="n">
        <f aca="false">IF(AF94="",0,AG94*AH94)</f>
        <v>0</v>
      </c>
      <c r="AJ94" s="144" t="str">
        <f aca="false">'Codigos Exxtend'!AY94</f>
        <v/>
      </c>
      <c r="AK94" s="145" t="str">
        <f aca="false">IF(AJ94="","",1)</f>
        <v/>
      </c>
      <c r="AL94" s="146" t="str">
        <f aca="false">IF(AJ94="","",VLOOKUP(AJ94,'Codigos Exxtend'!$BB:$BD,3,0))</f>
        <v/>
      </c>
      <c r="AM94" s="146" t="n">
        <f aca="false">IF(AJ94="",0,AK94*AL94)</f>
        <v>0</v>
      </c>
      <c r="AN94" s="146" t="n">
        <f aca="false">SUM(G94+K94+O94+S94+W94+AA94+AE94+AI94+AM94)</f>
        <v>0</v>
      </c>
      <c r="AO94" s="150" t="str">
        <f aca="false">IF('Pedido e Cotação'!D104="","",'Pedido e Cotação'!D104)</f>
        <v/>
      </c>
      <c r="AP94" s="150" t="str">
        <f aca="false">IF('Pedido e Cotação'!E104="","",'Pedido e Cotação'!E104)</f>
        <v/>
      </c>
      <c r="AQ94" s="145" t="str">
        <f aca="false">'Pedido e Cotação'!F104</f>
        <v/>
      </c>
    </row>
    <row r="95" customFormat="false" ht="12.75" hidden="false" customHeight="false" outlineLevel="0" collapsed="false">
      <c r="B95" s="144" t="n">
        <v>93</v>
      </c>
      <c r="C95" s="139" t="str">
        <f aca="false">IF('Pedido e Cotação'!E105="","",'Codigos Exxtend'!D95&amp;'Codigos Exxtend'!AR95&amp;'Codigos Exxtend'!AS95&amp;'Codigos Exxtend'!AU95&amp;" "&amp;'Codigos Exxtend'!AX95)</f>
        <v/>
      </c>
      <c r="D95" s="144" t="str">
        <f aca="false">'Codigos Exxtend'!E95</f>
        <v/>
      </c>
      <c r="E95" s="145" t="str">
        <f aca="false">'Pedido e Cotação'!G105</f>
        <v/>
      </c>
      <c r="F95" s="146" t="str">
        <f aca="false">IF(D95="","",VLOOKUP(D95,'Codigos Exxtend'!$BB:$BD,3,0))</f>
        <v/>
      </c>
      <c r="G95" s="146" t="n">
        <f aca="false">IF(D95="",0,E95*F95)</f>
        <v>0</v>
      </c>
      <c r="H95" s="144" t="str">
        <f aca="false">'Codigos Exxtend'!G95</f>
        <v/>
      </c>
      <c r="I95" s="145" t="str">
        <f aca="false">IF(H95="","",1)</f>
        <v/>
      </c>
      <c r="J95" s="146" t="str">
        <f aca="false">IF(H95="","",150)</f>
        <v/>
      </c>
      <c r="K95" s="146" t="n">
        <f aca="false">IF(H95="",0,I95*J95)</f>
        <v>0</v>
      </c>
      <c r="L95" s="144" t="str">
        <f aca="false">'Codigos Exxtend'!J95</f>
        <v/>
      </c>
      <c r="M95" s="145" t="str">
        <f aca="false">IF(L95="","",Inosina!D95)</f>
        <v/>
      </c>
      <c r="N95" s="146" t="str">
        <f aca="false">IF(L95="","",VLOOKUP(L95,'Codigos Exxtend'!$BB:$BD,3,0))</f>
        <v/>
      </c>
      <c r="O95" s="146" t="n">
        <f aca="false">IF(L95="",0,M95*N95)</f>
        <v>0</v>
      </c>
      <c r="P95" s="144" t="str">
        <f aca="false">'Codigos Exxtend'!M95</f>
        <v/>
      </c>
      <c r="Q95" s="145" t="str">
        <f aca="false">IF(P95="","",Inosina!L95/4)</f>
        <v/>
      </c>
      <c r="R95" s="146" t="str">
        <f aca="false">IF(P95="","",VLOOKUP(P95,'Codigos Exxtend'!$BB:$BD,3,0))</f>
        <v/>
      </c>
      <c r="S95" s="146" t="n">
        <f aca="false">IF(P95="",0,Q95*R95)</f>
        <v>0</v>
      </c>
      <c r="T95" s="144" t="str">
        <f aca="false">'Codigos Exxtend'!P95</f>
        <v/>
      </c>
      <c r="U95" s="145" t="str">
        <f aca="false">IF(T95="","",Inosina!M95/2)</f>
        <v/>
      </c>
      <c r="V95" s="146" t="str">
        <f aca="false">IF(T95="","",VLOOKUP(T95,'Codigos Exxtend'!$BB:$BD,3,0))</f>
        <v/>
      </c>
      <c r="W95" s="146" t="n">
        <f aca="false">IF(T95="",0,U95*V95)</f>
        <v>0</v>
      </c>
      <c r="X95" s="144" t="str">
        <f aca="false">'Codigos Exxtend'!S95</f>
        <v/>
      </c>
      <c r="Y95" s="145" t="str">
        <f aca="false">IF(X95="","",Inosina!N95/2)</f>
        <v/>
      </c>
      <c r="Z95" s="146" t="str">
        <f aca="false">IF(X95="","",VLOOKUP(X95,'Codigos Exxtend'!$BB:$BD,3,0))</f>
        <v/>
      </c>
      <c r="AA95" s="146" t="n">
        <f aca="false">IF(X95="",0,Y95*Z95)</f>
        <v>0</v>
      </c>
      <c r="AB95" s="147" t="str">
        <f aca="false">'Codigos Exxtend'!AQ95</f>
        <v/>
      </c>
      <c r="AC95" s="148" t="str">
        <f aca="false">IF(X95="","",Inosina!O95)</f>
        <v/>
      </c>
      <c r="AD95" s="149" t="str">
        <f aca="false">IF(AB95="","",VLOOKUP(AB95,'Codigos Exxtend'!$BB:$BD,3,0))</f>
        <v/>
      </c>
      <c r="AE95" s="149" t="n">
        <f aca="false">IF(AB95="",0,AC95*AD95)</f>
        <v>0</v>
      </c>
      <c r="AF95" s="144" t="str">
        <f aca="false">'Codigos Exxtend'!AV95</f>
        <v/>
      </c>
      <c r="AG95" s="145" t="str">
        <f aca="false">IF(AF95="","",1)</f>
        <v/>
      </c>
      <c r="AH95" s="146" t="str">
        <f aca="false">IF(AF95="","",VLOOKUP(AF95,'Codigos Exxtend'!$BB:$BD,3,0))</f>
        <v/>
      </c>
      <c r="AI95" s="146" t="n">
        <f aca="false">IF(AF95="",0,AG95*AH95)</f>
        <v>0</v>
      </c>
      <c r="AJ95" s="144" t="str">
        <f aca="false">'Codigos Exxtend'!AY95</f>
        <v/>
      </c>
      <c r="AK95" s="145" t="str">
        <f aca="false">IF(AJ95="","",1)</f>
        <v/>
      </c>
      <c r="AL95" s="146" t="str">
        <f aca="false">IF(AJ95="","",VLOOKUP(AJ95,'Codigos Exxtend'!$BB:$BD,3,0))</f>
        <v/>
      </c>
      <c r="AM95" s="146" t="n">
        <f aca="false">IF(AJ95="",0,AK95*AL95)</f>
        <v>0</v>
      </c>
      <c r="AN95" s="146" t="n">
        <f aca="false">SUM(G95+K95+O95+S95+W95+AA95+AE95+AI95+AM95)</f>
        <v>0</v>
      </c>
      <c r="AO95" s="150" t="str">
        <f aca="false">IF('Pedido e Cotação'!D105="","",'Pedido e Cotação'!D105)</f>
        <v/>
      </c>
      <c r="AP95" s="150" t="str">
        <f aca="false">IF('Pedido e Cotação'!E105="","",'Pedido e Cotação'!E105)</f>
        <v/>
      </c>
      <c r="AQ95" s="145" t="str">
        <f aca="false">'Pedido e Cotação'!F105</f>
        <v/>
      </c>
    </row>
    <row r="96" customFormat="false" ht="12.75" hidden="false" customHeight="false" outlineLevel="0" collapsed="false">
      <c r="B96" s="144" t="n">
        <v>94</v>
      </c>
      <c r="C96" s="139" t="str">
        <f aca="false">IF('Pedido e Cotação'!E106="","",'Codigos Exxtend'!D96&amp;'Codigos Exxtend'!AR96&amp;'Codigos Exxtend'!AS96&amp;'Codigos Exxtend'!AU96&amp;" "&amp;'Codigos Exxtend'!AX96)</f>
        <v/>
      </c>
      <c r="D96" s="144" t="str">
        <f aca="false">'Codigos Exxtend'!E96</f>
        <v/>
      </c>
      <c r="E96" s="145" t="str">
        <f aca="false">'Pedido e Cotação'!G106</f>
        <v/>
      </c>
      <c r="F96" s="146" t="str">
        <f aca="false">IF(D96="","",VLOOKUP(D96,'Codigos Exxtend'!$BB:$BD,3,0))</f>
        <v/>
      </c>
      <c r="G96" s="146" t="n">
        <f aca="false">IF(D96="",0,E96*F96)</f>
        <v>0</v>
      </c>
      <c r="H96" s="144" t="str">
        <f aca="false">'Codigos Exxtend'!G96</f>
        <v/>
      </c>
      <c r="I96" s="145" t="str">
        <f aca="false">IF(H96="","",1)</f>
        <v/>
      </c>
      <c r="J96" s="146" t="str">
        <f aca="false">IF(H96="","",150)</f>
        <v/>
      </c>
      <c r="K96" s="146" t="n">
        <f aca="false">IF(H96="",0,I96*J96)</f>
        <v>0</v>
      </c>
      <c r="L96" s="144" t="str">
        <f aca="false">'Codigos Exxtend'!J96</f>
        <v/>
      </c>
      <c r="M96" s="145" t="str">
        <f aca="false">IF(L96="","",Inosina!D96)</f>
        <v/>
      </c>
      <c r="N96" s="146" t="str">
        <f aca="false">IF(L96="","",VLOOKUP(L96,'Codigos Exxtend'!$BB:$BD,3,0))</f>
        <v/>
      </c>
      <c r="O96" s="146" t="n">
        <f aca="false">IF(L96="",0,M96*N96)</f>
        <v>0</v>
      </c>
      <c r="P96" s="144" t="str">
        <f aca="false">'Codigos Exxtend'!M96</f>
        <v/>
      </c>
      <c r="Q96" s="145" t="str">
        <f aca="false">IF(P96="","",Inosina!L96/4)</f>
        <v/>
      </c>
      <c r="R96" s="146" t="str">
        <f aca="false">IF(P96="","",VLOOKUP(P96,'Codigos Exxtend'!$BB:$BD,3,0))</f>
        <v/>
      </c>
      <c r="S96" s="146" t="n">
        <f aca="false">IF(P96="",0,Q96*R96)</f>
        <v>0</v>
      </c>
      <c r="T96" s="144" t="str">
        <f aca="false">'Codigos Exxtend'!P96</f>
        <v/>
      </c>
      <c r="U96" s="145" t="str">
        <f aca="false">IF(T96="","",Inosina!M96/2)</f>
        <v/>
      </c>
      <c r="V96" s="146" t="str">
        <f aca="false">IF(T96="","",VLOOKUP(T96,'Codigos Exxtend'!$BB:$BD,3,0))</f>
        <v/>
      </c>
      <c r="W96" s="146" t="n">
        <f aca="false">IF(T96="",0,U96*V96)</f>
        <v>0</v>
      </c>
      <c r="X96" s="144" t="str">
        <f aca="false">'Codigos Exxtend'!S96</f>
        <v/>
      </c>
      <c r="Y96" s="145" t="str">
        <f aca="false">IF(X96="","",Inosina!N96/2)</f>
        <v/>
      </c>
      <c r="Z96" s="146" t="str">
        <f aca="false">IF(X96="","",VLOOKUP(X96,'Codigos Exxtend'!$BB:$BD,3,0))</f>
        <v/>
      </c>
      <c r="AA96" s="146" t="n">
        <f aca="false">IF(X96="",0,Y96*Z96)</f>
        <v>0</v>
      </c>
      <c r="AB96" s="147" t="str">
        <f aca="false">'Codigos Exxtend'!AQ96</f>
        <v/>
      </c>
      <c r="AC96" s="148" t="str">
        <f aca="false">IF(X96="","",Inosina!O96)</f>
        <v/>
      </c>
      <c r="AD96" s="149" t="str">
        <f aca="false">IF(AB96="","",VLOOKUP(AB96,'Codigos Exxtend'!$BB:$BD,3,0))</f>
        <v/>
      </c>
      <c r="AE96" s="149" t="n">
        <f aca="false">IF(AB96="",0,AC96*AD96)</f>
        <v>0</v>
      </c>
      <c r="AF96" s="144" t="str">
        <f aca="false">'Codigos Exxtend'!AV96</f>
        <v/>
      </c>
      <c r="AG96" s="145" t="str">
        <f aca="false">IF(AF96="","",1)</f>
        <v/>
      </c>
      <c r="AH96" s="146" t="str">
        <f aca="false">IF(AF96="","",VLOOKUP(AF96,'Codigos Exxtend'!$BB:$BD,3,0))</f>
        <v/>
      </c>
      <c r="AI96" s="146" t="n">
        <f aca="false">IF(AF96="",0,AG96*AH96)</f>
        <v>0</v>
      </c>
      <c r="AJ96" s="144" t="str">
        <f aca="false">'Codigos Exxtend'!AY96</f>
        <v/>
      </c>
      <c r="AK96" s="145" t="str">
        <f aca="false">IF(AJ96="","",1)</f>
        <v/>
      </c>
      <c r="AL96" s="146" t="str">
        <f aca="false">IF(AJ96="","",VLOOKUP(AJ96,'Codigos Exxtend'!$BB:$BD,3,0))</f>
        <v/>
      </c>
      <c r="AM96" s="146" t="n">
        <f aca="false">IF(AJ96="",0,AK96*AL96)</f>
        <v>0</v>
      </c>
      <c r="AN96" s="146" t="n">
        <f aca="false">SUM(G96+K96+O96+S96+W96+AA96+AE96+AI96+AM96)</f>
        <v>0</v>
      </c>
      <c r="AO96" s="150" t="str">
        <f aca="false">IF('Pedido e Cotação'!D106="","",'Pedido e Cotação'!D106)</f>
        <v/>
      </c>
      <c r="AP96" s="150" t="str">
        <f aca="false">IF('Pedido e Cotação'!E106="","",'Pedido e Cotação'!E106)</f>
        <v/>
      </c>
      <c r="AQ96" s="145" t="str">
        <f aca="false">'Pedido e Cotação'!F106</f>
        <v/>
      </c>
    </row>
    <row r="97" customFormat="false" ht="12.75" hidden="false" customHeight="false" outlineLevel="0" collapsed="false">
      <c r="B97" s="144" t="n">
        <v>95</v>
      </c>
      <c r="C97" s="139" t="str">
        <f aca="false">IF('Pedido e Cotação'!E107="","",'Codigos Exxtend'!D97&amp;'Codigos Exxtend'!AR97&amp;'Codigos Exxtend'!AS97&amp;'Codigos Exxtend'!AU97&amp;" "&amp;'Codigos Exxtend'!AX97)</f>
        <v/>
      </c>
      <c r="D97" s="144" t="str">
        <f aca="false">'Codigos Exxtend'!E97</f>
        <v/>
      </c>
      <c r="E97" s="145" t="str">
        <f aca="false">'Pedido e Cotação'!G107</f>
        <v/>
      </c>
      <c r="F97" s="146" t="str">
        <f aca="false">IF(D97="","",VLOOKUP(D97,'Codigos Exxtend'!$BB:$BD,3,0))</f>
        <v/>
      </c>
      <c r="G97" s="146" t="n">
        <f aca="false">IF(D97="",0,E97*F97)</f>
        <v>0</v>
      </c>
      <c r="H97" s="144" t="str">
        <f aca="false">'Codigos Exxtend'!G97</f>
        <v/>
      </c>
      <c r="I97" s="145" t="str">
        <f aca="false">IF(H97="","",1)</f>
        <v/>
      </c>
      <c r="J97" s="146" t="str">
        <f aca="false">IF(H97="","",150)</f>
        <v/>
      </c>
      <c r="K97" s="146" t="n">
        <f aca="false">IF(H97="",0,I97*J97)</f>
        <v>0</v>
      </c>
      <c r="L97" s="144" t="str">
        <f aca="false">'Codigos Exxtend'!J97</f>
        <v/>
      </c>
      <c r="M97" s="145" t="str">
        <f aca="false">IF(L97="","",Inosina!D97)</f>
        <v/>
      </c>
      <c r="N97" s="146" t="str">
        <f aca="false">IF(L97="","",VLOOKUP(L97,'Codigos Exxtend'!$BB:$BD,3,0))</f>
        <v/>
      </c>
      <c r="O97" s="146" t="n">
        <f aca="false">IF(L97="",0,M97*N97)</f>
        <v>0</v>
      </c>
      <c r="P97" s="144" t="str">
        <f aca="false">'Codigos Exxtend'!M97</f>
        <v/>
      </c>
      <c r="Q97" s="145" t="str">
        <f aca="false">IF(P97="","",Inosina!L97/4)</f>
        <v/>
      </c>
      <c r="R97" s="146" t="str">
        <f aca="false">IF(P97="","",VLOOKUP(P97,'Codigos Exxtend'!$BB:$BD,3,0))</f>
        <v/>
      </c>
      <c r="S97" s="146" t="n">
        <f aca="false">IF(P97="",0,Q97*R97)</f>
        <v>0</v>
      </c>
      <c r="T97" s="144" t="str">
        <f aca="false">'Codigos Exxtend'!P97</f>
        <v/>
      </c>
      <c r="U97" s="145" t="str">
        <f aca="false">IF(T97="","",Inosina!M97/2)</f>
        <v/>
      </c>
      <c r="V97" s="146" t="str">
        <f aca="false">IF(T97="","",VLOOKUP(T97,'Codigos Exxtend'!$BB:$BD,3,0))</f>
        <v/>
      </c>
      <c r="W97" s="146" t="n">
        <f aca="false">IF(T97="",0,U97*V97)</f>
        <v>0</v>
      </c>
      <c r="X97" s="144" t="str">
        <f aca="false">'Codigos Exxtend'!S97</f>
        <v/>
      </c>
      <c r="Y97" s="145" t="str">
        <f aca="false">IF(X97="","",Inosina!N97/2)</f>
        <v/>
      </c>
      <c r="Z97" s="146" t="str">
        <f aca="false">IF(X97="","",VLOOKUP(X97,'Codigos Exxtend'!$BB:$BD,3,0))</f>
        <v/>
      </c>
      <c r="AA97" s="146" t="n">
        <f aca="false">IF(X97="",0,Y97*Z97)</f>
        <v>0</v>
      </c>
      <c r="AB97" s="147" t="str">
        <f aca="false">'Codigos Exxtend'!AQ97</f>
        <v/>
      </c>
      <c r="AC97" s="148" t="str">
        <f aca="false">IF(X97="","",Inosina!O97)</f>
        <v/>
      </c>
      <c r="AD97" s="149" t="str">
        <f aca="false">IF(AB97="","",VLOOKUP(AB97,'Codigos Exxtend'!$BB:$BD,3,0))</f>
        <v/>
      </c>
      <c r="AE97" s="149" t="n">
        <f aca="false">IF(AB97="",0,AC97*AD97)</f>
        <v>0</v>
      </c>
      <c r="AF97" s="144" t="str">
        <f aca="false">'Codigos Exxtend'!AV97</f>
        <v/>
      </c>
      <c r="AG97" s="145" t="str">
        <f aca="false">IF(AF97="","",1)</f>
        <v/>
      </c>
      <c r="AH97" s="146" t="str">
        <f aca="false">IF(AF97="","",VLOOKUP(AF97,'Codigos Exxtend'!$BB:$BD,3,0))</f>
        <v/>
      </c>
      <c r="AI97" s="146" t="n">
        <f aca="false">IF(AF97="",0,AG97*AH97)</f>
        <v>0</v>
      </c>
      <c r="AJ97" s="144" t="str">
        <f aca="false">'Codigos Exxtend'!AY97</f>
        <v/>
      </c>
      <c r="AK97" s="145" t="str">
        <f aca="false">IF(AJ97="","",1)</f>
        <v/>
      </c>
      <c r="AL97" s="146" t="str">
        <f aca="false">IF(AJ97="","",VLOOKUP(AJ97,'Codigos Exxtend'!$BB:$BD,3,0))</f>
        <v/>
      </c>
      <c r="AM97" s="146" t="n">
        <f aca="false">IF(AJ97="",0,AK97*AL97)</f>
        <v>0</v>
      </c>
      <c r="AN97" s="146" t="n">
        <f aca="false">SUM(G97+K97+O97+S97+W97+AA97+AE97+AI97+AM97)</f>
        <v>0</v>
      </c>
      <c r="AO97" s="150" t="str">
        <f aca="false">IF('Pedido e Cotação'!D107="","",'Pedido e Cotação'!D107)</f>
        <v/>
      </c>
      <c r="AP97" s="150" t="str">
        <f aca="false">IF('Pedido e Cotação'!E107="","",'Pedido e Cotação'!E107)</f>
        <v/>
      </c>
      <c r="AQ97" s="145" t="str">
        <f aca="false">'Pedido e Cotação'!F107</f>
        <v/>
      </c>
    </row>
    <row r="98" customFormat="false" ht="12.75" hidden="false" customHeight="false" outlineLevel="0" collapsed="false">
      <c r="B98" s="144" t="n">
        <v>96</v>
      </c>
      <c r="C98" s="139" t="str">
        <f aca="false">IF('Pedido e Cotação'!E108="","",'Codigos Exxtend'!D98&amp;'Codigos Exxtend'!AR98&amp;'Codigos Exxtend'!AS98&amp;'Codigos Exxtend'!AU98&amp;" "&amp;'Codigos Exxtend'!AX98)</f>
        <v/>
      </c>
      <c r="D98" s="144" t="str">
        <f aca="false">'Codigos Exxtend'!E98</f>
        <v/>
      </c>
      <c r="E98" s="145" t="str">
        <f aca="false">'Pedido e Cotação'!G108</f>
        <v/>
      </c>
      <c r="F98" s="146" t="str">
        <f aca="false">IF(D98="","",VLOOKUP(D98,'Codigos Exxtend'!$BB:$BD,3,0))</f>
        <v/>
      </c>
      <c r="G98" s="146" t="n">
        <f aca="false">IF(D98="",0,E98*F98)</f>
        <v>0</v>
      </c>
      <c r="H98" s="144" t="str">
        <f aca="false">'Codigos Exxtend'!G98</f>
        <v/>
      </c>
      <c r="I98" s="145" t="str">
        <f aca="false">IF(H98="","",1)</f>
        <v/>
      </c>
      <c r="J98" s="146" t="str">
        <f aca="false">IF(H98="","",150)</f>
        <v/>
      </c>
      <c r="K98" s="146" t="n">
        <f aca="false">IF(H98="",0,I98*J98)</f>
        <v>0</v>
      </c>
      <c r="L98" s="144" t="str">
        <f aca="false">'Codigos Exxtend'!J98</f>
        <v/>
      </c>
      <c r="M98" s="145" t="str">
        <f aca="false">IF(L98="","",Inosina!D98)</f>
        <v/>
      </c>
      <c r="N98" s="146" t="str">
        <f aca="false">IF(L98="","",VLOOKUP(L98,'Codigos Exxtend'!$BB:$BD,3,0))</f>
        <v/>
      </c>
      <c r="O98" s="146" t="n">
        <f aca="false">IF(L98="",0,M98*N98)</f>
        <v>0</v>
      </c>
      <c r="P98" s="144" t="str">
        <f aca="false">'Codigos Exxtend'!M98</f>
        <v/>
      </c>
      <c r="Q98" s="145" t="str">
        <f aca="false">IF(P98="","",Inosina!L98/4)</f>
        <v/>
      </c>
      <c r="R98" s="146" t="str">
        <f aca="false">IF(P98="","",VLOOKUP(P98,'Codigos Exxtend'!$BB:$BD,3,0))</f>
        <v/>
      </c>
      <c r="S98" s="146" t="n">
        <f aca="false">IF(P98="",0,Q98*R98)</f>
        <v>0</v>
      </c>
      <c r="T98" s="144" t="str">
        <f aca="false">'Codigos Exxtend'!P98</f>
        <v/>
      </c>
      <c r="U98" s="145" t="str">
        <f aca="false">IF(T98="","",Inosina!M98/2)</f>
        <v/>
      </c>
      <c r="V98" s="146" t="str">
        <f aca="false">IF(T98="","",VLOOKUP(T98,'Codigos Exxtend'!$BB:$BD,3,0))</f>
        <v/>
      </c>
      <c r="W98" s="146" t="n">
        <f aca="false">IF(T98="",0,U98*V98)</f>
        <v>0</v>
      </c>
      <c r="X98" s="144" t="str">
        <f aca="false">'Codigos Exxtend'!S98</f>
        <v/>
      </c>
      <c r="Y98" s="145" t="str">
        <f aca="false">IF(X98="","",Inosina!N98/2)</f>
        <v/>
      </c>
      <c r="Z98" s="146" t="str">
        <f aca="false">IF(X98="","",VLOOKUP(X98,'Codigos Exxtend'!$BB:$BD,3,0))</f>
        <v/>
      </c>
      <c r="AA98" s="146" t="n">
        <f aca="false">IF(X98="",0,Y98*Z98)</f>
        <v>0</v>
      </c>
      <c r="AB98" s="147" t="str">
        <f aca="false">'Codigos Exxtend'!AQ98</f>
        <v/>
      </c>
      <c r="AC98" s="148" t="str">
        <f aca="false">IF(X98="","",Inosina!O98)</f>
        <v/>
      </c>
      <c r="AD98" s="149" t="str">
        <f aca="false">IF(AB98="","",VLOOKUP(AB98,'Codigos Exxtend'!$BB:$BD,3,0))</f>
        <v/>
      </c>
      <c r="AE98" s="149" t="n">
        <f aca="false">IF(AB98="",0,AC98*AD98)</f>
        <v>0</v>
      </c>
      <c r="AF98" s="144" t="str">
        <f aca="false">'Codigos Exxtend'!AV98</f>
        <v/>
      </c>
      <c r="AG98" s="145" t="str">
        <f aca="false">IF(AF98="","",1)</f>
        <v/>
      </c>
      <c r="AH98" s="146" t="str">
        <f aca="false">IF(AF98="","",VLOOKUP(AF98,'Codigos Exxtend'!$BB:$BD,3,0))</f>
        <v/>
      </c>
      <c r="AI98" s="146" t="n">
        <f aca="false">IF(AF98="",0,AG98*AH98)</f>
        <v>0</v>
      </c>
      <c r="AJ98" s="144" t="str">
        <f aca="false">'Codigos Exxtend'!AY98</f>
        <v/>
      </c>
      <c r="AK98" s="145" t="str">
        <f aca="false">IF(AJ98="","",1)</f>
        <v/>
      </c>
      <c r="AL98" s="146" t="str">
        <f aca="false">IF(AJ98="","",VLOOKUP(AJ98,'Codigos Exxtend'!$BB:$BD,3,0))</f>
        <v/>
      </c>
      <c r="AM98" s="146" t="n">
        <f aca="false">IF(AJ98="",0,AK98*AL98)</f>
        <v>0</v>
      </c>
      <c r="AN98" s="146" t="n">
        <f aca="false">SUM(G98+K98+O98+S98+W98+AA98+AE98+AI98+AM98)</f>
        <v>0</v>
      </c>
      <c r="AO98" s="150" t="str">
        <f aca="false">IF('Pedido e Cotação'!D108="","",'Pedido e Cotação'!D108)</f>
        <v/>
      </c>
      <c r="AP98" s="150" t="str">
        <f aca="false">IF('Pedido e Cotação'!E108="","",'Pedido e Cotação'!E108)</f>
        <v/>
      </c>
      <c r="AQ98" s="145" t="str">
        <f aca="false">'Pedido e Cotação'!F108</f>
        <v/>
      </c>
    </row>
    <row r="99" customFormat="false" ht="12.75" hidden="false" customHeight="false" outlineLevel="0" collapsed="false">
      <c r="B99" s="144" t="n">
        <v>97</v>
      </c>
      <c r="C99" s="139" t="str">
        <f aca="false">IF('Pedido e Cotação'!E109="","",'Codigos Exxtend'!D99&amp;'Codigos Exxtend'!AR99&amp;'Codigos Exxtend'!AS99&amp;'Codigos Exxtend'!AU99&amp;" "&amp;'Codigos Exxtend'!AX99)</f>
        <v/>
      </c>
      <c r="D99" s="144" t="str">
        <f aca="false">'Codigos Exxtend'!E99</f>
        <v/>
      </c>
      <c r="E99" s="145" t="str">
        <f aca="false">'Pedido e Cotação'!G109</f>
        <v/>
      </c>
      <c r="F99" s="146" t="str">
        <f aca="false">IF(D99="","",VLOOKUP(D99,'Codigos Exxtend'!$BB:$BD,3,0))</f>
        <v/>
      </c>
      <c r="G99" s="146" t="n">
        <f aca="false">IF(D99="",0,E99*F99)</f>
        <v>0</v>
      </c>
      <c r="H99" s="144" t="str">
        <f aca="false">'Codigos Exxtend'!G99</f>
        <v/>
      </c>
      <c r="I99" s="145" t="str">
        <f aca="false">IF(H99="","",1)</f>
        <v/>
      </c>
      <c r="J99" s="146" t="str">
        <f aca="false">IF(H99="","",150)</f>
        <v/>
      </c>
      <c r="K99" s="146" t="n">
        <f aca="false">IF(H99="",0,I99*J99)</f>
        <v>0</v>
      </c>
      <c r="L99" s="144" t="str">
        <f aca="false">'Codigos Exxtend'!J99</f>
        <v/>
      </c>
      <c r="M99" s="145" t="str">
        <f aca="false">IF(L99="","",Inosina!D99)</f>
        <v/>
      </c>
      <c r="N99" s="146" t="str">
        <f aca="false">IF(L99="","",VLOOKUP(L99,'Codigos Exxtend'!$BB:$BD,3,0))</f>
        <v/>
      </c>
      <c r="O99" s="146" t="n">
        <f aca="false">IF(L99="",0,M99*N99)</f>
        <v>0</v>
      </c>
      <c r="P99" s="144" t="str">
        <f aca="false">'Codigos Exxtend'!M99</f>
        <v/>
      </c>
      <c r="Q99" s="145" t="str">
        <f aca="false">IF(P99="","",Inosina!L99/4)</f>
        <v/>
      </c>
      <c r="R99" s="146" t="str">
        <f aca="false">IF(P99="","",VLOOKUP(P99,'Codigos Exxtend'!$BB:$BD,3,0))</f>
        <v/>
      </c>
      <c r="S99" s="146" t="n">
        <f aca="false">IF(P99="",0,Q99*R99)</f>
        <v>0</v>
      </c>
      <c r="T99" s="144" t="str">
        <f aca="false">'Codigos Exxtend'!P99</f>
        <v/>
      </c>
      <c r="U99" s="145" t="str">
        <f aca="false">IF(T99="","",Inosina!M99/2)</f>
        <v/>
      </c>
      <c r="V99" s="146" t="str">
        <f aca="false">IF(T99="","",VLOOKUP(T99,'Codigos Exxtend'!$BB:$BD,3,0))</f>
        <v/>
      </c>
      <c r="W99" s="146" t="n">
        <f aca="false">IF(T99="",0,U99*V99)</f>
        <v>0</v>
      </c>
      <c r="X99" s="144" t="str">
        <f aca="false">'Codigos Exxtend'!S99</f>
        <v/>
      </c>
      <c r="Y99" s="145" t="str">
        <f aca="false">IF(X99="","",Inosina!N99/2)</f>
        <v/>
      </c>
      <c r="Z99" s="146" t="str">
        <f aca="false">IF(X99="","",VLOOKUP(X99,'Codigos Exxtend'!$BB:$BD,3,0))</f>
        <v/>
      </c>
      <c r="AA99" s="146" t="n">
        <f aca="false">IF(X99="",0,Y99*Z99)</f>
        <v>0</v>
      </c>
      <c r="AB99" s="147" t="str">
        <f aca="false">'Codigos Exxtend'!AQ99</f>
        <v/>
      </c>
      <c r="AC99" s="148" t="str">
        <f aca="false">IF(X99="","",Inosina!O99)</f>
        <v/>
      </c>
      <c r="AD99" s="149" t="str">
        <f aca="false">IF(AB99="","",VLOOKUP(AB99,'Codigos Exxtend'!$BB:$BD,3,0))</f>
        <v/>
      </c>
      <c r="AE99" s="149" t="n">
        <f aca="false">IF(AB99="",0,AC99*AD99)</f>
        <v>0</v>
      </c>
      <c r="AF99" s="144" t="str">
        <f aca="false">'Codigos Exxtend'!AV99</f>
        <v/>
      </c>
      <c r="AG99" s="145" t="str">
        <f aca="false">IF(AF99="","",1)</f>
        <v/>
      </c>
      <c r="AH99" s="146" t="str">
        <f aca="false">IF(AF99="","",VLOOKUP(AF99,'Codigos Exxtend'!$BB:$BD,3,0))</f>
        <v/>
      </c>
      <c r="AI99" s="146" t="n">
        <f aca="false">IF(AF99="",0,AG99*AH99)</f>
        <v>0</v>
      </c>
      <c r="AJ99" s="144" t="str">
        <f aca="false">'Codigos Exxtend'!AY99</f>
        <v/>
      </c>
      <c r="AK99" s="145" t="str">
        <f aca="false">IF(AJ99="","",1)</f>
        <v/>
      </c>
      <c r="AL99" s="146" t="str">
        <f aca="false">IF(AJ99="","",VLOOKUP(AJ99,'Codigos Exxtend'!$BB:$BD,3,0))</f>
        <v/>
      </c>
      <c r="AM99" s="146" t="n">
        <f aca="false">IF(AJ99="",0,AK99*AL99)</f>
        <v>0</v>
      </c>
      <c r="AN99" s="146" t="n">
        <f aca="false">SUM(G99+K99+O99+S99+W99+AA99+AE99+AI99+AM99)</f>
        <v>0</v>
      </c>
      <c r="AO99" s="150" t="str">
        <f aca="false">IF('Pedido e Cotação'!D109="","",'Pedido e Cotação'!D109)</f>
        <v/>
      </c>
      <c r="AP99" s="150" t="str">
        <f aca="false">IF('Pedido e Cotação'!E109="","",'Pedido e Cotação'!E109)</f>
        <v/>
      </c>
      <c r="AQ99" s="145" t="str">
        <f aca="false">'Pedido e Cotação'!F109</f>
        <v/>
      </c>
    </row>
    <row r="100" customFormat="false" ht="12.75" hidden="false" customHeight="false" outlineLevel="0" collapsed="false">
      <c r="B100" s="144" t="n">
        <v>98</v>
      </c>
      <c r="C100" s="139" t="str">
        <f aca="false">IF('Pedido e Cotação'!E110="","",'Codigos Exxtend'!D100&amp;'Codigos Exxtend'!AR100&amp;'Codigos Exxtend'!AS100&amp;'Codigos Exxtend'!AU100&amp;" "&amp;'Codigos Exxtend'!AX100)</f>
        <v/>
      </c>
      <c r="D100" s="144" t="str">
        <f aca="false">'Codigos Exxtend'!E100</f>
        <v/>
      </c>
      <c r="E100" s="145" t="str">
        <f aca="false">'Pedido e Cotação'!G110</f>
        <v/>
      </c>
      <c r="F100" s="146" t="str">
        <f aca="false">IF(D100="","",VLOOKUP(D100,'Codigos Exxtend'!$BB:$BD,3,0))</f>
        <v/>
      </c>
      <c r="G100" s="146" t="n">
        <f aca="false">IF(D100="",0,E100*F100)</f>
        <v>0</v>
      </c>
      <c r="H100" s="144" t="str">
        <f aca="false">'Codigos Exxtend'!G100</f>
        <v/>
      </c>
      <c r="I100" s="145" t="str">
        <f aca="false">IF(H100="","",1)</f>
        <v/>
      </c>
      <c r="J100" s="146" t="str">
        <f aca="false">IF(H100="","",150)</f>
        <v/>
      </c>
      <c r="K100" s="146" t="n">
        <f aca="false">IF(H100="",0,I100*J100)</f>
        <v>0</v>
      </c>
      <c r="L100" s="144" t="str">
        <f aca="false">'Codigos Exxtend'!J100</f>
        <v/>
      </c>
      <c r="M100" s="145" t="str">
        <f aca="false">IF(L100="","",Inosina!D100)</f>
        <v/>
      </c>
      <c r="N100" s="146" t="str">
        <f aca="false">IF(L100="","",VLOOKUP(L100,'Codigos Exxtend'!$BB:$BD,3,0))</f>
        <v/>
      </c>
      <c r="O100" s="146" t="n">
        <f aca="false">IF(L100="",0,M100*N100)</f>
        <v>0</v>
      </c>
      <c r="P100" s="144" t="str">
        <f aca="false">'Codigos Exxtend'!M100</f>
        <v/>
      </c>
      <c r="Q100" s="145" t="str">
        <f aca="false">IF(P100="","",Inosina!L100/4)</f>
        <v/>
      </c>
      <c r="R100" s="146" t="str">
        <f aca="false">IF(P100="","",VLOOKUP(P100,'Codigos Exxtend'!$BB:$BD,3,0))</f>
        <v/>
      </c>
      <c r="S100" s="146" t="n">
        <f aca="false">IF(P100="",0,Q100*R100)</f>
        <v>0</v>
      </c>
      <c r="T100" s="144" t="str">
        <f aca="false">'Codigos Exxtend'!P100</f>
        <v/>
      </c>
      <c r="U100" s="145" t="str">
        <f aca="false">IF(T100="","",Inosina!M100/2)</f>
        <v/>
      </c>
      <c r="V100" s="146" t="str">
        <f aca="false">IF(T100="","",VLOOKUP(T100,'Codigos Exxtend'!$BB:$BD,3,0))</f>
        <v/>
      </c>
      <c r="W100" s="146" t="n">
        <f aca="false">IF(T100="",0,U100*V100)</f>
        <v>0</v>
      </c>
      <c r="X100" s="144" t="str">
        <f aca="false">'Codigos Exxtend'!S100</f>
        <v/>
      </c>
      <c r="Y100" s="145" t="str">
        <f aca="false">IF(X100="","",Inosina!N100/2)</f>
        <v/>
      </c>
      <c r="Z100" s="146" t="str">
        <f aca="false">IF(X100="","",VLOOKUP(X100,'Codigos Exxtend'!$BB:$BD,3,0))</f>
        <v/>
      </c>
      <c r="AA100" s="146" t="n">
        <f aca="false">IF(X100="",0,Y100*Z100)</f>
        <v>0</v>
      </c>
      <c r="AB100" s="147" t="str">
        <f aca="false">'Codigos Exxtend'!AQ100</f>
        <v/>
      </c>
      <c r="AC100" s="148" t="str">
        <f aca="false">IF(X100="","",Inosina!O100)</f>
        <v/>
      </c>
      <c r="AD100" s="149" t="str">
        <f aca="false">IF(AB100="","",VLOOKUP(AB100,'Codigos Exxtend'!$BB:$BD,3,0))</f>
        <v/>
      </c>
      <c r="AE100" s="149" t="n">
        <f aca="false">IF(AB100="",0,AC100*AD100)</f>
        <v>0</v>
      </c>
      <c r="AF100" s="144" t="str">
        <f aca="false">'Codigos Exxtend'!AV100</f>
        <v/>
      </c>
      <c r="AG100" s="145" t="str">
        <f aca="false">IF(AF100="","",1)</f>
        <v/>
      </c>
      <c r="AH100" s="146" t="str">
        <f aca="false">IF(AF100="","",VLOOKUP(AF100,'Codigos Exxtend'!$BB:$BD,3,0))</f>
        <v/>
      </c>
      <c r="AI100" s="146" t="n">
        <f aca="false">IF(AF100="",0,AG100*AH100)</f>
        <v>0</v>
      </c>
      <c r="AJ100" s="144" t="str">
        <f aca="false">'Codigos Exxtend'!AY100</f>
        <v/>
      </c>
      <c r="AK100" s="145" t="str">
        <f aca="false">IF(AJ100="","",1)</f>
        <v/>
      </c>
      <c r="AL100" s="146" t="str">
        <f aca="false">IF(AJ100="","",VLOOKUP(AJ100,'Codigos Exxtend'!$BB:$BD,3,0))</f>
        <v/>
      </c>
      <c r="AM100" s="146" t="n">
        <f aca="false">IF(AJ100="",0,AK100*AL100)</f>
        <v>0</v>
      </c>
      <c r="AN100" s="146" t="n">
        <f aca="false">SUM(G100+K100+O100+S100+W100+AA100+AE100+AI100+AM100)</f>
        <v>0</v>
      </c>
      <c r="AO100" s="150" t="str">
        <f aca="false">IF('Pedido e Cotação'!D110="","",'Pedido e Cotação'!D110)</f>
        <v/>
      </c>
      <c r="AP100" s="150" t="str">
        <f aca="false">IF('Pedido e Cotação'!E110="","",'Pedido e Cotação'!E110)</f>
        <v/>
      </c>
      <c r="AQ100" s="145" t="str">
        <f aca="false">'Pedido e Cotação'!F110</f>
        <v/>
      </c>
    </row>
    <row r="101" customFormat="false" ht="12.75" hidden="false" customHeight="false" outlineLevel="0" collapsed="false">
      <c r="B101" s="144" t="n">
        <v>99</v>
      </c>
      <c r="C101" s="139" t="str">
        <f aca="false">IF('Pedido e Cotação'!E111="","",'Codigos Exxtend'!D101&amp;'Codigos Exxtend'!AR101&amp;'Codigos Exxtend'!AS101&amp;'Codigos Exxtend'!AU101&amp;" "&amp;'Codigos Exxtend'!AX101)</f>
        <v/>
      </c>
      <c r="D101" s="144" t="str">
        <f aca="false">'Codigos Exxtend'!E101</f>
        <v/>
      </c>
      <c r="E101" s="145" t="str">
        <f aca="false">'Pedido e Cotação'!G111</f>
        <v/>
      </c>
      <c r="F101" s="146" t="str">
        <f aca="false">IF(D101="","",VLOOKUP(D101,'Codigos Exxtend'!$BB:$BD,3,0))</f>
        <v/>
      </c>
      <c r="G101" s="146" t="n">
        <f aca="false">IF(D101="",0,E101*F101)</f>
        <v>0</v>
      </c>
      <c r="H101" s="144" t="str">
        <f aca="false">'Codigos Exxtend'!G101</f>
        <v/>
      </c>
      <c r="I101" s="145" t="str">
        <f aca="false">IF(H101="","",1)</f>
        <v/>
      </c>
      <c r="J101" s="146" t="str">
        <f aca="false">IF(H101="","",150)</f>
        <v/>
      </c>
      <c r="K101" s="146" t="n">
        <f aca="false">IF(H101="",0,I101*J101)</f>
        <v>0</v>
      </c>
      <c r="L101" s="144" t="str">
        <f aca="false">'Codigos Exxtend'!J101</f>
        <v/>
      </c>
      <c r="M101" s="145" t="str">
        <f aca="false">IF(L101="","",Inosina!D101)</f>
        <v/>
      </c>
      <c r="N101" s="146" t="str">
        <f aca="false">IF(L101="","",VLOOKUP(L101,'Codigos Exxtend'!$BB:$BD,3,0))</f>
        <v/>
      </c>
      <c r="O101" s="146" t="n">
        <f aca="false">IF(L101="",0,M101*N101)</f>
        <v>0</v>
      </c>
      <c r="P101" s="144" t="str">
        <f aca="false">'Codigos Exxtend'!M101</f>
        <v/>
      </c>
      <c r="Q101" s="145" t="str">
        <f aca="false">IF(P101="","",Inosina!L101/4)</f>
        <v/>
      </c>
      <c r="R101" s="146" t="str">
        <f aca="false">IF(P101="","",VLOOKUP(P101,'Codigos Exxtend'!$BB:$BD,3,0))</f>
        <v/>
      </c>
      <c r="S101" s="146" t="n">
        <f aca="false">IF(P101="",0,Q101*R101)</f>
        <v>0</v>
      </c>
      <c r="T101" s="144" t="str">
        <f aca="false">'Codigos Exxtend'!P101</f>
        <v/>
      </c>
      <c r="U101" s="145" t="str">
        <f aca="false">IF(T101="","",Inosina!M101/2)</f>
        <v/>
      </c>
      <c r="V101" s="146" t="str">
        <f aca="false">IF(T101="","",VLOOKUP(T101,'Codigos Exxtend'!$BB:$BD,3,0))</f>
        <v/>
      </c>
      <c r="W101" s="146" t="n">
        <f aca="false">IF(T101="",0,U101*V101)</f>
        <v>0</v>
      </c>
      <c r="X101" s="144" t="str">
        <f aca="false">'Codigos Exxtend'!S101</f>
        <v/>
      </c>
      <c r="Y101" s="145" t="str">
        <f aca="false">IF(X101="","",Inosina!N101/2)</f>
        <v/>
      </c>
      <c r="Z101" s="146" t="str">
        <f aca="false">IF(X101="","",VLOOKUP(X101,'Codigos Exxtend'!$BB:$BD,3,0))</f>
        <v/>
      </c>
      <c r="AA101" s="146" t="n">
        <f aca="false">IF(X101="",0,Y101*Z101)</f>
        <v>0</v>
      </c>
      <c r="AB101" s="147" t="str">
        <f aca="false">'Codigos Exxtend'!AQ101</f>
        <v/>
      </c>
      <c r="AC101" s="148" t="str">
        <f aca="false">IF(X101="","",Inosina!O101)</f>
        <v/>
      </c>
      <c r="AD101" s="149" t="str">
        <f aca="false">IF(AB101="","",VLOOKUP(AB101,'Codigos Exxtend'!$BB:$BD,3,0))</f>
        <v/>
      </c>
      <c r="AE101" s="149" t="n">
        <f aca="false">IF(AB101="",0,AC101*AD101)</f>
        <v>0</v>
      </c>
      <c r="AF101" s="144" t="str">
        <f aca="false">'Codigos Exxtend'!AV101</f>
        <v/>
      </c>
      <c r="AG101" s="145" t="str">
        <f aca="false">IF(AF101="","",1)</f>
        <v/>
      </c>
      <c r="AH101" s="146" t="str">
        <f aca="false">IF(AF101="","",VLOOKUP(AF101,'Codigos Exxtend'!$BB:$BD,3,0))</f>
        <v/>
      </c>
      <c r="AI101" s="146" t="n">
        <f aca="false">IF(AF101="",0,AG101*AH101)</f>
        <v>0</v>
      </c>
      <c r="AJ101" s="144" t="str">
        <f aca="false">'Codigos Exxtend'!AY101</f>
        <v/>
      </c>
      <c r="AK101" s="145" t="str">
        <f aca="false">IF(AJ101="","",1)</f>
        <v/>
      </c>
      <c r="AL101" s="146" t="str">
        <f aca="false">IF(AJ101="","",VLOOKUP(AJ101,'Codigos Exxtend'!$BB:$BD,3,0))</f>
        <v/>
      </c>
      <c r="AM101" s="146" t="n">
        <f aca="false">IF(AJ101="",0,AK101*AL101)</f>
        <v>0</v>
      </c>
      <c r="AN101" s="146" t="n">
        <f aca="false">SUM(G101+K101+O101+S101+W101+AA101+AE101+AI101+AM101)</f>
        <v>0</v>
      </c>
      <c r="AO101" s="150" t="str">
        <f aca="false">IF('Pedido e Cotação'!D111="","",'Pedido e Cotação'!D111)</f>
        <v/>
      </c>
      <c r="AP101" s="150" t="str">
        <f aca="false">IF('Pedido e Cotação'!E111="","",'Pedido e Cotação'!E111)</f>
        <v/>
      </c>
      <c r="AQ101" s="145" t="str">
        <f aca="false">'Pedido e Cotação'!F111</f>
        <v/>
      </c>
    </row>
    <row r="102" customFormat="false" ht="12.75" hidden="false" customHeight="false" outlineLevel="0" collapsed="false">
      <c r="B102" s="144" t="n">
        <v>100</v>
      </c>
      <c r="C102" s="139" t="str">
        <f aca="false">IF('Pedido e Cotação'!E112="","",'Codigos Exxtend'!D102&amp;'Codigos Exxtend'!AR102&amp;'Codigos Exxtend'!AS102&amp;'Codigos Exxtend'!AU102&amp;" "&amp;'Codigos Exxtend'!AX102)</f>
        <v/>
      </c>
      <c r="D102" s="144" t="str">
        <f aca="false">'Codigos Exxtend'!E102</f>
        <v/>
      </c>
      <c r="E102" s="145" t="str">
        <f aca="false">'Pedido e Cotação'!G112</f>
        <v/>
      </c>
      <c r="F102" s="146" t="str">
        <f aca="false">IF(D102="","",VLOOKUP(D102,'Codigos Exxtend'!$BB:$BD,3,0))</f>
        <v/>
      </c>
      <c r="G102" s="146" t="n">
        <f aca="false">IF(D102="",0,E102*F102)</f>
        <v>0</v>
      </c>
      <c r="H102" s="144" t="str">
        <f aca="false">'Codigos Exxtend'!G102</f>
        <v/>
      </c>
      <c r="I102" s="145" t="str">
        <f aca="false">IF(H102="","",1)</f>
        <v/>
      </c>
      <c r="J102" s="146" t="str">
        <f aca="false">IF(H102="","",150)</f>
        <v/>
      </c>
      <c r="K102" s="146" t="n">
        <f aca="false">IF(H102="",0,I102*J102)</f>
        <v>0</v>
      </c>
      <c r="L102" s="144" t="str">
        <f aca="false">'Codigos Exxtend'!J102</f>
        <v/>
      </c>
      <c r="M102" s="145" t="str">
        <f aca="false">IF(L102="","",Inosina!D102)</f>
        <v/>
      </c>
      <c r="N102" s="146" t="str">
        <f aca="false">IF(L102="","",VLOOKUP(L102,'Codigos Exxtend'!$BB:$BD,3,0))</f>
        <v/>
      </c>
      <c r="O102" s="146" t="n">
        <f aca="false">IF(L102="",0,M102*N102)</f>
        <v>0</v>
      </c>
      <c r="P102" s="144" t="str">
        <f aca="false">'Codigos Exxtend'!M102</f>
        <v/>
      </c>
      <c r="Q102" s="145" t="str">
        <f aca="false">IF(P102="","",Inosina!L102/4)</f>
        <v/>
      </c>
      <c r="R102" s="146" t="str">
        <f aca="false">IF(P102="","",VLOOKUP(P102,'Codigos Exxtend'!$BB:$BD,3,0))</f>
        <v/>
      </c>
      <c r="S102" s="146" t="n">
        <f aca="false">IF(P102="",0,Q102*R102)</f>
        <v>0</v>
      </c>
      <c r="T102" s="144" t="str">
        <f aca="false">'Codigos Exxtend'!P102</f>
        <v/>
      </c>
      <c r="U102" s="145" t="str">
        <f aca="false">IF(T102="","",Inosina!M102/2)</f>
        <v/>
      </c>
      <c r="V102" s="146" t="str">
        <f aca="false">IF(T102="","",VLOOKUP(T102,'Codigos Exxtend'!$BB:$BD,3,0))</f>
        <v/>
      </c>
      <c r="W102" s="146" t="n">
        <f aca="false">IF(T102="",0,U102*V102)</f>
        <v>0</v>
      </c>
      <c r="X102" s="144" t="str">
        <f aca="false">'Codigos Exxtend'!S102</f>
        <v/>
      </c>
      <c r="Y102" s="145" t="str">
        <f aca="false">IF(X102="","",Inosina!N102/2)</f>
        <v/>
      </c>
      <c r="Z102" s="146" t="str">
        <f aca="false">IF(X102="","",VLOOKUP(X102,'Codigos Exxtend'!$BB:$BD,3,0))</f>
        <v/>
      </c>
      <c r="AA102" s="146" t="n">
        <f aca="false">IF(X102="",0,Y102*Z102)</f>
        <v>0</v>
      </c>
      <c r="AB102" s="147" t="str">
        <f aca="false">'Codigos Exxtend'!AQ102</f>
        <v/>
      </c>
      <c r="AC102" s="148" t="str">
        <f aca="false">IF(X102="","",Inosina!O102)</f>
        <v/>
      </c>
      <c r="AD102" s="149" t="str">
        <f aca="false">IF(AB102="","",VLOOKUP(AB102,'Codigos Exxtend'!$BB:$BD,3,0))</f>
        <v/>
      </c>
      <c r="AE102" s="149" t="n">
        <f aca="false">IF(AB102="",0,AC102*AD102)</f>
        <v>0</v>
      </c>
      <c r="AF102" s="144" t="str">
        <f aca="false">'Codigos Exxtend'!AV102</f>
        <v/>
      </c>
      <c r="AG102" s="145" t="str">
        <f aca="false">IF(AF102="","",1)</f>
        <v/>
      </c>
      <c r="AH102" s="146" t="str">
        <f aca="false">IF(AF102="","",VLOOKUP(AF102,'Codigos Exxtend'!$BB:$BD,3,0))</f>
        <v/>
      </c>
      <c r="AI102" s="146" t="n">
        <f aca="false">IF(AF102="",0,AG102*AH102)</f>
        <v>0</v>
      </c>
      <c r="AJ102" s="144" t="str">
        <f aca="false">'Codigos Exxtend'!AY102</f>
        <v/>
      </c>
      <c r="AK102" s="145" t="str">
        <f aca="false">IF(AJ102="","",1)</f>
        <v/>
      </c>
      <c r="AL102" s="146" t="str">
        <f aca="false">IF(AJ102="","",VLOOKUP(AJ102,'Codigos Exxtend'!$BB:$BD,3,0))</f>
        <v/>
      </c>
      <c r="AM102" s="146" t="n">
        <f aca="false">IF(AJ102="",0,AK102*AL102)</f>
        <v>0</v>
      </c>
      <c r="AN102" s="146" t="n">
        <f aca="false">SUM(G102+K102+O102+S102+W102+AA102+AE102+AI102+AM102)</f>
        <v>0</v>
      </c>
      <c r="AO102" s="150" t="str">
        <f aca="false">IF('Pedido e Cotação'!D112="","",'Pedido e Cotação'!D112)</f>
        <v/>
      </c>
      <c r="AP102" s="150" t="str">
        <f aca="false">IF('Pedido e Cotação'!E112="","",'Pedido e Cotação'!E112)</f>
        <v/>
      </c>
      <c r="AQ102" s="145" t="str">
        <f aca="false">'Pedido e Cotação'!F112</f>
        <v/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D3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42" activeCellId="0" sqref="E42"/>
    </sheetView>
  </sheetViews>
  <sheetFormatPr defaultColWidth="8.84765625" defaultRowHeight="12.75" zeroHeight="false" outlineLevelRow="0" outlineLevelCol="0"/>
  <cols>
    <col collapsed="false" customWidth="true" hidden="false" outlineLevel="0" max="1" min="1" style="134" width="2.13"/>
    <col collapsed="false" customWidth="true" hidden="false" outlineLevel="0" max="2" min="2" style="134" width="24.68"/>
    <col collapsed="false" customWidth="true" hidden="false" outlineLevel="0" max="3" min="3" style="134" width="10.4"/>
    <col collapsed="false" customWidth="true" hidden="false" outlineLevel="0" max="4" min="4" style="134" width="27.39"/>
    <col collapsed="false" customWidth="true" hidden="false" outlineLevel="0" max="5" min="5" style="134" width="11.84"/>
    <col collapsed="false" customWidth="true" hidden="false" outlineLevel="0" max="6" min="6" style="134" width="27.39"/>
    <col collapsed="false" customWidth="true" hidden="false" outlineLevel="0" max="8" min="7" style="134" width="11.84"/>
    <col collapsed="false" customWidth="true" hidden="false" outlineLevel="0" max="9" min="9" style="134" width="24.82"/>
    <col collapsed="false" customWidth="true" hidden="false" outlineLevel="0" max="10" min="10" style="134" width="10.27"/>
    <col collapsed="false" customWidth="true" hidden="false" outlineLevel="0" max="11" min="11" style="134" width="12.4"/>
    <col collapsed="false" customWidth="true" hidden="false" outlineLevel="0" max="12" min="12" style="134" width="31.1"/>
    <col collapsed="false" customWidth="true" hidden="false" outlineLevel="0" max="13" min="13" style="134" width="10.27"/>
    <col collapsed="false" customWidth="true" hidden="false" outlineLevel="0" max="14" min="14" style="134" width="12.4"/>
    <col collapsed="false" customWidth="true" hidden="false" outlineLevel="0" max="15" min="15" style="134" width="23.96"/>
    <col collapsed="false" customWidth="true" hidden="false" outlineLevel="0" max="16" min="16" style="134" width="10.27"/>
    <col collapsed="false" customWidth="true" hidden="false" outlineLevel="0" max="17" min="17" style="134" width="12.4"/>
    <col collapsed="false" customWidth="true" hidden="false" outlineLevel="0" max="18" min="18" style="134" width="22.68"/>
    <col collapsed="false" customWidth="true" hidden="false" outlineLevel="0" max="31" min="19" style="134" width="10.27"/>
    <col collapsed="false" customWidth="true" hidden="false" outlineLevel="0" max="32" min="32" style="134" width="13.69"/>
    <col collapsed="false" customWidth="true" hidden="false" outlineLevel="0" max="33" min="33" style="134" width="31.38"/>
    <col collapsed="false" customWidth="true" hidden="false" outlineLevel="0" max="37" min="34" style="134" width="10.27"/>
    <col collapsed="false" customWidth="true" hidden="false" outlineLevel="0" max="38" min="38" style="134" width="12.12"/>
    <col collapsed="false" customWidth="true" hidden="false" outlineLevel="0" max="39" min="39" style="134" width="28.11"/>
    <col collapsed="false" customWidth="true" hidden="false" outlineLevel="0" max="40" min="40" style="134" width="10.27"/>
    <col collapsed="false" customWidth="true" hidden="false" outlineLevel="0" max="41" min="41" style="136" width="14.27"/>
    <col collapsed="false" customWidth="true" hidden="false" outlineLevel="0" max="42" min="42" style="136" width="32.81"/>
    <col collapsed="false" customWidth="true" hidden="false" outlineLevel="0" max="43" min="43" style="136" width="14.27"/>
    <col collapsed="false" customWidth="true" hidden="false" outlineLevel="0" max="44" min="44" style="136" width="22.11"/>
    <col collapsed="false" customWidth="true" hidden="false" outlineLevel="0" max="45" min="45" style="136" width="56.93"/>
    <col collapsed="false" customWidth="true" hidden="false" outlineLevel="0" max="46" min="46" style="134" width="29.82"/>
    <col collapsed="false" customWidth="true" hidden="false" outlineLevel="0" max="47" min="47" style="134" width="37.66"/>
    <col collapsed="false" customWidth="true" hidden="false" outlineLevel="0" max="48" min="48" style="134" width="10.84"/>
    <col collapsed="false" customWidth="true" hidden="false" outlineLevel="0" max="49" min="49" style="134" width="20.97"/>
    <col collapsed="false" customWidth="true" hidden="false" outlineLevel="0" max="50" min="50" style="134" width="28.38"/>
    <col collapsed="false" customWidth="true" hidden="false" outlineLevel="0" max="51" min="51" style="134" width="10.84"/>
    <col collapsed="false" customWidth="true" hidden="false" outlineLevel="0" max="52" min="52" style="151" width="9.13"/>
    <col collapsed="false" customWidth="true" hidden="false" outlineLevel="0" max="53" min="53" style="0" width="49.22"/>
    <col collapsed="false" customWidth="true" hidden="false" outlineLevel="0" max="54" min="54" style="152" width="16.26"/>
    <col collapsed="false" customWidth="true" hidden="false" outlineLevel="0" max="55" min="55" style="153" width="18.68"/>
    <col collapsed="false" customWidth="true" hidden="false" outlineLevel="0" max="56" min="56" style="154" width="14.12"/>
  </cols>
  <sheetData>
    <row r="2" customFormat="false" ht="39" hidden="false" customHeight="true" outlineLevel="0" collapsed="false">
      <c r="B2" s="155" t="s">
        <v>49</v>
      </c>
      <c r="C2" s="155" t="s">
        <v>210</v>
      </c>
      <c r="D2" s="156" t="s">
        <v>211</v>
      </c>
      <c r="E2" s="155" t="s">
        <v>212</v>
      </c>
      <c r="F2" s="156" t="s">
        <v>213</v>
      </c>
      <c r="G2" s="155" t="s">
        <v>214</v>
      </c>
      <c r="H2" s="155" t="s">
        <v>215</v>
      </c>
      <c r="I2" s="155" t="s">
        <v>216</v>
      </c>
      <c r="J2" s="155" t="s">
        <v>217</v>
      </c>
      <c r="K2" s="155" t="s">
        <v>218</v>
      </c>
      <c r="L2" s="155" t="s">
        <v>219</v>
      </c>
      <c r="M2" s="155" t="s">
        <v>220</v>
      </c>
      <c r="N2" s="155" t="s">
        <v>221</v>
      </c>
      <c r="O2" s="155" t="s">
        <v>222</v>
      </c>
      <c r="P2" s="155" t="s">
        <v>223</v>
      </c>
      <c r="Q2" s="155" t="s">
        <v>224</v>
      </c>
      <c r="R2" s="155" t="s">
        <v>225</v>
      </c>
      <c r="S2" s="155" t="s">
        <v>226</v>
      </c>
      <c r="T2" s="155" t="s">
        <v>227</v>
      </c>
      <c r="U2" s="155" t="s">
        <v>228</v>
      </c>
      <c r="V2" s="155" t="s">
        <v>229</v>
      </c>
      <c r="W2" s="155" t="s">
        <v>230</v>
      </c>
      <c r="X2" s="155" t="s">
        <v>231</v>
      </c>
      <c r="Y2" s="155" t="s">
        <v>232</v>
      </c>
      <c r="Z2" s="155" t="s">
        <v>233</v>
      </c>
      <c r="AA2" s="155" t="s">
        <v>234</v>
      </c>
      <c r="AB2" s="155" t="s">
        <v>235</v>
      </c>
      <c r="AC2" s="155" t="s">
        <v>236</v>
      </c>
      <c r="AD2" s="155" t="s">
        <v>237</v>
      </c>
      <c r="AE2" s="155" t="s">
        <v>238</v>
      </c>
      <c r="AF2" s="155" t="s">
        <v>239</v>
      </c>
      <c r="AG2" s="155" t="s">
        <v>240</v>
      </c>
      <c r="AH2" s="155" t="s">
        <v>241</v>
      </c>
      <c r="AI2" s="155" t="s">
        <v>242</v>
      </c>
      <c r="AJ2" s="155" t="s">
        <v>243</v>
      </c>
      <c r="AK2" s="155" t="s">
        <v>244</v>
      </c>
      <c r="AL2" s="155" t="s">
        <v>245</v>
      </c>
      <c r="AM2" s="155" t="s">
        <v>246</v>
      </c>
      <c r="AN2" s="155" t="s">
        <v>247</v>
      </c>
      <c r="AO2" s="155" t="s">
        <v>248</v>
      </c>
      <c r="AP2" s="155" t="s">
        <v>249</v>
      </c>
      <c r="AQ2" s="155" t="s">
        <v>250</v>
      </c>
      <c r="AR2" s="155" t="s">
        <v>251</v>
      </c>
      <c r="AS2" s="155" t="s">
        <v>251</v>
      </c>
      <c r="AT2" s="157" t="s">
        <v>252</v>
      </c>
      <c r="AU2" s="157" t="s">
        <v>253</v>
      </c>
      <c r="AV2" s="157" t="s">
        <v>254</v>
      </c>
      <c r="AW2" s="157" t="s">
        <v>255</v>
      </c>
      <c r="AX2" s="157" t="s">
        <v>256</v>
      </c>
      <c r="AY2" s="157" t="s">
        <v>257</v>
      </c>
      <c r="AZ2" s="158"/>
    </row>
    <row r="3" customFormat="false" ht="12.75" hidden="false" customHeight="false" outlineLevel="0" collapsed="false">
      <c r="B3" s="159" t="str">
        <f aca="false">IF('Pedido e Cotação'!E13="","",$BA$3&amp;" "&amp;'Pedido e Cotação'!F13&amp;" "&amp;$BA$4)</f>
        <v/>
      </c>
      <c r="C3" s="159" t="str">
        <f aca="false">IF(OR(F3="Dessalinizado",F3="HPLC"),"",IF('Pedido e Cotação'!E13="","",IF('Pedido e Cotação'!G13&lt;=50,"",IF(AND('Pedido e Cotação'!G13&gt;50,'Pedido e Cotação'!G13&lt;80),"L","LL"))))</f>
        <v/>
      </c>
      <c r="D3" s="159" t="str">
        <f aca="false">IF(B3="","",(B3&amp;" "&amp;F3&amp;" "&amp;C3))</f>
        <v/>
      </c>
      <c r="E3" s="159" t="str">
        <f aca="false">IF(B3="","",VLOOKUP(D3,$BA:$BD,2,0))</f>
        <v/>
      </c>
      <c r="F3" s="159" t="str">
        <f aca="false">IF('Pedido e Cotação'!J13="","",'Pedido e Cotação'!J13)</f>
        <v>Dessalinizado</v>
      </c>
      <c r="G3" s="159" t="str">
        <f aca="false">IF('Pedido e Cotação'!J13="HPLC",VLOOKUP(F3,$BA:$BD,2,0),"")</f>
        <v/>
      </c>
      <c r="H3" s="159" t="str">
        <f aca="false">IF(Inosina!D3&lt;&gt;0,"Inosina ","")</f>
        <v/>
      </c>
      <c r="I3" s="159" t="str">
        <f aca="false">IF(Inosina!D3&gt;0,$BA$7&amp;'Pedido e Cotação'!F13&amp;" "&amp;$BA$4,"")</f>
        <v/>
      </c>
      <c r="J3" s="159" t="str">
        <f aca="false">IF(I3="","",VLOOKUP(I3,$BA:$BD,2,0))</f>
        <v/>
      </c>
      <c r="K3" s="159" t="str">
        <f aca="false">IF(Inosina!L3&lt;&gt;0,"8-Oxoguanina ","")</f>
        <v/>
      </c>
      <c r="L3" s="159" t="str">
        <f aca="false">IF(Inosina!L3&gt;0,$BA$8&amp;'Pedido e Cotação'!F13&amp;" "&amp;$BA$4,"")</f>
        <v/>
      </c>
      <c r="M3" s="159" t="str">
        <f aca="false">IF(L3="","",VLOOKUP(L3,$BA:$BD,2,0))</f>
        <v/>
      </c>
      <c r="N3" s="159" t="str">
        <f aca="false">IF(Inosina!M3&lt;&gt;0,"C3 ","")</f>
        <v/>
      </c>
      <c r="O3" s="159" t="str">
        <f aca="false">IF(Inosina!M3&gt;0,$BA$9&amp;'Pedido e Cotação'!F13&amp;" "&amp;$BA$4,"")</f>
        <v/>
      </c>
      <c r="P3" s="159" t="str">
        <f aca="false">IF(O3="","",VLOOKUP(O3,$BA:$BD,2,0))</f>
        <v/>
      </c>
      <c r="Q3" s="159" t="str">
        <f aca="false">IF(Inosina!N3&lt;&gt;0,"C6 ","")</f>
        <v/>
      </c>
      <c r="R3" s="159" t="str">
        <f aca="false">IF(Inosina!N3&gt;0,$BA$10&amp;'Pedido e Cotação'!F13&amp;" "&amp;$BA$4,"")</f>
        <v/>
      </c>
      <c r="S3" s="159" t="str">
        <f aca="false">IF(R3="","",VLOOKUP(R3,$BA:$BD,2,0))</f>
        <v/>
      </c>
      <c r="T3" s="159" t="str">
        <f aca="false">IF(Inosina!J3&lt;&gt;0,"2' O-Metil rU ","")</f>
        <v/>
      </c>
      <c r="U3" s="159" t="str">
        <f aca="false">IF(Inosina!J3&gt;0,$BA$16&amp;'Pedido e Cotação'!F13&amp;" "&amp;$BA$4,"")</f>
        <v/>
      </c>
      <c r="V3" s="159" t="str">
        <f aca="false">IF(U3="","",VLOOKUP(U3,$BA:$BD,2,0))</f>
        <v/>
      </c>
      <c r="W3" s="159" t="str">
        <f aca="false">IF(Inosina!H3&lt;&gt;0,"2' O-Metil rG ","")</f>
        <v/>
      </c>
      <c r="X3" s="159" t="str">
        <f aca="false">IF(Inosina!H3&gt;0,$BA$14&amp;'Pedido e Cotação'!F13&amp;" "&amp;$BA$4,"")</f>
        <v/>
      </c>
      <c r="Y3" s="159" t="str">
        <f aca="false">IF(X3="","",VLOOKUP(X3,$BA:$BD,2,0))</f>
        <v/>
      </c>
      <c r="Z3" s="159" t="str">
        <f aca="false">IF(Inosina!G3&lt;&gt;0,"2' O-Metil rC ","")</f>
        <v/>
      </c>
      <c r="AA3" s="159" t="str">
        <f aca="false">IF(Inosina!G3&gt;0,$BA$13&amp;'Pedido e Cotação'!F13&amp;" "&amp;$BA$4,"")</f>
        <v/>
      </c>
      <c r="AB3" s="159" t="str">
        <f aca="false">IF(AA3="","",VLOOKUP(AA3,$BA:$BD,2,0))</f>
        <v/>
      </c>
      <c r="AC3" s="159" t="str">
        <f aca="false">IF(Inosina!F3&lt;&gt;0,"2' O-Metil rA ","")</f>
        <v/>
      </c>
      <c r="AD3" s="159" t="str">
        <f aca="false">IF(Inosina!F3&gt;0,$BA$12&amp;'Pedido e Cotação'!F13&amp;" "&amp;$BA$4,"")</f>
        <v/>
      </c>
      <c r="AE3" s="159" t="str">
        <f aca="false">IF(AD3="","",VLOOKUP(AD3,$BA:$BD,2,0))</f>
        <v/>
      </c>
      <c r="AF3" s="159" t="str">
        <f aca="false">IF(Inosina!E3&lt;&gt;0,"Deoxy Uracila ","")</f>
        <v/>
      </c>
      <c r="AG3" s="159" t="str">
        <f aca="false">IF(Inosina!E3&gt;0,$BA$11&amp;'Pedido e Cotação'!F13&amp;" "&amp;$BA$4,"")</f>
        <v/>
      </c>
      <c r="AH3" s="159" t="str">
        <f aca="false">IF(AG3="","",VLOOKUP(AG3,$BA:$BD,2,0))</f>
        <v/>
      </c>
      <c r="AI3" s="159" t="str">
        <f aca="false">IF(Inosina!I3&lt;&gt;0,"2' O-Metil 5-Metil rU ","")</f>
        <v/>
      </c>
      <c r="AJ3" s="159" t="str">
        <f aca="false">IF(Inosina!I3&gt;0,$BA$15&amp;'Pedido e Cotação'!F13&amp;" "&amp;$BA$4,"")</f>
        <v/>
      </c>
      <c r="AK3" s="159" t="str">
        <f aca="false">IF(AJ3="","",VLOOKUP(AJ3,$BA:$BD,2,0))</f>
        <v/>
      </c>
      <c r="AL3" s="159" t="str">
        <f aca="false">IF(Inosina!K3&lt;&gt;0,"5' 5-Metil dC ","")</f>
        <v/>
      </c>
      <c r="AM3" s="160" t="str">
        <f aca="false">IF(Inosina!K3&gt;0,$BA$17&amp;'Pedido e Cotação'!I13&amp;" "&amp;$BA$4,"")</f>
        <v/>
      </c>
      <c r="AN3" s="159" t="str">
        <f aca="false">IF(AM3="","",VLOOKUP(AM3,$BA:$BD,2,0))</f>
        <v/>
      </c>
      <c r="AO3" s="159" t="str">
        <f aca="false">IF(Inosina!O3&lt;&gt;0,"Fosforotioato ","")</f>
        <v/>
      </c>
      <c r="AP3" s="159" t="str">
        <f aca="false">IF(Inosina!O3&gt;0,$BA$18&amp;'Pedido e Cotação'!F13&amp;" "&amp;$BA$4,"")</f>
        <v/>
      </c>
      <c r="AQ3" s="159" t="str">
        <f aca="false">IF(AP3="","",VLOOKUP(AP3,$BA:$BD,2,0))</f>
        <v/>
      </c>
      <c r="AR3" s="159" t="str">
        <f aca="false">IF(AND(H3="",K3="",N3="",Q3="",T3="",W3="",Z3="",AC3="",AO3="",AF3=""),"","Modificação Interna ")</f>
        <v/>
      </c>
      <c r="AS3" s="159" t="str">
        <f aca="false">H3&amp;K3&amp;N3&amp;Q3&amp;AF3&amp;AO3&amp;T3&amp;W3&amp;Z3&amp;AC3&amp;AI3&amp;AL3</f>
        <v/>
      </c>
      <c r="AT3" s="159" t="str">
        <f aca="false">CONCATENATE(IF('Pedido e Cotação'!H13&lt;&gt;"",IF('Pedido e Cotação'!H13&gt;0,$BA$5,""),IF('Pedido e Cotação'!H13&gt;0,$BA$5,""))," ",'Pedido e Cotação'!H13)</f>
        <v> </v>
      </c>
      <c r="AU3" s="159" t="str">
        <f aca="false">IF(AT3=" ","",AT3&amp;" "&amp;'Pedido e Cotação'!F13&amp;" "&amp;$BA$4)</f>
        <v/>
      </c>
      <c r="AV3" s="159" t="str">
        <f aca="false">IF(AU3="","",VLOOKUP(AU3,$BA:$BD,2,0))</f>
        <v/>
      </c>
      <c r="AW3" s="159" t="str">
        <f aca="false">CONCATENATE(IF('Pedido e Cotação'!I13&lt;&gt;"",IF('Pedido e Cotação'!I13&gt;0,$BA$6,""),IF('Pedido e Cotação'!I13&gt;0,$BA$6,""))," ",'Pedido e Cotação'!I13)</f>
        <v> </v>
      </c>
      <c r="AX3" s="159" t="str">
        <f aca="false">IF(AW3=" ","",AW3&amp;" "&amp;'Pedido e Cotação'!F13&amp;" "&amp;$BA$4)</f>
        <v/>
      </c>
      <c r="AY3" s="159" t="str">
        <f aca="false">IF(AX3="","",VLOOKUP(AX3,$BA:$BD,2,0))</f>
        <v/>
      </c>
      <c r="BA3" s="0" t="s">
        <v>258</v>
      </c>
    </row>
    <row r="4" customFormat="false" ht="12.75" hidden="false" customHeight="false" outlineLevel="0" collapsed="false">
      <c r="B4" s="159" t="str">
        <f aca="false">IF('Pedido e Cotação'!E14="","",$BA$3&amp;" "&amp;'Pedido e Cotação'!F14&amp;" "&amp;$BA$4)</f>
        <v/>
      </c>
      <c r="C4" s="159" t="str">
        <f aca="false">IF(OR(F4="Dessalinizado",F4="HPLC"),"",IF('Pedido e Cotação'!E14="","",IF('Pedido e Cotação'!G14&lt;=50,"",IF(AND('Pedido e Cotação'!G14&gt;50,'Pedido e Cotação'!G14&lt;80),"L","LL"))))</f>
        <v/>
      </c>
      <c r="D4" s="159" t="str">
        <f aca="false">IF(B4="","",(B4&amp;" "&amp;F4&amp;" "&amp;C4))</f>
        <v/>
      </c>
      <c r="E4" s="159" t="str">
        <f aca="false">IF(B4="","",VLOOKUP(D4,$BA:$BD,2,0))</f>
        <v/>
      </c>
      <c r="F4" s="159" t="str">
        <f aca="false">IF('Pedido e Cotação'!J14="","",'Pedido e Cotação'!J14)</f>
        <v>Dessalinizado</v>
      </c>
      <c r="G4" s="159" t="str">
        <f aca="false">IF('Pedido e Cotação'!J14="HPLC",VLOOKUP(F4,$BA:$BD,2,0),"")</f>
        <v/>
      </c>
      <c r="H4" s="159" t="str">
        <f aca="false">IF(Inosina!D4&lt;&gt;0,"Inosina ","")</f>
        <v/>
      </c>
      <c r="I4" s="159" t="str">
        <f aca="false">IF(Inosina!D4&gt;0,$BA$7&amp;'Pedido e Cotação'!F14&amp;" "&amp;$BA$4,"")</f>
        <v/>
      </c>
      <c r="J4" s="159" t="str">
        <f aca="false">IF(I4="","",VLOOKUP(I4,$BA:$BD,2,0))</f>
        <v/>
      </c>
      <c r="K4" s="159" t="str">
        <f aca="false">IF(Inosina!L4&lt;&gt;0,"8-Oxoguanina ","")</f>
        <v/>
      </c>
      <c r="L4" s="159" t="str">
        <f aca="false">IF(Inosina!L4&gt;0,$BA$8&amp;'Pedido e Cotação'!F14&amp;" "&amp;$BA$4,"")</f>
        <v/>
      </c>
      <c r="M4" s="159" t="str">
        <f aca="false">IF(L4="","",VLOOKUP(L4,$BA:$BD,2,0))</f>
        <v/>
      </c>
      <c r="N4" s="159" t="str">
        <f aca="false">IF(Inosina!M4&lt;&gt;0,"C3 ","")</f>
        <v/>
      </c>
      <c r="O4" s="159" t="str">
        <f aca="false">IF(Inosina!M4&gt;0,$BA$9&amp;'Pedido e Cotação'!F14&amp;" "&amp;$BA$4,"")</f>
        <v/>
      </c>
      <c r="P4" s="159" t="str">
        <f aca="false">IF(O4="","",VLOOKUP(O4,$BA:$BD,2,0))</f>
        <v/>
      </c>
      <c r="Q4" s="159" t="str">
        <f aca="false">IF(Inosina!N4&lt;&gt;0,"C6 ","")</f>
        <v/>
      </c>
      <c r="R4" s="159" t="str">
        <f aca="false">IF(Inosina!N4&gt;0,$BA$10&amp;'Pedido e Cotação'!F14&amp;" "&amp;$BA$4,"")</f>
        <v/>
      </c>
      <c r="S4" s="159" t="str">
        <f aca="false">IF(R4="","",VLOOKUP(R4,$BA:$BD,2,0))</f>
        <v/>
      </c>
      <c r="T4" s="159" t="str">
        <f aca="false">IF(Inosina!J4&lt;&gt;0,"2' O-Metil rU ","")</f>
        <v/>
      </c>
      <c r="U4" s="159" t="str">
        <f aca="false">IF(Inosina!J4&gt;0,$BA$16&amp;'Pedido e Cotação'!F14&amp;" "&amp;$BA$4,"")</f>
        <v/>
      </c>
      <c r="V4" s="159" t="str">
        <f aca="false">IF(U4="","",VLOOKUP(U4,$BA:$BD,2,0))</f>
        <v/>
      </c>
      <c r="W4" s="159" t="str">
        <f aca="false">IF(Inosina!H4&lt;&gt;0,"2' O-Metil rG ","")</f>
        <v/>
      </c>
      <c r="X4" s="159" t="str">
        <f aca="false">IF(Inosina!H4&gt;0,$BA$14&amp;'Pedido e Cotação'!F14&amp;" "&amp;$BA$4,"")</f>
        <v/>
      </c>
      <c r="Y4" s="159" t="str">
        <f aca="false">IF(X4="","",VLOOKUP(X4,$BA:$BD,2,0))</f>
        <v/>
      </c>
      <c r="Z4" s="159" t="str">
        <f aca="false">IF(Inosina!G4&lt;&gt;0,"2' O-Metil rC ","")</f>
        <v/>
      </c>
      <c r="AA4" s="159" t="str">
        <f aca="false">IF(Inosina!G4&gt;0,$BA$13&amp;'Pedido e Cotação'!F14&amp;" "&amp;$BA$4,"")</f>
        <v/>
      </c>
      <c r="AB4" s="159" t="str">
        <f aca="false">IF(AA4="","",VLOOKUP(AA4,$BA:$BD,2,0))</f>
        <v/>
      </c>
      <c r="AC4" s="159" t="str">
        <f aca="false">IF(Inosina!F4&lt;&gt;0,"2' O-Metil rA ","")</f>
        <v/>
      </c>
      <c r="AD4" s="159" t="str">
        <f aca="false">IF(Inosina!F4&gt;0,$BA$12&amp;'Pedido e Cotação'!F14&amp;" "&amp;$BA$4,"")</f>
        <v/>
      </c>
      <c r="AE4" s="159"/>
      <c r="AF4" s="159" t="str">
        <f aca="false">IF(Inosina!E4&lt;&gt;0,"Deoxy Uracila ","")</f>
        <v/>
      </c>
      <c r="AG4" s="159" t="str">
        <f aca="false">IF(Inosina!E4&gt;0,$BA$11&amp;'Pedido e Cotação'!F14&amp;" "&amp;$BA$4,"")</f>
        <v/>
      </c>
      <c r="AH4" s="159" t="str">
        <f aca="false">IF(AG4="","",VLOOKUP(AG4,$BA:$BD,2,0))</f>
        <v/>
      </c>
      <c r="AI4" s="159" t="str">
        <f aca="false">IF(Inosina!I4&lt;&gt;0,"2' O-Metil 5-Metil rU ","")</f>
        <v/>
      </c>
      <c r="AJ4" s="159" t="str">
        <f aca="false">IF(Inosina!F4&gt;0,$BA$15&amp;'Pedido e Cotação'!F14&amp;" "&amp;$BA$4,"")</f>
        <v/>
      </c>
      <c r="AK4" s="159" t="str">
        <f aca="false">IF(AJ4="","",VLOOKUP(AJ4,$BA:$BD,2,0))</f>
        <v/>
      </c>
      <c r="AL4" s="159" t="str">
        <f aca="false">IF(Inosina!K4&lt;&gt;0,"5' 5-Metil dC ","")</f>
        <v/>
      </c>
      <c r="AM4" s="159" t="str">
        <f aca="false">IF(Inosina!I4&gt;0,$BA$17&amp;'Pedido e Cotação'!I14&amp;" "&amp;$BA$4,"")</f>
        <v/>
      </c>
      <c r="AN4" s="159" t="str">
        <f aca="false">IF(AM4="","",VLOOKUP(AM4,$BA:$BD,2,0))</f>
        <v/>
      </c>
      <c r="AO4" s="159" t="str">
        <f aca="false">IF(Inosina!O4&lt;&gt;0,"Fosforotioato ","")</f>
        <v/>
      </c>
      <c r="AP4" s="159" t="str">
        <f aca="false">IF(Inosina!O4&gt;0,$BA$18&amp;'Pedido e Cotação'!F14&amp;" "&amp;$BA$4,"")</f>
        <v/>
      </c>
      <c r="AQ4" s="159" t="str">
        <f aca="false">IF(AP4="","",VLOOKUP(AP4,$BA:$BD,2,0))</f>
        <v/>
      </c>
      <c r="AR4" s="159" t="str">
        <f aca="false">IF(AND(H4="",K4="",N4="",Q4="",AO4="",AF4=""),"","Modificação Interna ")</f>
        <v/>
      </c>
      <c r="AS4" s="159" t="str">
        <f aca="false">H4&amp;K4&amp;N4&amp;Q4&amp;AF4&amp;AO4&amp;T4&amp;W4&amp;Z4&amp;AC4&amp;AI4&amp;AL4</f>
        <v/>
      </c>
      <c r="AT4" s="159" t="str">
        <f aca="false">CONCATENATE(IF('Pedido e Cotação'!H14&lt;&gt;"",IF('Pedido e Cotação'!H14&gt;0,$BA$5,""),IF('Pedido e Cotação'!H14&gt;0,$BA$5,""))," ",'Pedido e Cotação'!H14)</f>
        <v> </v>
      </c>
      <c r="AU4" s="159" t="str">
        <f aca="false">IF(AT4=" ","",AT4&amp;" "&amp;'Pedido e Cotação'!F14&amp;" "&amp;$BA$4)</f>
        <v/>
      </c>
      <c r="AV4" s="159" t="str">
        <f aca="false">IF(AU4="","",VLOOKUP(AU4,$BA:$BD,2,0))</f>
        <v/>
      </c>
      <c r="AW4" s="159" t="str">
        <f aca="false">CONCATENATE(IF('Pedido e Cotação'!I14&lt;&gt;"",IF('Pedido e Cotação'!I14&gt;0,$BA$6,""),IF('Pedido e Cotação'!I14&gt;0,$BA$6,""))," ",'Pedido e Cotação'!I14)</f>
        <v> </v>
      </c>
      <c r="AX4" s="159" t="str">
        <f aca="false">IF(AW4=" ","",AW4&amp;" "&amp;'Pedido e Cotação'!F14&amp;" "&amp;$BA$4)</f>
        <v/>
      </c>
      <c r="AY4" s="159" t="str">
        <f aca="false">IF(AX4="","",VLOOKUP(AX4,$BA:$BD,2,0))</f>
        <v/>
      </c>
      <c r="BA4" s="0" t="s">
        <v>259</v>
      </c>
    </row>
    <row r="5" customFormat="false" ht="12.75" hidden="false" customHeight="false" outlineLevel="0" collapsed="false">
      <c r="B5" s="159" t="str">
        <f aca="false">IF('Pedido e Cotação'!E15="","",$BA$3&amp;" "&amp;'Pedido e Cotação'!F15&amp;" "&amp;$BA$4)</f>
        <v/>
      </c>
      <c r="C5" s="159" t="str">
        <f aca="false">IF(OR(F5="Dessalinizado",F5="HPLC"),"",IF('Pedido e Cotação'!E15="","",IF('Pedido e Cotação'!G15&lt;=50,"",IF(AND('Pedido e Cotação'!G15&gt;50,'Pedido e Cotação'!G15&lt;80),"L","LL"))))</f>
        <v/>
      </c>
      <c r="D5" s="159" t="str">
        <f aca="false">IF(B5="","",(B5&amp;" "&amp;F5&amp;" "&amp;C5))</f>
        <v/>
      </c>
      <c r="E5" s="159" t="str">
        <f aca="false">IF(B5="","",VLOOKUP(D5,$BA:$BD,2,0))</f>
        <v/>
      </c>
      <c r="F5" s="159" t="str">
        <f aca="false">IF('Pedido e Cotação'!J15="","",'Pedido e Cotação'!J15)</f>
        <v>Dessalinizado</v>
      </c>
      <c r="G5" s="159" t="str">
        <f aca="false">IF('Pedido e Cotação'!J15="HPLC",VLOOKUP(F5,$BA:$BD,2,0),"")</f>
        <v/>
      </c>
      <c r="H5" s="159" t="str">
        <f aca="false">IF(Inosina!D5&lt;&gt;0,"Inosina ","")</f>
        <v/>
      </c>
      <c r="I5" s="159" t="str">
        <f aca="false">IF(Inosina!D5&gt;0,$BA$7&amp;'Pedido e Cotação'!F15&amp;" "&amp;$BA$4,"")</f>
        <v/>
      </c>
      <c r="J5" s="159" t="str">
        <f aca="false">IF(I5="","",VLOOKUP(I5,$BA:$BD,2,0))</f>
        <v/>
      </c>
      <c r="K5" s="159" t="str">
        <f aca="false">IF(Inosina!L5&lt;&gt;0,"8-Oxoguanina ","")</f>
        <v/>
      </c>
      <c r="L5" s="159" t="str">
        <f aca="false">IF(Inosina!L5&gt;0,$BA$8&amp;'Pedido e Cotação'!F15&amp;" "&amp;$BA$4,"")</f>
        <v/>
      </c>
      <c r="M5" s="159" t="str">
        <f aca="false">IF(L5="","",VLOOKUP(L5,$BA:$BD,2,0))</f>
        <v/>
      </c>
      <c r="N5" s="159" t="str">
        <f aca="false">IF(Inosina!M5&lt;&gt;0,"C3 ","")</f>
        <v/>
      </c>
      <c r="O5" s="159" t="str">
        <f aca="false">IF(Inosina!M5&gt;0,$BA$9&amp;'Pedido e Cotação'!F15&amp;" "&amp;$BA$4,"")</f>
        <v/>
      </c>
      <c r="P5" s="159" t="str">
        <f aca="false">IF(O5="","",VLOOKUP(O5,$BA:$BD,2,0))</f>
        <v/>
      </c>
      <c r="Q5" s="159" t="str">
        <f aca="false">IF(Inosina!N5&lt;&gt;0,"C6 ","")</f>
        <v/>
      </c>
      <c r="R5" s="159" t="str">
        <f aca="false">IF(Inosina!N5&gt;0,$BA$10&amp;'Pedido e Cotação'!F15&amp;" "&amp;$BA$4,"")</f>
        <v/>
      </c>
      <c r="S5" s="159" t="str">
        <f aca="false">IF(R5="","",VLOOKUP(R5,$BA:$BD,2,0))</f>
        <v/>
      </c>
      <c r="T5" s="159" t="str">
        <f aca="false">IF(Inosina!J5&lt;&gt;0,"2' O-Metil rU ","")</f>
        <v/>
      </c>
      <c r="U5" s="159" t="str">
        <f aca="false">IF(Inosina!J5&gt;0,$BA$16&amp;'Pedido e Cotação'!F15&amp;" "&amp;$BA$4,"")</f>
        <v/>
      </c>
      <c r="V5" s="159" t="str">
        <f aca="false">IF(U5="","",VLOOKUP(U5,$BA:$BD,2,0))</f>
        <v/>
      </c>
      <c r="W5" s="159" t="str">
        <f aca="false">IF(Inosina!H5&lt;&gt;0,"2' O-Metil rG ","")</f>
        <v/>
      </c>
      <c r="X5" s="159" t="str">
        <f aca="false">IF(Inosina!H5&gt;0,$BA$14&amp;'Pedido e Cotação'!F15&amp;" "&amp;$BA$4,"")</f>
        <v/>
      </c>
      <c r="Y5" s="159" t="str">
        <f aca="false">IF(X5="","",VLOOKUP(X5,$BA:$BD,2,0))</f>
        <v/>
      </c>
      <c r="Z5" s="159" t="str">
        <f aca="false">IF(Inosina!G5&lt;&gt;0,"2' O-Metil rC ","")</f>
        <v/>
      </c>
      <c r="AA5" s="159" t="str">
        <f aca="false">IF(Inosina!G5&gt;0,$BA$13&amp;'Pedido e Cotação'!F15&amp;" "&amp;$BA$4,"")</f>
        <v/>
      </c>
      <c r="AB5" s="159" t="str">
        <f aca="false">IF(AA5="","",VLOOKUP(AA5,$BA:$BD,2,0))</f>
        <v/>
      </c>
      <c r="AC5" s="159" t="str">
        <f aca="false">IF(Inosina!F5&lt;&gt;0,"2' O-Metil rA ","")</f>
        <v/>
      </c>
      <c r="AD5" s="159" t="str">
        <f aca="false">IF(Inosina!F5&gt;0,$BA$12&amp;'Pedido e Cotação'!F15&amp;" "&amp;$BA$4,"")</f>
        <v/>
      </c>
      <c r="AE5" s="159"/>
      <c r="AF5" s="159" t="str">
        <f aca="false">IF(Inosina!E5&lt;&gt;0,"Deoxy Uracila ","")</f>
        <v/>
      </c>
      <c r="AG5" s="159" t="str">
        <f aca="false">IF(Inosina!E5&gt;0,$BA$11&amp;'Pedido e Cotação'!F15&amp;" "&amp;$BA$4,"")</f>
        <v/>
      </c>
      <c r="AH5" s="159" t="str">
        <f aca="false">IF(AG5="","",VLOOKUP(AG5,$BA:$BD,2,0))</f>
        <v/>
      </c>
      <c r="AI5" s="159" t="str">
        <f aca="false">IF(Inosina!I5&lt;&gt;0,"2' O-Metil 5-Metil rU ","")</f>
        <v/>
      </c>
      <c r="AJ5" s="159" t="str">
        <f aca="false">IF(Inosina!F5&gt;0,$BA$15&amp;'Pedido e Cotação'!F15&amp;" "&amp;$BA$4,"")</f>
        <v/>
      </c>
      <c r="AK5" s="159" t="str">
        <f aca="false">IF(AJ5="","",VLOOKUP(AJ5,$BA:$BD,2,0))</f>
        <v/>
      </c>
      <c r="AL5" s="159" t="str">
        <f aca="false">IF(Inosina!K5&lt;&gt;0,"5' 5-Metil dC ","")</f>
        <v/>
      </c>
      <c r="AM5" s="159" t="str">
        <f aca="false">IF(Inosina!I5&gt;0,$BA$17&amp;'Pedido e Cotação'!I15&amp;" "&amp;$BA$4,"")</f>
        <v/>
      </c>
      <c r="AN5" s="159" t="str">
        <f aca="false">IF(AM5="","",VLOOKUP(AM5,$BA:$BD,2,0))</f>
        <v/>
      </c>
      <c r="AO5" s="159" t="str">
        <f aca="false">IF(Inosina!O5&lt;&gt;0,"Fosforotioato ","")</f>
        <v/>
      </c>
      <c r="AP5" s="159" t="str">
        <f aca="false">IF(Inosina!O5&gt;0,$BA$18&amp;'Pedido e Cotação'!F15&amp;" "&amp;$BA$4,"")</f>
        <v/>
      </c>
      <c r="AQ5" s="159" t="str">
        <f aca="false">IF(AP5="","",VLOOKUP(AP5,$BA:$BD,2,0))</f>
        <v/>
      </c>
      <c r="AR5" s="159" t="str">
        <f aca="false">IF(AND(H5="",K5="",N5="",Q5="",AO5="",AF5=""),"","Modificação Interna ")</f>
        <v/>
      </c>
      <c r="AS5" s="159" t="str">
        <f aca="false">H5&amp;K5&amp;N5&amp;Q5&amp;AF5&amp;AO5&amp;T5&amp;W5&amp;Z5&amp;AC5&amp;AI5&amp;AL5</f>
        <v/>
      </c>
      <c r="AT5" s="159" t="str">
        <f aca="false">CONCATENATE(IF('Pedido e Cotação'!H15&lt;&gt;"",IF('Pedido e Cotação'!H15&gt;0,$BA$5,""),IF('Pedido e Cotação'!H15&gt;0,$BA$5,""))," ",'Pedido e Cotação'!H15)</f>
        <v> </v>
      </c>
      <c r="AU5" s="159" t="str">
        <f aca="false">IF(AT5=" ","",AT5&amp;" "&amp;'Pedido e Cotação'!F15&amp;" "&amp;$BA$4)</f>
        <v/>
      </c>
      <c r="AV5" s="159" t="str">
        <f aca="false">IF(AU5="","",VLOOKUP(AU5,$BA:$BD,2,0))</f>
        <v/>
      </c>
      <c r="AW5" s="159" t="str">
        <f aca="false">CONCATENATE(IF('Pedido e Cotação'!I15&lt;&gt;"",IF('Pedido e Cotação'!I15&gt;0,$BA$6,""),IF('Pedido e Cotação'!I15&gt;0,$BA$6,""))," ",'Pedido e Cotação'!I15)</f>
        <v> </v>
      </c>
      <c r="AX5" s="159" t="str">
        <f aca="false">IF(AW5=" ","",AW5&amp;" "&amp;'Pedido e Cotação'!F15&amp;" "&amp;$BA$4)</f>
        <v/>
      </c>
      <c r="AY5" s="159" t="str">
        <f aca="false">IF(AX5="","",VLOOKUP(AX5,$BA:$BD,2,0))</f>
        <v/>
      </c>
      <c r="BA5" s="0" t="s">
        <v>252</v>
      </c>
    </row>
    <row r="6" customFormat="false" ht="12.75" hidden="false" customHeight="false" outlineLevel="0" collapsed="false">
      <c r="B6" s="159" t="str">
        <f aca="false">IF('Pedido e Cotação'!E16="","",$BA$3&amp;" "&amp;'Pedido e Cotação'!F16&amp;" "&amp;$BA$4)</f>
        <v/>
      </c>
      <c r="C6" s="159" t="str">
        <f aca="false">IF(OR(F6="Dessalinizado",F6="HPLC"),"",IF('Pedido e Cotação'!E16="","",IF('Pedido e Cotação'!G16&lt;=50,"",IF(AND('Pedido e Cotação'!G16&gt;50,'Pedido e Cotação'!G16&lt;80),"L","LL"))))</f>
        <v/>
      </c>
      <c r="D6" s="159" t="str">
        <f aca="false">IF(B6="","",(B6&amp;" "&amp;F6&amp;" "&amp;C6))</f>
        <v/>
      </c>
      <c r="E6" s="159" t="str">
        <f aca="false">IF(B6="","",VLOOKUP(D6,$BA:$BD,2,0))</f>
        <v/>
      </c>
      <c r="F6" s="159" t="str">
        <f aca="false">IF('Pedido e Cotação'!J16="","",'Pedido e Cotação'!J16)</f>
        <v>Dessalinizado</v>
      </c>
      <c r="G6" s="159" t="str">
        <f aca="false">IF('Pedido e Cotação'!J16="HPLC",VLOOKUP(F6,$BA:$BD,2,0),"")</f>
        <v/>
      </c>
      <c r="H6" s="159" t="str">
        <f aca="false">IF(Inosina!D6&lt;&gt;0,"Inosina ","")</f>
        <v/>
      </c>
      <c r="I6" s="159" t="str">
        <f aca="false">IF(Inosina!D6&gt;0,$BA$7&amp;'Pedido e Cotação'!F16&amp;" "&amp;$BA$4,"")</f>
        <v/>
      </c>
      <c r="J6" s="159" t="str">
        <f aca="false">IF(I6="","",VLOOKUP(I6,$BA:$BD,2,0))</f>
        <v/>
      </c>
      <c r="K6" s="159" t="str">
        <f aca="false">IF(Inosina!L6&lt;&gt;0,"8-Oxoguanina ","")</f>
        <v/>
      </c>
      <c r="L6" s="159" t="str">
        <f aca="false">IF(Inosina!L6&gt;0,$BA$8&amp;'Pedido e Cotação'!F16&amp;" "&amp;$BA$4,"")</f>
        <v/>
      </c>
      <c r="M6" s="159" t="str">
        <f aca="false">IF(L6="","",VLOOKUP(L6,$BA:$BD,2,0))</f>
        <v/>
      </c>
      <c r="N6" s="159" t="str">
        <f aca="false">IF(Inosina!M6&lt;&gt;0,"C3 ","")</f>
        <v/>
      </c>
      <c r="O6" s="159" t="str">
        <f aca="false">IF(Inosina!M6&gt;0,$BA$9&amp;'Pedido e Cotação'!F16&amp;" "&amp;$BA$4,"")</f>
        <v/>
      </c>
      <c r="P6" s="159" t="str">
        <f aca="false">IF(O6="","",VLOOKUP(O6,$BA:$BD,2,0))</f>
        <v/>
      </c>
      <c r="Q6" s="159" t="str">
        <f aca="false">IF(Inosina!N6&lt;&gt;0,"C6 ","")</f>
        <v/>
      </c>
      <c r="R6" s="159" t="str">
        <f aca="false">IF(Inosina!N6&gt;0,$BA$10&amp;'Pedido e Cotação'!F16&amp;" "&amp;$BA$4,"")</f>
        <v/>
      </c>
      <c r="S6" s="159" t="str">
        <f aca="false">IF(R6="","",VLOOKUP(R6,$BA:$BD,2,0))</f>
        <v/>
      </c>
      <c r="T6" s="159" t="str">
        <f aca="false">IF(Inosina!J6&lt;&gt;0,"2' O-Metil rU ","")</f>
        <v/>
      </c>
      <c r="U6" s="159" t="str">
        <f aca="false">IF(Inosina!J6&gt;0,$BA$16&amp;'Pedido e Cotação'!F16&amp;" "&amp;$BA$4,"")</f>
        <v/>
      </c>
      <c r="V6" s="159" t="str">
        <f aca="false">IF(U6="","",VLOOKUP(U6,$BA:$BD,2,0))</f>
        <v/>
      </c>
      <c r="W6" s="159" t="str">
        <f aca="false">IF(Inosina!H6&lt;&gt;0,"2' O-Metil rG ","")</f>
        <v/>
      </c>
      <c r="X6" s="159" t="str">
        <f aca="false">IF(Inosina!H6&gt;0,$BA$14&amp;'Pedido e Cotação'!F16&amp;" "&amp;$BA$4,"")</f>
        <v/>
      </c>
      <c r="Y6" s="159" t="str">
        <f aca="false">IF(X6="","",VLOOKUP(X6,$BA:$BD,2,0))</f>
        <v/>
      </c>
      <c r="Z6" s="159" t="str">
        <f aca="false">IF(Inosina!G6&lt;&gt;0,"2' O-Metil rC ","")</f>
        <v/>
      </c>
      <c r="AA6" s="159" t="str">
        <f aca="false">IF(Inosina!G6&gt;0,$BA$13&amp;'Pedido e Cotação'!F16&amp;" "&amp;$BA$4,"")</f>
        <v/>
      </c>
      <c r="AB6" s="159" t="str">
        <f aca="false">IF(AA6="","",VLOOKUP(AA6,$BA:$BD,2,0))</f>
        <v/>
      </c>
      <c r="AC6" s="159" t="str">
        <f aca="false">IF(Inosina!F6&lt;&gt;0,"2' O-Metil rA ","")</f>
        <v/>
      </c>
      <c r="AD6" s="159" t="str">
        <f aca="false">IF(Inosina!F6&gt;0,$BA$12&amp;'Pedido e Cotação'!F16&amp;" "&amp;$BA$4,"")</f>
        <v/>
      </c>
      <c r="AE6" s="159"/>
      <c r="AF6" s="159" t="str">
        <f aca="false">IF(Inosina!E6&lt;&gt;0,"Deoxy Uracila ","")</f>
        <v/>
      </c>
      <c r="AG6" s="159" t="str">
        <f aca="false">IF(Inosina!E6&gt;0,$BA$11&amp;'Pedido e Cotação'!F16&amp;" "&amp;$BA$4,"")</f>
        <v/>
      </c>
      <c r="AH6" s="159" t="str">
        <f aca="false">IF(AG6="","",VLOOKUP(AG6,$BA:$BD,2,0))</f>
        <v/>
      </c>
      <c r="AI6" s="159" t="str">
        <f aca="false">IF(Inosina!I6&lt;&gt;0,"2' O-Metil 5-Metil rU ","")</f>
        <v/>
      </c>
      <c r="AJ6" s="159" t="str">
        <f aca="false">IF(Inosina!F6&gt;0,$BA$15&amp;'Pedido e Cotação'!F16&amp;" "&amp;$BA$4,"")</f>
        <v/>
      </c>
      <c r="AK6" s="159" t="str">
        <f aca="false">IF(AJ6="","",VLOOKUP(AJ6,$BA:$BD,2,0))</f>
        <v/>
      </c>
      <c r="AL6" s="159" t="str">
        <f aca="false">IF(Inosina!K6&lt;&gt;0,"5' 5-Metil dC ","")</f>
        <v/>
      </c>
      <c r="AM6" s="159" t="str">
        <f aca="false">IF(Inosina!I6&gt;0,$BA$17&amp;'Pedido e Cotação'!I16&amp;" "&amp;$BA$4,"")</f>
        <v/>
      </c>
      <c r="AN6" s="159" t="str">
        <f aca="false">IF(AM6="","",VLOOKUP(AM6,$BA:$BD,2,0))</f>
        <v/>
      </c>
      <c r="AO6" s="159" t="str">
        <f aca="false">IF(Inosina!O6&lt;&gt;0,"Fosforotioato ","")</f>
        <v/>
      </c>
      <c r="AP6" s="159" t="str">
        <f aca="false">IF(Inosina!O6&gt;0,$BA$18&amp;'Pedido e Cotação'!F16&amp;" "&amp;$BA$4,"")</f>
        <v/>
      </c>
      <c r="AQ6" s="159" t="str">
        <f aca="false">IF(AP6="","",VLOOKUP(AP6,$BA:$BD,2,0))</f>
        <v/>
      </c>
      <c r="AR6" s="159" t="str">
        <f aca="false">IF(AND(H6="",K6="",N6="",Q6="",AO6="",AF6=""),"","Modificação Interna ")</f>
        <v/>
      </c>
      <c r="AS6" s="159" t="str">
        <f aca="false">H6&amp;K6&amp;N6&amp;Q6&amp;AF6&amp;AO6&amp;T6&amp;W6&amp;Z6&amp;AC6&amp;AI6&amp;AL6</f>
        <v/>
      </c>
      <c r="AT6" s="159" t="str">
        <f aca="false">CONCATENATE(IF('Pedido e Cotação'!H16&lt;&gt;"",IF('Pedido e Cotação'!H16&gt;0,$BA$5,""),IF('Pedido e Cotação'!H16&gt;0,$BA$5,""))," ",'Pedido e Cotação'!H16)</f>
        <v> </v>
      </c>
      <c r="AU6" s="159" t="str">
        <f aca="false">IF(AT6=" ","",AT6&amp;" "&amp;'Pedido e Cotação'!F16&amp;" "&amp;$BA$4)</f>
        <v/>
      </c>
      <c r="AV6" s="159" t="str">
        <f aca="false">IF(AU6="","",VLOOKUP(AU6,$BA:$BD,2,0))</f>
        <v/>
      </c>
      <c r="AW6" s="159" t="str">
        <f aca="false">CONCATENATE(IF('Pedido e Cotação'!I16&lt;&gt;"",IF('Pedido e Cotação'!I16&gt;0,$BA$6,""),IF('Pedido e Cotação'!I16&gt;0,$BA$6,""))," ",'Pedido e Cotação'!I16)</f>
        <v> </v>
      </c>
      <c r="AX6" s="159" t="str">
        <f aca="false">IF(AW6=" ","",AW6&amp;" "&amp;'Pedido e Cotação'!F16&amp;" "&amp;$BA$4)</f>
        <v/>
      </c>
      <c r="AY6" s="159" t="str">
        <f aca="false">IF(AX6="","",VLOOKUP(AX6,$BA:$BD,2,0))</f>
        <v/>
      </c>
      <c r="BA6" s="0" t="s">
        <v>255</v>
      </c>
    </row>
    <row r="7" customFormat="false" ht="12.75" hidden="false" customHeight="false" outlineLevel="0" collapsed="false">
      <c r="B7" s="159" t="str">
        <f aca="false">IF('Pedido e Cotação'!E17="","",$BA$3&amp;" "&amp;'Pedido e Cotação'!F17&amp;" "&amp;$BA$4)</f>
        <v/>
      </c>
      <c r="C7" s="159" t="str">
        <f aca="false">IF(OR(F7="Dessalinizado",F7="HPLC"),"",IF('Pedido e Cotação'!E17="","",IF('Pedido e Cotação'!G17&lt;=50,"",IF(AND('Pedido e Cotação'!G17&gt;50,'Pedido e Cotação'!G17&lt;80),"L","LL"))))</f>
        <v/>
      </c>
      <c r="D7" s="159" t="str">
        <f aca="false">IF(B7="","",(B7&amp;" "&amp;F7&amp;" "&amp;C7))</f>
        <v/>
      </c>
      <c r="E7" s="159" t="str">
        <f aca="false">IF(B7="","",VLOOKUP(D7,$BA:$BD,2,0))</f>
        <v/>
      </c>
      <c r="F7" s="159" t="str">
        <f aca="false">IF('Pedido e Cotação'!J17="","",'Pedido e Cotação'!J17)</f>
        <v>Dessalinizado</v>
      </c>
      <c r="G7" s="159" t="str">
        <f aca="false">IF('Pedido e Cotação'!J17="HPLC",VLOOKUP(F7,$BA:$BD,2,0),"")</f>
        <v/>
      </c>
      <c r="H7" s="159" t="str">
        <f aca="false">IF(Inosina!D7&lt;&gt;0,"Inosina ","")</f>
        <v/>
      </c>
      <c r="I7" s="159" t="str">
        <f aca="false">IF(Inosina!D7&gt;0,$BA$7&amp;'Pedido e Cotação'!F17&amp;" "&amp;$BA$4,"")</f>
        <v/>
      </c>
      <c r="J7" s="159" t="str">
        <f aca="false">IF(I7="","",VLOOKUP(I7,$BA:$BD,2,0))</f>
        <v/>
      </c>
      <c r="K7" s="159" t="str">
        <f aca="false">IF(Inosina!L7&lt;&gt;0,"8-Oxoguanina ","")</f>
        <v/>
      </c>
      <c r="L7" s="159" t="str">
        <f aca="false">IF(Inosina!L7&gt;0,$BA$8&amp;'Pedido e Cotação'!F17&amp;" "&amp;$BA$4,"")</f>
        <v/>
      </c>
      <c r="M7" s="159" t="str">
        <f aca="false">IF(L7="","",VLOOKUP(L7,$BA:$BD,2,0))</f>
        <v/>
      </c>
      <c r="N7" s="159" t="str">
        <f aca="false">IF(Inosina!M7&lt;&gt;0,"C3 ","")</f>
        <v/>
      </c>
      <c r="O7" s="159" t="str">
        <f aca="false">IF(Inosina!M7&gt;0,$BA$9&amp;'Pedido e Cotação'!F17&amp;" "&amp;$BA$4,"")</f>
        <v/>
      </c>
      <c r="P7" s="159" t="str">
        <f aca="false">IF(O7="","",VLOOKUP(O7,$BA:$BD,2,0))</f>
        <v/>
      </c>
      <c r="Q7" s="159" t="str">
        <f aca="false">IF(Inosina!N7&lt;&gt;0,"C6 ","")</f>
        <v/>
      </c>
      <c r="R7" s="159" t="str">
        <f aca="false">IF(Inosina!N7&gt;0,$BA$10&amp;'Pedido e Cotação'!F17&amp;" "&amp;$BA$4,"")</f>
        <v/>
      </c>
      <c r="S7" s="159" t="str">
        <f aca="false">IF(R7="","",VLOOKUP(R7,$BA:$BD,2,0))</f>
        <v/>
      </c>
      <c r="T7" s="159" t="str">
        <f aca="false">IF(Inosina!J7&lt;&gt;0,"2' O-Metil rU ","")</f>
        <v/>
      </c>
      <c r="U7" s="159" t="str">
        <f aca="false">IF(Inosina!J7&gt;0,$BA$16&amp;'Pedido e Cotação'!F17&amp;" "&amp;$BA$4,"")</f>
        <v/>
      </c>
      <c r="V7" s="159" t="str">
        <f aca="false">IF(U7="","",VLOOKUP(U7,$BA:$BD,2,0))</f>
        <v/>
      </c>
      <c r="W7" s="159" t="str">
        <f aca="false">IF(Inosina!H7&lt;&gt;0,"2' O-Metil rG ","")</f>
        <v/>
      </c>
      <c r="X7" s="159" t="str">
        <f aca="false">IF(Inosina!H7&gt;0,$BA$14&amp;'Pedido e Cotação'!F17&amp;" "&amp;$BA$4,"")</f>
        <v/>
      </c>
      <c r="Y7" s="159" t="str">
        <f aca="false">IF(X7="","",VLOOKUP(X7,$BA:$BD,2,0))</f>
        <v/>
      </c>
      <c r="Z7" s="159" t="str">
        <f aca="false">IF(Inosina!G7&lt;&gt;0,"2' O-Metil rC ","")</f>
        <v/>
      </c>
      <c r="AA7" s="159" t="str">
        <f aca="false">IF(Inosina!G7&gt;0,$BA$13&amp;'Pedido e Cotação'!F17&amp;" "&amp;$BA$4,"")</f>
        <v/>
      </c>
      <c r="AB7" s="159" t="str">
        <f aca="false">IF(AA7="","",VLOOKUP(AA7,$BA:$BD,2,0))</f>
        <v/>
      </c>
      <c r="AC7" s="159" t="str">
        <f aca="false">IF(Inosina!F7&lt;&gt;0,"2' O-Metil rA ","")</f>
        <v/>
      </c>
      <c r="AD7" s="159" t="str">
        <f aca="false">IF(Inosina!F7&gt;0,$BA$12&amp;'Pedido e Cotação'!F17&amp;" "&amp;$BA$4,"")</f>
        <v/>
      </c>
      <c r="AE7" s="159"/>
      <c r="AF7" s="159" t="str">
        <f aca="false">IF(Inosina!E7&lt;&gt;0,"Deoxy Uracila ","")</f>
        <v/>
      </c>
      <c r="AG7" s="159" t="str">
        <f aca="false">IF(Inosina!E7&gt;0,$BA$11&amp;'Pedido e Cotação'!F17&amp;" "&amp;$BA$4,"")</f>
        <v/>
      </c>
      <c r="AH7" s="159" t="str">
        <f aca="false">IF(AG7="","",VLOOKUP(AG7,$BA:$BD,2,0))</f>
        <v/>
      </c>
      <c r="AI7" s="159" t="str">
        <f aca="false">IF(Inosina!I7&lt;&gt;0,"2' O-Metil 5-Metil rU ","")</f>
        <v/>
      </c>
      <c r="AJ7" s="159" t="str">
        <f aca="false">IF(Inosina!F7&gt;0,$BA$15&amp;'Pedido e Cotação'!F17&amp;" "&amp;$BA$4,"")</f>
        <v/>
      </c>
      <c r="AK7" s="159" t="str">
        <f aca="false">IF(AJ7="","",VLOOKUP(AJ7,$BA:$BD,2,0))</f>
        <v/>
      </c>
      <c r="AL7" s="159" t="str">
        <f aca="false">IF(Inosina!K7&lt;&gt;0,"5' 5-Metil dC ","")</f>
        <v/>
      </c>
      <c r="AM7" s="159" t="str">
        <f aca="false">IF(Inosina!I7&gt;0,$BA$17&amp;'Pedido e Cotação'!I17&amp;" "&amp;$BA$4,"")</f>
        <v/>
      </c>
      <c r="AN7" s="159" t="str">
        <f aca="false">IF(AM7="","",VLOOKUP(AM7,$BA:$BD,2,0))</f>
        <v/>
      </c>
      <c r="AO7" s="159" t="str">
        <f aca="false">IF(Inosina!O7&lt;&gt;0,"Fosforotioato ","")</f>
        <v/>
      </c>
      <c r="AP7" s="159" t="str">
        <f aca="false">IF(Inosina!O7&gt;0,$BA$18&amp;'Pedido e Cotação'!F17&amp;" "&amp;$BA$4,"")</f>
        <v/>
      </c>
      <c r="AQ7" s="159" t="str">
        <f aca="false">IF(AP7="","",VLOOKUP(AP7,$BA:$BD,2,0))</f>
        <v/>
      </c>
      <c r="AR7" s="159" t="str">
        <f aca="false">IF(AND(H7="",K7="",N7="",Q7="",AO7="",AF7=""),"","Modificação Interna ")</f>
        <v/>
      </c>
      <c r="AS7" s="159" t="str">
        <f aca="false">H7&amp;K7&amp;N7&amp;Q7&amp;AF7&amp;AO7&amp;T7&amp;W7&amp;Z7&amp;AC7&amp;AI7&amp;AL7</f>
        <v/>
      </c>
      <c r="AT7" s="159" t="str">
        <f aca="false">CONCATENATE(IF('Pedido e Cotação'!H17&lt;&gt;"",IF('Pedido e Cotação'!H17&gt;0,$BA$5,""),IF('Pedido e Cotação'!H17&gt;0,$BA$5,""))," ",'Pedido e Cotação'!H17)</f>
        <v> </v>
      </c>
      <c r="AU7" s="159" t="str">
        <f aca="false">IF(AT7=" ","",AT7&amp;" "&amp;'Pedido e Cotação'!F17&amp;" "&amp;$BA$4)</f>
        <v/>
      </c>
      <c r="AV7" s="159" t="str">
        <f aca="false">IF(AU7="","",VLOOKUP(AU7,$BA:$BD,2,0))</f>
        <v/>
      </c>
      <c r="AW7" s="159" t="str">
        <f aca="false">CONCATENATE(IF('Pedido e Cotação'!I17&lt;&gt;"",IF('Pedido e Cotação'!I17&gt;0,$BA$6,""),IF('Pedido e Cotação'!I17&gt;0,$BA$6,""))," ",'Pedido e Cotação'!I17)</f>
        <v> </v>
      </c>
      <c r="AX7" s="159" t="str">
        <f aca="false">IF(AW7=" ","",AW7&amp;" "&amp;'Pedido e Cotação'!F17&amp;" "&amp;$BA$4)</f>
        <v/>
      </c>
      <c r="AY7" s="159" t="str">
        <f aca="false">IF(AX7="","",VLOOKUP(AX7,$BA:$BD,2,0))</f>
        <v/>
      </c>
      <c r="BA7" s="161" t="s">
        <v>260</v>
      </c>
    </row>
    <row r="8" customFormat="false" ht="12.75" hidden="false" customHeight="false" outlineLevel="0" collapsed="false">
      <c r="B8" s="159" t="str">
        <f aca="false">IF('Pedido e Cotação'!E18="","",$BA$3&amp;" "&amp;'Pedido e Cotação'!F18&amp;" "&amp;$BA$4)</f>
        <v/>
      </c>
      <c r="C8" s="159" t="str">
        <f aca="false">IF(OR(F8="Dessalinizado",F8="HPLC"),"",IF('Pedido e Cotação'!E18="","",IF('Pedido e Cotação'!G18&lt;=50,"",IF(AND('Pedido e Cotação'!G18&gt;50,'Pedido e Cotação'!G18&lt;80),"L","LL"))))</f>
        <v/>
      </c>
      <c r="D8" s="159" t="str">
        <f aca="false">IF(B8="","",(B8&amp;" "&amp;F8&amp;" "&amp;C8))</f>
        <v/>
      </c>
      <c r="E8" s="159" t="str">
        <f aca="false">IF(B8="","",VLOOKUP(D8,$BA:$BD,2,0))</f>
        <v/>
      </c>
      <c r="F8" s="159" t="str">
        <f aca="false">IF('Pedido e Cotação'!J18="","",'Pedido e Cotação'!J18)</f>
        <v>Dessalinizado</v>
      </c>
      <c r="G8" s="159" t="str">
        <f aca="false">IF('Pedido e Cotação'!J18="HPLC",VLOOKUP(F8,$BA:$BD,2,0),"")</f>
        <v/>
      </c>
      <c r="H8" s="159" t="str">
        <f aca="false">IF(Inosina!D8&lt;&gt;0,"Inosina ","")</f>
        <v/>
      </c>
      <c r="I8" s="159" t="str">
        <f aca="false">IF(Inosina!D8&gt;0,$BA$7&amp;'Pedido e Cotação'!F18&amp;" "&amp;$BA$4,"")</f>
        <v/>
      </c>
      <c r="J8" s="159" t="str">
        <f aca="false">IF(I8="","",VLOOKUP(I8,$BA:$BD,2,0))</f>
        <v/>
      </c>
      <c r="K8" s="159" t="str">
        <f aca="false">IF(Inosina!L8&lt;&gt;0,"8-Oxoguanina ","")</f>
        <v/>
      </c>
      <c r="L8" s="159" t="str">
        <f aca="false">IF(Inosina!L8&gt;0,$BA$8&amp;'Pedido e Cotação'!F18&amp;" "&amp;$BA$4,"")</f>
        <v/>
      </c>
      <c r="M8" s="159" t="str">
        <f aca="false">IF(L8="","",VLOOKUP(L8,$BA:$BD,2,0))</f>
        <v/>
      </c>
      <c r="N8" s="159" t="str">
        <f aca="false">IF(Inosina!M8&lt;&gt;0,"C3 ","")</f>
        <v/>
      </c>
      <c r="O8" s="159" t="str">
        <f aca="false">IF(Inosina!M8&gt;0,$BA$9&amp;'Pedido e Cotação'!F18&amp;" "&amp;$BA$4,"")</f>
        <v/>
      </c>
      <c r="P8" s="159" t="str">
        <f aca="false">IF(O8="","",VLOOKUP(O8,$BA:$BD,2,0))</f>
        <v/>
      </c>
      <c r="Q8" s="159" t="str">
        <f aca="false">IF(Inosina!N8&lt;&gt;0,"C6 ","")</f>
        <v/>
      </c>
      <c r="R8" s="159" t="str">
        <f aca="false">IF(Inosina!N8&gt;0,$BA$10&amp;'Pedido e Cotação'!F18&amp;" "&amp;$BA$4,"")</f>
        <v/>
      </c>
      <c r="S8" s="159" t="str">
        <f aca="false">IF(R8="","",VLOOKUP(R8,$BA:$BD,2,0))</f>
        <v/>
      </c>
      <c r="T8" s="159" t="str">
        <f aca="false">IF(Inosina!J8&lt;&gt;0,"2' O-Metil rU ","")</f>
        <v/>
      </c>
      <c r="U8" s="159" t="str">
        <f aca="false">IF(Inosina!J8&gt;0,$BA$16&amp;'Pedido e Cotação'!F18&amp;" "&amp;$BA$4,"")</f>
        <v/>
      </c>
      <c r="V8" s="159" t="str">
        <f aca="false">IF(U8="","",VLOOKUP(U8,$BA:$BD,2,0))</f>
        <v/>
      </c>
      <c r="W8" s="159" t="str">
        <f aca="false">IF(Inosina!H8&lt;&gt;0,"2' O-Metil rG ","")</f>
        <v/>
      </c>
      <c r="X8" s="159" t="str">
        <f aca="false">IF(Inosina!H8&gt;0,$BA$14&amp;'Pedido e Cotação'!F18&amp;" "&amp;$BA$4,"")</f>
        <v/>
      </c>
      <c r="Y8" s="159" t="str">
        <f aca="false">IF(X8="","",VLOOKUP(X8,$BA:$BD,2,0))</f>
        <v/>
      </c>
      <c r="Z8" s="159" t="str">
        <f aca="false">IF(Inosina!G8&lt;&gt;0,"2' O-Metil rC ","")</f>
        <v/>
      </c>
      <c r="AA8" s="159" t="str">
        <f aca="false">IF(Inosina!G8&gt;0,$BA$13&amp;'Pedido e Cotação'!F18&amp;" "&amp;$BA$4,"")</f>
        <v/>
      </c>
      <c r="AB8" s="159" t="str">
        <f aca="false">IF(AA8="","",VLOOKUP(AA8,$BA:$BD,2,0))</f>
        <v/>
      </c>
      <c r="AC8" s="159" t="str">
        <f aca="false">IF(Inosina!F8&lt;&gt;0,"2' O-Metil rA ","")</f>
        <v/>
      </c>
      <c r="AD8" s="159" t="str">
        <f aca="false">IF(Inosina!F8&gt;0,$BA$12&amp;'Pedido e Cotação'!F18&amp;" "&amp;$BA$4,"")</f>
        <v/>
      </c>
      <c r="AE8" s="159"/>
      <c r="AF8" s="159" t="str">
        <f aca="false">IF(Inosina!E8&lt;&gt;0,"Deoxy Uracila ","")</f>
        <v/>
      </c>
      <c r="AG8" s="159" t="str">
        <f aca="false">IF(Inosina!E8&gt;0,$BA$11&amp;'Pedido e Cotação'!F18&amp;" "&amp;$BA$4,"")</f>
        <v/>
      </c>
      <c r="AH8" s="159" t="str">
        <f aca="false">IF(AG8="","",VLOOKUP(AG8,$BA:$BD,2,0))</f>
        <v/>
      </c>
      <c r="AI8" s="159" t="str">
        <f aca="false">IF(Inosina!I8&lt;&gt;0,"2' O-Metil 5-Metil rU ","")</f>
        <v/>
      </c>
      <c r="AJ8" s="159" t="str">
        <f aca="false">IF(Inosina!F8&gt;0,$BA$15&amp;'Pedido e Cotação'!F18&amp;" "&amp;$BA$4,"")</f>
        <v/>
      </c>
      <c r="AK8" s="159" t="str">
        <f aca="false">IF(AJ8="","",VLOOKUP(AJ8,$BA:$BD,2,0))</f>
        <v/>
      </c>
      <c r="AL8" s="159" t="str">
        <f aca="false">IF(Inosina!K8&lt;&gt;0,"5' 5-Metil dC ","")</f>
        <v/>
      </c>
      <c r="AM8" s="159" t="str">
        <f aca="false">IF(Inosina!I8&gt;0,$BA$17&amp;'Pedido e Cotação'!I18&amp;" "&amp;$BA$4,"")</f>
        <v/>
      </c>
      <c r="AN8" s="159" t="str">
        <f aca="false">IF(AM8="","",VLOOKUP(AM8,$BA:$BD,2,0))</f>
        <v/>
      </c>
      <c r="AO8" s="159" t="str">
        <f aca="false">IF(Inosina!O8&lt;&gt;0,"Fosforotioato ","")</f>
        <v/>
      </c>
      <c r="AP8" s="159" t="str">
        <f aca="false">IF(Inosina!O8&gt;0,$BA$18&amp;'Pedido e Cotação'!F18&amp;" "&amp;$BA$4,"")</f>
        <v/>
      </c>
      <c r="AQ8" s="159" t="str">
        <f aca="false">IF(AP8="","",VLOOKUP(AP8,$BA:$BD,2,0))</f>
        <v/>
      </c>
      <c r="AR8" s="159" t="str">
        <f aca="false">IF(AND(H8="",K8="",N8="",Q8="",AO8="",AF8=""),"","Modificação Interna ")</f>
        <v/>
      </c>
      <c r="AS8" s="159" t="str">
        <f aca="false">H8&amp;K8&amp;N8&amp;Q8&amp;AF8&amp;AO8&amp;T8&amp;W8&amp;Z8&amp;AC8&amp;AI8&amp;AL8</f>
        <v/>
      </c>
      <c r="AT8" s="159" t="str">
        <f aca="false">CONCATENATE(IF('Pedido e Cotação'!H18&lt;&gt;"",IF('Pedido e Cotação'!H18&gt;0,$BA$5,""),IF('Pedido e Cotação'!H18&gt;0,$BA$5,""))," ",'Pedido e Cotação'!H18)</f>
        <v> </v>
      </c>
      <c r="AU8" s="159" t="str">
        <f aca="false">IF(AT8=" ","",AT8&amp;" "&amp;'Pedido e Cotação'!F18&amp;" "&amp;$BA$4)</f>
        <v/>
      </c>
      <c r="AV8" s="159" t="str">
        <f aca="false">IF(AU8="","",VLOOKUP(AU8,$BA:$BD,2,0))</f>
        <v/>
      </c>
      <c r="AW8" s="159" t="str">
        <f aca="false">CONCATENATE(IF('Pedido e Cotação'!I18&lt;&gt;"",IF('Pedido e Cotação'!I18&gt;0,$BA$6,""),IF('Pedido e Cotação'!I18&gt;0,$BA$6,""))," ",'Pedido e Cotação'!I18)</f>
        <v> </v>
      </c>
      <c r="AX8" s="159" t="str">
        <f aca="false">IF(AW8=" ","",AW8&amp;" "&amp;'Pedido e Cotação'!F18&amp;" "&amp;$BA$4)</f>
        <v/>
      </c>
      <c r="AY8" s="159" t="str">
        <f aca="false">IF(AX8="","",VLOOKUP(AX8,$BA:$BD,2,0))</f>
        <v/>
      </c>
      <c r="BA8" s="161" t="s">
        <v>261</v>
      </c>
    </row>
    <row r="9" customFormat="false" ht="12.75" hidden="false" customHeight="false" outlineLevel="0" collapsed="false">
      <c r="B9" s="159" t="str">
        <f aca="false">IF('Pedido e Cotação'!E19="","",$BA$3&amp;" "&amp;'Pedido e Cotação'!F19&amp;" "&amp;$BA$4)</f>
        <v/>
      </c>
      <c r="C9" s="159" t="str">
        <f aca="false">IF(OR(F9="Dessalinizado",F9="HPLC"),"",IF('Pedido e Cotação'!E19="","",IF('Pedido e Cotação'!G19&lt;=50,"",IF(AND('Pedido e Cotação'!G19&gt;50,'Pedido e Cotação'!G19&lt;80),"L","LL"))))</f>
        <v/>
      </c>
      <c r="D9" s="159" t="str">
        <f aca="false">IF(B9="","",(B9&amp;" "&amp;F9&amp;" "&amp;C9))</f>
        <v/>
      </c>
      <c r="E9" s="159" t="str">
        <f aca="false">IF(B9="","",VLOOKUP(D9,$BA:$BD,2,0))</f>
        <v/>
      </c>
      <c r="F9" s="159" t="str">
        <f aca="false">IF('Pedido e Cotação'!J19="","",'Pedido e Cotação'!J19)</f>
        <v>Dessalinizado</v>
      </c>
      <c r="G9" s="159" t="str">
        <f aca="false">IF('Pedido e Cotação'!J19="HPLC",VLOOKUP(F9,$BA:$BD,2,0),"")</f>
        <v/>
      </c>
      <c r="H9" s="159" t="str">
        <f aca="false">IF(Inosina!D9&lt;&gt;0,"Inosina ","")</f>
        <v/>
      </c>
      <c r="I9" s="159" t="str">
        <f aca="false">IF(Inosina!D9&gt;0,$BA$7&amp;'Pedido e Cotação'!F19&amp;" "&amp;$BA$4,"")</f>
        <v/>
      </c>
      <c r="J9" s="159" t="str">
        <f aca="false">IF(I9="","",VLOOKUP(I9,$BA:$BD,2,0))</f>
        <v/>
      </c>
      <c r="K9" s="159" t="str">
        <f aca="false">IF(Inosina!L9&lt;&gt;0,"8-Oxoguanina ","")</f>
        <v/>
      </c>
      <c r="L9" s="159" t="str">
        <f aca="false">IF(Inosina!L9&gt;0,$BA$8&amp;'Pedido e Cotação'!F19&amp;" "&amp;$BA$4,"")</f>
        <v/>
      </c>
      <c r="M9" s="159" t="str">
        <f aca="false">IF(L9="","",VLOOKUP(L9,$BA:$BD,2,0))</f>
        <v/>
      </c>
      <c r="N9" s="159" t="str">
        <f aca="false">IF(Inosina!M9&lt;&gt;0,"C3 ","")</f>
        <v/>
      </c>
      <c r="O9" s="159" t="str">
        <f aca="false">IF(Inosina!M9&gt;0,$BA$9&amp;'Pedido e Cotação'!F19&amp;" "&amp;$BA$4,"")</f>
        <v/>
      </c>
      <c r="P9" s="159" t="str">
        <f aca="false">IF(O9="","",VLOOKUP(O9,$BA:$BD,2,0))</f>
        <v/>
      </c>
      <c r="Q9" s="159" t="str">
        <f aca="false">IF(Inosina!N9&lt;&gt;0,"C6 ","")</f>
        <v/>
      </c>
      <c r="R9" s="159" t="str">
        <f aca="false">IF(Inosina!N9&gt;0,$BA$10&amp;'Pedido e Cotação'!F19&amp;" "&amp;$BA$4,"")</f>
        <v/>
      </c>
      <c r="S9" s="159" t="str">
        <f aca="false">IF(R9="","",VLOOKUP(R9,$BA:$BD,2,0))</f>
        <v/>
      </c>
      <c r="T9" s="159" t="str">
        <f aca="false">IF(Inosina!J9&lt;&gt;0,"2' O-Metil rU ","")</f>
        <v/>
      </c>
      <c r="U9" s="159" t="str">
        <f aca="false">IF(Inosina!J9&gt;0,$BA$16&amp;'Pedido e Cotação'!F19&amp;" "&amp;$BA$4,"")</f>
        <v/>
      </c>
      <c r="V9" s="159" t="str">
        <f aca="false">IF(U9="","",VLOOKUP(U9,$BA:$BD,2,0))</f>
        <v/>
      </c>
      <c r="W9" s="159" t="str">
        <f aca="false">IF(Inosina!H9&lt;&gt;0,"2' O-Metil rG ","")</f>
        <v/>
      </c>
      <c r="X9" s="159" t="str">
        <f aca="false">IF(Inosina!H9&gt;0,$BA$14&amp;'Pedido e Cotação'!F19&amp;" "&amp;$BA$4,"")</f>
        <v/>
      </c>
      <c r="Y9" s="159" t="str">
        <f aca="false">IF(X9="","",VLOOKUP(X9,$BA:$BD,2,0))</f>
        <v/>
      </c>
      <c r="Z9" s="159" t="str">
        <f aca="false">IF(Inosina!G9&lt;&gt;0,"2' O-Metil rC ","")</f>
        <v/>
      </c>
      <c r="AA9" s="159" t="str">
        <f aca="false">IF(Inosina!G9&gt;0,$BA$13&amp;'Pedido e Cotação'!F19&amp;" "&amp;$BA$4,"")</f>
        <v/>
      </c>
      <c r="AB9" s="159" t="str">
        <f aca="false">IF(AA9="","",VLOOKUP(AA9,$BA:$BD,2,0))</f>
        <v/>
      </c>
      <c r="AC9" s="159" t="str">
        <f aca="false">IF(Inosina!F9&lt;&gt;0,"2' O-Metil rA ","")</f>
        <v/>
      </c>
      <c r="AD9" s="159" t="str">
        <f aca="false">IF(Inosina!F9&gt;0,$BA$12&amp;'Pedido e Cotação'!F19&amp;" "&amp;$BA$4,"")</f>
        <v/>
      </c>
      <c r="AE9" s="159"/>
      <c r="AF9" s="159" t="str">
        <f aca="false">IF(Inosina!E9&lt;&gt;0,"Deoxy Uracila ","")</f>
        <v/>
      </c>
      <c r="AG9" s="159" t="str">
        <f aca="false">IF(Inosina!E9&gt;0,$BA$11&amp;'Pedido e Cotação'!F19&amp;" "&amp;$BA$4,"")</f>
        <v/>
      </c>
      <c r="AH9" s="159" t="str">
        <f aca="false">IF(AG9="","",VLOOKUP(AG9,$BA:$BD,2,0))</f>
        <v/>
      </c>
      <c r="AI9" s="159" t="str">
        <f aca="false">IF(Inosina!I9&lt;&gt;0,"2' O-Metil 5-Metil rU ","")</f>
        <v/>
      </c>
      <c r="AJ9" s="159" t="str">
        <f aca="false">IF(Inosina!F9&gt;0,$BA$15&amp;'Pedido e Cotação'!F19&amp;" "&amp;$BA$4,"")</f>
        <v/>
      </c>
      <c r="AK9" s="159" t="str">
        <f aca="false">IF(AJ9="","",VLOOKUP(AJ9,$BA:$BD,2,0))</f>
        <v/>
      </c>
      <c r="AL9" s="159" t="str">
        <f aca="false">IF(Inosina!K9&lt;&gt;0,"5' 5-Metil dC ","")</f>
        <v/>
      </c>
      <c r="AM9" s="159" t="str">
        <f aca="false">IF(Inosina!I9&gt;0,$BA$17&amp;'Pedido e Cotação'!I19&amp;" "&amp;$BA$4,"")</f>
        <v/>
      </c>
      <c r="AN9" s="159" t="str">
        <f aca="false">IF(AM9="","",VLOOKUP(AM9,$BA:$BD,2,0))</f>
        <v/>
      </c>
      <c r="AO9" s="159" t="str">
        <f aca="false">IF(Inosina!O9&lt;&gt;0,"Fosforotioato ","")</f>
        <v/>
      </c>
      <c r="AP9" s="159" t="str">
        <f aca="false">IF(Inosina!O9&gt;0,$BA$18&amp;'Pedido e Cotação'!F19&amp;" "&amp;$BA$4,"")</f>
        <v/>
      </c>
      <c r="AQ9" s="159" t="str">
        <f aca="false">IF(AP9="","",VLOOKUP(AP9,$BA:$BD,2,0))</f>
        <v/>
      </c>
      <c r="AR9" s="159" t="str">
        <f aca="false">IF(AND(H9="",K9="",N9="",Q9="",AO9="",AF9=""),"","Modificação Interna ")</f>
        <v/>
      </c>
      <c r="AS9" s="159" t="str">
        <f aca="false">H9&amp;K9&amp;N9&amp;Q9&amp;AF9&amp;AO9&amp;T9&amp;W9&amp;Z9&amp;AC9&amp;AI9&amp;AL9</f>
        <v/>
      </c>
      <c r="AT9" s="159" t="str">
        <f aca="false">CONCATENATE(IF('Pedido e Cotação'!H19&lt;&gt;"",IF('Pedido e Cotação'!H19&gt;0,$BA$5,""),IF('Pedido e Cotação'!H19&gt;0,$BA$5,""))," ",'Pedido e Cotação'!H19)</f>
        <v> </v>
      </c>
      <c r="AU9" s="159" t="str">
        <f aca="false">IF(AT9=" ","",AT9&amp;" "&amp;'Pedido e Cotação'!F19&amp;" "&amp;$BA$4)</f>
        <v/>
      </c>
      <c r="AV9" s="159" t="str">
        <f aca="false">IF(AU9="","",VLOOKUP(AU9,$BA:$BD,2,0))</f>
        <v/>
      </c>
      <c r="AW9" s="159" t="str">
        <f aca="false">CONCATENATE(IF('Pedido e Cotação'!I19&lt;&gt;"",IF('Pedido e Cotação'!I19&gt;0,$BA$6,""),IF('Pedido e Cotação'!I19&gt;0,$BA$6,""))," ",'Pedido e Cotação'!I19)</f>
        <v> </v>
      </c>
      <c r="AX9" s="159" t="str">
        <f aca="false">IF(AW9=" ","",AW9&amp;" "&amp;'Pedido e Cotação'!F19&amp;" "&amp;$BA$4)</f>
        <v/>
      </c>
      <c r="AY9" s="159" t="str">
        <f aca="false">IF(AX9="","",VLOOKUP(AX9,$BA:$BD,2,0))</f>
        <v/>
      </c>
      <c r="BA9" s="161" t="s">
        <v>262</v>
      </c>
    </row>
    <row r="10" customFormat="false" ht="12.75" hidden="false" customHeight="false" outlineLevel="0" collapsed="false">
      <c r="B10" s="159" t="str">
        <f aca="false">IF('Pedido e Cotação'!E20="","",$BA$3&amp;" "&amp;'Pedido e Cotação'!F20&amp;" "&amp;$BA$4)</f>
        <v/>
      </c>
      <c r="C10" s="159" t="str">
        <f aca="false">IF(OR(F10="Dessalinizado",F10="HPLC"),"",IF('Pedido e Cotação'!E20="","",IF('Pedido e Cotação'!G20&lt;=50,"",IF(AND('Pedido e Cotação'!G20&gt;50,'Pedido e Cotação'!G20&lt;80),"L","LL"))))</f>
        <v/>
      </c>
      <c r="D10" s="159" t="str">
        <f aca="false">IF(B10="","",(B10&amp;" "&amp;F10&amp;" "&amp;C10))</f>
        <v/>
      </c>
      <c r="E10" s="159" t="str">
        <f aca="false">IF(B10="","",VLOOKUP(D10,$BA:$BD,2,0))</f>
        <v/>
      </c>
      <c r="F10" s="159" t="str">
        <f aca="false">IF('Pedido e Cotação'!J20="","",'Pedido e Cotação'!J20)</f>
        <v>Dessalinizado</v>
      </c>
      <c r="G10" s="159" t="str">
        <f aca="false">IF('Pedido e Cotação'!J20="HPLC",VLOOKUP(F10,$BA:$BD,2,0),"")</f>
        <v/>
      </c>
      <c r="H10" s="159" t="str">
        <f aca="false">IF(Inosina!D10&lt;&gt;0,"Inosina ","")</f>
        <v/>
      </c>
      <c r="I10" s="159" t="str">
        <f aca="false">IF(Inosina!D10&gt;0,$BA$7&amp;'Pedido e Cotação'!F20&amp;" "&amp;$BA$4,"")</f>
        <v/>
      </c>
      <c r="J10" s="159" t="str">
        <f aca="false">IF(I10="","",VLOOKUP(I10,$BA:$BD,2,0))</f>
        <v/>
      </c>
      <c r="K10" s="159" t="str">
        <f aca="false">IF(Inosina!L10&lt;&gt;0,"8-Oxoguanina ","")</f>
        <v/>
      </c>
      <c r="L10" s="159" t="str">
        <f aca="false">IF(Inosina!L10&gt;0,$BA$8&amp;'Pedido e Cotação'!F20&amp;" "&amp;$BA$4,"")</f>
        <v/>
      </c>
      <c r="M10" s="159" t="str">
        <f aca="false">IF(L10="","",VLOOKUP(L10,$BA:$BD,2,0))</f>
        <v/>
      </c>
      <c r="N10" s="159" t="str">
        <f aca="false">IF(Inosina!M10&lt;&gt;0,"C3 ","")</f>
        <v/>
      </c>
      <c r="O10" s="159" t="str">
        <f aca="false">IF(Inosina!M10&gt;0,$BA$9&amp;'Pedido e Cotação'!F20&amp;" "&amp;$BA$4,"")</f>
        <v/>
      </c>
      <c r="P10" s="159" t="str">
        <f aca="false">IF(O10="","",VLOOKUP(O10,$BA:$BD,2,0))</f>
        <v/>
      </c>
      <c r="Q10" s="159" t="str">
        <f aca="false">IF(Inosina!N10&lt;&gt;0,"C6 ","")</f>
        <v/>
      </c>
      <c r="R10" s="159" t="str">
        <f aca="false">IF(Inosina!N10&gt;0,$BA$10&amp;'Pedido e Cotação'!F20&amp;" "&amp;$BA$4,"")</f>
        <v/>
      </c>
      <c r="S10" s="159" t="str">
        <f aca="false">IF(R10="","",VLOOKUP(R10,$BA:$BD,2,0))</f>
        <v/>
      </c>
      <c r="T10" s="159" t="str">
        <f aca="false">IF(Inosina!J10&lt;&gt;0,"2' O-Metil rU ","")</f>
        <v/>
      </c>
      <c r="U10" s="159" t="str">
        <f aca="false">IF(Inosina!J10&gt;0,$BA$16&amp;'Pedido e Cotação'!F20&amp;" "&amp;$BA$4,"")</f>
        <v/>
      </c>
      <c r="V10" s="159" t="str">
        <f aca="false">IF(U10="","",VLOOKUP(U10,$BA:$BD,2,0))</f>
        <v/>
      </c>
      <c r="W10" s="159" t="str">
        <f aca="false">IF(Inosina!H10&lt;&gt;0,"2' O-Metil rG ","")</f>
        <v/>
      </c>
      <c r="X10" s="159" t="str">
        <f aca="false">IF(Inosina!H10&gt;0,$BA$14&amp;'Pedido e Cotação'!F20&amp;" "&amp;$BA$4,"")</f>
        <v/>
      </c>
      <c r="Y10" s="159" t="str">
        <f aca="false">IF(X10="","",VLOOKUP(X10,$BA:$BD,2,0))</f>
        <v/>
      </c>
      <c r="Z10" s="159" t="str">
        <f aca="false">IF(Inosina!G10&lt;&gt;0,"2' O-Metil rC ","")</f>
        <v/>
      </c>
      <c r="AA10" s="159" t="str">
        <f aca="false">IF(Inosina!G10&gt;0,$BA$13&amp;'Pedido e Cotação'!F20&amp;" "&amp;$BA$4,"")</f>
        <v/>
      </c>
      <c r="AB10" s="159" t="str">
        <f aca="false">IF(AA10="","",VLOOKUP(AA10,$BA:$BD,2,0))</f>
        <v/>
      </c>
      <c r="AC10" s="159" t="str">
        <f aca="false">IF(Inosina!F10&lt;&gt;0,"2' O-Metil rA ","")</f>
        <v/>
      </c>
      <c r="AD10" s="159" t="str">
        <f aca="false">IF(Inosina!F10&gt;0,$BA$12&amp;'Pedido e Cotação'!F20&amp;" "&amp;$BA$4,"")</f>
        <v/>
      </c>
      <c r="AE10" s="159"/>
      <c r="AF10" s="159" t="str">
        <f aca="false">IF(Inosina!E10&lt;&gt;0,"Deoxy Uracila ","")</f>
        <v/>
      </c>
      <c r="AG10" s="159" t="str">
        <f aca="false">IF(Inosina!E10&gt;0,$BA$11&amp;'Pedido e Cotação'!F20&amp;" "&amp;$BA$4,"")</f>
        <v/>
      </c>
      <c r="AH10" s="159" t="str">
        <f aca="false">IF(AG10="","",VLOOKUP(AG10,$BA:$BD,2,0))</f>
        <v/>
      </c>
      <c r="AI10" s="159" t="str">
        <f aca="false">IF(Inosina!I10&lt;&gt;0,"2' O-Metil 5-Metil rU ","")</f>
        <v/>
      </c>
      <c r="AJ10" s="159" t="str">
        <f aca="false">IF(Inosina!F10&gt;0,$BA$15&amp;'Pedido e Cotação'!F20&amp;" "&amp;$BA$4,"")</f>
        <v/>
      </c>
      <c r="AK10" s="159" t="str">
        <f aca="false">IF(AJ10="","",VLOOKUP(AJ10,$BA:$BD,2,0))</f>
        <v/>
      </c>
      <c r="AL10" s="159" t="str">
        <f aca="false">IF(Inosina!K10&lt;&gt;0,"5' 5-Metil dC ","")</f>
        <v/>
      </c>
      <c r="AM10" s="159" t="str">
        <f aca="false">IF(Inosina!I10&gt;0,$BA$17&amp;'Pedido e Cotação'!I20&amp;" "&amp;$BA$4,"")</f>
        <v/>
      </c>
      <c r="AN10" s="159" t="str">
        <f aca="false">IF(AM10="","",VLOOKUP(AM10,$BA:$BD,2,0))</f>
        <v/>
      </c>
      <c r="AO10" s="159" t="str">
        <f aca="false">IF(Inosina!O10&lt;&gt;0,"Fosforotioato ","")</f>
        <v/>
      </c>
      <c r="AP10" s="159" t="str">
        <f aca="false">IF(Inosina!O10&gt;0,$BA$18&amp;'Pedido e Cotação'!F20&amp;" "&amp;$BA$4,"")</f>
        <v/>
      </c>
      <c r="AQ10" s="159" t="str">
        <f aca="false">IF(AP10="","",VLOOKUP(AP10,$BA:$BD,2,0))</f>
        <v/>
      </c>
      <c r="AR10" s="159" t="str">
        <f aca="false">IF(AND(H10="",K10="",N10="",Q10="",AO10="",AF10=""),"","Modificação Interna ")</f>
        <v/>
      </c>
      <c r="AS10" s="159" t="str">
        <f aca="false">H10&amp;K10&amp;N10&amp;Q10&amp;AF10&amp;AO10&amp;T10&amp;W10&amp;Z10&amp;AC10&amp;AI10&amp;AL10</f>
        <v/>
      </c>
      <c r="AT10" s="159" t="str">
        <f aca="false">CONCATENATE(IF('Pedido e Cotação'!H20&lt;&gt;"",IF('Pedido e Cotação'!H20&gt;0,$BA$5,""),IF('Pedido e Cotação'!H20&gt;0,$BA$5,""))," ",'Pedido e Cotação'!H20)</f>
        <v> </v>
      </c>
      <c r="AU10" s="159" t="str">
        <f aca="false">IF(AT10=" ","",AT10&amp;" "&amp;'Pedido e Cotação'!F20&amp;" "&amp;$BA$4)</f>
        <v/>
      </c>
      <c r="AV10" s="159" t="str">
        <f aca="false">IF(AU10="","",VLOOKUP(AU10,$BA:$BD,2,0))</f>
        <v/>
      </c>
      <c r="AW10" s="159" t="str">
        <f aca="false">CONCATENATE(IF('Pedido e Cotação'!I20&lt;&gt;"",IF('Pedido e Cotação'!I20&gt;0,$BA$6,""),IF('Pedido e Cotação'!I20&gt;0,$BA$6,""))," ",'Pedido e Cotação'!I20)</f>
        <v> </v>
      </c>
      <c r="AX10" s="159" t="str">
        <f aca="false">IF(AW10=" ","",AW10&amp;" "&amp;'Pedido e Cotação'!F20&amp;" "&amp;$BA$4)</f>
        <v/>
      </c>
      <c r="AY10" s="159" t="str">
        <f aca="false">IF(AX10="","",VLOOKUP(AX10,$BA:$BD,2,0))</f>
        <v/>
      </c>
      <c r="BA10" s="161" t="s">
        <v>263</v>
      </c>
    </row>
    <row r="11" customFormat="false" ht="12.75" hidden="false" customHeight="false" outlineLevel="0" collapsed="false">
      <c r="B11" s="159" t="str">
        <f aca="false">IF('Pedido e Cotação'!E21="","",$BA$3&amp;" "&amp;'Pedido e Cotação'!F21&amp;" "&amp;$BA$4)</f>
        <v/>
      </c>
      <c r="C11" s="159" t="str">
        <f aca="false">IF(OR(F11="Dessalinizado",F11="HPLC"),"",IF('Pedido e Cotação'!E21="","",IF('Pedido e Cotação'!G21&lt;=50,"",IF(AND('Pedido e Cotação'!G21&gt;50,'Pedido e Cotação'!G21&lt;80),"L","LL"))))</f>
        <v/>
      </c>
      <c r="D11" s="159" t="str">
        <f aca="false">IF(B11="","",(B11&amp;" "&amp;F11&amp;" "&amp;C11))</f>
        <v/>
      </c>
      <c r="E11" s="159" t="str">
        <f aca="false">IF(B11="","",VLOOKUP(D11,$BA:$BD,2,0))</f>
        <v/>
      </c>
      <c r="F11" s="159" t="str">
        <f aca="false">IF('Pedido e Cotação'!J21="","",'Pedido e Cotação'!J21)</f>
        <v>Dessalinizado</v>
      </c>
      <c r="G11" s="159" t="str">
        <f aca="false">IF('Pedido e Cotação'!J21="HPLC",VLOOKUP(F11,$BA:$BD,2,0),"")</f>
        <v/>
      </c>
      <c r="H11" s="159" t="str">
        <f aca="false">IF(Inosina!D11&lt;&gt;0,"Inosina ","")</f>
        <v/>
      </c>
      <c r="I11" s="159" t="str">
        <f aca="false">IF(Inosina!D11&gt;0,$BA$7&amp;'Pedido e Cotação'!F21&amp;" "&amp;$BA$4,"")</f>
        <v/>
      </c>
      <c r="J11" s="159" t="str">
        <f aca="false">IF(I11="","",VLOOKUP(I11,$BA:$BD,2,0))</f>
        <v/>
      </c>
      <c r="K11" s="159" t="str">
        <f aca="false">IF(Inosina!L11&lt;&gt;0,"8-Oxoguanina ","")</f>
        <v/>
      </c>
      <c r="L11" s="159" t="str">
        <f aca="false">IF(Inosina!L11&gt;0,$BA$8&amp;'Pedido e Cotação'!F21&amp;" "&amp;$BA$4,"")</f>
        <v/>
      </c>
      <c r="M11" s="159" t="str">
        <f aca="false">IF(L11="","",VLOOKUP(L11,$BA:$BD,2,0))</f>
        <v/>
      </c>
      <c r="N11" s="159" t="str">
        <f aca="false">IF(Inosina!M11&lt;&gt;0,"C3 ","")</f>
        <v/>
      </c>
      <c r="O11" s="159" t="str">
        <f aca="false">IF(Inosina!M11&gt;0,$BA$9&amp;'Pedido e Cotação'!F21&amp;" "&amp;$BA$4,"")</f>
        <v/>
      </c>
      <c r="P11" s="159" t="str">
        <f aca="false">IF(O11="","",VLOOKUP(O11,$BA:$BD,2,0))</f>
        <v/>
      </c>
      <c r="Q11" s="159" t="str">
        <f aca="false">IF(Inosina!N11&lt;&gt;0,"C6 ","")</f>
        <v/>
      </c>
      <c r="R11" s="159" t="str">
        <f aca="false">IF(Inosina!N11&gt;0,$BA$10&amp;'Pedido e Cotação'!F21&amp;" "&amp;$BA$4,"")</f>
        <v/>
      </c>
      <c r="S11" s="159" t="str">
        <f aca="false">IF(R11="","",VLOOKUP(R11,$BA:$BD,2,0))</f>
        <v/>
      </c>
      <c r="T11" s="159" t="str">
        <f aca="false">IF(Inosina!J11&lt;&gt;0,"2' O-Metil rU ","")</f>
        <v/>
      </c>
      <c r="U11" s="159" t="str">
        <f aca="false">IF(Inosina!J11&gt;0,$BA$16&amp;'Pedido e Cotação'!F21&amp;" "&amp;$BA$4,"")</f>
        <v/>
      </c>
      <c r="V11" s="159" t="str">
        <f aca="false">IF(U11="","",VLOOKUP(U11,$BA:$BD,2,0))</f>
        <v/>
      </c>
      <c r="W11" s="159" t="str">
        <f aca="false">IF(Inosina!H11&lt;&gt;0,"2' O-Metil rG ","")</f>
        <v/>
      </c>
      <c r="X11" s="159" t="str">
        <f aca="false">IF(Inosina!H11&gt;0,$BA$14&amp;'Pedido e Cotação'!F21&amp;" "&amp;$BA$4,"")</f>
        <v/>
      </c>
      <c r="Y11" s="159" t="str">
        <f aca="false">IF(X11="","",VLOOKUP(X11,$BA:$BD,2,0))</f>
        <v/>
      </c>
      <c r="Z11" s="159" t="str">
        <f aca="false">IF(Inosina!G11&lt;&gt;0,"2' O-Metil rC ","")</f>
        <v/>
      </c>
      <c r="AA11" s="159" t="str">
        <f aca="false">IF(Inosina!G11&gt;0,$BA$13&amp;'Pedido e Cotação'!F21&amp;" "&amp;$BA$4,"")</f>
        <v/>
      </c>
      <c r="AB11" s="159" t="str">
        <f aca="false">IF(AA11="","",VLOOKUP(AA11,$BA:$BD,2,0))</f>
        <v/>
      </c>
      <c r="AC11" s="159" t="str">
        <f aca="false">IF(Inosina!F11&lt;&gt;0,"2' O-Metil rA ","")</f>
        <v/>
      </c>
      <c r="AD11" s="159" t="str">
        <f aca="false">IF(Inosina!F11&gt;0,$BA$12&amp;'Pedido e Cotação'!F21&amp;" "&amp;$BA$4,"")</f>
        <v/>
      </c>
      <c r="AE11" s="159"/>
      <c r="AF11" s="159" t="str">
        <f aca="false">IF(Inosina!E11&lt;&gt;0,"Deoxy Uracila ","")</f>
        <v/>
      </c>
      <c r="AG11" s="159" t="str">
        <f aca="false">IF(Inosina!E11&gt;0,$BA$11&amp;'Pedido e Cotação'!F21&amp;" "&amp;$BA$4,"")</f>
        <v/>
      </c>
      <c r="AH11" s="159" t="str">
        <f aca="false">IF(AG11="","",VLOOKUP(AG11,$BA:$BD,2,0))</f>
        <v/>
      </c>
      <c r="AI11" s="159" t="str">
        <f aca="false">IF(Inosina!I11&lt;&gt;0,"2' O-Metil 5-Metil rU ","")</f>
        <v/>
      </c>
      <c r="AJ11" s="159" t="str">
        <f aca="false">IF(Inosina!F11&gt;0,$BA$15&amp;'Pedido e Cotação'!F21&amp;" "&amp;$BA$4,"")</f>
        <v/>
      </c>
      <c r="AK11" s="159" t="str">
        <f aca="false">IF(AJ11="","",VLOOKUP(AJ11,$BA:$BD,2,0))</f>
        <v/>
      </c>
      <c r="AL11" s="159" t="str">
        <f aca="false">IF(Inosina!K11&lt;&gt;0,"5' 5-Metil dC ","")</f>
        <v/>
      </c>
      <c r="AM11" s="159" t="str">
        <f aca="false">IF(Inosina!I11&gt;0,$BA$17&amp;'Pedido e Cotação'!I21&amp;" "&amp;$BA$4,"")</f>
        <v/>
      </c>
      <c r="AN11" s="159" t="str">
        <f aca="false">IF(AM11="","",VLOOKUP(AM11,$BA:$BD,2,0))</f>
        <v/>
      </c>
      <c r="AO11" s="159" t="str">
        <f aca="false">IF(Inosina!O11&lt;&gt;0,"Fosforotioato ","")</f>
        <v/>
      </c>
      <c r="AP11" s="159" t="str">
        <f aca="false">IF(Inosina!O11&gt;0,$BA$18&amp;'Pedido e Cotação'!F21&amp;" "&amp;$BA$4,"")</f>
        <v/>
      </c>
      <c r="AQ11" s="159" t="str">
        <f aca="false">IF(AP11="","",VLOOKUP(AP11,$BA:$BD,2,0))</f>
        <v/>
      </c>
      <c r="AR11" s="159" t="str">
        <f aca="false">IF(AND(H11="",K11="",N11="",Q11="",AO11="",AF11=""),"","Modificação Interna ")</f>
        <v/>
      </c>
      <c r="AS11" s="159" t="str">
        <f aca="false">H11&amp;K11&amp;N11&amp;Q11&amp;AF11&amp;AO11&amp;T11&amp;W11&amp;Z11&amp;AC11&amp;AI11&amp;AL11</f>
        <v/>
      </c>
      <c r="AT11" s="159" t="str">
        <f aca="false">CONCATENATE(IF('Pedido e Cotação'!H21&lt;&gt;"",IF('Pedido e Cotação'!H21&gt;0,$BA$5,""),IF('Pedido e Cotação'!H21&gt;0,$BA$5,""))," ",'Pedido e Cotação'!H21)</f>
        <v> </v>
      </c>
      <c r="AU11" s="159" t="str">
        <f aca="false">IF(AT11=" ","",AT11&amp;" "&amp;'Pedido e Cotação'!F21&amp;" "&amp;$BA$4)</f>
        <v/>
      </c>
      <c r="AV11" s="159" t="str">
        <f aca="false">IF(AU11="","",VLOOKUP(AU11,$BA:$BD,2,0))</f>
        <v/>
      </c>
      <c r="AW11" s="159" t="str">
        <f aca="false">CONCATENATE(IF('Pedido e Cotação'!I21&lt;&gt;"",IF('Pedido e Cotação'!I21&gt;0,$BA$6,""),IF('Pedido e Cotação'!I21&gt;0,$BA$6,""))," ",'Pedido e Cotação'!I21)</f>
        <v> </v>
      </c>
      <c r="AX11" s="159" t="str">
        <f aca="false">IF(AW11=" ","",AW11&amp;" "&amp;'Pedido e Cotação'!F21&amp;" "&amp;$BA$4)</f>
        <v/>
      </c>
      <c r="AY11" s="159" t="str">
        <f aca="false">IF(AX11="","",VLOOKUP(AX11,$BA:$BD,2,0))</f>
        <v/>
      </c>
      <c r="BA11" s="161" t="s">
        <v>264</v>
      </c>
    </row>
    <row r="12" customFormat="false" ht="12.75" hidden="false" customHeight="false" outlineLevel="0" collapsed="false">
      <c r="B12" s="159" t="str">
        <f aca="false">IF('Pedido e Cotação'!E22="","",$BA$3&amp;" "&amp;'Pedido e Cotação'!F22&amp;" "&amp;$BA$4)</f>
        <v/>
      </c>
      <c r="C12" s="159" t="str">
        <f aca="false">IF(OR(F12="Dessalinizado",F12="HPLC"),"",IF('Pedido e Cotação'!E22="","",IF('Pedido e Cotação'!G22&lt;=50,"",IF(AND('Pedido e Cotação'!G22&gt;50,'Pedido e Cotação'!G22&lt;80),"L","LL"))))</f>
        <v/>
      </c>
      <c r="D12" s="159" t="str">
        <f aca="false">IF(B12="","",(B12&amp;" "&amp;F12&amp;" "&amp;C12))</f>
        <v/>
      </c>
      <c r="E12" s="159" t="str">
        <f aca="false">IF(B12="","",VLOOKUP(D12,$BA:$BD,2,0))</f>
        <v/>
      </c>
      <c r="F12" s="159" t="str">
        <f aca="false">IF('Pedido e Cotação'!J22="","",'Pedido e Cotação'!J22)</f>
        <v>Dessalinizado</v>
      </c>
      <c r="G12" s="159" t="str">
        <f aca="false">IF('Pedido e Cotação'!J22="HPLC",VLOOKUP(F12,$BA:$BD,2,0),"")</f>
        <v/>
      </c>
      <c r="H12" s="159" t="str">
        <f aca="false">IF(Inosina!D12&lt;&gt;0,"Inosina ","")</f>
        <v/>
      </c>
      <c r="I12" s="159" t="str">
        <f aca="false">IF(Inosina!D12&gt;0,$BA$7&amp;'Pedido e Cotação'!F22&amp;" "&amp;$BA$4,"")</f>
        <v/>
      </c>
      <c r="J12" s="159" t="str">
        <f aca="false">IF(I12="","",VLOOKUP(I12,$BA:$BD,2,0))</f>
        <v/>
      </c>
      <c r="K12" s="159" t="str">
        <f aca="false">IF(Inosina!L12&lt;&gt;0,"8-Oxoguanina ","")</f>
        <v/>
      </c>
      <c r="L12" s="159" t="str">
        <f aca="false">IF(Inosina!L12&gt;0,$BA$8&amp;'Pedido e Cotação'!F22&amp;" "&amp;$BA$4,"")</f>
        <v/>
      </c>
      <c r="M12" s="159" t="str">
        <f aca="false">IF(L12="","",VLOOKUP(L12,$BA:$BD,2,0))</f>
        <v/>
      </c>
      <c r="N12" s="159" t="str">
        <f aca="false">IF(Inosina!M12&lt;&gt;0,"C3 ","")</f>
        <v/>
      </c>
      <c r="O12" s="159" t="str">
        <f aca="false">IF(Inosina!M12&gt;0,$BA$9&amp;'Pedido e Cotação'!F22&amp;" "&amp;$BA$4,"")</f>
        <v/>
      </c>
      <c r="P12" s="159" t="str">
        <f aca="false">IF(O12="","",VLOOKUP(O12,$BA:$BD,2,0))</f>
        <v/>
      </c>
      <c r="Q12" s="159" t="str">
        <f aca="false">IF(Inosina!N12&lt;&gt;0,"C6 ","")</f>
        <v/>
      </c>
      <c r="R12" s="159" t="str">
        <f aca="false">IF(Inosina!N12&gt;0,$BA$10&amp;'Pedido e Cotação'!F22&amp;" "&amp;$BA$4,"")</f>
        <v/>
      </c>
      <c r="S12" s="159" t="str">
        <f aca="false">IF(R12="","",VLOOKUP(R12,$BA:$BD,2,0))</f>
        <v/>
      </c>
      <c r="T12" s="159" t="str">
        <f aca="false">IF(Inosina!J12&lt;&gt;0,"2' O-Metil rU ","")</f>
        <v/>
      </c>
      <c r="U12" s="159" t="str">
        <f aca="false">IF(Inosina!J12&gt;0,$BA$16&amp;'Pedido e Cotação'!F22&amp;" "&amp;$BA$4,"")</f>
        <v/>
      </c>
      <c r="V12" s="159" t="str">
        <f aca="false">IF(U12="","",VLOOKUP(U12,$BA:$BD,2,0))</f>
        <v/>
      </c>
      <c r="W12" s="159" t="str">
        <f aca="false">IF(Inosina!H12&lt;&gt;0,"2' O-Metil rG ","")</f>
        <v/>
      </c>
      <c r="X12" s="159" t="str">
        <f aca="false">IF(Inosina!H12&gt;0,$BA$14&amp;'Pedido e Cotação'!F22&amp;" "&amp;$BA$4,"")</f>
        <v/>
      </c>
      <c r="Y12" s="159" t="str">
        <f aca="false">IF(X12="","",VLOOKUP(X12,$BA:$BD,2,0))</f>
        <v/>
      </c>
      <c r="Z12" s="159" t="str">
        <f aca="false">IF(Inosina!G12&lt;&gt;0,"2' O-Metil rC ","")</f>
        <v/>
      </c>
      <c r="AA12" s="159" t="str">
        <f aca="false">IF(Inosina!G12&gt;0,$BA$13&amp;'Pedido e Cotação'!F22&amp;" "&amp;$BA$4,"")</f>
        <v/>
      </c>
      <c r="AB12" s="159" t="str">
        <f aca="false">IF(AA12="","",VLOOKUP(AA12,$BA:$BD,2,0))</f>
        <v/>
      </c>
      <c r="AC12" s="159" t="str">
        <f aca="false">IF(Inosina!F12&lt;&gt;0,"2' O-Metil rA ","")</f>
        <v/>
      </c>
      <c r="AD12" s="159" t="str">
        <f aca="false">IF(Inosina!F12&gt;0,$BA$12&amp;'Pedido e Cotação'!F22&amp;" "&amp;$BA$4,"")</f>
        <v/>
      </c>
      <c r="AE12" s="159"/>
      <c r="AF12" s="159" t="str">
        <f aca="false">IF(Inosina!E12&lt;&gt;0,"Deoxy Uracila ","")</f>
        <v/>
      </c>
      <c r="AG12" s="159" t="str">
        <f aca="false">IF(Inosina!E12&gt;0,$BA$11&amp;'Pedido e Cotação'!F22&amp;" "&amp;$BA$4,"")</f>
        <v/>
      </c>
      <c r="AH12" s="159" t="str">
        <f aca="false">IF(AG12="","",VLOOKUP(AG12,$BA:$BD,2,0))</f>
        <v/>
      </c>
      <c r="AI12" s="159" t="str">
        <f aca="false">IF(Inosina!I12&lt;&gt;0,"2' O-Metil 5-Metil rU ","")</f>
        <v/>
      </c>
      <c r="AJ12" s="159" t="str">
        <f aca="false">IF(Inosina!F12&gt;0,$BA$15&amp;'Pedido e Cotação'!F22&amp;" "&amp;$BA$4,"")</f>
        <v/>
      </c>
      <c r="AK12" s="159" t="str">
        <f aca="false">IF(AJ12="","",VLOOKUP(AJ12,$BA:$BD,2,0))</f>
        <v/>
      </c>
      <c r="AL12" s="159" t="str">
        <f aca="false">IF(Inosina!K12&lt;&gt;0,"5' 5-Metil dC ","")</f>
        <v/>
      </c>
      <c r="AM12" s="159" t="str">
        <f aca="false">IF(Inosina!I12&gt;0,$BA$17&amp;'Pedido e Cotação'!I22&amp;" "&amp;$BA$4,"")</f>
        <v/>
      </c>
      <c r="AN12" s="159" t="str">
        <f aca="false">IF(AM12="","",VLOOKUP(AM12,$BA:$BD,2,0))</f>
        <v/>
      </c>
      <c r="AO12" s="159" t="str">
        <f aca="false">IF(Inosina!O12&lt;&gt;0,"Fosforotioato ","")</f>
        <v/>
      </c>
      <c r="AP12" s="159" t="str">
        <f aca="false">IF(Inosina!O12&gt;0,$BA$18&amp;'Pedido e Cotação'!F22&amp;" "&amp;$BA$4,"")</f>
        <v/>
      </c>
      <c r="AQ12" s="159" t="str">
        <f aca="false">IF(AP12="","",VLOOKUP(AP12,$BA:$BD,2,0))</f>
        <v/>
      </c>
      <c r="AR12" s="159" t="str">
        <f aca="false">IF(AND(H12="",K12="",N12="",Q12="",AO12="",AF12=""),"","Modificação Interna ")</f>
        <v/>
      </c>
      <c r="AS12" s="159" t="str">
        <f aca="false">H12&amp;K12&amp;N12&amp;Q12&amp;AF12&amp;AO12&amp;T12&amp;W12&amp;Z12&amp;AC12&amp;AI12&amp;AL12</f>
        <v/>
      </c>
      <c r="AT12" s="159" t="str">
        <f aca="false">CONCATENATE(IF('Pedido e Cotação'!H22&lt;&gt;"",IF('Pedido e Cotação'!H22&gt;0,$BA$5,""),IF('Pedido e Cotação'!H22&gt;0,$BA$5,""))," ",'Pedido e Cotação'!H22)</f>
        <v> </v>
      </c>
      <c r="AU12" s="159" t="str">
        <f aca="false">IF(AT12=" ","",AT12&amp;" "&amp;'Pedido e Cotação'!F22&amp;" "&amp;$BA$4)</f>
        <v/>
      </c>
      <c r="AV12" s="159" t="str">
        <f aca="false">IF(AU12="","",VLOOKUP(AU12,$BA:$BD,2,0))</f>
        <v/>
      </c>
      <c r="AW12" s="159" t="str">
        <f aca="false">CONCATENATE(IF('Pedido e Cotação'!I22&lt;&gt;"",IF('Pedido e Cotação'!I22&gt;0,$BA$6,""),IF('Pedido e Cotação'!I22&gt;0,$BA$6,""))," ",'Pedido e Cotação'!I22)</f>
        <v> </v>
      </c>
      <c r="AX12" s="159" t="str">
        <f aca="false">IF(AW12=" ","",AW12&amp;" "&amp;'Pedido e Cotação'!F22&amp;" "&amp;$BA$4)</f>
        <v/>
      </c>
      <c r="AY12" s="159" t="str">
        <f aca="false">IF(AX12="","",VLOOKUP(AX12,$BA:$BD,2,0))</f>
        <v/>
      </c>
      <c r="BA12" s="161" t="s">
        <v>265</v>
      </c>
    </row>
    <row r="13" customFormat="false" ht="12.75" hidden="false" customHeight="false" outlineLevel="0" collapsed="false">
      <c r="B13" s="159" t="str">
        <f aca="false">IF('Pedido e Cotação'!E23="","",$BA$3&amp;" "&amp;'Pedido e Cotação'!F23&amp;" "&amp;$BA$4)</f>
        <v/>
      </c>
      <c r="C13" s="159" t="str">
        <f aca="false">IF(OR(F13="Dessalinizado",F13="HPLC"),"",IF('Pedido e Cotação'!E23="","",IF('Pedido e Cotação'!G23&lt;=50,"",IF(AND('Pedido e Cotação'!G23&gt;50,'Pedido e Cotação'!G23&lt;80),"L","LL"))))</f>
        <v/>
      </c>
      <c r="D13" s="159" t="str">
        <f aca="false">IF(B13="","",(B13&amp;" "&amp;F13&amp;" "&amp;C13))</f>
        <v/>
      </c>
      <c r="E13" s="159" t="str">
        <f aca="false">IF(B13="","",VLOOKUP(D13,$BA:$BD,2,0))</f>
        <v/>
      </c>
      <c r="F13" s="159" t="str">
        <f aca="false">IF('Pedido e Cotação'!J23="","",'Pedido e Cotação'!J23)</f>
        <v>Dessalinizado</v>
      </c>
      <c r="G13" s="159" t="str">
        <f aca="false">IF('Pedido e Cotação'!J23="HPLC",VLOOKUP(F13,$BA:$BD,2,0),"")</f>
        <v/>
      </c>
      <c r="H13" s="159" t="str">
        <f aca="false">IF(Inosina!D13&lt;&gt;0,"Inosina ","")</f>
        <v/>
      </c>
      <c r="I13" s="159" t="str">
        <f aca="false">IF(Inosina!D13&gt;0,$BA$7&amp;'Pedido e Cotação'!F23&amp;" "&amp;$BA$4,"")</f>
        <v/>
      </c>
      <c r="J13" s="159" t="str">
        <f aca="false">IF(I13="","",VLOOKUP(I13,$BA:$BD,2,0))</f>
        <v/>
      </c>
      <c r="K13" s="159" t="str">
        <f aca="false">IF(Inosina!L13&lt;&gt;0,"8-Oxoguanina ","")</f>
        <v/>
      </c>
      <c r="L13" s="159" t="str">
        <f aca="false">IF(Inosina!L13&gt;0,$BA$8&amp;'Pedido e Cotação'!F23&amp;" "&amp;$BA$4,"")</f>
        <v/>
      </c>
      <c r="M13" s="159" t="str">
        <f aca="false">IF(L13="","",VLOOKUP(L13,$BA:$BD,2,0))</f>
        <v/>
      </c>
      <c r="N13" s="159" t="str">
        <f aca="false">IF(Inosina!M13&lt;&gt;0,"C3 ","")</f>
        <v/>
      </c>
      <c r="O13" s="159" t="str">
        <f aca="false">IF(Inosina!M13&gt;0,$BA$9&amp;'Pedido e Cotação'!F23&amp;" "&amp;$BA$4,"")</f>
        <v/>
      </c>
      <c r="P13" s="159" t="str">
        <f aca="false">IF(O13="","",VLOOKUP(O13,$BA:$BD,2,0))</f>
        <v/>
      </c>
      <c r="Q13" s="159" t="str">
        <f aca="false">IF(Inosina!N13&lt;&gt;0,"C6 ","")</f>
        <v/>
      </c>
      <c r="R13" s="159" t="str">
        <f aca="false">IF(Inosina!N13&gt;0,$BA$10&amp;'Pedido e Cotação'!F23&amp;" "&amp;$BA$4,"")</f>
        <v/>
      </c>
      <c r="S13" s="159" t="str">
        <f aca="false">IF(R13="","",VLOOKUP(R13,$BA:$BD,2,0))</f>
        <v/>
      </c>
      <c r="T13" s="159" t="str">
        <f aca="false">IF(Inosina!J13&lt;&gt;0,"2' O-Metil rU ","")</f>
        <v/>
      </c>
      <c r="U13" s="159" t="str">
        <f aca="false">IF(Inosina!J13&gt;0,$BA$16&amp;'Pedido e Cotação'!F23&amp;" "&amp;$BA$4,"")</f>
        <v/>
      </c>
      <c r="V13" s="159" t="str">
        <f aca="false">IF(U13="","",VLOOKUP(U13,$BA:$BD,2,0))</f>
        <v/>
      </c>
      <c r="W13" s="159" t="str">
        <f aca="false">IF(Inosina!H13&lt;&gt;0,"2' O-Metil rG ","")</f>
        <v/>
      </c>
      <c r="X13" s="159" t="str">
        <f aca="false">IF(Inosina!H13&gt;0,$BA$14&amp;'Pedido e Cotação'!F23&amp;" "&amp;$BA$4,"")</f>
        <v/>
      </c>
      <c r="Y13" s="159" t="str">
        <f aca="false">IF(X13="","",VLOOKUP(X13,$BA:$BD,2,0))</f>
        <v/>
      </c>
      <c r="Z13" s="159" t="str">
        <f aca="false">IF(Inosina!G13&lt;&gt;0,"2' O-Metil rC ","")</f>
        <v/>
      </c>
      <c r="AA13" s="159" t="str">
        <f aca="false">IF(Inosina!G13&gt;0,$BA$13&amp;'Pedido e Cotação'!F23&amp;" "&amp;$BA$4,"")</f>
        <v/>
      </c>
      <c r="AB13" s="159" t="str">
        <f aca="false">IF(AA13="","",VLOOKUP(AA13,$BA:$BD,2,0))</f>
        <v/>
      </c>
      <c r="AC13" s="159" t="str">
        <f aca="false">IF(Inosina!F13&lt;&gt;0,"2' O-Metil rA ","")</f>
        <v/>
      </c>
      <c r="AD13" s="159" t="str">
        <f aca="false">IF(Inosina!F13&gt;0,$BA$12&amp;'Pedido e Cotação'!F23&amp;" "&amp;$BA$4,"")</f>
        <v/>
      </c>
      <c r="AE13" s="159"/>
      <c r="AF13" s="159" t="str">
        <f aca="false">IF(Inosina!E13&lt;&gt;0,"Deoxy Uracila ","")</f>
        <v/>
      </c>
      <c r="AG13" s="159" t="str">
        <f aca="false">IF(Inosina!E13&gt;0,$BA$11&amp;'Pedido e Cotação'!F23&amp;" "&amp;$BA$4,"")</f>
        <v/>
      </c>
      <c r="AH13" s="159" t="str">
        <f aca="false">IF(AG13="","",VLOOKUP(AG13,$BA:$BD,2,0))</f>
        <v/>
      </c>
      <c r="AI13" s="159" t="str">
        <f aca="false">IF(Inosina!I13&lt;&gt;0,"2' O-Metil 5-Metil rU ","")</f>
        <v/>
      </c>
      <c r="AJ13" s="159" t="str">
        <f aca="false">IF(Inosina!F13&gt;0,$BA$15&amp;'Pedido e Cotação'!F23&amp;" "&amp;$BA$4,"")</f>
        <v/>
      </c>
      <c r="AK13" s="159" t="str">
        <f aca="false">IF(AJ13="","",VLOOKUP(AJ13,$BA:$BD,2,0))</f>
        <v/>
      </c>
      <c r="AL13" s="159" t="str">
        <f aca="false">IF(Inosina!K13&lt;&gt;0,"5' 5-Metil dC ","")</f>
        <v/>
      </c>
      <c r="AM13" s="159" t="str">
        <f aca="false">IF(Inosina!I13&gt;0,$BA$17&amp;'Pedido e Cotação'!I23&amp;" "&amp;$BA$4,"")</f>
        <v/>
      </c>
      <c r="AN13" s="159" t="str">
        <f aca="false">IF(AM13="","",VLOOKUP(AM13,$BA:$BD,2,0))</f>
        <v/>
      </c>
      <c r="AO13" s="159" t="str">
        <f aca="false">IF(Inosina!O13&lt;&gt;0,"Fosforotioato ","")</f>
        <v/>
      </c>
      <c r="AP13" s="159" t="str">
        <f aca="false">IF(Inosina!O13&gt;0,$BA$18&amp;'Pedido e Cotação'!F23&amp;" "&amp;$BA$4,"")</f>
        <v/>
      </c>
      <c r="AQ13" s="159" t="str">
        <f aca="false">IF(AP13="","",VLOOKUP(AP13,$BA:$BD,2,0))</f>
        <v/>
      </c>
      <c r="AR13" s="159" t="str">
        <f aca="false">IF(AND(H13="",K13="",N13="",Q13="",AO13="",AF13=""),"","Modificação Interna ")</f>
        <v/>
      </c>
      <c r="AS13" s="159" t="str">
        <f aca="false">H13&amp;K13&amp;N13&amp;Q13&amp;AF13&amp;AO13&amp;T13&amp;W13&amp;Z13&amp;AC13&amp;AI13&amp;AL13</f>
        <v/>
      </c>
      <c r="AT13" s="159" t="str">
        <f aca="false">CONCATENATE(IF('Pedido e Cotação'!H23&lt;&gt;"",IF('Pedido e Cotação'!H23&gt;0,$BA$5,""),IF('Pedido e Cotação'!H23&gt;0,$BA$5,""))," ",'Pedido e Cotação'!H23)</f>
        <v> </v>
      </c>
      <c r="AU13" s="159" t="str">
        <f aca="false">IF(AT13=" ","",AT13&amp;" "&amp;'Pedido e Cotação'!F23&amp;" "&amp;$BA$4)</f>
        <v/>
      </c>
      <c r="AV13" s="159" t="str">
        <f aca="false">IF(AU13="","",VLOOKUP(AU13,$BA:$BD,2,0))</f>
        <v/>
      </c>
      <c r="AW13" s="159" t="str">
        <f aca="false">CONCATENATE(IF('Pedido e Cotação'!I23&lt;&gt;"",IF('Pedido e Cotação'!I23&gt;0,$BA$6,""),IF('Pedido e Cotação'!I23&gt;0,$BA$6,""))," ",'Pedido e Cotação'!I23)</f>
        <v> </v>
      </c>
      <c r="AX13" s="159" t="str">
        <f aca="false">IF(AW13=" ","",AW13&amp;" "&amp;'Pedido e Cotação'!F23&amp;" "&amp;$BA$4)</f>
        <v/>
      </c>
      <c r="AY13" s="159" t="str">
        <f aca="false">IF(AX13="","",VLOOKUP(AX13,$BA:$BD,2,0))</f>
        <v/>
      </c>
      <c r="BA13" s="161" t="s">
        <v>266</v>
      </c>
    </row>
    <row r="14" customFormat="false" ht="12.75" hidden="false" customHeight="false" outlineLevel="0" collapsed="false">
      <c r="B14" s="159" t="str">
        <f aca="false">IF('Pedido e Cotação'!E24="","",$BA$3&amp;" "&amp;'Pedido e Cotação'!F24&amp;" "&amp;$BA$4)</f>
        <v/>
      </c>
      <c r="C14" s="159" t="str">
        <f aca="false">IF(OR(F14="Dessalinizado",F14="HPLC"),"",IF('Pedido e Cotação'!E24="","",IF('Pedido e Cotação'!G24&lt;=50,"",IF(AND('Pedido e Cotação'!G24&gt;50,'Pedido e Cotação'!G24&lt;80),"L","LL"))))</f>
        <v/>
      </c>
      <c r="D14" s="159" t="str">
        <f aca="false">IF(B14="","",(B14&amp;" "&amp;F14&amp;" "&amp;C14))</f>
        <v/>
      </c>
      <c r="E14" s="159" t="str">
        <f aca="false">IF(B14="","",VLOOKUP(D14,$BA:$BD,2,0))</f>
        <v/>
      </c>
      <c r="F14" s="159" t="str">
        <f aca="false">IF('Pedido e Cotação'!J24="","",'Pedido e Cotação'!J24)</f>
        <v>Dessalinizado</v>
      </c>
      <c r="G14" s="159" t="str">
        <f aca="false">IF('Pedido e Cotação'!J24="HPLC",VLOOKUP(F14,$BA:$BD,2,0),"")</f>
        <v/>
      </c>
      <c r="H14" s="159" t="str">
        <f aca="false">IF(Inosina!D14&lt;&gt;0,"Inosina ","")</f>
        <v/>
      </c>
      <c r="I14" s="159" t="str">
        <f aca="false">IF(Inosina!D14&gt;0,$BA$7&amp;'Pedido e Cotação'!F24&amp;" "&amp;$BA$4,"")</f>
        <v/>
      </c>
      <c r="J14" s="159" t="str">
        <f aca="false">IF(I14="","",VLOOKUP(I14,$BA:$BD,2,0))</f>
        <v/>
      </c>
      <c r="K14" s="159" t="str">
        <f aca="false">IF(Inosina!L14&lt;&gt;0,"8-Oxoguanina ","")</f>
        <v/>
      </c>
      <c r="L14" s="159" t="str">
        <f aca="false">IF(Inosina!L14&gt;0,$BA$8&amp;'Pedido e Cotação'!F24&amp;" "&amp;$BA$4,"")</f>
        <v/>
      </c>
      <c r="M14" s="159" t="str">
        <f aca="false">IF(L14="","",VLOOKUP(L14,$BA:$BD,2,0))</f>
        <v/>
      </c>
      <c r="N14" s="159" t="str">
        <f aca="false">IF(Inosina!M14&lt;&gt;0,"C3 ","")</f>
        <v/>
      </c>
      <c r="O14" s="159" t="str">
        <f aca="false">IF(Inosina!M14&gt;0,$BA$9&amp;'Pedido e Cotação'!F24&amp;" "&amp;$BA$4,"")</f>
        <v/>
      </c>
      <c r="P14" s="159" t="str">
        <f aca="false">IF(O14="","",VLOOKUP(O14,$BA:$BD,2,0))</f>
        <v/>
      </c>
      <c r="Q14" s="159" t="str">
        <f aca="false">IF(Inosina!N14&lt;&gt;0,"C6 ","")</f>
        <v/>
      </c>
      <c r="R14" s="159" t="str">
        <f aca="false">IF(Inosina!N14&gt;0,$BA$10&amp;'Pedido e Cotação'!F24&amp;" "&amp;$BA$4,"")</f>
        <v/>
      </c>
      <c r="S14" s="159" t="str">
        <f aca="false">IF(R14="","",VLOOKUP(R14,$BA:$BD,2,0))</f>
        <v/>
      </c>
      <c r="T14" s="159" t="str">
        <f aca="false">IF(Inosina!J14&lt;&gt;0,"2' O-Metil rU ","")</f>
        <v/>
      </c>
      <c r="U14" s="159" t="str">
        <f aca="false">IF(Inosina!J14&gt;0,$BA$16&amp;'Pedido e Cotação'!F24&amp;" "&amp;$BA$4,"")</f>
        <v/>
      </c>
      <c r="V14" s="159" t="str">
        <f aca="false">IF(U14="","",VLOOKUP(U14,$BA:$BD,2,0))</f>
        <v/>
      </c>
      <c r="W14" s="159" t="str">
        <f aca="false">IF(Inosina!H14&lt;&gt;0,"2' O-Metil rG ","")</f>
        <v/>
      </c>
      <c r="X14" s="159" t="str">
        <f aca="false">IF(Inosina!H14&gt;0,$BA$14&amp;'Pedido e Cotação'!F24&amp;" "&amp;$BA$4,"")</f>
        <v/>
      </c>
      <c r="Y14" s="159" t="str">
        <f aca="false">IF(X14="","",VLOOKUP(X14,$BA:$BD,2,0))</f>
        <v/>
      </c>
      <c r="Z14" s="159" t="str">
        <f aca="false">IF(Inosina!G14&lt;&gt;0,"2' O-Metil rC ","")</f>
        <v/>
      </c>
      <c r="AA14" s="159" t="str">
        <f aca="false">IF(Inosina!G14&gt;0,$BA$13&amp;'Pedido e Cotação'!F24&amp;" "&amp;$BA$4,"")</f>
        <v/>
      </c>
      <c r="AB14" s="159" t="str">
        <f aca="false">IF(AA14="","",VLOOKUP(AA14,$BA:$BD,2,0))</f>
        <v/>
      </c>
      <c r="AC14" s="159" t="str">
        <f aca="false">IF(Inosina!F14&lt;&gt;0,"2' O-Metil rA ","")</f>
        <v/>
      </c>
      <c r="AD14" s="159" t="str">
        <f aca="false">IF(Inosina!F14&gt;0,$BA$12&amp;'Pedido e Cotação'!F24&amp;" "&amp;$BA$4,"")</f>
        <v/>
      </c>
      <c r="AE14" s="159"/>
      <c r="AF14" s="159" t="str">
        <f aca="false">IF(Inosina!E14&lt;&gt;0,"Deoxy Uracila ","")</f>
        <v/>
      </c>
      <c r="AG14" s="159" t="str">
        <f aca="false">IF(Inosina!E14&gt;0,$BA$11&amp;'Pedido e Cotação'!F24&amp;" "&amp;$BA$4,"")</f>
        <v/>
      </c>
      <c r="AH14" s="159" t="str">
        <f aca="false">IF(AG14="","",VLOOKUP(AG14,$BA:$BD,2,0))</f>
        <v/>
      </c>
      <c r="AI14" s="159" t="str">
        <f aca="false">IF(Inosina!I14&lt;&gt;0,"2' O-Metil 5-Metil rU ","")</f>
        <v/>
      </c>
      <c r="AJ14" s="159" t="str">
        <f aca="false">IF(Inosina!F14&gt;0,$BA$15&amp;'Pedido e Cotação'!F24&amp;" "&amp;$BA$4,"")</f>
        <v/>
      </c>
      <c r="AK14" s="159" t="str">
        <f aca="false">IF(AJ14="","",VLOOKUP(AJ14,$BA:$BD,2,0))</f>
        <v/>
      </c>
      <c r="AL14" s="159" t="str">
        <f aca="false">IF(Inosina!K14&lt;&gt;0,"5' 5-Metil dC ","")</f>
        <v/>
      </c>
      <c r="AM14" s="159" t="str">
        <f aca="false">IF(Inosina!I14&gt;0,$BA$17&amp;'Pedido e Cotação'!I24&amp;" "&amp;$BA$4,"")</f>
        <v/>
      </c>
      <c r="AN14" s="159" t="str">
        <f aca="false">IF(AM14="","",VLOOKUP(AM14,$BA:$BD,2,0))</f>
        <v/>
      </c>
      <c r="AO14" s="159" t="str">
        <f aca="false">IF(Inosina!O14&lt;&gt;0,"Fosforotioato ","")</f>
        <v/>
      </c>
      <c r="AP14" s="159" t="str">
        <f aca="false">IF(Inosina!O14&gt;0,$BA$18&amp;'Pedido e Cotação'!F24&amp;" "&amp;$BA$4,"")</f>
        <v/>
      </c>
      <c r="AQ14" s="159" t="str">
        <f aca="false">IF(AP14="","",VLOOKUP(AP14,$BA:$BD,2,0))</f>
        <v/>
      </c>
      <c r="AR14" s="159" t="str">
        <f aca="false">IF(AND(H14="",K14="",N14="",Q14="",AO14="",AF14=""),"","Modificação Interna ")</f>
        <v/>
      </c>
      <c r="AS14" s="159" t="str">
        <f aca="false">H14&amp;K14&amp;N14&amp;Q14&amp;AF14&amp;AO14&amp;T14&amp;W14&amp;Z14&amp;AC14&amp;AI14&amp;AL14</f>
        <v/>
      </c>
      <c r="AT14" s="159" t="str">
        <f aca="false">CONCATENATE(IF('Pedido e Cotação'!H24&lt;&gt;"",IF('Pedido e Cotação'!H24&gt;0,$BA$5,""),IF('Pedido e Cotação'!H24&gt;0,$BA$5,""))," ",'Pedido e Cotação'!H24)</f>
        <v> </v>
      </c>
      <c r="AU14" s="159" t="str">
        <f aca="false">IF(AT14=" ","",AT14&amp;" "&amp;'Pedido e Cotação'!F24&amp;" "&amp;$BA$4)</f>
        <v/>
      </c>
      <c r="AV14" s="159" t="str">
        <f aca="false">IF(AU14="","",VLOOKUP(AU14,$BA:$BD,2,0))</f>
        <v/>
      </c>
      <c r="AW14" s="159" t="str">
        <f aca="false">CONCATENATE(IF('Pedido e Cotação'!I24&lt;&gt;"",IF('Pedido e Cotação'!I24&gt;0,$BA$6,""),IF('Pedido e Cotação'!I24&gt;0,$BA$6,""))," ",'Pedido e Cotação'!I24)</f>
        <v> </v>
      </c>
      <c r="AX14" s="159" t="str">
        <f aca="false">IF(AW14=" ","",AW14&amp;" "&amp;'Pedido e Cotação'!F24&amp;" "&amp;$BA$4)</f>
        <v/>
      </c>
      <c r="AY14" s="159" t="str">
        <f aca="false">IF(AX14="","",VLOOKUP(AX14,$BA:$BD,2,0))</f>
        <v/>
      </c>
      <c r="BA14" s="161" t="s">
        <v>267</v>
      </c>
    </row>
    <row r="15" customFormat="false" ht="12.75" hidden="false" customHeight="false" outlineLevel="0" collapsed="false">
      <c r="B15" s="159" t="str">
        <f aca="false">IF('Pedido e Cotação'!E25="","",$BA$3&amp;" "&amp;'Pedido e Cotação'!F25&amp;" "&amp;$BA$4)</f>
        <v/>
      </c>
      <c r="C15" s="159" t="str">
        <f aca="false">IF(OR(F15="Dessalinizado",F15="HPLC"),"",IF('Pedido e Cotação'!E25="","",IF('Pedido e Cotação'!G25&lt;=50,"",IF(AND('Pedido e Cotação'!G25&gt;50,'Pedido e Cotação'!G25&lt;80),"L","LL"))))</f>
        <v/>
      </c>
      <c r="D15" s="159" t="str">
        <f aca="false">IF(B15="","",(B15&amp;" "&amp;F15&amp;" "&amp;C15))</f>
        <v/>
      </c>
      <c r="E15" s="159" t="str">
        <f aca="false">IF(B15="","",VLOOKUP(D15,$BA:$BD,2,0))</f>
        <v/>
      </c>
      <c r="F15" s="159" t="str">
        <f aca="false">IF('Pedido e Cotação'!J25="","",'Pedido e Cotação'!J25)</f>
        <v>Dessalinizado</v>
      </c>
      <c r="G15" s="159" t="str">
        <f aca="false">IF('Pedido e Cotação'!J25="HPLC",VLOOKUP(F15,$BA:$BD,2,0),"")</f>
        <v/>
      </c>
      <c r="H15" s="159" t="str">
        <f aca="false">IF(Inosina!D15&lt;&gt;0,"Inosina ","")</f>
        <v/>
      </c>
      <c r="I15" s="159" t="str">
        <f aca="false">IF(Inosina!D15&gt;0,$BA$7&amp;'Pedido e Cotação'!F25&amp;" "&amp;$BA$4,"")</f>
        <v/>
      </c>
      <c r="J15" s="159"/>
      <c r="K15" s="159" t="str">
        <f aca="false">IF(Inosina!L15&lt;&gt;0,"8-Oxoguanina ","")</f>
        <v/>
      </c>
      <c r="L15" s="159" t="str">
        <f aca="false">IF(Inosina!L15&gt;0,$BA$8&amp;'Pedido e Cotação'!F25&amp;" "&amp;$BA$4,"")</f>
        <v/>
      </c>
      <c r="M15" s="159" t="str">
        <f aca="false">IF(L15="","",VLOOKUP(L15,$BA:$BD,2,0))</f>
        <v/>
      </c>
      <c r="N15" s="159" t="str">
        <f aca="false">IF(Inosina!M15&lt;&gt;0,"C3 ","")</f>
        <v/>
      </c>
      <c r="O15" s="159" t="str">
        <f aca="false">IF(Inosina!M15&gt;0,$BA$9&amp;'Pedido e Cotação'!F25&amp;" "&amp;$BA$4,"")</f>
        <v/>
      </c>
      <c r="P15" s="159" t="str">
        <f aca="false">IF(O15="","",VLOOKUP(O15,$BA:$BD,2,0))</f>
        <v/>
      </c>
      <c r="Q15" s="159" t="str">
        <f aca="false">IF(Inosina!N15&lt;&gt;0,"C6 ","")</f>
        <v/>
      </c>
      <c r="R15" s="159" t="str">
        <f aca="false">IF(Inosina!N15&gt;0,$BA$10&amp;'Pedido e Cotação'!F25&amp;" "&amp;$BA$4,"")</f>
        <v/>
      </c>
      <c r="S15" s="159" t="str">
        <f aca="false">IF(R15="","",VLOOKUP(R15,$BA:$BD,2,0))</f>
        <v/>
      </c>
      <c r="T15" s="159" t="str">
        <f aca="false">IF(Inosina!J15&lt;&gt;0,"2' O-Metil rU ","")</f>
        <v/>
      </c>
      <c r="U15" s="159" t="str">
        <f aca="false">IF(Inosina!J15&gt;0,$BA$16&amp;'Pedido e Cotação'!F25&amp;" "&amp;$BA$4,"")</f>
        <v/>
      </c>
      <c r="V15" s="159" t="str">
        <f aca="false">IF(U15="","",VLOOKUP(U15,$BA:$BD,2,0))</f>
        <v/>
      </c>
      <c r="W15" s="159" t="str">
        <f aca="false">IF(Inosina!H15&lt;&gt;0,"2' O-Metil rG ","")</f>
        <v/>
      </c>
      <c r="X15" s="159" t="str">
        <f aca="false">IF(Inosina!H15&gt;0,$BA$14&amp;'Pedido e Cotação'!F25&amp;" "&amp;$BA$4,"")</f>
        <v/>
      </c>
      <c r="Y15" s="159" t="str">
        <f aca="false">IF(X15="","",VLOOKUP(X15,$BA:$BD,2,0))</f>
        <v/>
      </c>
      <c r="Z15" s="159" t="str">
        <f aca="false">IF(Inosina!G15&lt;&gt;0,"2' O-Metil rC ","")</f>
        <v/>
      </c>
      <c r="AA15" s="159" t="str">
        <f aca="false">IF(Inosina!G15&gt;0,$BA$13&amp;'Pedido e Cotação'!F25&amp;" "&amp;$BA$4,"")</f>
        <v/>
      </c>
      <c r="AB15" s="159" t="str">
        <f aca="false">IF(AA15="","",VLOOKUP(AA15,$BA:$BD,2,0))</f>
        <v/>
      </c>
      <c r="AC15" s="159" t="str">
        <f aca="false">IF(Inosina!F15&lt;&gt;0,"2' O-Metil rA ","")</f>
        <v/>
      </c>
      <c r="AD15" s="159" t="str">
        <f aca="false">IF(Inosina!F15&gt;0,$BA$12&amp;'Pedido e Cotação'!F25&amp;" "&amp;$BA$4,"")</f>
        <v/>
      </c>
      <c r="AE15" s="159"/>
      <c r="AF15" s="159" t="str">
        <f aca="false">IF(Inosina!E15&lt;&gt;0,"Deoxy Uracila ","")</f>
        <v/>
      </c>
      <c r="AG15" s="159" t="str">
        <f aca="false">IF(Inosina!E15&gt;0,$BA$11&amp;'Pedido e Cotação'!F25&amp;" "&amp;$BA$4,"")</f>
        <v/>
      </c>
      <c r="AH15" s="159" t="str">
        <f aca="false">IF(AG15="","",VLOOKUP(AG15,$BA:$BD,2,0))</f>
        <v/>
      </c>
      <c r="AI15" s="159" t="str">
        <f aca="false">IF(Inosina!I15&lt;&gt;0,"2' O-Metil 5-Metil rU ","")</f>
        <v/>
      </c>
      <c r="AJ15" s="159" t="str">
        <f aca="false">IF(Inosina!F15&gt;0,$BA$15&amp;'Pedido e Cotação'!F25&amp;" "&amp;$BA$4,"")</f>
        <v/>
      </c>
      <c r="AK15" s="159" t="str">
        <f aca="false">IF(AJ15="","",VLOOKUP(AJ15,$BA:$BD,2,0))</f>
        <v/>
      </c>
      <c r="AL15" s="159" t="str">
        <f aca="false">IF(Inosina!K15&lt;&gt;0,"5' 5-Metil dC ","")</f>
        <v/>
      </c>
      <c r="AM15" s="159" t="str">
        <f aca="false">IF(Inosina!I15&gt;0,$BA$17&amp;'Pedido e Cotação'!I25&amp;" "&amp;$BA$4,"")</f>
        <v/>
      </c>
      <c r="AN15" s="159" t="str">
        <f aca="false">IF(AM15="","",VLOOKUP(AM15,$BA:$BD,2,0))</f>
        <v/>
      </c>
      <c r="AO15" s="159" t="str">
        <f aca="false">IF(Inosina!O15&lt;&gt;0,"Fosforotioato ","")</f>
        <v/>
      </c>
      <c r="AP15" s="159" t="str">
        <f aca="false">IF(Inosina!O15&gt;0,$BA$18&amp;'Pedido e Cotação'!F25&amp;" "&amp;$BA$4,"")</f>
        <v/>
      </c>
      <c r="AQ15" s="159" t="str">
        <f aca="false">IF(AP15="","",VLOOKUP(AP15,$BA:$BD,2,0))</f>
        <v/>
      </c>
      <c r="AR15" s="159" t="str">
        <f aca="false">IF(AND(H15="",K15="",N15="",Q15="",AO15="",AF15=""),"","Modificação Interna ")</f>
        <v/>
      </c>
      <c r="AS15" s="159" t="str">
        <f aca="false">H15&amp;K15&amp;N15&amp;Q15&amp;AF15&amp;AO15&amp;T15&amp;W15&amp;Z15&amp;AC15&amp;AI15&amp;AL15</f>
        <v/>
      </c>
      <c r="AT15" s="159" t="str">
        <f aca="false">CONCATENATE(IF('Pedido e Cotação'!H25&lt;&gt;"",IF('Pedido e Cotação'!H25&gt;0,$BA$5,""),IF('Pedido e Cotação'!H25&gt;0,$BA$5,""))," ",'Pedido e Cotação'!H25)</f>
        <v> </v>
      </c>
      <c r="AU15" s="159" t="str">
        <f aca="false">IF(AT15=" ","",AT15&amp;" "&amp;'Pedido e Cotação'!F25&amp;" "&amp;$BA$4)</f>
        <v/>
      </c>
      <c r="AV15" s="159" t="str">
        <f aca="false">IF(AU15="","",VLOOKUP(AU15,$BA:$BD,2,0))</f>
        <v/>
      </c>
      <c r="AW15" s="159" t="str">
        <f aca="false">CONCATENATE(IF('Pedido e Cotação'!I25&lt;&gt;"",IF('Pedido e Cotação'!I25&gt;0,$BA$6,""),IF('Pedido e Cotação'!I25&gt;0,$BA$6,""))," ",'Pedido e Cotação'!I25)</f>
        <v> </v>
      </c>
      <c r="AX15" s="159" t="str">
        <f aca="false">IF(AW15=" ","",AW15&amp;" "&amp;'Pedido e Cotação'!F25&amp;" "&amp;$BA$4)</f>
        <v/>
      </c>
      <c r="AY15" s="159" t="str">
        <f aca="false">IF(AX15="","",VLOOKUP(AX15,$BA:$BD,2,0))</f>
        <v/>
      </c>
      <c r="BA15" s="161" t="s">
        <v>268</v>
      </c>
    </row>
    <row r="16" customFormat="false" ht="12.75" hidden="false" customHeight="false" outlineLevel="0" collapsed="false">
      <c r="B16" s="159" t="str">
        <f aca="false">IF('Pedido e Cotação'!E26="","",$BA$3&amp;" "&amp;'Pedido e Cotação'!F26&amp;" "&amp;$BA$4)</f>
        <v/>
      </c>
      <c r="C16" s="159" t="str">
        <f aca="false">IF(OR(F16="Dessalinizado",F16="HPLC"),"",IF('Pedido e Cotação'!E26="","",IF('Pedido e Cotação'!G26&lt;=50,"",IF(AND('Pedido e Cotação'!G26&gt;50,'Pedido e Cotação'!G26&lt;80),"L","LL"))))</f>
        <v/>
      </c>
      <c r="D16" s="159" t="str">
        <f aca="false">IF(B16="","",(B16&amp;" "&amp;F16&amp;" "&amp;C16))</f>
        <v/>
      </c>
      <c r="E16" s="159" t="str">
        <f aca="false">IF(B16="","",VLOOKUP(D16,$BA:$BD,2,0))</f>
        <v/>
      </c>
      <c r="F16" s="159" t="str">
        <f aca="false">IF('Pedido e Cotação'!J26="","",'Pedido e Cotação'!J26)</f>
        <v>Dessalinizado</v>
      </c>
      <c r="G16" s="159" t="str">
        <f aca="false">IF('Pedido e Cotação'!J26="HPLC",VLOOKUP(F16,$BA:$BD,2,0),"")</f>
        <v/>
      </c>
      <c r="H16" s="159" t="str">
        <f aca="false">IF(Inosina!D16&lt;&gt;0,"Inosina ","")</f>
        <v/>
      </c>
      <c r="I16" s="159" t="str">
        <f aca="false">IF(Inosina!D16&gt;0,$BA$7&amp;'Pedido e Cotação'!F26&amp;" "&amp;$BA$4,"")</f>
        <v/>
      </c>
      <c r="J16" s="159" t="str">
        <f aca="false">IF(I16="","",VLOOKUP(I16,$BA:$BD,2,0))</f>
        <v/>
      </c>
      <c r="K16" s="159" t="str">
        <f aca="false">IF(Inosina!L16&lt;&gt;0,"8-Oxoguanina ","")</f>
        <v/>
      </c>
      <c r="L16" s="159" t="str">
        <f aca="false">IF(Inosina!L16&gt;0,$BA$8&amp;'Pedido e Cotação'!F26&amp;" "&amp;$BA$4,"")</f>
        <v/>
      </c>
      <c r="M16" s="159" t="str">
        <f aca="false">IF(L16="","",VLOOKUP(L16,$BA:$BD,2,0))</f>
        <v/>
      </c>
      <c r="N16" s="159" t="str">
        <f aca="false">IF(Inosina!M16&lt;&gt;0,"C3 ","")</f>
        <v/>
      </c>
      <c r="O16" s="159" t="str">
        <f aca="false">IF(Inosina!M16&gt;0,$BA$9&amp;'Pedido e Cotação'!F26&amp;" "&amp;$BA$4,"")</f>
        <v/>
      </c>
      <c r="P16" s="159" t="str">
        <f aca="false">IF(O16="","",VLOOKUP(O16,$BA:$BD,2,0))</f>
        <v/>
      </c>
      <c r="Q16" s="159" t="str">
        <f aca="false">IF(Inosina!N16&lt;&gt;0,"C6 ","")</f>
        <v/>
      </c>
      <c r="R16" s="159" t="str">
        <f aca="false">IF(Inosina!N16&gt;0,$BA$10&amp;'Pedido e Cotação'!F26&amp;" "&amp;$BA$4,"")</f>
        <v/>
      </c>
      <c r="S16" s="159" t="str">
        <f aca="false">IF(R16="","",VLOOKUP(R16,$BA:$BD,2,0))</f>
        <v/>
      </c>
      <c r="T16" s="159" t="str">
        <f aca="false">IF(Inosina!J16&lt;&gt;0,"2' O-Metil rU ","")</f>
        <v/>
      </c>
      <c r="U16" s="159" t="str">
        <f aca="false">IF(Inosina!J16&gt;0,$BA$16&amp;'Pedido e Cotação'!F26&amp;" "&amp;$BA$4,"")</f>
        <v/>
      </c>
      <c r="V16" s="159" t="str">
        <f aca="false">IF(U16="","",VLOOKUP(U16,$BA:$BD,2,0))</f>
        <v/>
      </c>
      <c r="W16" s="159" t="str">
        <f aca="false">IF(Inosina!H16&lt;&gt;0,"2' O-Metil rG ","")</f>
        <v/>
      </c>
      <c r="X16" s="159" t="str">
        <f aca="false">IF(Inosina!H16&gt;0,$BA$14&amp;'Pedido e Cotação'!F26&amp;" "&amp;$BA$4,"")</f>
        <v/>
      </c>
      <c r="Y16" s="159" t="str">
        <f aca="false">IF(X16="","",VLOOKUP(X16,$BA:$BD,2,0))</f>
        <v/>
      </c>
      <c r="Z16" s="159" t="str">
        <f aca="false">IF(Inosina!G16&lt;&gt;0,"2' O-Metil rC ","")</f>
        <v/>
      </c>
      <c r="AA16" s="159" t="str">
        <f aca="false">IF(Inosina!G16&gt;0,$BA$13&amp;'Pedido e Cotação'!F26&amp;" "&amp;$BA$4,"")</f>
        <v/>
      </c>
      <c r="AB16" s="159" t="str">
        <f aca="false">IF(AA16="","",VLOOKUP(AA16,$BA:$BD,2,0))</f>
        <v/>
      </c>
      <c r="AC16" s="159" t="str">
        <f aca="false">IF(Inosina!F16&lt;&gt;0,"2' O-Metil rA ","")</f>
        <v/>
      </c>
      <c r="AD16" s="159" t="str">
        <f aca="false">IF(Inosina!F16&gt;0,$BA$12&amp;'Pedido e Cotação'!F26&amp;" "&amp;$BA$4,"")</f>
        <v/>
      </c>
      <c r="AE16" s="159"/>
      <c r="AF16" s="159" t="str">
        <f aca="false">IF(Inosina!E16&lt;&gt;0,"Deoxy Uracila ","")</f>
        <v/>
      </c>
      <c r="AG16" s="159" t="str">
        <f aca="false">IF(Inosina!E16&gt;0,$BA$11&amp;'Pedido e Cotação'!F26&amp;" "&amp;$BA$4,"")</f>
        <v/>
      </c>
      <c r="AH16" s="159" t="str">
        <f aca="false">IF(AG16="","",VLOOKUP(AG16,$BA:$BD,2,0))</f>
        <v/>
      </c>
      <c r="AI16" s="159" t="str">
        <f aca="false">IF(Inosina!I16&lt;&gt;0,"2' O-Metil 5-Metil rU ","")</f>
        <v/>
      </c>
      <c r="AJ16" s="159" t="str">
        <f aca="false">IF(Inosina!F16&gt;0,$BA$15&amp;'Pedido e Cotação'!F26&amp;" "&amp;$BA$4,"")</f>
        <v/>
      </c>
      <c r="AK16" s="159" t="str">
        <f aca="false">IF(AJ16="","",VLOOKUP(AJ16,$BA:$BD,2,0))</f>
        <v/>
      </c>
      <c r="AL16" s="159" t="str">
        <f aca="false">IF(Inosina!K16&lt;&gt;0,"5' 5-Metil dC ","")</f>
        <v/>
      </c>
      <c r="AM16" s="159" t="str">
        <f aca="false">IF(Inosina!I16&gt;0,$BA$17&amp;'Pedido e Cotação'!I26&amp;" "&amp;$BA$4,"")</f>
        <v/>
      </c>
      <c r="AN16" s="159" t="str">
        <f aca="false">IF(AM16="","",VLOOKUP(AM16,$BA:$BD,2,0))</f>
        <v/>
      </c>
      <c r="AO16" s="159" t="str">
        <f aca="false">IF(Inosina!O16&lt;&gt;0,"Fosforotioato ","")</f>
        <v/>
      </c>
      <c r="AP16" s="159" t="str">
        <f aca="false">IF(Inosina!O16&gt;0,$BA$18&amp;'Pedido e Cotação'!F26&amp;" "&amp;$BA$4,"")</f>
        <v/>
      </c>
      <c r="AQ16" s="159" t="str">
        <f aca="false">IF(AP16="","",VLOOKUP(AP16,$BA:$BD,2,0))</f>
        <v/>
      </c>
      <c r="AR16" s="159" t="str">
        <f aca="false">IF(AND(H16="",K16="",N16="",Q16="",AO16="",AF16=""),"","Modificação Interna ")</f>
        <v/>
      </c>
      <c r="AS16" s="159" t="str">
        <f aca="false">H16&amp;K16&amp;N16&amp;Q16&amp;AF16&amp;AO16&amp;T16&amp;W16&amp;Z16&amp;AC16&amp;AI16&amp;AL16</f>
        <v/>
      </c>
      <c r="AT16" s="159" t="str">
        <f aca="false">CONCATENATE(IF('Pedido e Cotação'!H26&lt;&gt;"",IF('Pedido e Cotação'!H26&gt;0,$BA$5,""),IF('Pedido e Cotação'!H26&gt;0,$BA$5,""))," ",'Pedido e Cotação'!H26)</f>
        <v> </v>
      </c>
      <c r="AU16" s="159" t="str">
        <f aca="false">IF(AT16=" ","",AT16&amp;" "&amp;'Pedido e Cotação'!F26&amp;" "&amp;$BA$4)</f>
        <v/>
      </c>
      <c r="AV16" s="159" t="str">
        <f aca="false">IF(AU16="","",VLOOKUP(AU16,$BA:$BD,2,0))</f>
        <v/>
      </c>
      <c r="AW16" s="159" t="str">
        <f aca="false">CONCATENATE(IF('Pedido e Cotação'!I26&lt;&gt;"",IF('Pedido e Cotação'!I26&gt;0,$BA$6,""),IF('Pedido e Cotação'!I26&gt;0,$BA$6,""))," ",'Pedido e Cotação'!I26)</f>
        <v> </v>
      </c>
      <c r="AX16" s="159" t="str">
        <f aca="false">IF(AW16=" ","",AW16&amp;" "&amp;'Pedido e Cotação'!F26&amp;" "&amp;$BA$4)</f>
        <v/>
      </c>
      <c r="AY16" s="159" t="str">
        <f aca="false">IF(AX16="","",VLOOKUP(AX16,$BA:$BD,2,0))</f>
        <v/>
      </c>
      <c r="BA16" s="161" t="s">
        <v>269</v>
      </c>
    </row>
    <row r="17" customFormat="false" ht="12.75" hidden="false" customHeight="false" outlineLevel="0" collapsed="false">
      <c r="B17" s="159" t="str">
        <f aca="false">IF('Pedido e Cotação'!E27="","",$BA$3&amp;" "&amp;'Pedido e Cotação'!F27&amp;" "&amp;$BA$4)</f>
        <v/>
      </c>
      <c r="C17" s="159" t="str">
        <f aca="false">IF(OR(F17="Dessalinizado",F17="HPLC"),"",IF('Pedido e Cotação'!E27="","",IF('Pedido e Cotação'!G27&lt;=50,"",IF(AND('Pedido e Cotação'!G27&gt;50,'Pedido e Cotação'!G27&lt;80),"L","LL"))))</f>
        <v/>
      </c>
      <c r="D17" s="159" t="str">
        <f aca="false">IF(B17="","",(B17&amp;" "&amp;F17&amp;" "&amp;C17))</f>
        <v/>
      </c>
      <c r="E17" s="159" t="str">
        <f aca="false">IF(B17="","",VLOOKUP(D17,$BA:$BD,2,0))</f>
        <v/>
      </c>
      <c r="F17" s="159" t="str">
        <f aca="false">IF('Pedido e Cotação'!J27="","",'Pedido e Cotação'!J27)</f>
        <v/>
      </c>
      <c r="G17" s="159" t="str">
        <f aca="false">IF('Pedido e Cotação'!J27="HPLC",VLOOKUP(F17,$BA:$BD,2,0),"")</f>
        <v/>
      </c>
      <c r="H17" s="159" t="str">
        <f aca="false">IF(Inosina!D17&lt;&gt;0,"Inosina ","")</f>
        <v/>
      </c>
      <c r="I17" s="159" t="str">
        <f aca="false">IF(Inosina!D17&gt;0,$BA$7&amp;'Pedido e Cotação'!F27&amp;" "&amp;$BA$4,"")</f>
        <v/>
      </c>
      <c r="J17" s="159" t="str">
        <f aca="false">IF(I17="","",VLOOKUP(I17,$BA:$BD,2,0))</f>
        <v/>
      </c>
      <c r="K17" s="159" t="str">
        <f aca="false">IF(Inosina!L17&lt;&gt;0,"8-Oxoguanina ","")</f>
        <v/>
      </c>
      <c r="L17" s="159" t="str">
        <f aca="false">IF(Inosina!L17&gt;0,$BA$8&amp;'Pedido e Cotação'!F27&amp;" "&amp;$BA$4,"")</f>
        <v/>
      </c>
      <c r="M17" s="159" t="str">
        <f aca="false">IF(L17="","",VLOOKUP(L17,$BA:$BD,2,0))</f>
        <v/>
      </c>
      <c r="N17" s="159" t="str">
        <f aca="false">IF(Inosina!M17&lt;&gt;0,"C3 ","")</f>
        <v/>
      </c>
      <c r="O17" s="159" t="str">
        <f aca="false">IF(Inosina!M17&gt;0,$BA$9&amp;'Pedido e Cotação'!F27&amp;" "&amp;$BA$4,"")</f>
        <v/>
      </c>
      <c r="P17" s="159" t="str">
        <f aca="false">IF(O17="","",VLOOKUP(O17,$BA:$BD,2,0))</f>
        <v/>
      </c>
      <c r="Q17" s="159" t="str">
        <f aca="false">IF(Inosina!N17&lt;&gt;0,"C6 ","")</f>
        <v/>
      </c>
      <c r="R17" s="159" t="str">
        <f aca="false">IF(Inosina!N17&gt;0,$BA$10&amp;'Pedido e Cotação'!F27&amp;" "&amp;$BA$4,"")</f>
        <v/>
      </c>
      <c r="S17" s="159" t="str">
        <f aca="false">IF(R17="","",VLOOKUP(R17,$BA:$BD,2,0))</f>
        <v/>
      </c>
      <c r="T17" s="159" t="str">
        <f aca="false">IF(Inosina!J17&lt;&gt;0,"2' O-Metil rU ","")</f>
        <v/>
      </c>
      <c r="U17" s="159" t="str">
        <f aca="false">IF(Inosina!J17&gt;0,$BA$16&amp;'Pedido e Cotação'!F27&amp;" "&amp;$BA$4,"")</f>
        <v/>
      </c>
      <c r="V17" s="159" t="str">
        <f aca="false">IF(U17="","",VLOOKUP(U17,$BA:$BD,2,0))</f>
        <v/>
      </c>
      <c r="W17" s="159" t="str">
        <f aca="false">IF(Inosina!H17&lt;&gt;0,"2' O-Metil rG ","")</f>
        <v/>
      </c>
      <c r="X17" s="159" t="str">
        <f aca="false">IF(Inosina!H17&gt;0,$BA$14&amp;'Pedido e Cotação'!F27&amp;" "&amp;$BA$4,"")</f>
        <v/>
      </c>
      <c r="Y17" s="159" t="str">
        <f aca="false">IF(X17="","",VLOOKUP(X17,$BA:$BD,2,0))</f>
        <v/>
      </c>
      <c r="Z17" s="159" t="str">
        <f aca="false">IF(Inosina!G17&lt;&gt;0,"2' O-Metil rC ","")</f>
        <v/>
      </c>
      <c r="AA17" s="159" t="str">
        <f aca="false">IF(Inosina!G17&gt;0,$BA$13&amp;'Pedido e Cotação'!F27&amp;" "&amp;$BA$4,"")</f>
        <v/>
      </c>
      <c r="AB17" s="159" t="str">
        <f aca="false">IF(AA17="","",VLOOKUP(AA17,$BA:$BD,2,0))</f>
        <v/>
      </c>
      <c r="AC17" s="159" t="str">
        <f aca="false">IF(Inosina!F17&lt;&gt;0,"2' O-Metil rA ","")</f>
        <v/>
      </c>
      <c r="AD17" s="159" t="str">
        <f aca="false">IF(Inosina!F17&gt;0,$BA$12&amp;'Pedido e Cotação'!F27&amp;" "&amp;$BA$4,"")</f>
        <v/>
      </c>
      <c r="AE17" s="159"/>
      <c r="AF17" s="159" t="str">
        <f aca="false">IF(Inosina!E17&lt;&gt;0,"Deoxy Uracila ","")</f>
        <v/>
      </c>
      <c r="AG17" s="159" t="str">
        <f aca="false">IF(Inosina!E17&gt;0,$BA$11&amp;'Pedido e Cotação'!F27&amp;" "&amp;$BA$4,"")</f>
        <v/>
      </c>
      <c r="AH17" s="159" t="str">
        <f aca="false">IF(AG17="","",VLOOKUP(AG17,$BA:$BD,2,0))</f>
        <v/>
      </c>
      <c r="AI17" s="159" t="str">
        <f aca="false">IF(Inosina!I17&lt;&gt;0,"2' O-Metil 5-Metil rU ","")</f>
        <v/>
      </c>
      <c r="AJ17" s="159" t="str">
        <f aca="false">IF(Inosina!F17&gt;0,$BA$15&amp;'Pedido e Cotação'!F27&amp;" "&amp;$BA$4,"")</f>
        <v/>
      </c>
      <c r="AK17" s="159" t="str">
        <f aca="false">IF(AJ17="","",VLOOKUP(AJ17,$BA:$BD,2,0))</f>
        <v/>
      </c>
      <c r="AL17" s="159" t="str">
        <f aca="false">IF(Inosina!K17&lt;&gt;0,"5' 5-Metil dC ","")</f>
        <v/>
      </c>
      <c r="AM17" s="159" t="str">
        <f aca="false">IF(Inosina!I17&gt;0,$BA$17&amp;'Pedido e Cotação'!I27&amp;" "&amp;$BA$4,"")</f>
        <v/>
      </c>
      <c r="AN17" s="159" t="str">
        <f aca="false">IF(AM17="","",VLOOKUP(AM17,$BA:$BD,2,0))</f>
        <v/>
      </c>
      <c r="AO17" s="159" t="str">
        <f aca="false">IF(Inosina!O17&lt;&gt;0,"Fosforotioato ","")</f>
        <v/>
      </c>
      <c r="AP17" s="159" t="str">
        <f aca="false">IF(Inosina!O17&gt;0,$BA$18&amp;'Pedido e Cotação'!F27&amp;" "&amp;$BA$4,"")</f>
        <v/>
      </c>
      <c r="AQ17" s="159" t="str">
        <f aca="false">IF(AP17="","",VLOOKUP(AP17,$BA:$BD,2,0))</f>
        <v/>
      </c>
      <c r="AR17" s="159" t="str">
        <f aca="false">IF(AND(H17="",K17="",N17="",Q17="",AO17="",AF17=""),"","Modificação Interna ")</f>
        <v/>
      </c>
      <c r="AS17" s="159" t="str">
        <f aca="false">H17&amp;K17&amp;N17&amp;Q17&amp;AF17&amp;AO17&amp;T17&amp;W17&amp;Z17&amp;AC17&amp;AI17&amp;AL17</f>
        <v/>
      </c>
      <c r="AT17" s="159" t="str">
        <f aca="false">CONCATENATE(IF('Pedido e Cotação'!H27&lt;&gt;"",IF('Pedido e Cotação'!H27&gt;0,$BA$5,""),IF('Pedido e Cotação'!H27&gt;0,$BA$5,""))," ",'Pedido e Cotação'!H27)</f>
        <v> </v>
      </c>
      <c r="AU17" s="159" t="str">
        <f aca="false">IF(AT17=" ","",AT17&amp;" "&amp;'Pedido e Cotação'!F27&amp;" "&amp;$BA$4)</f>
        <v/>
      </c>
      <c r="AV17" s="159" t="str">
        <f aca="false">IF(AU17="","",VLOOKUP(AU17,$BA:$BD,2,0))</f>
        <v/>
      </c>
      <c r="AW17" s="159" t="str">
        <f aca="false">CONCATENATE(IF('Pedido e Cotação'!I27&lt;&gt;"",IF('Pedido e Cotação'!I27&gt;0,$BA$6,""),IF('Pedido e Cotação'!I27&gt;0,$BA$6,""))," ",'Pedido e Cotação'!I27)</f>
        <v> </v>
      </c>
      <c r="AX17" s="159" t="str">
        <f aca="false">IF(AW17=" ","",AW17&amp;" "&amp;'Pedido e Cotação'!F27&amp;" "&amp;$BA$4)</f>
        <v/>
      </c>
      <c r="AY17" s="159" t="str">
        <f aca="false">IF(AX17="","",VLOOKUP(AX17,$BA:$BD,2,0))</f>
        <v/>
      </c>
      <c r="BA17" s="161" t="s">
        <v>270</v>
      </c>
    </row>
    <row r="18" customFormat="false" ht="12.75" hidden="false" customHeight="false" outlineLevel="0" collapsed="false">
      <c r="B18" s="159" t="str">
        <f aca="false">IF('Pedido e Cotação'!E28="","",$BA$3&amp;" "&amp;'Pedido e Cotação'!F28&amp;" "&amp;$BA$4)</f>
        <v/>
      </c>
      <c r="C18" s="159" t="str">
        <f aca="false">IF(OR(F18="Dessalinizado",F18="HPLC"),"",IF('Pedido e Cotação'!E28="","",IF('Pedido e Cotação'!G28&lt;=50,"",IF(AND('Pedido e Cotação'!G28&gt;50,'Pedido e Cotação'!G28&lt;80),"L","LL"))))</f>
        <v/>
      </c>
      <c r="D18" s="159" t="str">
        <f aca="false">IF(B18="","",(B18&amp;" "&amp;F18&amp;" "&amp;C18))</f>
        <v/>
      </c>
      <c r="E18" s="159" t="str">
        <f aca="false">IF(B18="","",VLOOKUP(D18,$BA:$BD,2,0))</f>
        <v/>
      </c>
      <c r="F18" s="159" t="str">
        <f aca="false">IF('Pedido e Cotação'!J28="","",'Pedido e Cotação'!J28)</f>
        <v/>
      </c>
      <c r="G18" s="159" t="str">
        <f aca="false">IF('Pedido e Cotação'!J28="HPLC",VLOOKUP(F18,$BA:$BD,2,0),"")</f>
        <v/>
      </c>
      <c r="H18" s="159" t="str">
        <f aca="false">IF(Inosina!D18&lt;&gt;0,"Inosina ","")</f>
        <v/>
      </c>
      <c r="I18" s="159" t="str">
        <f aca="false">IF(Inosina!D18&gt;0,$BA$7&amp;'Pedido e Cotação'!F28&amp;" "&amp;$BA$4,"")</f>
        <v/>
      </c>
      <c r="J18" s="159" t="str">
        <f aca="false">IF(I18="","",VLOOKUP(I18,$BA:$BD,2,0))</f>
        <v/>
      </c>
      <c r="K18" s="159" t="str">
        <f aca="false">IF(Inosina!L18&lt;&gt;0,"8-Oxoguanina ","")</f>
        <v/>
      </c>
      <c r="L18" s="159" t="str">
        <f aca="false">IF(Inosina!L18&gt;0,$BA$8&amp;'Pedido e Cotação'!F28&amp;" "&amp;$BA$4,"")</f>
        <v/>
      </c>
      <c r="M18" s="159" t="str">
        <f aca="false">IF(L18="","",VLOOKUP(L18,$BA:$BD,2,0))</f>
        <v/>
      </c>
      <c r="N18" s="159" t="str">
        <f aca="false">IF(Inosina!M18&lt;&gt;0,"C3 ","")</f>
        <v/>
      </c>
      <c r="O18" s="159" t="str">
        <f aca="false">IF(Inosina!M18&gt;0,$BA$9&amp;'Pedido e Cotação'!F28&amp;" "&amp;$BA$4,"")</f>
        <v/>
      </c>
      <c r="P18" s="159" t="str">
        <f aca="false">IF(O18="","",VLOOKUP(O18,$BA:$BD,2,0))</f>
        <v/>
      </c>
      <c r="Q18" s="159" t="str">
        <f aca="false">IF(Inosina!N18&lt;&gt;0,"C6 ","")</f>
        <v/>
      </c>
      <c r="R18" s="159" t="str">
        <f aca="false">IF(Inosina!N18&gt;0,$BA$10&amp;'Pedido e Cotação'!F28&amp;" "&amp;$BA$4,"")</f>
        <v/>
      </c>
      <c r="S18" s="159" t="str">
        <f aca="false">IF(R18="","",VLOOKUP(R18,$BA:$BD,2,0))</f>
        <v/>
      </c>
      <c r="T18" s="159" t="str">
        <f aca="false">IF(Inosina!J18&lt;&gt;0,"2' O-Metil rU ","")</f>
        <v/>
      </c>
      <c r="U18" s="159" t="str">
        <f aca="false">IF(Inosina!J18&gt;0,$BA$16&amp;'Pedido e Cotação'!F28&amp;" "&amp;$BA$4,"")</f>
        <v/>
      </c>
      <c r="V18" s="159" t="str">
        <f aca="false">IF(U18="","",VLOOKUP(U18,$BA:$BD,2,0))</f>
        <v/>
      </c>
      <c r="W18" s="159" t="str">
        <f aca="false">IF(Inosina!H18&lt;&gt;0,"2' O-Metil rG ","")</f>
        <v/>
      </c>
      <c r="X18" s="159" t="str">
        <f aca="false">IF(Inosina!H18&gt;0,$BA$14&amp;'Pedido e Cotação'!F28&amp;" "&amp;$BA$4,"")</f>
        <v/>
      </c>
      <c r="Y18" s="159" t="str">
        <f aca="false">IF(X18="","",VLOOKUP(X18,$BA:$BD,2,0))</f>
        <v/>
      </c>
      <c r="Z18" s="159" t="str">
        <f aca="false">IF(Inosina!G18&lt;&gt;0,"2' O-Metil rC ","")</f>
        <v/>
      </c>
      <c r="AA18" s="159" t="str">
        <f aca="false">IF(Inosina!G18&gt;0,$BA$13&amp;'Pedido e Cotação'!F28&amp;" "&amp;$BA$4,"")</f>
        <v/>
      </c>
      <c r="AB18" s="159" t="str">
        <f aca="false">IF(AA18="","",VLOOKUP(AA18,$BA:$BD,2,0))</f>
        <v/>
      </c>
      <c r="AC18" s="159" t="str">
        <f aca="false">IF(Inosina!F18&lt;&gt;0,"2' O-Metil rA ","")</f>
        <v/>
      </c>
      <c r="AD18" s="159" t="str">
        <f aca="false">IF(Inosina!F18&gt;0,$BA$12&amp;'Pedido e Cotação'!F28&amp;" "&amp;$BA$4,"")</f>
        <v/>
      </c>
      <c r="AE18" s="159"/>
      <c r="AF18" s="159" t="str">
        <f aca="false">IF(Inosina!E18&lt;&gt;0,"Deoxy Uracila ","")</f>
        <v/>
      </c>
      <c r="AG18" s="159" t="str">
        <f aca="false">IF(Inosina!E18&gt;0,$BA$11&amp;'Pedido e Cotação'!F28&amp;" "&amp;$BA$4,"")</f>
        <v/>
      </c>
      <c r="AH18" s="159" t="str">
        <f aca="false">IF(AG18="","",VLOOKUP(AG18,$BA:$BD,2,0))</f>
        <v/>
      </c>
      <c r="AI18" s="159" t="str">
        <f aca="false">IF(Inosina!I18&lt;&gt;0,"2' O-Metil 5-Metil rU ","")</f>
        <v/>
      </c>
      <c r="AJ18" s="159" t="str">
        <f aca="false">IF(Inosina!F18&gt;0,$BA$15&amp;'Pedido e Cotação'!F28&amp;" "&amp;$BA$4,"")</f>
        <v/>
      </c>
      <c r="AK18" s="159" t="str">
        <f aca="false">IF(AJ18="","",VLOOKUP(AJ18,$BA:$BD,2,0))</f>
        <v/>
      </c>
      <c r="AL18" s="159" t="str">
        <f aca="false">IF(Inosina!K18&lt;&gt;0,"5' 5-Metil dC ","")</f>
        <v/>
      </c>
      <c r="AM18" s="159" t="str">
        <f aca="false">IF(Inosina!I18&gt;0,$BA$17&amp;'Pedido e Cotação'!I28&amp;" "&amp;$BA$4,"")</f>
        <v/>
      </c>
      <c r="AN18" s="159" t="str">
        <f aca="false">IF(AM18="","",VLOOKUP(AM18,$BA:$BD,2,0))</f>
        <v/>
      </c>
      <c r="AO18" s="159" t="str">
        <f aca="false">IF(Inosina!O18&lt;&gt;0,"Fosforotioato ","")</f>
        <v/>
      </c>
      <c r="AP18" s="159" t="str">
        <f aca="false">IF(Inosina!O18&gt;0,$BA$18&amp;'Pedido e Cotação'!F28&amp;" "&amp;$BA$4,"")</f>
        <v/>
      </c>
      <c r="AQ18" s="159" t="str">
        <f aca="false">IF(AP18="","",VLOOKUP(AP18,$BA:$BD,2,0))</f>
        <v/>
      </c>
      <c r="AR18" s="159" t="str">
        <f aca="false">IF(AND(H18="",K18="",N18="",Q18="",AO18="",AF18=""),"","Modificação Interna ")</f>
        <v/>
      </c>
      <c r="AS18" s="159" t="str">
        <f aca="false">H18&amp;K18&amp;N18&amp;Q18&amp;AF18&amp;AO18&amp;T18&amp;W18&amp;Z18&amp;AC18&amp;AI18&amp;AL18</f>
        <v/>
      </c>
      <c r="AT18" s="159" t="str">
        <f aca="false">CONCATENATE(IF('Pedido e Cotação'!H28&lt;&gt;"",IF('Pedido e Cotação'!H28&gt;0,$BA$5,""),IF('Pedido e Cotação'!H28&gt;0,$BA$5,""))," ",'Pedido e Cotação'!H28)</f>
        <v> </v>
      </c>
      <c r="AU18" s="159" t="str">
        <f aca="false">IF(AT18=" ","",AT18&amp;" "&amp;'Pedido e Cotação'!F28&amp;" "&amp;$BA$4)</f>
        <v/>
      </c>
      <c r="AV18" s="159" t="str">
        <f aca="false">IF(AU18="","",VLOOKUP(AU18,$BA:$BD,2,0))</f>
        <v/>
      </c>
      <c r="AW18" s="159" t="str">
        <f aca="false">CONCATENATE(IF('Pedido e Cotação'!I28&lt;&gt;"",IF('Pedido e Cotação'!I28&gt;0,$BA$6,""),IF('Pedido e Cotação'!I28&gt;0,$BA$6,""))," ",'Pedido e Cotação'!I28)</f>
        <v> </v>
      </c>
      <c r="AX18" s="159" t="str">
        <f aca="false">IF(AW18=" ","",AW18&amp;" "&amp;'Pedido e Cotação'!F28&amp;" "&amp;$BA$4)</f>
        <v/>
      </c>
      <c r="AY18" s="159" t="str">
        <f aca="false">IF(AX18="","",VLOOKUP(AX18,$BA:$BD,2,0))</f>
        <v/>
      </c>
      <c r="BA18" s="161" t="s">
        <v>271</v>
      </c>
      <c r="BC18" s="162" t="s">
        <v>272</v>
      </c>
    </row>
    <row r="19" customFormat="false" ht="12.75" hidden="false" customHeight="false" outlineLevel="0" collapsed="false">
      <c r="B19" s="159" t="str">
        <f aca="false">IF('Pedido e Cotação'!E29="","",$BA$3&amp;" "&amp;'Pedido e Cotação'!F29&amp;" "&amp;$BA$4)</f>
        <v/>
      </c>
      <c r="C19" s="159" t="str">
        <f aca="false">IF(OR(F19="Dessalinizado",F19="HPLC"),"",IF('Pedido e Cotação'!E29="","",IF('Pedido e Cotação'!G29&lt;=50,"",IF(AND('Pedido e Cotação'!G29&gt;50,'Pedido e Cotação'!G29&lt;80),"L","LL"))))</f>
        <v/>
      </c>
      <c r="D19" s="159" t="str">
        <f aca="false">IF(B19="","",(B19&amp;" "&amp;F19&amp;" "&amp;C19))</f>
        <v/>
      </c>
      <c r="E19" s="159" t="str">
        <f aca="false">IF(B19="","",VLOOKUP(D19,$BA:$BD,2,0))</f>
        <v/>
      </c>
      <c r="F19" s="159" t="str">
        <f aca="false">IF('Pedido e Cotação'!J29="","",'Pedido e Cotação'!J29)</f>
        <v/>
      </c>
      <c r="G19" s="159" t="str">
        <f aca="false">IF('Pedido e Cotação'!J29="HPLC",VLOOKUP(F19,$BA:$BD,2,0),"")</f>
        <v/>
      </c>
      <c r="H19" s="159" t="str">
        <f aca="false">IF(Inosina!D19&lt;&gt;0,"Inosina ","")</f>
        <v/>
      </c>
      <c r="I19" s="159" t="str">
        <f aca="false">IF(Inosina!D19&gt;0,$BA$7&amp;'Pedido e Cotação'!F29&amp;" "&amp;$BA$4,"")</f>
        <v/>
      </c>
      <c r="J19" s="159" t="str">
        <f aca="false">IF(I19="","",VLOOKUP(I19,$BA:$BD,2,0))</f>
        <v/>
      </c>
      <c r="K19" s="159" t="str">
        <f aca="false">IF(Inosina!L19&lt;&gt;0,"8-Oxoguanina ","")</f>
        <v/>
      </c>
      <c r="L19" s="159" t="str">
        <f aca="false">IF(Inosina!L19&gt;0,$BA$8&amp;'Pedido e Cotação'!F29&amp;" "&amp;$BA$4,"")</f>
        <v/>
      </c>
      <c r="M19" s="159" t="str">
        <f aca="false">IF(L19="","",VLOOKUP(L19,$BA:$BD,2,0))</f>
        <v/>
      </c>
      <c r="N19" s="159" t="str">
        <f aca="false">IF(Inosina!M19&lt;&gt;0,"C3 ","")</f>
        <v/>
      </c>
      <c r="O19" s="159" t="str">
        <f aca="false">IF(Inosina!M19&gt;0,$BA$9&amp;'Pedido e Cotação'!F29&amp;" "&amp;$BA$4,"")</f>
        <v/>
      </c>
      <c r="P19" s="159" t="str">
        <f aca="false">IF(O19="","",VLOOKUP(O19,$BA:$BD,2,0))</f>
        <v/>
      </c>
      <c r="Q19" s="159" t="str">
        <f aca="false">IF(Inosina!N19&lt;&gt;0,"C6 ","")</f>
        <v/>
      </c>
      <c r="R19" s="159" t="str">
        <f aca="false">IF(Inosina!N19&gt;0,$BA$10&amp;'Pedido e Cotação'!F29&amp;" "&amp;$BA$4,"")</f>
        <v/>
      </c>
      <c r="S19" s="159" t="str">
        <f aca="false">IF(R19="","",VLOOKUP(R19,$BA:$BD,2,0))</f>
        <v/>
      </c>
      <c r="T19" s="159" t="str">
        <f aca="false">IF(Inosina!J19&lt;&gt;0,"2' O-Metil rU ","")</f>
        <v/>
      </c>
      <c r="U19" s="159" t="str">
        <f aca="false">IF(Inosina!J19&gt;0,$BA$16&amp;'Pedido e Cotação'!F29&amp;" "&amp;$BA$4,"")</f>
        <v/>
      </c>
      <c r="V19" s="159" t="str">
        <f aca="false">IF(U19="","",VLOOKUP(U19,$BA:$BD,2,0))</f>
        <v/>
      </c>
      <c r="W19" s="159" t="str">
        <f aca="false">IF(Inosina!H19&lt;&gt;0,"2' O-Metil rG ","")</f>
        <v/>
      </c>
      <c r="X19" s="159" t="str">
        <f aca="false">IF(Inosina!H19&gt;0,$BA$14&amp;'Pedido e Cotação'!F29&amp;" "&amp;$BA$4,"")</f>
        <v/>
      </c>
      <c r="Y19" s="159" t="str">
        <f aca="false">IF(X19="","",VLOOKUP(X19,$BA:$BD,2,0))</f>
        <v/>
      </c>
      <c r="Z19" s="159" t="str">
        <f aca="false">IF(Inosina!G19&lt;&gt;0,"2' O-Metil rC ","")</f>
        <v/>
      </c>
      <c r="AA19" s="159" t="str">
        <f aca="false">IF(Inosina!G19&gt;0,$BA$13&amp;'Pedido e Cotação'!F29&amp;" "&amp;$BA$4,"")</f>
        <v/>
      </c>
      <c r="AB19" s="159" t="str">
        <f aca="false">IF(AA19="","",VLOOKUP(AA19,$BA:$BD,2,0))</f>
        <v/>
      </c>
      <c r="AC19" s="159" t="str">
        <f aca="false">IF(Inosina!F19&lt;&gt;0,"2' O-Metil rA ","")</f>
        <v/>
      </c>
      <c r="AD19" s="159" t="str">
        <f aca="false">IF(Inosina!F19&gt;0,$BA$12&amp;'Pedido e Cotação'!F29&amp;" "&amp;$BA$4,"")</f>
        <v/>
      </c>
      <c r="AE19" s="159"/>
      <c r="AF19" s="159" t="str">
        <f aca="false">IF(Inosina!E19&lt;&gt;0,"Deoxy Uracila ","")</f>
        <v/>
      </c>
      <c r="AG19" s="159" t="str">
        <f aca="false">IF(Inosina!E19&gt;0,$BA$11&amp;'Pedido e Cotação'!F29&amp;" "&amp;$BA$4,"")</f>
        <v/>
      </c>
      <c r="AH19" s="159" t="str">
        <f aca="false">IF(AG19="","",VLOOKUP(AG19,$BA:$BD,2,0))</f>
        <v/>
      </c>
      <c r="AI19" s="159" t="str">
        <f aca="false">IF(Inosina!I19&lt;&gt;0,"2' O-Metil 5-Metil rU ","")</f>
        <v/>
      </c>
      <c r="AJ19" s="159" t="str">
        <f aca="false">IF(Inosina!F19&gt;0,$BA$15&amp;'Pedido e Cotação'!F29&amp;" "&amp;$BA$4,"")</f>
        <v/>
      </c>
      <c r="AK19" s="159" t="str">
        <f aca="false">IF(AJ19="","",VLOOKUP(AJ19,$BA:$BD,2,0))</f>
        <v/>
      </c>
      <c r="AL19" s="159" t="str">
        <f aca="false">IF(Inosina!K19&lt;&gt;0,"5' 5-Metil dC ","")</f>
        <v/>
      </c>
      <c r="AM19" s="159" t="str">
        <f aca="false">IF(Inosina!I19&gt;0,$BA$17&amp;'Pedido e Cotação'!I29&amp;" "&amp;$BA$4,"")</f>
        <v/>
      </c>
      <c r="AN19" s="159" t="str">
        <f aca="false">IF(AM19="","",VLOOKUP(AM19,$BA:$BD,2,0))</f>
        <v/>
      </c>
      <c r="AO19" s="159" t="str">
        <f aca="false">IF(Inosina!O19&lt;&gt;0,"Fosforotioato ","")</f>
        <v/>
      </c>
      <c r="AP19" s="159" t="str">
        <f aca="false">IF(Inosina!O19&gt;0,$BA$18&amp;'Pedido e Cotação'!F29&amp;" "&amp;$BA$4,"")</f>
        <v/>
      </c>
      <c r="AQ19" s="159" t="str">
        <f aca="false">IF(AP19="","",VLOOKUP(AP19,$BA:$BD,2,0))</f>
        <v/>
      </c>
      <c r="AR19" s="159" t="str">
        <f aca="false">IF(AND(H19="",K19="",N19="",Q19="",AO19="",AF19=""),"","Modificação Interna ")</f>
        <v/>
      </c>
      <c r="AS19" s="159" t="str">
        <f aca="false">H19&amp;K19&amp;N19&amp;Q19&amp;AF19&amp;AO19&amp;T19&amp;W19&amp;Z19&amp;AC19&amp;AI19&amp;AL19</f>
        <v/>
      </c>
      <c r="AT19" s="159" t="str">
        <f aca="false">CONCATENATE(IF('Pedido e Cotação'!H29&lt;&gt;"",IF('Pedido e Cotação'!H29&gt;0,$BA$5,""),IF('Pedido e Cotação'!H29&gt;0,$BA$5,""))," ",'Pedido e Cotação'!H29)</f>
        <v> </v>
      </c>
      <c r="AU19" s="159" t="str">
        <f aca="false">IF(AT19=" ","",AT19&amp;" "&amp;'Pedido e Cotação'!F29&amp;" "&amp;$BA$4)</f>
        <v/>
      </c>
      <c r="AV19" s="159" t="str">
        <f aca="false">IF(AU19="","",VLOOKUP(AU19,$BA:$BD,2,0))</f>
        <v/>
      </c>
      <c r="AW19" s="159" t="str">
        <f aca="false">CONCATENATE(IF('Pedido e Cotação'!I29&lt;&gt;"",IF('Pedido e Cotação'!I29&gt;0,$BA$6,""),IF('Pedido e Cotação'!I29&gt;0,$BA$6,""))," ",'Pedido e Cotação'!I29)</f>
        <v> </v>
      </c>
      <c r="AX19" s="159" t="str">
        <f aca="false">IF(AW19=" ","",AW19&amp;" "&amp;'Pedido e Cotação'!F29&amp;" "&amp;$BA$4)</f>
        <v/>
      </c>
      <c r="AY19" s="159" t="str">
        <f aca="false">IF(AX19="","",VLOOKUP(AX19,$BA:$BD,2,0))</f>
        <v/>
      </c>
      <c r="BA19" s="161" t="s">
        <v>273</v>
      </c>
    </row>
    <row r="20" customFormat="false" ht="12.75" hidden="false" customHeight="false" outlineLevel="0" collapsed="false">
      <c r="B20" s="159" t="str">
        <f aca="false">IF('Pedido e Cotação'!E30="","",$BA$3&amp;" "&amp;'Pedido e Cotação'!F30&amp;" "&amp;$BA$4)</f>
        <v/>
      </c>
      <c r="C20" s="159" t="str">
        <f aca="false">IF(OR(F20="Dessalinizado",F20="HPLC"),"",IF('Pedido e Cotação'!E30="","",IF('Pedido e Cotação'!G30&lt;=50,"",IF(AND('Pedido e Cotação'!G30&gt;50,'Pedido e Cotação'!G30&lt;80),"L","LL"))))</f>
        <v/>
      </c>
      <c r="D20" s="159" t="str">
        <f aca="false">IF(B20="","",(B20&amp;" "&amp;F20&amp;" "&amp;C20))</f>
        <v/>
      </c>
      <c r="E20" s="159" t="str">
        <f aca="false">IF(B20="","",VLOOKUP(D20,$BA:$BD,2,0))</f>
        <v/>
      </c>
      <c r="F20" s="159" t="str">
        <f aca="false">IF('Pedido e Cotação'!J30="","",'Pedido e Cotação'!J30)</f>
        <v/>
      </c>
      <c r="G20" s="159" t="str">
        <f aca="false">IF('Pedido e Cotação'!J30="HPLC",VLOOKUP(F20,$BA:$BD,2,0),"")</f>
        <v/>
      </c>
      <c r="H20" s="159" t="str">
        <f aca="false">IF(Inosina!D20&lt;&gt;0,"Inosina ","")</f>
        <v/>
      </c>
      <c r="I20" s="159" t="str">
        <f aca="false">IF(Inosina!D20&gt;0,$BA$7&amp;'Pedido e Cotação'!F30&amp;" "&amp;$BA$4,"")</f>
        <v/>
      </c>
      <c r="J20" s="159" t="str">
        <f aca="false">IF(I20="","",VLOOKUP(I20,$BA:$BD,2,0))</f>
        <v/>
      </c>
      <c r="K20" s="159" t="str">
        <f aca="false">IF(Inosina!L20&lt;&gt;0,"8-Oxoguanina ","")</f>
        <v/>
      </c>
      <c r="L20" s="159" t="str">
        <f aca="false">IF(Inosina!L20&gt;0,$BA$8&amp;'Pedido e Cotação'!F30&amp;" "&amp;$BA$4,"")</f>
        <v/>
      </c>
      <c r="M20" s="159" t="str">
        <f aca="false">IF(L20="","",VLOOKUP(L20,$BA:$BD,2,0))</f>
        <v/>
      </c>
      <c r="N20" s="159" t="str">
        <f aca="false">IF(Inosina!M20&lt;&gt;0,"C3 ","")</f>
        <v/>
      </c>
      <c r="O20" s="159" t="str">
        <f aca="false">IF(Inosina!M20&gt;0,$BA$9&amp;'Pedido e Cotação'!F30&amp;" "&amp;$BA$4,"")</f>
        <v/>
      </c>
      <c r="P20" s="159" t="str">
        <f aca="false">IF(O20="","",VLOOKUP(O20,$BA:$BD,2,0))</f>
        <v/>
      </c>
      <c r="Q20" s="159" t="str">
        <f aca="false">IF(Inosina!N20&lt;&gt;0,"C6 ","")</f>
        <v/>
      </c>
      <c r="R20" s="159" t="str">
        <f aca="false">IF(Inosina!N20&gt;0,$BA$10&amp;'Pedido e Cotação'!F30&amp;" "&amp;$BA$4,"")</f>
        <v/>
      </c>
      <c r="S20" s="159" t="str">
        <f aca="false">IF(R20="","",VLOOKUP(R20,$BA:$BD,2,0))</f>
        <v/>
      </c>
      <c r="T20" s="159" t="str">
        <f aca="false">IF(Inosina!J20&lt;&gt;0,"2' O-Metil rU ","")</f>
        <v/>
      </c>
      <c r="U20" s="159" t="str">
        <f aca="false">IF(Inosina!J20&gt;0,$BA$16&amp;'Pedido e Cotação'!F30&amp;" "&amp;$BA$4,"")</f>
        <v/>
      </c>
      <c r="V20" s="159" t="str">
        <f aca="false">IF(U20="","",VLOOKUP(U20,$BA:$BD,2,0))</f>
        <v/>
      </c>
      <c r="W20" s="159" t="str">
        <f aca="false">IF(Inosina!H20&lt;&gt;0,"2' O-Metil rG ","")</f>
        <v/>
      </c>
      <c r="X20" s="159" t="str">
        <f aca="false">IF(Inosina!H20&gt;0,$BA$14&amp;'Pedido e Cotação'!F30&amp;" "&amp;$BA$4,"")</f>
        <v/>
      </c>
      <c r="Y20" s="159" t="str">
        <f aca="false">IF(X20="","",VLOOKUP(X20,$BA:$BD,2,0))</f>
        <v/>
      </c>
      <c r="Z20" s="159" t="str">
        <f aca="false">IF(Inosina!G20&lt;&gt;0,"2' O-Metil rC ","")</f>
        <v/>
      </c>
      <c r="AA20" s="159" t="str">
        <f aca="false">IF(Inosina!G20&gt;0,$BA$13&amp;'Pedido e Cotação'!F30&amp;" "&amp;$BA$4,"")</f>
        <v/>
      </c>
      <c r="AB20" s="159" t="str">
        <f aca="false">IF(AA20="","",VLOOKUP(AA20,$BA:$BD,2,0))</f>
        <v/>
      </c>
      <c r="AC20" s="159" t="str">
        <f aca="false">IF(Inosina!F20&lt;&gt;0,"2' O-Metil rA ","")</f>
        <v/>
      </c>
      <c r="AD20" s="159" t="str">
        <f aca="false">IF(Inosina!F20&gt;0,$BA$12&amp;'Pedido e Cotação'!F30&amp;" "&amp;$BA$4,"")</f>
        <v/>
      </c>
      <c r="AE20" s="159"/>
      <c r="AF20" s="159" t="str">
        <f aca="false">IF(Inosina!E20&lt;&gt;0,"Deoxy Uracila ","")</f>
        <v/>
      </c>
      <c r="AG20" s="159" t="str">
        <f aca="false">IF(Inosina!E20&gt;0,$BA$11&amp;'Pedido e Cotação'!F30&amp;" "&amp;$BA$4,"")</f>
        <v/>
      </c>
      <c r="AH20" s="159" t="str">
        <f aca="false">IF(AG20="","",VLOOKUP(AG20,$BA:$BD,2,0))</f>
        <v/>
      </c>
      <c r="AI20" s="159" t="str">
        <f aca="false">IF(Inosina!I20&lt;&gt;0,"2' O-Metil 5-Metil rU ","")</f>
        <v/>
      </c>
      <c r="AJ20" s="159" t="str">
        <f aca="false">IF(Inosina!F20&gt;0,$BA$15&amp;'Pedido e Cotação'!F30&amp;" "&amp;$BA$4,"")</f>
        <v/>
      </c>
      <c r="AK20" s="159" t="str">
        <f aca="false">IF(AJ20="","",VLOOKUP(AJ20,$BA:$BD,2,0))</f>
        <v/>
      </c>
      <c r="AL20" s="159" t="str">
        <f aca="false">IF(Inosina!K20&lt;&gt;0,"5' 5-Metil dC ","")</f>
        <v/>
      </c>
      <c r="AM20" s="159" t="str">
        <f aca="false">IF(Inosina!I20&gt;0,$BA$17&amp;'Pedido e Cotação'!I30&amp;" "&amp;$BA$4,"")</f>
        <v/>
      </c>
      <c r="AN20" s="159" t="str">
        <f aca="false">IF(AM20="","",VLOOKUP(AM20,$BA:$BD,2,0))</f>
        <v/>
      </c>
      <c r="AO20" s="159" t="str">
        <f aca="false">IF(Inosina!O20&lt;&gt;0,"Fosforotioato ","")</f>
        <v/>
      </c>
      <c r="AP20" s="159" t="str">
        <f aca="false">IF(Inosina!O20&gt;0,$BA$18&amp;'Pedido e Cotação'!F30&amp;" "&amp;$BA$4,"")</f>
        <v/>
      </c>
      <c r="AQ20" s="159" t="str">
        <f aca="false">IF(AP20="","",VLOOKUP(AP20,$BA:$BD,2,0))</f>
        <v/>
      </c>
      <c r="AR20" s="159" t="str">
        <f aca="false">IF(AND(H20="",K20="",N20="",Q20="",AO20="",AF20=""),"","Modificação Interna ")</f>
        <v/>
      </c>
      <c r="AS20" s="159" t="str">
        <f aca="false">H20&amp;K20&amp;N20&amp;Q20&amp;AF20&amp;AO20&amp;T20&amp;W20&amp;Z20&amp;AC20&amp;AI20&amp;AL20</f>
        <v/>
      </c>
      <c r="AT20" s="159" t="str">
        <f aca="false">CONCATENATE(IF('Pedido e Cotação'!H30&lt;&gt;"",IF('Pedido e Cotação'!H30&gt;0,$BA$5,""),IF('Pedido e Cotação'!H30&gt;0,$BA$5,""))," ",'Pedido e Cotação'!H30)</f>
        <v> </v>
      </c>
      <c r="AU20" s="159" t="str">
        <f aca="false">IF(AT20=" ","",AT20&amp;" "&amp;'Pedido e Cotação'!F30&amp;" "&amp;$BA$4)</f>
        <v/>
      </c>
      <c r="AV20" s="159" t="str">
        <f aca="false">IF(AU20="","",VLOOKUP(AU20,$BA:$BD,2,0))</f>
        <v/>
      </c>
      <c r="AW20" s="159" t="str">
        <f aca="false">CONCATENATE(IF('Pedido e Cotação'!I30&lt;&gt;"",IF('Pedido e Cotação'!I30&gt;0,$BA$6,""),IF('Pedido e Cotação'!I30&gt;0,$BA$6,""))," ",'Pedido e Cotação'!I30)</f>
        <v> </v>
      </c>
      <c r="AX20" s="159" t="str">
        <f aca="false">IF(AW20=" ","",AW20&amp;" "&amp;'Pedido e Cotação'!F30&amp;" "&amp;$BA$4)</f>
        <v/>
      </c>
      <c r="AY20" s="159" t="str">
        <f aca="false">IF(AX20="","",VLOOKUP(AX20,$BA:$BD,2,0))</f>
        <v/>
      </c>
      <c r="BA20" s="163" t="s">
        <v>274</v>
      </c>
      <c r="BB20" s="164" t="s">
        <v>274</v>
      </c>
    </row>
    <row r="21" customFormat="false" ht="12.75" hidden="false" customHeight="false" outlineLevel="0" collapsed="false">
      <c r="B21" s="159" t="str">
        <f aca="false">IF('Pedido e Cotação'!E31="","",$BA$3&amp;" "&amp;'Pedido e Cotação'!F31&amp;" "&amp;$BA$4)</f>
        <v/>
      </c>
      <c r="C21" s="159" t="str">
        <f aca="false">IF(OR(F21="Dessalinizado",F21="HPLC"),"",IF('Pedido e Cotação'!E31="","",IF('Pedido e Cotação'!G31&lt;=50,"",IF(AND('Pedido e Cotação'!G31&gt;50,'Pedido e Cotação'!G31&lt;80),"L","LL"))))</f>
        <v/>
      </c>
      <c r="D21" s="159" t="str">
        <f aca="false">IF(B21="","",(B21&amp;" "&amp;F21&amp;" "&amp;C21))</f>
        <v/>
      </c>
      <c r="E21" s="159" t="str">
        <f aca="false">IF(B21="","",VLOOKUP(D21,$BA:$BD,2,0))</f>
        <v/>
      </c>
      <c r="F21" s="159" t="str">
        <f aca="false">IF('Pedido e Cotação'!J31="","",'Pedido e Cotação'!J31)</f>
        <v/>
      </c>
      <c r="G21" s="159" t="str">
        <f aca="false">IF('Pedido e Cotação'!J31="HPLC",VLOOKUP(F21,$BA:$BD,2,0),"")</f>
        <v/>
      </c>
      <c r="H21" s="159" t="str">
        <f aca="false">IF(Inosina!D21&lt;&gt;0,"Inosina ","")</f>
        <v/>
      </c>
      <c r="I21" s="159" t="str">
        <f aca="false">IF(Inosina!D21&gt;0,$BA$7&amp;'Pedido e Cotação'!F31&amp;" "&amp;$BA$4,"")</f>
        <v/>
      </c>
      <c r="J21" s="159" t="str">
        <f aca="false">IF(I21="","",VLOOKUP(I21,$BA:$BD,2,0))</f>
        <v/>
      </c>
      <c r="K21" s="159" t="str">
        <f aca="false">IF(Inosina!L21&lt;&gt;0,"8-Oxoguanina ","")</f>
        <v/>
      </c>
      <c r="L21" s="159" t="str">
        <f aca="false">IF(Inosina!L21&gt;0,$BA$8&amp;'Pedido e Cotação'!F31&amp;" "&amp;$BA$4,"")</f>
        <v/>
      </c>
      <c r="M21" s="159" t="str">
        <f aca="false">IF(L21="","",VLOOKUP(L21,$BA:$BD,2,0))</f>
        <v/>
      </c>
      <c r="N21" s="159" t="str">
        <f aca="false">IF(Inosina!M21&lt;&gt;0,"C3 ","")</f>
        <v/>
      </c>
      <c r="O21" s="159" t="str">
        <f aca="false">IF(Inosina!M21&gt;0,$BA$9&amp;'Pedido e Cotação'!F31&amp;" "&amp;$BA$4,"")</f>
        <v/>
      </c>
      <c r="P21" s="159" t="str">
        <f aca="false">IF(O21="","",VLOOKUP(O21,$BA:$BD,2,0))</f>
        <v/>
      </c>
      <c r="Q21" s="159" t="str">
        <f aca="false">IF(Inosina!N21&lt;&gt;0,"C6 ","")</f>
        <v/>
      </c>
      <c r="R21" s="159" t="str">
        <f aca="false">IF(Inosina!N21&gt;0,$BA$10&amp;'Pedido e Cotação'!F31&amp;" "&amp;$BA$4,"")</f>
        <v/>
      </c>
      <c r="S21" s="159" t="str">
        <f aca="false">IF(R21="","",VLOOKUP(R21,$BA:$BD,2,0))</f>
        <v/>
      </c>
      <c r="T21" s="159" t="str">
        <f aca="false">IF(Inosina!J21&lt;&gt;0,"2' O-Metil rU ","")</f>
        <v/>
      </c>
      <c r="U21" s="159" t="str">
        <f aca="false">IF(Inosina!J21&gt;0,$BA$16&amp;'Pedido e Cotação'!F31&amp;" "&amp;$BA$4,"")</f>
        <v/>
      </c>
      <c r="V21" s="159" t="str">
        <f aca="false">IF(U21="","",VLOOKUP(U21,$BA:$BD,2,0))</f>
        <v/>
      </c>
      <c r="W21" s="159" t="str">
        <f aca="false">IF(Inosina!H21&lt;&gt;0,"2' O-Metil rG ","")</f>
        <v/>
      </c>
      <c r="X21" s="159" t="str">
        <f aca="false">IF(Inosina!H21&gt;0,$BA$14&amp;'Pedido e Cotação'!F31&amp;" "&amp;$BA$4,"")</f>
        <v/>
      </c>
      <c r="Y21" s="159" t="str">
        <f aca="false">IF(X21="","",VLOOKUP(X21,$BA:$BD,2,0))</f>
        <v/>
      </c>
      <c r="Z21" s="159" t="str">
        <f aca="false">IF(Inosina!G21&lt;&gt;0,"2' O-Metil rC ","")</f>
        <v/>
      </c>
      <c r="AA21" s="159" t="str">
        <f aca="false">IF(Inosina!G21&gt;0,$BA$13&amp;'Pedido e Cotação'!F31&amp;" "&amp;$BA$4,"")</f>
        <v/>
      </c>
      <c r="AB21" s="159" t="str">
        <f aca="false">IF(AA21="","",VLOOKUP(AA21,$BA:$BD,2,0))</f>
        <v/>
      </c>
      <c r="AC21" s="159" t="str">
        <f aca="false">IF(Inosina!F21&lt;&gt;0,"2' O-Metil rA ","")</f>
        <v/>
      </c>
      <c r="AD21" s="159" t="str">
        <f aca="false">IF(Inosina!F21&gt;0,$BA$12&amp;'Pedido e Cotação'!F31&amp;" "&amp;$BA$4,"")</f>
        <v/>
      </c>
      <c r="AE21" s="159"/>
      <c r="AF21" s="159" t="str">
        <f aca="false">IF(Inosina!E21&lt;&gt;0,"Deoxy Uracila ","")</f>
        <v/>
      </c>
      <c r="AG21" s="159" t="str">
        <f aca="false">IF(Inosina!E21&gt;0,$BA$11&amp;'Pedido e Cotação'!F31&amp;" "&amp;$BA$4,"")</f>
        <v/>
      </c>
      <c r="AH21" s="159" t="str">
        <f aca="false">IF(AG21="","",VLOOKUP(AG21,$BA:$BD,2,0))</f>
        <v/>
      </c>
      <c r="AI21" s="159" t="str">
        <f aca="false">IF(Inosina!I21&lt;&gt;0,"2' O-Metil 5-Metil rU ","")</f>
        <v/>
      </c>
      <c r="AJ21" s="159" t="str">
        <f aca="false">IF(Inosina!F21&gt;0,$BA$15&amp;'Pedido e Cotação'!F31&amp;" "&amp;$BA$4,"")</f>
        <v/>
      </c>
      <c r="AK21" s="159" t="str">
        <f aca="false">IF(AJ21="","",VLOOKUP(AJ21,$BA:$BD,2,0))</f>
        <v/>
      </c>
      <c r="AL21" s="159" t="str">
        <f aca="false">IF(Inosina!K21&lt;&gt;0,"5' 5-Metil dC ","")</f>
        <v/>
      </c>
      <c r="AM21" s="159" t="str">
        <f aca="false">IF(Inosina!I21&gt;0,$BA$17&amp;'Pedido e Cotação'!I31&amp;" "&amp;$BA$4,"")</f>
        <v/>
      </c>
      <c r="AN21" s="159" t="str">
        <f aca="false">IF(AM21="","",VLOOKUP(AM21,$BA:$BD,2,0))</f>
        <v/>
      </c>
      <c r="AO21" s="159" t="str">
        <f aca="false">IF(Inosina!O21&lt;&gt;0,"Fosforotioato ","")</f>
        <v/>
      </c>
      <c r="AP21" s="159" t="str">
        <f aca="false">IF(Inosina!O21&gt;0,$BA$18&amp;'Pedido e Cotação'!F31&amp;" "&amp;$BA$4,"")</f>
        <v/>
      </c>
      <c r="AQ21" s="159" t="str">
        <f aca="false">IF(AP21="","",VLOOKUP(AP21,$BA:$BD,2,0))</f>
        <v/>
      </c>
      <c r="AR21" s="159" t="str">
        <f aca="false">IF(AND(H21="",K21="",N21="",Q21="",AO21="",AF21=""),"","Modificação Interna ")</f>
        <v/>
      </c>
      <c r="AS21" s="159" t="str">
        <f aca="false">H21&amp;K21&amp;N21&amp;Q21&amp;AF21&amp;AO21&amp;T21&amp;W21&amp;Z21&amp;AC21&amp;AI21&amp;AL21</f>
        <v/>
      </c>
      <c r="AT21" s="159" t="str">
        <f aca="false">CONCATENATE(IF('Pedido e Cotação'!H31&lt;&gt;"",IF('Pedido e Cotação'!H31&gt;0,$BA$5,""),IF('Pedido e Cotação'!H31&gt;0,$BA$5,""))," ",'Pedido e Cotação'!H31)</f>
        <v> </v>
      </c>
      <c r="AU21" s="159" t="str">
        <f aca="false">IF(AT21=" ","",AT21&amp;" "&amp;'Pedido e Cotação'!F31&amp;" "&amp;$BA$4)</f>
        <v/>
      </c>
      <c r="AV21" s="159" t="str">
        <f aca="false">IF(AU21="","",VLOOKUP(AU21,$BA:$BD,2,0))</f>
        <v/>
      </c>
      <c r="AW21" s="159" t="str">
        <f aca="false">CONCATENATE(IF('Pedido e Cotação'!I31&lt;&gt;"",IF('Pedido e Cotação'!I31&gt;0,$BA$6,""),IF('Pedido e Cotação'!I31&gt;0,$BA$6,""))," ",'Pedido e Cotação'!I31)</f>
        <v> </v>
      </c>
      <c r="AX21" s="159" t="str">
        <f aca="false">IF(AW21=" ","",AW21&amp;" "&amp;'Pedido e Cotação'!F31&amp;" "&amp;$BA$4)</f>
        <v/>
      </c>
      <c r="AY21" s="159" t="str">
        <f aca="false">IF(AX21="","",VLOOKUP(AX21,$BA:$BD,2,0))</f>
        <v/>
      </c>
      <c r="AZ21" s="165"/>
      <c r="BA21" s="144" t="s">
        <v>275</v>
      </c>
      <c r="BB21" s="166" t="s">
        <v>276</v>
      </c>
      <c r="BC21" s="167" t="s">
        <v>277</v>
      </c>
      <c r="BD21" s="168" t="s">
        <v>278</v>
      </c>
    </row>
    <row r="22" customFormat="false" ht="12.75" hidden="false" customHeight="false" outlineLevel="0" collapsed="false">
      <c r="B22" s="159" t="str">
        <f aca="false">IF('Pedido e Cotação'!E32="","",$BA$3&amp;" "&amp;'Pedido e Cotação'!F32&amp;" "&amp;$BA$4)</f>
        <v/>
      </c>
      <c r="C22" s="159" t="str">
        <f aca="false">IF(OR(F22="Dessalinizado",F22="HPLC"),"",IF('Pedido e Cotação'!E32="","",IF('Pedido e Cotação'!G32&lt;=50,"",IF(AND('Pedido e Cotação'!G32&gt;50,'Pedido e Cotação'!G32&lt;80),"L","LL"))))</f>
        <v/>
      </c>
      <c r="D22" s="159" t="str">
        <f aca="false">IF(B22="","",(B22&amp;" "&amp;F22&amp;" "&amp;C22))</f>
        <v/>
      </c>
      <c r="E22" s="159" t="str">
        <f aca="false">IF(B22="","",VLOOKUP(D22,$BA:$BD,2,0))</f>
        <v/>
      </c>
      <c r="F22" s="159" t="str">
        <f aca="false">IF('Pedido e Cotação'!J32="","",'Pedido e Cotação'!J32)</f>
        <v/>
      </c>
      <c r="G22" s="159" t="str">
        <f aca="false">IF('Pedido e Cotação'!J32="HPLC",VLOOKUP(F22,$BA:$BD,2,0),"")</f>
        <v/>
      </c>
      <c r="H22" s="159" t="str">
        <f aca="false">IF(Inosina!D22&lt;&gt;0,"Inosina ","")</f>
        <v/>
      </c>
      <c r="I22" s="159" t="str">
        <f aca="false">IF(Inosina!D22&gt;0,$BA$7&amp;'Pedido e Cotação'!F32&amp;" "&amp;$BA$4,"")</f>
        <v/>
      </c>
      <c r="J22" s="159" t="str">
        <f aca="false">IF(I22="","",VLOOKUP(I22,$BA:$BD,2,0))</f>
        <v/>
      </c>
      <c r="K22" s="159" t="str">
        <f aca="false">IF(Inosina!L22&lt;&gt;0,"8-Oxoguanina ","")</f>
        <v/>
      </c>
      <c r="L22" s="159" t="str">
        <f aca="false">IF(Inosina!L22&gt;0,$BA$8&amp;'Pedido e Cotação'!F32&amp;" "&amp;$BA$4,"")</f>
        <v/>
      </c>
      <c r="M22" s="159" t="str">
        <f aca="false">IF(L22="","",VLOOKUP(L22,$BA:$BD,2,0))</f>
        <v/>
      </c>
      <c r="N22" s="159" t="str">
        <f aca="false">IF(Inosina!M22&lt;&gt;0,"C3 ","")</f>
        <v/>
      </c>
      <c r="O22" s="159" t="str">
        <f aca="false">IF(Inosina!M22&gt;0,$BA$9&amp;'Pedido e Cotação'!F32&amp;" "&amp;$BA$4,"")</f>
        <v/>
      </c>
      <c r="P22" s="159" t="str">
        <f aca="false">IF(O22="","",VLOOKUP(O22,$BA:$BD,2,0))</f>
        <v/>
      </c>
      <c r="Q22" s="159" t="str">
        <f aca="false">IF(Inosina!N22&lt;&gt;0,"C6 ","")</f>
        <v/>
      </c>
      <c r="R22" s="159" t="str">
        <f aca="false">IF(Inosina!N22&gt;0,$BA$10&amp;'Pedido e Cotação'!F32&amp;" "&amp;$BA$4,"")</f>
        <v/>
      </c>
      <c r="S22" s="159" t="str">
        <f aca="false">IF(R22="","",VLOOKUP(R22,$BA:$BD,2,0))</f>
        <v/>
      </c>
      <c r="T22" s="159" t="str">
        <f aca="false">IF(Inosina!J22&lt;&gt;0,"2' O-Metil rU ","")</f>
        <v/>
      </c>
      <c r="U22" s="159" t="str">
        <f aca="false">IF(Inosina!J22&gt;0,$BA$16&amp;'Pedido e Cotação'!F32&amp;" "&amp;$BA$4,"")</f>
        <v/>
      </c>
      <c r="V22" s="159" t="str">
        <f aca="false">IF(U22="","",VLOOKUP(U22,$BA:$BD,2,0))</f>
        <v/>
      </c>
      <c r="W22" s="159" t="str">
        <f aca="false">IF(Inosina!H22&lt;&gt;0,"2' O-Metil rG ","")</f>
        <v/>
      </c>
      <c r="X22" s="159" t="str">
        <f aca="false">IF(Inosina!H22&gt;0,$BA$14&amp;'Pedido e Cotação'!F32&amp;" "&amp;$BA$4,"")</f>
        <v/>
      </c>
      <c r="Y22" s="159" t="str">
        <f aca="false">IF(X22="","",VLOOKUP(X22,$BA:$BD,2,0))</f>
        <v/>
      </c>
      <c r="Z22" s="159" t="str">
        <f aca="false">IF(Inosina!G22&lt;&gt;0,"2' O-Metil rC ","")</f>
        <v/>
      </c>
      <c r="AA22" s="159" t="str">
        <f aca="false">IF(Inosina!G22&gt;0,$BA$13&amp;'Pedido e Cotação'!F32&amp;" "&amp;$BA$4,"")</f>
        <v/>
      </c>
      <c r="AB22" s="159" t="str">
        <f aca="false">IF(AA22="","",VLOOKUP(AA22,$BA:$BD,2,0))</f>
        <v/>
      </c>
      <c r="AC22" s="159" t="str">
        <f aca="false">IF(Inosina!F22&lt;&gt;0,"2' O-Metil rA ","")</f>
        <v/>
      </c>
      <c r="AD22" s="159" t="str">
        <f aca="false">IF(Inosina!F22&gt;0,$BA$12&amp;'Pedido e Cotação'!F32&amp;" "&amp;$BA$4,"")</f>
        <v/>
      </c>
      <c r="AE22" s="159"/>
      <c r="AF22" s="159" t="str">
        <f aca="false">IF(Inosina!E22&lt;&gt;0,"Deoxy Uracila ","")</f>
        <v/>
      </c>
      <c r="AG22" s="159" t="str">
        <f aca="false">IF(Inosina!E22&gt;0,$BA$11&amp;'Pedido e Cotação'!F32&amp;" "&amp;$BA$4,"")</f>
        <v/>
      </c>
      <c r="AH22" s="159" t="str">
        <f aca="false">IF(AG22="","",VLOOKUP(AG22,$BA:$BD,2,0))</f>
        <v/>
      </c>
      <c r="AI22" s="159" t="str">
        <f aca="false">IF(Inosina!I22&lt;&gt;0,"2' O-Metil 5-Metil rU ","")</f>
        <v/>
      </c>
      <c r="AJ22" s="159" t="str">
        <f aca="false">IF(Inosina!F22&gt;0,$BA$15&amp;'Pedido e Cotação'!F32&amp;" "&amp;$BA$4,"")</f>
        <v/>
      </c>
      <c r="AK22" s="159" t="str">
        <f aca="false">IF(AJ22="","",VLOOKUP(AJ22,$BA:$BD,2,0))</f>
        <v/>
      </c>
      <c r="AL22" s="159" t="str">
        <f aca="false">IF(Inosina!K22&lt;&gt;0,"5' 5-Metil dC ","")</f>
        <v/>
      </c>
      <c r="AM22" s="159" t="str">
        <f aca="false">IF(Inosina!I22&gt;0,$BA$17&amp;'Pedido e Cotação'!I32&amp;" "&amp;$BA$4,"")</f>
        <v/>
      </c>
      <c r="AN22" s="159" t="str">
        <f aca="false">IF(AM22="","",VLOOKUP(AM22,$BA:$BD,2,0))</f>
        <v/>
      </c>
      <c r="AO22" s="159" t="str">
        <f aca="false">IF(Inosina!O22&lt;&gt;0,"Fosforotioato ","")</f>
        <v/>
      </c>
      <c r="AP22" s="159" t="str">
        <f aca="false">IF(Inosina!O22&gt;0,$BA$18&amp;'Pedido e Cotação'!F32&amp;" "&amp;$BA$4,"")</f>
        <v/>
      </c>
      <c r="AQ22" s="159" t="str">
        <f aca="false">IF(AP22="","",VLOOKUP(AP22,$BA:$BD,2,0))</f>
        <v/>
      </c>
      <c r="AR22" s="159" t="str">
        <f aca="false">IF(AND(H22="",K22="",N22="",Q22="",AO22="",AF22=""),"","Modificação Interna ")</f>
        <v/>
      </c>
      <c r="AS22" s="159" t="str">
        <f aca="false">H22&amp;K22&amp;N22&amp;Q22&amp;AF22&amp;AO22&amp;T22&amp;W22&amp;Z22&amp;AC22&amp;AI22&amp;AL22</f>
        <v/>
      </c>
      <c r="AT22" s="159" t="str">
        <f aca="false">CONCATENATE(IF('Pedido e Cotação'!H32&lt;&gt;"",IF('Pedido e Cotação'!H32&gt;0,$BA$5,""),IF('Pedido e Cotação'!H32&gt;0,$BA$5,""))," ",'Pedido e Cotação'!H32)</f>
        <v> </v>
      </c>
      <c r="AU22" s="159" t="str">
        <f aca="false">IF(AT22=" ","",AT22&amp;" "&amp;'Pedido e Cotação'!F32&amp;" "&amp;$BA$4)</f>
        <v/>
      </c>
      <c r="AV22" s="159" t="str">
        <f aca="false">IF(AU22="","",VLOOKUP(AU22,$BA:$BD,2,0))</f>
        <v/>
      </c>
      <c r="AW22" s="159" t="str">
        <f aca="false">CONCATENATE(IF('Pedido e Cotação'!I32&lt;&gt;"",IF('Pedido e Cotação'!I32&gt;0,$BA$6,""),IF('Pedido e Cotação'!I32&gt;0,$BA$6,""))," ",'Pedido e Cotação'!I32)</f>
        <v> </v>
      </c>
      <c r="AX22" s="159" t="str">
        <f aca="false">IF(AW22=" ","",AW22&amp;" "&amp;'Pedido e Cotação'!F32&amp;" "&amp;$BA$4)</f>
        <v/>
      </c>
      <c r="AY22" s="159" t="str">
        <f aca="false">IF(AX22="","",VLOOKUP(AX22,$BA:$BD,2,0))</f>
        <v/>
      </c>
      <c r="BA22" s="169" t="s">
        <v>279</v>
      </c>
      <c r="BB22" s="169"/>
      <c r="BC22" s="169"/>
      <c r="BD22" s="169"/>
    </row>
    <row r="23" customFormat="false" ht="12.75" hidden="false" customHeight="false" outlineLevel="0" collapsed="false">
      <c r="B23" s="159" t="str">
        <f aca="false">IF('Pedido e Cotação'!E33="","",$BA$3&amp;" "&amp;'Pedido e Cotação'!F33&amp;" "&amp;$BA$4)</f>
        <v/>
      </c>
      <c r="C23" s="159" t="str">
        <f aca="false">IF(OR(F23="Dessalinizado",F23="HPLC"),"",IF('Pedido e Cotação'!E33="","",IF('Pedido e Cotação'!G33&lt;=50,"",IF(AND('Pedido e Cotação'!G33&gt;50,'Pedido e Cotação'!G33&lt;80),"L","LL"))))</f>
        <v/>
      </c>
      <c r="D23" s="159" t="str">
        <f aca="false">IF(B23="","",(B23&amp;" "&amp;F23&amp;" "&amp;C23))</f>
        <v/>
      </c>
      <c r="E23" s="159" t="str">
        <f aca="false">IF(B23="","",VLOOKUP(D23,$BA:$BD,2,0))</f>
        <v/>
      </c>
      <c r="F23" s="159" t="str">
        <f aca="false">IF('Pedido e Cotação'!J33="","",'Pedido e Cotação'!J33)</f>
        <v/>
      </c>
      <c r="G23" s="159" t="str">
        <f aca="false">IF('Pedido e Cotação'!J33="HPLC",VLOOKUP(F23,$BA:$BD,2,0),"")</f>
        <v/>
      </c>
      <c r="H23" s="159" t="str">
        <f aca="false">IF(Inosina!D23&lt;&gt;0,"Inosina ","")</f>
        <v/>
      </c>
      <c r="I23" s="159" t="str">
        <f aca="false">IF(Inosina!D23&gt;0,$BA$7&amp;'Pedido e Cotação'!F33&amp;" "&amp;$BA$4,"")</f>
        <v/>
      </c>
      <c r="J23" s="159" t="str">
        <f aca="false">IF(I23="","",VLOOKUP(I23,$BA:$BD,2,0))</f>
        <v/>
      </c>
      <c r="K23" s="159" t="str">
        <f aca="false">IF(Inosina!L23&lt;&gt;0,"8-Oxoguanina ","")</f>
        <v/>
      </c>
      <c r="L23" s="159" t="str">
        <f aca="false">IF(Inosina!L23&gt;0,$BA$8&amp;'Pedido e Cotação'!F33&amp;" "&amp;$BA$4,"")</f>
        <v/>
      </c>
      <c r="M23" s="159" t="str">
        <f aca="false">IF(L23="","",VLOOKUP(L23,$BA:$BD,2,0))</f>
        <v/>
      </c>
      <c r="N23" s="159" t="str">
        <f aca="false">IF(Inosina!M23&lt;&gt;0,"C3 ","")</f>
        <v/>
      </c>
      <c r="O23" s="159" t="str">
        <f aca="false">IF(Inosina!M23&gt;0,$BA$9&amp;'Pedido e Cotação'!F33&amp;" "&amp;$BA$4,"")</f>
        <v/>
      </c>
      <c r="P23" s="159" t="str">
        <f aca="false">IF(O23="","",VLOOKUP(O23,$BA:$BD,2,0))</f>
        <v/>
      </c>
      <c r="Q23" s="159" t="str">
        <f aca="false">IF(Inosina!N23&lt;&gt;0,"C6 ","")</f>
        <v/>
      </c>
      <c r="R23" s="159" t="str">
        <f aca="false">IF(Inosina!N23&gt;0,$BA$10&amp;'Pedido e Cotação'!F33&amp;" "&amp;$BA$4,"")</f>
        <v/>
      </c>
      <c r="S23" s="159" t="str">
        <f aca="false">IF(R23="","",VLOOKUP(R23,$BA:$BD,2,0))</f>
        <v/>
      </c>
      <c r="T23" s="159" t="str">
        <f aca="false">IF(Inosina!J23&lt;&gt;0,"2' O-Metil rU ","")</f>
        <v/>
      </c>
      <c r="U23" s="159" t="str">
        <f aca="false">IF(Inosina!J23&gt;0,$BA$16&amp;'Pedido e Cotação'!F33&amp;" "&amp;$BA$4,"")</f>
        <v/>
      </c>
      <c r="V23" s="159" t="str">
        <f aca="false">IF(U23="","",VLOOKUP(U23,$BA:$BD,2,0))</f>
        <v/>
      </c>
      <c r="W23" s="159" t="str">
        <f aca="false">IF(Inosina!H23&lt;&gt;0,"2' O-Metil rG ","")</f>
        <v/>
      </c>
      <c r="X23" s="159" t="str">
        <f aca="false">IF(Inosina!H23&gt;0,$BA$14&amp;'Pedido e Cotação'!F33&amp;" "&amp;$BA$4,"")</f>
        <v/>
      </c>
      <c r="Y23" s="159" t="str">
        <f aca="false">IF(X23="","",VLOOKUP(X23,$BA:$BD,2,0))</f>
        <v/>
      </c>
      <c r="Z23" s="159" t="str">
        <f aca="false">IF(Inosina!G23&lt;&gt;0,"2' O-Metil rC ","")</f>
        <v/>
      </c>
      <c r="AA23" s="159" t="str">
        <f aca="false">IF(Inosina!G23&gt;0,$BA$13&amp;'Pedido e Cotação'!F33&amp;" "&amp;$BA$4,"")</f>
        <v/>
      </c>
      <c r="AB23" s="159" t="str">
        <f aca="false">IF(AA23="","",VLOOKUP(AA23,$BA:$BD,2,0))</f>
        <v/>
      </c>
      <c r="AC23" s="159" t="str">
        <f aca="false">IF(Inosina!F23&lt;&gt;0,"2' O-Metil rA ","")</f>
        <v/>
      </c>
      <c r="AD23" s="159" t="str">
        <f aca="false">IF(Inosina!F23&gt;0,$BA$12&amp;'Pedido e Cotação'!F33&amp;" "&amp;$BA$4,"")</f>
        <v/>
      </c>
      <c r="AE23" s="159"/>
      <c r="AF23" s="159" t="str">
        <f aca="false">IF(Inosina!E23&lt;&gt;0,"Deoxy Uracila ","")</f>
        <v/>
      </c>
      <c r="AG23" s="159" t="str">
        <f aca="false">IF(Inosina!E23&gt;0,$BA$11&amp;'Pedido e Cotação'!F33&amp;" "&amp;$BA$4,"")</f>
        <v/>
      </c>
      <c r="AH23" s="159" t="str">
        <f aca="false">IF(AG23="","",VLOOKUP(AG23,$BA:$BD,2,0))</f>
        <v/>
      </c>
      <c r="AI23" s="159" t="str">
        <f aca="false">IF(Inosina!I23&lt;&gt;0,"2' O-Metil 5-Metil rU ","")</f>
        <v/>
      </c>
      <c r="AJ23" s="159" t="str">
        <f aca="false">IF(Inosina!F23&gt;0,$BA$15&amp;'Pedido e Cotação'!F33&amp;" "&amp;$BA$4,"")</f>
        <v/>
      </c>
      <c r="AK23" s="159" t="str">
        <f aca="false">IF(AJ23="","",VLOOKUP(AJ23,$BA:$BD,2,0))</f>
        <v/>
      </c>
      <c r="AL23" s="159" t="str">
        <f aca="false">IF(Inosina!K23&lt;&gt;0,"5' 5-Metil dC ","")</f>
        <v/>
      </c>
      <c r="AM23" s="159" t="str">
        <f aca="false">IF(Inosina!I23&gt;0,$BA$17&amp;'Pedido e Cotação'!I33&amp;" "&amp;$BA$4,"")</f>
        <v/>
      </c>
      <c r="AN23" s="159" t="str">
        <f aca="false">IF(AM23="","",VLOOKUP(AM23,$BA:$BD,2,0))</f>
        <v/>
      </c>
      <c r="AO23" s="159" t="str">
        <f aca="false">IF(Inosina!O23&lt;&gt;0,"Fosforotioato ","")</f>
        <v/>
      </c>
      <c r="AP23" s="159" t="str">
        <f aca="false">IF(Inosina!O23&gt;0,$BA$18&amp;'Pedido e Cotação'!F33&amp;" "&amp;$BA$4,"")</f>
        <v/>
      </c>
      <c r="AQ23" s="159" t="str">
        <f aca="false">IF(AP23="","",VLOOKUP(AP23,$BA:$BD,2,0))</f>
        <v/>
      </c>
      <c r="AR23" s="159" t="str">
        <f aca="false">IF(AND(H23="",K23="",N23="",Q23="",AO23="",AF23=""),"","Modificação Interna ")</f>
        <v/>
      </c>
      <c r="AS23" s="159" t="str">
        <f aca="false">H23&amp;K23&amp;N23&amp;Q23&amp;AF23&amp;AO23&amp;T23&amp;W23&amp;Z23&amp;AC23&amp;AI23&amp;AL23</f>
        <v/>
      </c>
      <c r="AT23" s="159" t="str">
        <f aca="false">CONCATENATE(IF('Pedido e Cotação'!H33&lt;&gt;"",IF('Pedido e Cotação'!H33&gt;0,$BA$5,""),IF('Pedido e Cotação'!H33&gt;0,$BA$5,""))," ",'Pedido e Cotação'!H33)</f>
        <v> </v>
      </c>
      <c r="AU23" s="159" t="str">
        <f aca="false">IF(AT23=" ","",AT23&amp;" "&amp;'Pedido e Cotação'!F33&amp;" "&amp;$BA$4)</f>
        <v/>
      </c>
      <c r="AV23" s="159" t="str">
        <f aca="false">IF(AU23="","",VLOOKUP(AU23,$BA:$BD,2,0))</f>
        <v/>
      </c>
      <c r="AW23" s="159" t="str">
        <f aca="false">CONCATENATE(IF('Pedido e Cotação'!I33&lt;&gt;"",IF('Pedido e Cotação'!I33&gt;0,$BA$6,""),IF('Pedido e Cotação'!I33&gt;0,$BA$6,""))," ",'Pedido e Cotação'!I33)</f>
        <v> </v>
      </c>
      <c r="AX23" s="159" t="str">
        <f aca="false">IF(AW23=" ","",AW23&amp;" "&amp;'Pedido e Cotação'!F33&amp;" "&amp;$BA$4)</f>
        <v/>
      </c>
      <c r="AY23" s="159" t="str">
        <f aca="false">IF(AX23="","",VLOOKUP(AX23,$BA:$BD,2,0))</f>
        <v/>
      </c>
      <c r="AZ23" s="170" t="s">
        <v>280</v>
      </c>
      <c r="BA23" s="171" t="s">
        <v>281</v>
      </c>
      <c r="BB23" s="172" t="s">
        <v>282</v>
      </c>
      <c r="BC23" s="173" t="s">
        <v>283</v>
      </c>
      <c r="BD23" s="174" t="n">
        <f aca="false">SUM(Preço!C3)</f>
        <v>2.4</v>
      </c>
    </row>
    <row r="24" customFormat="false" ht="12.75" hidden="false" customHeight="false" outlineLevel="0" collapsed="false">
      <c r="B24" s="159" t="str">
        <f aca="false">IF('Pedido e Cotação'!E34="","",$BA$3&amp;" "&amp;'Pedido e Cotação'!F34&amp;" "&amp;$BA$4)</f>
        <v/>
      </c>
      <c r="C24" s="159" t="str">
        <f aca="false">IF(OR(F24="Dessalinizado",F24="HPLC"),"",IF('Pedido e Cotação'!E34="","",IF('Pedido e Cotação'!G34&lt;=50,"",IF(AND('Pedido e Cotação'!G34&gt;50,'Pedido e Cotação'!G34&lt;80),"L","LL"))))</f>
        <v/>
      </c>
      <c r="D24" s="159" t="str">
        <f aca="false">IF(B24="","",(B24&amp;" "&amp;F24&amp;" "&amp;C24))</f>
        <v/>
      </c>
      <c r="E24" s="159" t="str">
        <f aca="false">IF(B24="","",VLOOKUP(D24,$BA:$BD,2,0))</f>
        <v/>
      </c>
      <c r="F24" s="159" t="str">
        <f aca="false">IF('Pedido e Cotação'!J34="","",'Pedido e Cotação'!J34)</f>
        <v/>
      </c>
      <c r="G24" s="159" t="str">
        <f aca="false">IF('Pedido e Cotação'!J34="HPLC",VLOOKUP(F24,$BA:$BD,2,0),"")</f>
        <v/>
      </c>
      <c r="H24" s="159" t="str">
        <f aca="false">IF(Inosina!D24&lt;&gt;0,"Inosina ","")</f>
        <v/>
      </c>
      <c r="I24" s="159" t="str">
        <f aca="false">IF(Inosina!D24&gt;0,$BA$7&amp;'Pedido e Cotação'!F34&amp;" "&amp;$BA$4,"")</f>
        <v/>
      </c>
      <c r="J24" s="159" t="str">
        <f aca="false">IF(I24="","",VLOOKUP(I24,$BA:$BD,2,0))</f>
        <v/>
      </c>
      <c r="K24" s="159" t="str">
        <f aca="false">IF(Inosina!L24&lt;&gt;0,"8-Oxoguanina ","")</f>
        <v/>
      </c>
      <c r="L24" s="159" t="str">
        <f aca="false">IF(Inosina!L24&gt;0,$BA$8&amp;'Pedido e Cotação'!F34&amp;" "&amp;$BA$4,"")</f>
        <v/>
      </c>
      <c r="M24" s="159" t="str">
        <f aca="false">IF(L24="","",VLOOKUP(L24,$BA:$BD,2,0))</f>
        <v/>
      </c>
      <c r="N24" s="159" t="str">
        <f aca="false">IF(Inosina!M24&lt;&gt;0,"C3 ","")</f>
        <v/>
      </c>
      <c r="O24" s="159" t="str">
        <f aca="false">IF(Inosina!M24&gt;0,$BA$9&amp;'Pedido e Cotação'!F34&amp;" "&amp;$BA$4,"")</f>
        <v/>
      </c>
      <c r="P24" s="159" t="str">
        <f aca="false">IF(O24="","",VLOOKUP(O24,$BA:$BD,2,0))</f>
        <v/>
      </c>
      <c r="Q24" s="159" t="str">
        <f aca="false">IF(Inosina!N24&lt;&gt;0,"C6 ","")</f>
        <v/>
      </c>
      <c r="R24" s="159" t="str">
        <f aca="false">IF(Inosina!N24&gt;0,$BA$10&amp;'Pedido e Cotação'!F34&amp;" "&amp;$BA$4,"")</f>
        <v/>
      </c>
      <c r="S24" s="159" t="str">
        <f aca="false">IF(R24="","",VLOOKUP(R24,$BA:$BD,2,0))</f>
        <v/>
      </c>
      <c r="T24" s="159" t="str">
        <f aca="false">IF(Inosina!J24&lt;&gt;0,"2' O-Metil rU ","")</f>
        <v/>
      </c>
      <c r="U24" s="159" t="str">
        <f aca="false">IF(Inosina!J24&gt;0,$BA$16&amp;'Pedido e Cotação'!F34&amp;" "&amp;$BA$4,"")</f>
        <v/>
      </c>
      <c r="V24" s="159" t="str">
        <f aca="false">IF(U24="","",VLOOKUP(U24,$BA:$BD,2,0))</f>
        <v/>
      </c>
      <c r="W24" s="159" t="str">
        <f aca="false">IF(Inosina!H24&lt;&gt;0,"2' O-Metil rG ","")</f>
        <v/>
      </c>
      <c r="X24" s="159" t="str">
        <f aca="false">IF(Inosina!H24&gt;0,$BA$14&amp;'Pedido e Cotação'!F34&amp;" "&amp;$BA$4,"")</f>
        <v/>
      </c>
      <c r="Y24" s="159" t="str">
        <f aca="false">IF(X24="","",VLOOKUP(X24,$BA:$BD,2,0))</f>
        <v/>
      </c>
      <c r="Z24" s="159" t="str">
        <f aca="false">IF(Inosina!G24&lt;&gt;0,"2' O-Metil rC ","")</f>
        <v/>
      </c>
      <c r="AA24" s="159" t="str">
        <f aca="false">IF(Inosina!G24&gt;0,$BA$13&amp;'Pedido e Cotação'!F34&amp;" "&amp;$BA$4,"")</f>
        <v/>
      </c>
      <c r="AB24" s="159" t="str">
        <f aca="false">IF(AA24="","",VLOOKUP(AA24,$BA:$BD,2,0))</f>
        <v/>
      </c>
      <c r="AC24" s="159" t="str">
        <f aca="false">IF(Inosina!F24&lt;&gt;0,"2' O-Metil rA ","")</f>
        <v/>
      </c>
      <c r="AD24" s="159" t="str">
        <f aca="false">IF(Inosina!F24&gt;0,$BA$12&amp;'Pedido e Cotação'!F34&amp;" "&amp;$BA$4,"")</f>
        <v/>
      </c>
      <c r="AE24" s="159"/>
      <c r="AF24" s="159" t="str">
        <f aca="false">IF(Inosina!E24&lt;&gt;0,"Deoxy Uracila ","")</f>
        <v/>
      </c>
      <c r="AG24" s="159" t="str">
        <f aca="false">IF(Inosina!E24&gt;0,$BA$11&amp;'Pedido e Cotação'!F34&amp;" "&amp;$BA$4,"")</f>
        <v/>
      </c>
      <c r="AH24" s="159" t="str">
        <f aca="false">IF(AG24="","",VLOOKUP(AG24,$BA:$BD,2,0))</f>
        <v/>
      </c>
      <c r="AI24" s="159" t="str">
        <f aca="false">IF(Inosina!I24&lt;&gt;0,"2' O-Metil 5-Metil rU ","")</f>
        <v/>
      </c>
      <c r="AJ24" s="159" t="str">
        <f aca="false">IF(Inosina!F24&gt;0,$BA$15&amp;'Pedido e Cotação'!F34&amp;" "&amp;$BA$4,"")</f>
        <v/>
      </c>
      <c r="AK24" s="159" t="str">
        <f aca="false">IF(AJ24="","",VLOOKUP(AJ24,$BA:$BD,2,0))</f>
        <v/>
      </c>
      <c r="AL24" s="159" t="str">
        <f aca="false">IF(Inosina!K24&lt;&gt;0,"5' 5-Metil dC ","")</f>
        <v/>
      </c>
      <c r="AM24" s="159" t="str">
        <f aca="false">IF(Inosina!I24&gt;0,$BA$17&amp;'Pedido e Cotação'!I34&amp;" "&amp;$BA$4,"")</f>
        <v/>
      </c>
      <c r="AN24" s="159" t="str">
        <f aca="false">IF(AM24="","",VLOOKUP(AM24,$BA:$BD,2,0))</f>
        <v/>
      </c>
      <c r="AO24" s="159" t="str">
        <f aca="false">IF(Inosina!O24&lt;&gt;0,"Fosforotioato ","")</f>
        <v/>
      </c>
      <c r="AP24" s="159" t="str">
        <f aca="false">IF(Inosina!O24&gt;0,$BA$18&amp;'Pedido e Cotação'!F34&amp;" "&amp;$BA$4,"")</f>
        <v/>
      </c>
      <c r="AQ24" s="159" t="str">
        <f aca="false">IF(AP24="","",VLOOKUP(AP24,$BA:$BD,2,0))</f>
        <v/>
      </c>
      <c r="AR24" s="159" t="str">
        <f aca="false">IF(AND(H24="",K24="",N24="",Q24="",AO24="",AF24=""),"","Modificação Interna ")</f>
        <v/>
      </c>
      <c r="AS24" s="159" t="str">
        <f aca="false">H24&amp;K24&amp;N24&amp;Q24&amp;AF24&amp;AO24&amp;T24&amp;W24&amp;Z24&amp;AC24&amp;AI24&amp;AL24</f>
        <v/>
      </c>
      <c r="AT24" s="159" t="str">
        <f aca="false">CONCATENATE(IF('Pedido e Cotação'!H34&lt;&gt;"",IF('Pedido e Cotação'!H34&gt;0,$BA$5,""),IF('Pedido e Cotação'!H34&gt;0,$BA$5,""))," ",'Pedido e Cotação'!H34)</f>
        <v> </v>
      </c>
      <c r="AU24" s="159" t="str">
        <f aca="false">IF(AT24=" ","",AT24&amp;" "&amp;'Pedido e Cotação'!F34&amp;" "&amp;$BA$4)</f>
        <v/>
      </c>
      <c r="AV24" s="159" t="str">
        <f aca="false">IF(AU24="","",VLOOKUP(AU24,$BA:$BD,2,0))</f>
        <v/>
      </c>
      <c r="AW24" s="159" t="str">
        <f aca="false">CONCATENATE(IF('Pedido e Cotação'!I34&lt;&gt;"",IF('Pedido e Cotação'!I34&gt;0,$BA$6,""),IF('Pedido e Cotação'!I34&gt;0,$BA$6,""))," ",'Pedido e Cotação'!I34)</f>
        <v> </v>
      </c>
      <c r="AX24" s="159" t="str">
        <f aca="false">IF(AW24=" ","",AW24&amp;" "&amp;'Pedido e Cotação'!F34&amp;" "&amp;$BA$4)</f>
        <v/>
      </c>
      <c r="AY24" s="159" t="str">
        <f aca="false">IF(AX24="","",VLOOKUP(AX24,$BA:$BD,2,0))</f>
        <v/>
      </c>
      <c r="AZ24" s="170"/>
      <c r="BA24" s="175" t="s">
        <v>284</v>
      </c>
      <c r="BB24" s="176" t="s">
        <v>285</v>
      </c>
      <c r="BC24" s="177" t="s">
        <v>286</v>
      </c>
      <c r="BD24" s="178" t="n">
        <f aca="false">SUM(Preço!C4)</f>
        <v>3</v>
      </c>
    </row>
    <row r="25" customFormat="false" ht="12.75" hidden="false" customHeight="false" outlineLevel="0" collapsed="false">
      <c r="B25" s="159" t="str">
        <f aca="false">IF('Pedido e Cotação'!E35="","",$BA$3&amp;" "&amp;'Pedido e Cotação'!F35&amp;" "&amp;$BA$4)</f>
        <v/>
      </c>
      <c r="C25" s="159" t="str">
        <f aca="false">IF(OR(F25="Dessalinizado",F25="HPLC"),"",IF('Pedido e Cotação'!E35="","",IF('Pedido e Cotação'!G35&lt;=50,"",IF(AND('Pedido e Cotação'!G35&gt;50,'Pedido e Cotação'!G35&lt;80),"L","LL"))))</f>
        <v/>
      </c>
      <c r="D25" s="159" t="str">
        <f aca="false">IF(B25="","",(B25&amp;" "&amp;F25&amp;" "&amp;C25))</f>
        <v/>
      </c>
      <c r="E25" s="159" t="str">
        <f aca="false">IF(B25="","",VLOOKUP(D25,$BA:$BD,2,0))</f>
        <v/>
      </c>
      <c r="F25" s="159" t="str">
        <f aca="false">IF('Pedido e Cotação'!J35="","",'Pedido e Cotação'!J35)</f>
        <v/>
      </c>
      <c r="G25" s="159" t="str">
        <f aca="false">IF('Pedido e Cotação'!J35="HPLC",VLOOKUP(F25,$BA:$BD,2,0),"")</f>
        <v/>
      </c>
      <c r="H25" s="159" t="str">
        <f aca="false">IF(Inosina!D25&lt;&gt;0,"Inosina ","")</f>
        <v/>
      </c>
      <c r="I25" s="159" t="str">
        <f aca="false">IF(Inosina!D25&gt;0,$BA$7&amp;'Pedido e Cotação'!F35&amp;" "&amp;$BA$4,"")</f>
        <v/>
      </c>
      <c r="J25" s="159" t="str">
        <f aca="false">IF(I25="","",VLOOKUP(I25,$BA:$BD,2,0))</f>
        <v/>
      </c>
      <c r="K25" s="159" t="str">
        <f aca="false">IF(Inosina!L25&lt;&gt;0,"8-Oxoguanina ","")</f>
        <v/>
      </c>
      <c r="L25" s="159" t="str">
        <f aca="false">IF(Inosina!L25&gt;0,$BA$8&amp;'Pedido e Cotação'!F35&amp;" "&amp;$BA$4,"")</f>
        <v/>
      </c>
      <c r="M25" s="159" t="str">
        <f aca="false">IF(L25="","",VLOOKUP(L25,$BA:$BD,2,0))</f>
        <v/>
      </c>
      <c r="N25" s="159" t="str">
        <f aca="false">IF(Inosina!M25&lt;&gt;0,"C3 ","")</f>
        <v/>
      </c>
      <c r="O25" s="159" t="str">
        <f aca="false">IF(Inosina!M25&gt;0,$BA$9&amp;'Pedido e Cotação'!F35&amp;" "&amp;$BA$4,"")</f>
        <v/>
      </c>
      <c r="P25" s="159" t="str">
        <f aca="false">IF(O25="","",VLOOKUP(O25,$BA:$BD,2,0))</f>
        <v/>
      </c>
      <c r="Q25" s="159" t="str">
        <f aca="false">IF(Inosina!N25&lt;&gt;0,"C6 ","")</f>
        <v/>
      </c>
      <c r="R25" s="159" t="str">
        <f aca="false">IF(Inosina!N25&gt;0,$BA$10&amp;'Pedido e Cotação'!F35&amp;" "&amp;$BA$4,"")</f>
        <v/>
      </c>
      <c r="S25" s="159" t="str">
        <f aca="false">IF(R25="","",VLOOKUP(R25,$BA:$BD,2,0))</f>
        <v/>
      </c>
      <c r="T25" s="159" t="str">
        <f aca="false">IF(Inosina!J25&lt;&gt;0,"2' O-Metil rU ","")</f>
        <v/>
      </c>
      <c r="U25" s="159" t="str">
        <f aca="false">IF(Inosina!J25&gt;0,$BA$16&amp;'Pedido e Cotação'!F35&amp;" "&amp;$BA$4,"")</f>
        <v/>
      </c>
      <c r="V25" s="159" t="str">
        <f aca="false">IF(U25="","",VLOOKUP(U25,$BA:$BD,2,0))</f>
        <v/>
      </c>
      <c r="W25" s="159" t="str">
        <f aca="false">IF(Inosina!H25&lt;&gt;0,"2' O-Metil rG ","")</f>
        <v/>
      </c>
      <c r="X25" s="159" t="str">
        <f aca="false">IF(Inosina!H25&gt;0,$BA$14&amp;'Pedido e Cotação'!F35&amp;" "&amp;$BA$4,"")</f>
        <v/>
      </c>
      <c r="Y25" s="159" t="str">
        <f aca="false">IF(X25="","",VLOOKUP(X25,$BA:$BD,2,0))</f>
        <v/>
      </c>
      <c r="Z25" s="159" t="str">
        <f aca="false">IF(Inosina!G25&lt;&gt;0,"2' O-Metil rC ","")</f>
        <v/>
      </c>
      <c r="AA25" s="159" t="str">
        <f aca="false">IF(Inosina!G25&gt;0,$BA$13&amp;'Pedido e Cotação'!F35&amp;" "&amp;$BA$4,"")</f>
        <v/>
      </c>
      <c r="AB25" s="159" t="str">
        <f aca="false">IF(AA25="","",VLOOKUP(AA25,$BA:$BD,2,0))</f>
        <v/>
      </c>
      <c r="AC25" s="159" t="str">
        <f aca="false">IF(Inosina!F25&lt;&gt;0,"2' O-Metil rA ","")</f>
        <v/>
      </c>
      <c r="AD25" s="159" t="str">
        <f aca="false">IF(Inosina!F25&gt;0,$BA$12&amp;'Pedido e Cotação'!F35&amp;" "&amp;$BA$4,"")</f>
        <v/>
      </c>
      <c r="AE25" s="159"/>
      <c r="AF25" s="159" t="str">
        <f aca="false">IF(Inosina!E25&lt;&gt;0,"Deoxy Uracila ","")</f>
        <v/>
      </c>
      <c r="AG25" s="159" t="str">
        <f aca="false">IF(Inosina!E25&gt;0,$BA$11&amp;'Pedido e Cotação'!F35&amp;" "&amp;$BA$4,"")</f>
        <v/>
      </c>
      <c r="AH25" s="159" t="str">
        <f aca="false">IF(AG25="","",VLOOKUP(AG25,$BA:$BD,2,0))</f>
        <v/>
      </c>
      <c r="AI25" s="159" t="str">
        <f aca="false">IF(Inosina!I25&lt;&gt;0,"2' O-Metil 5-Metil rU ","")</f>
        <v/>
      </c>
      <c r="AJ25" s="159" t="str">
        <f aca="false">IF(Inosina!F25&gt;0,$BA$15&amp;'Pedido e Cotação'!F35&amp;" "&amp;$BA$4,"")</f>
        <v/>
      </c>
      <c r="AK25" s="159" t="str">
        <f aca="false">IF(AJ25="","",VLOOKUP(AJ25,$BA:$BD,2,0))</f>
        <v/>
      </c>
      <c r="AL25" s="159" t="str">
        <f aca="false">IF(Inosina!K25&lt;&gt;0,"5' 5-Metil dC ","")</f>
        <v/>
      </c>
      <c r="AM25" s="159" t="str">
        <f aca="false">IF(Inosina!I25&gt;0,$BA$17&amp;'Pedido e Cotação'!I35&amp;" "&amp;$BA$4,"")</f>
        <v/>
      </c>
      <c r="AN25" s="159" t="str">
        <f aca="false">IF(AM25="","",VLOOKUP(AM25,$BA:$BD,2,0))</f>
        <v/>
      </c>
      <c r="AO25" s="159" t="str">
        <f aca="false">IF(Inosina!O25&lt;&gt;0,"Fosforotioato ","")</f>
        <v/>
      </c>
      <c r="AP25" s="159" t="str">
        <f aca="false">IF(Inosina!O25&gt;0,$BA$18&amp;'Pedido e Cotação'!F35&amp;" "&amp;$BA$4,"")</f>
        <v/>
      </c>
      <c r="AQ25" s="159" t="str">
        <f aca="false">IF(AP25="","",VLOOKUP(AP25,$BA:$BD,2,0))</f>
        <v/>
      </c>
      <c r="AR25" s="159" t="str">
        <f aca="false">IF(AND(H25="",K25="",N25="",Q25="",AO25="",AF25=""),"","Modificação Interna ")</f>
        <v/>
      </c>
      <c r="AS25" s="159" t="str">
        <f aca="false">H25&amp;K25&amp;N25&amp;Q25&amp;AF25&amp;AO25&amp;T25&amp;W25&amp;Z25&amp;AC25&amp;AI25&amp;AL25</f>
        <v/>
      </c>
      <c r="AT25" s="159" t="str">
        <f aca="false">CONCATENATE(IF('Pedido e Cotação'!H35&lt;&gt;"",IF('Pedido e Cotação'!H35&gt;0,$BA$5,""),IF('Pedido e Cotação'!H35&gt;0,$BA$5,""))," ",'Pedido e Cotação'!H35)</f>
        <v> </v>
      </c>
      <c r="AU25" s="159" t="str">
        <f aca="false">IF(AT25=" ","",AT25&amp;" "&amp;'Pedido e Cotação'!F35&amp;" "&amp;$BA$4)</f>
        <v/>
      </c>
      <c r="AV25" s="159" t="str">
        <f aca="false">IF(AU25="","",VLOOKUP(AU25,$BA:$BD,2,0))</f>
        <v/>
      </c>
      <c r="AW25" s="159" t="str">
        <f aca="false">CONCATENATE(IF('Pedido e Cotação'!I35&lt;&gt;"",IF('Pedido e Cotação'!I35&gt;0,$BA$6,""),IF('Pedido e Cotação'!I35&gt;0,$BA$6,""))," ",'Pedido e Cotação'!I35)</f>
        <v> </v>
      </c>
      <c r="AX25" s="159" t="str">
        <f aca="false">IF(AW25=" ","",AW25&amp;" "&amp;'Pedido e Cotação'!F35&amp;" "&amp;$BA$4)</f>
        <v/>
      </c>
      <c r="AY25" s="159" t="str">
        <f aca="false">IF(AX25="","",VLOOKUP(AX25,$BA:$BD,2,0))</f>
        <v/>
      </c>
      <c r="AZ25" s="170"/>
      <c r="BA25" s="175" t="s">
        <v>287</v>
      </c>
      <c r="BB25" s="176" t="s">
        <v>288</v>
      </c>
      <c r="BC25" s="177" t="s">
        <v>289</v>
      </c>
      <c r="BD25" s="178" t="n">
        <f aca="false">SUM(Preço!C5)</f>
        <v>3.9</v>
      </c>
    </row>
    <row r="26" customFormat="false" ht="12.75" hidden="false" customHeight="false" outlineLevel="0" collapsed="false">
      <c r="B26" s="159" t="str">
        <f aca="false">IF('Pedido e Cotação'!E36="","",$BA$3&amp;" "&amp;'Pedido e Cotação'!F36&amp;" "&amp;$BA$4)</f>
        <v/>
      </c>
      <c r="C26" s="159" t="str">
        <f aca="false">IF(OR(F26="Dessalinizado",F26="HPLC"),"",IF('Pedido e Cotação'!E36="","",IF('Pedido e Cotação'!G36&lt;=50,"",IF(AND('Pedido e Cotação'!G36&gt;50,'Pedido e Cotação'!G36&lt;80),"L","LL"))))</f>
        <v/>
      </c>
      <c r="D26" s="159" t="str">
        <f aca="false">IF(B26="","",(B26&amp;" "&amp;F26&amp;" "&amp;C26))</f>
        <v/>
      </c>
      <c r="E26" s="159" t="str">
        <f aca="false">IF(B26="","",VLOOKUP(D26,$BA:$BD,2,0))</f>
        <v/>
      </c>
      <c r="F26" s="159" t="str">
        <f aca="false">IF('Pedido e Cotação'!J36="","",'Pedido e Cotação'!J36)</f>
        <v/>
      </c>
      <c r="G26" s="159" t="str">
        <f aca="false">IF('Pedido e Cotação'!J36="HPLC",VLOOKUP(F26,$BA:$BD,2,0),"")</f>
        <v/>
      </c>
      <c r="H26" s="159" t="str">
        <f aca="false">IF(Inosina!D26&lt;&gt;0,"Inosina ","")</f>
        <v/>
      </c>
      <c r="I26" s="159" t="str">
        <f aca="false">IF(Inosina!D26&gt;0,$BA$7&amp;'Pedido e Cotação'!F36&amp;" "&amp;$BA$4,"")</f>
        <v/>
      </c>
      <c r="J26" s="159" t="str">
        <f aca="false">IF(I26="","",VLOOKUP(I26,$BA:$BD,2,0))</f>
        <v/>
      </c>
      <c r="K26" s="159" t="str">
        <f aca="false">IF(Inosina!L26&lt;&gt;0,"8-Oxoguanina ","")</f>
        <v/>
      </c>
      <c r="L26" s="159" t="str">
        <f aca="false">IF(Inosina!L26&gt;0,$BA$8&amp;'Pedido e Cotação'!F36&amp;" "&amp;$BA$4,"")</f>
        <v/>
      </c>
      <c r="M26" s="159" t="str">
        <f aca="false">IF(L26="","",VLOOKUP(L26,$BA:$BD,2,0))</f>
        <v/>
      </c>
      <c r="N26" s="159" t="str">
        <f aca="false">IF(Inosina!M26&lt;&gt;0,"C3 ","")</f>
        <v/>
      </c>
      <c r="O26" s="159" t="str">
        <f aca="false">IF(Inosina!M26&gt;0,$BA$9&amp;'Pedido e Cotação'!F36&amp;" "&amp;$BA$4,"")</f>
        <v/>
      </c>
      <c r="P26" s="159" t="str">
        <f aca="false">IF(O26="","",VLOOKUP(O26,$BA:$BD,2,0))</f>
        <v/>
      </c>
      <c r="Q26" s="159" t="str">
        <f aca="false">IF(Inosina!N26&lt;&gt;0,"C6 ","")</f>
        <v/>
      </c>
      <c r="R26" s="159" t="str">
        <f aca="false">IF(Inosina!N26&gt;0,$BA$10&amp;'Pedido e Cotação'!F36&amp;" "&amp;$BA$4,"")</f>
        <v/>
      </c>
      <c r="S26" s="159" t="str">
        <f aca="false">IF(R26="","",VLOOKUP(R26,$BA:$BD,2,0))</f>
        <v/>
      </c>
      <c r="T26" s="159" t="str">
        <f aca="false">IF(Inosina!J26&lt;&gt;0,"2' O-Metil rU ","")</f>
        <v/>
      </c>
      <c r="U26" s="159" t="str">
        <f aca="false">IF(Inosina!J26&gt;0,$BA$16&amp;'Pedido e Cotação'!F36&amp;" "&amp;$BA$4,"")</f>
        <v/>
      </c>
      <c r="V26" s="159" t="str">
        <f aca="false">IF(U26="","",VLOOKUP(U26,$BA:$BD,2,0))</f>
        <v/>
      </c>
      <c r="W26" s="159" t="str">
        <f aca="false">IF(Inosina!H26&lt;&gt;0,"2' O-Metil rG ","")</f>
        <v/>
      </c>
      <c r="X26" s="159" t="str">
        <f aca="false">IF(Inosina!H26&gt;0,$BA$14&amp;'Pedido e Cotação'!F36&amp;" "&amp;$BA$4,"")</f>
        <v/>
      </c>
      <c r="Y26" s="159" t="str">
        <f aca="false">IF(X26="","",VLOOKUP(X26,$BA:$BD,2,0))</f>
        <v/>
      </c>
      <c r="Z26" s="159" t="str">
        <f aca="false">IF(Inosina!G26&lt;&gt;0,"2' O-Metil rC ","")</f>
        <v/>
      </c>
      <c r="AA26" s="159" t="str">
        <f aca="false">IF(Inosina!G26&gt;0,$BA$13&amp;'Pedido e Cotação'!F36&amp;" "&amp;$BA$4,"")</f>
        <v/>
      </c>
      <c r="AB26" s="159" t="str">
        <f aca="false">IF(AA26="","",VLOOKUP(AA26,$BA:$BD,2,0))</f>
        <v/>
      </c>
      <c r="AC26" s="159" t="str">
        <f aca="false">IF(Inosina!F26&lt;&gt;0,"2' O-Metil rA ","")</f>
        <v/>
      </c>
      <c r="AD26" s="159" t="str">
        <f aca="false">IF(Inosina!F26&gt;0,$BA$12&amp;'Pedido e Cotação'!F36&amp;" "&amp;$BA$4,"")</f>
        <v/>
      </c>
      <c r="AE26" s="159"/>
      <c r="AF26" s="159" t="str">
        <f aca="false">IF(Inosina!E26&lt;&gt;0,"Deoxy Uracila ","")</f>
        <v/>
      </c>
      <c r="AG26" s="159" t="str">
        <f aca="false">IF(Inosina!E26&gt;0,$BA$11&amp;'Pedido e Cotação'!F36&amp;" "&amp;$BA$4,"")</f>
        <v/>
      </c>
      <c r="AH26" s="159" t="str">
        <f aca="false">IF(AG26="","",VLOOKUP(AG26,$BA:$BD,2,0))</f>
        <v/>
      </c>
      <c r="AI26" s="159" t="str">
        <f aca="false">IF(Inosina!I26&lt;&gt;0,"2' O-Metil 5-Metil rU ","")</f>
        <v/>
      </c>
      <c r="AJ26" s="159" t="str">
        <f aca="false">IF(Inosina!F26&gt;0,$BA$15&amp;'Pedido e Cotação'!F36&amp;" "&amp;$BA$4,"")</f>
        <v/>
      </c>
      <c r="AK26" s="159" t="str">
        <f aca="false">IF(AJ26="","",VLOOKUP(AJ26,$BA:$BD,2,0))</f>
        <v/>
      </c>
      <c r="AL26" s="159" t="str">
        <f aca="false">IF(Inosina!K26&lt;&gt;0,"5' 5-Metil dC ","")</f>
        <v/>
      </c>
      <c r="AM26" s="159" t="str">
        <f aca="false">IF(Inosina!I26&gt;0,$BA$17&amp;'Pedido e Cotação'!I36&amp;" "&amp;$BA$4,"")</f>
        <v/>
      </c>
      <c r="AN26" s="159" t="str">
        <f aca="false">IF(AM26="","",VLOOKUP(AM26,$BA:$BD,2,0))</f>
        <v/>
      </c>
      <c r="AO26" s="159" t="str">
        <f aca="false">IF(Inosina!O26&lt;&gt;0,"Fosforotioato ","")</f>
        <v/>
      </c>
      <c r="AP26" s="159" t="str">
        <f aca="false">IF(Inosina!O26&gt;0,$BA$18&amp;'Pedido e Cotação'!F36&amp;" "&amp;$BA$4,"")</f>
        <v/>
      </c>
      <c r="AQ26" s="159" t="str">
        <f aca="false">IF(AP26="","",VLOOKUP(AP26,$BA:$BD,2,0))</f>
        <v/>
      </c>
      <c r="AR26" s="159" t="str">
        <f aca="false">IF(AND(H26="",K26="",N26="",Q26="",AO26="",AF26=""),"","Modificação Interna ")</f>
        <v/>
      </c>
      <c r="AS26" s="159" t="str">
        <f aca="false">H26&amp;K26&amp;N26&amp;Q26&amp;AF26&amp;AO26&amp;T26&amp;W26&amp;Z26&amp;AC26&amp;AI26&amp;AL26</f>
        <v/>
      </c>
      <c r="AT26" s="159" t="str">
        <f aca="false">CONCATENATE(IF('Pedido e Cotação'!H36&lt;&gt;"",IF('Pedido e Cotação'!H36&gt;0,$BA$5,""),IF('Pedido e Cotação'!H36&gt;0,$BA$5,""))," ",'Pedido e Cotação'!H36)</f>
        <v> </v>
      </c>
      <c r="AU26" s="159" t="str">
        <f aca="false">IF(AT26=" ","",AT26&amp;" "&amp;'Pedido e Cotação'!F36&amp;" "&amp;$BA$4)</f>
        <v/>
      </c>
      <c r="AV26" s="159" t="str">
        <f aca="false">IF(AU26="","",VLOOKUP(AU26,$BA:$BD,2,0))</f>
        <v/>
      </c>
      <c r="AW26" s="159" t="str">
        <f aca="false">CONCATENATE(IF('Pedido e Cotação'!I36&lt;&gt;"",IF('Pedido e Cotação'!I36&gt;0,$BA$6,""),IF('Pedido e Cotação'!I36&gt;0,$BA$6,""))," ",'Pedido e Cotação'!I36)</f>
        <v> </v>
      </c>
      <c r="AX26" s="159" t="str">
        <f aca="false">IF(AW26=" ","",AW26&amp;" "&amp;'Pedido e Cotação'!F36&amp;" "&amp;$BA$4)</f>
        <v/>
      </c>
      <c r="AY26" s="159" t="str">
        <f aca="false">IF(AX26="","",VLOOKUP(AX26,$BA:$BD,2,0))</f>
        <v/>
      </c>
      <c r="AZ26" s="170" t="s">
        <v>290</v>
      </c>
      <c r="BA26" s="179" t="s">
        <v>291</v>
      </c>
      <c r="BB26" s="180" t="s">
        <v>292</v>
      </c>
      <c r="BC26" s="181" t="s">
        <v>293</v>
      </c>
      <c r="BD26" s="182" t="n">
        <f aca="false">SUM(Preço!D3)</f>
        <v>2.7</v>
      </c>
    </row>
    <row r="27" customFormat="false" ht="12.75" hidden="false" customHeight="false" outlineLevel="0" collapsed="false">
      <c r="B27" s="159" t="str">
        <f aca="false">IF('Pedido e Cotação'!E37="","",$BA$3&amp;" "&amp;'Pedido e Cotação'!F37&amp;" "&amp;$BA$4)</f>
        <v/>
      </c>
      <c r="C27" s="159" t="str">
        <f aca="false">IF(OR(F27="Dessalinizado",F27="HPLC"),"",IF('Pedido e Cotação'!E37="","",IF('Pedido e Cotação'!G37&lt;=50,"",IF(AND('Pedido e Cotação'!G37&gt;50,'Pedido e Cotação'!G37&lt;80),"L","LL"))))</f>
        <v/>
      </c>
      <c r="D27" s="159" t="str">
        <f aca="false">IF(B27="","",(B27&amp;" "&amp;F27&amp;" "&amp;C27))</f>
        <v/>
      </c>
      <c r="E27" s="159" t="str">
        <f aca="false">IF(B27="","",VLOOKUP(D27,$BA:$BD,2,0))</f>
        <v/>
      </c>
      <c r="F27" s="159" t="str">
        <f aca="false">IF('Pedido e Cotação'!J37="","",'Pedido e Cotação'!J37)</f>
        <v/>
      </c>
      <c r="G27" s="159" t="str">
        <f aca="false">IF('Pedido e Cotação'!J37="HPLC",VLOOKUP(F27,$BA:$BD,2,0),"")</f>
        <v/>
      </c>
      <c r="H27" s="159" t="str">
        <f aca="false">IF(Inosina!D27&lt;&gt;0,"Inosina ","")</f>
        <v/>
      </c>
      <c r="I27" s="159" t="str">
        <f aca="false">IF(Inosina!D27&gt;0,$BA$7&amp;'Pedido e Cotação'!F37&amp;" "&amp;$BA$4,"")</f>
        <v/>
      </c>
      <c r="J27" s="159" t="str">
        <f aca="false">IF(I27="","",VLOOKUP(I27,$BA:$BD,2,0))</f>
        <v/>
      </c>
      <c r="K27" s="159" t="str">
        <f aca="false">IF(Inosina!L27&lt;&gt;0,"8-Oxoguanina ","")</f>
        <v/>
      </c>
      <c r="L27" s="159" t="str">
        <f aca="false">IF(Inosina!L27&gt;0,$BA$8&amp;'Pedido e Cotação'!F37&amp;" "&amp;$BA$4,"")</f>
        <v/>
      </c>
      <c r="M27" s="159" t="str">
        <f aca="false">IF(L27="","",VLOOKUP(L27,$BA:$BD,2,0))</f>
        <v/>
      </c>
      <c r="N27" s="159" t="str">
        <f aca="false">IF(Inosina!M27&lt;&gt;0,"C3 ","")</f>
        <v/>
      </c>
      <c r="O27" s="159" t="str">
        <f aca="false">IF(Inosina!M27&gt;0,$BA$9&amp;'Pedido e Cotação'!F37&amp;" "&amp;$BA$4,"")</f>
        <v/>
      </c>
      <c r="P27" s="159" t="str">
        <f aca="false">IF(O27="","",VLOOKUP(O27,$BA:$BD,2,0))</f>
        <v/>
      </c>
      <c r="Q27" s="159" t="str">
        <f aca="false">IF(Inosina!N27&lt;&gt;0,"C6 ","")</f>
        <v/>
      </c>
      <c r="R27" s="159" t="str">
        <f aca="false">IF(Inosina!N27&gt;0,$BA$10&amp;'Pedido e Cotação'!F37&amp;" "&amp;$BA$4,"")</f>
        <v/>
      </c>
      <c r="S27" s="159" t="str">
        <f aca="false">IF(R27="","",VLOOKUP(R27,$BA:$BD,2,0))</f>
        <v/>
      </c>
      <c r="T27" s="159" t="str">
        <f aca="false">IF(Inosina!J27&lt;&gt;0,"2' O-Metil rU ","")</f>
        <v/>
      </c>
      <c r="U27" s="159" t="str">
        <f aca="false">IF(Inosina!J27&gt;0,$BA$16&amp;'Pedido e Cotação'!F37&amp;" "&amp;$BA$4,"")</f>
        <v/>
      </c>
      <c r="V27" s="159" t="str">
        <f aca="false">IF(U27="","",VLOOKUP(U27,$BA:$BD,2,0))</f>
        <v/>
      </c>
      <c r="W27" s="159" t="str">
        <f aca="false">IF(Inosina!H27&lt;&gt;0,"2' O-Metil rG ","")</f>
        <v/>
      </c>
      <c r="X27" s="159" t="str">
        <f aca="false">IF(Inosina!H27&gt;0,$BA$14&amp;'Pedido e Cotação'!F37&amp;" "&amp;$BA$4,"")</f>
        <v/>
      </c>
      <c r="Y27" s="159" t="str">
        <f aca="false">IF(X27="","",VLOOKUP(X27,$BA:$BD,2,0))</f>
        <v/>
      </c>
      <c r="Z27" s="159" t="str">
        <f aca="false">IF(Inosina!G27&lt;&gt;0,"2' O-Metil rC ","")</f>
        <v/>
      </c>
      <c r="AA27" s="159" t="str">
        <f aca="false">IF(Inosina!G27&gt;0,$BA$13&amp;'Pedido e Cotação'!F37&amp;" "&amp;$BA$4,"")</f>
        <v/>
      </c>
      <c r="AB27" s="159" t="str">
        <f aca="false">IF(AA27="","",VLOOKUP(AA27,$BA:$BD,2,0))</f>
        <v/>
      </c>
      <c r="AC27" s="159" t="str">
        <f aca="false">IF(Inosina!F27&lt;&gt;0,"2' O-Metil rA ","")</f>
        <v/>
      </c>
      <c r="AD27" s="159" t="str">
        <f aca="false">IF(Inosina!F27&gt;0,$BA$12&amp;'Pedido e Cotação'!F37&amp;" "&amp;$BA$4,"")</f>
        <v/>
      </c>
      <c r="AE27" s="159"/>
      <c r="AF27" s="159" t="str">
        <f aca="false">IF(Inosina!E27&lt;&gt;0,"Deoxy Uracila ","")</f>
        <v/>
      </c>
      <c r="AG27" s="159" t="str">
        <f aca="false">IF(Inosina!E27&gt;0,$BA$11&amp;'Pedido e Cotação'!F37&amp;" "&amp;$BA$4,"")</f>
        <v/>
      </c>
      <c r="AH27" s="159" t="str">
        <f aca="false">IF(AG27="","",VLOOKUP(AG27,$BA:$BD,2,0))</f>
        <v/>
      </c>
      <c r="AI27" s="159" t="str">
        <f aca="false">IF(Inosina!I27&lt;&gt;0,"2' O-Metil 5-Metil rU ","")</f>
        <v/>
      </c>
      <c r="AJ27" s="159" t="str">
        <f aca="false">IF(Inosina!F27&gt;0,$BA$15&amp;'Pedido e Cotação'!F37&amp;" "&amp;$BA$4,"")</f>
        <v/>
      </c>
      <c r="AK27" s="159" t="str">
        <f aca="false">IF(AJ27="","",VLOOKUP(AJ27,$BA:$BD,2,0))</f>
        <v/>
      </c>
      <c r="AL27" s="159" t="str">
        <f aca="false">IF(Inosina!K27&lt;&gt;0,"5' 5-Metil dC ","")</f>
        <v/>
      </c>
      <c r="AM27" s="159" t="str">
        <f aca="false">IF(Inosina!I27&gt;0,$BA$17&amp;'Pedido e Cotação'!I37&amp;" "&amp;$BA$4,"")</f>
        <v/>
      </c>
      <c r="AN27" s="159" t="str">
        <f aca="false">IF(AM27="","",VLOOKUP(AM27,$BA:$BD,2,0))</f>
        <v/>
      </c>
      <c r="AO27" s="159" t="str">
        <f aca="false">IF(Inosina!O27&lt;&gt;0,"Fosforotioato ","")</f>
        <v/>
      </c>
      <c r="AP27" s="159" t="str">
        <f aca="false">IF(Inosina!O27&gt;0,$BA$18&amp;'Pedido e Cotação'!F37&amp;" "&amp;$BA$4,"")</f>
        <v/>
      </c>
      <c r="AQ27" s="159" t="str">
        <f aca="false">IF(AP27="","",VLOOKUP(AP27,$BA:$BD,2,0))</f>
        <v/>
      </c>
      <c r="AR27" s="159" t="str">
        <f aca="false">IF(AND(H27="",K27="",N27="",Q27="",AO27="",AF27=""),"","Modificação Interna ")</f>
        <v/>
      </c>
      <c r="AS27" s="159" t="str">
        <f aca="false">H27&amp;K27&amp;N27&amp;Q27&amp;AF27&amp;AO27&amp;T27&amp;W27&amp;Z27&amp;AC27&amp;AI27&amp;AL27</f>
        <v/>
      </c>
      <c r="AT27" s="159" t="str">
        <f aca="false">CONCATENATE(IF('Pedido e Cotação'!H37&lt;&gt;"",IF('Pedido e Cotação'!H37&gt;0,$BA$5,""),IF('Pedido e Cotação'!H37&gt;0,$BA$5,""))," ",'Pedido e Cotação'!H37)</f>
        <v> </v>
      </c>
      <c r="AU27" s="159" t="str">
        <f aca="false">IF(AT27=" ","",AT27&amp;" "&amp;'Pedido e Cotação'!F37&amp;" "&amp;$BA$4)</f>
        <v/>
      </c>
      <c r="AV27" s="159" t="str">
        <f aca="false">IF(AU27="","",VLOOKUP(AU27,$BA:$BD,2,0))</f>
        <v/>
      </c>
      <c r="AW27" s="159" t="str">
        <f aca="false">CONCATENATE(IF('Pedido e Cotação'!I37&lt;&gt;"",IF('Pedido e Cotação'!I37&gt;0,$BA$6,""),IF('Pedido e Cotação'!I37&gt;0,$BA$6,""))," ",'Pedido e Cotação'!I37)</f>
        <v> </v>
      </c>
      <c r="AX27" s="159" t="str">
        <f aca="false">IF(AW27=" ","",AW27&amp;" "&amp;'Pedido e Cotação'!F37&amp;" "&amp;$BA$4)</f>
        <v/>
      </c>
      <c r="AY27" s="159" t="str">
        <f aca="false">IF(AX27="","",VLOOKUP(AX27,$BA:$BD,2,0))</f>
        <v/>
      </c>
      <c r="AZ27" s="170"/>
      <c r="BA27" s="183" t="s">
        <v>294</v>
      </c>
      <c r="BB27" s="180" t="s">
        <v>295</v>
      </c>
      <c r="BC27" s="181" t="s">
        <v>296</v>
      </c>
      <c r="BD27" s="182" t="n">
        <f aca="false">SUM(Preço!D4)</f>
        <v>3.4</v>
      </c>
    </row>
    <row r="28" customFormat="false" ht="12.75" hidden="false" customHeight="false" outlineLevel="0" collapsed="false">
      <c r="B28" s="159" t="str">
        <f aca="false">IF('Pedido e Cotação'!E38="","",$BA$3&amp;" "&amp;'Pedido e Cotação'!F38&amp;" "&amp;$BA$4)</f>
        <v/>
      </c>
      <c r="C28" s="159" t="str">
        <f aca="false">IF(OR(F28="Dessalinizado",F28="HPLC"),"",IF('Pedido e Cotação'!E38="","",IF('Pedido e Cotação'!G38&lt;=50,"",IF(AND('Pedido e Cotação'!G38&gt;50,'Pedido e Cotação'!G38&lt;80),"L","LL"))))</f>
        <v/>
      </c>
      <c r="D28" s="159" t="str">
        <f aca="false">IF(B28="","",(B28&amp;" "&amp;F28&amp;" "&amp;C28))</f>
        <v/>
      </c>
      <c r="E28" s="159" t="str">
        <f aca="false">IF(B28="","",VLOOKUP(D28,$BA:$BD,2,0))</f>
        <v/>
      </c>
      <c r="F28" s="159" t="str">
        <f aca="false">IF('Pedido e Cotação'!J38="","",'Pedido e Cotação'!J38)</f>
        <v/>
      </c>
      <c r="G28" s="159" t="str">
        <f aca="false">IF('Pedido e Cotação'!J38="HPLC",VLOOKUP(F28,$BA:$BD,2,0),"")</f>
        <v/>
      </c>
      <c r="H28" s="159" t="str">
        <f aca="false">IF(Inosina!D28&lt;&gt;0,"Inosina ","")</f>
        <v/>
      </c>
      <c r="I28" s="159" t="str">
        <f aca="false">IF(Inosina!D28&gt;0,$BA$7&amp;'Pedido e Cotação'!F38&amp;" "&amp;$BA$4,"")</f>
        <v/>
      </c>
      <c r="J28" s="159" t="str">
        <f aca="false">IF(I28="","",VLOOKUP(I28,$BA:$BD,2,0))</f>
        <v/>
      </c>
      <c r="K28" s="159" t="str">
        <f aca="false">IF(Inosina!L28&lt;&gt;0,"8-Oxoguanina ","")</f>
        <v/>
      </c>
      <c r="L28" s="159" t="str">
        <f aca="false">IF(Inosina!L28&gt;0,$BA$8&amp;'Pedido e Cotação'!F38&amp;" "&amp;$BA$4,"")</f>
        <v/>
      </c>
      <c r="M28" s="159" t="str">
        <f aca="false">IF(L28="","",VLOOKUP(L28,$BA:$BD,2,0))</f>
        <v/>
      </c>
      <c r="N28" s="159" t="str">
        <f aca="false">IF(Inosina!M28&lt;&gt;0,"C3 ","")</f>
        <v/>
      </c>
      <c r="O28" s="159" t="str">
        <f aca="false">IF(Inosina!M28&gt;0,$BA$9&amp;'Pedido e Cotação'!F38&amp;" "&amp;$BA$4,"")</f>
        <v/>
      </c>
      <c r="P28" s="159" t="str">
        <f aca="false">IF(O28="","",VLOOKUP(O28,$BA:$BD,2,0))</f>
        <v/>
      </c>
      <c r="Q28" s="159" t="str">
        <f aca="false">IF(Inosina!N28&lt;&gt;0,"C6 ","")</f>
        <v/>
      </c>
      <c r="R28" s="159" t="str">
        <f aca="false">IF(Inosina!N28&gt;0,$BA$10&amp;'Pedido e Cotação'!F38&amp;" "&amp;$BA$4,"")</f>
        <v/>
      </c>
      <c r="S28" s="159" t="str">
        <f aca="false">IF(R28="","",VLOOKUP(R28,$BA:$BD,2,0))</f>
        <v/>
      </c>
      <c r="T28" s="159" t="str">
        <f aca="false">IF(Inosina!J28&lt;&gt;0,"2' O-Metil rU ","")</f>
        <v/>
      </c>
      <c r="U28" s="159" t="str">
        <f aca="false">IF(Inosina!J28&gt;0,$BA$16&amp;'Pedido e Cotação'!F38&amp;" "&amp;$BA$4,"")</f>
        <v/>
      </c>
      <c r="V28" s="159" t="str">
        <f aca="false">IF(U28="","",VLOOKUP(U28,$BA:$BD,2,0))</f>
        <v/>
      </c>
      <c r="W28" s="159" t="str">
        <f aca="false">IF(Inosina!H28&lt;&gt;0,"2' O-Metil rG ","")</f>
        <v/>
      </c>
      <c r="X28" s="159" t="str">
        <f aca="false">IF(Inosina!H28&gt;0,$BA$14&amp;'Pedido e Cotação'!F38&amp;" "&amp;$BA$4,"")</f>
        <v/>
      </c>
      <c r="Y28" s="159" t="str">
        <f aca="false">IF(X28="","",VLOOKUP(X28,$BA:$BD,2,0))</f>
        <v/>
      </c>
      <c r="Z28" s="159" t="str">
        <f aca="false">IF(Inosina!G28&lt;&gt;0,"2' O-Metil rC ","")</f>
        <v/>
      </c>
      <c r="AA28" s="159" t="str">
        <f aca="false">IF(Inosina!G28&gt;0,$BA$13&amp;'Pedido e Cotação'!F38&amp;" "&amp;$BA$4,"")</f>
        <v/>
      </c>
      <c r="AB28" s="159" t="str">
        <f aca="false">IF(AA28="","",VLOOKUP(AA28,$BA:$BD,2,0))</f>
        <v/>
      </c>
      <c r="AC28" s="159" t="str">
        <f aca="false">IF(Inosina!F28&lt;&gt;0,"2' O-Metil rA ","")</f>
        <v/>
      </c>
      <c r="AD28" s="159" t="str">
        <f aca="false">IF(Inosina!F28&gt;0,$BA$12&amp;'Pedido e Cotação'!F38&amp;" "&amp;$BA$4,"")</f>
        <v/>
      </c>
      <c r="AE28" s="159"/>
      <c r="AF28" s="159" t="str">
        <f aca="false">IF(Inosina!E28&lt;&gt;0,"Deoxy Uracila ","")</f>
        <v/>
      </c>
      <c r="AG28" s="159" t="str">
        <f aca="false">IF(Inosina!E28&gt;0,$BA$11&amp;'Pedido e Cotação'!F38&amp;" "&amp;$BA$4,"")</f>
        <v/>
      </c>
      <c r="AH28" s="159" t="str">
        <f aca="false">IF(AG28="","",VLOOKUP(AG28,$BA:$BD,2,0))</f>
        <v/>
      </c>
      <c r="AI28" s="159" t="str">
        <f aca="false">IF(Inosina!I28&lt;&gt;0,"2' O-Metil 5-Metil rU ","")</f>
        <v/>
      </c>
      <c r="AJ28" s="159" t="str">
        <f aca="false">IF(Inosina!F28&gt;0,$BA$15&amp;'Pedido e Cotação'!F38&amp;" "&amp;$BA$4,"")</f>
        <v/>
      </c>
      <c r="AK28" s="159" t="str">
        <f aca="false">IF(AJ28="","",VLOOKUP(AJ28,$BA:$BD,2,0))</f>
        <v/>
      </c>
      <c r="AL28" s="159" t="str">
        <f aca="false">IF(Inosina!K28&lt;&gt;0,"5' 5-Metil dC ","")</f>
        <v/>
      </c>
      <c r="AM28" s="159" t="str">
        <f aca="false">IF(Inosina!I28&gt;0,$BA$17&amp;'Pedido e Cotação'!I38&amp;" "&amp;$BA$4,"")</f>
        <v/>
      </c>
      <c r="AN28" s="159" t="str">
        <f aca="false">IF(AM28="","",VLOOKUP(AM28,$BA:$BD,2,0))</f>
        <v/>
      </c>
      <c r="AO28" s="159" t="str">
        <f aca="false">IF(Inosina!O28&lt;&gt;0,"Fosforotioato ","")</f>
        <v/>
      </c>
      <c r="AP28" s="159" t="str">
        <f aca="false">IF(Inosina!O28&gt;0,$BA$18&amp;'Pedido e Cotação'!F38&amp;" "&amp;$BA$4,"")</f>
        <v/>
      </c>
      <c r="AQ28" s="159" t="str">
        <f aca="false">IF(AP28="","",VLOOKUP(AP28,$BA:$BD,2,0))</f>
        <v/>
      </c>
      <c r="AR28" s="159" t="str">
        <f aca="false">IF(AND(H28="",K28="",N28="",Q28="",AO28="",AF28=""),"","Modificação Interna ")</f>
        <v/>
      </c>
      <c r="AS28" s="159" t="str">
        <f aca="false">H28&amp;K28&amp;N28&amp;Q28&amp;AF28&amp;AO28&amp;T28&amp;W28&amp;Z28&amp;AC28&amp;AI28&amp;AL28</f>
        <v/>
      </c>
      <c r="AT28" s="159" t="str">
        <f aca="false">CONCATENATE(IF('Pedido e Cotação'!H38&lt;&gt;"",IF('Pedido e Cotação'!H38&gt;0,$BA$5,""),IF('Pedido e Cotação'!H38&gt;0,$BA$5,""))," ",'Pedido e Cotação'!H38)</f>
        <v> </v>
      </c>
      <c r="AU28" s="159" t="str">
        <f aca="false">IF(AT28=" ","",AT28&amp;" "&amp;'Pedido e Cotação'!F38&amp;" "&amp;$BA$4)</f>
        <v/>
      </c>
      <c r="AV28" s="159" t="str">
        <f aca="false">IF(AU28="","",VLOOKUP(AU28,$BA:$BD,2,0))</f>
        <v/>
      </c>
      <c r="AW28" s="159" t="str">
        <f aca="false">CONCATENATE(IF('Pedido e Cotação'!I38&lt;&gt;"",IF('Pedido e Cotação'!I38&gt;0,$BA$6,""),IF('Pedido e Cotação'!I38&gt;0,$BA$6,""))," ",'Pedido e Cotação'!I38)</f>
        <v> </v>
      </c>
      <c r="AX28" s="159" t="str">
        <f aca="false">IF(AW28=" ","",AW28&amp;" "&amp;'Pedido e Cotação'!F38&amp;" "&amp;$BA$4)</f>
        <v/>
      </c>
      <c r="AY28" s="159" t="str">
        <f aca="false">IF(AX28="","",VLOOKUP(AX28,$BA:$BD,2,0))</f>
        <v/>
      </c>
      <c r="AZ28" s="170"/>
      <c r="BA28" s="183" t="s">
        <v>297</v>
      </c>
      <c r="BB28" s="180" t="s">
        <v>298</v>
      </c>
      <c r="BC28" s="181" t="s">
        <v>299</v>
      </c>
      <c r="BD28" s="182" t="n">
        <f aca="false">SUM(Preço!D5)</f>
        <v>4.5</v>
      </c>
    </row>
    <row r="29" customFormat="false" ht="12.75" hidden="false" customHeight="false" outlineLevel="0" collapsed="false">
      <c r="B29" s="159" t="str">
        <f aca="false">IF('Pedido e Cotação'!E39="","",$BA$3&amp;" "&amp;'Pedido e Cotação'!F39&amp;" "&amp;$BA$4)</f>
        <v/>
      </c>
      <c r="C29" s="159" t="str">
        <f aca="false">IF(OR(F29="Dessalinizado",F29="HPLC"),"",IF('Pedido e Cotação'!E39="","",IF('Pedido e Cotação'!G39&lt;=50,"",IF(AND('Pedido e Cotação'!G39&gt;50,'Pedido e Cotação'!G39&lt;80),"L","LL"))))</f>
        <v/>
      </c>
      <c r="D29" s="159" t="str">
        <f aca="false">IF(B29="","",(B29&amp;" "&amp;F29&amp;" "&amp;C29))</f>
        <v/>
      </c>
      <c r="E29" s="159" t="str">
        <f aca="false">IF(B29="","",VLOOKUP(D29,$BA:$BD,2,0))</f>
        <v/>
      </c>
      <c r="F29" s="159" t="str">
        <f aca="false">IF('Pedido e Cotação'!J39="","",'Pedido e Cotação'!J39)</f>
        <v/>
      </c>
      <c r="G29" s="159" t="str">
        <f aca="false">IF('Pedido e Cotação'!J39="HPLC",VLOOKUP(F29,$BA:$BD,2,0),"")</f>
        <v/>
      </c>
      <c r="H29" s="159" t="str">
        <f aca="false">IF(Inosina!D29&lt;&gt;0,"Inosina ","")</f>
        <v/>
      </c>
      <c r="I29" s="159" t="str">
        <f aca="false">IF(Inosina!D29&gt;0,$BA$7&amp;'Pedido e Cotação'!F39&amp;" "&amp;$BA$4,"")</f>
        <v/>
      </c>
      <c r="J29" s="159" t="str">
        <f aca="false">IF(I29="","",VLOOKUP(I29,$BA:$BD,2,0))</f>
        <v/>
      </c>
      <c r="K29" s="159" t="str">
        <f aca="false">IF(Inosina!L29&lt;&gt;0,"8-Oxoguanina ","")</f>
        <v/>
      </c>
      <c r="L29" s="159" t="str">
        <f aca="false">IF(Inosina!L29&gt;0,$BA$8&amp;'Pedido e Cotação'!F39&amp;" "&amp;$BA$4,"")</f>
        <v/>
      </c>
      <c r="M29" s="159" t="str">
        <f aca="false">IF(L29="","",VLOOKUP(L29,$BA:$BD,2,0))</f>
        <v/>
      </c>
      <c r="N29" s="159" t="str">
        <f aca="false">IF(Inosina!M29&lt;&gt;0,"C3 ","")</f>
        <v/>
      </c>
      <c r="O29" s="159" t="str">
        <f aca="false">IF(Inosina!M29&gt;0,$BA$9&amp;'Pedido e Cotação'!F39&amp;" "&amp;$BA$4,"")</f>
        <v/>
      </c>
      <c r="P29" s="159" t="str">
        <f aca="false">IF(O29="","",VLOOKUP(O29,$BA:$BD,2,0))</f>
        <v/>
      </c>
      <c r="Q29" s="159" t="str">
        <f aca="false">IF(Inosina!N29&lt;&gt;0,"C6 ","")</f>
        <v/>
      </c>
      <c r="R29" s="159" t="str">
        <f aca="false">IF(Inosina!N29&gt;0,$BA$10&amp;'Pedido e Cotação'!F39&amp;" "&amp;$BA$4,"")</f>
        <v/>
      </c>
      <c r="S29" s="159" t="str">
        <f aca="false">IF(R29="","",VLOOKUP(R29,$BA:$BD,2,0))</f>
        <v/>
      </c>
      <c r="T29" s="159" t="str">
        <f aca="false">IF(Inosina!J29&lt;&gt;0,"2' O-Metil rU ","")</f>
        <v/>
      </c>
      <c r="U29" s="159" t="str">
        <f aca="false">IF(Inosina!J29&gt;0,$BA$16&amp;'Pedido e Cotação'!F39&amp;" "&amp;$BA$4,"")</f>
        <v/>
      </c>
      <c r="V29" s="159" t="str">
        <f aca="false">IF(U29="","",VLOOKUP(U29,$BA:$BD,2,0))</f>
        <v/>
      </c>
      <c r="W29" s="159" t="str">
        <f aca="false">IF(Inosina!H29&lt;&gt;0,"2' O-Metil rG ","")</f>
        <v/>
      </c>
      <c r="X29" s="159" t="str">
        <f aca="false">IF(Inosina!H29&gt;0,$BA$14&amp;'Pedido e Cotação'!F39&amp;" "&amp;$BA$4,"")</f>
        <v/>
      </c>
      <c r="Y29" s="159" t="str">
        <f aca="false">IF(X29="","",VLOOKUP(X29,$BA:$BD,2,0))</f>
        <v/>
      </c>
      <c r="Z29" s="159" t="str">
        <f aca="false">IF(Inosina!G29&lt;&gt;0,"2' O-Metil rC ","")</f>
        <v/>
      </c>
      <c r="AA29" s="159" t="str">
        <f aca="false">IF(Inosina!G29&gt;0,$BA$13&amp;'Pedido e Cotação'!F39&amp;" "&amp;$BA$4,"")</f>
        <v/>
      </c>
      <c r="AB29" s="159" t="str">
        <f aca="false">IF(AA29="","",VLOOKUP(AA29,$BA:$BD,2,0))</f>
        <v/>
      </c>
      <c r="AC29" s="159" t="str">
        <f aca="false">IF(Inosina!F29&lt;&gt;0,"2' O-Metil rA ","")</f>
        <v/>
      </c>
      <c r="AD29" s="159" t="str">
        <f aca="false">IF(Inosina!F29&gt;0,$BA$12&amp;'Pedido e Cotação'!F39&amp;" "&amp;$BA$4,"")</f>
        <v/>
      </c>
      <c r="AE29" s="159"/>
      <c r="AF29" s="159" t="str">
        <f aca="false">IF(Inosina!E29&lt;&gt;0,"Deoxy Uracila ","")</f>
        <v/>
      </c>
      <c r="AG29" s="159" t="str">
        <f aca="false">IF(Inosina!E29&gt;0,$BA$11&amp;'Pedido e Cotação'!F39&amp;" "&amp;$BA$4,"")</f>
        <v/>
      </c>
      <c r="AH29" s="159" t="str">
        <f aca="false">IF(AG29="","",VLOOKUP(AG29,$BA:$BD,2,0))</f>
        <v/>
      </c>
      <c r="AI29" s="159" t="str">
        <f aca="false">IF(Inosina!I29&lt;&gt;0,"2' O-Metil 5-Metil rU ","")</f>
        <v/>
      </c>
      <c r="AJ29" s="159" t="str">
        <f aca="false">IF(Inosina!F29&gt;0,$BA$15&amp;'Pedido e Cotação'!F39&amp;" "&amp;$BA$4,"")</f>
        <v/>
      </c>
      <c r="AK29" s="159" t="str">
        <f aca="false">IF(AJ29="","",VLOOKUP(AJ29,$BA:$BD,2,0))</f>
        <v/>
      </c>
      <c r="AL29" s="159" t="str">
        <f aca="false">IF(Inosina!K29&lt;&gt;0,"5' 5-Metil dC ","")</f>
        <v/>
      </c>
      <c r="AM29" s="159" t="str">
        <f aca="false">IF(Inosina!I29&gt;0,$BA$17&amp;'Pedido e Cotação'!I39&amp;" "&amp;$BA$4,"")</f>
        <v/>
      </c>
      <c r="AN29" s="159" t="str">
        <f aca="false">IF(AM29="","",VLOOKUP(AM29,$BA:$BD,2,0))</f>
        <v/>
      </c>
      <c r="AO29" s="159" t="str">
        <f aca="false">IF(Inosina!O29&lt;&gt;0,"Fosforotioato ","")</f>
        <v/>
      </c>
      <c r="AP29" s="159" t="str">
        <f aca="false">IF(Inosina!O29&gt;0,$BA$18&amp;'Pedido e Cotação'!F39&amp;" "&amp;$BA$4,"")</f>
        <v/>
      </c>
      <c r="AQ29" s="159" t="str">
        <f aca="false">IF(AP29="","",VLOOKUP(AP29,$BA:$BD,2,0))</f>
        <v/>
      </c>
      <c r="AR29" s="159" t="str">
        <f aca="false">IF(AND(H29="",K29="",N29="",Q29="",AO29="",AF29=""),"","Modificação Interna ")</f>
        <v/>
      </c>
      <c r="AS29" s="159" t="str">
        <f aca="false">H29&amp;K29&amp;N29&amp;Q29&amp;AF29&amp;AO29&amp;T29&amp;W29&amp;Z29&amp;AC29&amp;AI29&amp;AL29</f>
        <v/>
      </c>
      <c r="AT29" s="159" t="str">
        <f aca="false">CONCATENATE(IF('Pedido e Cotação'!H39&lt;&gt;"",IF('Pedido e Cotação'!H39&gt;0,$BA$5,""),IF('Pedido e Cotação'!H39&gt;0,$BA$5,""))," ",'Pedido e Cotação'!H39)</f>
        <v> </v>
      </c>
      <c r="AU29" s="159" t="str">
        <f aca="false">IF(AT29=" ","",AT29&amp;" "&amp;'Pedido e Cotação'!F39&amp;" "&amp;$BA$4)</f>
        <v/>
      </c>
      <c r="AV29" s="159" t="str">
        <f aca="false">IF(AU29="","",VLOOKUP(AU29,$BA:$BD,2,0))</f>
        <v/>
      </c>
      <c r="AW29" s="159" t="str">
        <f aca="false">CONCATENATE(IF('Pedido e Cotação'!I39&lt;&gt;"",IF('Pedido e Cotação'!I39&gt;0,$BA$6,""),IF('Pedido e Cotação'!I39&gt;0,$BA$6,""))," ",'Pedido e Cotação'!I39)</f>
        <v> </v>
      </c>
      <c r="AX29" s="159" t="str">
        <f aca="false">IF(AW29=" ","",AW29&amp;" "&amp;'Pedido e Cotação'!F39&amp;" "&amp;$BA$4)</f>
        <v/>
      </c>
      <c r="AY29" s="159" t="str">
        <f aca="false">IF(AX29="","",VLOOKUP(AX29,$BA:$BD,2,0))</f>
        <v/>
      </c>
      <c r="AZ29" s="170" t="s">
        <v>300</v>
      </c>
      <c r="BA29" s="184" t="s">
        <v>301</v>
      </c>
      <c r="BB29" s="176" t="s">
        <v>302</v>
      </c>
      <c r="BC29" s="177" t="s">
        <v>303</v>
      </c>
      <c r="BD29" s="178" t="n">
        <f aca="false">SUM(Preço!E3)</f>
        <v>3.4</v>
      </c>
    </row>
    <row r="30" customFormat="false" ht="12.75" hidden="false" customHeight="false" outlineLevel="0" collapsed="false">
      <c r="B30" s="159" t="str">
        <f aca="false">IF('Pedido e Cotação'!E40="","",$BA$3&amp;" "&amp;'Pedido e Cotação'!F40&amp;" "&amp;$BA$4)</f>
        <v/>
      </c>
      <c r="C30" s="159" t="str">
        <f aca="false">IF(OR(F30="Dessalinizado",F30="HPLC"),"",IF('Pedido e Cotação'!E40="","",IF('Pedido e Cotação'!G40&lt;=50,"",IF(AND('Pedido e Cotação'!G40&gt;50,'Pedido e Cotação'!G40&lt;80),"L","LL"))))</f>
        <v/>
      </c>
      <c r="D30" s="159" t="str">
        <f aca="false">IF(B30="","",(B30&amp;" "&amp;F30&amp;" "&amp;C30))</f>
        <v/>
      </c>
      <c r="E30" s="159" t="str">
        <f aca="false">IF(B30="","",VLOOKUP(D30,$BA:$BD,2,0))</f>
        <v/>
      </c>
      <c r="F30" s="159" t="str">
        <f aca="false">IF('Pedido e Cotação'!J40="","",'Pedido e Cotação'!J40)</f>
        <v/>
      </c>
      <c r="G30" s="159" t="str">
        <f aca="false">IF('Pedido e Cotação'!J40="HPLC",VLOOKUP(F30,$BA:$BD,2,0),"")</f>
        <v/>
      </c>
      <c r="H30" s="159" t="str">
        <f aca="false">IF(Inosina!D30&lt;&gt;0,"Inosina ","")</f>
        <v/>
      </c>
      <c r="I30" s="159" t="str">
        <f aca="false">IF(Inosina!D30&gt;0,$BA$7&amp;'Pedido e Cotação'!F40&amp;" "&amp;$BA$4,"")</f>
        <v/>
      </c>
      <c r="J30" s="159" t="str">
        <f aca="false">IF(I30="","",VLOOKUP(I30,$BA:$BD,2,0))</f>
        <v/>
      </c>
      <c r="K30" s="159" t="str">
        <f aca="false">IF(Inosina!L30&lt;&gt;0,"8-Oxoguanina ","")</f>
        <v/>
      </c>
      <c r="L30" s="159" t="str">
        <f aca="false">IF(Inosina!L30&gt;0,$BA$8&amp;'Pedido e Cotação'!F40&amp;" "&amp;$BA$4,"")</f>
        <v/>
      </c>
      <c r="M30" s="159" t="str">
        <f aca="false">IF(L30="","",VLOOKUP(L30,$BA:$BD,2,0))</f>
        <v/>
      </c>
      <c r="N30" s="159" t="str">
        <f aca="false">IF(Inosina!M30&lt;&gt;0,"C3 ","")</f>
        <v/>
      </c>
      <c r="O30" s="159" t="str">
        <f aca="false">IF(Inosina!M30&gt;0,$BA$9&amp;'Pedido e Cotação'!F40&amp;" "&amp;$BA$4,"")</f>
        <v/>
      </c>
      <c r="P30" s="159" t="str">
        <f aca="false">IF(O30="","",VLOOKUP(O30,$BA:$BD,2,0))</f>
        <v/>
      </c>
      <c r="Q30" s="159" t="str">
        <f aca="false">IF(Inosina!N30&lt;&gt;0,"C6 ","")</f>
        <v/>
      </c>
      <c r="R30" s="159" t="str">
        <f aca="false">IF(Inosina!N30&gt;0,$BA$10&amp;'Pedido e Cotação'!F40&amp;" "&amp;$BA$4,"")</f>
        <v/>
      </c>
      <c r="S30" s="159" t="str">
        <f aca="false">IF(R30="","",VLOOKUP(R30,$BA:$BD,2,0))</f>
        <v/>
      </c>
      <c r="T30" s="159" t="str">
        <f aca="false">IF(Inosina!J30&lt;&gt;0,"2' O-Metil rU ","")</f>
        <v/>
      </c>
      <c r="U30" s="159" t="str">
        <f aca="false">IF(Inosina!J30&gt;0,$BA$16&amp;'Pedido e Cotação'!F40&amp;" "&amp;$BA$4,"")</f>
        <v/>
      </c>
      <c r="V30" s="159" t="str">
        <f aca="false">IF(U30="","",VLOOKUP(U30,$BA:$BD,2,0))</f>
        <v/>
      </c>
      <c r="W30" s="159" t="str">
        <f aca="false">IF(Inosina!H30&lt;&gt;0,"2' O-Metil rG ","")</f>
        <v/>
      </c>
      <c r="X30" s="159" t="str">
        <f aca="false">IF(Inosina!H30&gt;0,$BA$14&amp;'Pedido e Cotação'!F40&amp;" "&amp;$BA$4,"")</f>
        <v/>
      </c>
      <c r="Y30" s="159" t="str">
        <f aca="false">IF(X30="","",VLOOKUP(X30,$BA:$BD,2,0))</f>
        <v/>
      </c>
      <c r="Z30" s="159" t="str">
        <f aca="false">IF(Inosina!G30&lt;&gt;0,"2' O-Metil rC ","")</f>
        <v/>
      </c>
      <c r="AA30" s="159" t="str">
        <f aca="false">IF(Inosina!G30&gt;0,$BA$13&amp;'Pedido e Cotação'!F40&amp;" "&amp;$BA$4,"")</f>
        <v/>
      </c>
      <c r="AB30" s="159" t="str">
        <f aca="false">IF(AA30="","",VLOOKUP(AA30,$BA:$BD,2,0))</f>
        <v/>
      </c>
      <c r="AC30" s="159" t="str">
        <f aca="false">IF(Inosina!F30&lt;&gt;0,"2' O-Metil rA ","")</f>
        <v/>
      </c>
      <c r="AD30" s="159" t="str">
        <f aca="false">IF(Inosina!F30&gt;0,$BA$12&amp;'Pedido e Cotação'!F40&amp;" "&amp;$BA$4,"")</f>
        <v/>
      </c>
      <c r="AE30" s="159"/>
      <c r="AF30" s="159" t="str">
        <f aca="false">IF(Inosina!E30&lt;&gt;0,"Deoxy Uracila ","")</f>
        <v/>
      </c>
      <c r="AG30" s="159" t="str">
        <f aca="false">IF(Inosina!E30&gt;0,$BA$11&amp;'Pedido e Cotação'!F40&amp;" "&amp;$BA$4,"")</f>
        <v/>
      </c>
      <c r="AH30" s="159" t="str">
        <f aca="false">IF(AG30="","",VLOOKUP(AG30,$BA:$BD,2,0))</f>
        <v/>
      </c>
      <c r="AI30" s="159" t="str">
        <f aca="false">IF(Inosina!I30&lt;&gt;0,"2' O-Metil 5-Metil rU ","")</f>
        <v/>
      </c>
      <c r="AJ30" s="159" t="str">
        <f aca="false">IF(Inosina!F30&gt;0,$BA$15&amp;'Pedido e Cotação'!F40&amp;" "&amp;$BA$4,"")</f>
        <v/>
      </c>
      <c r="AK30" s="159" t="str">
        <f aca="false">IF(AJ30="","",VLOOKUP(AJ30,$BA:$BD,2,0))</f>
        <v/>
      </c>
      <c r="AL30" s="159" t="str">
        <f aca="false">IF(Inosina!K30&lt;&gt;0,"5' 5-Metil dC ","")</f>
        <v/>
      </c>
      <c r="AM30" s="159" t="str">
        <f aca="false">IF(Inosina!I30&gt;0,$BA$17&amp;'Pedido e Cotação'!I40&amp;" "&amp;$BA$4,"")</f>
        <v/>
      </c>
      <c r="AN30" s="159" t="str">
        <f aca="false">IF(AM30="","",VLOOKUP(AM30,$BA:$BD,2,0))</f>
        <v/>
      </c>
      <c r="AO30" s="159" t="str">
        <f aca="false">IF(Inosina!O30&lt;&gt;0,"Fosforotioato ","")</f>
        <v/>
      </c>
      <c r="AP30" s="159" t="str">
        <f aca="false">IF(Inosina!O30&gt;0,$BA$18&amp;'Pedido e Cotação'!F40&amp;" "&amp;$BA$4,"")</f>
        <v/>
      </c>
      <c r="AQ30" s="159" t="str">
        <f aca="false">IF(AP30="","",VLOOKUP(AP30,$BA:$BD,2,0))</f>
        <v/>
      </c>
      <c r="AR30" s="159" t="str">
        <f aca="false">IF(AND(H30="",K30="",N30="",Q30="",AO30="",AF30=""),"","Modificação Interna ")</f>
        <v/>
      </c>
      <c r="AS30" s="159" t="str">
        <f aca="false">H30&amp;K30&amp;N30&amp;Q30&amp;AF30&amp;AO30&amp;T30&amp;W30&amp;Z30&amp;AC30&amp;AI30&amp;AL30</f>
        <v/>
      </c>
      <c r="AT30" s="159" t="str">
        <f aca="false">CONCATENATE(IF('Pedido e Cotação'!H40&lt;&gt;"",IF('Pedido e Cotação'!H40&gt;0,$BA$5,""),IF('Pedido e Cotação'!H40&gt;0,$BA$5,""))," ",'Pedido e Cotação'!H40)</f>
        <v> </v>
      </c>
      <c r="AU30" s="159" t="str">
        <f aca="false">IF(AT30=" ","",AT30&amp;" "&amp;'Pedido e Cotação'!F40&amp;" "&amp;$BA$4)</f>
        <v/>
      </c>
      <c r="AV30" s="159" t="str">
        <f aca="false">IF(AU30="","",VLOOKUP(AU30,$BA:$BD,2,0))</f>
        <v/>
      </c>
      <c r="AW30" s="159" t="str">
        <f aca="false">CONCATENATE(IF('Pedido e Cotação'!I40&lt;&gt;"",IF('Pedido e Cotação'!I40&gt;0,$BA$6,""),IF('Pedido e Cotação'!I40&gt;0,$BA$6,""))," ",'Pedido e Cotação'!I40)</f>
        <v> </v>
      </c>
      <c r="AX30" s="159" t="str">
        <f aca="false">IF(AW30=" ","",AW30&amp;" "&amp;'Pedido e Cotação'!F40&amp;" "&amp;$BA$4)</f>
        <v/>
      </c>
      <c r="AY30" s="159" t="str">
        <f aca="false">IF(AX30="","",VLOOKUP(AX30,$BA:$BD,2,0))</f>
        <v/>
      </c>
      <c r="AZ30" s="170"/>
      <c r="BA30" s="175" t="s">
        <v>304</v>
      </c>
      <c r="BB30" s="176" t="s">
        <v>305</v>
      </c>
      <c r="BC30" s="177" t="s">
        <v>306</v>
      </c>
      <c r="BD30" s="178" t="n">
        <f aca="false">SUM(Preço!E4)</f>
        <v>4.1</v>
      </c>
    </row>
    <row r="31" customFormat="false" ht="12.75" hidden="false" customHeight="false" outlineLevel="0" collapsed="false">
      <c r="B31" s="159" t="str">
        <f aca="false">IF('Pedido e Cotação'!E41="","",$BA$3&amp;" "&amp;'Pedido e Cotação'!F41&amp;" "&amp;$BA$4)</f>
        <v/>
      </c>
      <c r="C31" s="159" t="str">
        <f aca="false">IF(OR(F31="Dessalinizado",F31="HPLC"),"",IF('Pedido e Cotação'!E41="","",IF('Pedido e Cotação'!G41&lt;=50,"",IF(AND('Pedido e Cotação'!G41&gt;50,'Pedido e Cotação'!G41&lt;80),"L","LL"))))</f>
        <v/>
      </c>
      <c r="D31" s="159" t="str">
        <f aca="false">IF(B31="","",(B31&amp;" "&amp;F31&amp;" "&amp;C31))</f>
        <v/>
      </c>
      <c r="E31" s="159" t="str">
        <f aca="false">IF(B31="","",VLOOKUP(D31,$BA:$BD,2,0))</f>
        <v/>
      </c>
      <c r="F31" s="159" t="str">
        <f aca="false">IF('Pedido e Cotação'!J41="","",'Pedido e Cotação'!J41)</f>
        <v/>
      </c>
      <c r="G31" s="159" t="str">
        <f aca="false">IF('Pedido e Cotação'!J41="HPLC",VLOOKUP(F31,$BA:$BD,2,0),"")</f>
        <v/>
      </c>
      <c r="H31" s="159" t="str">
        <f aca="false">IF(Inosina!D31&lt;&gt;0,"Inosina ","")</f>
        <v/>
      </c>
      <c r="I31" s="159" t="str">
        <f aca="false">IF(Inosina!D31&gt;0,$BA$7&amp;'Pedido e Cotação'!F41&amp;" "&amp;$BA$4,"")</f>
        <v/>
      </c>
      <c r="J31" s="159" t="str">
        <f aca="false">IF(I31="","",VLOOKUP(I31,$BA:$BD,2,0))</f>
        <v/>
      </c>
      <c r="K31" s="159" t="str">
        <f aca="false">IF(Inosina!L31&lt;&gt;0,"8-Oxoguanina ","")</f>
        <v/>
      </c>
      <c r="L31" s="159" t="str">
        <f aca="false">IF(Inosina!L31&gt;0,$BA$8&amp;'Pedido e Cotação'!F41&amp;" "&amp;$BA$4,"")</f>
        <v/>
      </c>
      <c r="M31" s="159" t="str">
        <f aca="false">IF(L31="","",VLOOKUP(L31,$BA:$BD,2,0))</f>
        <v/>
      </c>
      <c r="N31" s="159" t="str">
        <f aca="false">IF(Inosina!M31&lt;&gt;0,"C3 ","")</f>
        <v/>
      </c>
      <c r="O31" s="159" t="str">
        <f aca="false">IF(Inosina!M31&gt;0,$BA$9&amp;'Pedido e Cotação'!F41&amp;" "&amp;$BA$4,"")</f>
        <v/>
      </c>
      <c r="P31" s="159" t="str">
        <f aca="false">IF(O31="","",VLOOKUP(O31,$BA:$BD,2,0))</f>
        <v/>
      </c>
      <c r="Q31" s="159" t="str">
        <f aca="false">IF(Inosina!N31&lt;&gt;0,"C6 ","")</f>
        <v/>
      </c>
      <c r="R31" s="159" t="str">
        <f aca="false">IF(Inosina!N31&gt;0,$BA$10&amp;'Pedido e Cotação'!F41&amp;" "&amp;$BA$4,"")</f>
        <v/>
      </c>
      <c r="S31" s="159" t="str">
        <f aca="false">IF(R31="","",VLOOKUP(R31,$BA:$BD,2,0))</f>
        <v/>
      </c>
      <c r="T31" s="159" t="str">
        <f aca="false">IF(Inosina!J31&lt;&gt;0,"2' O-Metil rU ","")</f>
        <v/>
      </c>
      <c r="U31" s="159" t="str">
        <f aca="false">IF(Inosina!J31&gt;0,$BA$16&amp;'Pedido e Cotação'!F41&amp;" "&amp;$BA$4,"")</f>
        <v/>
      </c>
      <c r="V31" s="159" t="str">
        <f aca="false">IF(U31="","",VLOOKUP(U31,$BA:$BD,2,0))</f>
        <v/>
      </c>
      <c r="W31" s="159" t="str">
        <f aca="false">IF(Inosina!H31&lt;&gt;0,"2' O-Metil rG ","")</f>
        <v/>
      </c>
      <c r="X31" s="159" t="str">
        <f aca="false">IF(Inosina!H31&gt;0,$BA$14&amp;'Pedido e Cotação'!F41&amp;" "&amp;$BA$4,"")</f>
        <v/>
      </c>
      <c r="Y31" s="159" t="str">
        <f aca="false">IF(X31="","",VLOOKUP(X31,$BA:$BD,2,0))</f>
        <v/>
      </c>
      <c r="Z31" s="159" t="str">
        <f aca="false">IF(Inosina!G31&lt;&gt;0,"2' O-Metil rC ","")</f>
        <v/>
      </c>
      <c r="AA31" s="159" t="str">
        <f aca="false">IF(Inosina!G31&gt;0,$BA$13&amp;'Pedido e Cotação'!F41&amp;" "&amp;$BA$4,"")</f>
        <v/>
      </c>
      <c r="AB31" s="159" t="str">
        <f aca="false">IF(AA31="","",VLOOKUP(AA31,$BA:$BD,2,0))</f>
        <v/>
      </c>
      <c r="AC31" s="159" t="str">
        <f aca="false">IF(Inosina!F31&lt;&gt;0,"2' O-Metil rA ","")</f>
        <v/>
      </c>
      <c r="AD31" s="159" t="str">
        <f aca="false">IF(Inosina!F31&gt;0,$BA$12&amp;'Pedido e Cotação'!F41&amp;" "&amp;$BA$4,"")</f>
        <v/>
      </c>
      <c r="AE31" s="159"/>
      <c r="AF31" s="159" t="str">
        <f aca="false">IF(Inosina!E31&lt;&gt;0,"Deoxy Uracila ","")</f>
        <v/>
      </c>
      <c r="AG31" s="159" t="str">
        <f aca="false">IF(Inosina!E31&gt;0,$BA$11&amp;'Pedido e Cotação'!F41&amp;" "&amp;$BA$4,"")</f>
        <v/>
      </c>
      <c r="AH31" s="159" t="str">
        <f aca="false">IF(AG31="","",VLOOKUP(AG31,$BA:$BD,2,0))</f>
        <v/>
      </c>
      <c r="AI31" s="159" t="str">
        <f aca="false">IF(Inosina!I31&lt;&gt;0,"2' O-Metil 5-Metil rU ","")</f>
        <v/>
      </c>
      <c r="AJ31" s="159" t="str">
        <f aca="false">IF(Inosina!F31&gt;0,$BA$15&amp;'Pedido e Cotação'!F41&amp;" "&amp;$BA$4,"")</f>
        <v/>
      </c>
      <c r="AK31" s="159" t="str">
        <f aca="false">IF(AJ31="","",VLOOKUP(AJ31,$BA:$BD,2,0))</f>
        <v/>
      </c>
      <c r="AL31" s="159" t="str">
        <f aca="false">IF(Inosina!K31&lt;&gt;0,"5' 5-Metil dC ","")</f>
        <v/>
      </c>
      <c r="AM31" s="159" t="str">
        <f aca="false">IF(Inosina!I31&gt;0,$BA$17&amp;'Pedido e Cotação'!I41&amp;" "&amp;$BA$4,"")</f>
        <v/>
      </c>
      <c r="AN31" s="159" t="str">
        <f aca="false">IF(AM31="","",VLOOKUP(AM31,$BA:$BD,2,0))</f>
        <v/>
      </c>
      <c r="AO31" s="159" t="str">
        <f aca="false">IF(Inosina!O31&lt;&gt;0,"Fosforotioato ","")</f>
        <v/>
      </c>
      <c r="AP31" s="159" t="str">
        <f aca="false">IF(Inosina!O31&gt;0,$BA$18&amp;'Pedido e Cotação'!F41&amp;" "&amp;$BA$4,"")</f>
        <v/>
      </c>
      <c r="AQ31" s="159" t="str">
        <f aca="false">IF(AP31="","",VLOOKUP(AP31,$BA:$BD,2,0))</f>
        <v/>
      </c>
      <c r="AR31" s="159" t="str">
        <f aca="false">IF(AND(H31="",K31="",N31="",Q31="",AO31="",AF31=""),"","Modificação Interna ")</f>
        <v/>
      </c>
      <c r="AS31" s="159" t="str">
        <f aca="false">H31&amp;K31&amp;N31&amp;Q31&amp;AF31&amp;AO31&amp;T31&amp;W31&amp;Z31&amp;AC31&amp;AI31&amp;AL31</f>
        <v/>
      </c>
      <c r="AT31" s="159" t="str">
        <f aca="false">CONCATENATE(IF('Pedido e Cotação'!H41&lt;&gt;"",IF('Pedido e Cotação'!H41&gt;0,$BA$5,""),IF('Pedido e Cotação'!H41&gt;0,$BA$5,""))," ",'Pedido e Cotação'!H41)</f>
        <v> </v>
      </c>
      <c r="AU31" s="159" t="str">
        <f aca="false">IF(AT31=" ","",AT31&amp;" "&amp;'Pedido e Cotação'!F41&amp;" "&amp;$BA$4)</f>
        <v/>
      </c>
      <c r="AV31" s="159" t="str">
        <f aca="false">IF(AU31="","",VLOOKUP(AU31,$BA:$BD,2,0))</f>
        <v/>
      </c>
      <c r="AW31" s="159" t="str">
        <f aca="false">CONCATENATE(IF('Pedido e Cotação'!I41&lt;&gt;"",IF('Pedido e Cotação'!I41&gt;0,$BA$6,""),IF('Pedido e Cotação'!I41&gt;0,$BA$6,""))," ",'Pedido e Cotação'!I41)</f>
        <v> </v>
      </c>
      <c r="AX31" s="159" t="str">
        <f aca="false">IF(AW31=" ","",AW31&amp;" "&amp;'Pedido e Cotação'!F41&amp;" "&amp;$BA$4)</f>
        <v/>
      </c>
      <c r="AY31" s="159" t="str">
        <f aca="false">IF(AX31="","",VLOOKUP(AX31,$BA:$BD,2,0))</f>
        <v/>
      </c>
      <c r="AZ31" s="170"/>
      <c r="BA31" s="175" t="s">
        <v>307</v>
      </c>
      <c r="BB31" s="176" t="s">
        <v>308</v>
      </c>
      <c r="BC31" s="177" t="s">
        <v>309</v>
      </c>
      <c r="BD31" s="178" t="n">
        <f aca="false">SUM(Preço!E5)</f>
        <v>5.4</v>
      </c>
    </row>
    <row r="32" customFormat="false" ht="12.75" hidden="false" customHeight="false" outlineLevel="0" collapsed="false">
      <c r="B32" s="159" t="str">
        <f aca="false">IF('Pedido e Cotação'!E42="","",$BA$3&amp;" "&amp;'Pedido e Cotação'!F42&amp;" "&amp;$BA$4)</f>
        <v/>
      </c>
      <c r="C32" s="159" t="str">
        <f aca="false">IF(OR(F32="Dessalinizado",F32="HPLC"),"",IF('Pedido e Cotação'!E42="","",IF('Pedido e Cotação'!G42&lt;=50,"",IF(AND('Pedido e Cotação'!G42&gt;50,'Pedido e Cotação'!G42&lt;80),"L","LL"))))</f>
        <v/>
      </c>
      <c r="D32" s="159" t="str">
        <f aca="false">IF(B32="","",(B32&amp;" "&amp;F32&amp;" "&amp;C32))</f>
        <v/>
      </c>
      <c r="E32" s="159" t="str">
        <f aca="false">IF(B32="","",VLOOKUP(D32,$BA:$BD,2,0))</f>
        <v/>
      </c>
      <c r="F32" s="159" t="str">
        <f aca="false">IF('Pedido e Cotação'!J42="","",'Pedido e Cotação'!J42)</f>
        <v/>
      </c>
      <c r="G32" s="159" t="str">
        <f aca="false">IF('Pedido e Cotação'!J42="HPLC",VLOOKUP(F32,$BA:$BD,2,0),"")</f>
        <v/>
      </c>
      <c r="H32" s="159" t="str">
        <f aca="false">IF(Inosina!D32&lt;&gt;0,"Inosina ","")</f>
        <v/>
      </c>
      <c r="I32" s="159" t="str">
        <f aca="false">IF(Inosina!D32&gt;0,$BA$7&amp;'Pedido e Cotação'!F42&amp;" "&amp;$BA$4,"")</f>
        <v/>
      </c>
      <c r="J32" s="159" t="str">
        <f aca="false">IF(I32="","",VLOOKUP(I32,$BA:$BD,2,0))</f>
        <v/>
      </c>
      <c r="K32" s="159" t="str">
        <f aca="false">IF(Inosina!L32&lt;&gt;0,"8-Oxoguanina ","")</f>
        <v/>
      </c>
      <c r="L32" s="159" t="str">
        <f aca="false">IF(Inosina!L32&gt;0,$BA$8&amp;'Pedido e Cotação'!F42&amp;" "&amp;$BA$4,"")</f>
        <v/>
      </c>
      <c r="M32" s="159" t="str">
        <f aca="false">IF(L32="","",VLOOKUP(L32,$BA:$BD,2,0))</f>
        <v/>
      </c>
      <c r="N32" s="159" t="str">
        <f aca="false">IF(Inosina!M32&lt;&gt;0,"C3 ","")</f>
        <v/>
      </c>
      <c r="O32" s="159" t="str">
        <f aca="false">IF(Inosina!M32&gt;0,$BA$9&amp;'Pedido e Cotação'!F42&amp;" "&amp;$BA$4,"")</f>
        <v/>
      </c>
      <c r="P32" s="159" t="str">
        <f aca="false">IF(O32="","",VLOOKUP(O32,$BA:$BD,2,0))</f>
        <v/>
      </c>
      <c r="Q32" s="159" t="str">
        <f aca="false">IF(Inosina!N32&lt;&gt;0,"C6 ","")</f>
        <v/>
      </c>
      <c r="R32" s="159" t="str">
        <f aca="false">IF(Inosina!N32&gt;0,$BA$10&amp;'Pedido e Cotação'!F42&amp;" "&amp;$BA$4,"")</f>
        <v/>
      </c>
      <c r="S32" s="159" t="str">
        <f aca="false">IF(R32="","",VLOOKUP(R32,$BA:$BD,2,0))</f>
        <v/>
      </c>
      <c r="T32" s="159" t="str">
        <f aca="false">IF(Inosina!J32&lt;&gt;0,"2' O-Metil rU ","")</f>
        <v/>
      </c>
      <c r="U32" s="159" t="str">
        <f aca="false">IF(Inosina!J32&gt;0,$BA$16&amp;'Pedido e Cotação'!F42&amp;" "&amp;$BA$4,"")</f>
        <v/>
      </c>
      <c r="V32" s="159" t="str">
        <f aca="false">IF(U32="","",VLOOKUP(U32,$BA:$BD,2,0))</f>
        <v/>
      </c>
      <c r="W32" s="159" t="str">
        <f aca="false">IF(Inosina!H32&lt;&gt;0,"2' O-Metil rG ","")</f>
        <v/>
      </c>
      <c r="X32" s="159" t="str">
        <f aca="false">IF(Inosina!H32&gt;0,$BA$14&amp;'Pedido e Cotação'!F42&amp;" "&amp;$BA$4,"")</f>
        <v/>
      </c>
      <c r="Y32" s="159" t="str">
        <f aca="false">IF(X32="","",VLOOKUP(X32,$BA:$BD,2,0))</f>
        <v/>
      </c>
      <c r="Z32" s="159" t="str">
        <f aca="false">IF(Inosina!G32&lt;&gt;0,"2' O-Metil rC ","")</f>
        <v/>
      </c>
      <c r="AA32" s="159" t="str">
        <f aca="false">IF(Inosina!G32&gt;0,$BA$13&amp;'Pedido e Cotação'!F42&amp;" "&amp;$BA$4,"")</f>
        <v/>
      </c>
      <c r="AB32" s="159" t="str">
        <f aca="false">IF(AA32="","",VLOOKUP(AA32,$BA:$BD,2,0))</f>
        <v/>
      </c>
      <c r="AC32" s="159" t="str">
        <f aca="false">IF(Inosina!F32&lt;&gt;0,"2' O-Metil rA ","")</f>
        <v/>
      </c>
      <c r="AD32" s="159" t="str">
        <f aca="false">IF(Inosina!F32&gt;0,$BA$12&amp;'Pedido e Cotação'!F42&amp;" "&amp;$BA$4,"")</f>
        <v/>
      </c>
      <c r="AE32" s="159"/>
      <c r="AF32" s="159" t="str">
        <f aca="false">IF(Inosina!E32&lt;&gt;0,"Deoxy Uracila ","")</f>
        <v/>
      </c>
      <c r="AG32" s="159" t="str">
        <f aca="false">IF(Inosina!E32&gt;0,$BA$11&amp;'Pedido e Cotação'!F42&amp;" "&amp;$BA$4,"")</f>
        <v/>
      </c>
      <c r="AH32" s="159" t="str">
        <f aca="false">IF(AG32="","",VLOOKUP(AG32,$BA:$BD,2,0))</f>
        <v/>
      </c>
      <c r="AI32" s="159" t="str">
        <f aca="false">IF(Inosina!I32&lt;&gt;0,"2' O-Metil 5-Metil rU ","")</f>
        <v/>
      </c>
      <c r="AJ32" s="159" t="str">
        <f aca="false">IF(Inosina!F32&gt;0,$BA$15&amp;'Pedido e Cotação'!F42&amp;" "&amp;$BA$4,"")</f>
        <v/>
      </c>
      <c r="AK32" s="159" t="str">
        <f aca="false">IF(AJ32="","",VLOOKUP(AJ32,$BA:$BD,2,0))</f>
        <v/>
      </c>
      <c r="AL32" s="159" t="str">
        <f aca="false">IF(Inosina!K32&lt;&gt;0,"5' 5-Metil dC ","")</f>
        <v/>
      </c>
      <c r="AM32" s="159" t="str">
        <f aca="false">IF(Inosina!I32&gt;0,$BA$17&amp;'Pedido e Cotação'!I42&amp;" "&amp;$BA$4,"")</f>
        <v/>
      </c>
      <c r="AN32" s="159" t="str">
        <f aca="false">IF(AM32="","",VLOOKUP(AM32,$BA:$BD,2,0))</f>
        <v/>
      </c>
      <c r="AO32" s="159" t="str">
        <f aca="false">IF(Inosina!O32&lt;&gt;0,"Fosforotioato ","")</f>
        <v/>
      </c>
      <c r="AP32" s="159" t="str">
        <f aca="false">IF(Inosina!O32&gt;0,$BA$18&amp;'Pedido e Cotação'!F42&amp;" "&amp;$BA$4,"")</f>
        <v/>
      </c>
      <c r="AQ32" s="159" t="str">
        <f aca="false">IF(AP32="","",VLOOKUP(AP32,$BA:$BD,2,0))</f>
        <v/>
      </c>
      <c r="AR32" s="159" t="str">
        <f aca="false">IF(AND(H32="",K32="",N32="",Q32="",AO32="",AF32=""),"","Modificação Interna ")</f>
        <v/>
      </c>
      <c r="AS32" s="159" t="str">
        <f aca="false">H32&amp;K32&amp;N32&amp;Q32&amp;AF32&amp;AO32&amp;T32&amp;W32&amp;Z32&amp;AC32&amp;AI32&amp;AL32</f>
        <v/>
      </c>
      <c r="AT32" s="159" t="str">
        <f aca="false">CONCATENATE(IF('Pedido e Cotação'!H42&lt;&gt;"",IF('Pedido e Cotação'!H42&gt;0,$BA$5,""),IF('Pedido e Cotação'!H42&gt;0,$BA$5,""))," ",'Pedido e Cotação'!H42)</f>
        <v> </v>
      </c>
      <c r="AU32" s="159" t="str">
        <f aca="false">IF(AT32=" ","",AT32&amp;" "&amp;'Pedido e Cotação'!F42&amp;" "&amp;$BA$4)</f>
        <v/>
      </c>
      <c r="AV32" s="159" t="str">
        <f aca="false">IF(AU32="","",VLOOKUP(AU32,$BA:$BD,2,0))</f>
        <v/>
      </c>
      <c r="AW32" s="159" t="str">
        <f aca="false">CONCATENATE(IF('Pedido e Cotação'!I42&lt;&gt;"",IF('Pedido e Cotação'!I42&gt;0,$BA$6,""),IF('Pedido e Cotação'!I42&gt;0,$BA$6,""))," ",'Pedido e Cotação'!I42)</f>
        <v> </v>
      </c>
      <c r="AX32" s="159" t="str">
        <f aca="false">IF(AW32=" ","",AW32&amp;" "&amp;'Pedido e Cotação'!F42&amp;" "&amp;$BA$4)</f>
        <v/>
      </c>
      <c r="AY32" s="159" t="str">
        <f aca="false">IF(AX32="","",VLOOKUP(AX32,$BA:$BD,2,0))</f>
        <v/>
      </c>
      <c r="AZ32" s="170" t="s">
        <v>310</v>
      </c>
      <c r="BA32" s="179" t="s">
        <v>311</v>
      </c>
      <c r="BB32" s="180" t="s">
        <v>312</v>
      </c>
      <c r="BC32" s="181" t="s">
        <v>313</v>
      </c>
      <c r="BD32" s="182" t="n">
        <f aca="false">SUM(Preço!F3)</f>
        <v>4.3</v>
      </c>
    </row>
    <row r="33" customFormat="false" ht="12.75" hidden="false" customHeight="false" outlineLevel="0" collapsed="false">
      <c r="B33" s="159" t="str">
        <f aca="false">IF('Pedido e Cotação'!E43="","",$BA$3&amp;" "&amp;'Pedido e Cotação'!F43&amp;" "&amp;$BA$4)</f>
        <v/>
      </c>
      <c r="C33" s="159" t="str">
        <f aca="false">IF(OR(F33="Dessalinizado",F33="HPLC"),"",IF('Pedido e Cotação'!E43="","",IF('Pedido e Cotação'!G43&lt;=50,"",IF(AND('Pedido e Cotação'!G43&gt;50,'Pedido e Cotação'!G43&lt;80),"L","LL"))))</f>
        <v/>
      </c>
      <c r="D33" s="159" t="str">
        <f aca="false">IF(B33="","",(B33&amp;" "&amp;F33&amp;" "&amp;C33))</f>
        <v/>
      </c>
      <c r="E33" s="159" t="str">
        <f aca="false">IF(B33="","",VLOOKUP(D33,$BA:$BD,2,0))</f>
        <v/>
      </c>
      <c r="F33" s="159" t="str">
        <f aca="false">IF('Pedido e Cotação'!J43="","",'Pedido e Cotação'!J43)</f>
        <v/>
      </c>
      <c r="G33" s="159" t="str">
        <f aca="false">IF('Pedido e Cotação'!J43="HPLC",VLOOKUP(F33,$BA:$BD,2,0),"")</f>
        <v/>
      </c>
      <c r="H33" s="159" t="str">
        <f aca="false">IF(Inosina!D33&lt;&gt;0,"Inosina ","")</f>
        <v/>
      </c>
      <c r="I33" s="159" t="str">
        <f aca="false">IF(Inosina!D33&gt;0,$BA$7&amp;'Pedido e Cotação'!F43&amp;" "&amp;$BA$4,"")</f>
        <v/>
      </c>
      <c r="J33" s="159" t="str">
        <f aca="false">IF(I33="","",VLOOKUP(I33,$BA:$BD,2,0))</f>
        <v/>
      </c>
      <c r="K33" s="159" t="str">
        <f aca="false">IF(Inosina!L33&lt;&gt;0,"8-Oxoguanina ","")</f>
        <v/>
      </c>
      <c r="L33" s="159" t="str">
        <f aca="false">IF(Inosina!L33&gt;0,$BA$8&amp;'Pedido e Cotação'!F43&amp;" "&amp;$BA$4,"")</f>
        <v/>
      </c>
      <c r="M33" s="159" t="str">
        <f aca="false">IF(L33="","",VLOOKUP(L33,$BA:$BD,2,0))</f>
        <v/>
      </c>
      <c r="N33" s="159" t="str">
        <f aca="false">IF(Inosina!M33&lt;&gt;0,"C3 ","")</f>
        <v/>
      </c>
      <c r="O33" s="159" t="str">
        <f aca="false">IF(Inosina!M33&gt;0,$BA$9&amp;'Pedido e Cotação'!F43&amp;" "&amp;$BA$4,"")</f>
        <v/>
      </c>
      <c r="P33" s="159" t="str">
        <f aca="false">IF(O33="","",VLOOKUP(O33,$BA:$BD,2,0))</f>
        <v/>
      </c>
      <c r="Q33" s="159" t="str">
        <f aca="false">IF(Inosina!N33&lt;&gt;0,"C6 ","")</f>
        <v/>
      </c>
      <c r="R33" s="159" t="str">
        <f aca="false">IF(Inosina!N33&gt;0,$BA$10&amp;'Pedido e Cotação'!F43&amp;" "&amp;$BA$4,"")</f>
        <v/>
      </c>
      <c r="S33" s="159" t="str">
        <f aca="false">IF(R33="","",VLOOKUP(R33,$BA:$BD,2,0))</f>
        <v/>
      </c>
      <c r="T33" s="159" t="str">
        <f aca="false">IF(Inosina!J33&lt;&gt;0,"2' O-Metil rU ","")</f>
        <v/>
      </c>
      <c r="U33" s="159" t="str">
        <f aca="false">IF(Inosina!J33&gt;0,$BA$16&amp;'Pedido e Cotação'!F43&amp;" "&amp;$BA$4,"")</f>
        <v/>
      </c>
      <c r="V33" s="159" t="str">
        <f aca="false">IF(U33="","",VLOOKUP(U33,$BA:$BD,2,0))</f>
        <v/>
      </c>
      <c r="W33" s="159" t="str">
        <f aca="false">IF(Inosina!H33&lt;&gt;0,"2' O-Metil rG ","")</f>
        <v/>
      </c>
      <c r="X33" s="159" t="str">
        <f aca="false">IF(Inosina!H33&gt;0,$BA$14&amp;'Pedido e Cotação'!F43&amp;" "&amp;$BA$4,"")</f>
        <v/>
      </c>
      <c r="Y33" s="159" t="str">
        <f aca="false">IF(X33="","",VLOOKUP(X33,$BA:$BD,2,0))</f>
        <v/>
      </c>
      <c r="Z33" s="159" t="str">
        <f aca="false">IF(Inosina!G33&lt;&gt;0,"2' O-Metil rC ","")</f>
        <v/>
      </c>
      <c r="AA33" s="159" t="str">
        <f aca="false">IF(Inosina!G33&gt;0,$BA$13&amp;'Pedido e Cotação'!F43&amp;" "&amp;$BA$4,"")</f>
        <v/>
      </c>
      <c r="AB33" s="159" t="str">
        <f aca="false">IF(AA33="","",VLOOKUP(AA33,$BA:$BD,2,0))</f>
        <v/>
      </c>
      <c r="AC33" s="159" t="str">
        <f aca="false">IF(Inosina!F33&lt;&gt;0,"2' O-Metil rA ","")</f>
        <v/>
      </c>
      <c r="AD33" s="159" t="str">
        <f aca="false">IF(Inosina!F33&gt;0,$BA$12&amp;'Pedido e Cotação'!F43&amp;" "&amp;$BA$4,"")</f>
        <v/>
      </c>
      <c r="AE33" s="159"/>
      <c r="AF33" s="159" t="str">
        <f aca="false">IF(Inosina!E33&lt;&gt;0,"Deoxy Uracila ","")</f>
        <v/>
      </c>
      <c r="AG33" s="159" t="str">
        <f aca="false">IF(Inosina!E33&gt;0,$BA$11&amp;'Pedido e Cotação'!F43&amp;" "&amp;$BA$4,"")</f>
        <v/>
      </c>
      <c r="AH33" s="159" t="str">
        <f aca="false">IF(AG33="","",VLOOKUP(AG33,$BA:$BD,2,0))</f>
        <v/>
      </c>
      <c r="AI33" s="159" t="str">
        <f aca="false">IF(Inosina!I33&lt;&gt;0,"2' O-Metil 5-Metil rU ","")</f>
        <v/>
      </c>
      <c r="AJ33" s="159" t="str">
        <f aca="false">IF(Inosina!F33&gt;0,$BA$15&amp;'Pedido e Cotação'!F43&amp;" "&amp;$BA$4,"")</f>
        <v/>
      </c>
      <c r="AK33" s="159" t="str">
        <f aca="false">IF(AJ33="","",VLOOKUP(AJ33,$BA:$BD,2,0))</f>
        <v/>
      </c>
      <c r="AL33" s="159" t="str">
        <f aca="false">IF(Inosina!K33&lt;&gt;0,"5' 5-Metil dC ","")</f>
        <v/>
      </c>
      <c r="AM33" s="159" t="str">
        <f aca="false">IF(Inosina!I33&gt;0,$BA$17&amp;'Pedido e Cotação'!I43&amp;" "&amp;$BA$4,"")</f>
        <v/>
      </c>
      <c r="AN33" s="159" t="str">
        <f aca="false">IF(AM33="","",VLOOKUP(AM33,$BA:$BD,2,0))</f>
        <v/>
      </c>
      <c r="AO33" s="159" t="str">
        <f aca="false">IF(Inosina!O33&lt;&gt;0,"Fosforotioato ","")</f>
        <v/>
      </c>
      <c r="AP33" s="159" t="str">
        <f aca="false">IF(Inosina!O33&gt;0,$BA$18&amp;'Pedido e Cotação'!F43&amp;" "&amp;$BA$4,"")</f>
        <v/>
      </c>
      <c r="AQ33" s="159" t="str">
        <f aca="false">IF(AP33="","",VLOOKUP(AP33,$BA:$BD,2,0))</f>
        <v/>
      </c>
      <c r="AR33" s="159" t="str">
        <f aca="false">IF(AND(H33="",K33="",N33="",Q33="",AO33="",AF33=""),"","Modificação Interna ")</f>
        <v/>
      </c>
      <c r="AS33" s="159" t="str">
        <f aca="false">H33&amp;K33&amp;N33&amp;Q33&amp;AF33&amp;AO33&amp;T33&amp;W33&amp;Z33&amp;AC33&amp;AI33&amp;AL33</f>
        <v/>
      </c>
      <c r="AT33" s="159" t="str">
        <f aca="false">CONCATENATE(IF('Pedido e Cotação'!H43&lt;&gt;"",IF('Pedido e Cotação'!H43&gt;0,$BA$5,""),IF('Pedido e Cotação'!H43&gt;0,$BA$5,""))," ",'Pedido e Cotação'!H43)</f>
        <v> </v>
      </c>
      <c r="AU33" s="159" t="str">
        <f aca="false">IF(AT33=" ","",AT33&amp;" "&amp;'Pedido e Cotação'!F43&amp;" "&amp;$BA$4)</f>
        <v/>
      </c>
      <c r="AV33" s="159" t="str">
        <f aca="false">IF(AU33="","",VLOOKUP(AU33,$BA:$BD,2,0))</f>
        <v/>
      </c>
      <c r="AW33" s="159" t="str">
        <f aca="false">CONCATENATE(IF('Pedido e Cotação'!I43&lt;&gt;"",IF('Pedido e Cotação'!I43&gt;0,$BA$6,""),IF('Pedido e Cotação'!I43&gt;0,$BA$6,""))," ",'Pedido e Cotação'!I43)</f>
        <v> </v>
      </c>
      <c r="AX33" s="159" t="str">
        <f aca="false">IF(AW33=" ","",AW33&amp;" "&amp;'Pedido e Cotação'!F43&amp;" "&amp;$BA$4)</f>
        <v/>
      </c>
      <c r="AY33" s="159" t="str">
        <f aca="false">IF(AX33="","",VLOOKUP(AX33,$BA:$BD,2,0))</f>
        <v/>
      </c>
      <c r="AZ33" s="170"/>
      <c r="BA33" s="183" t="s">
        <v>314</v>
      </c>
      <c r="BB33" s="180" t="s">
        <v>315</v>
      </c>
      <c r="BC33" s="181" t="s">
        <v>316</v>
      </c>
      <c r="BD33" s="182" t="n">
        <f aca="false">SUM(Preço!F4)</f>
        <v>4.9</v>
      </c>
    </row>
    <row r="34" customFormat="false" ht="12.75" hidden="false" customHeight="false" outlineLevel="0" collapsed="false">
      <c r="B34" s="159" t="str">
        <f aca="false">IF('Pedido e Cotação'!E44="","",$BA$3&amp;" "&amp;'Pedido e Cotação'!F44&amp;" "&amp;$BA$4)</f>
        <v/>
      </c>
      <c r="C34" s="159" t="str">
        <f aca="false">IF(OR(F34="Dessalinizado",F34="HPLC"),"",IF('Pedido e Cotação'!E44="","",IF('Pedido e Cotação'!G44&lt;=50,"",IF(AND('Pedido e Cotação'!G44&gt;50,'Pedido e Cotação'!G44&lt;80),"L","LL"))))</f>
        <v/>
      </c>
      <c r="D34" s="159" t="str">
        <f aca="false">IF(B34="","",(B34&amp;" "&amp;F34&amp;" "&amp;C34))</f>
        <v/>
      </c>
      <c r="E34" s="159" t="str">
        <f aca="false">IF(B34="","",VLOOKUP(D34,$BA:$BD,2,0))</f>
        <v/>
      </c>
      <c r="F34" s="159" t="str">
        <f aca="false">IF('Pedido e Cotação'!J44="","",'Pedido e Cotação'!J44)</f>
        <v/>
      </c>
      <c r="G34" s="159" t="str">
        <f aca="false">IF('Pedido e Cotação'!J44="HPLC",VLOOKUP(F34,$BA:$BD,2,0),"")</f>
        <v/>
      </c>
      <c r="H34" s="159" t="str">
        <f aca="false">IF(Inosina!D34&lt;&gt;0,"Inosina ","")</f>
        <v/>
      </c>
      <c r="I34" s="159" t="str">
        <f aca="false">IF(Inosina!D34&gt;0,$BA$7&amp;'Pedido e Cotação'!F44&amp;" "&amp;$BA$4,"")</f>
        <v/>
      </c>
      <c r="J34" s="159" t="str">
        <f aca="false">IF(I34="","",VLOOKUP(I34,$BA:$BD,2,0))</f>
        <v/>
      </c>
      <c r="K34" s="159" t="str">
        <f aca="false">IF(Inosina!L34&lt;&gt;0,"8-Oxoguanina ","")</f>
        <v/>
      </c>
      <c r="L34" s="159" t="str">
        <f aca="false">IF(Inosina!L34&gt;0,$BA$8&amp;'Pedido e Cotação'!F44&amp;" "&amp;$BA$4,"")</f>
        <v/>
      </c>
      <c r="M34" s="159" t="str">
        <f aca="false">IF(L34="","",VLOOKUP(L34,$BA:$BD,2,0))</f>
        <v/>
      </c>
      <c r="N34" s="159" t="str">
        <f aca="false">IF(Inosina!M34&lt;&gt;0,"C3 ","")</f>
        <v/>
      </c>
      <c r="O34" s="159" t="str">
        <f aca="false">IF(Inosina!M34&gt;0,$BA$9&amp;'Pedido e Cotação'!F44&amp;" "&amp;$BA$4,"")</f>
        <v/>
      </c>
      <c r="P34" s="159" t="str">
        <f aca="false">IF(O34="","",VLOOKUP(O34,$BA:$BD,2,0))</f>
        <v/>
      </c>
      <c r="Q34" s="159" t="str">
        <f aca="false">IF(Inosina!N34&lt;&gt;0,"C6 ","")</f>
        <v/>
      </c>
      <c r="R34" s="159" t="str">
        <f aca="false">IF(Inosina!N34&gt;0,$BA$10&amp;'Pedido e Cotação'!F44&amp;" "&amp;$BA$4,"")</f>
        <v/>
      </c>
      <c r="S34" s="159" t="str">
        <f aca="false">IF(R34="","",VLOOKUP(R34,$BA:$BD,2,0))</f>
        <v/>
      </c>
      <c r="T34" s="159" t="str">
        <f aca="false">IF(Inosina!J34&lt;&gt;0,"2' O-Metil rU ","")</f>
        <v/>
      </c>
      <c r="U34" s="159" t="str">
        <f aca="false">IF(Inosina!J34&gt;0,$BA$16&amp;'Pedido e Cotação'!F44&amp;" "&amp;$BA$4,"")</f>
        <v/>
      </c>
      <c r="V34" s="159" t="str">
        <f aca="false">IF(U34="","",VLOOKUP(U34,$BA:$BD,2,0))</f>
        <v/>
      </c>
      <c r="W34" s="159" t="str">
        <f aca="false">IF(Inosina!H34&lt;&gt;0,"2' O-Metil rG ","")</f>
        <v/>
      </c>
      <c r="X34" s="159" t="str">
        <f aca="false">IF(Inosina!H34&gt;0,$BA$14&amp;'Pedido e Cotação'!F44&amp;" "&amp;$BA$4,"")</f>
        <v/>
      </c>
      <c r="Y34" s="159" t="str">
        <f aca="false">IF(X34="","",VLOOKUP(X34,$BA:$BD,2,0))</f>
        <v/>
      </c>
      <c r="Z34" s="159" t="str">
        <f aca="false">IF(Inosina!G34&lt;&gt;0,"2' O-Metil rC ","")</f>
        <v/>
      </c>
      <c r="AA34" s="159" t="str">
        <f aca="false">IF(Inosina!G34&gt;0,$BA$13&amp;'Pedido e Cotação'!F44&amp;" "&amp;$BA$4,"")</f>
        <v/>
      </c>
      <c r="AB34" s="159" t="str">
        <f aca="false">IF(AA34="","",VLOOKUP(AA34,$BA:$BD,2,0))</f>
        <v/>
      </c>
      <c r="AC34" s="159" t="str">
        <f aca="false">IF(Inosina!F34&lt;&gt;0,"2' O-Metil rA ","")</f>
        <v/>
      </c>
      <c r="AD34" s="159" t="str">
        <f aca="false">IF(Inosina!F34&gt;0,$BA$12&amp;'Pedido e Cotação'!F44&amp;" "&amp;$BA$4,"")</f>
        <v/>
      </c>
      <c r="AE34" s="159"/>
      <c r="AF34" s="159" t="str">
        <f aca="false">IF(Inosina!E34&lt;&gt;0,"Deoxy Uracila ","")</f>
        <v/>
      </c>
      <c r="AG34" s="159" t="str">
        <f aca="false">IF(Inosina!E34&gt;0,$BA$11&amp;'Pedido e Cotação'!F44&amp;" "&amp;$BA$4,"")</f>
        <v/>
      </c>
      <c r="AH34" s="159" t="str">
        <f aca="false">IF(AG34="","",VLOOKUP(AG34,$BA:$BD,2,0))</f>
        <v/>
      </c>
      <c r="AI34" s="159" t="str">
        <f aca="false">IF(Inosina!I34&lt;&gt;0,"2' O-Metil 5-Metil rU ","")</f>
        <v/>
      </c>
      <c r="AJ34" s="159" t="str">
        <f aca="false">IF(Inosina!F34&gt;0,$BA$15&amp;'Pedido e Cotação'!F44&amp;" "&amp;$BA$4,"")</f>
        <v/>
      </c>
      <c r="AK34" s="159" t="str">
        <f aca="false">IF(AJ34="","",VLOOKUP(AJ34,$BA:$BD,2,0))</f>
        <v/>
      </c>
      <c r="AL34" s="159" t="str">
        <f aca="false">IF(Inosina!K34&lt;&gt;0,"5' 5-Metil dC ","")</f>
        <v/>
      </c>
      <c r="AM34" s="159" t="str">
        <f aca="false">IF(Inosina!I34&gt;0,$BA$17&amp;'Pedido e Cotação'!I44&amp;" "&amp;$BA$4,"")</f>
        <v/>
      </c>
      <c r="AN34" s="159" t="str">
        <f aca="false">IF(AM34="","",VLOOKUP(AM34,$BA:$BD,2,0))</f>
        <v/>
      </c>
      <c r="AO34" s="159" t="str">
        <f aca="false">IF(Inosina!O34&lt;&gt;0,"Fosforotioato ","")</f>
        <v/>
      </c>
      <c r="AP34" s="159" t="str">
        <f aca="false">IF(Inosina!O34&gt;0,$BA$18&amp;'Pedido e Cotação'!F44&amp;" "&amp;$BA$4,"")</f>
        <v/>
      </c>
      <c r="AQ34" s="159" t="str">
        <f aca="false">IF(AP34="","",VLOOKUP(AP34,$BA:$BD,2,0))</f>
        <v/>
      </c>
      <c r="AR34" s="159" t="str">
        <f aca="false">IF(AND(H34="",K34="",N34="",Q34="",AO34="",AF34=""),"","Modificação Interna ")</f>
        <v/>
      </c>
      <c r="AS34" s="159" t="str">
        <f aca="false">H34&amp;K34&amp;N34&amp;Q34&amp;AF34&amp;AO34&amp;T34&amp;W34&amp;Z34&amp;AC34&amp;AI34&amp;AL34</f>
        <v/>
      </c>
      <c r="AT34" s="159" t="str">
        <f aca="false">CONCATENATE(IF('Pedido e Cotação'!H44&lt;&gt;"",IF('Pedido e Cotação'!H44&gt;0,$BA$5,""),IF('Pedido e Cotação'!H44&gt;0,$BA$5,""))," ",'Pedido e Cotação'!H44)</f>
        <v> </v>
      </c>
      <c r="AU34" s="159" t="str">
        <f aca="false">IF(AT34=" ","",AT34&amp;" "&amp;'Pedido e Cotação'!F44&amp;" "&amp;$BA$4)</f>
        <v/>
      </c>
      <c r="AV34" s="159" t="str">
        <f aca="false">IF(AU34="","",VLOOKUP(AU34,$BA:$BD,2,0))</f>
        <v/>
      </c>
      <c r="AW34" s="159" t="str">
        <f aca="false">CONCATENATE(IF('Pedido e Cotação'!I44&lt;&gt;"",IF('Pedido e Cotação'!I44&gt;0,$BA$6,""),IF('Pedido e Cotação'!I44&gt;0,$BA$6,""))," ",'Pedido e Cotação'!I44)</f>
        <v> </v>
      </c>
      <c r="AX34" s="159" t="str">
        <f aca="false">IF(AW34=" ","",AW34&amp;" "&amp;'Pedido e Cotação'!F44&amp;" "&amp;$BA$4)</f>
        <v/>
      </c>
      <c r="AY34" s="159" t="str">
        <f aca="false">IF(AX34="","",VLOOKUP(AX34,$BA:$BD,2,0))</f>
        <v/>
      </c>
      <c r="AZ34" s="170"/>
      <c r="BA34" s="183" t="s">
        <v>317</v>
      </c>
      <c r="BB34" s="180" t="s">
        <v>318</v>
      </c>
      <c r="BC34" s="181" t="s">
        <v>319</v>
      </c>
      <c r="BD34" s="182" t="n">
        <f aca="false">SUM(Preço!F5)</f>
        <v>5.8</v>
      </c>
    </row>
    <row r="35" customFormat="false" ht="12.75" hidden="false" customHeight="false" outlineLevel="0" collapsed="false">
      <c r="B35" s="159" t="str">
        <f aca="false">IF('Pedido e Cotação'!E45="","",$BA$3&amp;" "&amp;'Pedido e Cotação'!F45&amp;" "&amp;$BA$4)</f>
        <v/>
      </c>
      <c r="C35" s="159" t="str">
        <f aca="false">IF(OR(F35="Dessalinizado",F35="HPLC"),"",IF('Pedido e Cotação'!E45="","",IF('Pedido e Cotação'!G45&lt;=50,"",IF(AND('Pedido e Cotação'!G45&gt;50,'Pedido e Cotação'!G45&lt;80),"L","LL"))))</f>
        <v/>
      </c>
      <c r="D35" s="159" t="str">
        <f aca="false">IF(B35="","",(B35&amp;" "&amp;F35&amp;" "&amp;C35))</f>
        <v/>
      </c>
      <c r="E35" s="159" t="str">
        <f aca="false">IF(B35="","",VLOOKUP(D35,$BA:$BD,2,0))</f>
        <v/>
      </c>
      <c r="F35" s="159" t="str">
        <f aca="false">IF('Pedido e Cotação'!J45="","",'Pedido e Cotação'!J45)</f>
        <v/>
      </c>
      <c r="G35" s="159" t="str">
        <f aca="false">IF('Pedido e Cotação'!J45="HPLC",VLOOKUP(F35,$BA:$BD,2,0),"")</f>
        <v/>
      </c>
      <c r="H35" s="159" t="str">
        <f aca="false">IF(Inosina!D35&lt;&gt;0,"Inosina ","")</f>
        <v/>
      </c>
      <c r="I35" s="159" t="str">
        <f aca="false">IF(Inosina!D35&gt;0,$BA$7&amp;'Pedido e Cotação'!F45&amp;" "&amp;$BA$4,"")</f>
        <v/>
      </c>
      <c r="J35" s="159" t="str">
        <f aca="false">IF(I35="","",VLOOKUP(I35,$BA:$BD,2,0))</f>
        <v/>
      </c>
      <c r="K35" s="159" t="str">
        <f aca="false">IF(Inosina!L35&lt;&gt;0,"8-Oxoguanina ","")</f>
        <v/>
      </c>
      <c r="L35" s="159" t="str">
        <f aca="false">IF(Inosina!L35&gt;0,$BA$8&amp;'Pedido e Cotação'!F45&amp;" "&amp;$BA$4,"")</f>
        <v/>
      </c>
      <c r="M35" s="159" t="str">
        <f aca="false">IF(L35="","",VLOOKUP(L35,$BA:$BD,2,0))</f>
        <v/>
      </c>
      <c r="N35" s="159" t="str">
        <f aca="false">IF(Inosina!M35&lt;&gt;0,"C3 ","")</f>
        <v/>
      </c>
      <c r="O35" s="159" t="str">
        <f aca="false">IF(Inosina!M35&gt;0,$BA$9&amp;'Pedido e Cotação'!F45&amp;" "&amp;$BA$4,"")</f>
        <v/>
      </c>
      <c r="P35" s="159" t="str">
        <f aca="false">IF(O35="","",VLOOKUP(O35,$BA:$BD,2,0))</f>
        <v/>
      </c>
      <c r="Q35" s="159" t="str">
        <f aca="false">IF(Inosina!N35&lt;&gt;0,"C6 ","")</f>
        <v/>
      </c>
      <c r="R35" s="159" t="str">
        <f aca="false">IF(Inosina!N35&gt;0,$BA$10&amp;'Pedido e Cotação'!F45&amp;" "&amp;$BA$4,"")</f>
        <v/>
      </c>
      <c r="S35" s="159" t="str">
        <f aca="false">IF(R35="","",VLOOKUP(R35,$BA:$BD,2,0))</f>
        <v/>
      </c>
      <c r="T35" s="159" t="str">
        <f aca="false">IF(Inosina!J35&lt;&gt;0,"2' O-Metil rU ","")</f>
        <v/>
      </c>
      <c r="U35" s="159" t="str">
        <f aca="false">IF(Inosina!J35&gt;0,$BA$16&amp;'Pedido e Cotação'!F45&amp;" "&amp;$BA$4,"")</f>
        <v/>
      </c>
      <c r="V35" s="159" t="str">
        <f aca="false">IF(U35="","",VLOOKUP(U35,$BA:$BD,2,0))</f>
        <v/>
      </c>
      <c r="W35" s="159" t="str">
        <f aca="false">IF(Inosina!H35&lt;&gt;0,"2' O-Metil rG ","")</f>
        <v/>
      </c>
      <c r="X35" s="159" t="str">
        <f aca="false">IF(Inosina!H35&gt;0,$BA$14&amp;'Pedido e Cotação'!F45&amp;" "&amp;$BA$4,"")</f>
        <v/>
      </c>
      <c r="Y35" s="159" t="str">
        <f aca="false">IF(X35="","",VLOOKUP(X35,$BA:$BD,2,0))</f>
        <v/>
      </c>
      <c r="Z35" s="159" t="str">
        <f aca="false">IF(Inosina!G35&lt;&gt;0,"2' O-Metil rC ","")</f>
        <v/>
      </c>
      <c r="AA35" s="159" t="str">
        <f aca="false">IF(Inosina!G35&gt;0,$BA$13&amp;'Pedido e Cotação'!F45&amp;" "&amp;$BA$4,"")</f>
        <v/>
      </c>
      <c r="AB35" s="159" t="str">
        <f aca="false">IF(AA35="","",VLOOKUP(AA35,$BA:$BD,2,0))</f>
        <v/>
      </c>
      <c r="AC35" s="159" t="str">
        <f aca="false">IF(Inosina!F35&lt;&gt;0,"2' O-Metil rA ","")</f>
        <v/>
      </c>
      <c r="AD35" s="159" t="str">
        <f aca="false">IF(Inosina!F35&gt;0,$BA$12&amp;'Pedido e Cotação'!F45&amp;" "&amp;$BA$4,"")</f>
        <v/>
      </c>
      <c r="AE35" s="159"/>
      <c r="AF35" s="159" t="str">
        <f aca="false">IF(Inosina!E35&lt;&gt;0,"Deoxy Uracila ","")</f>
        <v/>
      </c>
      <c r="AG35" s="159" t="str">
        <f aca="false">IF(Inosina!E35&gt;0,$BA$11&amp;'Pedido e Cotação'!F45&amp;" "&amp;$BA$4,"")</f>
        <v/>
      </c>
      <c r="AH35" s="159" t="str">
        <f aca="false">IF(AG35="","",VLOOKUP(AG35,$BA:$BD,2,0))</f>
        <v/>
      </c>
      <c r="AI35" s="159" t="str">
        <f aca="false">IF(Inosina!I35&lt;&gt;0,"2' O-Metil 5-Metil rU ","")</f>
        <v/>
      </c>
      <c r="AJ35" s="159" t="str">
        <f aca="false">IF(Inosina!F35&gt;0,$BA$15&amp;'Pedido e Cotação'!F45&amp;" "&amp;$BA$4,"")</f>
        <v/>
      </c>
      <c r="AK35" s="159" t="str">
        <f aca="false">IF(AJ35="","",VLOOKUP(AJ35,$BA:$BD,2,0))</f>
        <v/>
      </c>
      <c r="AL35" s="159" t="str">
        <f aca="false">IF(Inosina!K35&lt;&gt;0,"5' 5-Metil dC ","")</f>
        <v/>
      </c>
      <c r="AM35" s="159" t="str">
        <f aca="false">IF(Inosina!I35&gt;0,$BA$17&amp;'Pedido e Cotação'!I45&amp;" "&amp;$BA$4,"")</f>
        <v/>
      </c>
      <c r="AN35" s="159" t="str">
        <f aca="false">IF(AM35="","",VLOOKUP(AM35,$BA:$BD,2,0))</f>
        <v/>
      </c>
      <c r="AO35" s="159" t="str">
        <f aca="false">IF(Inosina!O35&lt;&gt;0,"Fosforotioato ","")</f>
        <v/>
      </c>
      <c r="AP35" s="159" t="str">
        <f aca="false">IF(Inosina!O35&gt;0,$BA$18&amp;'Pedido e Cotação'!F45&amp;" "&amp;$BA$4,"")</f>
        <v/>
      </c>
      <c r="AQ35" s="159" t="str">
        <f aca="false">IF(AP35="","",VLOOKUP(AP35,$BA:$BD,2,0))</f>
        <v/>
      </c>
      <c r="AR35" s="159" t="str">
        <f aca="false">IF(AND(H35="",K35="",N35="",Q35="",AO35="",AF35=""),"","Modificação Interna ")</f>
        <v/>
      </c>
      <c r="AS35" s="159" t="str">
        <f aca="false">H35&amp;K35&amp;N35&amp;Q35&amp;AF35&amp;AO35&amp;T35&amp;W35&amp;Z35&amp;AC35&amp;AI35&amp;AL35</f>
        <v/>
      </c>
      <c r="AT35" s="159" t="str">
        <f aca="false">CONCATENATE(IF('Pedido e Cotação'!H45&lt;&gt;"",IF('Pedido e Cotação'!H45&gt;0,$BA$5,""),IF('Pedido e Cotação'!H45&gt;0,$BA$5,""))," ",'Pedido e Cotação'!H45)</f>
        <v> </v>
      </c>
      <c r="AU35" s="159" t="str">
        <f aca="false">IF(AT35=" ","",AT35&amp;" "&amp;'Pedido e Cotação'!F45&amp;" "&amp;$BA$4)</f>
        <v/>
      </c>
      <c r="AV35" s="159" t="str">
        <f aca="false">IF(AU35="","",VLOOKUP(AU35,$BA:$BD,2,0))</f>
        <v/>
      </c>
      <c r="AW35" s="159" t="str">
        <f aca="false">CONCATENATE(IF('Pedido e Cotação'!I45&lt;&gt;"",IF('Pedido e Cotação'!I45&gt;0,$BA$6,""),IF('Pedido e Cotação'!I45&gt;0,$BA$6,""))," ",'Pedido e Cotação'!I45)</f>
        <v> </v>
      </c>
      <c r="AX35" s="159" t="str">
        <f aca="false">IF(AW35=" ","",AW35&amp;" "&amp;'Pedido e Cotação'!F45&amp;" "&amp;$BA$4)</f>
        <v/>
      </c>
      <c r="AY35" s="159" t="str">
        <f aca="false">IF(AX35="","",VLOOKUP(AX35,$BA:$BD,2,0))</f>
        <v/>
      </c>
      <c r="AZ35" s="170" t="s">
        <v>320</v>
      </c>
      <c r="BA35" s="184" t="s">
        <v>321</v>
      </c>
      <c r="BB35" s="176" t="s">
        <v>322</v>
      </c>
      <c r="BC35" s="177" t="s">
        <v>323</v>
      </c>
      <c r="BD35" s="178" t="n">
        <f aca="false">SUM(Preço!G3)</f>
        <v>5.5</v>
      </c>
    </row>
    <row r="36" customFormat="false" ht="12.75" hidden="false" customHeight="false" outlineLevel="0" collapsed="false">
      <c r="B36" s="159" t="str">
        <f aca="false">IF('Pedido e Cotação'!E46="","",$BA$3&amp;" "&amp;'Pedido e Cotação'!F46&amp;" "&amp;$BA$4)</f>
        <v/>
      </c>
      <c r="C36" s="159" t="str">
        <f aca="false">IF(OR(F36="Dessalinizado",F36="HPLC"),"",IF('Pedido e Cotação'!E46="","",IF('Pedido e Cotação'!G46&lt;=50,"",IF(AND('Pedido e Cotação'!G46&gt;50,'Pedido e Cotação'!G46&lt;80),"L","LL"))))</f>
        <v/>
      </c>
      <c r="D36" s="159" t="str">
        <f aca="false">IF(B36="","",(B36&amp;" "&amp;F36&amp;" "&amp;C36))</f>
        <v/>
      </c>
      <c r="E36" s="159" t="str">
        <f aca="false">IF(B36="","",VLOOKUP(D36,$BA:$BD,2,0))</f>
        <v/>
      </c>
      <c r="F36" s="159" t="str">
        <f aca="false">IF('Pedido e Cotação'!J46="","",'Pedido e Cotação'!J46)</f>
        <v/>
      </c>
      <c r="G36" s="159" t="str">
        <f aca="false">IF('Pedido e Cotação'!J46="HPLC",VLOOKUP(F36,$BA:$BD,2,0),"")</f>
        <v/>
      </c>
      <c r="H36" s="159" t="str">
        <f aca="false">IF(Inosina!D36&lt;&gt;0,"Inosina ","")</f>
        <v/>
      </c>
      <c r="I36" s="159" t="str">
        <f aca="false">IF(Inosina!D36&gt;0,$BA$7&amp;'Pedido e Cotação'!F46&amp;" "&amp;$BA$4,"")</f>
        <v/>
      </c>
      <c r="J36" s="159" t="str">
        <f aca="false">IF(I36="","",VLOOKUP(I36,$BA:$BD,2,0))</f>
        <v/>
      </c>
      <c r="K36" s="159" t="str">
        <f aca="false">IF(Inosina!L36&lt;&gt;0,"8-Oxoguanina ","")</f>
        <v/>
      </c>
      <c r="L36" s="159" t="str">
        <f aca="false">IF(Inosina!L36&gt;0,$BA$8&amp;'Pedido e Cotação'!F46&amp;" "&amp;$BA$4,"")</f>
        <v/>
      </c>
      <c r="M36" s="159" t="str">
        <f aca="false">IF(L36="","",VLOOKUP(L36,$BA:$BD,2,0))</f>
        <v/>
      </c>
      <c r="N36" s="159" t="str">
        <f aca="false">IF(Inosina!M36&lt;&gt;0,"C3 ","")</f>
        <v/>
      </c>
      <c r="O36" s="159" t="str">
        <f aca="false">IF(Inosina!M36&gt;0,$BA$9&amp;'Pedido e Cotação'!F46&amp;" "&amp;$BA$4,"")</f>
        <v/>
      </c>
      <c r="P36" s="159" t="str">
        <f aca="false">IF(O36="","",VLOOKUP(O36,$BA:$BD,2,0))</f>
        <v/>
      </c>
      <c r="Q36" s="159" t="str">
        <f aca="false">IF(Inosina!N36&lt;&gt;0,"C6 ","")</f>
        <v/>
      </c>
      <c r="R36" s="159" t="str">
        <f aca="false">IF(Inosina!N36&gt;0,$BA$10&amp;'Pedido e Cotação'!F46&amp;" "&amp;$BA$4,"")</f>
        <v/>
      </c>
      <c r="S36" s="159" t="str">
        <f aca="false">IF(R36="","",VLOOKUP(R36,$BA:$BD,2,0))</f>
        <v/>
      </c>
      <c r="T36" s="159" t="str">
        <f aca="false">IF(Inosina!J36&lt;&gt;0,"2' O-Metil rU ","")</f>
        <v/>
      </c>
      <c r="U36" s="159" t="str">
        <f aca="false">IF(Inosina!J36&gt;0,$BA$16&amp;'Pedido e Cotação'!F46&amp;" "&amp;$BA$4,"")</f>
        <v/>
      </c>
      <c r="V36" s="159" t="str">
        <f aca="false">IF(U36="","",VLOOKUP(U36,$BA:$BD,2,0))</f>
        <v/>
      </c>
      <c r="W36" s="159" t="str">
        <f aca="false">IF(Inosina!H36&lt;&gt;0,"2' O-Metil rG ","")</f>
        <v/>
      </c>
      <c r="X36" s="159" t="str">
        <f aca="false">IF(Inosina!H36&gt;0,$BA$14&amp;'Pedido e Cotação'!F46&amp;" "&amp;$BA$4,"")</f>
        <v/>
      </c>
      <c r="Y36" s="159" t="str">
        <f aca="false">IF(X36="","",VLOOKUP(X36,$BA:$BD,2,0))</f>
        <v/>
      </c>
      <c r="Z36" s="159" t="str">
        <f aca="false">IF(Inosina!G36&lt;&gt;0,"2' O-Metil rC ","")</f>
        <v/>
      </c>
      <c r="AA36" s="159" t="str">
        <f aca="false">IF(Inosina!G36&gt;0,$BA$13&amp;'Pedido e Cotação'!F46&amp;" "&amp;$BA$4,"")</f>
        <v/>
      </c>
      <c r="AB36" s="159" t="str">
        <f aca="false">IF(AA36="","",VLOOKUP(AA36,$BA:$BD,2,0))</f>
        <v/>
      </c>
      <c r="AC36" s="159" t="str">
        <f aca="false">IF(Inosina!F36&lt;&gt;0,"2' O-Metil rA ","")</f>
        <v/>
      </c>
      <c r="AD36" s="159" t="str">
        <f aca="false">IF(Inosina!F36&gt;0,$BA$12&amp;'Pedido e Cotação'!F46&amp;" "&amp;$BA$4,"")</f>
        <v/>
      </c>
      <c r="AE36" s="159"/>
      <c r="AF36" s="159" t="str">
        <f aca="false">IF(Inosina!E36&lt;&gt;0,"Deoxy Uracila ","")</f>
        <v/>
      </c>
      <c r="AG36" s="159" t="str">
        <f aca="false">IF(Inosina!E36&gt;0,$BA$11&amp;'Pedido e Cotação'!F46&amp;" "&amp;$BA$4,"")</f>
        <v/>
      </c>
      <c r="AH36" s="159" t="str">
        <f aca="false">IF(AG36="","",VLOOKUP(AG36,$BA:$BD,2,0))</f>
        <v/>
      </c>
      <c r="AI36" s="159" t="str">
        <f aca="false">IF(Inosina!I36&lt;&gt;0,"2' O-Metil 5-Metil rU ","")</f>
        <v/>
      </c>
      <c r="AJ36" s="159" t="str">
        <f aca="false">IF(Inosina!F36&gt;0,$BA$15&amp;'Pedido e Cotação'!F46&amp;" "&amp;$BA$4,"")</f>
        <v/>
      </c>
      <c r="AK36" s="159" t="str">
        <f aca="false">IF(AJ36="","",VLOOKUP(AJ36,$BA:$BD,2,0))</f>
        <v/>
      </c>
      <c r="AL36" s="159" t="str">
        <f aca="false">IF(Inosina!K36&lt;&gt;0,"5' 5-Metil dC ","")</f>
        <v/>
      </c>
      <c r="AM36" s="159" t="str">
        <f aca="false">IF(Inosina!I36&gt;0,$BA$17&amp;'Pedido e Cotação'!I46&amp;" "&amp;$BA$4,"")</f>
        <v/>
      </c>
      <c r="AN36" s="159" t="str">
        <f aca="false">IF(AM36="","",VLOOKUP(AM36,$BA:$BD,2,0))</f>
        <v/>
      </c>
      <c r="AO36" s="159" t="str">
        <f aca="false">IF(Inosina!O36&lt;&gt;0,"Fosforotioato ","")</f>
        <v/>
      </c>
      <c r="AP36" s="159" t="str">
        <f aca="false">IF(Inosina!O36&gt;0,$BA$18&amp;'Pedido e Cotação'!F46&amp;" "&amp;$BA$4,"")</f>
        <v/>
      </c>
      <c r="AQ36" s="159" t="str">
        <f aca="false">IF(AP36="","",VLOOKUP(AP36,$BA:$BD,2,0))</f>
        <v/>
      </c>
      <c r="AR36" s="159" t="str">
        <f aca="false">IF(AND(H36="",K36="",N36="",Q36="",AO36="",AF36=""),"","Modificação Interna ")</f>
        <v/>
      </c>
      <c r="AS36" s="159" t="str">
        <f aca="false">H36&amp;K36&amp;N36&amp;Q36&amp;AF36&amp;AO36&amp;T36&amp;W36&amp;Z36&amp;AC36&amp;AI36&amp;AL36</f>
        <v/>
      </c>
      <c r="AT36" s="159" t="str">
        <f aca="false">CONCATENATE(IF('Pedido e Cotação'!H46&lt;&gt;"",IF('Pedido e Cotação'!H46&gt;0,$BA$5,""),IF('Pedido e Cotação'!H46&gt;0,$BA$5,""))," ",'Pedido e Cotação'!H46)</f>
        <v> </v>
      </c>
      <c r="AU36" s="159" t="str">
        <f aca="false">IF(AT36=" ","",AT36&amp;" "&amp;'Pedido e Cotação'!F46&amp;" "&amp;$BA$4)</f>
        <v/>
      </c>
      <c r="AV36" s="159" t="str">
        <f aca="false">IF(AU36="","",VLOOKUP(AU36,$BA:$BD,2,0))</f>
        <v/>
      </c>
      <c r="AW36" s="159" t="str">
        <f aca="false">CONCATENATE(IF('Pedido e Cotação'!I46&lt;&gt;"",IF('Pedido e Cotação'!I46&gt;0,$BA$6,""),IF('Pedido e Cotação'!I46&gt;0,$BA$6,""))," ",'Pedido e Cotação'!I46)</f>
        <v> </v>
      </c>
      <c r="AX36" s="159" t="str">
        <f aca="false">IF(AW36=" ","",AW36&amp;" "&amp;'Pedido e Cotação'!F46&amp;" "&amp;$BA$4)</f>
        <v/>
      </c>
      <c r="AY36" s="159" t="str">
        <f aca="false">IF(AX36="","",VLOOKUP(AX36,$BA:$BD,2,0))</f>
        <v/>
      </c>
      <c r="AZ36" s="170"/>
      <c r="BA36" s="175" t="s">
        <v>324</v>
      </c>
      <c r="BB36" s="176" t="s">
        <v>325</v>
      </c>
      <c r="BC36" s="177" t="s">
        <v>326</v>
      </c>
      <c r="BD36" s="178" t="n">
        <f aca="false">SUM(Preço!G4)</f>
        <v>5.9</v>
      </c>
    </row>
    <row r="37" customFormat="false" ht="12.75" hidden="false" customHeight="false" outlineLevel="0" collapsed="false">
      <c r="B37" s="159" t="str">
        <f aca="false">IF('Pedido e Cotação'!E47="","",$BA$3&amp;" "&amp;'Pedido e Cotação'!F47&amp;" "&amp;$BA$4)</f>
        <v/>
      </c>
      <c r="C37" s="159" t="str">
        <f aca="false">IF(OR(F37="Dessalinizado",F37="HPLC"),"",IF('Pedido e Cotação'!E47="","",IF('Pedido e Cotação'!G47&lt;=50,"",IF(AND('Pedido e Cotação'!G47&gt;50,'Pedido e Cotação'!G47&lt;80),"L","LL"))))</f>
        <v/>
      </c>
      <c r="D37" s="159" t="str">
        <f aca="false">IF(B37="","",(B37&amp;" "&amp;F37&amp;" "&amp;C37))</f>
        <v/>
      </c>
      <c r="E37" s="159" t="str">
        <f aca="false">IF(B37="","",VLOOKUP(D37,$BA:$BD,2,0))</f>
        <v/>
      </c>
      <c r="F37" s="159" t="str">
        <f aca="false">IF('Pedido e Cotação'!J47="","",'Pedido e Cotação'!J47)</f>
        <v/>
      </c>
      <c r="G37" s="159" t="str">
        <f aca="false">IF('Pedido e Cotação'!J47="HPLC",VLOOKUP(F37,$BA:$BD,2,0),"")</f>
        <v/>
      </c>
      <c r="H37" s="159" t="str">
        <f aca="false">IF(Inosina!D37&lt;&gt;0,"Inosina ","")</f>
        <v/>
      </c>
      <c r="I37" s="159" t="str">
        <f aca="false">IF(Inosina!D37&gt;0,$BA$7&amp;'Pedido e Cotação'!F47&amp;" "&amp;$BA$4,"")</f>
        <v/>
      </c>
      <c r="J37" s="159" t="str">
        <f aca="false">IF(I37="","",VLOOKUP(I37,$BA:$BD,2,0))</f>
        <v/>
      </c>
      <c r="K37" s="159" t="str">
        <f aca="false">IF(Inosina!L37&lt;&gt;0,"8-Oxoguanina ","")</f>
        <v/>
      </c>
      <c r="L37" s="159" t="str">
        <f aca="false">IF(Inosina!L37&gt;0,$BA$8&amp;'Pedido e Cotação'!F47&amp;" "&amp;$BA$4,"")</f>
        <v/>
      </c>
      <c r="M37" s="159" t="str">
        <f aca="false">IF(L37="","",VLOOKUP(L37,$BA:$BD,2,0))</f>
        <v/>
      </c>
      <c r="N37" s="159" t="str">
        <f aca="false">IF(Inosina!M37&lt;&gt;0,"C3 ","")</f>
        <v/>
      </c>
      <c r="O37" s="159" t="str">
        <f aca="false">IF(Inosina!M37&gt;0,$BA$9&amp;'Pedido e Cotação'!F47&amp;" "&amp;$BA$4,"")</f>
        <v/>
      </c>
      <c r="P37" s="159" t="str">
        <f aca="false">IF(O37="","",VLOOKUP(O37,$BA:$BD,2,0))</f>
        <v/>
      </c>
      <c r="Q37" s="159" t="str">
        <f aca="false">IF(Inosina!N37&lt;&gt;0,"C6 ","")</f>
        <v/>
      </c>
      <c r="R37" s="159" t="str">
        <f aca="false">IF(Inosina!N37&gt;0,$BA$10&amp;'Pedido e Cotação'!F47&amp;" "&amp;$BA$4,"")</f>
        <v/>
      </c>
      <c r="S37" s="159" t="str">
        <f aca="false">IF(R37="","",VLOOKUP(R37,$BA:$BD,2,0))</f>
        <v/>
      </c>
      <c r="T37" s="159" t="str">
        <f aca="false">IF(Inosina!J37&lt;&gt;0,"2' O-Metil rU ","")</f>
        <v/>
      </c>
      <c r="U37" s="159" t="str">
        <f aca="false">IF(Inosina!J37&gt;0,$BA$16&amp;'Pedido e Cotação'!F47&amp;" "&amp;$BA$4,"")</f>
        <v/>
      </c>
      <c r="V37" s="159" t="str">
        <f aca="false">IF(U37="","",VLOOKUP(U37,$BA:$BD,2,0))</f>
        <v/>
      </c>
      <c r="W37" s="159" t="str">
        <f aca="false">IF(Inosina!H37&lt;&gt;0,"2' O-Metil rG ","")</f>
        <v/>
      </c>
      <c r="X37" s="159" t="str">
        <f aca="false">IF(Inosina!H37&gt;0,$BA$14&amp;'Pedido e Cotação'!F47&amp;" "&amp;$BA$4,"")</f>
        <v/>
      </c>
      <c r="Y37" s="159" t="str">
        <f aca="false">IF(X37="","",VLOOKUP(X37,$BA:$BD,2,0))</f>
        <v/>
      </c>
      <c r="Z37" s="159" t="str">
        <f aca="false">IF(Inosina!G37&lt;&gt;0,"2' O-Metil rC ","")</f>
        <v/>
      </c>
      <c r="AA37" s="159" t="str">
        <f aca="false">IF(Inosina!G37&gt;0,$BA$13&amp;'Pedido e Cotação'!F47&amp;" "&amp;$BA$4,"")</f>
        <v/>
      </c>
      <c r="AB37" s="159" t="str">
        <f aca="false">IF(AA37="","",VLOOKUP(AA37,$BA:$BD,2,0))</f>
        <v/>
      </c>
      <c r="AC37" s="159" t="str">
        <f aca="false">IF(Inosina!F37&lt;&gt;0,"2' O-Metil rA ","")</f>
        <v/>
      </c>
      <c r="AD37" s="159" t="str">
        <f aca="false">IF(Inosina!F37&gt;0,$BA$12&amp;'Pedido e Cotação'!F47&amp;" "&amp;$BA$4,"")</f>
        <v/>
      </c>
      <c r="AE37" s="159"/>
      <c r="AF37" s="159" t="str">
        <f aca="false">IF(Inosina!E37&lt;&gt;0,"Deoxy Uracila ","")</f>
        <v/>
      </c>
      <c r="AG37" s="159" t="str">
        <f aca="false">IF(Inosina!E37&gt;0,$BA$11&amp;'Pedido e Cotação'!F47&amp;" "&amp;$BA$4,"")</f>
        <v/>
      </c>
      <c r="AH37" s="159" t="str">
        <f aca="false">IF(AG37="","",VLOOKUP(AG37,$BA:$BD,2,0))</f>
        <v/>
      </c>
      <c r="AI37" s="159" t="str">
        <f aca="false">IF(Inosina!I37&lt;&gt;0,"2' O-Metil 5-Metil rU ","")</f>
        <v/>
      </c>
      <c r="AJ37" s="159" t="str">
        <f aca="false">IF(Inosina!F37&gt;0,$BA$15&amp;'Pedido e Cotação'!F47&amp;" "&amp;$BA$4,"")</f>
        <v/>
      </c>
      <c r="AK37" s="159" t="str">
        <f aca="false">IF(AJ37="","",VLOOKUP(AJ37,$BA:$BD,2,0))</f>
        <v/>
      </c>
      <c r="AL37" s="159" t="str">
        <f aca="false">IF(Inosina!K37&lt;&gt;0,"5' 5-Metil dC ","")</f>
        <v/>
      </c>
      <c r="AM37" s="159" t="str">
        <f aca="false">IF(Inosina!I37&gt;0,$BA$17&amp;'Pedido e Cotação'!I47&amp;" "&amp;$BA$4,"")</f>
        <v/>
      </c>
      <c r="AN37" s="159" t="str">
        <f aca="false">IF(AM37="","",VLOOKUP(AM37,$BA:$BD,2,0))</f>
        <v/>
      </c>
      <c r="AO37" s="159" t="str">
        <f aca="false">IF(Inosina!O37&lt;&gt;0,"Fosforotioato ","")</f>
        <v/>
      </c>
      <c r="AP37" s="159" t="str">
        <f aca="false">IF(Inosina!O37&gt;0,$BA$18&amp;'Pedido e Cotação'!F47&amp;" "&amp;$BA$4,"")</f>
        <v/>
      </c>
      <c r="AQ37" s="159" t="str">
        <f aca="false">IF(AP37="","",VLOOKUP(AP37,$BA:$BD,2,0))</f>
        <v/>
      </c>
      <c r="AR37" s="159" t="str">
        <f aca="false">IF(AND(H37="",K37="",N37="",Q37="",AO37="",AF37=""),"","Modificação Interna ")</f>
        <v/>
      </c>
      <c r="AS37" s="159" t="str">
        <f aca="false">H37&amp;K37&amp;N37&amp;Q37&amp;AF37&amp;AO37&amp;T37&amp;W37&amp;Z37&amp;AC37&amp;AI37&amp;AL37</f>
        <v/>
      </c>
      <c r="AT37" s="159" t="str">
        <f aca="false">CONCATENATE(IF('Pedido e Cotação'!H47&lt;&gt;"",IF('Pedido e Cotação'!H47&gt;0,$BA$5,""),IF('Pedido e Cotação'!H47&gt;0,$BA$5,""))," ",'Pedido e Cotação'!H47)</f>
        <v> </v>
      </c>
      <c r="AU37" s="159" t="str">
        <f aca="false">IF(AT37=" ","",AT37&amp;" "&amp;'Pedido e Cotação'!F47&amp;" "&amp;$BA$4)</f>
        <v/>
      </c>
      <c r="AV37" s="159" t="str">
        <f aca="false">IF(AU37="","",VLOOKUP(AU37,$BA:$BD,2,0))</f>
        <v/>
      </c>
      <c r="AW37" s="159" t="str">
        <f aca="false">CONCATENATE(IF('Pedido e Cotação'!I47&lt;&gt;"",IF('Pedido e Cotação'!I47&gt;0,$BA$6,""),IF('Pedido e Cotação'!I47&gt;0,$BA$6,""))," ",'Pedido e Cotação'!I47)</f>
        <v> </v>
      </c>
      <c r="AX37" s="159" t="str">
        <f aca="false">IF(AW37=" ","",AW37&amp;" "&amp;'Pedido e Cotação'!F47&amp;" "&amp;$BA$4)</f>
        <v/>
      </c>
      <c r="AY37" s="159" t="str">
        <f aca="false">IF(AX37="","",VLOOKUP(AX37,$BA:$BD,2,0))</f>
        <v/>
      </c>
      <c r="AZ37" s="170"/>
      <c r="BA37" s="175" t="s">
        <v>327</v>
      </c>
      <c r="BB37" s="176" t="s">
        <v>328</v>
      </c>
      <c r="BC37" s="177" t="s">
        <v>329</v>
      </c>
      <c r="BD37" s="178" t="n">
        <f aca="false">SUM(Preço!G5)</f>
        <v>6.4</v>
      </c>
    </row>
    <row r="38" customFormat="false" ht="12.75" hidden="false" customHeight="false" outlineLevel="0" collapsed="false">
      <c r="B38" s="159" t="str">
        <f aca="false">IF('Pedido e Cotação'!E48="","",$BA$3&amp;" "&amp;'Pedido e Cotação'!F48&amp;" "&amp;$BA$4)</f>
        <v/>
      </c>
      <c r="C38" s="159" t="str">
        <f aca="false">IF(OR(F38="Dessalinizado",F38="HPLC"),"",IF('Pedido e Cotação'!E48="","",IF('Pedido e Cotação'!G48&lt;=50,"",IF(AND('Pedido e Cotação'!G48&gt;50,'Pedido e Cotação'!G48&lt;80),"L","LL"))))</f>
        <v/>
      </c>
      <c r="D38" s="159" t="str">
        <f aca="false">IF(B38="","",(B38&amp;" "&amp;F38&amp;" "&amp;C38))</f>
        <v/>
      </c>
      <c r="E38" s="159" t="str">
        <f aca="false">IF(B38="","",VLOOKUP(D38,$BA:$BD,2,0))</f>
        <v/>
      </c>
      <c r="F38" s="159" t="str">
        <f aca="false">IF('Pedido e Cotação'!J48="","",'Pedido e Cotação'!J48)</f>
        <v/>
      </c>
      <c r="G38" s="159" t="str">
        <f aca="false">IF('Pedido e Cotação'!J48="HPLC",VLOOKUP(F38,$BA:$BD,2,0),"")</f>
        <v/>
      </c>
      <c r="H38" s="159" t="str">
        <f aca="false">IF(Inosina!D38&lt;&gt;0,"Inosina ","")</f>
        <v/>
      </c>
      <c r="I38" s="159" t="str">
        <f aca="false">IF(Inosina!D38&gt;0,$BA$7&amp;'Pedido e Cotação'!F48&amp;" "&amp;$BA$4,"")</f>
        <v/>
      </c>
      <c r="J38" s="159" t="str">
        <f aca="false">IF(I38="","",VLOOKUP(I38,$BA:$BD,2,0))</f>
        <v/>
      </c>
      <c r="K38" s="159" t="str">
        <f aca="false">IF(Inosina!L38&lt;&gt;0,"8-Oxoguanina ","")</f>
        <v/>
      </c>
      <c r="L38" s="159" t="str">
        <f aca="false">IF(Inosina!L38&gt;0,$BA$8&amp;'Pedido e Cotação'!F48&amp;" "&amp;$BA$4,"")</f>
        <v/>
      </c>
      <c r="M38" s="159" t="str">
        <f aca="false">IF(L38="","",VLOOKUP(L38,$BA:$BD,2,0))</f>
        <v/>
      </c>
      <c r="N38" s="159" t="str">
        <f aca="false">IF(Inosina!M38&lt;&gt;0,"C3 ","")</f>
        <v/>
      </c>
      <c r="O38" s="159" t="str">
        <f aca="false">IF(Inosina!M38&gt;0,$BA$9&amp;'Pedido e Cotação'!F48&amp;" "&amp;$BA$4,"")</f>
        <v/>
      </c>
      <c r="P38" s="159" t="str">
        <f aca="false">IF(O38="","",VLOOKUP(O38,$BA:$BD,2,0))</f>
        <v/>
      </c>
      <c r="Q38" s="159" t="str">
        <f aca="false">IF(Inosina!N38&lt;&gt;0,"C6 ","")</f>
        <v/>
      </c>
      <c r="R38" s="159" t="str">
        <f aca="false">IF(Inosina!N38&gt;0,$BA$10&amp;'Pedido e Cotação'!F48&amp;" "&amp;$BA$4,"")</f>
        <v/>
      </c>
      <c r="S38" s="159" t="str">
        <f aca="false">IF(R38="","",VLOOKUP(R38,$BA:$BD,2,0))</f>
        <v/>
      </c>
      <c r="T38" s="159" t="str">
        <f aca="false">IF(Inosina!J38&lt;&gt;0,"2' O-Metil rU ","")</f>
        <v/>
      </c>
      <c r="U38" s="159" t="str">
        <f aca="false">IF(Inosina!J38&gt;0,$BA$16&amp;'Pedido e Cotação'!F48&amp;" "&amp;$BA$4,"")</f>
        <v/>
      </c>
      <c r="V38" s="159" t="str">
        <f aca="false">IF(U38="","",VLOOKUP(U38,$BA:$BD,2,0))</f>
        <v/>
      </c>
      <c r="W38" s="159" t="str">
        <f aca="false">IF(Inosina!H38&lt;&gt;0,"2' O-Metil rG ","")</f>
        <v/>
      </c>
      <c r="X38" s="159" t="str">
        <f aca="false">IF(Inosina!H38&gt;0,$BA$14&amp;'Pedido e Cotação'!F48&amp;" "&amp;$BA$4,"")</f>
        <v/>
      </c>
      <c r="Y38" s="159" t="str">
        <f aca="false">IF(X38="","",VLOOKUP(X38,$BA:$BD,2,0))</f>
        <v/>
      </c>
      <c r="Z38" s="159" t="str">
        <f aca="false">IF(Inosina!G38&lt;&gt;0,"2' O-Metil rC ","")</f>
        <v/>
      </c>
      <c r="AA38" s="159" t="str">
        <f aca="false">IF(Inosina!G38&gt;0,$BA$13&amp;'Pedido e Cotação'!F48&amp;" "&amp;$BA$4,"")</f>
        <v/>
      </c>
      <c r="AB38" s="159" t="str">
        <f aca="false">IF(AA38="","",VLOOKUP(AA38,$BA:$BD,2,0))</f>
        <v/>
      </c>
      <c r="AC38" s="159" t="str">
        <f aca="false">IF(Inosina!F38&lt;&gt;0,"2' O-Metil rA ","")</f>
        <v/>
      </c>
      <c r="AD38" s="159" t="str">
        <f aca="false">IF(Inosina!F38&gt;0,$BA$12&amp;'Pedido e Cotação'!F48&amp;" "&amp;$BA$4,"")</f>
        <v/>
      </c>
      <c r="AE38" s="159"/>
      <c r="AF38" s="159" t="str">
        <f aca="false">IF(Inosina!E38&lt;&gt;0,"Deoxy Uracila ","")</f>
        <v/>
      </c>
      <c r="AG38" s="159" t="str">
        <f aca="false">IF(Inosina!E38&gt;0,$BA$11&amp;'Pedido e Cotação'!F48&amp;" "&amp;$BA$4,"")</f>
        <v/>
      </c>
      <c r="AH38" s="159" t="str">
        <f aca="false">IF(AG38="","",VLOOKUP(AG38,$BA:$BD,2,0))</f>
        <v/>
      </c>
      <c r="AI38" s="159" t="str">
        <f aca="false">IF(Inosina!I38&lt;&gt;0,"2' O-Metil 5-Metil rU ","")</f>
        <v/>
      </c>
      <c r="AJ38" s="159" t="str">
        <f aca="false">IF(Inosina!F38&gt;0,$BA$15&amp;'Pedido e Cotação'!F48&amp;" "&amp;$BA$4,"")</f>
        <v/>
      </c>
      <c r="AK38" s="159" t="str">
        <f aca="false">IF(AJ38="","",VLOOKUP(AJ38,$BA:$BD,2,0))</f>
        <v/>
      </c>
      <c r="AL38" s="159" t="str">
        <f aca="false">IF(Inosina!K38&lt;&gt;0,"5' 5-Metil dC ","")</f>
        <v/>
      </c>
      <c r="AM38" s="159" t="str">
        <f aca="false">IF(Inosina!I38&gt;0,$BA$17&amp;'Pedido e Cotação'!I48&amp;" "&amp;$BA$4,"")</f>
        <v/>
      </c>
      <c r="AN38" s="159" t="str">
        <f aca="false">IF(AM38="","",VLOOKUP(AM38,$BA:$BD,2,0))</f>
        <v/>
      </c>
      <c r="AO38" s="159" t="str">
        <f aca="false">IF(Inosina!O38&lt;&gt;0,"Fosforotioato ","")</f>
        <v/>
      </c>
      <c r="AP38" s="159" t="str">
        <f aca="false">IF(Inosina!O38&gt;0,$BA$18&amp;'Pedido e Cotação'!F48&amp;" "&amp;$BA$4,"")</f>
        <v/>
      </c>
      <c r="AQ38" s="159" t="str">
        <f aca="false">IF(AP38="","",VLOOKUP(AP38,$BA:$BD,2,0))</f>
        <v/>
      </c>
      <c r="AR38" s="159" t="str">
        <f aca="false">IF(AND(H38="",K38="",N38="",Q38="",AO38="",AF38=""),"","Modificação Interna ")</f>
        <v/>
      </c>
      <c r="AS38" s="159" t="str">
        <f aca="false">H38&amp;K38&amp;N38&amp;Q38&amp;AF38&amp;AO38&amp;T38&amp;W38&amp;Z38&amp;AC38&amp;AI38&amp;AL38</f>
        <v/>
      </c>
      <c r="AT38" s="159" t="str">
        <f aca="false">CONCATENATE(IF('Pedido e Cotação'!H48&lt;&gt;"",IF('Pedido e Cotação'!H48&gt;0,$BA$5,""),IF('Pedido e Cotação'!H48&gt;0,$BA$5,""))," ",'Pedido e Cotação'!H48)</f>
        <v> </v>
      </c>
      <c r="AU38" s="159" t="str">
        <f aca="false">IF(AT38=" ","",AT38&amp;" "&amp;'Pedido e Cotação'!F48&amp;" "&amp;$BA$4)</f>
        <v/>
      </c>
      <c r="AV38" s="159" t="str">
        <f aca="false">IF(AU38="","",VLOOKUP(AU38,$BA:$BD,2,0))</f>
        <v/>
      </c>
      <c r="AW38" s="159" t="str">
        <f aca="false">CONCATENATE(IF('Pedido e Cotação'!I48&lt;&gt;"",IF('Pedido e Cotação'!I48&gt;0,$BA$6,""),IF('Pedido e Cotação'!I48&gt;0,$BA$6,""))," ",'Pedido e Cotação'!I48)</f>
        <v> </v>
      </c>
      <c r="AX38" s="159" t="str">
        <f aca="false">IF(AW38=" ","",AW38&amp;" "&amp;'Pedido e Cotação'!F48&amp;" "&amp;$BA$4)</f>
        <v/>
      </c>
      <c r="AY38" s="159" t="str">
        <f aca="false">IF(AX38="","",VLOOKUP(AX38,$BA:$BD,2,0))</f>
        <v/>
      </c>
      <c r="AZ38" s="170" t="s">
        <v>330</v>
      </c>
      <c r="BA38" s="179" t="s">
        <v>331</v>
      </c>
      <c r="BB38" s="180" t="s">
        <v>332</v>
      </c>
      <c r="BC38" s="181" t="s">
        <v>333</v>
      </c>
      <c r="BD38" s="182" t="n">
        <f aca="false">SUM(Preço!H3)</f>
        <v>11.8</v>
      </c>
    </row>
    <row r="39" customFormat="false" ht="12.75" hidden="false" customHeight="false" outlineLevel="0" collapsed="false">
      <c r="B39" s="159" t="str">
        <f aca="false">IF('Pedido e Cotação'!E49="","",$BA$3&amp;" "&amp;'Pedido e Cotação'!F49&amp;" "&amp;$BA$4)</f>
        <v/>
      </c>
      <c r="C39" s="159" t="str">
        <f aca="false">IF(OR(F39="Dessalinizado",F39="HPLC"),"",IF('Pedido e Cotação'!E49="","",IF('Pedido e Cotação'!G49&lt;=50,"",IF(AND('Pedido e Cotação'!G49&gt;50,'Pedido e Cotação'!G49&lt;80),"L","LL"))))</f>
        <v/>
      </c>
      <c r="D39" s="159" t="str">
        <f aca="false">IF(B39="","",(B39&amp;" "&amp;F39&amp;" "&amp;C39))</f>
        <v/>
      </c>
      <c r="E39" s="159" t="str">
        <f aca="false">IF(B39="","",VLOOKUP(D39,$BA:$BD,2,0))</f>
        <v/>
      </c>
      <c r="F39" s="159" t="str">
        <f aca="false">IF('Pedido e Cotação'!J49="","",'Pedido e Cotação'!J49)</f>
        <v/>
      </c>
      <c r="G39" s="159" t="str">
        <f aca="false">IF('Pedido e Cotação'!J49="HPLC",VLOOKUP(F39,$BA:$BD,2,0),"")</f>
        <v/>
      </c>
      <c r="H39" s="159" t="str">
        <f aca="false">IF(Inosina!D39&lt;&gt;0,"Inosina ","")</f>
        <v/>
      </c>
      <c r="I39" s="159" t="str">
        <f aca="false">IF(Inosina!D39&gt;0,$BA$7&amp;'Pedido e Cotação'!F49&amp;" "&amp;$BA$4,"")</f>
        <v/>
      </c>
      <c r="J39" s="159" t="str">
        <f aca="false">IF(I39="","",VLOOKUP(I39,$BA:$BD,2,0))</f>
        <v/>
      </c>
      <c r="K39" s="159" t="str">
        <f aca="false">IF(Inosina!L39&lt;&gt;0,"8-Oxoguanina ","")</f>
        <v/>
      </c>
      <c r="L39" s="159" t="str">
        <f aca="false">IF(Inosina!L39&gt;0,$BA$8&amp;'Pedido e Cotação'!F49&amp;" "&amp;$BA$4,"")</f>
        <v/>
      </c>
      <c r="M39" s="159" t="str">
        <f aca="false">IF(L39="","",VLOOKUP(L39,$BA:$BD,2,0))</f>
        <v/>
      </c>
      <c r="N39" s="159" t="str">
        <f aca="false">IF(Inosina!M39&lt;&gt;0,"C3 ","")</f>
        <v/>
      </c>
      <c r="O39" s="159" t="str">
        <f aca="false">IF(Inosina!M39&gt;0,$BA$9&amp;'Pedido e Cotação'!F49&amp;" "&amp;$BA$4,"")</f>
        <v/>
      </c>
      <c r="P39" s="159" t="str">
        <f aca="false">IF(O39="","",VLOOKUP(O39,$BA:$BD,2,0))</f>
        <v/>
      </c>
      <c r="Q39" s="159" t="str">
        <f aca="false">IF(Inosina!N39&lt;&gt;0,"C6 ","")</f>
        <v/>
      </c>
      <c r="R39" s="159" t="str">
        <f aca="false">IF(Inosina!N39&gt;0,$BA$10&amp;'Pedido e Cotação'!F49&amp;" "&amp;$BA$4,"")</f>
        <v/>
      </c>
      <c r="S39" s="159" t="str">
        <f aca="false">IF(R39="","",VLOOKUP(R39,$BA:$BD,2,0))</f>
        <v/>
      </c>
      <c r="T39" s="159" t="str">
        <f aca="false">IF(Inosina!J39&lt;&gt;0,"2' O-Metil rU ","")</f>
        <v/>
      </c>
      <c r="U39" s="159" t="str">
        <f aca="false">IF(Inosina!J39&gt;0,$BA$16&amp;'Pedido e Cotação'!F49&amp;" "&amp;$BA$4,"")</f>
        <v/>
      </c>
      <c r="V39" s="159" t="str">
        <f aca="false">IF(U39="","",VLOOKUP(U39,$BA:$BD,2,0))</f>
        <v/>
      </c>
      <c r="W39" s="159" t="str">
        <f aca="false">IF(Inosina!H39&lt;&gt;0,"2' O-Metil rG ","")</f>
        <v/>
      </c>
      <c r="X39" s="159" t="str">
        <f aca="false">IF(Inosina!H39&gt;0,$BA$14&amp;'Pedido e Cotação'!F49&amp;" "&amp;$BA$4,"")</f>
        <v/>
      </c>
      <c r="Y39" s="159" t="str">
        <f aca="false">IF(X39="","",VLOOKUP(X39,$BA:$BD,2,0))</f>
        <v/>
      </c>
      <c r="Z39" s="159" t="str">
        <f aca="false">IF(Inosina!G39&lt;&gt;0,"2' O-Metil rC ","")</f>
        <v/>
      </c>
      <c r="AA39" s="159" t="str">
        <f aca="false">IF(Inosina!G39&gt;0,$BA$13&amp;'Pedido e Cotação'!F49&amp;" "&amp;$BA$4,"")</f>
        <v/>
      </c>
      <c r="AB39" s="159" t="str">
        <f aca="false">IF(AA39="","",VLOOKUP(AA39,$BA:$BD,2,0))</f>
        <v/>
      </c>
      <c r="AC39" s="159" t="str">
        <f aca="false">IF(Inosina!F39&lt;&gt;0,"2' O-Metil rA ","")</f>
        <v/>
      </c>
      <c r="AD39" s="159" t="str">
        <f aca="false">IF(Inosina!F39&gt;0,$BA$12&amp;'Pedido e Cotação'!F49&amp;" "&amp;$BA$4,"")</f>
        <v/>
      </c>
      <c r="AE39" s="159"/>
      <c r="AF39" s="159" t="str">
        <f aca="false">IF(Inosina!E39&lt;&gt;0,"Deoxy Uracila ","")</f>
        <v/>
      </c>
      <c r="AG39" s="159" t="str">
        <f aca="false">IF(Inosina!E39&gt;0,$BA$11&amp;'Pedido e Cotação'!F49&amp;" "&amp;$BA$4,"")</f>
        <v/>
      </c>
      <c r="AH39" s="159" t="str">
        <f aca="false">IF(AG39="","",VLOOKUP(AG39,$BA:$BD,2,0))</f>
        <v/>
      </c>
      <c r="AI39" s="159" t="str">
        <f aca="false">IF(Inosina!I39&lt;&gt;0,"2' O-Metil 5-Metil rU ","")</f>
        <v/>
      </c>
      <c r="AJ39" s="159" t="str">
        <f aca="false">IF(Inosina!F39&gt;0,$BA$15&amp;'Pedido e Cotação'!F49&amp;" "&amp;$BA$4,"")</f>
        <v/>
      </c>
      <c r="AK39" s="159" t="str">
        <f aca="false">IF(AJ39="","",VLOOKUP(AJ39,$BA:$BD,2,0))</f>
        <v/>
      </c>
      <c r="AL39" s="159" t="str">
        <f aca="false">IF(Inosina!K39&lt;&gt;0,"5' 5-Metil dC ","")</f>
        <v/>
      </c>
      <c r="AM39" s="159" t="str">
        <f aca="false">IF(Inosina!I39&gt;0,$BA$17&amp;'Pedido e Cotação'!I49&amp;" "&amp;$BA$4,"")</f>
        <v/>
      </c>
      <c r="AN39" s="159" t="str">
        <f aca="false">IF(AM39="","",VLOOKUP(AM39,$BA:$BD,2,0))</f>
        <v/>
      </c>
      <c r="AO39" s="159" t="str">
        <f aca="false">IF(Inosina!O39&lt;&gt;0,"Fosforotioato ","")</f>
        <v/>
      </c>
      <c r="AP39" s="159" t="str">
        <f aca="false">IF(Inosina!O39&gt;0,$BA$18&amp;'Pedido e Cotação'!F49&amp;" "&amp;$BA$4,"")</f>
        <v/>
      </c>
      <c r="AQ39" s="159" t="str">
        <f aca="false">IF(AP39="","",VLOOKUP(AP39,$BA:$BD,2,0))</f>
        <v/>
      </c>
      <c r="AR39" s="159" t="str">
        <f aca="false">IF(AND(H39="",K39="",N39="",Q39="",AO39="",AF39=""),"","Modificação Interna ")</f>
        <v/>
      </c>
      <c r="AS39" s="159" t="str">
        <f aca="false">H39&amp;K39&amp;N39&amp;Q39&amp;AF39&amp;AO39&amp;T39&amp;W39&amp;Z39&amp;AC39&amp;AI39&amp;AL39</f>
        <v/>
      </c>
      <c r="AT39" s="159" t="str">
        <f aca="false">CONCATENATE(IF('Pedido e Cotação'!H49&lt;&gt;"",IF('Pedido e Cotação'!H49&gt;0,$BA$5,""),IF('Pedido e Cotação'!H49&gt;0,$BA$5,""))," ",'Pedido e Cotação'!H49)</f>
        <v> </v>
      </c>
      <c r="AU39" s="159" t="str">
        <f aca="false">IF(AT39=" ","",AT39&amp;" "&amp;'Pedido e Cotação'!F49&amp;" "&amp;$BA$4)</f>
        <v/>
      </c>
      <c r="AV39" s="159" t="str">
        <f aca="false">IF(AU39="","",VLOOKUP(AU39,$BA:$BD,2,0))</f>
        <v/>
      </c>
      <c r="AW39" s="159" t="str">
        <f aca="false">CONCATENATE(IF('Pedido e Cotação'!I49&lt;&gt;"",IF('Pedido e Cotação'!I49&gt;0,$BA$6,""),IF('Pedido e Cotação'!I49&gt;0,$BA$6,""))," ",'Pedido e Cotação'!I49)</f>
        <v> </v>
      </c>
      <c r="AX39" s="159" t="str">
        <f aca="false">IF(AW39=" ","",AW39&amp;" "&amp;'Pedido e Cotação'!F49&amp;" "&amp;$BA$4)</f>
        <v/>
      </c>
      <c r="AY39" s="159" t="str">
        <f aca="false">IF(AX39="","",VLOOKUP(AX39,$BA:$BD,2,0))</f>
        <v/>
      </c>
      <c r="AZ39" s="170"/>
      <c r="BA39" s="183" t="s">
        <v>334</v>
      </c>
      <c r="BB39" s="180" t="s">
        <v>335</v>
      </c>
      <c r="BC39" s="181" t="s">
        <v>336</v>
      </c>
      <c r="BD39" s="182" t="n">
        <f aca="false">SUM(Preço!H4)</f>
        <v>12.1</v>
      </c>
    </row>
    <row r="40" customFormat="false" ht="12.75" hidden="false" customHeight="false" outlineLevel="0" collapsed="false">
      <c r="B40" s="159" t="str">
        <f aca="false">IF('Pedido e Cotação'!E50="","",$BA$3&amp;" "&amp;'Pedido e Cotação'!F50&amp;" "&amp;$BA$4)</f>
        <v/>
      </c>
      <c r="C40" s="159" t="str">
        <f aca="false">IF(OR(F40="Dessalinizado",F40="HPLC"),"",IF('Pedido e Cotação'!E50="","",IF('Pedido e Cotação'!G50&lt;=50,"",IF(AND('Pedido e Cotação'!G50&gt;50,'Pedido e Cotação'!G50&lt;80),"L","LL"))))</f>
        <v/>
      </c>
      <c r="D40" s="159" t="str">
        <f aca="false">IF(B40="","",(B40&amp;" "&amp;F40&amp;" "&amp;C40))</f>
        <v/>
      </c>
      <c r="E40" s="159" t="str">
        <f aca="false">IF(B40="","",VLOOKUP(D40,$BA:$BD,2,0))</f>
        <v/>
      </c>
      <c r="F40" s="159" t="str">
        <f aca="false">IF('Pedido e Cotação'!J50="","",'Pedido e Cotação'!J50)</f>
        <v/>
      </c>
      <c r="G40" s="159" t="str">
        <f aca="false">IF('Pedido e Cotação'!J50="HPLC",VLOOKUP(F40,$BA:$BD,2,0),"")</f>
        <v/>
      </c>
      <c r="H40" s="159" t="str">
        <f aca="false">IF(Inosina!D40&lt;&gt;0,"Inosina ","")</f>
        <v/>
      </c>
      <c r="I40" s="159" t="str">
        <f aca="false">IF(Inosina!D40&gt;0,$BA$7&amp;'Pedido e Cotação'!F50&amp;" "&amp;$BA$4,"")</f>
        <v/>
      </c>
      <c r="J40" s="159" t="str">
        <f aca="false">IF(I40="","",VLOOKUP(I40,$BA:$BD,2,0))</f>
        <v/>
      </c>
      <c r="K40" s="159" t="str">
        <f aca="false">IF(Inosina!L40&lt;&gt;0,"8-Oxoguanina ","")</f>
        <v/>
      </c>
      <c r="L40" s="159" t="str">
        <f aca="false">IF(Inosina!L40&gt;0,$BA$8&amp;'Pedido e Cotação'!F50&amp;" "&amp;$BA$4,"")</f>
        <v/>
      </c>
      <c r="M40" s="159" t="str">
        <f aca="false">IF(L40="","",VLOOKUP(L40,$BA:$BD,2,0))</f>
        <v/>
      </c>
      <c r="N40" s="159" t="str">
        <f aca="false">IF(Inosina!M40&lt;&gt;0,"C3 ","")</f>
        <v/>
      </c>
      <c r="O40" s="159" t="str">
        <f aca="false">IF(Inosina!M40&gt;0,$BA$9&amp;'Pedido e Cotação'!F50&amp;" "&amp;$BA$4,"")</f>
        <v/>
      </c>
      <c r="P40" s="159" t="str">
        <f aca="false">IF(O40="","",VLOOKUP(O40,$BA:$BD,2,0))</f>
        <v/>
      </c>
      <c r="Q40" s="159" t="str">
        <f aca="false">IF(Inosina!N40&lt;&gt;0,"C6 ","")</f>
        <v/>
      </c>
      <c r="R40" s="159" t="str">
        <f aca="false">IF(Inosina!N40&gt;0,$BA$10&amp;'Pedido e Cotação'!F50&amp;" "&amp;$BA$4,"")</f>
        <v/>
      </c>
      <c r="S40" s="159" t="str">
        <f aca="false">IF(R40="","",VLOOKUP(R40,$BA:$BD,2,0))</f>
        <v/>
      </c>
      <c r="T40" s="159" t="str">
        <f aca="false">IF(Inosina!J40&lt;&gt;0,"2' O-Metil rU ","")</f>
        <v/>
      </c>
      <c r="U40" s="159" t="str">
        <f aca="false">IF(Inosina!J40&gt;0,$BA$16&amp;'Pedido e Cotação'!F50&amp;" "&amp;$BA$4,"")</f>
        <v/>
      </c>
      <c r="V40" s="159" t="str">
        <f aca="false">IF(U40="","",VLOOKUP(U40,$BA:$BD,2,0))</f>
        <v/>
      </c>
      <c r="W40" s="159" t="str">
        <f aca="false">IF(Inosina!H40&lt;&gt;0,"2' O-Metil rG ","")</f>
        <v/>
      </c>
      <c r="X40" s="159" t="str">
        <f aca="false">IF(Inosina!H40&gt;0,$BA$14&amp;'Pedido e Cotação'!F50&amp;" "&amp;$BA$4,"")</f>
        <v/>
      </c>
      <c r="Y40" s="159" t="str">
        <f aca="false">IF(X40="","",VLOOKUP(X40,$BA:$BD,2,0))</f>
        <v/>
      </c>
      <c r="Z40" s="159" t="str">
        <f aca="false">IF(Inosina!G40&lt;&gt;0,"2' O-Metil rC ","")</f>
        <v/>
      </c>
      <c r="AA40" s="159" t="str">
        <f aca="false">IF(Inosina!G40&gt;0,$BA$13&amp;'Pedido e Cotação'!F50&amp;" "&amp;$BA$4,"")</f>
        <v/>
      </c>
      <c r="AB40" s="159" t="str">
        <f aca="false">IF(AA40="","",VLOOKUP(AA40,$BA:$BD,2,0))</f>
        <v/>
      </c>
      <c r="AC40" s="159" t="str">
        <f aca="false">IF(Inosina!F40&lt;&gt;0,"2' O-Metil rA ","")</f>
        <v/>
      </c>
      <c r="AD40" s="159" t="str">
        <f aca="false">IF(Inosina!F40&gt;0,$BA$12&amp;'Pedido e Cotação'!F50&amp;" "&amp;$BA$4,"")</f>
        <v/>
      </c>
      <c r="AE40" s="159"/>
      <c r="AF40" s="159" t="str">
        <f aca="false">IF(Inosina!E40&lt;&gt;0,"Deoxy Uracila ","")</f>
        <v/>
      </c>
      <c r="AG40" s="159" t="str">
        <f aca="false">IF(Inosina!E40&gt;0,$BA$11&amp;'Pedido e Cotação'!F50&amp;" "&amp;$BA$4,"")</f>
        <v/>
      </c>
      <c r="AH40" s="159" t="str">
        <f aca="false">IF(AG40="","",VLOOKUP(AG40,$BA:$BD,2,0))</f>
        <v/>
      </c>
      <c r="AI40" s="159" t="str">
        <f aca="false">IF(Inosina!I40&lt;&gt;0,"2' O-Metil 5-Metil rU ","")</f>
        <v/>
      </c>
      <c r="AJ40" s="159" t="str">
        <f aca="false">IF(Inosina!F40&gt;0,$BA$15&amp;'Pedido e Cotação'!F50&amp;" "&amp;$BA$4,"")</f>
        <v/>
      </c>
      <c r="AK40" s="159" t="str">
        <f aca="false">IF(AJ40="","",VLOOKUP(AJ40,$BA:$BD,2,0))</f>
        <v/>
      </c>
      <c r="AL40" s="159" t="str">
        <f aca="false">IF(Inosina!K40&lt;&gt;0,"5' 5-Metil dC ","")</f>
        <v/>
      </c>
      <c r="AM40" s="159" t="str">
        <f aca="false">IF(Inosina!I40&gt;0,$BA$17&amp;'Pedido e Cotação'!I50&amp;" "&amp;$BA$4,"")</f>
        <v/>
      </c>
      <c r="AN40" s="159" t="str">
        <f aca="false">IF(AM40="","",VLOOKUP(AM40,$BA:$BD,2,0))</f>
        <v/>
      </c>
      <c r="AO40" s="159" t="str">
        <f aca="false">IF(Inosina!O40&lt;&gt;0,"Fosforotioato ","")</f>
        <v/>
      </c>
      <c r="AP40" s="159" t="str">
        <f aca="false">IF(Inosina!O40&gt;0,$BA$18&amp;'Pedido e Cotação'!F50&amp;" "&amp;$BA$4,"")</f>
        <v/>
      </c>
      <c r="AQ40" s="159" t="str">
        <f aca="false">IF(AP40="","",VLOOKUP(AP40,$BA:$BD,2,0))</f>
        <v/>
      </c>
      <c r="AR40" s="159" t="str">
        <f aca="false">IF(AND(H40="",K40="",N40="",Q40="",AO40="",AF40=""),"","Modificação Interna ")</f>
        <v/>
      </c>
      <c r="AS40" s="159" t="str">
        <f aca="false">H40&amp;K40&amp;N40&amp;Q40&amp;AF40&amp;AO40&amp;T40&amp;W40&amp;Z40&amp;AC40&amp;AI40&amp;AL40</f>
        <v/>
      </c>
      <c r="AT40" s="159" t="str">
        <f aca="false">CONCATENATE(IF('Pedido e Cotação'!H50&lt;&gt;"",IF('Pedido e Cotação'!H50&gt;0,$BA$5,""),IF('Pedido e Cotação'!H50&gt;0,$BA$5,""))," ",'Pedido e Cotação'!H50)</f>
        <v> </v>
      </c>
      <c r="AU40" s="159" t="str">
        <f aca="false">IF(AT40=" ","",AT40&amp;" "&amp;'Pedido e Cotação'!F50&amp;" "&amp;$BA$4)</f>
        <v/>
      </c>
      <c r="AV40" s="159" t="str">
        <f aca="false">IF(AU40="","",VLOOKUP(AU40,$BA:$BD,2,0))</f>
        <v/>
      </c>
      <c r="AW40" s="159" t="str">
        <f aca="false">CONCATENATE(IF('Pedido e Cotação'!I50&lt;&gt;"",IF('Pedido e Cotação'!I50&gt;0,$BA$6,""),IF('Pedido e Cotação'!I50&gt;0,$BA$6,""))," ",'Pedido e Cotação'!I50)</f>
        <v> </v>
      </c>
      <c r="AX40" s="159" t="str">
        <f aca="false">IF(AW40=" ","",AW40&amp;" "&amp;'Pedido e Cotação'!F50&amp;" "&amp;$BA$4)</f>
        <v/>
      </c>
      <c r="AY40" s="159" t="str">
        <f aca="false">IF(AX40="","",VLOOKUP(AX40,$BA:$BD,2,0))</f>
        <v/>
      </c>
      <c r="AZ40" s="170"/>
      <c r="BA40" s="183" t="s">
        <v>337</v>
      </c>
      <c r="BB40" s="180" t="s">
        <v>338</v>
      </c>
      <c r="BC40" s="181" t="s">
        <v>339</v>
      </c>
      <c r="BD40" s="182" t="n">
        <f aca="false">SUM(Preço!$H$5)</f>
        <v>12.4</v>
      </c>
    </row>
    <row r="41" customFormat="false" ht="12.75" hidden="false" customHeight="false" outlineLevel="0" collapsed="false">
      <c r="B41" s="159" t="str">
        <f aca="false">IF('Pedido e Cotação'!E51="","",$BA$3&amp;" "&amp;'Pedido e Cotação'!F51&amp;" "&amp;$BA$4)</f>
        <v/>
      </c>
      <c r="C41" s="159" t="str">
        <f aca="false">IF(OR(F41="Dessalinizado",F41="HPLC"),"",IF('Pedido e Cotação'!E51="","",IF('Pedido e Cotação'!G51&lt;=50,"",IF(AND('Pedido e Cotação'!G51&gt;50,'Pedido e Cotação'!G51&lt;80),"L","LL"))))</f>
        <v/>
      </c>
      <c r="D41" s="159" t="str">
        <f aca="false">IF(B41="","",(B41&amp;" "&amp;F41&amp;" "&amp;C41))</f>
        <v/>
      </c>
      <c r="E41" s="159" t="str">
        <f aca="false">IF(B41="","",VLOOKUP(D41,$BA:$BD,2,0))</f>
        <v/>
      </c>
      <c r="F41" s="159" t="str">
        <f aca="false">IF('Pedido e Cotação'!J51="","",'Pedido e Cotação'!J51)</f>
        <v/>
      </c>
      <c r="G41" s="159" t="str">
        <f aca="false">IF('Pedido e Cotação'!J51="HPLC",VLOOKUP(F41,$BA:$BD,2,0),"")</f>
        <v/>
      </c>
      <c r="H41" s="159" t="str">
        <f aca="false">IF(Inosina!D41&lt;&gt;0,"Inosina ","")</f>
        <v/>
      </c>
      <c r="I41" s="159" t="str">
        <f aca="false">IF(Inosina!D41&gt;0,$BA$7&amp;'Pedido e Cotação'!F51&amp;" "&amp;$BA$4,"")</f>
        <v/>
      </c>
      <c r="J41" s="159" t="str">
        <f aca="false">IF(I41="","",VLOOKUP(I41,$BA:$BD,2,0))</f>
        <v/>
      </c>
      <c r="K41" s="159" t="str">
        <f aca="false">IF(Inosina!L41&lt;&gt;0,"8-Oxoguanina ","")</f>
        <v/>
      </c>
      <c r="L41" s="159" t="str">
        <f aca="false">IF(Inosina!L41&gt;0,$BA$8&amp;'Pedido e Cotação'!F51&amp;" "&amp;$BA$4,"")</f>
        <v/>
      </c>
      <c r="M41" s="159" t="str">
        <f aca="false">IF(L41="","",VLOOKUP(L41,$BA:$BD,2,0))</f>
        <v/>
      </c>
      <c r="N41" s="159" t="str">
        <f aca="false">IF(Inosina!M41&lt;&gt;0,"C3 ","")</f>
        <v/>
      </c>
      <c r="O41" s="159" t="str">
        <f aca="false">IF(Inosina!M41&gt;0,$BA$9&amp;'Pedido e Cotação'!F51&amp;" "&amp;$BA$4,"")</f>
        <v/>
      </c>
      <c r="P41" s="159" t="str">
        <f aca="false">IF(O41="","",VLOOKUP(O41,$BA:$BD,2,0))</f>
        <v/>
      </c>
      <c r="Q41" s="159" t="str">
        <f aca="false">IF(Inosina!N41&lt;&gt;0,"C6 ","")</f>
        <v/>
      </c>
      <c r="R41" s="159" t="str">
        <f aca="false">IF(Inosina!N41&gt;0,$BA$10&amp;'Pedido e Cotação'!F51&amp;" "&amp;$BA$4,"")</f>
        <v/>
      </c>
      <c r="S41" s="159" t="str">
        <f aca="false">IF(R41="","",VLOOKUP(R41,$BA:$BD,2,0))</f>
        <v/>
      </c>
      <c r="T41" s="159" t="str">
        <f aca="false">IF(Inosina!J41&lt;&gt;0,"2' O-Metil rU ","")</f>
        <v/>
      </c>
      <c r="U41" s="159" t="str">
        <f aca="false">IF(Inosina!J41&gt;0,$BA$16&amp;'Pedido e Cotação'!F51&amp;" "&amp;$BA$4,"")</f>
        <v/>
      </c>
      <c r="V41" s="159" t="str">
        <f aca="false">IF(U41="","",VLOOKUP(U41,$BA:$BD,2,0))</f>
        <v/>
      </c>
      <c r="W41" s="159" t="str">
        <f aca="false">IF(Inosina!H41&lt;&gt;0,"2' O-Metil rG ","")</f>
        <v/>
      </c>
      <c r="X41" s="159" t="str">
        <f aca="false">IF(Inosina!H41&gt;0,$BA$14&amp;'Pedido e Cotação'!F51&amp;" "&amp;$BA$4,"")</f>
        <v/>
      </c>
      <c r="Y41" s="159" t="str">
        <f aca="false">IF(X41="","",VLOOKUP(X41,$BA:$BD,2,0))</f>
        <v/>
      </c>
      <c r="Z41" s="159" t="str">
        <f aca="false">IF(Inosina!G41&lt;&gt;0,"2' O-Metil rC ","")</f>
        <v/>
      </c>
      <c r="AA41" s="159" t="str">
        <f aca="false">IF(Inosina!G41&gt;0,$BA$13&amp;'Pedido e Cotação'!F51&amp;" "&amp;$BA$4,"")</f>
        <v/>
      </c>
      <c r="AB41" s="159" t="str">
        <f aca="false">IF(AA41="","",VLOOKUP(AA41,$BA:$BD,2,0))</f>
        <v/>
      </c>
      <c r="AC41" s="159" t="str">
        <f aca="false">IF(Inosina!F41&lt;&gt;0,"2' O-Metil rA ","")</f>
        <v/>
      </c>
      <c r="AD41" s="159" t="str">
        <f aca="false">IF(Inosina!F41&gt;0,$BA$12&amp;'Pedido e Cotação'!F51&amp;" "&amp;$BA$4,"")</f>
        <v/>
      </c>
      <c r="AE41" s="159"/>
      <c r="AF41" s="159" t="str">
        <f aca="false">IF(Inosina!E41&lt;&gt;0,"Deoxy Uracila ","")</f>
        <v/>
      </c>
      <c r="AG41" s="159" t="str">
        <f aca="false">IF(Inosina!E41&gt;0,$BA$11&amp;'Pedido e Cotação'!F51&amp;" "&amp;$BA$4,"")</f>
        <v/>
      </c>
      <c r="AH41" s="159" t="str">
        <f aca="false">IF(AG41="","",VLOOKUP(AG41,$BA:$BD,2,0))</f>
        <v/>
      </c>
      <c r="AI41" s="159" t="str">
        <f aca="false">IF(Inosina!I41&lt;&gt;0,"2' O-Metil 5-Metil rU ","")</f>
        <v/>
      </c>
      <c r="AJ41" s="159" t="str">
        <f aca="false">IF(Inosina!F41&gt;0,$BA$15&amp;'Pedido e Cotação'!F51&amp;" "&amp;$BA$4,"")</f>
        <v/>
      </c>
      <c r="AK41" s="159" t="str">
        <f aca="false">IF(AJ41="","",VLOOKUP(AJ41,$BA:$BD,2,0))</f>
        <v/>
      </c>
      <c r="AL41" s="159" t="str">
        <f aca="false">IF(Inosina!K41&lt;&gt;0,"5' 5-Metil dC ","")</f>
        <v/>
      </c>
      <c r="AM41" s="159" t="str">
        <f aca="false">IF(Inosina!I41&gt;0,$BA$17&amp;'Pedido e Cotação'!I51&amp;" "&amp;$BA$4,"")</f>
        <v/>
      </c>
      <c r="AN41" s="159" t="str">
        <f aca="false">IF(AM41="","",VLOOKUP(AM41,$BA:$BD,2,0))</f>
        <v/>
      </c>
      <c r="AO41" s="159" t="str">
        <f aca="false">IF(Inosina!O41&lt;&gt;0,"Fosforotioato ","")</f>
        <v/>
      </c>
      <c r="AP41" s="159" t="str">
        <f aca="false">IF(Inosina!O41&gt;0,$BA$18&amp;'Pedido e Cotação'!F51&amp;" "&amp;$BA$4,"")</f>
        <v/>
      </c>
      <c r="AQ41" s="159" t="str">
        <f aca="false">IF(AP41="","",VLOOKUP(AP41,$BA:$BD,2,0))</f>
        <v/>
      </c>
      <c r="AR41" s="159" t="str">
        <f aca="false">IF(AND(H41="",K41="",N41="",Q41="",AO41="",AF41=""),"","Modificação Interna ")</f>
        <v/>
      </c>
      <c r="AS41" s="159" t="str">
        <f aca="false">H41&amp;K41&amp;N41&amp;Q41&amp;AF41&amp;AO41&amp;T41&amp;W41&amp;Z41&amp;AC41&amp;AI41&amp;AL41</f>
        <v/>
      </c>
      <c r="AT41" s="159" t="str">
        <f aca="false">CONCATENATE(IF('Pedido e Cotação'!H51&lt;&gt;"",IF('Pedido e Cotação'!H51&gt;0,$BA$5,""),IF('Pedido e Cotação'!H51&gt;0,$BA$5,""))," ",'Pedido e Cotação'!H51)</f>
        <v> </v>
      </c>
      <c r="AU41" s="159" t="str">
        <f aca="false">IF(AT41=" ","",AT41&amp;" "&amp;'Pedido e Cotação'!F51&amp;" "&amp;$BA$4)</f>
        <v/>
      </c>
      <c r="AV41" s="159" t="str">
        <f aca="false">IF(AU41="","",VLOOKUP(AU41,$BA:$BD,2,0))</f>
        <v/>
      </c>
      <c r="AW41" s="159" t="str">
        <f aca="false">CONCATENATE(IF('Pedido e Cotação'!I51&lt;&gt;"",IF('Pedido e Cotação'!I51&gt;0,$BA$6,""),IF('Pedido e Cotação'!I51&gt;0,$BA$6,""))," ",'Pedido e Cotação'!I51)</f>
        <v> </v>
      </c>
      <c r="AX41" s="159" t="str">
        <f aca="false">IF(AW41=" ","",AW41&amp;" "&amp;'Pedido e Cotação'!F51&amp;" "&amp;$BA$4)</f>
        <v/>
      </c>
      <c r="AY41" s="159" t="str">
        <f aca="false">IF(AX41="","",VLOOKUP(AX41,$BA:$BD,2,0))</f>
        <v/>
      </c>
      <c r="AZ41" s="165" t="s">
        <v>340</v>
      </c>
      <c r="BA41" s="185" t="s">
        <v>337</v>
      </c>
      <c r="BB41" s="186" t="s">
        <v>341</v>
      </c>
      <c r="BC41" s="187"/>
      <c r="BD41" s="188"/>
    </row>
    <row r="42" customFormat="false" ht="12.75" hidden="false" customHeight="false" outlineLevel="0" collapsed="false">
      <c r="B42" s="159" t="str">
        <f aca="false">IF('Pedido e Cotação'!E52="","",$BA$3&amp;" "&amp;'Pedido e Cotação'!F52&amp;" "&amp;$BA$4)</f>
        <v/>
      </c>
      <c r="C42" s="159" t="str">
        <f aca="false">IF(OR(F42="Dessalinizado",F42="HPLC"),"",IF('Pedido e Cotação'!E52="","",IF('Pedido e Cotação'!G52&lt;=50,"",IF(AND('Pedido e Cotação'!G52&gt;50,'Pedido e Cotação'!G52&lt;80),"L","LL"))))</f>
        <v/>
      </c>
      <c r="D42" s="159" t="str">
        <f aca="false">IF(B42="","",(B42&amp;" "&amp;F42&amp;" "&amp;C42))</f>
        <v/>
      </c>
      <c r="E42" s="159" t="str">
        <f aca="false">IF(B42="","",VLOOKUP(D42,$BA:$BD,2,0))</f>
        <v/>
      </c>
      <c r="F42" s="159" t="str">
        <f aca="false">IF('Pedido e Cotação'!J52="","",'Pedido e Cotação'!J52)</f>
        <v/>
      </c>
      <c r="G42" s="159" t="str">
        <f aca="false">IF('Pedido e Cotação'!J52="HPLC",VLOOKUP(F42,$BA:$BD,2,0),"")</f>
        <v/>
      </c>
      <c r="H42" s="159" t="str">
        <f aca="false">IF(Inosina!D42&lt;&gt;0,"Inosina ","")</f>
        <v/>
      </c>
      <c r="I42" s="159" t="str">
        <f aca="false">IF(Inosina!D42&gt;0,$BA$7&amp;'Pedido e Cotação'!F52&amp;" "&amp;$BA$4,"")</f>
        <v/>
      </c>
      <c r="J42" s="159" t="str">
        <f aca="false">IF(I42="","",VLOOKUP(I42,$BA:$BD,2,0))</f>
        <v/>
      </c>
      <c r="K42" s="159" t="str">
        <f aca="false">IF(Inosina!L42&lt;&gt;0,"8-Oxoguanina ","")</f>
        <v/>
      </c>
      <c r="L42" s="159" t="str">
        <f aca="false">IF(Inosina!L42&gt;0,$BA$8&amp;'Pedido e Cotação'!F52&amp;" "&amp;$BA$4,"")</f>
        <v/>
      </c>
      <c r="M42" s="159" t="str">
        <f aca="false">IF(L42="","",VLOOKUP(L42,$BA:$BD,2,0))</f>
        <v/>
      </c>
      <c r="N42" s="159" t="str">
        <f aca="false">IF(Inosina!M42&lt;&gt;0,"C3 ","")</f>
        <v/>
      </c>
      <c r="O42" s="159" t="str">
        <f aca="false">IF(Inosina!M42&gt;0,$BA$9&amp;'Pedido e Cotação'!F52&amp;" "&amp;$BA$4,"")</f>
        <v/>
      </c>
      <c r="P42" s="159" t="str">
        <f aca="false">IF(O42="","",VLOOKUP(O42,$BA:$BD,2,0))</f>
        <v/>
      </c>
      <c r="Q42" s="159" t="str">
        <f aca="false">IF(Inosina!N42&lt;&gt;0,"C6 ","")</f>
        <v/>
      </c>
      <c r="R42" s="159" t="str">
        <f aca="false">IF(Inosina!N42&gt;0,$BA$10&amp;'Pedido e Cotação'!F52&amp;" "&amp;$BA$4,"")</f>
        <v/>
      </c>
      <c r="S42" s="159" t="str">
        <f aca="false">IF(R42="","",VLOOKUP(R42,$BA:$BD,2,0))</f>
        <v/>
      </c>
      <c r="T42" s="159" t="str">
        <f aca="false">IF(Inosina!J42&lt;&gt;0,"2' O-Metil rU ","")</f>
        <v/>
      </c>
      <c r="U42" s="159" t="str">
        <f aca="false">IF(Inosina!J42&gt;0,$BA$16&amp;'Pedido e Cotação'!F52&amp;" "&amp;$BA$4,"")</f>
        <v/>
      </c>
      <c r="V42" s="159" t="str">
        <f aca="false">IF(U42="","",VLOOKUP(U42,$BA:$BD,2,0))</f>
        <v/>
      </c>
      <c r="W42" s="159" t="str">
        <f aca="false">IF(Inosina!H42&lt;&gt;0,"2' O-Metil rG ","")</f>
        <v/>
      </c>
      <c r="X42" s="159" t="str">
        <f aca="false">IF(Inosina!H42&gt;0,$BA$14&amp;'Pedido e Cotação'!F52&amp;" "&amp;$BA$4,"")</f>
        <v/>
      </c>
      <c r="Y42" s="159" t="str">
        <f aca="false">IF(X42="","",VLOOKUP(X42,$BA:$BD,2,0))</f>
        <v/>
      </c>
      <c r="Z42" s="159" t="str">
        <f aca="false">IF(Inosina!G42&lt;&gt;0,"2' O-Metil rC ","")</f>
        <v/>
      </c>
      <c r="AA42" s="159" t="str">
        <f aca="false">IF(Inosina!G42&gt;0,$BA$13&amp;'Pedido e Cotação'!F52&amp;" "&amp;$BA$4,"")</f>
        <v/>
      </c>
      <c r="AB42" s="159" t="str">
        <f aca="false">IF(AA42="","",VLOOKUP(AA42,$BA:$BD,2,0))</f>
        <v/>
      </c>
      <c r="AC42" s="159" t="str">
        <f aca="false">IF(Inosina!F42&lt;&gt;0,"2' O-Metil rA ","")</f>
        <v/>
      </c>
      <c r="AD42" s="159" t="str">
        <f aca="false">IF(Inosina!F42&gt;0,$BA$12&amp;'Pedido e Cotação'!F52&amp;" "&amp;$BA$4,"")</f>
        <v/>
      </c>
      <c r="AE42" s="159"/>
      <c r="AF42" s="159" t="str">
        <f aca="false">IF(Inosina!E42&lt;&gt;0,"Deoxy Uracila ","")</f>
        <v/>
      </c>
      <c r="AG42" s="159" t="str">
        <f aca="false">IF(Inosina!E42&gt;0,$BA$11&amp;'Pedido e Cotação'!F52&amp;" "&amp;$BA$4,"")</f>
        <v/>
      </c>
      <c r="AH42" s="159" t="str">
        <f aca="false">IF(AG42="","",VLOOKUP(AG42,$BA:$BD,2,0))</f>
        <v/>
      </c>
      <c r="AI42" s="159" t="str">
        <f aca="false">IF(Inosina!I42&lt;&gt;0,"2' O-Metil 5-Metil rU ","")</f>
        <v/>
      </c>
      <c r="AJ42" s="159" t="str">
        <f aca="false">IF(Inosina!F42&gt;0,$BA$15&amp;'Pedido e Cotação'!F52&amp;" "&amp;$BA$4,"")</f>
        <v/>
      </c>
      <c r="AK42" s="159" t="str">
        <f aca="false">IF(AJ42="","",VLOOKUP(AJ42,$BA:$BD,2,0))</f>
        <v/>
      </c>
      <c r="AL42" s="159" t="str">
        <f aca="false">IF(Inosina!K42&lt;&gt;0,"5' 5-Metil dC ","")</f>
        <v/>
      </c>
      <c r="AM42" s="159" t="str">
        <f aca="false">IF(Inosina!I42&gt;0,$BA$17&amp;'Pedido e Cotação'!I52&amp;" "&amp;$BA$4,"")</f>
        <v/>
      </c>
      <c r="AN42" s="159" t="str">
        <f aca="false">IF(AM42="","",VLOOKUP(AM42,$BA:$BD,2,0))</f>
        <v/>
      </c>
      <c r="AO42" s="159" t="str">
        <f aca="false">IF(Inosina!O42&lt;&gt;0,"Fosforotioato ","")</f>
        <v/>
      </c>
      <c r="AP42" s="159" t="str">
        <f aca="false">IF(Inosina!O42&gt;0,$BA$18&amp;'Pedido e Cotação'!F52&amp;" "&amp;$BA$4,"")</f>
        <v/>
      </c>
      <c r="AQ42" s="159" t="str">
        <f aca="false">IF(AP42="","",VLOOKUP(AP42,$BA:$BD,2,0))</f>
        <v/>
      </c>
      <c r="AR42" s="159" t="str">
        <f aca="false">IF(AND(H42="",K42="",N42="",Q42="",AO42="",AF42=""),"","Modificação Interna ")</f>
        <v/>
      </c>
      <c r="AS42" s="159" t="str">
        <f aca="false">H42&amp;K42&amp;N42&amp;Q42&amp;AF42&amp;AO42&amp;T42&amp;W42&amp;Z42&amp;AC42&amp;AI42&amp;AL42</f>
        <v/>
      </c>
      <c r="AT42" s="159" t="str">
        <f aca="false">CONCATENATE(IF('Pedido e Cotação'!H52&lt;&gt;"",IF('Pedido e Cotação'!H52&gt;0,$BA$5,""),IF('Pedido e Cotação'!H52&gt;0,$BA$5,""))," ",'Pedido e Cotação'!H52)</f>
        <v> </v>
      </c>
      <c r="AU42" s="159" t="str">
        <f aca="false">IF(AT42=" ","",AT42&amp;" "&amp;'Pedido e Cotação'!F52&amp;" "&amp;$BA$4)</f>
        <v/>
      </c>
      <c r="AV42" s="159" t="str">
        <f aca="false">IF(AU42="","",VLOOKUP(AU42,$BA:$BD,2,0))</f>
        <v/>
      </c>
      <c r="AW42" s="159" t="str">
        <f aca="false">CONCATENATE(IF('Pedido e Cotação'!I52&lt;&gt;"",IF('Pedido e Cotação'!I52&gt;0,$BA$6,""),IF('Pedido e Cotação'!I52&gt;0,$BA$6,""))," ",'Pedido e Cotação'!I52)</f>
        <v> </v>
      </c>
      <c r="AX42" s="159" t="str">
        <f aca="false">IF(AW42=" ","",AW42&amp;" "&amp;'Pedido e Cotação'!F52&amp;" "&amp;$BA$4)</f>
        <v/>
      </c>
      <c r="AY42" s="159" t="str">
        <f aca="false">IF(AX42="","",VLOOKUP(AX42,$BA:$BD,2,0))</f>
        <v/>
      </c>
      <c r="AZ42" s="165" t="s">
        <v>340</v>
      </c>
      <c r="BA42" s="185" t="s">
        <v>337</v>
      </c>
      <c r="BB42" s="186" t="s">
        <v>342</v>
      </c>
      <c r="BC42" s="187"/>
      <c r="BD42" s="188"/>
    </row>
    <row r="43" customFormat="false" ht="12.75" hidden="false" customHeight="false" outlineLevel="0" collapsed="false">
      <c r="B43" s="159" t="str">
        <f aca="false">IF('Pedido e Cotação'!E53="","",$BA$3&amp;" "&amp;'Pedido e Cotação'!F53&amp;" "&amp;$BA$4)</f>
        <v/>
      </c>
      <c r="C43" s="159" t="str">
        <f aca="false">IF(OR(F43="Dessalinizado",F43="HPLC"),"",IF('Pedido e Cotação'!E53="","",IF('Pedido e Cotação'!G53&lt;=50,"",IF(AND('Pedido e Cotação'!G53&gt;50,'Pedido e Cotação'!G53&lt;80),"L","LL"))))</f>
        <v/>
      </c>
      <c r="D43" s="159" t="str">
        <f aca="false">IF(B43="","",(B43&amp;" "&amp;F43&amp;" "&amp;C43))</f>
        <v/>
      </c>
      <c r="E43" s="159" t="str">
        <f aca="false">IF(B43="","",VLOOKUP(D43,$BA:$BD,2,0))</f>
        <v/>
      </c>
      <c r="F43" s="159" t="str">
        <f aca="false">IF('Pedido e Cotação'!J53="","",'Pedido e Cotação'!J53)</f>
        <v/>
      </c>
      <c r="G43" s="159" t="str">
        <f aca="false">IF('Pedido e Cotação'!J53="HPLC",VLOOKUP(F43,$BA:$BD,2,0),"")</f>
        <v/>
      </c>
      <c r="H43" s="159" t="str">
        <f aca="false">IF(Inosina!D43&lt;&gt;0,"Inosina ","")</f>
        <v/>
      </c>
      <c r="I43" s="159" t="str">
        <f aca="false">IF(Inosina!D43&gt;0,$BA$7&amp;'Pedido e Cotação'!F53&amp;" "&amp;$BA$4,"")</f>
        <v/>
      </c>
      <c r="J43" s="159" t="str">
        <f aca="false">IF(I43="","",VLOOKUP(I43,$BA:$BD,2,0))</f>
        <v/>
      </c>
      <c r="K43" s="159" t="str">
        <f aca="false">IF(Inosina!L43&lt;&gt;0,"8-Oxoguanina ","")</f>
        <v/>
      </c>
      <c r="L43" s="159" t="str">
        <f aca="false">IF(Inosina!L43&gt;0,$BA$8&amp;'Pedido e Cotação'!F53&amp;" "&amp;$BA$4,"")</f>
        <v/>
      </c>
      <c r="M43" s="159" t="str">
        <f aca="false">IF(L43="","",VLOOKUP(L43,$BA:$BD,2,0))</f>
        <v/>
      </c>
      <c r="N43" s="159" t="str">
        <f aca="false">IF(Inosina!M43&lt;&gt;0,"C3 ","")</f>
        <v/>
      </c>
      <c r="O43" s="159" t="str">
        <f aca="false">IF(Inosina!M43&gt;0,$BA$9&amp;'Pedido e Cotação'!F53&amp;" "&amp;$BA$4,"")</f>
        <v/>
      </c>
      <c r="P43" s="159" t="str">
        <f aca="false">IF(O43="","",VLOOKUP(O43,$BA:$BD,2,0))</f>
        <v/>
      </c>
      <c r="Q43" s="159" t="str">
        <f aca="false">IF(Inosina!N43&lt;&gt;0,"C6 ","")</f>
        <v/>
      </c>
      <c r="R43" s="159" t="str">
        <f aca="false">IF(Inosina!N43&gt;0,$BA$10&amp;'Pedido e Cotação'!F53&amp;" "&amp;$BA$4,"")</f>
        <v/>
      </c>
      <c r="S43" s="159" t="str">
        <f aca="false">IF(R43="","",VLOOKUP(R43,$BA:$BD,2,0))</f>
        <v/>
      </c>
      <c r="T43" s="159" t="str">
        <f aca="false">IF(Inosina!J43&lt;&gt;0,"2' O-Metil rU ","")</f>
        <v/>
      </c>
      <c r="U43" s="159" t="str">
        <f aca="false">IF(Inosina!J43&gt;0,$BA$16&amp;'Pedido e Cotação'!F53&amp;" "&amp;$BA$4,"")</f>
        <v/>
      </c>
      <c r="V43" s="159" t="str">
        <f aca="false">IF(U43="","",VLOOKUP(U43,$BA:$BD,2,0))</f>
        <v/>
      </c>
      <c r="W43" s="159" t="str">
        <f aca="false">IF(Inosina!H43&lt;&gt;0,"2' O-Metil rG ","")</f>
        <v/>
      </c>
      <c r="X43" s="159" t="str">
        <f aca="false">IF(Inosina!H43&gt;0,$BA$14&amp;'Pedido e Cotação'!F53&amp;" "&amp;$BA$4,"")</f>
        <v/>
      </c>
      <c r="Y43" s="159" t="str">
        <f aca="false">IF(X43="","",VLOOKUP(X43,$BA:$BD,2,0))</f>
        <v/>
      </c>
      <c r="Z43" s="159" t="str">
        <f aca="false">IF(Inosina!G43&lt;&gt;0,"2' O-Metil rC ","")</f>
        <v/>
      </c>
      <c r="AA43" s="159" t="str">
        <f aca="false">IF(Inosina!G43&gt;0,$BA$13&amp;'Pedido e Cotação'!F53&amp;" "&amp;$BA$4,"")</f>
        <v/>
      </c>
      <c r="AB43" s="159" t="str">
        <f aca="false">IF(AA43="","",VLOOKUP(AA43,$BA:$BD,2,0))</f>
        <v/>
      </c>
      <c r="AC43" s="159" t="str">
        <f aca="false">IF(Inosina!F43&lt;&gt;0,"2' O-Metil rA ","")</f>
        <v/>
      </c>
      <c r="AD43" s="159" t="str">
        <f aca="false">IF(Inosina!F43&gt;0,$BA$12&amp;'Pedido e Cotação'!F53&amp;" "&amp;$BA$4,"")</f>
        <v/>
      </c>
      <c r="AE43" s="159"/>
      <c r="AF43" s="159" t="str">
        <f aca="false">IF(Inosina!E43&lt;&gt;0,"Deoxy Uracila ","")</f>
        <v/>
      </c>
      <c r="AG43" s="159" t="str">
        <f aca="false">IF(Inosina!E43&gt;0,$BA$11&amp;'Pedido e Cotação'!F53&amp;" "&amp;$BA$4,"")</f>
        <v/>
      </c>
      <c r="AH43" s="159" t="str">
        <f aca="false">IF(AG43="","",VLOOKUP(AG43,$BA:$BD,2,0))</f>
        <v/>
      </c>
      <c r="AI43" s="159" t="str">
        <f aca="false">IF(Inosina!I43&lt;&gt;0,"2' O-Metil 5-Metil rU ","")</f>
        <v/>
      </c>
      <c r="AJ43" s="159" t="str">
        <f aca="false">IF(Inosina!F43&gt;0,$BA$15&amp;'Pedido e Cotação'!F53&amp;" "&amp;$BA$4,"")</f>
        <v/>
      </c>
      <c r="AK43" s="159" t="str">
        <f aca="false">IF(AJ43="","",VLOOKUP(AJ43,$BA:$BD,2,0))</f>
        <v/>
      </c>
      <c r="AL43" s="159" t="str">
        <f aca="false">IF(Inosina!K43&lt;&gt;0,"5' 5-Metil dC ","")</f>
        <v/>
      </c>
      <c r="AM43" s="159" t="str">
        <f aca="false">IF(Inosina!I43&gt;0,$BA$17&amp;'Pedido e Cotação'!I53&amp;" "&amp;$BA$4,"")</f>
        <v/>
      </c>
      <c r="AN43" s="159" t="str">
        <f aca="false">IF(AM43="","",VLOOKUP(AM43,$BA:$BD,2,0))</f>
        <v/>
      </c>
      <c r="AO43" s="159" t="str">
        <f aca="false">IF(Inosina!O43&lt;&gt;0,"Fosforotioato ","")</f>
        <v/>
      </c>
      <c r="AP43" s="159" t="str">
        <f aca="false">IF(Inosina!O43&gt;0,$BA$18&amp;'Pedido e Cotação'!F53&amp;" "&amp;$BA$4,"")</f>
        <v/>
      </c>
      <c r="AQ43" s="159" t="str">
        <f aca="false">IF(AP43="","",VLOOKUP(AP43,$BA:$BD,2,0))</f>
        <v/>
      </c>
      <c r="AR43" s="159" t="str">
        <f aca="false">IF(AND(H43="",K43="",N43="",Q43="",AO43="",AF43=""),"","Modificação Interna ")</f>
        <v/>
      </c>
      <c r="AS43" s="159" t="str">
        <f aca="false">H43&amp;K43&amp;N43&amp;Q43&amp;AF43&amp;AO43&amp;T43&amp;W43&amp;Z43&amp;AC43&amp;AI43&amp;AL43</f>
        <v/>
      </c>
      <c r="AT43" s="159" t="str">
        <f aca="false">CONCATENATE(IF('Pedido e Cotação'!H53&lt;&gt;"",IF('Pedido e Cotação'!H53&gt;0,$BA$5,""),IF('Pedido e Cotação'!H53&gt;0,$BA$5,""))," ",'Pedido e Cotação'!H53)</f>
        <v> </v>
      </c>
      <c r="AU43" s="159" t="str">
        <f aca="false">IF(AT43=" ","",AT43&amp;" "&amp;'Pedido e Cotação'!F53&amp;" "&amp;$BA$4)</f>
        <v/>
      </c>
      <c r="AV43" s="159" t="str">
        <f aca="false">IF(AU43="","",VLOOKUP(AU43,$BA:$BD,2,0))</f>
        <v/>
      </c>
      <c r="AW43" s="159" t="str">
        <f aca="false">CONCATENATE(IF('Pedido e Cotação'!I53&lt;&gt;"",IF('Pedido e Cotação'!I53&gt;0,$BA$6,""),IF('Pedido e Cotação'!I53&gt;0,$BA$6,""))," ",'Pedido e Cotação'!I53)</f>
        <v> </v>
      </c>
      <c r="AX43" s="159" t="str">
        <f aca="false">IF(AW43=" ","",AW43&amp;" "&amp;'Pedido e Cotação'!F53&amp;" "&amp;$BA$4)</f>
        <v/>
      </c>
      <c r="AY43" s="159" t="str">
        <f aca="false">IF(AX43="","",VLOOKUP(AX43,$BA:$BD,2,0))</f>
        <v/>
      </c>
      <c r="AZ43" s="165" t="s">
        <v>340</v>
      </c>
      <c r="BA43" s="185" t="s">
        <v>337</v>
      </c>
      <c r="BB43" s="186" t="s">
        <v>343</v>
      </c>
      <c r="BC43" s="187"/>
      <c r="BD43" s="188"/>
    </row>
    <row r="44" customFormat="false" ht="12.75" hidden="false" customHeight="false" outlineLevel="0" collapsed="false">
      <c r="B44" s="159" t="str">
        <f aca="false">IF('Pedido e Cotação'!E54="","",$BA$3&amp;" "&amp;'Pedido e Cotação'!F54&amp;" "&amp;$BA$4)</f>
        <v/>
      </c>
      <c r="C44" s="159" t="str">
        <f aca="false">IF(OR(F44="Dessalinizado",F44="HPLC"),"",IF('Pedido e Cotação'!E54="","",IF('Pedido e Cotação'!G54&lt;=50,"",IF(AND('Pedido e Cotação'!G54&gt;50,'Pedido e Cotação'!G54&lt;80),"L","LL"))))</f>
        <v/>
      </c>
      <c r="D44" s="159" t="str">
        <f aca="false">IF(B44="","",(B44&amp;" "&amp;F44&amp;" "&amp;C44))</f>
        <v/>
      </c>
      <c r="E44" s="159" t="str">
        <f aca="false">IF(B44="","",VLOOKUP(D44,$BA:$BD,2,0))</f>
        <v/>
      </c>
      <c r="F44" s="159" t="str">
        <f aca="false">IF('Pedido e Cotação'!J54="","",'Pedido e Cotação'!J54)</f>
        <v/>
      </c>
      <c r="G44" s="159" t="str">
        <f aca="false">IF('Pedido e Cotação'!J54="HPLC",VLOOKUP(F44,$BA:$BD,2,0),"")</f>
        <v/>
      </c>
      <c r="H44" s="159" t="str">
        <f aca="false">IF(Inosina!D44&lt;&gt;0,"Inosina ","")</f>
        <v/>
      </c>
      <c r="I44" s="159" t="str">
        <f aca="false">IF(Inosina!D44&gt;0,$BA$7&amp;'Pedido e Cotação'!F54&amp;" "&amp;$BA$4,"")</f>
        <v/>
      </c>
      <c r="J44" s="159" t="str">
        <f aca="false">IF(I44="","",VLOOKUP(I44,$BA:$BD,2,0))</f>
        <v/>
      </c>
      <c r="K44" s="159" t="str">
        <f aca="false">IF(Inosina!L44&lt;&gt;0,"8-Oxoguanina ","")</f>
        <v/>
      </c>
      <c r="L44" s="159" t="str">
        <f aca="false">IF(Inosina!L44&gt;0,$BA$8&amp;'Pedido e Cotação'!F54&amp;" "&amp;$BA$4,"")</f>
        <v/>
      </c>
      <c r="M44" s="159" t="str">
        <f aca="false">IF(L44="","",VLOOKUP(L44,$BA:$BD,2,0))</f>
        <v/>
      </c>
      <c r="N44" s="159" t="str">
        <f aca="false">IF(Inosina!M44&lt;&gt;0,"C3 ","")</f>
        <v/>
      </c>
      <c r="O44" s="159" t="str">
        <f aca="false">IF(Inosina!M44&gt;0,$BA$9&amp;'Pedido e Cotação'!F54&amp;" "&amp;$BA$4,"")</f>
        <v/>
      </c>
      <c r="P44" s="159" t="str">
        <f aca="false">IF(O44="","",VLOOKUP(O44,$BA:$BD,2,0))</f>
        <v/>
      </c>
      <c r="Q44" s="159" t="str">
        <f aca="false">IF(Inosina!N44&lt;&gt;0,"C6 ","")</f>
        <v/>
      </c>
      <c r="R44" s="159" t="str">
        <f aca="false">IF(Inosina!N44&gt;0,$BA$10&amp;'Pedido e Cotação'!F54&amp;" "&amp;$BA$4,"")</f>
        <v/>
      </c>
      <c r="S44" s="159" t="str">
        <f aca="false">IF(R44="","",VLOOKUP(R44,$BA:$BD,2,0))</f>
        <v/>
      </c>
      <c r="T44" s="159" t="str">
        <f aca="false">IF(Inosina!J44&lt;&gt;0,"2' O-Metil rU ","")</f>
        <v/>
      </c>
      <c r="U44" s="159" t="str">
        <f aca="false">IF(Inosina!J44&gt;0,$BA$16&amp;'Pedido e Cotação'!F54&amp;" "&amp;$BA$4,"")</f>
        <v/>
      </c>
      <c r="V44" s="159" t="str">
        <f aca="false">IF(U44="","",VLOOKUP(U44,$BA:$BD,2,0))</f>
        <v/>
      </c>
      <c r="W44" s="159" t="str">
        <f aca="false">IF(Inosina!H44&lt;&gt;0,"2' O-Metil rG ","")</f>
        <v/>
      </c>
      <c r="X44" s="159" t="str">
        <f aca="false">IF(Inosina!H44&gt;0,$BA$14&amp;'Pedido e Cotação'!F54&amp;" "&amp;$BA$4,"")</f>
        <v/>
      </c>
      <c r="Y44" s="159" t="str">
        <f aca="false">IF(X44="","",VLOOKUP(X44,$BA:$BD,2,0))</f>
        <v/>
      </c>
      <c r="Z44" s="159" t="str">
        <f aca="false">IF(Inosina!G44&lt;&gt;0,"2' O-Metil rC ","")</f>
        <v/>
      </c>
      <c r="AA44" s="159" t="str">
        <f aca="false">IF(Inosina!G44&gt;0,$BA$13&amp;'Pedido e Cotação'!F54&amp;" "&amp;$BA$4,"")</f>
        <v/>
      </c>
      <c r="AB44" s="159" t="str">
        <f aca="false">IF(AA44="","",VLOOKUP(AA44,$BA:$BD,2,0))</f>
        <v/>
      </c>
      <c r="AC44" s="159" t="str">
        <f aca="false">IF(Inosina!F44&lt;&gt;0,"2' O-Metil rA ","")</f>
        <v/>
      </c>
      <c r="AD44" s="159" t="str">
        <f aca="false">IF(Inosina!F44&gt;0,$BA$12&amp;'Pedido e Cotação'!F54&amp;" "&amp;$BA$4,"")</f>
        <v/>
      </c>
      <c r="AE44" s="159"/>
      <c r="AF44" s="159" t="str">
        <f aca="false">IF(Inosina!E44&lt;&gt;0,"Deoxy Uracila ","")</f>
        <v/>
      </c>
      <c r="AG44" s="159" t="str">
        <f aca="false">IF(Inosina!E44&gt;0,$BA$11&amp;'Pedido e Cotação'!F54&amp;" "&amp;$BA$4,"")</f>
        <v/>
      </c>
      <c r="AH44" s="159" t="str">
        <f aca="false">IF(AG44="","",VLOOKUP(AG44,$BA:$BD,2,0))</f>
        <v/>
      </c>
      <c r="AI44" s="159" t="str">
        <f aca="false">IF(Inosina!I44&lt;&gt;0,"2' O-Metil 5-Metil rU ","")</f>
        <v/>
      </c>
      <c r="AJ44" s="159" t="str">
        <f aca="false">IF(Inosina!F44&gt;0,$BA$15&amp;'Pedido e Cotação'!F54&amp;" "&amp;$BA$4,"")</f>
        <v/>
      </c>
      <c r="AK44" s="159" t="str">
        <f aca="false">IF(AJ44="","",VLOOKUP(AJ44,$BA:$BD,2,0))</f>
        <v/>
      </c>
      <c r="AL44" s="159" t="str">
        <f aca="false">IF(Inosina!K44&lt;&gt;0,"5' 5-Metil dC ","")</f>
        <v/>
      </c>
      <c r="AM44" s="159" t="str">
        <f aca="false">IF(Inosina!I44&gt;0,$BA$17&amp;'Pedido e Cotação'!I54&amp;" "&amp;$BA$4,"")</f>
        <v/>
      </c>
      <c r="AN44" s="159" t="str">
        <f aca="false">IF(AM44="","",VLOOKUP(AM44,$BA:$BD,2,0))</f>
        <v/>
      </c>
      <c r="AO44" s="159" t="str">
        <f aca="false">IF(Inosina!O44&lt;&gt;0,"Fosforotioato ","")</f>
        <v/>
      </c>
      <c r="AP44" s="159" t="str">
        <f aca="false">IF(Inosina!O44&gt;0,$BA$18&amp;'Pedido e Cotação'!F54&amp;" "&amp;$BA$4,"")</f>
        <v/>
      </c>
      <c r="AQ44" s="159" t="str">
        <f aca="false">IF(AP44="","",VLOOKUP(AP44,$BA:$BD,2,0))</f>
        <v/>
      </c>
      <c r="AR44" s="159" t="str">
        <f aca="false">IF(AND(H44="",K44="",N44="",Q44="",AO44="",AF44=""),"","Modificação Interna ")</f>
        <v/>
      </c>
      <c r="AS44" s="159" t="str">
        <f aca="false">H44&amp;K44&amp;N44&amp;Q44&amp;AF44&amp;AO44&amp;T44&amp;W44&amp;Z44&amp;AC44&amp;AI44&amp;AL44</f>
        <v/>
      </c>
      <c r="AT44" s="159" t="str">
        <f aca="false">CONCATENATE(IF('Pedido e Cotação'!H54&lt;&gt;"",IF('Pedido e Cotação'!H54&gt;0,$BA$5,""),IF('Pedido e Cotação'!H54&gt;0,$BA$5,""))," ",'Pedido e Cotação'!H54)</f>
        <v> </v>
      </c>
      <c r="AU44" s="159" t="str">
        <f aca="false">IF(AT44=" ","",AT44&amp;" "&amp;'Pedido e Cotação'!F54&amp;" "&amp;$BA$4)</f>
        <v/>
      </c>
      <c r="AV44" s="159" t="str">
        <f aca="false">IF(AU44="","",VLOOKUP(AU44,$BA:$BD,2,0))</f>
        <v/>
      </c>
      <c r="AW44" s="159" t="str">
        <f aca="false">CONCATENATE(IF('Pedido e Cotação'!I54&lt;&gt;"",IF('Pedido e Cotação'!I54&gt;0,$BA$6,""),IF('Pedido e Cotação'!I54&gt;0,$BA$6,""))," ",'Pedido e Cotação'!I54)</f>
        <v> </v>
      </c>
      <c r="AX44" s="159" t="str">
        <f aca="false">IF(AW44=" ","",AW44&amp;" "&amp;'Pedido e Cotação'!F54&amp;" "&amp;$BA$4)</f>
        <v/>
      </c>
      <c r="AY44" s="159" t="str">
        <f aca="false">IF(AX44="","",VLOOKUP(AX44,$BA:$BD,2,0))</f>
        <v/>
      </c>
      <c r="AZ44" s="165" t="s">
        <v>340</v>
      </c>
      <c r="BA44" s="185" t="s">
        <v>337</v>
      </c>
      <c r="BB44" s="186" t="s">
        <v>344</v>
      </c>
      <c r="BC44" s="187"/>
      <c r="BD44" s="188"/>
    </row>
    <row r="45" customFormat="false" ht="12.75" hidden="false" customHeight="false" outlineLevel="0" collapsed="false">
      <c r="B45" s="159" t="str">
        <f aca="false">IF('Pedido e Cotação'!E55="","",$BA$3&amp;" "&amp;'Pedido e Cotação'!F55&amp;" "&amp;$BA$4)</f>
        <v/>
      </c>
      <c r="C45" s="159" t="str">
        <f aca="false">IF(OR(F45="Dessalinizado",F45="HPLC"),"",IF('Pedido e Cotação'!E55="","",IF('Pedido e Cotação'!G55&lt;=50,"",IF(AND('Pedido e Cotação'!G55&gt;50,'Pedido e Cotação'!G55&lt;80),"L","LL"))))</f>
        <v/>
      </c>
      <c r="D45" s="159" t="str">
        <f aca="false">IF(B45="","",(B45&amp;" "&amp;F45&amp;" "&amp;C45))</f>
        <v/>
      </c>
      <c r="E45" s="159" t="str">
        <f aca="false">IF(B45="","",VLOOKUP(D45,$BA:$BD,2,0))</f>
        <v/>
      </c>
      <c r="F45" s="159" t="str">
        <f aca="false">IF('Pedido e Cotação'!J55="","",'Pedido e Cotação'!J55)</f>
        <v/>
      </c>
      <c r="G45" s="159" t="str">
        <f aca="false">IF('Pedido e Cotação'!J55="HPLC",VLOOKUP(F45,$BA:$BD,2,0),"")</f>
        <v/>
      </c>
      <c r="H45" s="159" t="str">
        <f aca="false">IF(Inosina!D45&lt;&gt;0,"Inosina ","")</f>
        <v/>
      </c>
      <c r="I45" s="159" t="str">
        <f aca="false">IF(Inosina!D45&gt;0,$BA$7&amp;'Pedido e Cotação'!F55&amp;" "&amp;$BA$4,"")</f>
        <v/>
      </c>
      <c r="J45" s="159" t="str">
        <f aca="false">IF(I45="","",VLOOKUP(I45,$BA:$BD,2,0))</f>
        <v/>
      </c>
      <c r="K45" s="159" t="str">
        <f aca="false">IF(Inosina!L45&lt;&gt;0,"8-Oxoguanina ","")</f>
        <v/>
      </c>
      <c r="L45" s="159" t="str">
        <f aca="false">IF(Inosina!L45&gt;0,$BA$8&amp;'Pedido e Cotação'!F55&amp;" "&amp;$BA$4,"")</f>
        <v/>
      </c>
      <c r="M45" s="159" t="str">
        <f aca="false">IF(L45="","",VLOOKUP(L45,$BA:$BD,2,0))</f>
        <v/>
      </c>
      <c r="N45" s="159" t="str">
        <f aca="false">IF(Inosina!M45&lt;&gt;0,"C3 ","")</f>
        <v/>
      </c>
      <c r="O45" s="159" t="str">
        <f aca="false">IF(Inosina!M45&gt;0,$BA$9&amp;'Pedido e Cotação'!F55&amp;" "&amp;$BA$4,"")</f>
        <v/>
      </c>
      <c r="P45" s="159" t="str">
        <f aca="false">IF(O45="","",VLOOKUP(O45,$BA:$BD,2,0))</f>
        <v/>
      </c>
      <c r="Q45" s="159" t="str">
        <f aca="false">IF(Inosina!N45&lt;&gt;0,"C6 ","")</f>
        <v/>
      </c>
      <c r="R45" s="159" t="str">
        <f aca="false">IF(Inosina!N45&gt;0,$BA$10&amp;'Pedido e Cotação'!F55&amp;" "&amp;$BA$4,"")</f>
        <v/>
      </c>
      <c r="S45" s="159" t="str">
        <f aca="false">IF(R45="","",VLOOKUP(R45,$BA:$BD,2,0))</f>
        <v/>
      </c>
      <c r="T45" s="159" t="str">
        <f aca="false">IF(Inosina!J45&lt;&gt;0,"2' O-Metil rU ","")</f>
        <v/>
      </c>
      <c r="U45" s="159" t="str">
        <f aca="false">IF(Inosina!J45&gt;0,$BA$16&amp;'Pedido e Cotação'!F55&amp;" "&amp;$BA$4,"")</f>
        <v/>
      </c>
      <c r="V45" s="159" t="str">
        <f aca="false">IF(U45="","",VLOOKUP(U45,$BA:$BD,2,0))</f>
        <v/>
      </c>
      <c r="W45" s="159" t="str">
        <f aca="false">IF(Inosina!H45&lt;&gt;0,"2' O-Metil rG ","")</f>
        <v/>
      </c>
      <c r="X45" s="159" t="str">
        <f aca="false">IF(Inosina!H45&gt;0,$BA$14&amp;'Pedido e Cotação'!F55&amp;" "&amp;$BA$4,"")</f>
        <v/>
      </c>
      <c r="Y45" s="159" t="str">
        <f aca="false">IF(X45="","",VLOOKUP(X45,$BA:$BD,2,0))</f>
        <v/>
      </c>
      <c r="Z45" s="159" t="str">
        <f aca="false">IF(Inosina!G45&lt;&gt;0,"2' O-Metil rC ","")</f>
        <v/>
      </c>
      <c r="AA45" s="159" t="str">
        <f aca="false">IF(Inosina!G45&gt;0,$BA$13&amp;'Pedido e Cotação'!F55&amp;" "&amp;$BA$4,"")</f>
        <v/>
      </c>
      <c r="AB45" s="159" t="str">
        <f aca="false">IF(AA45="","",VLOOKUP(AA45,$BA:$BD,2,0))</f>
        <v/>
      </c>
      <c r="AC45" s="159" t="str">
        <f aca="false">IF(Inosina!F45&lt;&gt;0,"2' O-Metil rA ","")</f>
        <v/>
      </c>
      <c r="AD45" s="159" t="str">
        <f aca="false">IF(Inosina!F45&gt;0,$BA$12&amp;'Pedido e Cotação'!F55&amp;" "&amp;$BA$4,"")</f>
        <v/>
      </c>
      <c r="AE45" s="159"/>
      <c r="AF45" s="159" t="str">
        <f aca="false">IF(Inosina!E45&lt;&gt;0,"Deoxy Uracila ","")</f>
        <v/>
      </c>
      <c r="AG45" s="159" t="str">
        <f aca="false">IF(Inosina!E45&gt;0,$BA$11&amp;'Pedido e Cotação'!F55&amp;" "&amp;$BA$4,"")</f>
        <v/>
      </c>
      <c r="AH45" s="159" t="str">
        <f aca="false">IF(AG45="","",VLOOKUP(AG45,$BA:$BD,2,0))</f>
        <v/>
      </c>
      <c r="AI45" s="159" t="str">
        <f aca="false">IF(Inosina!I45&lt;&gt;0,"2' O-Metil 5-Metil rU ","")</f>
        <v/>
      </c>
      <c r="AJ45" s="159" t="str">
        <f aca="false">IF(Inosina!F45&gt;0,$BA$15&amp;'Pedido e Cotação'!F55&amp;" "&amp;$BA$4,"")</f>
        <v/>
      </c>
      <c r="AK45" s="159" t="str">
        <f aca="false">IF(AJ45="","",VLOOKUP(AJ45,$BA:$BD,2,0))</f>
        <v/>
      </c>
      <c r="AL45" s="159" t="str">
        <f aca="false">IF(Inosina!K45&lt;&gt;0,"5' 5-Metil dC ","")</f>
        <v/>
      </c>
      <c r="AM45" s="159" t="str">
        <f aca="false">IF(Inosina!I45&gt;0,$BA$17&amp;'Pedido e Cotação'!I55&amp;" "&amp;$BA$4,"")</f>
        <v/>
      </c>
      <c r="AN45" s="159" t="str">
        <f aca="false">IF(AM45="","",VLOOKUP(AM45,$BA:$BD,2,0))</f>
        <v/>
      </c>
      <c r="AO45" s="159" t="str">
        <f aca="false">IF(Inosina!O45&lt;&gt;0,"Fosforotioato ","")</f>
        <v/>
      </c>
      <c r="AP45" s="159" t="str">
        <f aca="false">IF(Inosina!O45&gt;0,$BA$18&amp;'Pedido e Cotação'!F55&amp;" "&amp;$BA$4,"")</f>
        <v/>
      </c>
      <c r="AQ45" s="159" t="str">
        <f aca="false">IF(AP45="","",VLOOKUP(AP45,$BA:$BD,2,0))</f>
        <v/>
      </c>
      <c r="AR45" s="159" t="str">
        <f aca="false">IF(AND(H45="",K45="",N45="",Q45="",AO45="",AF45=""),"","Modificação Interna ")</f>
        <v/>
      </c>
      <c r="AS45" s="159" t="str">
        <f aca="false">H45&amp;K45&amp;N45&amp;Q45&amp;AF45&amp;AO45&amp;T45&amp;W45&amp;Z45&amp;AC45&amp;AI45&amp;AL45</f>
        <v/>
      </c>
      <c r="AT45" s="159" t="str">
        <f aca="false">CONCATENATE(IF('Pedido e Cotação'!H55&lt;&gt;"",IF('Pedido e Cotação'!H55&gt;0,$BA$5,""),IF('Pedido e Cotação'!H55&gt;0,$BA$5,""))," ",'Pedido e Cotação'!H55)</f>
        <v> </v>
      </c>
      <c r="AU45" s="159" t="str">
        <f aca="false">IF(AT45=" ","",AT45&amp;" "&amp;'Pedido e Cotação'!F55&amp;" "&amp;$BA$4)</f>
        <v/>
      </c>
      <c r="AV45" s="159" t="str">
        <f aca="false">IF(AU45="","",VLOOKUP(AU45,$BA:$BD,2,0))</f>
        <v/>
      </c>
      <c r="AW45" s="159" t="str">
        <f aca="false">CONCATENATE(IF('Pedido e Cotação'!I55&lt;&gt;"",IF('Pedido e Cotação'!I55&gt;0,$BA$6,""),IF('Pedido e Cotação'!I55&gt;0,$BA$6,""))," ",'Pedido e Cotação'!I55)</f>
        <v> </v>
      </c>
      <c r="AX45" s="159" t="str">
        <f aca="false">IF(AW45=" ","",AW45&amp;" "&amp;'Pedido e Cotação'!F55&amp;" "&amp;$BA$4)</f>
        <v/>
      </c>
      <c r="AY45" s="159" t="str">
        <f aca="false">IF(AX45="","",VLOOKUP(AX45,$BA:$BD,2,0))</f>
        <v/>
      </c>
      <c r="AZ45" s="165" t="s">
        <v>340</v>
      </c>
      <c r="BA45" s="185" t="s">
        <v>337</v>
      </c>
      <c r="BB45" s="186" t="s">
        <v>345</v>
      </c>
      <c r="BC45" s="187"/>
      <c r="BD45" s="188"/>
    </row>
    <row r="46" customFormat="false" ht="12.75" hidden="false" customHeight="false" outlineLevel="0" collapsed="false">
      <c r="B46" s="159" t="str">
        <f aca="false">IF('Pedido e Cotação'!E56="","",$BA$3&amp;" "&amp;'Pedido e Cotação'!F56&amp;" "&amp;$BA$4)</f>
        <v/>
      </c>
      <c r="C46" s="159" t="str">
        <f aca="false">IF(OR(F46="Dessalinizado",F46="HPLC"),"",IF('Pedido e Cotação'!E56="","",IF('Pedido e Cotação'!G56&lt;=50,"",IF(AND('Pedido e Cotação'!G56&gt;50,'Pedido e Cotação'!G56&lt;80),"L","LL"))))</f>
        <v/>
      </c>
      <c r="D46" s="159" t="str">
        <f aca="false">IF(B46="","",(B46&amp;" "&amp;F46&amp;" "&amp;C46))</f>
        <v/>
      </c>
      <c r="E46" s="159" t="str">
        <f aca="false">IF(B46="","",VLOOKUP(D46,$BA:$BD,2,0))</f>
        <v/>
      </c>
      <c r="F46" s="159" t="str">
        <f aca="false">IF('Pedido e Cotação'!J56="","",'Pedido e Cotação'!J56)</f>
        <v/>
      </c>
      <c r="G46" s="159" t="str">
        <f aca="false">IF('Pedido e Cotação'!J56="HPLC",VLOOKUP(F46,$BA:$BD,2,0),"")</f>
        <v/>
      </c>
      <c r="H46" s="159" t="str">
        <f aca="false">IF(Inosina!D46&lt;&gt;0,"Inosina ","")</f>
        <v/>
      </c>
      <c r="I46" s="159" t="str">
        <f aca="false">IF(Inosina!D46&gt;0,$BA$7&amp;'Pedido e Cotação'!F56&amp;" "&amp;$BA$4,"")</f>
        <v/>
      </c>
      <c r="J46" s="159" t="str">
        <f aca="false">IF(I46="","",VLOOKUP(I46,$BA:$BD,2,0))</f>
        <v/>
      </c>
      <c r="K46" s="159" t="str">
        <f aca="false">IF(Inosina!L46&lt;&gt;0,"8-Oxoguanina ","")</f>
        <v/>
      </c>
      <c r="L46" s="159" t="str">
        <f aca="false">IF(Inosina!L46&gt;0,$BA$8&amp;'Pedido e Cotação'!F56&amp;" "&amp;$BA$4,"")</f>
        <v/>
      </c>
      <c r="M46" s="159" t="str">
        <f aca="false">IF(L46="","",VLOOKUP(L46,$BA:$BD,2,0))</f>
        <v/>
      </c>
      <c r="N46" s="159" t="str">
        <f aca="false">IF(Inosina!M46&lt;&gt;0,"C3 ","")</f>
        <v/>
      </c>
      <c r="O46" s="159" t="str">
        <f aca="false">IF(Inosina!M46&gt;0,$BA$9&amp;'Pedido e Cotação'!F56&amp;" "&amp;$BA$4,"")</f>
        <v/>
      </c>
      <c r="P46" s="159" t="str">
        <f aca="false">IF(O46="","",VLOOKUP(O46,$BA:$BD,2,0))</f>
        <v/>
      </c>
      <c r="Q46" s="159" t="str">
        <f aca="false">IF(Inosina!N46&lt;&gt;0,"C6 ","")</f>
        <v/>
      </c>
      <c r="R46" s="159" t="str">
        <f aca="false">IF(Inosina!N46&gt;0,$BA$10&amp;'Pedido e Cotação'!F56&amp;" "&amp;$BA$4,"")</f>
        <v/>
      </c>
      <c r="S46" s="159" t="str">
        <f aca="false">IF(R46="","",VLOOKUP(R46,$BA:$BD,2,0))</f>
        <v/>
      </c>
      <c r="T46" s="159" t="str">
        <f aca="false">IF(Inosina!J46&lt;&gt;0,"2' O-Metil rU ","")</f>
        <v/>
      </c>
      <c r="U46" s="159" t="str">
        <f aca="false">IF(Inosina!J46&gt;0,$BA$16&amp;'Pedido e Cotação'!F56&amp;" "&amp;$BA$4,"")</f>
        <v/>
      </c>
      <c r="V46" s="159" t="str">
        <f aca="false">IF(U46="","",VLOOKUP(U46,$BA:$BD,2,0))</f>
        <v/>
      </c>
      <c r="W46" s="159" t="str">
        <f aca="false">IF(Inosina!H46&lt;&gt;0,"2' O-Metil rG ","")</f>
        <v/>
      </c>
      <c r="X46" s="159" t="str">
        <f aca="false">IF(Inosina!H46&gt;0,$BA$14&amp;'Pedido e Cotação'!F56&amp;" "&amp;$BA$4,"")</f>
        <v/>
      </c>
      <c r="Y46" s="159" t="str">
        <f aca="false">IF(X46="","",VLOOKUP(X46,$BA:$BD,2,0))</f>
        <v/>
      </c>
      <c r="Z46" s="159" t="str">
        <f aca="false">IF(Inosina!G46&lt;&gt;0,"2' O-Metil rC ","")</f>
        <v/>
      </c>
      <c r="AA46" s="159" t="str">
        <f aca="false">IF(Inosina!G46&gt;0,$BA$13&amp;'Pedido e Cotação'!F56&amp;" "&amp;$BA$4,"")</f>
        <v/>
      </c>
      <c r="AB46" s="159" t="str">
        <f aca="false">IF(AA46="","",VLOOKUP(AA46,$BA:$BD,2,0))</f>
        <v/>
      </c>
      <c r="AC46" s="159" t="str">
        <f aca="false">IF(Inosina!F46&lt;&gt;0,"2' O-Metil rA ","")</f>
        <v/>
      </c>
      <c r="AD46" s="159" t="str">
        <f aca="false">IF(Inosina!F46&gt;0,$BA$12&amp;'Pedido e Cotação'!F56&amp;" "&amp;$BA$4,"")</f>
        <v/>
      </c>
      <c r="AE46" s="159"/>
      <c r="AF46" s="159" t="str">
        <f aca="false">IF(Inosina!E46&lt;&gt;0,"Deoxy Uracila ","")</f>
        <v/>
      </c>
      <c r="AG46" s="159" t="str">
        <f aca="false">IF(Inosina!E46&gt;0,$BA$11&amp;'Pedido e Cotação'!F56&amp;" "&amp;$BA$4,"")</f>
        <v/>
      </c>
      <c r="AH46" s="159" t="str">
        <f aca="false">IF(AG46="","",VLOOKUP(AG46,$BA:$BD,2,0))</f>
        <v/>
      </c>
      <c r="AI46" s="159" t="str">
        <f aca="false">IF(Inosina!I46&lt;&gt;0,"2' O-Metil 5-Metil rU ","")</f>
        <v/>
      </c>
      <c r="AJ46" s="159" t="str">
        <f aca="false">IF(Inosina!F46&gt;0,$BA$15&amp;'Pedido e Cotação'!F56&amp;" "&amp;$BA$4,"")</f>
        <v/>
      </c>
      <c r="AK46" s="159" t="str">
        <f aca="false">IF(AJ46="","",VLOOKUP(AJ46,$BA:$BD,2,0))</f>
        <v/>
      </c>
      <c r="AL46" s="159" t="str">
        <f aca="false">IF(Inosina!K46&lt;&gt;0,"5' 5-Metil dC ","")</f>
        <v/>
      </c>
      <c r="AM46" s="159" t="str">
        <f aca="false">IF(Inosina!I46&gt;0,$BA$17&amp;'Pedido e Cotação'!I56&amp;" "&amp;$BA$4,"")</f>
        <v/>
      </c>
      <c r="AN46" s="159" t="str">
        <f aca="false">IF(AM46="","",VLOOKUP(AM46,$BA:$BD,2,0))</f>
        <v/>
      </c>
      <c r="AO46" s="159" t="str">
        <f aca="false">IF(Inosina!O46&lt;&gt;0,"Fosforotioato ","")</f>
        <v/>
      </c>
      <c r="AP46" s="159" t="str">
        <f aca="false">IF(Inosina!O46&gt;0,$BA$18&amp;'Pedido e Cotação'!F56&amp;" "&amp;$BA$4,"")</f>
        <v/>
      </c>
      <c r="AQ46" s="159" t="str">
        <f aca="false">IF(AP46="","",VLOOKUP(AP46,$BA:$BD,2,0))</f>
        <v/>
      </c>
      <c r="AR46" s="159" t="str">
        <f aca="false">IF(AND(H46="",K46="",N46="",Q46="",AO46="",AF46=""),"","Modificação Interna ")</f>
        <v/>
      </c>
      <c r="AS46" s="159" t="str">
        <f aca="false">H46&amp;K46&amp;N46&amp;Q46&amp;AF46&amp;AO46&amp;T46&amp;W46&amp;Z46&amp;AC46&amp;AI46&amp;AL46</f>
        <v/>
      </c>
      <c r="AT46" s="159" t="str">
        <f aca="false">CONCATENATE(IF('Pedido e Cotação'!H56&lt;&gt;"",IF('Pedido e Cotação'!H56&gt;0,$BA$5,""),IF('Pedido e Cotação'!H56&gt;0,$BA$5,""))," ",'Pedido e Cotação'!H56)</f>
        <v> </v>
      </c>
      <c r="AU46" s="159" t="str">
        <f aca="false">IF(AT46=" ","",AT46&amp;" "&amp;'Pedido e Cotação'!F56&amp;" "&amp;$BA$4)</f>
        <v/>
      </c>
      <c r="AV46" s="159" t="str">
        <f aca="false">IF(AU46="","",VLOOKUP(AU46,$BA:$BD,2,0))</f>
        <v/>
      </c>
      <c r="AW46" s="159" t="str">
        <f aca="false">CONCATENATE(IF('Pedido e Cotação'!I56&lt;&gt;"",IF('Pedido e Cotação'!I56&gt;0,$BA$6,""),IF('Pedido e Cotação'!I56&gt;0,$BA$6,""))," ",'Pedido e Cotação'!I56)</f>
        <v> </v>
      </c>
      <c r="AX46" s="159" t="str">
        <f aca="false">IF(AW46=" ","",AW46&amp;" "&amp;'Pedido e Cotação'!F56&amp;" "&amp;$BA$4)</f>
        <v/>
      </c>
      <c r="AY46" s="159" t="str">
        <f aca="false">IF(AX46="","",VLOOKUP(AX46,$BA:$BD,2,0))</f>
        <v/>
      </c>
      <c r="AZ46" s="165" t="s">
        <v>340</v>
      </c>
      <c r="BA46" s="185" t="s">
        <v>337</v>
      </c>
      <c r="BB46" s="186" t="s">
        <v>346</v>
      </c>
      <c r="BC46" s="187"/>
      <c r="BD46" s="188"/>
    </row>
    <row r="47" customFormat="false" ht="12.75" hidden="false" customHeight="false" outlineLevel="0" collapsed="false">
      <c r="B47" s="159" t="str">
        <f aca="false">IF('Pedido e Cotação'!E57="","",$BA$3&amp;" "&amp;'Pedido e Cotação'!F57&amp;" "&amp;$BA$4)</f>
        <v/>
      </c>
      <c r="C47" s="159" t="str">
        <f aca="false">IF(OR(F47="Dessalinizado",F47="HPLC"),"",IF('Pedido e Cotação'!E57="","",IF('Pedido e Cotação'!G57&lt;=50,"",IF(AND('Pedido e Cotação'!G57&gt;50,'Pedido e Cotação'!G57&lt;80),"L","LL"))))</f>
        <v/>
      </c>
      <c r="D47" s="159" t="str">
        <f aca="false">IF(B47="","",(B47&amp;" "&amp;F47&amp;" "&amp;C47))</f>
        <v/>
      </c>
      <c r="E47" s="159" t="str">
        <f aca="false">IF(B47="","",VLOOKUP(D47,$BA:$BD,2,0))</f>
        <v/>
      </c>
      <c r="F47" s="159" t="str">
        <f aca="false">IF('Pedido e Cotação'!J57="","",'Pedido e Cotação'!J57)</f>
        <v/>
      </c>
      <c r="G47" s="159" t="str">
        <f aca="false">IF('Pedido e Cotação'!J57="HPLC",VLOOKUP(F47,$BA:$BD,2,0),"")</f>
        <v/>
      </c>
      <c r="H47" s="159" t="str">
        <f aca="false">IF(Inosina!D47&lt;&gt;0,"Inosina ","")</f>
        <v/>
      </c>
      <c r="I47" s="159" t="str">
        <f aca="false">IF(Inosina!D47&gt;0,$BA$7&amp;'Pedido e Cotação'!F57&amp;" "&amp;$BA$4,"")</f>
        <v/>
      </c>
      <c r="J47" s="159" t="str">
        <f aca="false">IF(I47="","",VLOOKUP(I47,$BA:$BD,2,0))</f>
        <v/>
      </c>
      <c r="K47" s="159" t="str">
        <f aca="false">IF(Inosina!L47&lt;&gt;0,"8-Oxoguanina ","")</f>
        <v/>
      </c>
      <c r="L47" s="159" t="str">
        <f aca="false">IF(Inosina!L47&gt;0,$BA$8&amp;'Pedido e Cotação'!F57&amp;" "&amp;$BA$4,"")</f>
        <v/>
      </c>
      <c r="M47" s="159" t="str">
        <f aca="false">IF(L47="","",VLOOKUP(L47,$BA:$BD,2,0))</f>
        <v/>
      </c>
      <c r="N47" s="159" t="str">
        <f aca="false">IF(Inosina!M47&lt;&gt;0,"C3 ","")</f>
        <v/>
      </c>
      <c r="O47" s="159" t="str">
        <f aca="false">IF(Inosina!M47&gt;0,$BA$9&amp;'Pedido e Cotação'!F57&amp;" "&amp;$BA$4,"")</f>
        <v/>
      </c>
      <c r="P47" s="159" t="str">
        <f aca="false">IF(O47="","",VLOOKUP(O47,$BA:$BD,2,0))</f>
        <v/>
      </c>
      <c r="Q47" s="159" t="str">
        <f aca="false">IF(Inosina!N47&lt;&gt;0,"C6 ","")</f>
        <v/>
      </c>
      <c r="R47" s="159" t="str">
        <f aca="false">IF(Inosina!N47&gt;0,$BA$10&amp;'Pedido e Cotação'!F57&amp;" "&amp;$BA$4,"")</f>
        <v/>
      </c>
      <c r="S47" s="159" t="str">
        <f aca="false">IF(R47="","",VLOOKUP(R47,$BA:$BD,2,0))</f>
        <v/>
      </c>
      <c r="T47" s="159" t="str">
        <f aca="false">IF(Inosina!J47&lt;&gt;0,"2' O-Metil rU ","")</f>
        <v/>
      </c>
      <c r="U47" s="159" t="str">
        <f aca="false">IF(Inosina!J47&gt;0,$BA$16&amp;'Pedido e Cotação'!F57&amp;" "&amp;$BA$4,"")</f>
        <v/>
      </c>
      <c r="V47" s="159" t="str">
        <f aca="false">IF(U47="","",VLOOKUP(U47,$BA:$BD,2,0))</f>
        <v/>
      </c>
      <c r="W47" s="159" t="str">
        <f aca="false">IF(Inosina!H47&lt;&gt;0,"2' O-Metil rG ","")</f>
        <v/>
      </c>
      <c r="X47" s="159" t="str">
        <f aca="false">IF(Inosina!H47&gt;0,$BA$14&amp;'Pedido e Cotação'!F57&amp;" "&amp;$BA$4,"")</f>
        <v/>
      </c>
      <c r="Y47" s="159" t="str">
        <f aca="false">IF(X47="","",VLOOKUP(X47,$BA:$BD,2,0))</f>
        <v/>
      </c>
      <c r="Z47" s="159" t="str">
        <f aca="false">IF(Inosina!G47&lt;&gt;0,"2' O-Metil rC ","")</f>
        <v/>
      </c>
      <c r="AA47" s="159" t="str">
        <f aca="false">IF(Inosina!G47&gt;0,$BA$13&amp;'Pedido e Cotação'!F57&amp;" "&amp;$BA$4,"")</f>
        <v/>
      </c>
      <c r="AB47" s="159" t="str">
        <f aca="false">IF(AA47="","",VLOOKUP(AA47,$BA:$BD,2,0))</f>
        <v/>
      </c>
      <c r="AC47" s="159" t="str">
        <f aca="false">IF(Inosina!F47&lt;&gt;0,"2' O-Metil rA ","")</f>
        <v/>
      </c>
      <c r="AD47" s="159" t="str">
        <f aca="false">IF(Inosina!F47&gt;0,$BA$12&amp;'Pedido e Cotação'!F57&amp;" "&amp;$BA$4,"")</f>
        <v/>
      </c>
      <c r="AE47" s="159"/>
      <c r="AF47" s="159" t="str">
        <f aca="false">IF(Inosina!E47&lt;&gt;0,"Deoxy Uracila ","")</f>
        <v/>
      </c>
      <c r="AG47" s="159" t="str">
        <f aca="false">IF(Inosina!E47&gt;0,$BA$11&amp;'Pedido e Cotação'!F57&amp;" "&amp;$BA$4,"")</f>
        <v/>
      </c>
      <c r="AH47" s="159" t="str">
        <f aca="false">IF(AG47="","",VLOOKUP(AG47,$BA:$BD,2,0))</f>
        <v/>
      </c>
      <c r="AI47" s="159" t="str">
        <f aca="false">IF(Inosina!I47&lt;&gt;0,"2' O-Metil 5-Metil rU ","")</f>
        <v/>
      </c>
      <c r="AJ47" s="159" t="str">
        <f aca="false">IF(Inosina!F47&gt;0,$BA$15&amp;'Pedido e Cotação'!F57&amp;" "&amp;$BA$4,"")</f>
        <v/>
      </c>
      <c r="AK47" s="159" t="str">
        <f aca="false">IF(AJ47="","",VLOOKUP(AJ47,$BA:$BD,2,0))</f>
        <v/>
      </c>
      <c r="AL47" s="159" t="str">
        <f aca="false">IF(Inosina!K47&lt;&gt;0,"5' 5-Metil dC ","")</f>
        <v/>
      </c>
      <c r="AM47" s="159" t="str">
        <f aca="false">IF(Inosina!I47&gt;0,$BA$17&amp;'Pedido e Cotação'!I57&amp;" "&amp;$BA$4,"")</f>
        <v/>
      </c>
      <c r="AN47" s="159" t="str">
        <f aca="false">IF(AM47="","",VLOOKUP(AM47,$BA:$BD,2,0))</f>
        <v/>
      </c>
      <c r="AO47" s="159" t="str">
        <f aca="false">IF(Inosina!O47&lt;&gt;0,"Fosforotioato ","")</f>
        <v/>
      </c>
      <c r="AP47" s="159" t="str">
        <f aca="false">IF(Inosina!O47&gt;0,$BA$18&amp;'Pedido e Cotação'!F57&amp;" "&amp;$BA$4,"")</f>
        <v/>
      </c>
      <c r="AQ47" s="159" t="str">
        <f aca="false">IF(AP47="","",VLOOKUP(AP47,$BA:$BD,2,0))</f>
        <v/>
      </c>
      <c r="AR47" s="159" t="str">
        <f aca="false">IF(AND(H47="",K47="",N47="",Q47="",AO47="",AF47=""),"","Modificação Interna ")</f>
        <v/>
      </c>
      <c r="AS47" s="159" t="str">
        <f aca="false">H47&amp;K47&amp;N47&amp;Q47&amp;AF47&amp;AO47&amp;T47&amp;W47&amp;Z47&amp;AC47&amp;AI47&amp;AL47</f>
        <v/>
      </c>
      <c r="AT47" s="159" t="str">
        <f aca="false">CONCATENATE(IF('Pedido e Cotação'!H57&lt;&gt;"",IF('Pedido e Cotação'!H57&gt;0,$BA$5,""),IF('Pedido e Cotação'!H57&gt;0,$BA$5,""))," ",'Pedido e Cotação'!H57)</f>
        <v> </v>
      </c>
      <c r="AU47" s="159" t="str">
        <f aca="false">IF(AT47=" ","",AT47&amp;" "&amp;'Pedido e Cotação'!F57&amp;" "&amp;$BA$4)</f>
        <v/>
      </c>
      <c r="AV47" s="159" t="str">
        <f aca="false">IF(AU47="","",VLOOKUP(AU47,$BA:$BD,2,0))</f>
        <v/>
      </c>
      <c r="AW47" s="159" t="str">
        <f aca="false">CONCATENATE(IF('Pedido e Cotação'!I57&lt;&gt;"",IF('Pedido e Cotação'!I57&gt;0,$BA$6,""),IF('Pedido e Cotação'!I57&gt;0,$BA$6,""))," ",'Pedido e Cotação'!I57)</f>
        <v> </v>
      </c>
      <c r="AX47" s="159" t="str">
        <f aca="false">IF(AW47=" ","",AW47&amp;" "&amp;'Pedido e Cotação'!F57&amp;" "&amp;$BA$4)</f>
        <v/>
      </c>
      <c r="AY47" s="159" t="str">
        <f aca="false">IF(AX47="","",VLOOKUP(AX47,$BA:$BD,2,0))</f>
        <v/>
      </c>
      <c r="AZ47" s="165" t="s">
        <v>340</v>
      </c>
      <c r="BA47" s="185" t="s">
        <v>337</v>
      </c>
      <c r="BB47" s="186" t="s">
        <v>347</v>
      </c>
      <c r="BC47" s="187"/>
      <c r="BD47" s="188"/>
    </row>
    <row r="48" customFormat="false" ht="12.75" hidden="false" customHeight="false" outlineLevel="0" collapsed="false">
      <c r="B48" s="159" t="str">
        <f aca="false">IF('Pedido e Cotação'!E58="","",$BA$3&amp;" "&amp;'Pedido e Cotação'!F58&amp;" "&amp;$BA$4)</f>
        <v/>
      </c>
      <c r="C48" s="159" t="str">
        <f aca="false">IF(OR(F48="Dessalinizado",F48="HPLC"),"",IF('Pedido e Cotação'!E58="","",IF('Pedido e Cotação'!G58&lt;=50,"",IF(AND('Pedido e Cotação'!G58&gt;50,'Pedido e Cotação'!G58&lt;80),"L","LL"))))</f>
        <v/>
      </c>
      <c r="D48" s="159" t="str">
        <f aca="false">IF(B48="","",(B48&amp;" "&amp;F48&amp;" "&amp;C48))</f>
        <v/>
      </c>
      <c r="E48" s="159" t="str">
        <f aca="false">IF(B48="","",VLOOKUP(D48,$BA:$BD,2,0))</f>
        <v/>
      </c>
      <c r="F48" s="159" t="str">
        <f aca="false">IF('Pedido e Cotação'!J58="","",'Pedido e Cotação'!J58)</f>
        <v/>
      </c>
      <c r="G48" s="159" t="str">
        <f aca="false">IF('Pedido e Cotação'!J58="HPLC",VLOOKUP(F48,$BA:$BD,2,0),"")</f>
        <v/>
      </c>
      <c r="H48" s="159" t="str">
        <f aca="false">IF(Inosina!D48&lt;&gt;0,"Inosina ","")</f>
        <v/>
      </c>
      <c r="I48" s="159" t="str">
        <f aca="false">IF(Inosina!D48&gt;0,$BA$7&amp;'Pedido e Cotação'!F58&amp;" "&amp;$BA$4,"")</f>
        <v/>
      </c>
      <c r="J48" s="159" t="str">
        <f aca="false">IF(I48="","",VLOOKUP(I48,$BA:$BD,2,0))</f>
        <v/>
      </c>
      <c r="K48" s="159" t="str">
        <f aca="false">IF(Inosina!L48&lt;&gt;0,"8-Oxoguanina ","")</f>
        <v/>
      </c>
      <c r="L48" s="159" t="str">
        <f aca="false">IF(Inosina!L48&gt;0,$BA$8&amp;'Pedido e Cotação'!F58&amp;" "&amp;$BA$4,"")</f>
        <v/>
      </c>
      <c r="M48" s="159" t="str">
        <f aca="false">IF(L48="","",VLOOKUP(L48,$BA:$BD,2,0))</f>
        <v/>
      </c>
      <c r="N48" s="159" t="str">
        <f aca="false">IF(Inosina!M48&lt;&gt;0,"C3 ","")</f>
        <v/>
      </c>
      <c r="O48" s="159" t="str">
        <f aca="false">IF(Inosina!M48&gt;0,$BA$9&amp;'Pedido e Cotação'!F58&amp;" "&amp;$BA$4,"")</f>
        <v/>
      </c>
      <c r="P48" s="159" t="str">
        <f aca="false">IF(O48="","",VLOOKUP(O48,$BA:$BD,2,0))</f>
        <v/>
      </c>
      <c r="Q48" s="159" t="str">
        <f aca="false">IF(Inosina!N48&lt;&gt;0,"C6 ","")</f>
        <v/>
      </c>
      <c r="R48" s="159" t="str">
        <f aca="false">IF(Inosina!N48&gt;0,$BA$10&amp;'Pedido e Cotação'!F58&amp;" "&amp;$BA$4,"")</f>
        <v/>
      </c>
      <c r="S48" s="159" t="str">
        <f aca="false">IF(R48="","",VLOOKUP(R48,$BA:$BD,2,0))</f>
        <v/>
      </c>
      <c r="T48" s="159" t="str">
        <f aca="false">IF(Inosina!J48&lt;&gt;0,"2' O-Metil rU ","")</f>
        <v/>
      </c>
      <c r="U48" s="159" t="str">
        <f aca="false">IF(Inosina!J48&gt;0,$BA$16&amp;'Pedido e Cotação'!F58&amp;" "&amp;$BA$4,"")</f>
        <v/>
      </c>
      <c r="V48" s="159" t="str">
        <f aca="false">IF(U48="","",VLOOKUP(U48,$BA:$BD,2,0))</f>
        <v/>
      </c>
      <c r="W48" s="159" t="str">
        <f aca="false">IF(Inosina!H48&lt;&gt;0,"2' O-Metil rG ","")</f>
        <v/>
      </c>
      <c r="X48" s="159" t="str">
        <f aca="false">IF(Inosina!H48&gt;0,$BA$14&amp;'Pedido e Cotação'!F58&amp;" "&amp;$BA$4,"")</f>
        <v/>
      </c>
      <c r="Y48" s="159" t="str">
        <f aca="false">IF(X48="","",VLOOKUP(X48,$BA:$BD,2,0))</f>
        <v/>
      </c>
      <c r="Z48" s="159" t="str">
        <f aca="false">IF(Inosina!G48&lt;&gt;0,"2' O-Metil rC ","")</f>
        <v/>
      </c>
      <c r="AA48" s="159" t="str">
        <f aca="false">IF(Inosina!G48&gt;0,$BA$13&amp;'Pedido e Cotação'!F58&amp;" "&amp;$BA$4,"")</f>
        <v/>
      </c>
      <c r="AB48" s="159" t="str">
        <f aca="false">IF(AA48="","",VLOOKUP(AA48,$BA:$BD,2,0))</f>
        <v/>
      </c>
      <c r="AC48" s="159" t="str">
        <f aca="false">IF(Inosina!F48&lt;&gt;0,"2' O-Metil rA ","")</f>
        <v/>
      </c>
      <c r="AD48" s="159" t="str">
        <f aca="false">IF(Inosina!F48&gt;0,$BA$12&amp;'Pedido e Cotação'!F58&amp;" "&amp;$BA$4,"")</f>
        <v/>
      </c>
      <c r="AE48" s="159"/>
      <c r="AF48" s="159" t="str">
        <f aca="false">IF(Inosina!E48&lt;&gt;0,"Deoxy Uracila ","")</f>
        <v/>
      </c>
      <c r="AG48" s="159" t="str">
        <f aca="false">IF(Inosina!E48&gt;0,$BA$11&amp;'Pedido e Cotação'!F58&amp;" "&amp;$BA$4,"")</f>
        <v/>
      </c>
      <c r="AH48" s="159" t="str">
        <f aca="false">IF(AG48="","",VLOOKUP(AG48,$BA:$BD,2,0))</f>
        <v/>
      </c>
      <c r="AI48" s="159" t="str">
        <f aca="false">IF(Inosina!I48&lt;&gt;0,"2' O-Metil 5-Metil rU ","")</f>
        <v/>
      </c>
      <c r="AJ48" s="159" t="str">
        <f aca="false">IF(Inosina!F48&gt;0,$BA$15&amp;'Pedido e Cotação'!F58&amp;" "&amp;$BA$4,"")</f>
        <v/>
      </c>
      <c r="AK48" s="159" t="str">
        <f aca="false">IF(AJ48="","",VLOOKUP(AJ48,$BA:$BD,2,0))</f>
        <v/>
      </c>
      <c r="AL48" s="159" t="str">
        <f aca="false">IF(Inosina!K48&lt;&gt;0,"5' 5-Metil dC ","")</f>
        <v/>
      </c>
      <c r="AM48" s="159" t="str">
        <f aca="false">IF(Inosina!I48&gt;0,$BA$17&amp;'Pedido e Cotação'!I58&amp;" "&amp;$BA$4,"")</f>
        <v/>
      </c>
      <c r="AN48" s="159" t="str">
        <f aca="false">IF(AM48="","",VLOOKUP(AM48,$BA:$BD,2,0))</f>
        <v/>
      </c>
      <c r="AO48" s="159" t="str">
        <f aca="false">IF(Inosina!O48&lt;&gt;0,"Fosforotioato ","")</f>
        <v/>
      </c>
      <c r="AP48" s="159" t="str">
        <f aca="false">IF(Inosina!O48&gt;0,$BA$18&amp;'Pedido e Cotação'!F58&amp;" "&amp;$BA$4,"")</f>
        <v/>
      </c>
      <c r="AQ48" s="159" t="str">
        <f aca="false">IF(AP48="","",VLOOKUP(AP48,$BA:$BD,2,0))</f>
        <v/>
      </c>
      <c r="AR48" s="159" t="str">
        <f aca="false">IF(AND(H48="",K48="",N48="",Q48="",AO48="",AF48=""),"","Modificação Interna ")</f>
        <v/>
      </c>
      <c r="AS48" s="159" t="str">
        <f aca="false">H48&amp;K48&amp;N48&amp;Q48&amp;AF48&amp;AO48&amp;T48&amp;W48&amp;Z48&amp;AC48&amp;AI48&amp;AL48</f>
        <v/>
      </c>
      <c r="AT48" s="159" t="str">
        <f aca="false">CONCATENATE(IF('Pedido e Cotação'!H58&lt;&gt;"",IF('Pedido e Cotação'!H58&gt;0,$BA$5,""),IF('Pedido e Cotação'!H58&gt;0,$BA$5,""))," ",'Pedido e Cotação'!H58)</f>
        <v> </v>
      </c>
      <c r="AU48" s="159" t="str">
        <f aca="false">IF(AT48=" ","",AT48&amp;" "&amp;'Pedido e Cotação'!F58&amp;" "&amp;$BA$4)</f>
        <v/>
      </c>
      <c r="AV48" s="159" t="str">
        <f aca="false">IF(AU48="","",VLOOKUP(AU48,$BA:$BD,2,0))</f>
        <v/>
      </c>
      <c r="AW48" s="159" t="str">
        <f aca="false">CONCATENATE(IF('Pedido e Cotação'!I58&lt;&gt;"",IF('Pedido e Cotação'!I58&gt;0,$BA$6,""),IF('Pedido e Cotação'!I58&gt;0,$BA$6,""))," ",'Pedido e Cotação'!I58)</f>
        <v> </v>
      </c>
      <c r="AX48" s="159" t="str">
        <f aca="false">IF(AW48=" ","",AW48&amp;" "&amp;'Pedido e Cotação'!F58&amp;" "&amp;$BA$4)</f>
        <v/>
      </c>
      <c r="AY48" s="159" t="str">
        <f aca="false">IF(AX48="","",VLOOKUP(AX48,$BA:$BD,2,0))</f>
        <v/>
      </c>
      <c r="AZ48" s="165" t="s">
        <v>340</v>
      </c>
      <c r="BA48" s="185" t="s">
        <v>337</v>
      </c>
      <c r="BB48" s="186" t="s">
        <v>348</v>
      </c>
      <c r="BC48" s="187"/>
      <c r="BD48" s="188"/>
    </row>
    <row r="49" customFormat="false" ht="12.75" hidden="false" customHeight="false" outlineLevel="0" collapsed="false">
      <c r="B49" s="159" t="str">
        <f aca="false">IF('Pedido e Cotação'!E59="","",$BA$3&amp;" "&amp;'Pedido e Cotação'!F59&amp;" "&amp;$BA$4)</f>
        <v/>
      </c>
      <c r="C49" s="159" t="str">
        <f aca="false">IF(OR(F49="Dessalinizado",F49="HPLC"),"",IF('Pedido e Cotação'!E59="","",IF('Pedido e Cotação'!G59&lt;=50,"",IF(AND('Pedido e Cotação'!G59&gt;50,'Pedido e Cotação'!G59&lt;80),"L","LL"))))</f>
        <v/>
      </c>
      <c r="D49" s="159" t="str">
        <f aca="false">IF(B49="","",(B49&amp;" "&amp;F49&amp;" "&amp;C49))</f>
        <v/>
      </c>
      <c r="E49" s="159" t="str">
        <f aca="false">IF(B49="","",VLOOKUP(D49,$BA:$BD,2,0))</f>
        <v/>
      </c>
      <c r="F49" s="159" t="str">
        <f aca="false">IF('Pedido e Cotação'!J59="","",'Pedido e Cotação'!J59)</f>
        <v/>
      </c>
      <c r="G49" s="159" t="str">
        <f aca="false">IF('Pedido e Cotação'!J59="HPLC",VLOOKUP(F49,$BA:$BD,2,0),"")</f>
        <v/>
      </c>
      <c r="H49" s="159" t="str">
        <f aca="false">IF(Inosina!D49&lt;&gt;0,"Inosina ","")</f>
        <v/>
      </c>
      <c r="I49" s="159" t="str">
        <f aca="false">IF(Inosina!D49&gt;0,$BA$7&amp;'Pedido e Cotação'!F59&amp;" "&amp;$BA$4,"")</f>
        <v/>
      </c>
      <c r="J49" s="159" t="str">
        <f aca="false">IF(I49="","",VLOOKUP(I49,$BA:$BD,2,0))</f>
        <v/>
      </c>
      <c r="K49" s="159" t="str">
        <f aca="false">IF(Inosina!L49&lt;&gt;0,"8-Oxoguanina ","")</f>
        <v/>
      </c>
      <c r="L49" s="159" t="str">
        <f aca="false">IF(Inosina!L49&gt;0,$BA$8&amp;'Pedido e Cotação'!F59&amp;" "&amp;$BA$4,"")</f>
        <v/>
      </c>
      <c r="M49" s="159" t="str">
        <f aca="false">IF(L49="","",VLOOKUP(L49,$BA:$BD,2,0))</f>
        <v/>
      </c>
      <c r="N49" s="159" t="str">
        <f aca="false">IF(Inosina!M49&lt;&gt;0,"C3 ","")</f>
        <v/>
      </c>
      <c r="O49" s="159" t="str">
        <f aca="false">IF(Inosina!M49&gt;0,$BA$9&amp;'Pedido e Cotação'!F59&amp;" "&amp;$BA$4,"")</f>
        <v/>
      </c>
      <c r="P49" s="159" t="str">
        <f aca="false">IF(O49="","",VLOOKUP(O49,$BA:$BD,2,0))</f>
        <v/>
      </c>
      <c r="Q49" s="159" t="str">
        <f aca="false">IF(Inosina!N49&lt;&gt;0,"C6 ","")</f>
        <v/>
      </c>
      <c r="R49" s="159" t="str">
        <f aca="false">IF(Inosina!N49&gt;0,$BA$10&amp;'Pedido e Cotação'!F59&amp;" "&amp;$BA$4,"")</f>
        <v/>
      </c>
      <c r="S49" s="159" t="str">
        <f aca="false">IF(R49="","",VLOOKUP(R49,$BA:$BD,2,0))</f>
        <v/>
      </c>
      <c r="T49" s="159" t="str">
        <f aca="false">IF(Inosina!J49&lt;&gt;0,"2' O-Metil rU ","")</f>
        <v/>
      </c>
      <c r="U49" s="159" t="str">
        <f aca="false">IF(Inosina!J49&gt;0,$BA$16&amp;'Pedido e Cotação'!F59&amp;" "&amp;$BA$4,"")</f>
        <v/>
      </c>
      <c r="V49" s="159" t="str">
        <f aca="false">IF(U49="","",VLOOKUP(U49,$BA:$BD,2,0))</f>
        <v/>
      </c>
      <c r="W49" s="159" t="str">
        <f aca="false">IF(Inosina!H49&lt;&gt;0,"2' O-Metil rG ","")</f>
        <v/>
      </c>
      <c r="X49" s="159" t="str">
        <f aca="false">IF(Inosina!H49&gt;0,$BA$14&amp;'Pedido e Cotação'!F59&amp;" "&amp;$BA$4,"")</f>
        <v/>
      </c>
      <c r="Y49" s="159" t="str">
        <f aca="false">IF(X49="","",VLOOKUP(X49,$BA:$BD,2,0))</f>
        <v/>
      </c>
      <c r="Z49" s="159" t="str">
        <f aca="false">IF(Inosina!G49&lt;&gt;0,"2' O-Metil rC ","")</f>
        <v/>
      </c>
      <c r="AA49" s="159" t="str">
        <f aca="false">IF(Inosina!G49&gt;0,$BA$13&amp;'Pedido e Cotação'!F59&amp;" "&amp;$BA$4,"")</f>
        <v/>
      </c>
      <c r="AB49" s="159" t="str">
        <f aca="false">IF(AA49="","",VLOOKUP(AA49,$BA:$BD,2,0))</f>
        <v/>
      </c>
      <c r="AC49" s="159" t="str">
        <f aca="false">IF(Inosina!F49&lt;&gt;0,"2' O-Metil rA ","")</f>
        <v/>
      </c>
      <c r="AD49" s="159" t="str">
        <f aca="false">IF(Inosina!F49&gt;0,$BA$12&amp;'Pedido e Cotação'!F59&amp;" "&amp;$BA$4,"")</f>
        <v/>
      </c>
      <c r="AE49" s="159"/>
      <c r="AF49" s="159" t="str">
        <f aca="false">IF(Inosina!E49&lt;&gt;0,"Deoxy Uracila ","")</f>
        <v/>
      </c>
      <c r="AG49" s="159" t="str">
        <f aca="false">IF(Inosina!E49&gt;0,$BA$11&amp;'Pedido e Cotação'!F59&amp;" "&amp;$BA$4,"")</f>
        <v/>
      </c>
      <c r="AH49" s="159" t="str">
        <f aca="false">IF(AG49="","",VLOOKUP(AG49,$BA:$BD,2,0))</f>
        <v/>
      </c>
      <c r="AI49" s="159" t="str">
        <f aca="false">IF(Inosina!I49&lt;&gt;0,"2' O-Metil 5-Metil rU ","")</f>
        <v/>
      </c>
      <c r="AJ49" s="159" t="str">
        <f aca="false">IF(Inosina!F49&gt;0,$BA$15&amp;'Pedido e Cotação'!F59&amp;" "&amp;$BA$4,"")</f>
        <v/>
      </c>
      <c r="AK49" s="159" t="str">
        <f aca="false">IF(AJ49="","",VLOOKUP(AJ49,$BA:$BD,2,0))</f>
        <v/>
      </c>
      <c r="AL49" s="159" t="str">
        <f aca="false">IF(Inosina!K49&lt;&gt;0,"5' 5-Metil dC ","")</f>
        <v/>
      </c>
      <c r="AM49" s="159" t="str">
        <f aca="false">IF(Inosina!I49&gt;0,$BA$17&amp;'Pedido e Cotação'!I59&amp;" "&amp;$BA$4,"")</f>
        <v/>
      </c>
      <c r="AN49" s="159" t="str">
        <f aca="false">IF(AM49="","",VLOOKUP(AM49,$BA:$BD,2,0))</f>
        <v/>
      </c>
      <c r="AO49" s="159" t="str">
        <f aca="false">IF(Inosina!O49&lt;&gt;0,"Fosforotioato ","")</f>
        <v/>
      </c>
      <c r="AP49" s="159" t="str">
        <f aca="false">IF(Inosina!O49&gt;0,$BA$18&amp;'Pedido e Cotação'!F59&amp;" "&amp;$BA$4,"")</f>
        <v/>
      </c>
      <c r="AQ49" s="159" t="str">
        <f aca="false">IF(AP49="","",VLOOKUP(AP49,$BA:$BD,2,0))</f>
        <v/>
      </c>
      <c r="AR49" s="159" t="str">
        <f aca="false">IF(AND(H49="",K49="",N49="",Q49="",AO49="",AF49=""),"","Modificação Interna ")</f>
        <v/>
      </c>
      <c r="AS49" s="159" t="str">
        <f aca="false">H49&amp;K49&amp;N49&amp;Q49&amp;AF49&amp;AO49&amp;T49&amp;W49&amp;Z49&amp;AC49&amp;AI49&amp;AL49</f>
        <v/>
      </c>
      <c r="AT49" s="159" t="str">
        <f aca="false">CONCATENATE(IF('Pedido e Cotação'!H59&lt;&gt;"",IF('Pedido e Cotação'!H59&gt;0,$BA$5,""),IF('Pedido e Cotação'!H59&gt;0,$BA$5,""))," ",'Pedido e Cotação'!H59)</f>
        <v> </v>
      </c>
      <c r="AU49" s="159" t="str">
        <f aca="false">IF(AT49=" ","",AT49&amp;" "&amp;'Pedido e Cotação'!F59&amp;" "&amp;$BA$4)</f>
        <v/>
      </c>
      <c r="AV49" s="159" t="str">
        <f aca="false">IF(AU49="","",VLOOKUP(AU49,$BA:$BD,2,0))</f>
        <v/>
      </c>
      <c r="AW49" s="159" t="str">
        <f aca="false">CONCATENATE(IF('Pedido e Cotação'!I59&lt;&gt;"",IF('Pedido e Cotação'!I59&gt;0,$BA$6,""),IF('Pedido e Cotação'!I59&gt;0,$BA$6,""))," ",'Pedido e Cotação'!I59)</f>
        <v> </v>
      </c>
      <c r="AX49" s="159" t="str">
        <f aca="false">IF(AW49=" ","",AW49&amp;" "&amp;'Pedido e Cotação'!F59&amp;" "&amp;$BA$4)</f>
        <v/>
      </c>
      <c r="AY49" s="159" t="str">
        <f aca="false">IF(AX49="","",VLOOKUP(AX49,$BA:$BD,2,0))</f>
        <v/>
      </c>
      <c r="AZ49" s="165" t="s">
        <v>340</v>
      </c>
      <c r="BA49" s="185" t="s">
        <v>337</v>
      </c>
      <c r="BB49" s="186" t="s">
        <v>349</v>
      </c>
      <c r="BC49" s="187"/>
      <c r="BD49" s="188"/>
    </row>
    <row r="50" customFormat="false" ht="12.75" hidden="false" customHeight="false" outlineLevel="0" collapsed="false">
      <c r="B50" s="159" t="str">
        <f aca="false">IF('Pedido e Cotação'!E60="","",$BA$3&amp;" "&amp;'Pedido e Cotação'!F60&amp;" "&amp;$BA$4)</f>
        <v/>
      </c>
      <c r="C50" s="159" t="str">
        <f aca="false">IF(OR(F50="Dessalinizado",F50="HPLC"),"",IF('Pedido e Cotação'!E60="","",IF('Pedido e Cotação'!G60&lt;=50,"",IF(AND('Pedido e Cotação'!G60&gt;50,'Pedido e Cotação'!G60&lt;80),"L","LL"))))</f>
        <v/>
      </c>
      <c r="D50" s="159" t="str">
        <f aca="false">IF(B50="","",(B50&amp;" "&amp;F50&amp;" "&amp;C50))</f>
        <v/>
      </c>
      <c r="E50" s="159" t="str">
        <f aca="false">IF(B50="","",VLOOKUP(D50,$BA:$BD,2,0))</f>
        <v/>
      </c>
      <c r="F50" s="159" t="str">
        <f aca="false">IF('Pedido e Cotação'!J60="","",'Pedido e Cotação'!J60)</f>
        <v/>
      </c>
      <c r="G50" s="159" t="str">
        <f aca="false">IF('Pedido e Cotação'!J60="HPLC",VLOOKUP(F50,$BA:$BD,2,0),"")</f>
        <v/>
      </c>
      <c r="H50" s="159" t="str">
        <f aca="false">IF(Inosina!D50&lt;&gt;0,"Inosina ","")</f>
        <v/>
      </c>
      <c r="I50" s="159" t="str">
        <f aca="false">IF(Inosina!D50&gt;0,$BA$7&amp;'Pedido e Cotação'!F60&amp;" "&amp;$BA$4,"")</f>
        <v/>
      </c>
      <c r="J50" s="159" t="str">
        <f aca="false">IF(I50="","",VLOOKUP(I50,$BA:$BD,2,0))</f>
        <v/>
      </c>
      <c r="K50" s="159" t="str">
        <f aca="false">IF(Inosina!L50&lt;&gt;0,"8-Oxoguanina ","")</f>
        <v/>
      </c>
      <c r="L50" s="159" t="str">
        <f aca="false">IF(Inosina!L50&gt;0,$BA$8&amp;'Pedido e Cotação'!F60&amp;" "&amp;$BA$4,"")</f>
        <v/>
      </c>
      <c r="M50" s="159" t="str">
        <f aca="false">IF(L50="","",VLOOKUP(L50,$BA:$BD,2,0))</f>
        <v/>
      </c>
      <c r="N50" s="159" t="str">
        <f aca="false">IF(Inosina!M50&lt;&gt;0,"C3 ","")</f>
        <v/>
      </c>
      <c r="O50" s="159" t="str">
        <f aca="false">IF(Inosina!M50&gt;0,$BA$9&amp;'Pedido e Cotação'!F60&amp;" "&amp;$BA$4,"")</f>
        <v/>
      </c>
      <c r="P50" s="159" t="str">
        <f aca="false">IF(O50="","",VLOOKUP(O50,$BA:$BD,2,0))</f>
        <v/>
      </c>
      <c r="Q50" s="159" t="str">
        <f aca="false">IF(Inosina!N50&lt;&gt;0,"C6 ","")</f>
        <v/>
      </c>
      <c r="R50" s="159" t="str">
        <f aca="false">IF(Inosina!N50&gt;0,$BA$10&amp;'Pedido e Cotação'!F60&amp;" "&amp;$BA$4,"")</f>
        <v/>
      </c>
      <c r="S50" s="159" t="str">
        <f aca="false">IF(R50="","",VLOOKUP(R50,$BA:$BD,2,0))</f>
        <v/>
      </c>
      <c r="T50" s="159" t="str">
        <f aca="false">IF(Inosina!J50&lt;&gt;0,"2' O-Metil rU ","")</f>
        <v/>
      </c>
      <c r="U50" s="159" t="str">
        <f aca="false">IF(Inosina!J50&gt;0,$BA$16&amp;'Pedido e Cotação'!F60&amp;" "&amp;$BA$4,"")</f>
        <v/>
      </c>
      <c r="V50" s="159" t="str">
        <f aca="false">IF(U50="","",VLOOKUP(U50,$BA:$BD,2,0))</f>
        <v/>
      </c>
      <c r="W50" s="159" t="str">
        <f aca="false">IF(Inosina!H50&lt;&gt;0,"2' O-Metil rG ","")</f>
        <v/>
      </c>
      <c r="X50" s="159" t="str">
        <f aca="false">IF(Inosina!H50&gt;0,$BA$14&amp;'Pedido e Cotação'!F60&amp;" "&amp;$BA$4,"")</f>
        <v/>
      </c>
      <c r="Y50" s="159" t="str">
        <f aca="false">IF(X50="","",VLOOKUP(X50,$BA:$BD,2,0))</f>
        <v/>
      </c>
      <c r="Z50" s="159" t="str">
        <f aca="false">IF(Inosina!G50&lt;&gt;0,"2' O-Metil rC ","")</f>
        <v/>
      </c>
      <c r="AA50" s="159" t="str">
        <f aca="false">IF(Inosina!G50&gt;0,$BA$13&amp;'Pedido e Cotação'!F60&amp;" "&amp;$BA$4,"")</f>
        <v/>
      </c>
      <c r="AB50" s="159" t="str">
        <f aca="false">IF(AA50="","",VLOOKUP(AA50,$BA:$BD,2,0))</f>
        <v/>
      </c>
      <c r="AC50" s="159" t="str">
        <f aca="false">IF(Inosina!F50&lt;&gt;0,"2' O-Metil rA ","")</f>
        <v/>
      </c>
      <c r="AD50" s="159" t="str">
        <f aca="false">IF(Inosina!F50&gt;0,$BA$12&amp;'Pedido e Cotação'!F60&amp;" "&amp;$BA$4,"")</f>
        <v/>
      </c>
      <c r="AE50" s="159"/>
      <c r="AF50" s="159" t="str">
        <f aca="false">IF(Inosina!E50&lt;&gt;0,"Deoxy Uracila ","")</f>
        <v/>
      </c>
      <c r="AG50" s="159" t="str">
        <f aca="false">IF(Inosina!E50&gt;0,$BA$11&amp;'Pedido e Cotação'!F60&amp;" "&amp;$BA$4,"")</f>
        <v/>
      </c>
      <c r="AH50" s="159" t="str">
        <f aca="false">IF(AG50="","",VLOOKUP(AG50,$BA:$BD,2,0))</f>
        <v/>
      </c>
      <c r="AI50" s="159" t="str">
        <f aca="false">IF(Inosina!I50&lt;&gt;0,"2' O-Metil 5-Metil rU ","")</f>
        <v/>
      </c>
      <c r="AJ50" s="159" t="str">
        <f aca="false">IF(Inosina!F50&gt;0,$BA$15&amp;'Pedido e Cotação'!F60&amp;" "&amp;$BA$4,"")</f>
        <v/>
      </c>
      <c r="AK50" s="159" t="str">
        <f aca="false">IF(AJ50="","",VLOOKUP(AJ50,$BA:$BD,2,0))</f>
        <v/>
      </c>
      <c r="AL50" s="159" t="str">
        <f aca="false">IF(Inosina!K50&lt;&gt;0,"5' 5-Metil dC ","")</f>
        <v/>
      </c>
      <c r="AM50" s="159" t="str">
        <f aca="false">IF(Inosina!I50&gt;0,$BA$17&amp;'Pedido e Cotação'!I60&amp;" "&amp;$BA$4,"")</f>
        <v/>
      </c>
      <c r="AN50" s="159" t="str">
        <f aca="false">IF(AM50="","",VLOOKUP(AM50,$BA:$BD,2,0))</f>
        <v/>
      </c>
      <c r="AO50" s="159" t="str">
        <f aca="false">IF(Inosina!O50&lt;&gt;0,"Fosforotioato ","")</f>
        <v/>
      </c>
      <c r="AP50" s="159" t="str">
        <f aca="false">IF(Inosina!O50&gt;0,$BA$18&amp;'Pedido e Cotação'!F60&amp;" "&amp;$BA$4,"")</f>
        <v/>
      </c>
      <c r="AQ50" s="159" t="str">
        <f aca="false">IF(AP50="","",VLOOKUP(AP50,$BA:$BD,2,0))</f>
        <v/>
      </c>
      <c r="AR50" s="159" t="str">
        <f aca="false">IF(AND(H50="",K50="",N50="",Q50="",AO50="",AF50=""),"","Modificação Interna ")</f>
        <v/>
      </c>
      <c r="AS50" s="159" t="str">
        <f aca="false">H50&amp;K50&amp;N50&amp;Q50&amp;AF50&amp;AO50&amp;T50&amp;W50&amp;Z50&amp;AC50&amp;AI50&amp;AL50</f>
        <v/>
      </c>
      <c r="AT50" s="159" t="str">
        <f aca="false">CONCATENATE(IF('Pedido e Cotação'!H60&lt;&gt;"",IF('Pedido e Cotação'!H60&gt;0,$BA$5,""),IF('Pedido e Cotação'!H60&gt;0,$BA$5,""))," ",'Pedido e Cotação'!H60)</f>
        <v> </v>
      </c>
      <c r="AU50" s="159" t="str">
        <f aca="false">IF(AT50=" ","",AT50&amp;" "&amp;'Pedido e Cotação'!F60&amp;" "&amp;$BA$4)</f>
        <v/>
      </c>
      <c r="AV50" s="159" t="str">
        <f aca="false">IF(AU50="","",VLOOKUP(AU50,$BA:$BD,2,0))</f>
        <v/>
      </c>
      <c r="AW50" s="159" t="str">
        <f aca="false">CONCATENATE(IF('Pedido e Cotação'!I60&lt;&gt;"",IF('Pedido e Cotação'!I60&gt;0,$BA$6,""),IF('Pedido e Cotação'!I60&gt;0,$BA$6,""))," ",'Pedido e Cotação'!I60)</f>
        <v> </v>
      </c>
      <c r="AX50" s="159" t="str">
        <f aca="false">IF(AW50=" ","",AW50&amp;" "&amp;'Pedido e Cotação'!F60&amp;" "&amp;$BA$4)</f>
        <v/>
      </c>
      <c r="AY50" s="159" t="str">
        <f aca="false">IF(AX50="","",VLOOKUP(AX50,$BA:$BD,2,0))</f>
        <v/>
      </c>
      <c r="BA50" s="169" t="s">
        <v>350</v>
      </c>
      <c r="BB50" s="169"/>
      <c r="BC50" s="169"/>
      <c r="BD50" s="169"/>
    </row>
    <row r="51" customFormat="false" ht="12.75" hidden="false" customHeight="false" outlineLevel="0" collapsed="false">
      <c r="B51" s="159" t="str">
        <f aca="false">IF('Pedido e Cotação'!E61="","",$BA$3&amp;" "&amp;'Pedido e Cotação'!F61&amp;" "&amp;$BA$4)</f>
        <v/>
      </c>
      <c r="C51" s="159" t="str">
        <f aca="false">IF(OR(F51="Dessalinizado",F51="HPLC"),"",IF('Pedido e Cotação'!E61="","",IF('Pedido e Cotação'!G61&lt;=50,"",IF(AND('Pedido e Cotação'!G61&gt;50,'Pedido e Cotação'!G61&lt;80),"L","LL"))))</f>
        <v/>
      </c>
      <c r="D51" s="159" t="str">
        <f aca="false">IF(B51="","",(B51&amp;" "&amp;F51&amp;" "&amp;C51))</f>
        <v/>
      </c>
      <c r="E51" s="159" t="str">
        <f aca="false">IF(B51="","",VLOOKUP(D51,$BA:$BD,2,0))</f>
        <v/>
      </c>
      <c r="F51" s="159" t="str">
        <f aca="false">IF('Pedido e Cotação'!J61="","",'Pedido e Cotação'!J61)</f>
        <v/>
      </c>
      <c r="G51" s="159" t="str">
        <f aca="false">IF('Pedido e Cotação'!J61="HPLC",VLOOKUP(F51,$BA:$BD,2,0),"")</f>
        <v/>
      </c>
      <c r="H51" s="159" t="str">
        <f aca="false">IF(Inosina!D51&lt;&gt;0,"Inosina ","")</f>
        <v/>
      </c>
      <c r="I51" s="159" t="str">
        <f aca="false">IF(Inosina!D51&gt;0,$BA$7&amp;'Pedido e Cotação'!F61&amp;" "&amp;$BA$4,"")</f>
        <v/>
      </c>
      <c r="J51" s="159" t="str">
        <f aca="false">IF(I51="","",VLOOKUP(I51,$BA:$BD,2,0))</f>
        <v/>
      </c>
      <c r="K51" s="159" t="str">
        <f aca="false">IF(Inosina!L51&lt;&gt;0,"8-Oxoguanina ","")</f>
        <v/>
      </c>
      <c r="L51" s="159" t="str">
        <f aca="false">IF(Inosina!L51&gt;0,$BA$8&amp;'Pedido e Cotação'!F61&amp;" "&amp;$BA$4,"")</f>
        <v/>
      </c>
      <c r="M51" s="159" t="str">
        <f aca="false">IF(L51="","",VLOOKUP(L51,$BA:$BD,2,0))</f>
        <v/>
      </c>
      <c r="N51" s="159" t="str">
        <f aca="false">IF(Inosina!M51&lt;&gt;0,"C3 ","")</f>
        <v/>
      </c>
      <c r="O51" s="159" t="str">
        <f aca="false">IF(Inosina!M51&gt;0,$BA$9&amp;'Pedido e Cotação'!F61&amp;" "&amp;$BA$4,"")</f>
        <v/>
      </c>
      <c r="P51" s="159" t="str">
        <f aca="false">IF(O51="","",VLOOKUP(O51,$BA:$BD,2,0))</f>
        <v/>
      </c>
      <c r="Q51" s="159" t="str">
        <f aca="false">IF(Inosina!N51&lt;&gt;0,"C6 ","")</f>
        <v/>
      </c>
      <c r="R51" s="159" t="str">
        <f aca="false">IF(Inosina!N51&gt;0,$BA$10&amp;'Pedido e Cotação'!F61&amp;" "&amp;$BA$4,"")</f>
        <v/>
      </c>
      <c r="S51" s="159" t="str">
        <f aca="false">IF(R51="","",VLOOKUP(R51,$BA:$BD,2,0))</f>
        <v/>
      </c>
      <c r="T51" s="159" t="str">
        <f aca="false">IF(Inosina!J51&lt;&gt;0,"2' O-Metil rU ","")</f>
        <v/>
      </c>
      <c r="U51" s="159" t="str">
        <f aca="false">IF(Inosina!J51&gt;0,$BA$16&amp;'Pedido e Cotação'!F61&amp;" "&amp;$BA$4,"")</f>
        <v/>
      </c>
      <c r="V51" s="159" t="str">
        <f aca="false">IF(U51="","",VLOOKUP(U51,$BA:$BD,2,0))</f>
        <v/>
      </c>
      <c r="W51" s="159" t="str">
        <f aca="false">IF(Inosina!H51&lt;&gt;0,"2' O-Metil rG ","")</f>
        <v/>
      </c>
      <c r="X51" s="159" t="str">
        <f aca="false">IF(Inosina!H51&gt;0,$BA$14&amp;'Pedido e Cotação'!F61&amp;" "&amp;$BA$4,"")</f>
        <v/>
      </c>
      <c r="Y51" s="159" t="str">
        <f aca="false">IF(X51="","",VLOOKUP(X51,$BA:$BD,2,0))</f>
        <v/>
      </c>
      <c r="Z51" s="159" t="str">
        <f aca="false">IF(Inosina!G51&lt;&gt;0,"2' O-Metil rC ","")</f>
        <v/>
      </c>
      <c r="AA51" s="159" t="str">
        <f aca="false">IF(Inosina!G51&gt;0,$BA$13&amp;'Pedido e Cotação'!F61&amp;" "&amp;$BA$4,"")</f>
        <v/>
      </c>
      <c r="AB51" s="159" t="str">
        <f aca="false">IF(AA51="","",VLOOKUP(AA51,$BA:$BD,2,0))</f>
        <v/>
      </c>
      <c r="AC51" s="159" t="str">
        <f aca="false">IF(Inosina!F51&lt;&gt;0,"2' O-Metil rA ","")</f>
        <v/>
      </c>
      <c r="AD51" s="159" t="str">
        <f aca="false">IF(Inosina!F51&gt;0,$BA$12&amp;'Pedido e Cotação'!F61&amp;" "&amp;$BA$4,"")</f>
        <v/>
      </c>
      <c r="AE51" s="159"/>
      <c r="AF51" s="159" t="str">
        <f aca="false">IF(Inosina!E51&lt;&gt;0,"Deoxy Uracila ","")</f>
        <v/>
      </c>
      <c r="AG51" s="159" t="str">
        <f aca="false">IF(Inosina!E51&gt;0,$BA$11&amp;'Pedido e Cotação'!F61&amp;" "&amp;$BA$4,"")</f>
        <v/>
      </c>
      <c r="AH51" s="159" t="str">
        <f aca="false">IF(AG51="","",VLOOKUP(AG51,$BA:$BD,2,0))</f>
        <v/>
      </c>
      <c r="AI51" s="159" t="str">
        <f aca="false">IF(Inosina!I51&lt;&gt;0,"2' O-Metil 5-Metil rU ","")</f>
        <v/>
      </c>
      <c r="AJ51" s="159" t="str">
        <f aca="false">IF(Inosina!F51&gt;0,$BA$15&amp;'Pedido e Cotação'!F61&amp;" "&amp;$BA$4,"")</f>
        <v/>
      </c>
      <c r="AK51" s="159" t="str">
        <f aca="false">IF(AJ51="","",VLOOKUP(AJ51,$BA:$BD,2,0))</f>
        <v/>
      </c>
      <c r="AL51" s="159" t="str">
        <f aca="false">IF(Inosina!K51&lt;&gt;0,"5' 5-Metil dC ","")</f>
        <v/>
      </c>
      <c r="AM51" s="159" t="str">
        <f aca="false">IF(Inosina!I51&gt;0,$BA$17&amp;'Pedido e Cotação'!I61&amp;" "&amp;$BA$4,"")</f>
        <v/>
      </c>
      <c r="AN51" s="159" t="str">
        <f aca="false">IF(AM51="","",VLOOKUP(AM51,$BA:$BD,2,0))</f>
        <v/>
      </c>
      <c r="AO51" s="159" t="str">
        <f aca="false">IF(Inosina!O51&lt;&gt;0,"Fosforotioato ","")</f>
        <v/>
      </c>
      <c r="AP51" s="159" t="str">
        <f aca="false">IF(Inosina!O51&gt;0,$BA$18&amp;'Pedido e Cotação'!F61&amp;" "&amp;$BA$4,"")</f>
        <v/>
      </c>
      <c r="AQ51" s="159" t="str">
        <f aca="false">IF(AP51="","",VLOOKUP(AP51,$BA:$BD,2,0))</f>
        <v/>
      </c>
      <c r="AR51" s="159" t="str">
        <f aca="false">IF(AND(H51="",K51="",N51="",Q51="",AO51="",AF51=""),"","Modificação Interna ")</f>
        <v/>
      </c>
      <c r="AS51" s="159" t="str">
        <f aca="false">H51&amp;K51&amp;N51&amp;Q51&amp;AF51&amp;AO51&amp;T51&amp;W51&amp;Z51&amp;AC51&amp;AI51&amp;AL51</f>
        <v/>
      </c>
      <c r="AT51" s="159" t="str">
        <f aca="false">CONCATENATE(IF('Pedido e Cotação'!H61&lt;&gt;"",IF('Pedido e Cotação'!H61&gt;0,$BA$5,""),IF('Pedido e Cotação'!H61&gt;0,$BA$5,""))," ",'Pedido e Cotação'!H61)</f>
        <v> </v>
      </c>
      <c r="AU51" s="159" t="str">
        <f aca="false">IF(AT51=" ","",AT51&amp;" "&amp;'Pedido e Cotação'!F61&amp;" "&amp;$BA$4)</f>
        <v/>
      </c>
      <c r="AV51" s="159" t="str">
        <f aca="false">IF(AU51="","",VLOOKUP(AU51,$BA:$BD,2,0))</f>
        <v/>
      </c>
      <c r="AW51" s="159" t="str">
        <f aca="false">CONCATENATE(IF('Pedido e Cotação'!I61&lt;&gt;"",IF('Pedido e Cotação'!I61&gt;0,$BA$6,""),IF('Pedido e Cotação'!I61&gt;0,$BA$6,""))," ",'Pedido e Cotação'!I61)</f>
        <v> </v>
      </c>
      <c r="AX51" s="159" t="str">
        <f aca="false">IF(AW51=" ","",AW51&amp;" "&amp;'Pedido e Cotação'!F61&amp;" "&amp;$BA$4)</f>
        <v/>
      </c>
      <c r="AY51" s="159" t="str">
        <f aca="false">IF(AX51="","",VLOOKUP(AX51,$BA:$BD,2,0))</f>
        <v/>
      </c>
      <c r="AZ51" s="189" t="s">
        <v>290</v>
      </c>
      <c r="BA51" s="183" t="s">
        <v>351</v>
      </c>
      <c r="BB51" s="180" t="s">
        <v>352</v>
      </c>
      <c r="BC51" s="181" t="s">
        <v>353</v>
      </c>
      <c r="BD51" s="182" t="n">
        <f aca="false">SUM(Preço!D7)</f>
        <v>1.35</v>
      </c>
    </row>
    <row r="52" customFormat="false" ht="12.75" hidden="false" customHeight="false" outlineLevel="0" collapsed="false">
      <c r="B52" s="159" t="str">
        <f aca="false">IF('Pedido e Cotação'!E62="","",$BA$3&amp;" "&amp;'Pedido e Cotação'!F62&amp;" "&amp;$BA$4)</f>
        <v/>
      </c>
      <c r="C52" s="159" t="str">
        <f aca="false">IF(OR(F52="Dessalinizado",F52="HPLC"),"",IF('Pedido e Cotação'!E62="","",IF('Pedido e Cotação'!G62&lt;=50,"",IF(AND('Pedido e Cotação'!G62&gt;50,'Pedido e Cotação'!G62&lt;80),"L","LL"))))</f>
        <v/>
      </c>
      <c r="D52" s="159" t="str">
        <f aca="false">IF(B52="","",(B52&amp;" "&amp;F52&amp;" "&amp;C52))</f>
        <v/>
      </c>
      <c r="E52" s="159" t="str">
        <f aca="false">IF(B52="","",VLOOKUP(D52,$BA:$BD,2,0))</f>
        <v/>
      </c>
      <c r="F52" s="159" t="str">
        <f aca="false">IF('Pedido e Cotação'!J62="","",'Pedido e Cotação'!J62)</f>
        <v/>
      </c>
      <c r="G52" s="159" t="str">
        <f aca="false">IF('Pedido e Cotação'!J62="HPLC",VLOOKUP(F52,$BA:$BD,2,0),"")</f>
        <v/>
      </c>
      <c r="H52" s="159" t="str">
        <f aca="false">IF(Inosina!D52&lt;&gt;0,"Inosina ","")</f>
        <v/>
      </c>
      <c r="I52" s="159" t="str">
        <f aca="false">IF(Inosina!D52&gt;0,$BA$7&amp;'Pedido e Cotação'!F62&amp;" "&amp;$BA$4,"")</f>
        <v/>
      </c>
      <c r="J52" s="159" t="str">
        <f aca="false">IF(I52="","",VLOOKUP(I52,$BA:$BD,2,0))</f>
        <v/>
      </c>
      <c r="K52" s="159" t="str">
        <f aca="false">IF(Inosina!L52&lt;&gt;0,"8-Oxoguanina ","")</f>
        <v/>
      </c>
      <c r="L52" s="159" t="str">
        <f aca="false">IF(Inosina!L52&gt;0,$BA$8&amp;'Pedido e Cotação'!F62&amp;" "&amp;$BA$4,"")</f>
        <v/>
      </c>
      <c r="M52" s="159" t="str">
        <f aca="false">IF(L52="","",VLOOKUP(L52,$BA:$BD,2,0))</f>
        <v/>
      </c>
      <c r="N52" s="159" t="str">
        <f aca="false">IF(Inosina!M52&lt;&gt;0,"C3 ","")</f>
        <v/>
      </c>
      <c r="O52" s="159" t="str">
        <f aca="false">IF(Inosina!M52&gt;0,$BA$9&amp;'Pedido e Cotação'!F62&amp;" "&amp;$BA$4,"")</f>
        <v/>
      </c>
      <c r="P52" s="159" t="str">
        <f aca="false">IF(O52="","",VLOOKUP(O52,$BA:$BD,2,0))</f>
        <v/>
      </c>
      <c r="Q52" s="159" t="str">
        <f aca="false">IF(Inosina!N52&lt;&gt;0,"C6 ","")</f>
        <v/>
      </c>
      <c r="R52" s="159" t="str">
        <f aca="false">IF(Inosina!N52&gt;0,$BA$10&amp;'Pedido e Cotação'!F62&amp;" "&amp;$BA$4,"")</f>
        <v/>
      </c>
      <c r="S52" s="159" t="str">
        <f aca="false">IF(R52="","",VLOOKUP(R52,$BA:$BD,2,0))</f>
        <v/>
      </c>
      <c r="T52" s="159" t="str">
        <f aca="false">IF(Inosina!J52&lt;&gt;0,"2' O-Metil rU ","")</f>
        <v/>
      </c>
      <c r="U52" s="159" t="str">
        <f aca="false">IF(Inosina!J52&gt;0,$BA$16&amp;'Pedido e Cotação'!F62&amp;" "&amp;$BA$4,"")</f>
        <v/>
      </c>
      <c r="V52" s="159" t="str">
        <f aca="false">IF(U52="","",VLOOKUP(U52,$BA:$BD,2,0))</f>
        <v/>
      </c>
      <c r="W52" s="159" t="str">
        <f aca="false">IF(Inosina!H52&lt;&gt;0,"2' O-Metil rG ","")</f>
        <v/>
      </c>
      <c r="X52" s="159" t="str">
        <f aca="false">IF(Inosina!H52&gt;0,$BA$14&amp;'Pedido e Cotação'!F62&amp;" "&amp;$BA$4,"")</f>
        <v/>
      </c>
      <c r="Y52" s="159" t="str">
        <f aca="false">IF(X52="","",VLOOKUP(X52,$BA:$BD,2,0))</f>
        <v/>
      </c>
      <c r="Z52" s="159" t="str">
        <f aca="false">IF(Inosina!G52&lt;&gt;0,"2' O-Metil rC ","")</f>
        <v/>
      </c>
      <c r="AA52" s="159" t="str">
        <f aca="false">IF(Inosina!G52&gt;0,$BA$13&amp;'Pedido e Cotação'!F62&amp;" "&amp;$BA$4,"")</f>
        <v/>
      </c>
      <c r="AB52" s="159" t="str">
        <f aca="false">IF(AA52="","",VLOOKUP(AA52,$BA:$BD,2,0))</f>
        <v/>
      </c>
      <c r="AC52" s="159" t="str">
        <f aca="false">IF(Inosina!F52&lt;&gt;0,"2' O-Metil rA ","")</f>
        <v/>
      </c>
      <c r="AD52" s="159" t="str">
        <f aca="false">IF(Inosina!F52&gt;0,$BA$12&amp;'Pedido e Cotação'!F62&amp;" "&amp;$BA$4,"")</f>
        <v/>
      </c>
      <c r="AE52" s="159"/>
      <c r="AF52" s="159" t="str">
        <f aca="false">IF(Inosina!E52&lt;&gt;0,"Deoxy Uracila ","")</f>
        <v/>
      </c>
      <c r="AG52" s="159" t="str">
        <f aca="false">IF(Inosina!E52&gt;0,$BA$11&amp;'Pedido e Cotação'!F62&amp;" "&amp;$BA$4,"")</f>
        <v/>
      </c>
      <c r="AH52" s="159" t="str">
        <f aca="false">IF(AG52="","",VLOOKUP(AG52,$BA:$BD,2,0))</f>
        <v/>
      </c>
      <c r="AI52" s="159" t="str">
        <f aca="false">IF(Inosina!I52&lt;&gt;0,"2' O-Metil 5-Metil rU ","")</f>
        <v/>
      </c>
      <c r="AJ52" s="159" t="str">
        <f aca="false">IF(Inosina!F52&gt;0,$BA$15&amp;'Pedido e Cotação'!F62&amp;" "&amp;$BA$4,"")</f>
        <v/>
      </c>
      <c r="AK52" s="159" t="str">
        <f aca="false">IF(AJ52="","",VLOOKUP(AJ52,$BA:$BD,2,0))</f>
        <v/>
      </c>
      <c r="AL52" s="159" t="str">
        <f aca="false">IF(Inosina!K52&lt;&gt;0,"5' 5-Metil dC ","")</f>
        <v/>
      </c>
      <c r="AM52" s="159" t="str">
        <f aca="false">IF(Inosina!I52&gt;0,$BA$17&amp;'Pedido e Cotação'!I62&amp;" "&amp;$BA$4,"")</f>
        <v/>
      </c>
      <c r="AN52" s="159" t="str">
        <f aca="false">IF(AM52="","",VLOOKUP(AM52,$BA:$BD,2,0))</f>
        <v/>
      </c>
      <c r="AO52" s="159" t="str">
        <f aca="false">IF(Inosina!O52&lt;&gt;0,"Fosforotioato ","")</f>
        <v/>
      </c>
      <c r="AP52" s="159" t="str">
        <f aca="false">IF(Inosina!O52&gt;0,$BA$18&amp;'Pedido e Cotação'!F62&amp;" "&amp;$BA$4,"")</f>
        <v/>
      </c>
      <c r="AQ52" s="159" t="str">
        <f aca="false">IF(AP52="","",VLOOKUP(AP52,$BA:$BD,2,0))</f>
        <v/>
      </c>
      <c r="AR52" s="159" t="str">
        <f aca="false">IF(AND(H52="",K52="",N52="",Q52="",AO52="",AF52=""),"","Modificação Interna ")</f>
        <v/>
      </c>
      <c r="AS52" s="159" t="str">
        <f aca="false">H52&amp;K52&amp;N52&amp;Q52&amp;AF52&amp;AO52&amp;T52&amp;W52&amp;Z52&amp;AC52&amp;AI52&amp;AL52</f>
        <v/>
      </c>
      <c r="AT52" s="159" t="str">
        <f aca="false">CONCATENATE(IF('Pedido e Cotação'!H62&lt;&gt;"",IF('Pedido e Cotação'!H62&gt;0,$BA$5,""),IF('Pedido e Cotação'!H62&gt;0,$BA$5,""))," ",'Pedido e Cotação'!H62)</f>
        <v> </v>
      </c>
      <c r="AU52" s="159" t="str">
        <f aca="false">IF(AT52=" ","",AT52&amp;" "&amp;'Pedido e Cotação'!F62&amp;" "&amp;$BA$4)</f>
        <v/>
      </c>
      <c r="AV52" s="159" t="str">
        <f aca="false">IF(AU52="","",VLOOKUP(AU52,$BA:$BD,2,0))</f>
        <v/>
      </c>
      <c r="AW52" s="159" t="str">
        <f aca="false">CONCATENATE(IF('Pedido e Cotação'!I62&lt;&gt;"",IF('Pedido e Cotação'!I62&gt;0,$BA$6,""),IF('Pedido e Cotação'!I62&gt;0,$BA$6,""))," ",'Pedido e Cotação'!I62)</f>
        <v> </v>
      </c>
      <c r="AX52" s="159" t="str">
        <f aca="false">IF(AW52=" ","",AW52&amp;" "&amp;'Pedido e Cotação'!F62&amp;" "&amp;$BA$4)</f>
        <v/>
      </c>
      <c r="AY52" s="159" t="str">
        <f aca="false">IF(AX52="","",VLOOKUP(AX52,$BA:$BD,2,0))</f>
        <v/>
      </c>
      <c r="AZ52" s="189" t="s">
        <v>300</v>
      </c>
      <c r="BA52" s="175" t="s">
        <v>354</v>
      </c>
      <c r="BB52" s="176" t="s">
        <v>355</v>
      </c>
      <c r="BC52" s="177" t="s">
        <v>356</v>
      </c>
      <c r="BD52" s="178" t="n">
        <f aca="false">SUM(Preço!E7)</f>
        <v>2.3</v>
      </c>
    </row>
    <row r="53" customFormat="false" ht="12.75" hidden="false" customHeight="false" outlineLevel="0" collapsed="false">
      <c r="B53" s="159" t="str">
        <f aca="false">IF('Pedido e Cotação'!E63="","",$BA$3&amp;" "&amp;'Pedido e Cotação'!F63&amp;" "&amp;$BA$4)</f>
        <v/>
      </c>
      <c r="C53" s="159" t="str">
        <f aca="false">IF(OR(F53="Dessalinizado",F53="HPLC"),"",IF('Pedido e Cotação'!E63="","",IF('Pedido e Cotação'!G63&lt;=50,"",IF(AND('Pedido e Cotação'!G63&gt;50,'Pedido e Cotação'!G63&lt;80),"L","LL"))))</f>
        <v/>
      </c>
      <c r="D53" s="159" t="str">
        <f aca="false">IF(B53="","",(B53&amp;" "&amp;F53&amp;" "&amp;C53))</f>
        <v/>
      </c>
      <c r="E53" s="159" t="str">
        <f aca="false">IF(B53="","",VLOOKUP(D53,$BA:$BD,2,0))</f>
        <v/>
      </c>
      <c r="F53" s="159" t="str">
        <f aca="false">IF('Pedido e Cotação'!J63="","",'Pedido e Cotação'!J63)</f>
        <v/>
      </c>
      <c r="G53" s="159" t="str">
        <f aca="false">IF('Pedido e Cotação'!J63="HPLC",VLOOKUP(F53,$BA:$BD,2,0),"")</f>
        <v/>
      </c>
      <c r="H53" s="159" t="str">
        <f aca="false">IF(Inosina!D53&lt;&gt;0,"Inosina ","")</f>
        <v/>
      </c>
      <c r="I53" s="159" t="str">
        <f aca="false">IF(Inosina!D53&gt;0,$BA$7&amp;'Pedido e Cotação'!F63&amp;" "&amp;$BA$4,"")</f>
        <v/>
      </c>
      <c r="J53" s="159" t="str">
        <f aca="false">IF(I53="","",VLOOKUP(I53,$BA:$BD,2,0))</f>
        <v/>
      </c>
      <c r="K53" s="159" t="str">
        <f aca="false">IF(Inosina!L53&lt;&gt;0,"8-Oxoguanina ","")</f>
        <v/>
      </c>
      <c r="L53" s="159" t="str">
        <f aca="false">IF(Inosina!L53&gt;0,$BA$8&amp;'Pedido e Cotação'!F63&amp;" "&amp;$BA$4,"")</f>
        <v/>
      </c>
      <c r="M53" s="159" t="str">
        <f aca="false">IF(L53="","",VLOOKUP(L53,$BA:$BD,2,0))</f>
        <v/>
      </c>
      <c r="N53" s="159" t="str">
        <f aca="false">IF(Inosina!M53&lt;&gt;0,"C3 ","")</f>
        <v/>
      </c>
      <c r="O53" s="159" t="str">
        <f aca="false">IF(Inosina!M53&gt;0,$BA$9&amp;'Pedido e Cotação'!F63&amp;" "&amp;$BA$4,"")</f>
        <v/>
      </c>
      <c r="P53" s="159" t="str">
        <f aca="false">IF(O53="","",VLOOKUP(O53,$BA:$BD,2,0))</f>
        <v/>
      </c>
      <c r="Q53" s="159" t="str">
        <f aca="false">IF(Inosina!N53&lt;&gt;0,"C6 ","")</f>
        <v/>
      </c>
      <c r="R53" s="159" t="str">
        <f aca="false">IF(Inosina!N53&gt;0,$BA$10&amp;'Pedido e Cotação'!F63&amp;" "&amp;$BA$4,"")</f>
        <v/>
      </c>
      <c r="S53" s="159" t="str">
        <f aca="false">IF(R53="","",VLOOKUP(R53,$BA:$BD,2,0))</f>
        <v/>
      </c>
      <c r="T53" s="159" t="str">
        <f aca="false">IF(Inosina!J53&lt;&gt;0,"2' O-Metil rU ","")</f>
        <v/>
      </c>
      <c r="U53" s="159" t="str">
        <f aca="false">IF(Inosina!J53&gt;0,$BA$16&amp;'Pedido e Cotação'!F63&amp;" "&amp;$BA$4,"")</f>
        <v/>
      </c>
      <c r="V53" s="159" t="str">
        <f aca="false">IF(U53="","",VLOOKUP(U53,$BA:$BD,2,0))</f>
        <v/>
      </c>
      <c r="W53" s="159" t="str">
        <f aca="false">IF(Inosina!H53&lt;&gt;0,"2' O-Metil rG ","")</f>
        <v/>
      </c>
      <c r="X53" s="159" t="str">
        <f aca="false">IF(Inosina!H53&gt;0,$BA$14&amp;'Pedido e Cotação'!F63&amp;" "&amp;$BA$4,"")</f>
        <v/>
      </c>
      <c r="Y53" s="159" t="str">
        <f aca="false">IF(X53="","",VLOOKUP(X53,$BA:$BD,2,0))</f>
        <v/>
      </c>
      <c r="Z53" s="159" t="str">
        <f aca="false">IF(Inosina!G53&lt;&gt;0,"2' O-Metil rC ","")</f>
        <v/>
      </c>
      <c r="AA53" s="159" t="str">
        <f aca="false">IF(Inosina!G53&gt;0,$BA$13&amp;'Pedido e Cotação'!F63&amp;" "&amp;$BA$4,"")</f>
        <v/>
      </c>
      <c r="AB53" s="159" t="str">
        <f aca="false">IF(AA53="","",VLOOKUP(AA53,$BA:$BD,2,0))</f>
        <v/>
      </c>
      <c r="AC53" s="159" t="str">
        <f aca="false">IF(Inosina!F53&lt;&gt;0,"2' O-Metil rA ","")</f>
        <v/>
      </c>
      <c r="AD53" s="159" t="str">
        <f aca="false">IF(Inosina!F53&gt;0,$BA$12&amp;'Pedido e Cotação'!F63&amp;" "&amp;$BA$4,"")</f>
        <v/>
      </c>
      <c r="AE53" s="159"/>
      <c r="AF53" s="159" t="str">
        <f aca="false">IF(Inosina!E53&lt;&gt;0,"Deoxy Uracila ","")</f>
        <v/>
      </c>
      <c r="AG53" s="159" t="str">
        <f aca="false">IF(Inosina!E53&gt;0,$BA$11&amp;'Pedido e Cotação'!F63&amp;" "&amp;$BA$4,"")</f>
        <v/>
      </c>
      <c r="AH53" s="159" t="str">
        <f aca="false">IF(AG53="","",VLOOKUP(AG53,$BA:$BD,2,0))</f>
        <v/>
      </c>
      <c r="AI53" s="159" t="str">
        <f aca="false">IF(Inosina!I53&lt;&gt;0,"2' O-Metil 5-Metil rU ","")</f>
        <v/>
      </c>
      <c r="AJ53" s="159" t="str">
        <f aca="false">IF(Inosina!F53&gt;0,$BA$15&amp;'Pedido e Cotação'!F63&amp;" "&amp;$BA$4,"")</f>
        <v/>
      </c>
      <c r="AK53" s="159" t="str">
        <f aca="false">IF(AJ53="","",VLOOKUP(AJ53,$BA:$BD,2,0))</f>
        <v/>
      </c>
      <c r="AL53" s="159" t="str">
        <f aca="false">IF(Inosina!K53&lt;&gt;0,"5' 5-Metil dC ","")</f>
        <v/>
      </c>
      <c r="AM53" s="159" t="str">
        <f aca="false">IF(Inosina!I53&gt;0,$BA$17&amp;'Pedido e Cotação'!I63&amp;" "&amp;$BA$4,"")</f>
        <v/>
      </c>
      <c r="AN53" s="159" t="str">
        <f aca="false">IF(AM53="","",VLOOKUP(AM53,$BA:$BD,2,0))</f>
        <v/>
      </c>
      <c r="AO53" s="159" t="str">
        <f aca="false">IF(Inosina!O53&lt;&gt;0,"Fosforotioato ","")</f>
        <v/>
      </c>
      <c r="AP53" s="159" t="str">
        <f aca="false">IF(Inosina!O53&gt;0,$BA$18&amp;'Pedido e Cotação'!F63&amp;" "&amp;$BA$4,"")</f>
        <v/>
      </c>
      <c r="AQ53" s="159" t="str">
        <f aca="false">IF(AP53="","",VLOOKUP(AP53,$BA:$BD,2,0))</f>
        <v/>
      </c>
      <c r="AR53" s="159" t="str">
        <f aca="false">IF(AND(H53="",K53="",N53="",Q53="",AO53="",AF53=""),"","Modificação Interna ")</f>
        <v/>
      </c>
      <c r="AS53" s="159" t="str">
        <f aca="false">H53&amp;K53&amp;N53&amp;Q53&amp;AF53&amp;AO53&amp;T53&amp;W53&amp;Z53&amp;AC53&amp;AI53&amp;AL53</f>
        <v/>
      </c>
      <c r="AT53" s="159" t="str">
        <f aca="false">CONCATENATE(IF('Pedido e Cotação'!H63&lt;&gt;"",IF('Pedido e Cotação'!H63&gt;0,$BA$5,""),IF('Pedido e Cotação'!H63&gt;0,$BA$5,""))," ",'Pedido e Cotação'!H63)</f>
        <v> </v>
      </c>
      <c r="AU53" s="159" t="str">
        <f aca="false">IF(AT53=" ","",AT53&amp;" "&amp;'Pedido e Cotação'!F63&amp;" "&amp;$BA$4)</f>
        <v/>
      </c>
      <c r="AV53" s="159" t="str">
        <f aca="false">IF(AU53="","",VLOOKUP(AU53,$BA:$BD,2,0))</f>
        <v/>
      </c>
      <c r="AW53" s="159" t="str">
        <f aca="false">CONCATENATE(IF('Pedido e Cotação'!I63&lt;&gt;"",IF('Pedido e Cotação'!I63&gt;0,$BA$6,""),IF('Pedido e Cotação'!I63&gt;0,$BA$6,""))," ",'Pedido e Cotação'!I63)</f>
        <v> </v>
      </c>
      <c r="AX53" s="159" t="str">
        <f aca="false">IF(AW53=" ","",AW53&amp;" "&amp;'Pedido e Cotação'!F63&amp;" "&amp;$BA$4)</f>
        <v/>
      </c>
      <c r="AY53" s="159" t="str">
        <f aca="false">IF(AX53="","",VLOOKUP(AX53,$BA:$BD,2,0))</f>
        <v/>
      </c>
      <c r="AZ53" s="189" t="s">
        <v>310</v>
      </c>
      <c r="BA53" s="183" t="s">
        <v>357</v>
      </c>
      <c r="BB53" s="180" t="s">
        <v>358</v>
      </c>
      <c r="BC53" s="181" t="s">
        <v>359</v>
      </c>
      <c r="BD53" s="182" t="n">
        <f aca="false">SUM(Preço!F7)</f>
        <v>3.25</v>
      </c>
    </row>
    <row r="54" customFormat="false" ht="12.75" hidden="false" customHeight="false" outlineLevel="0" collapsed="false">
      <c r="B54" s="159" t="str">
        <f aca="false">IF('Pedido e Cotação'!E64="","",$BA$3&amp;" "&amp;'Pedido e Cotação'!F64&amp;" "&amp;$BA$4)</f>
        <v/>
      </c>
      <c r="C54" s="159" t="str">
        <f aca="false">IF(OR(F54="Dessalinizado",F54="HPLC"),"",IF('Pedido e Cotação'!E64="","",IF('Pedido e Cotação'!G64&lt;=50,"",IF(AND('Pedido e Cotação'!G64&gt;50,'Pedido e Cotação'!G64&lt;80),"L","LL"))))</f>
        <v/>
      </c>
      <c r="D54" s="159" t="str">
        <f aca="false">IF(B54="","",(B54&amp;" "&amp;F54&amp;" "&amp;C54))</f>
        <v/>
      </c>
      <c r="E54" s="159" t="str">
        <f aca="false">IF(B54="","",VLOOKUP(D54,$BA:$BD,2,0))</f>
        <v/>
      </c>
      <c r="F54" s="159" t="str">
        <f aca="false">IF('Pedido e Cotação'!J64="","",'Pedido e Cotação'!J64)</f>
        <v/>
      </c>
      <c r="G54" s="159" t="str">
        <f aca="false">IF('Pedido e Cotação'!J64="HPLC",VLOOKUP(F54,$BA:$BD,2,0),"")</f>
        <v/>
      </c>
      <c r="H54" s="159" t="str">
        <f aca="false">IF(Inosina!D54&lt;&gt;0,"Inosina ","")</f>
        <v/>
      </c>
      <c r="I54" s="159" t="str">
        <f aca="false">IF(Inosina!D54&gt;0,$BA$7&amp;'Pedido e Cotação'!F64&amp;" "&amp;$BA$4,"")</f>
        <v/>
      </c>
      <c r="J54" s="159" t="str">
        <f aca="false">IF(I54="","",VLOOKUP(I54,$BA:$BD,2,0))</f>
        <v/>
      </c>
      <c r="K54" s="159" t="str">
        <f aca="false">IF(Inosina!L54&lt;&gt;0,"8-Oxoguanina ","")</f>
        <v/>
      </c>
      <c r="L54" s="159" t="str">
        <f aca="false">IF(Inosina!L54&gt;0,$BA$8&amp;'Pedido e Cotação'!F64&amp;" "&amp;$BA$4,"")</f>
        <v/>
      </c>
      <c r="M54" s="159" t="str">
        <f aca="false">IF(L54="","",VLOOKUP(L54,$BA:$BD,2,0))</f>
        <v/>
      </c>
      <c r="N54" s="159" t="str">
        <f aca="false">IF(Inosina!M54&lt;&gt;0,"C3 ","")</f>
        <v/>
      </c>
      <c r="O54" s="159" t="str">
        <f aca="false">IF(Inosina!M54&gt;0,$BA$9&amp;'Pedido e Cotação'!F64&amp;" "&amp;$BA$4,"")</f>
        <v/>
      </c>
      <c r="P54" s="159" t="str">
        <f aca="false">IF(O54="","",VLOOKUP(O54,$BA:$BD,2,0))</f>
        <v/>
      </c>
      <c r="Q54" s="159" t="str">
        <f aca="false">IF(Inosina!N54&lt;&gt;0,"C6 ","")</f>
        <v/>
      </c>
      <c r="R54" s="159" t="str">
        <f aca="false">IF(Inosina!N54&gt;0,$BA$10&amp;'Pedido e Cotação'!F64&amp;" "&amp;$BA$4,"")</f>
        <v/>
      </c>
      <c r="S54" s="159" t="str">
        <f aca="false">IF(R54="","",VLOOKUP(R54,$BA:$BD,2,0))</f>
        <v/>
      </c>
      <c r="T54" s="159" t="str">
        <f aca="false">IF(Inosina!J54&lt;&gt;0,"2' O-Metil rU ","")</f>
        <v/>
      </c>
      <c r="U54" s="159" t="str">
        <f aca="false">IF(Inosina!J54&gt;0,$BA$16&amp;'Pedido e Cotação'!F64&amp;" "&amp;$BA$4,"")</f>
        <v/>
      </c>
      <c r="V54" s="159" t="str">
        <f aca="false">IF(U54="","",VLOOKUP(U54,$BA:$BD,2,0))</f>
        <v/>
      </c>
      <c r="W54" s="159" t="str">
        <f aca="false">IF(Inosina!H54&lt;&gt;0,"2' O-Metil rG ","")</f>
        <v/>
      </c>
      <c r="X54" s="159" t="str">
        <f aca="false">IF(Inosina!H54&gt;0,$BA$14&amp;'Pedido e Cotação'!F64&amp;" "&amp;$BA$4,"")</f>
        <v/>
      </c>
      <c r="Y54" s="159" t="str">
        <f aca="false">IF(X54="","",VLOOKUP(X54,$BA:$BD,2,0))</f>
        <v/>
      </c>
      <c r="Z54" s="159" t="str">
        <f aca="false">IF(Inosina!G54&lt;&gt;0,"2' O-Metil rC ","")</f>
        <v/>
      </c>
      <c r="AA54" s="159" t="str">
        <f aca="false">IF(Inosina!G54&gt;0,$BA$13&amp;'Pedido e Cotação'!F64&amp;" "&amp;$BA$4,"")</f>
        <v/>
      </c>
      <c r="AB54" s="159" t="str">
        <f aca="false">IF(AA54="","",VLOOKUP(AA54,$BA:$BD,2,0))</f>
        <v/>
      </c>
      <c r="AC54" s="159" t="str">
        <f aca="false">IF(Inosina!F54&lt;&gt;0,"2' O-Metil rA ","")</f>
        <v/>
      </c>
      <c r="AD54" s="159" t="str">
        <f aca="false">IF(Inosina!F54&gt;0,$BA$12&amp;'Pedido e Cotação'!F64&amp;" "&amp;$BA$4,"")</f>
        <v/>
      </c>
      <c r="AE54" s="159"/>
      <c r="AF54" s="159" t="str">
        <f aca="false">IF(Inosina!E54&lt;&gt;0,"Deoxy Uracila ","")</f>
        <v/>
      </c>
      <c r="AG54" s="159" t="str">
        <f aca="false">IF(Inosina!E54&gt;0,$BA$11&amp;'Pedido e Cotação'!F64&amp;" "&amp;$BA$4,"")</f>
        <v/>
      </c>
      <c r="AH54" s="159" t="str">
        <f aca="false">IF(AG54="","",VLOOKUP(AG54,$BA:$BD,2,0))</f>
        <v/>
      </c>
      <c r="AI54" s="159" t="str">
        <f aca="false">IF(Inosina!I54&lt;&gt;0,"2' O-Metil 5-Metil rU ","")</f>
        <v/>
      </c>
      <c r="AJ54" s="159" t="str">
        <f aca="false">IF(Inosina!F54&gt;0,$BA$15&amp;'Pedido e Cotação'!F64&amp;" "&amp;$BA$4,"")</f>
        <v/>
      </c>
      <c r="AK54" s="159" t="str">
        <f aca="false">IF(AJ54="","",VLOOKUP(AJ54,$BA:$BD,2,0))</f>
        <v/>
      </c>
      <c r="AL54" s="159" t="str">
        <f aca="false">IF(Inosina!K54&lt;&gt;0,"5' 5-Metil dC ","")</f>
        <v/>
      </c>
      <c r="AM54" s="159" t="str">
        <f aca="false">IF(Inosina!I54&gt;0,$BA$17&amp;'Pedido e Cotação'!I64&amp;" "&amp;$BA$4,"")</f>
        <v/>
      </c>
      <c r="AN54" s="159" t="str">
        <f aca="false">IF(AM54="","",VLOOKUP(AM54,$BA:$BD,2,0))</f>
        <v/>
      </c>
      <c r="AO54" s="159" t="str">
        <f aca="false">IF(Inosina!O54&lt;&gt;0,"Fosforotioato ","")</f>
        <v/>
      </c>
      <c r="AP54" s="159" t="str">
        <f aca="false">IF(Inosina!O54&gt;0,$BA$18&amp;'Pedido e Cotação'!F64&amp;" "&amp;$BA$4,"")</f>
        <v/>
      </c>
      <c r="AQ54" s="159" t="str">
        <f aca="false">IF(AP54="","",VLOOKUP(AP54,$BA:$BD,2,0))</f>
        <v/>
      </c>
      <c r="AR54" s="159" t="str">
        <f aca="false">IF(AND(H54="",K54="",N54="",Q54="",AO54="",AF54=""),"","Modificação Interna ")</f>
        <v/>
      </c>
      <c r="AS54" s="159" t="str">
        <f aca="false">H54&amp;K54&amp;N54&amp;Q54&amp;AF54&amp;AO54&amp;T54&amp;W54&amp;Z54&amp;AC54&amp;AI54&amp;AL54</f>
        <v/>
      </c>
      <c r="AT54" s="159" t="str">
        <f aca="false">CONCATENATE(IF('Pedido e Cotação'!H64&lt;&gt;"",IF('Pedido e Cotação'!H64&gt;0,$BA$5,""),IF('Pedido e Cotação'!H64&gt;0,$BA$5,""))," ",'Pedido e Cotação'!H64)</f>
        <v> </v>
      </c>
      <c r="AU54" s="159" t="str">
        <f aca="false">IF(AT54=" ","",AT54&amp;" "&amp;'Pedido e Cotação'!F64&amp;" "&amp;$BA$4)</f>
        <v/>
      </c>
      <c r="AV54" s="159" t="str">
        <f aca="false">IF(AU54="","",VLOOKUP(AU54,$BA:$BD,2,0))</f>
        <v/>
      </c>
      <c r="AW54" s="159" t="str">
        <f aca="false">CONCATENATE(IF('Pedido e Cotação'!I64&lt;&gt;"",IF('Pedido e Cotação'!I64&gt;0,$BA$6,""),IF('Pedido e Cotação'!I64&gt;0,$BA$6,""))," ",'Pedido e Cotação'!I64)</f>
        <v> </v>
      </c>
      <c r="AX54" s="159" t="str">
        <f aca="false">IF(AW54=" ","",AW54&amp;" "&amp;'Pedido e Cotação'!F64&amp;" "&amp;$BA$4)</f>
        <v/>
      </c>
      <c r="AY54" s="159" t="str">
        <f aca="false">IF(AX54="","",VLOOKUP(AX54,$BA:$BD,2,0))</f>
        <v/>
      </c>
      <c r="AZ54" s="189" t="s">
        <v>320</v>
      </c>
      <c r="BA54" s="175" t="s">
        <v>360</v>
      </c>
      <c r="BB54" s="176" t="s">
        <v>361</v>
      </c>
      <c r="BC54" s="177" t="s">
        <v>362</v>
      </c>
      <c r="BD54" s="178" t="n">
        <f aca="false">SUM(Preço!G7)</f>
        <v>4.35</v>
      </c>
    </row>
    <row r="55" customFormat="false" ht="12.75" hidden="false" customHeight="false" outlineLevel="0" collapsed="false">
      <c r="B55" s="159" t="str">
        <f aca="false">IF('Pedido e Cotação'!E65="","",$BA$3&amp;" "&amp;'Pedido e Cotação'!F65&amp;" "&amp;$BA$4)</f>
        <v/>
      </c>
      <c r="C55" s="159" t="str">
        <f aca="false">IF(OR(F55="Dessalinizado",F55="HPLC"),"",IF('Pedido e Cotação'!E65="","",IF('Pedido e Cotação'!G65&lt;=50,"",IF(AND('Pedido e Cotação'!G65&gt;50,'Pedido e Cotação'!G65&lt;80),"L","LL"))))</f>
        <v/>
      </c>
      <c r="D55" s="159" t="str">
        <f aca="false">IF(B55="","",(B55&amp;" "&amp;F55&amp;" "&amp;C55))</f>
        <v/>
      </c>
      <c r="E55" s="159" t="str">
        <f aca="false">IF(B55="","",VLOOKUP(D55,$BA:$BD,2,0))</f>
        <v/>
      </c>
      <c r="F55" s="159" t="str">
        <f aca="false">IF('Pedido e Cotação'!J65="","",'Pedido e Cotação'!J65)</f>
        <v/>
      </c>
      <c r="G55" s="159" t="str">
        <f aca="false">IF('Pedido e Cotação'!J65="HPLC",VLOOKUP(F55,$BA:$BD,2,0),"")</f>
        <v/>
      </c>
      <c r="H55" s="159" t="str">
        <f aca="false">IF(Inosina!D55&lt;&gt;0,"Inosina ","")</f>
        <v/>
      </c>
      <c r="I55" s="159" t="str">
        <f aca="false">IF(Inosina!D55&gt;0,$BA$7&amp;'Pedido e Cotação'!F65&amp;" "&amp;$BA$4,"")</f>
        <v/>
      </c>
      <c r="J55" s="159" t="str">
        <f aca="false">IF(I55="","",VLOOKUP(I55,$BA:$BD,2,0))</f>
        <v/>
      </c>
      <c r="K55" s="159" t="str">
        <f aca="false">IF(Inosina!L55&lt;&gt;0,"8-Oxoguanina ","")</f>
        <v/>
      </c>
      <c r="L55" s="159" t="str">
        <f aca="false">IF(Inosina!L55&gt;0,$BA$8&amp;'Pedido e Cotação'!F65&amp;" "&amp;$BA$4,"")</f>
        <v/>
      </c>
      <c r="M55" s="159" t="str">
        <f aca="false">IF(L55="","",VLOOKUP(L55,$BA:$BD,2,0))</f>
        <v/>
      </c>
      <c r="N55" s="159" t="str">
        <f aca="false">IF(Inosina!M55&lt;&gt;0,"C3 ","")</f>
        <v/>
      </c>
      <c r="O55" s="159" t="str">
        <f aca="false">IF(Inosina!M55&gt;0,$BA$9&amp;'Pedido e Cotação'!F65&amp;" "&amp;$BA$4,"")</f>
        <v/>
      </c>
      <c r="P55" s="159" t="str">
        <f aca="false">IF(O55="","",VLOOKUP(O55,$BA:$BD,2,0))</f>
        <v/>
      </c>
      <c r="Q55" s="159" t="str">
        <f aca="false">IF(Inosina!N55&lt;&gt;0,"C6 ","")</f>
        <v/>
      </c>
      <c r="R55" s="159" t="str">
        <f aca="false">IF(Inosina!N55&gt;0,$BA$10&amp;'Pedido e Cotação'!F65&amp;" "&amp;$BA$4,"")</f>
        <v/>
      </c>
      <c r="S55" s="159" t="str">
        <f aca="false">IF(R55="","",VLOOKUP(R55,$BA:$BD,2,0))</f>
        <v/>
      </c>
      <c r="T55" s="159" t="str">
        <f aca="false">IF(Inosina!J55&lt;&gt;0,"2' O-Metil rU ","")</f>
        <v/>
      </c>
      <c r="U55" s="159" t="str">
        <f aca="false">IF(Inosina!J55&gt;0,$BA$16&amp;'Pedido e Cotação'!F65&amp;" "&amp;$BA$4,"")</f>
        <v/>
      </c>
      <c r="V55" s="159" t="str">
        <f aca="false">IF(U55="","",VLOOKUP(U55,$BA:$BD,2,0))</f>
        <v/>
      </c>
      <c r="W55" s="159" t="str">
        <f aca="false">IF(Inosina!H55&lt;&gt;0,"2' O-Metil rG ","")</f>
        <v/>
      </c>
      <c r="X55" s="159" t="str">
        <f aca="false">IF(Inosina!H55&gt;0,$BA$14&amp;'Pedido e Cotação'!F65&amp;" "&amp;$BA$4,"")</f>
        <v/>
      </c>
      <c r="Y55" s="159" t="str">
        <f aca="false">IF(X55="","",VLOOKUP(X55,$BA:$BD,2,0))</f>
        <v/>
      </c>
      <c r="Z55" s="159" t="str">
        <f aca="false">IF(Inosina!G55&lt;&gt;0,"2' O-Metil rC ","")</f>
        <v/>
      </c>
      <c r="AA55" s="159" t="str">
        <f aca="false">IF(Inosina!G55&gt;0,$BA$13&amp;'Pedido e Cotação'!F65&amp;" "&amp;$BA$4,"")</f>
        <v/>
      </c>
      <c r="AB55" s="159" t="str">
        <f aca="false">IF(AA55="","",VLOOKUP(AA55,$BA:$BD,2,0))</f>
        <v/>
      </c>
      <c r="AC55" s="159" t="str">
        <f aca="false">IF(Inosina!F55&lt;&gt;0,"2' O-Metil rA ","")</f>
        <v/>
      </c>
      <c r="AD55" s="159" t="str">
        <f aca="false">IF(Inosina!F55&gt;0,$BA$12&amp;'Pedido e Cotação'!F65&amp;" "&amp;$BA$4,"")</f>
        <v/>
      </c>
      <c r="AE55" s="159"/>
      <c r="AF55" s="159" t="str">
        <f aca="false">IF(Inosina!E55&lt;&gt;0,"Deoxy Uracila ","")</f>
        <v/>
      </c>
      <c r="AG55" s="159" t="str">
        <f aca="false">IF(Inosina!E55&gt;0,$BA$11&amp;'Pedido e Cotação'!F65&amp;" "&amp;$BA$4,"")</f>
        <v/>
      </c>
      <c r="AH55" s="159" t="str">
        <f aca="false">IF(AG55="","",VLOOKUP(AG55,$BA:$BD,2,0))</f>
        <v/>
      </c>
      <c r="AI55" s="159" t="str">
        <f aca="false">IF(Inosina!I55&lt;&gt;0,"2' O-Metil 5-Metil rU ","")</f>
        <v/>
      </c>
      <c r="AJ55" s="159" t="str">
        <f aca="false">IF(Inosina!F55&gt;0,$BA$15&amp;'Pedido e Cotação'!F65&amp;" "&amp;$BA$4,"")</f>
        <v/>
      </c>
      <c r="AK55" s="159" t="str">
        <f aca="false">IF(AJ55="","",VLOOKUP(AJ55,$BA:$BD,2,0))</f>
        <v/>
      </c>
      <c r="AL55" s="159" t="str">
        <f aca="false">IF(Inosina!K55&lt;&gt;0,"5' 5-Metil dC ","")</f>
        <v/>
      </c>
      <c r="AM55" s="159" t="str">
        <f aca="false">IF(Inosina!I55&gt;0,$BA$17&amp;'Pedido e Cotação'!I65&amp;" "&amp;$BA$4,"")</f>
        <v/>
      </c>
      <c r="AN55" s="159" t="str">
        <f aca="false">IF(AM55="","",VLOOKUP(AM55,$BA:$BD,2,0))</f>
        <v/>
      </c>
      <c r="AO55" s="159" t="str">
        <f aca="false">IF(Inosina!O55&lt;&gt;0,"Fosforotioato ","")</f>
        <v/>
      </c>
      <c r="AP55" s="159" t="str">
        <f aca="false">IF(Inosina!O55&gt;0,$BA$18&amp;'Pedido e Cotação'!F65&amp;" "&amp;$BA$4,"")</f>
        <v/>
      </c>
      <c r="AQ55" s="159" t="str">
        <f aca="false">IF(AP55="","",VLOOKUP(AP55,$BA:$BD,2,0))</f>
        <v/>
      </c>
      <c r="AR55" s="159" t="str">
        <f aca="false">IF(AND(H55="",K55="",N55="",Q55="",AO55="",AF55=""),"","Modificação Interna ")</f>
        <v/>
      </c>
      <c r="AS55" s="159" t="str">
        <f aca="false">H55&amp;K55&amp;N55&amp;Q55&amp;AF55&amp;AO55&amp;T55&amp;W55&amp;Z55&amp;AC55&amp;AI55&amp;AL55</f>
        <v/>
      </c>
      <c r="AT55" s="159" t="str">
        <f aca="false">CONCATENATE(IF('Pedido e Cotação'!H65&lt;&gt;"",IF('Pedido e Cotação'!H65&gt;0,$BA$5,""),IF('Pedido e Cotação'!H65&gt;0,$BA$5,""))," ",'Pedido e Cotação'!H65)</f>
        <v> </v>
      </c>
      <c r="AU55" s="159" t="str">
        <f aca="false">IF(AT55=" ","",AT55&amp;" "&amp;'Pedido e Cotação'!F65&amp;" "&amp;$BA$4)</f>
        <v/>
      </c>
      <c r="AV55" s="159" t="str">
        <f aca="false">IF(AU55="","",VLOOKUP(AU55,$BA:$BD,2,0))</f>
        <v/>
      </c>
      <c r="AW55" s="159" t="str">
        <f aca="false">CONCATENATE(IF('Pedido e Cotação'!I65&lt;&gt;"",IF('Pedido e Cotação'!I65&gt;0,$BA$6,""),IF('Pedido e Cotação'!I65&gt;0,$BA$6,""))," ",'Pedido e Cotação'!I65)</f>
        <v> </v>
      </c>
      <c r="AX55" s="159" t="str">
        <f aca="false">IF(AW55=" ","",AW55&amp;" "&amp;'Pedido e Cotação'!F65&amp;" "&amp;$BA$4)</f>
        <v/>
      </c>
      <c r="AY55" s="159" t="str">
        <f aca="false">IF(AX55="","",VLOOKUP(AX55,$BA:$BD,2,0))</f>
        <v/>
      </c>
      <c r="AZ55" s="189" t="s">
        <v>330</v>
      </c>
      <c r="BA55" s="183" t="s">
        <v>363</v>
      </c>
      <c r="BB55" s="180" t="s">
        <v>364</v>
      </c>
      <c r="BC55" s="181" t="s">
        <v>365</v>
      </c>
      <c r="BD55" s="182" t="n">
        <f aca="false">SUM(Preço!H7)</f>
        <v>10.7</v>
      </c>
    </row>
    <row r="56" customFormat="false" ht="12.75" hidden="false" customHeight="false" outlineLevel="0" collapsed="false">
      <c r="B56" s="159" t="str">
        <f aca="false">IF('Pedido e Cotação'!E66="","",$BA$3&amp;" "&amp;'Pedido e Cotação'!F66&amp;" "&amp;$BA$4)</f>
        <v/>
      </c>
      <c r="C56" s="159" t="str">
        <f aca="false">IF(OR(F56="Dessalinizado",F56="HPLC"),"",IF('Pedido e Cotação'!E66="","",IF('Pedido e Cotação'!G66&lt;=50,"",IF(AND('Pedido e Cotação'!G66&gt;50,'Pedido e Cotação'!G66&lt;80),"L","LL"))))</f>
        <v/>
      </c>
      <c r="D56" s="159" t="str">
        <f aca="false">IF(B56="","",(B56&amp;" "&amp;F56&amp;" "&amp;C56))</f>
        <v/>
      </c>
      <c r="E56" s="159" t="str">
        <f aca="false">IF(B56="","",VLOOKUP(D56,$BA:$BD,2,0))</f>
        <v/>
      </c>
      <c r="F56" s="159" t="str">
        <f aca="false">IF('Pedido e Cotação'!J66="","",'Pedido e Cotação'!J66)</f>
        <v/>
      </c>
      <c r="G56" s="159" t="str">
        <f aca="false">IF('Pedido e Cotação'!J66="HPLC",VLOOKUP(F56,$BA:$BD,2,0),"")</f>
        <v/>
      </c>
      <c r="H56" s="159" t="str">
        <f aca="false">IF(Inosina!D56&lt;&gt;0,"Inosina ","")</f>
        <v/>
      </c>
      <c r="I56" s="159" t="str">
        <f aca="false">IF(Inosina!D56&gt;0,$BA$7&amp;'Pedido e Cotação'!F66&amp;" "&amp;$BA$4,"")</f>
        <v/>
      </c>
      <c r="J56" s="159" t="str">
        <f aca="false">IF(I56="","",VLOOKUP(I56,$BA:$BD,2,0))</f>
        <v/>
      </c>
      <c r="K56" s="159" t="str">
        <f aca="false">IF(Inosina!L56&lt;&gt;0,"8-Oxoguanina ","")</f>
        <v/>
      </c>
      <c r="L56" s="159" t="str">
        <f aca="false">IF(Inosina!L56&gt;0,$BA$8&amp;'Pedido e Cotação'!F66&amp;" "&amp;$BA$4,"")</f>
        <v/>
      </c>
      <c r="M56" s="159" t="str">
        <f aca="false">IF(L56="","",VLOOKUP(L56,$BA:$BD,2,0))</f>
        <v/>
      </c>
      <c r="N56" s="159" t="str">
        <f aca="false">IF(Inosina!M56&lt;&gt;0,"C3 ","")</f>
        <v/>
      </c>
      <c r="O56" s="159" t="str">
        <f aca="false">IF(Inosina!M56&gt;0,$BA$9&amp;'Pedido e Cotação'!F66&amp;" "&amp;$BA$4,"")</f>
        <v/>
      </c>
      <c r="P56" s="159" t="str">
        <f aca="false">IF(O56="","",VLOOKUP(O56,$BA:$BD,2,0))</f>
        <v/>
      </c>
      <c r="Q56" s="159" t="str">
        <f aca="false">IF(Inosina!N56&lt;&gt;0,"C6 ","")</f>
        <v/>
      </c>
      <c r="R56" s="159" t="str">
        <f aca="false">IF(Inosina!N56&gt;0,$BA$10&amp;'Pedido e Cotação'!F66&amp;" "&amp;$BA$4,"")</f>
        <v/>
      </c>
      <c r="S56" s="159" t="str">
        <f aca="false">IF(R56="","",VLOOKUP(R56,$BA:$BD,2,0))</f>
        <v/>
      </c>
      <c r="T56" s="159" t="str">
        <f aca="false">IF(Inosina!J56&lt;&gt;0,"2' O-Metil rU ","")</f>
        <v/>
      </c>
      <c r="U56" s="159" t="str">
        <f aca="false">IF(Inosina!J56&gt;0,$BA$16&amp;'Pedido e Cotação'!F66&amp;" "&amp;$BA$4,"")</f>
        <v/>
      </c>
      <c r="V56" s="159" t="str">
        <f aca="false">IF(U56="","",VLOOKUP(U56,$BA:$BD,2,0))</f>
        <v/>
      </c>
      <c r="W56" s="159" t="str">
        <f aca="false">IF(Inosina!H56&lt;&gt;0,"2' O-Metil rG ","")</f>
        <v/>
      </c>
      <c r="X56" s="159" t="str">
        <f aca="false">IF(Inosina!H56&gt;0,$BA$14&amp;'Pedido e Cotação'!F66&amp;" "&amp;$BA$4,"")</f>
        <v/>
      </c>
      <c r="Y56" s="159" t="str">
        <f aca="false">IF(X56="","",VLOOKUP(X56,$BA:$BD,2,0))</f>
        <v/>
      </c>
      <c r="Z56" s="159" t="str">
        <f aca="false">IF(Inosina!G56&lt;&gt;0,"2' O-Metil rC ","")</f>
        <v/>
      </c>
      <c r="AA56" s="159" t="str">
        <f aca="false">IF(Inosina!G56&gt;0,$BA$13&amp;'Pedido e Cotação'!F66&amp;" "&amp;$BA$4,"")</f>
        <v/>
      </c>
      <c r="AB56" s="159" t="str">
        <f aca="false">IF(AA56="","",VLOOKUP(AA56,$BA:$BD,2,0))</f>
        <v/>
      </c>
      <c r="AC56" s="159" t="str">
        <f aca="false">IF(Inosina!F56&lt;&gt;0,"2' O-Metil rA ","")</f>
        <v/>
      </c>
      <c r="AD56" s="159" t="str">
        <f aca="false">IF(Inosina!F56&gt;0,$BA$12&amp;'Pedido e Cotação'!F66&amp;" "&amp;$BA$4,"")</f>
        <v/>
      </c>
      <c r="AE56" s="159"/>
      <c r="AF56" s="159" t="str">
        <f aca="false">IF(Inosina!E56&lt;&gt;0,"Deoxy Uracila ","")</f>
        <v/>
      </c>
      <c r="AG56" s="159" t="str">
        <f aca="false">IF(Inosina!E56&gt;0,$BA$11&amp;'Pedido e Cotação'!F66&amp;" "&amp;$BA$4,"")</f>
        <v/>
      </c>
      <c r="AH56" s="159" t="str">
        <f aca="false">IF(AG56="","",VLOOKUP(AG56,$BA:$BD,2,0))</f>
        <v/>
      </c>
      <c r="AI56" s="159" t="str">
        <f aca="false">IF(Inosina!I56&lt;&gt;0,"2' O-Metil 5-Metil rU ","")</f>
        <v/>
      </c>
      <c r="AJ56" s="159" t="str">
        <f aca="false">IF(Inosina!F56&gt;0,$BA$15&amp;'Pedido e Cotação'!F66&amp;" "&amp;$BA$4,"")</f>
        <v/>
      </c>
      <c r="AK56" s="159" t="str">
        <f aca="false">IF(AJ56="","",VLOOKUP(AJ56,$BA:$BD,2,0))</f>
        <v/>
      </c>
      <c r="AL56" s="159" t="str">
        <f aca="false">IF(Inosina!K56&lt;&gt;0,"5' 5-Metil dC ","")</f>
        <v/>
      </c>
      <c r="AM56" s="159" t="str">
        <f aca="false">IF(Inosina!I56&gt;0,$BA$17&amp;'Pedido e Cotação'!I66&amp;" "&amp;$BA$4,"")</f>
        <v/>
      </c>
      <c r="AN56" s="159" t="str">
        <f aca="false">IF(AM56="","",VLOOKUP(AM56,$BA:$BD,2,0))</f>
        <v/>
      </c>
      <c r="AO56" s="159" t="str">
        <f aca="false">IF(Inosina!O56&lt;&gt;0,"Fosforotioato ","")</f>
        <v/>
      </c>
      <c r="AP56" s="159" t="str">
        <f aca="false">IF(Inosina!O56&gt;0,$BA$18&amp;'Pedido e Cotação'!F66&amp;" "&amp;$BA$4,"")</f>
        <v/>
      </c>
      <c r="AQ56" s="159" t="str">
        <f aca="false">IF(AP56="","",VLOOKUP(AP56,$BA:$BD,2,0))</f>
        <v/>
      </c>
      <c r="AR56" s="159" t="str">
        <f aca="false">IF(AND(H56="",K56="",N56="",Q56="",AO56="",AF56=""),"","Modificação Interna ")</f>
        <v/>
      </c>
      <c r="AS56" s="159" t="str">
        <f aca="false">H56&amp;K56&amp;N56&amp;Q56&amp;AF56&amp;AO56&amp;T56&amp;W56&amp;Z56&amp;AC56&amp;AI56&amp;AL56</f>
        <v/>
      </c>
      <c r="AT56" s="159" t="str">
        <f aca="false">CONCATENATE(IF('Pedido e Cotação'!H66&lt;&gt;"",IF('Pedido e Cotação'!H66&gt;0,$BA$5,""),IF('Pedido e Cotação'!H66&gt;0,$BA$5,""))," ",'Pedido e Cotação'!H66)</f>
        <v> </v>
      </c>
      <c r="AU56" s="159" t="str">
        <f aca="false">IF(AT56=" ","",AT56&amp;" "&amp;'Pedido e Cotação'!F66&amp;" "&amp;$BA$4)</f>
        <v/>
      </c>
      <c r="AV56" s="159" t="str">
        <f aca="false">IF(AU56="","",VLOOKUP(AU56,$BA:$BD,2,0))</f>
        <v/>
      </c>
      <c r="AW56" s="159" t="str">
        <f aca="false">CONCATENATE(IF('Pedido e Cotação'!I66&lt;&gt;"",IF('Pedido e Cotação'!I66&gt;0,$BA$6,""),IF('Pedido e Cotação'!I66&gt;0,$BA$6,""))," ",'Pedido e Cotação'!I66)</f>
        <v> </v>
      </c>
      <c r="AX56" s="159" t="str">
        <f aca="false">IF(AW56=" ","",AW56&amp;" "&amp;'Pedido e Cotação'!F66&amp;" "&amp;$BA$4)</f>
        <v/>
      </c>
      <c r="AY56" s="159" t="str">
        <f aca="false">IF(AX56="","",VLOOKUP(AX56,$BA:$BD,2,0))</f>
        <v/>
      </c>
      <c r="AZ56" s="165" t="s">
        <v>340</v>
      </c>
      <c r="BA56" s="190" t="s">
        <v>366</v>
      </c>
      <c r="BB56" s="186" t="s">
        <v>367</v>
      </c>
      <c r="BC56" s="187"/>
      <c r="BD56" s="188"/>
    </row>
    <row r="57" customFormat="false" ht="12.75" hidden="false" customHeight="false" outlineLevel="0" collapsed="false">
      <c r="B57" s="159" t="str">
        <f aca="false">IF('Pedido e Cotação'!E67="","",$BA$3&amp;" "&amp;'Pedido e Cotação'!F67&amp;" "&amp;$BA$4)</f>
        <v/>
      </c>
      <c r="C57" s="159" t="str">
        <f aca="false">IF(OR(F57="Dessalinizado",F57="HPLC"),"",IF('Pedido e Cotação'!E67="","",IF('Pedido e Cotação'!G67&lt;=50,"",IF(AND('Pedido e Cotação'!G67&gt;50,'Pedido e Cotação'!G67&lt;80),"L","LL"))))</f>
        <v/>
      </c>
      <c r="D57" s="159" t="str">
        <f aca="false">IF(B57="","",(B57&amp;" "&amp;F57&amp;" "&amp;C57))</f>
        <v/>
      </c>
      <c r="E57" s="159" t="str">
        <f aca="false">IF(B57="","",VLOOKUP(D57,$BA:$BD,2,0))</f>
        <v/>
      </c>
      <c r="F57" s="159" t="str">
        <f aca="false">IF('Pedido e Cotação'!J67="","",'Pedido e Cotação'!J67)</f>
        <v/>
      </c>
      <c r="G57" s="159" t="str">
        <f aca="false">IF('Pedido e Cotação'!J67="HPLC",VLOOKUP(F57,$BA:$BD,2,0),"")</f>
        <v/>
      </c>
      <c r="H57" s="159" t="str">
        <f aca="false">IF(Inosina!D57&lt;&gt;0,"Inosina ","")</f>
        <v/>
      </c>
      <c r="I57" s="159" t="str">
        <f aca="false">IF(Inosina!D57&gt;0,$BA$7&amp;'Pedido e Cotação'!F67&amp;" "&amp;$BA$4,"")</f>
        <v/>
      </c>
      <c r="J57" s="159" t="str">
        <f aca="false">IF(I57="","",VLOOKUP(I57,$BA:$BD,2,0))</f>
        <v/>
      </c>
      <c r="K57" s="159" t="str">
        <f aca="false">IF(Inosina!L57&lt;&gt;0,"8-Oxoguanina ","")</f>
        <v/>
      </c>
      <c r="L57" s="159" t="str">
        <f aca="false">IF(Inosina!L57&gt;0,$BA$8&amp;'Pedido e Cotação'!F67&amp;" "&amp;$BA$4,"")</f>
        <v/>
      </c>
      <c r="M57" s="159" t="str">
        <f aca="false">IF(L57="","",VLOOKUP(L57,$BA:$BD,2,0))</f>
        <v/>
      </c>
      <c r="N57" s="159" t="str">
        <f aca="false">IF(Inosina!M57&lt;&gt;0,"C3 ","")</f>
        <v/>
      </c>
      <c r="O57" s="159" t="str">
        <f aca="false">IF(Inosina!M57&gt;0,$BA$9&amp;'Pedido e Cotação'!F67&amp;" "&amp;$BA$4,"")</f>
        <v/>
      </c>
      <c r="P57" s="159" t="str">
        <f aca="false">IF(O57="","",VLOOKUP(O57,$BA:$BD,2,0))</f>
        <v/>
      </c>
      <c r="Q57" s="159" t="str">
        <f aca="false">IF(Inosina!N57&lt;&gt;0,"C6 ","")</f>
        <v/>
      </c>
      <c r="R57" s="159" t="str">
        <f aca="false">IF(Inosina!N57&gt;0,$BA$10&amp;'Pedido e Cotação'!F67&amp;" "&amp;$BA$4,"")</f>
        <v/>
      </c>
      <c r="S57" s="159" t="str">
        <f aca="false">IF(R57="","",VLOOKUP(R57,$BA:$BD,2,0))</f>
        <v/>
      </c>
      <c r="T57" s="159" t="str">
        <f aca="false">IF(Inosina!J57&lt;&gt;0,"2' O-Metil rU ","")</f>
        <v/>
      </c>
      <c r="U57" s="159" t="str">
        <f aca="false">IF(Inosina!J57&gt;0,$BA$16&amp;'Pedido e Cotação'!F67&amp;" "&amp;$BA$4,"")</f>
        <v/>
      </c>
      <c r="V57" s="159" t="str">
        <f aca="false">IF(U57="","",VLOOKUP(U57,$BA:$BD,2,0))</f>
        <v/>
      </c>
      <c r="W57" s="159" t="str">
        <f aca="false">IF(Inosina!H57&lt;&gt;0,"2' O-Metil rG ","")</f>
        <v/>
      </c>
      <c r="X57" s="159" t="str">
        <f aca="false">IF(Inosina!H57&gt;0,$BA$14&amp;'Pedido e Cotação'!F67&amp;" "&amp;$BA$4,"")</f>
        <v/>
      </c>
      <c r="Y57" s="159" t="str">
        <f aca="false">IF(X57="","",VLOOKUP(X57,$BA:$BD,2,0))</f>
        <v/>
      </c>
      <c r="Z57" s="159" t="str">
        <f aca="false">IF(Inosina!G57&lt;&gt;0,"2' O-Metil rC ","")</f>
        <v/>
      </c>
      <c r="AA57" s="159" t="str">
        <f aca="false">IF(Inosina!G57&gt;0,$BA$13&amp;'Pedido e Cotação'!F67&amp;" "&amp;$BA$4,"")</f>
        <v/>
      </c>
      <c r="AB57" s="159" t="str">
        <f aca="false">IF(AA57="","",VLOOKUP(AA57,$BA:$BD,2,0))</f>
        <v/>
      </c>
      <c r="AC57" s="159" t="str">
        <f aca="false">IF(Inosina!F57&lt;&gt;0,"2' O-Metil rA ","")</f>
        <v/>
      </c>
      <c r="AD57" s="159" t="str">
        <f aca="false">IF(Inosina!F57&gt;0,$BA$12&amp;'Pedido e Cotação'!F67&amp;" "&amp;$BA$4,"")</f>
        <v/>
      </c>
      <c r="AE57" s="159"/>
      <c r="AF57" s="159" t="str">
        <f aca="false">IF(Inosina!E57&lt;&gt;0,"Deoxy Uracila ","")</f>
        <v/>
      </c>
      <c r="AG57" s="159" t="str">
        <f aca="false">IF(Inosina!E57&gt;0,$BA$11&amp;'Pedido e Cotação'!F67&amp;" "&amp;$BA$4,"")</f>
        <v/>
      </c>
      <c r="AH57" s="159" t="str">
        <f aca="false">IF(AG57="","",VLOOKUP(AG57,$BA:$BD,2,0))</f>
        <v/>
      </c>
      <c r="AI57" s="159" t="str">
        <f aca="false">IF(Inosina!I57&lt;&gt;0,"2' O-Metil 5-Metil rU ","")</f>
        <v/>
      </c>
      <c r="AJ57" s="159" t="str">
        <f aca="false">IF(Inosina!F57&gt;0,$BA$15&amp;'Pedido e Cotação'!F67&amp;" "&amp;$BA$4,"")</f>
        <v/>
      </c>
      <c r="AK57" s="159" t="str">
        <f aca="false">IF(AJ57="","",VLOOKUP(AJ57,$BA:$BD,2,0))</f>
        <v/>
      </c>
      <c r="AL57" s="159" t="str">
        <f aca="false">IF(Inosina!K57&lt;&gt;0,"5' 5-Metil dC ","")</f>
        <v/>
      </c>
      <c r="AM57" s="159" t="str">
        <f aca="false">IF(Inosina!I57&gt;0,$BA$17&amp;'Pedido e Cotação'!I67&amp;" "&amp;$BA$4,"")</f>
        <v/>
      </c>
      <c r="AN57" s="159" t="str">
        <f aca="false">IF(AM57="","",VLOOKUP(AM57,$BA:$BD,2,0))</f>
        <v/>
      </c>
      <c r="AO57" s="159" t="str">
        <f aca="false">IF(Inosina!O57&lt;&gt;0,"Fosforotioato ","")</f>
        <v/>
      </c>
      <c r="AP57" s="159" t="str">
        <f aca="false">IF(Inosina!O57&gt;0,$BA$18&amp;'Pedido e Cotação'!F67&amp;" "&amp;$BA$4,"")</f>
        <v/>
      </c>
      <c r="AQ57" s="159" t="str">
        <f aca="false">IF(AP57="","",VLOOKUP(AP57,$BA:$BD,2,0))</f>
        <v/>
      </c>
      <c r="AR57" s="159" t="str">
        <f aca="false">IF(AND(H57="",K57="",N57="",Q57="",AO57="",AF57=""),"","Modificação Interna ")</f>
        <v/>
      </c>
      <c r="AS57" s="159" t="str">
        <f aca="false">H57&amp;K57&amp;N57&amp;Q57&amp;AF57&amp;AO57&amp;T57&amp;W57&amp;Z57&amp;AC57&amp;AI57&amp;AL57</f>
        <v/>
      </c>
      <c r="AT57" s="159" t="str">
        <f aca="false">CONCATENATE(IF('Pedido e Cotação'!H67&lt;&gt;"",IF('Pedido e Cotação'!H67&gt;0,$BA$5,""),IF('Pedido e Cotação'!H67&gt;0,$BA$5,""))," ",'Pedido e Cotação'!H67)</f>
        <v> </v>
      </c>
      <c r="AU57" s="159" t="str">
        <f aca="false">IF(AT57=" ","",AT57&amp;" "&amp;'Pedido e Cotação'!F67&amp;" "&amp;$BA$4)</f>
        <v/>
      </c>
      <c r="AV57" s="159" t="str">
        <f aca="false">IF(AU57="","",VLOOKUP(AU57,$BA:$BD,2,0))</f>
        <v/>
      </c>
      <c r="AW57" s="159" t="str">
        <f aca="false">CONCATENATE(IF('Pedido e Cotação'!I67&lt;&gt;"",IF('Pedido e Cotação'!I67&gt;0,$BA$6,""),IF('Pedido e Cotação'!I67&gt;0,$BA$6,""))," ",'Pedido e Cotação'!I67)</f>
        <v> </v>
      </c>
      <c r="AX57" s="159" t="str">
        <f aca="false">IF(AW57=" ","",AW57&amp;" "&amp;'Pedido e Cotação'!F67&amp;" "&amp;$BA$4)</f>
        <v/>
      </c>
      <c r="AY57" s="159" t="str">
        <f aca="false">IF(AX57="","",VLOOKUP(AX57,$BA:$BD,2,0))</f>
        <v/>
      </c>
      <c r="AZ57" s="165" t="s">
        <v>340</v>
      </c>
      <c r="BA57" s="190" t="s">
        <v>366</v>
      </c>
      <c r="BB57" s="186" t="s">
        <v>368</v>
      </c>
      <c r="BC57" s="187"/>
      <c r="BD57" s="188"/>
    </row>
    <row r="58" customFormat="false" ht="12.75" hidden="false" customHeight="false" outlineLevel="0" collapsed="false">
      <c r="B58" s="159" t="str">
        <f aca="false">IF('Pedido e Cotação'!E68="","",$BA$3&amp;" "&amp;'Pedido e Cotação'!F68&amp;" "&amp;$BA$4)</f>
        <v/>
      </c>
      <c r="C58" s="159" t="str">
        <f aca="false">IF(OR(F58="Dessalinizado",F58="HPLC"),"",IF('Pedido e Cotação'!E68="","",IF('Pedido e Cotação'!G68&lt;=50,"",IF(AND('Pedido e Cotação'!G68&gt;50,'Pedido e Cotação'!G68&lt;80),"L","LL"))))</f>
        <v/>
      </c>
      <c r="D58" s="159" t="str">
        <f aca="false">IF(B58="","",(B58&amp;" "&amp;F58&amp;" "&amp;C58))</f>
        <v/>
      </c>
      <c r="E58" s="159" t="str">
        <f aca="false">IF(B58="","",VLOOKUP(D58,$BA:$BD,2,0))</f>
        <v/>
      </c>
      <c r="F58" s="159" t="str">
        <f aca="false">IF('Pedido e Cotação'!J68="","",'Pedido e Cotação'!J68)</f>
        <v/>
      </c>
      <c r="G58" s="159" t="str">
        <f aca="false">IF('Pedido e Cotação'!J68="HPLC",VLOOKUP(F58,$BA:$BD,2,0),"")</f>
        <v/>
      </c>
      <c r="H58" s="159" t="str">
        <f aca="false">IF(Inosina!D58&lt;&gt;0,"Inosina ","")</f>
        <v/>
      </c>
      <c r="I58" s="159" t="str">
        <f aca="false">IF(Inosina!D58&gt;0,$BA$7&amp;'Pedido e Cotação'!F68&amp;" "&amp;$BA$4,"")</f>
        <v/>
      </c>
      <c r="J58" s="159" t="str">
        <f aca="false">IF(I58="","",VLOOKUP(I58,$BA:$BD,2,0))</f>
        <v/>
      </c>
      <c r="K58" s="159" t="str">
        <f aca="false">IF(Inosina!L58&lt;&gt;0,"8-Oxoguanina ","")</f>
        <v/>
      </c>
      <c r="L58" s="159" t="str">
        <f aca="false">IF(Inosina!L58&gt;0,$BA$8&amp;'Pedido e Cotação'!F68&amp;" "&amp;$BA$4,"")</f>
        <v/>
      </c>
      <c r="M58" s="159" t="str">
        <f aca="false">IF(L58="","",VLOOKUP(L58,$BA:$BD,2,0))</f>
        <v/>
      </c>
      <c r="N58" s="159" t="str">
        <f aca="false">IF(Inosina!M58&lt;&gt;0,"C3 ","")</f>
        <v/>
      </c>
      <c r="O58" s="159" t="str">
        <f aca="false">IF(Inosina!M58&gt;0,$BA$9&amp;'Pedido e Cotação'!F68&amp;" "&amp;$BA$4,"")</f>
        <v/>
      </c>
      <c r="P58" s="159" t="str">
        <f aca="false">IF(O58="","",VLOOKUP(O58,$BA:$BD,2,0))</f>
        <v/>
      </c>
      <c r="Q58" s="159" t="str">
        <f aca="false">IF(Inosina!N58&lt;&gt;0,"C6 ","")</f>
        <v/>
      </c>
      <c r="R58" s="159" t="str">
        <f aca="false">IF(Inosina!N58&gt;0,$BA$10&amp;'Pedido e Cotação'!F68&amp;" "&amp;$BA$4,"")</f>
        <v/>
      </c>
      <c r="S58" s="159" t="str">
        <f aca="false">IF(R58="","",VLOOKUP(R58,$BA:$BD,2,0))</f>
        <v/>
      </c>
      <c r="T58" s="159" t="str">
        <f aca="false">IF(Inosina!J58&lt;&gt;0,"2' O-Metil rU ","")</f>
        <v/>
      </c>
      <c r="U58" s="159" t="str">
        <f aca="false">IF(Inosina!J58&gt;0,$BA$16&amp;'Pedido e Cotação'!F68&amp;" "&amp;$BA$4,"")</f>
        <v/>
      </c>
      <c r="V58" s="159" t="str">
        <f aca="false">IF(U58="","",VLOOKUP(U58,$BA:$BD,2,0))</f>
        <v/>
      </c>
      <c r="W58" s="159" t="str">
        <f aca="false">IF(Inosina!H58&lt;&gt;0,"2' O-Metil rG ","")</f>
        <v/>
      </c>
      <c r="X58" s="159" t="str">
        <f aca="false">IF(Inosina!H58&gt;0,$BA$14&amp;'Pedido e Cotação'!F68&amp;" "&amp;$BA$4,"")</f>
        <v/>
      </c>
      <c r="Y58" s="159" t="str">
        <f aca="false">IF(X58="","",VLOOKUP(X58,$BA:$BD,2,0))</f>
        <v/>
      </c>
      <c r="Z58" s="159" t="str">
        <f aca="false">IF(Inosina!G58&lt;&gt;0,"2' O-Metil rC ","")</f>
        <v/>
      </c>
      <c r="AA58" s="159" t="str">
        <f aca="false">IF(Inosina!G58&gt;0,$BA$13&amp;'Pedido e Cotação'!F68&amp;" "&amp;$BA$4,"")</f>
        <v/>
      </c>
      <c r="AB58" s="159" t="str">
        <f aca="false">IF(AA58="","",VLOOKUP(AA58,$BA:$BD,2,0))</f>
        <v/>
      </c>
      <c r="AC58" s="159" t="str">
        <f aca="false">IF(Inosina!F58&lt;&gt;0,"2' O-Metil rA ","")</f>
        <v/>
      </c>
      <c r="AD58" s="159" t="str">
        <f aca="false">IF(Inosina!F58&gt;0,$BA$12&amp;'Pedido e Cotação'!F68&amp;" "&amp;$BA$4,"")</f>
        <v/>
      </c>
      <c r="AE58" s="159"/>
      <c r="AF58" s="159" t="str">
        <f aca="false">IF(Inosina!E58&lt;&gt;0,"Deoxy Uracila ","")</f>
        <v/>
      </c>
      <c r="AG58" s="159" t="str">
        <f aca="false">IF(Inosina!E58&gt;0,$BA$11&amp;'Pedido e Cotação'!F68&amp;" "&amp;$BA$4,"")</f>
        <v/>
      </c>
      <c r="AH58" s="159" t="str">
        <f aca="false">IF(AG58="","",VLOOKUP(AG58,$BA:$BD,2,0))</f>
        <v/>
      </c>
      <c r="AI58" s="159" t="str">
        <f aca="false">IF(Inosina!I58&lt;&gt;0,"2' O-Metil 5-Metil rU ","")</f>
        <v/>
      </c>
      <c r="AJ58" s="159" t="str">
        <f aca="false">IF(Inosina!F58&gt;0,$BA$15&amp;'Pedido e Cotação'!F68&amp;" "&amp;$BA$4,"")</f>
        <v/>
      </c>
      <c r="AK58" s="159" t="str">
        <f aca="false">IF(AJ58="","",VLOOKUP(AJ58,$BA:$BD,2,0))</f>
        <v/>
      </c>
      <c r="AL58" s="159" t="str">
        <f aca="false">IF(Inosina!K58&lt;&gt;0,"5' 5-Metil dC ","")</f>
        <v/>
      </c>
      <c r="AM58" s="159" t="str">
        <f aca="false">IF(Inosina!I58&gt;0,$BA$17&amp;'Pedido e Cotação'!I68&amp;" "&amp;$BA$4,"")</f>
        <v/>
      </c>
      <c r="AN58" s="159" t="str">
        <f aca="false">IF(AM58="","",VLOOKUP(AM58,$BA:$BD,2,0))</f>
        <v/>
      </c>
      <c r="AO58" s="159" t="str">
        <f aca="false">IF(Inosina!O58&lt;&gt;0,"Fosforotioato ","")</f>
        <v/>
      </c>
      <c r="AP58" s="159" t="str">
        <f aca="false">IF(Inosina!O58&gt;0,$BA$18&amp;'Pedido e Cotação'!F68&amp;" "&amp;$BA$4,"")</f>
        <v/>
      </c>
      <c r="AQ58" s="159" t="str">
        <f aca="false">IF(AP58="","",VLOOKUP(AP58,$BA:$BD,2,0))</f>
        <v/>
      </c>
      <c r="AR58" s="159" t="str">
        <f aca="false">IF(AND(H58="",K58="",N58="",Q58="",AO58="",AF58=""),"","Modificação Interna ")</f>
        <v/>
      </c>
      <c r="AS58" s="159" t="str">
        <f aca="false">H58&amp;K58&amp;N58&amp;Q58&amp;AF58&amp;AO58&amp;T58&amp;W58&amp;Z58&amp;AC58&amp;AI58&amp;AL58</f>
        <v/>
      </c>
      <c r="AT58" s="159" t="str">
        <f aca="false">CONCATENATE(IF('Pedido e Cotação'!H68&lt;&gt;"",IF('Pedido e Cotação'!H68&gt;0,$BA$5,""),IF('Pedido e Cotação'!H68&gt;0,$BA$5,""))," ",'Pedido e Cotação'!H68)</f>
        <v> </v>
      </c>
      <c r="AU58" s="159" t="str">
        <f aca="false">IF(AT58=" ","",AT58&amp;" "&amp;'Pedido e Cotação'!F68&amp;" "&amp;$BA$4)</f>
        <v/>
      </c>
      <c r="AV58" s="159" t="str">
        <f aca="false">IF(AU58="","",VLOOKUP(AU58,$BA:$BD,2,0))</f>
        <v/>
      </c>
      <c r="AW58" s="159" t="str">
        <f aca="false">CONCATENATE(IF('Pedido e Cotação'!I68&lt;&gt;"",IF('Pedido e Cotação'!I68&gt;0,$BA$6,""),IF('Pedido e Cotação'!I68&gt;0,$BA$6,""))," ",'Pedido e Cotação'!I68)</f>
        <v> </v>
      </c>
      <c r="AX58" s="159" t="str">
        <f aca="false">IF(AW58=" ","",AW58&amp;" "&amp;'Pedido e Cotação'!F68&amp;" "&amp;$BA$4)</f>
        <v/>
      </c>
      <c r="AY58" s="159" t="str">
        <f aca="false">IF(AX58="","",VLOOKUP(AX58,$BA:$BD,2,0))</f>
        <v/>
      </c>
      <c r="AZ58" s="165" t="s">
        <v>340</v>
      </c>
      <c r="BA58" s="190" t="s">
        <v>366</v>
      </c>
      <c r="BB58" s="186" t="s">
        <v>369</v>
      </c>
      <c r="BC58" s="187"/>
      <c r="BD58" s="188"/>
    </row>
    <row r="59" customFormat="false" ht="12.75" hidden="false" customHeight="false" outlineLevel="0" collapsed="false">
      <c r="B59" s="159" t="str">
        <f aca="false">IF('Pedido e Cotação'!E69="","",$BA$3&amp;" "&amp;'Pedido e Cotação'!F69&amp;" "&amp;$BA$4)</f>
        <v/>
      </c>
      <c r="C59" s="159" t="str">
        <f aca="false">IF(OR(F59="Dessalinizado",F59="HPLC"),"",IF('Pedido e Cotação'!E69="","",IF('Pedido e Cotação'!G69&lt;=50,"",IF(AND('Pedido e Cotação'!G69&gt;50,'Pedido e Cotação'!G69&lt;80),"L","LL"))))</f>
        <v/>
      </c>
      <c r="D59" s="159" t="str">
        <f aca="false">IF(B59="","",(B59&amp;" "&amp;F59&amp;" "&amp;C59))</f>
        <v/>
      </c>
      <c r="E59" s="159" t="str">
        <f aca="false">IF(B59="","",VLOOKUP(D59,$BA:$BD,2,0))</f>
        <v/>
      </c>
      <c r="F59" s="159" t="str">
        <f aca="false">IF('Pedido e Cotação'!J69="","",'Pedido e Cotação'!J69)</f>
        <v/>
      </c>
      <c r="G59" s="159" t="str">
        <f aca="false">IF('Pedido e Cotação'!J69="HPLC",VLOOKUP(F59,$BA:$BD,2,0),"")</f>
        <v/>
      </c>
      <c r="H59" s="159" t="str">
        <f aca="false">IF(Inosina!D59&lt;&gt;0,"Inosina ","")</f>
        <v/>
      </c>
      <c r="I59" s="159" t="str">
        <f aca="false">IF(Inosina!D59&gt;0,$BA$7&amp;'Pedido e Cotação'!F69&amp;" "&amp;$BA$4,"")</f>
        <v/>
      </c>
      <c r="J59" s="159" t="str">
        <f aca="false">IF(I59="","",VLOOKUP(I59,$BA:$BD,2,0))</f>
        <v/>
      </c>
      <c r="K59" s="159" t="str">
        <f aca="false">IF(Inosina!L59&lt;&gt;0,"8-Oxoguanina ","")</f>
        <v/>
      </c>
      <c r="L59" s="159" t="str">
        <f aca="false">IF(Inosina!L59&gt;0,$BA$8&amp;'Pedido e Cotação'!F69&amp;" "&amp;$BA$4,"")</f>
        <v/>
      </c>
      <c r="M59" s="159" t="str">
        <f aca="false">IF(L59="","",VLOOKUP(L59,$BA:$BD,2,0))</f>
        <v/>
      </c>
      <c r="N59" s="159" t="str">
        <f aca="false">IF(Inosina!M59&lt;&gt;0,"C3 ","")</f>
        <v/>
      </c>
      <c r="O59" s="159" t="str">
        <f aca="false">IF(Inosina!M59&gt;0,$BA$9&amp;'Pedido e Cotação'!F69&amp;" "&amp;$BA$4,"")</f>
        <v/>
      </c>
      <c r="P59" s="159" t="str">
        <f aca="false">IF(O59="","",VLOOKUP(O59,$BA:$BD,2,0))</f>
        <v/>
      </c>
      <c r="Q59" s="159" t="str">
        <f aca="false">IF(Inosina!N59&lt;&gt;0,"C6 ","")</f>
        <v/>
      </c>
      <c r="R59" s="159" t="str">
        <f aca="false">IF(Inosina!N59&gt;0,$BA$10&amp;'Pedido e Cotação'!F69&amp;" "&amp;$BA$4,"")</f>
        <v/>
      </c>
      <c r="S59" s="159" t="str">
        <f aca="false">IF(R59="","",VLOOKUP(R59,$BA:$BD,2,0))</f>
        <v/>
      </c>
      <c r="T59" s="159" t="str">
        <f aca="false">IF(Inosina!J59&lt;&gt;0,"2' O-Metil rU ","")</f>
        <v/>
      </c>
      <c r="U59" s="159" t="str">
        <f aca="false">IF(Inosina!J59&gt;0,$BA$16&amp;'Pedido e Cotação'!F69&amp;" "&amp;$BA$4,"")</f>
        <v/>
      </c>
      <c r="V59" s="159" t="str">
        <f aca="false">IF(U59="","",VLOOKUP(U59,$BA:$BD,2,0))</f>
        <v/>
      </c>
      <c r="W59" s="159" t="str">
        <f aca="false">IF(Inosina!H59&lt;&gt;0,"2' O-Metil rG ","")</f>
        <v/>
      </c>
      <c r="X59" s="159" t="str">
        <f aca="false">IF(Inosina!H59&gt;0,$BA$14&amp;'Pedido e Cotação'!F69&amp;" "&amp;$BA$4,"")</f>
        <v/>
      </c>
      <c r="Y59" s="159" t="str">
        <f aca="false">IF(X59="","",VLOOKUP(X59,$BA:$BD,2,0))</f>
        <v/>
      </c>
      <c r="Z59" s="159" t="str">
        <f aca="false">IF(Inosina!G59&lt;&gt;0,"2' O-Metil rC ","")</f>
        <v/>
      </c>
      <c r="AA59" s="159" t="str">
        <f aca="false">IF(Inosina!G59&gt;0,$BA$13&amp;'Pedido e Cotação'!F69&amp;" "&amp;$BA$4,"")</f>
        <v/>
      </c>
      <c r="AB59" s="159" t="str">
        <f aca="false">IF(AA59="","",VLOOKUP(AA59,$BA:$BD,2,0))</f>
        <v/>
      </c>
      <c r="AC59" s="159" t="str">
        <f aca="false">IF(Inosina!F59&lt;&gt;0,"2' O-Metil rA ","")</f>
        <v/>
      </c>
      <c r="AD59" s="159" t="str">
        <f aca="false">IF(Inosina!F59&gt;0,$BA$12&amp;'Pedido e Cotação'!F69&amp;" "&amp;$BA$4,"")</f>
        <v/>
      </c>
      <c r="AE59" s="159"/>
      <c r="AF59" s="159" t="str">
        <f aca="false">IF(Inosina!E59&lt;&gt;0,"Deoxy Uracila ","")</f>
        <v/>
      </c>
      <c r="AG59" s="159" t="str">
        <f aca="false">IF(Inosina!E59&gt;0,$BA$11&amp;'Pedido e Cotação'!F69&amp;" "&amp;$BA$4,"")</f>
        <v/>
      </c>
      <c r="AH59" s="159" t="str">
        <f aca="false">IF(AG59="","",VLOOKUP(AG59,$BA:$BD,2,0))</f>
        <v/>
      </c>
      <c r="AI59" s="159" t="str">
        <f aca="false">IF(Inosina!I59&lt;&gt;0,"2' O-Metil 5-Metil rU ","")</f>
        <v/>
      </c>
      <c r="AJ59" s="159" t="str">
        <f aca="false">IF(Inosina!F59&gt;0,$BA$15&amp;'Pedido e Cotação'!F69&amp;" "&amp;$BA$4,"")</f>
        <v/>
      </c>
      <c r="AK59" s="159" t="str">
        <f aca="false">IF(AJ59="","",VLOOKUP(AJ59,$BA:$BD,2,0))</f>
        <v/>
      </c>
      <c r="AL59" s="159" t="str">
        <f aca="false">IF(Inosina!K59&lt;&gt;0,"5' 5-Metil dC ","")</f>
        <v/>
      </c>
      <c r="AM59" s="159" t="str">
        <f aca="false">IF(Inosina!I59&gt;0,$BA$17&amp;'Pedido e Cotação'!I69&amp;" "&amp;$BA$4,"")</f>
        <v/>
      </c>
      <c r="AN59" s="159" t="str">
        <f aca="false">IF(AM59="","",VLOOKUP(AM59,$BA:$BD,2,0))</f>
        <v/>
      </c>
      <c r="AO59" s="159" t="str">
        <f aca="false">IF(Inosina!O59&lt;&gt;0,"Fosforotioato ","")</f>
        <v/>
      </c>
      <c r="AP59" s="159" t="str">
        <f aca="false">IF(Inosina!O59&gt;0,$BA$18&amp;'Pedido e Cotação'!F69&amp;" "&amp;$BA$4,"")</f>
        <v/>
      </c>
      <c r="AQ59" s="159" t="str">
        <f aca="false">IF(AP59="","",VLOOKUP(AP59,$BA:$BD,2,0))</f>
        <v/>
      </c>
      <c r="AR59" s="159" t="str">
        <f aca="false">IF(AND(H59="",K59="",N59="",Q59="",AO59="",AF59=""),"","Modificação Interna ")</f>
        <v/>
      </c>
      <c r="AS59" s="159" t="str">
        <f aca="false">H59&amp;K59&amp;N59&amp;Q59&amp;AF59&amp;AO59&amp;T59&amp;W59&amp;Z59&amp;AC59&amp;AI59&amp;AL59</f>
        <v/>
      </c>
      <c r="AT59" s="159" t="str">
        <f aca="false">CONCATENATE(IF('Pedido e Cotação'!H69&lt;&gt;"",IF('Pedido e Cotação'!H69&gt;0,$BA$5,""),IF('Pedido e Cotação'!H69&gt;0,$BA$5,""))," ",'Pedido e Cotação'!H69)</f>
        <v> </v>
      </c>
      <c r="AU59" s="159" t="str">
        <f aca="false">IF(AT59=" ","",AT59&amp;" "&amp;'Pedido e Cotação'!F69&amp;" "&amp;$BA$4)</f>
        <v/>
      </c>
      <c r="AV59" s="159" t="str">
        <f aca="false">IF(AU59="","",VLOOKUP(AU59,$BA:$BD,2,0))</f>
        <v/>
      </c>
      <c r="AW59" s="159" t="str">
        <f aca="false">CONCATENATE(IF('Pedido e Cotação'!I69&lt;&gt;"",IF('Pedido e Cotação'!I69&gt;0,$BA$6,""),IF('Pedido e Cotação'!I69&gt;0,$BA$6,""))," ",'Pedido e Cotação'!I69)</f>
        <v> </v>
      </c>
      <c r="AX59" s="159" t="str">
        <f aca="false">IF(AW59=" ","",AW59&amp;" "&amp;'Pedido e Cotação'!F69&amp;" "&amp;$BA$4)</f>
        <v/>
      </c>
      <c r="AY59" s="159" t="str">
        <f aca="false">IF(AX59="","",VLOOKUP(AX59,$BA:$BD,2,0))</f>
        <v/>
      </c>
      <c r="BA59" s="169" t="s">
        <v>370</v>
      </c>
      <c r="BB59" s="169"/>
      <c r="BC59" s="169"/>
      <c r="BD59" s="169"/>
    </row>
    <row r="60" customFormat="false" ht="12.75" hidden="false" customHeight="false" outlineLevel="0" collapsed="false">
      <c r="B60" s="159" t="str">
        <f aca="false">IF('Pedido e Cotação'!E70="","",$BA$3&amp;" "&amp;'Pedido e Cotação'!F70&amp;" "&amp;$BA$4)</f>
        <v/>
      </c>
      <c r="C60" s="159" t="str">
        <f aca="false">IF(OR(F60="Dessalinizado",F60="HPLC"),"",IF('Pedido e Cotação'!E70="","",IF('Pedido e Cotação'!G70&lt;=50,"",IF(AND('Pedido e Cotação'!G70&gt;50,'Pedido e Cotação'!G70&lt;80),"L","LL"))))</f>
        <v/>
      </c>
      <c r="D60" s="159" t="str">
        <f aca="false">IF(B60="","",(B60&amp;" "&amp;F60&amp;" "&amp;C60))</f>
        <v/>
      </c>
      <c r="E60" s="159" t="str">
        <f aca="false">IF(B60="","",VLOOKUP(D60,$BA:$BD,2,0))</f>
        <v/>
      </c>
      <c r="F60" s="159" t="str">
        <f aca="false">IF('Pedido e Cotação'!J70="","",'Pedido e Cotação'!J70)</f>
        <v/>
      </c>
      <c r="G60" s="159" t="str">
        <f aca="false">IF('Pedido e Cotação'!J70="HPLC",VLOOKUP(F60,$BA:$BD,2,0),"")</f>
        <v/>
      </c>
      <c r="H60" s="159" t="str">
        <f aca="false">IF(Inosina!D60&lt;&gt;0,"Inosina ","")</f>
        <v/>
      </c>
      <c r="I60" s="159" t="str">
        <f aca="false">IF(Inosina!D60&gt;0,$BA$7&amp;'Pedido e Cotação'!F70&amp;" "&amp;$BA$4,"")</f>
        <v/>
      </c>
      <c r="J60" s="159" t="str">
        <f aca="false">IF(I60="","",VLOOKUP(I60,$BA:$BD,2,0))</f>
        <v/>
      </c>
      <c r="K60" s="159" t="str">
        <f aca="false">IF(Inosina!L60&lt;&gt;0,"8-Oxoguanina ","")</f>
        <v/>
      </c>
      <c r="L60" s="159" t="str">
        <f aca="false">IF(Inosina!L60&gt;0,$BA$8&amp;'Pedido e Cotação'!F70&amp;" "&amp;$BA$4,"")</f>
        <v/>
      </c>
      <c r="M60" s="159" t="str">
        <f aca="false">IF(L60="","",VLOOKUP(L60,$BA:$BD,2,0))</f>
        <v/>
      </c>
      <c r="N60" s="159" t="str">
        <f aca="false">IF(Inosina!M60&lt;&gt;0,"C3 ","")</f>
        <v/>
      </c>
      <c r="O60" s="159" t="str">
        <f aca="false">IF(Inosina!M60&gt;0,$BA$9&amp;'Pedido e Cotação'!F70&amp;" "&amp;$BA$4,"")</f>
        <v/>
      </c>
      <c r="P60" s="159" t="str">
        <f aca="false">IF(O60="","",VLOOKUP(O60,$BA:$BD,2,0))</f>
        <v/>
      </c>
      <c r="Q60" s="159" t="str">
        <f aca="false">IF(Inosina!N60&lt;&gt;0,"C6 ","")</f>
        <v/>
      </c>
      <c r="R60" s="159" t="str">
        <f aca="false">IF(Inosina!N60&gt;0,$BA$10&amp;'Pedido e Cotação'!F70&amp;" "&amp;$BA$4,"")</f>
        <v/>
      </c>
      <c r="S60" s="159" t="str">
        <f aca="false">IF(R60="","",VLOOKUP(R60,$BA:$BD,2,0))</f>
        <v/>
      </c>
      <c r="T60" s="159" t="str">
        <f aca="false">IF(Inosina!J60&lt;&gt;0,"2' O-Metil rU ","")</f>
        <v/>
      </c>
      <c r="U60" s="159" t="str">
        <f aca="false">IF(Inosina!J60&gt;0,$BA$16&amp;'Pedido e Cotação'!F70&amp;" "&amp;$BA$4,"")</f>
        <v/>
      </c>
      <c r="V60" s="159" t="str">
        <f aca="false">IF(U60="","",VLOOKUP(U60,$BA:$BD,2,0))</f>
        <v/>
      </c>
      <c r="W60" s="159" t="str">
        <f aca="false">IF(Inosina!H60&lt;&gt;0,"2' O-Metil rG ","")</f>
        <v/>
      </c>
      <c r="X60" s="159" t="str">
        <f aca="false">IF(Inosina!H60&gt;0,$BA$14&amp;'Pedido e Cotação'!F70&amp;" "&amp;$BA$4,"")</f>
        <v/>
      </c>
      <c r="Y60" s="159" t="str">
        <f aca="false">IF(X60="","",VLOOKUP(X60,$BA:$BD,2,0))</f>
        <v/>
      </c>
      <c r="Z60" s="159" t="str">
        <f aca="false">IF(Inosina!G60&lt;&gt;0,"2' O-Metil rC ","")</f>
        <v/>
      </c>
      <c r="AA60" s="159" t="str">
        <f aca="false">IF(Inosina!G60&gt;0,$BA$13&amp;'Pedido e Cotação'!F70&amp;" "&amp;$BA$4,"")</f>
        <v/>
      </c>
      <c r="AB60" s="159" t="str">
        <f aca="false">IF(AA60="","",VLOOKUP(AA60,$BA:$BD,2,0))</f>
        <v/>
      </c>
      <c r="AC60" s="159" t="str">
        <f aca="false">IF(Inosina!F60&lt;&gt;0,"2' O-Metil rA ","")</f>
        <v/>
      </c>
      <c r="AD60" s="159" t="str">
        <f aca="false">IF(Inosina!F60&gt;0,$BA$12&amp;'Pedido e Cotação'!F70&amp;" "&amp;$BA$4,"")</f>
        <v/>
      </c>
      <c r="AE60" s="159"/>
      <c r="AF60" s="159" t="str">
        <f aca="false">IF(Inosina!E60&lt;&gt;0,"Deoxy Uracila ","")</f>
        <v/>
      </c>
      <c r="AG60" s="159" t="str">
        <f aca="false">IF(Inosina!E60&gt;0,$BA$11&amp;'Pedido e Cotação'!F70&amp;" "&amp;$BA$4,"")</f>
        <v/>
      </c>
      <c r="AH60" s="159" t="str">
        <f aca="false">IF(AG60="","",VLOOKUP(AG60,$BA:$BD,2,0))</f>
        <v/>
      </c>
      <c r="AI60" s="159" t="str">
        <f aca="false">IF(Inosina!I60&lt;&gt;0,"2' O-Metil 5-Metil rU ","")</f>
        <v/>
      </c>
      <c r="AJ60" s="159" t="str">
        <f aca="false">IF(Inosina!F60&gt;0,$BA$15&amp;'Pedido e Cotação'!F70&amp;" "&amp;$BA$4,"")</f>
        <v/>
      </c>
      <c r="AK60" s="159" t="str">
        <f aca="false">IF(AJ60="","",VLOOKUP(AJ60,$BA:$BD,2,0))</f>
        <v/>
      </c>
      <c r="AL60" s="159" t="str">
        <f aca="false">IF(Inosina!K60&lt;&gt;0,"5' 5-Metil dC ","")</f>
        <v/>
      </c>
      <c r="AM60" s="159" t="str">
        <f aca="false">IF(Inosina!I60&gt;0,$BA$17&amp;'Pedido e Cotação'!I70&amp;" "&amp;$BA$4,"")</f>
        <v/>
      </c>
      <c r="AN60" s="159" t="str">
        <f aca="false">IF(AM60="","",VLOOKUP(AM60,$BA:$BD,2,0))</f>
        <v/>
      </c>
      <c r="AO60" s="159" t="str">
        <f aca="false">IF(Inosina!O60&lt;&gt;0,"Fosforotioato ","")</f>
        <v/>
      </c>
      <c r="AP60" s="159" t="str">
        <f aca="false">IF(Inosina!O60&gt;0,$BA$18&amp;'Pedido e Cotação'!F70&amp;" "&amp;$BA$4,"")</f>
        <v/>
      </c>
      <c r="AQ60" s="159" t="str">
        <f aca="false">IF(AP60="","",VLOOKUP(AP60,$BA:$BD,2,0))</f>
        <v/>
      </c>
      <c r="AR60" s="159" t="str">
        <f aca="false">IF(AND(H60="",K60="",N60="",Q60="",AO60="",AF60=""),"","Modificação Interna ")</f>
        <v/>
      </c>
      <c r="AS60" s="159" t="str">
        <f aca="false">H60&amp;K60&amp;N60&amp;Q60&amp;AF60&amp;AO60&amp;T60&amp;W60&amp;Z60&amp;AC60&amp;AI60&amp;AL60</f>
        <v/>
      </c>
      <c r="AT60" s="159" t="str">
        <f aca="false">CONCATENATE(IF('Pedido e Cotação'!H70&lt;&gt;"",IF('Pedido e Cotação'!H70&gt;0,$BA$5,""),IF('Pedido e Cotação'!H70&gt;0,$BA$5,""))," ",'Pedido e Cotação'!H70)</f>
        <v> </v>
      </c>
      <c r="AU60" s="159" t="str">
        <f aca="false">IF(AT60=" ","",AT60&amp;" "&amp;'Pedido e Cotação'!F70&amp;" "&amp;$BA$4)</f>
        <v/>
      </c>
      <c r="AV60" s="159" t="str">
        <f aca="false">IF(AU60="","",VLOOKUP(AU60,$BA:$BD,2,0))</f>
        <v/>
      </c>
      <c r="AW60" s="159" t="str">
        <f aca="false">CONCATENATE(IF('Pedido e Cotação'!I70&lt;&gt;"",IF('Pedido e Cotação'!I70&gt;0,$BA$6,""),IF('Pedido e Cotação'!I70&gt;0,$BA$6,""))," ",'Pedido e Cotação'!I70)</f>
        <v> </v>
      </c>
      <c r="AX60" s="159" t="str">
        <f aca="false">IF(AW60=" ","",AW60&amp;" "&amp;'Pedido e Cotação'!F70&amp;" "&amp;$BA$4)</f>
        <v/>
      </c>
      <c r="AY60" s="159" t="str">
        <f aca="false">IF(AX60="","",VLOOKUP(AX60,$BA:$BD,2,0))</f>
        <v/>
      </c>
      <c r="BA60" s="183" t="s">
        <v>371</v>
      </c>
      <c r="BB60" s="180" t="s">
        <v>372</v>
      </c>
      <c r="BC60" s="181" t="s">
        <v>373</v>
      </c>
      <c r="BD60" s="182" t="n">
        <f aca="false">BD51</f>
        <v>1.35</v>
      </c>
    </row>
    <row r="61" customFormat="false" ht="12.75" hidden="false" customHeight="false" outlineLevel="0" collapsed="false">
      <c r="B61" s="159" t="str">
        <f aca="false">IF('Pedido e Cotação'!E71="","",$BA$3&amp;" "&amp;'Pedido e Cotação'!F71&amp;" "&amp;$BA$4)</f>
        <v/>
      </c>
      <c r="C61" s="159" t="str">
        <f aca="false">IF(OR(F61="Dessalinizado",F61="HPLC"),"",IF('Pedido e Cotação'!E71="","",IF('Pedido e Cotação'!G71&lt;=50,"",IF(AND('Pedido e Cotação'!G71&gt;50,'Pedido e Cotação'!G71&lt;80),"L","LL"))))</f>
        <v/>
      </c>
      <c r="D61" s="159" t="str">
        <f aca="false">IF(B61="","",(B61&amp;" "&amp;F61&amp;" "&amp;C61))</f>
        <v/>
      </c>
      <c r="E61" s="159" t="str">
        <f aca="false">IF(B61="","",VLOOKUP(D61,$BA:$BD,2,0))</f>
        <v/>
      </c>
      <c r="F61" s="159" t="str">
        <f aca="false">IF('Pedido e Cotação'!J71="","",'Pedido e Cotação'!J71)</f>
        <v/>
      </c>
      <c r="G61" s="159" t="str">
        <f aca="false">IF('Pedido e Cotação'!J71="HPLC",VLOOKUP(F61,$BA:$BD,2,0),"")</f>
        <v/>
      </c>
      <c r="H61" s="159" t="str">
        <f aca="false">IF(Inosina!D61&lt;&gt;0,"Inosina ","")</f>
        <v/>
      </c>
      <c r="I61" s="159" t="str">
        <f aca="false">IF(Inosina!D61&gt;0,$BA$7&amp;'Pedido e Cotação'!F71&amp;" "&amp;$BA$4,"")</f>
        <v/>
      </c>
      <c r="J61" s="159" t="str">
        <f aca="false">IF(I61="","",VLOOKUP(I61,$BA:$BD,2,0))</f>
        <v/>
      </c>
      <c r="K61" s="159" t="str">
        <f aca="false">IF(Inosina!L61&lt;&gt;0,"8-Oxoguanina ","")</f>
        <v/>
      </c>
      <c r="L61" s="159" t="str">
        <f aca="false">IF(Inosina!L61&gt;0,$BA$8&amp;'Pedido e Cotação'!F71&amp;" "&amp;$BA$4,"")</f>
        <v/>
      </c>
      <c r="M61" s="159" t="str">
        <f aca="false">IF(L61="","",VLOOKUP(L61,$BA:$BD,2,0))</f>
        <v/>
      </c>
      <c r="N61" s="159" t="str">
        <f aca="false">IF(Inosina!M61&lt;&gt;0,"C3 ","")</f>
        <v/>
      </c>
      <c r="O61" s="159" t="str">
        <f aca="false">IF(Inosina!M61&gt;0,$BA$9&amp;'Pedido e Cotação'!F71&amp;" "&amp;$BA$4,"")</f>
        <v/>
      </c>
      <c r="P61" s="159" t="str">
        <f aca="false">IF(O61="","",VLOOKUP(O61,$BA:$BD,2,0))</f>
        <v/>
      </c>
      <c r="Q61" s="159" t="str">
        <f aca="false">IF(Inosina!N61&lt;&gt;0,"C6 ","")</f>
        <v/>
      </c>
      <c r="R61" s="159" t="str">
        <f aca="false">IF(Inosina!N61&gt;0,$BA$10&amp;'Pedido e Cotação'!F71&amp;" "&amp;$BA$4,"")</f>
        <v/>
      </c>
      <c r="S61" s="159" t="str">
        <f aca="false">IF(R61="","",VLOOKUP(R61,$BA:$BD,2,0))</f>
        <v/>
      </c>
      <c r="T61" s="159" t="str">
        <f aca="false">IF(Inosina!J61&lt;&gt;0,"2' O-Metil rU ","")</f>
        <v/>
      </c>
      <c r="U61" s="159" t="str">
        <f aca="false">IF(Inosina!J61&gt;0,$BA$16&amp;'Pedido e Cotação'!F71&amp;" "&amp;$BA$4,"")</f>
        <v/>
      </c>
      <c r="V61" s="159" t="str">
        <f aca="false">IF(U61="","",VLOOKUP(U61,$BA:$BD,2,0))</f>
        <v/>
      </c>
      <c r="W61" s="159" t="str">
        <f aca="false">IF(Inosina!H61&lt;&gt;0,"2' O-Metil rG ","")</f>
        <v/>
      </c>
      <c r="X61" s="159" t="str">
        <f aca="false">IF(Inosina!H61&gt;0,$BA$14&amp;'Pedido e Cotação'!F71&amp;" "&amp;$BA$4,"")</f>
        <v/>
      </c>
      <c r="Y61" s="159" t="str">
        <f aca="false">IF(X61="","",VLOOKUP(X61,$BA:$BD,2,0))</f>
        <v/>
      </c>
      <c r="Z61" s="159" t="str">
        <f aca="false">IF(Inosina!G61&lt;&gt;0,"2' O-Metil rC ","")</f>
        <v/>
      </c>
      <c r="AA61" s="159" t="str">
        <f aca="false">IF(Inosina!G61&gt;0,$BA$13&amp;'Pedido e Cotação'!F71&amp;" "&amp;$BA$4,"")</f>
        <v/>
      </c>
      <c r="AB61" s="159" t="str">
        <f aca="false">IF(AA61="","",VLOOKUP(AA61,$BA:$BD,2,0))</f>
        <v/>
      </c>
      <c r="AC61" s="159" t="str">
        <f aca="false">IF(Inosina!F61&lt;&gt;0,"2' O-Metil rA ","")</f>
        <v/>
      </c>
      <c r="AD61" s="159" t="str">
        <f aca="false">IF(Inosina!F61&gt;0,$BA$12&amp;'Pedido e Cotação'!F71&amp;" "&amp;$BA$4,"")</f>
        <v/>
      </c>
      <c r="AE61" s="159"/>
      <c r="AF61" s="159" t="str">
        <f aca="false">IF(Inosina!E61&lt;&gt;0,"Deoxy Uracila ","")</f>
        <v/>
      </c>
      <c r="AG61" s="159" t="str">
        <f aca="false">IF(Inosina!E61&gt;0,$BA$11&amp;'Pedido e Cotação'!F71&amp;" "&amp;$BA$4,"")</f>
        <v/>
      </c>
      <c r="AH61" s="159" t="str">
        <f aca="false">IF(AG61="","",VLOOKUP(AG61,$BA:$BD,2,0))</f>
        <v/>
      </c>
      <c r="AI61" s="159" t="str">
        <f aca="false">IF(Inosina!I61&lt;&gt;0,"2' O-Metil 5-Metil rU ","")</f>
        <v/>
      </c>
      <c r="AJ61" s="159" t="str">
        <f aca="false">IF(Inosina!F61&gt;0,$BA$15&amp;'Pedido e Cotação'!F71&amp;" "&amp;$BA$4,"")</f>
        <v/>
      </c>
      <c r="AK61" s="159" t="str">
        <f aca="false">IF(AJ61="","",VLOOKUP(AJ61,$BA:$BD,2,0))</f>
        <v/>
      </c>
      <c r="AL61" s="159" t="str">
        <f aca="false">IF(Inosina!K61&lt;&gt;0,"5' 5-Metil dC ","")</f>
        <v/>
      </c>
      <c r="AM61" s="159" t="str">
        <f aca="false">IF(Inosina!I61&gt;0,$BA$17&amp;'Pedido e Cotação'!I71&amp;" "&amp;$BA$4,"")</f>
        <v/>
      </c>
      <c r="AN61" s="159" t="str">
        <f aca="false">IF(AM61="","",VLOOKUP(AM61,$BA:$BD,2,0))</f>
        <v/>
      </c>
      <c r="AO61" s="159" t="str">
        <f aca="false">IF(Inosina!O61&lt;&gt;0,"Fosforotioato ","")</f>
        <v/>
      </c>
      <c r="AP61" s="159" t="str">
        <f aca="false">IF(Inosina!O61&gt;0,$BA$18&amp;'Pedido e Cotação'!F71&amp;" "&amp;$BA$4,"")</f>
        <v/>
      </c>
      <c r="AQ61" s="159" t="str">
        <f aca="false">IF(AP61="","",VLOOKUP(AP61,$BA:$BD,2,0))</f>
        <v/>
      </c>
      <c r="AR61" s="159" t="str">
        <f aca="false">IF(AND(H61="",K61="",N61="",Q61="",AO61="",AF61=""),"","Modificação Interna ")</f>
        <v/>
      </c>
      <c r="AS61" s="159" t="str">
        <f aca="false">H61&amp;K61&amp;N61&amp;Q61&amp;AF61&amp;AO61&amp;T61&amp;W61&amp;Z61&amp;AC61&amp;AI61&amp;AL61</f>
        <v/>
      </c>
      <c r="AT61" s="159" t="str">
        <f aca="false">CONCATENATE(IF('Pedido e Cotação'!H71&lt;&gt;"",IF('Pedido e Cotação'!H71&gt;0,$BA$5,""),IF('Pedido e Cotação'!H71&gt;0,$BA$5,""))," ",'Pedido e Cotação'!H71)</f>
        <v> </v>
      </c>
      <c r="AU61" s="159" t="str">
        <f aca="false">IF(AT61=" ","",AT61&amp;" "&amp;'Pedido e Cotação'!F71&amp;" "&amp;$BA$4)</f>
        <v/>
      </c>
      <c r="AV61" s="159" t="str">
        <f aca="false">IF(AU61="","",VLOOKUP(AU61,$BA:$BD,2,0))</f>
        <v/>
      </c>
      <c r="AW61" s="159" t="str">
        <f aca="false">CONCATENATE(IF('Pedido e Cotação'!I71&lt;&gt;"",IF('Pedido e Cotação'!I71&gt;0,$BA$6,""),IF('Pedido e Cotação'!I71&gt;0,$BA$6,""))," ",'Pedido e Cotação'!I71)</f>
        <v> </v>
      </c>
      <c r="AX61" s="159" t="str">
        <f aca="false">IF(AW61=" ","",AW61&amp;" "&amp;'Pedido e Cotação'!F71&amp;" "&amp;$BA$4)</f>
        <v/>
      </c>
      <c r="AY61" s="159" t="str">
        <f aca="false">IF(AX61="","",VLOOKUP(AX61,$BA:$BD,2,0))</f>
        <v/>
      </c>
      <c r="BA61" s="175" t="s">
        <v>374</v>
      </c>
      <c r="BB61" s="176" t="s">
        <v>375</v>
      </c>
      <c r="BC61" s="177" t="s">
        <v>376</v>
      </c>
      <c r="BD61" s="178" t="n">
        <f aca="false">BD51</f>
        <v>1.35</v>
      </c>
    </row>
    <row r="62" customFormat="false" ht="12.75" hidden="false" customHeight="false" outlineLevel="0" collapsed="false">
      <c r="B62" s="159" t="str">
        <f aca="false">IF('Pedido e Cotação'!E72="","",$BA$3&amp;" "&amp;'Pedido e Cotação'!F72&amp;" "&amp;$BA$4)</f>
        <v/>
      </c>
      <c r="C62" s="159" t="str">
        <f aca="false">IF(OR(F62="Dessalinizado",F62="HPLC"),"",IF('Pedido e Cotação'!E72="","",IF('Pedido e Cotação'!G72&lt;=50,"",IF(AND('Pedido e Cotação'!G72&gt;50,'Pedido e Cotação'!G72&lt;80),"L","LL"))))</f>
        <v/>
      </c>
      <c r="D62" s="159" t="str">
        <f aca="false">IF(B62="","",(B62&amp;" "&amp;F62&amp;" "&amp;C62))</f>
        <v/>
      </c>
      <c r="E62" s="159" t="str">
        <f aca="false">IF(B62="","",VLOOKUP(D62,$BA:$BD,2,0))</f>
        <v/>
      </c>
      <c r="F62" s="159" t="str">
        <f aca="false">IF('Pedido e Cotação'!J72="","",'Pedido e Cotação'!J72)</f>
        <v/>
      </c>
      <c r="G62" s="159" t="str">
        <f aca="false">IF('Pedido e Cotação'!J72="HPLC",VLOOKUP(F62,$BA:$BD,2,0),"")</f>
        <v/>
      </c>
      <c r="H62" s="159" t="str">
        <f aca="false">IF(Inosina!D62&lt;&gt;0,"Inosina ","")</f>
        <v/>
      </c>
      <c r="I62" s="159" t="str">
        <f aca="false">IF(Inosina!D62&gt;0,$BA$7&amp;'Pedido e Cotação'!F72&amp;" "&amp;$BA$4,"")</f>
        <v/>
      </c>
      <c r="J62" s="159" t="str">
        <f aca="false">IF(I62="","",VLOOKUP(I62,$BA:$BD,2,0))</f>
        <v/>
      </c>
      <c r="K62" s="159" t="str">
        <f aca="false">IF(Inosina!L62&lt;&gt;0,"8-Oxoguanina ","")</f>
        <v/>
      </c>
      <c r="L62" s="159" t="str">
        <f aca="false">IF(Inosina!L62&gt;0,$BA$8&amp;'Pedido e Cotação'!F72&amp;" "&amp;$BA$4,"")</f>
        <v/>
      </c>
      <c r="M62" s="159" t="str">
        <f aca="false">IF(L62="","",VLOOKUP(L62,$BA:$BD,2,0))</f>
        <v/>
      </c>
      <c r="N62" s="159" t="str">
        <f aca="false">IF(Inosina!M62&lt;&gt;0,"C3 ","")</f>
        <v/>
      </c>
      <c r="O62" s="159" t="str">
        <f aca="false">IF(Inosina!M62&gt;0,$BA$9&amp;'Pedido e Cotação'!F72&amp;" "&amp;$BA$4,"")</f>
        <v/>
      </c>
      <c r="P62" s="159" t="str">
        <f aca="false">IF(O62="","",VLOOKUP(O62,$BA:$BD,2,0))</f>
        <v/>
      </c>
      <c r="Q62" s="159" t="str">
        <f aca="false">IF(Inosina!N62&lt;&gt;0,"C6 ","")</f>
        <v/>
      </c>
      <c r="R62" s="159" t="str">
        <f aca="false">IF(Inosina!N62&gt;0,$BA$10&amp;'Pedido e Cotação'!F72&amp;" "&amp;$BA$4,"")</f>
        <v/>
      </c>
      <c r="S62" s="159" t="str">
        <f aca="false">IF(R62="","",VLOOKUP(R62,$BA:$BD,2,0))</f>
        <v/>
      </c>
      <c r="T62" s="159" t="str">
        <f aca="false">IF(Inosina!J62&lt;&gt;0,"2' O-Metil rU ","")</f>
        <v/>
      </c>
      <c r="U62" s="159" t="str">
        <f aca="false">IF(Inosina!J62&gt;0,$BA$16&amp;'Pedido e Cotação'!F72&amp;" "&amp;$BA$4,"")</f>
        <v/>
      </c>
      <c r="V62" s="159" t="str">
        <f aca="false">IF(U62="","",VLOOKUP(U62,$BA:$BD,2,0))</f>
        <v/>
      </c>
      <c r="W62" s="159" t="str">
        <f aca="false">IF(Inosina!H62&lt;&gt;0,"2' O-Metil rG ","")</f>
        <v/>
      </c>
      <c r="X62" s="159" t="str">
        <f aca="false">IF(Inosina!H62&gt;0,$BA$14&amp;'Pedido e Cotação'!F72&amp;" "&amp;$BA$4,"")</f>
        <v/>
      </c>
      <c r="Y62" s="159" t="str">
        <f aca="false">IF(X62="","",VLOOKUP(X62,$BA:$BD,2,0))</f>
        <v/>
      </c>
      <c r="Z62" s="159" t="str">
        <f aca="false">IF(Inosina!G62&lt;&gt;0,"2' O-Metil rC ","")</f>
        <v/>
      </c>
      <c r="AA62" s="159" t="str">
        <f aca="false">IF(Inosina!G62&gt;0,$BA$13&amp;'Pedido e Cotação'!F72&amp;" "&amp;$BA$4,"")</f>
        <v/>
      </c>
      <c r="AB62" s="159" t="str">
        <f aca="false">IF(AA62="","",VLOOKUP(AA62,$BA:$BD,2,0))</f>
        <v/>
      </c>
      <c r="AC62" s="159" t="str">
        <f aca="false">IF(Inosina!F62&lt;&gt;0,"2' O-Metil rA ","")</f>
        <v/>
      </c>
      <c r="AD62" s="159" t="str">
        <f aca="false">IF(Inosina!F62&gt;0,$BA$12&amp;'Pedido e Cotação'!F72&amp;" "&amp;$BA$4,"")</f>
        <v/>
      </c>
      <c r="AE62" s="159"/>
      <c r="AF62" s="159" t="str">
        <f aca="false">IF(Inosina!E62&lt;&gt;0,"Deoxy Uracila ","")</f>
        <v/>
      </c>
      <c r="AG62" s="159" t="str">
        <f aca="false">IF(Inosina!E62&gt;0,$BA$11&amp;'Pedido e Cotação'!F72&amp;" "&amp;$BA$4,"")</f>
        <v/>
      </c>
      <c r="AH62" s="159" t="str">
        <f aca="false">IF(AG62="","",VLOOKUP(AG62,$BA:$BD,2,0))</f>
        <v/>
      </c>
      <c r="AI62" s="159" t="str">
        <f aca="false">IF(Inosina!I62&lt;&gt;0,"2' O-Metil 5-Metil rU ","")</f>
        <v/>
      </c>
      <c r="AJ62" s="159" t="str">
        <f aca="false">IF(Inosina!F62&gt;0,$BA$15&amp;'Pedido e Cotação'!F72&amp;" "&amp;$BA$4,"")</f>
        <v/>
      </c>
      <c r="AK62" s="159" t="str">
        <f aca="false">IF(AJ62="","",VLOOKUP(AJ62,$BA:$BD,2,0))</f>
        <v/>
      </c>
      <c r="AL62" s="159" t="str">
        <f aca="false">IF(Inosina!K62&lt;&gt;0,"5' 5-Metil dC ","")</f>
        <v/>
      </c>
      <c r="AM62" s="159" t="str">
        <f aca="false">IF(Inosina!I62&gt;0,$BA$17&amp;'Pedido e Cotação'!I72&amp;" "&amp;$BA$4,"")</f>
        <v/>
      </c>
      <c r="AN62" s="159" t="str">
        <f aca="false">IF(AM62="","",VLOOKUP(AM62,$BA:$BD,2,0))</f>
        <v/>
      </c>
      <c r="AO62" s="159" t="str">
        <f aca="false">IF(Inosina!O62&lt;&gt;0,"Fosforotioato ","")</f>
        <v/>
      </c>
      <c r="AP62" s="159" t="str">
        <f aca="false">IF(Inosina!O62&gt;0,$BA$18&amp;'Pedido e Cotação'!F72&amp;" "&amp;$BA$4,"")</f>
        <v/>
      </c>
      <c r="AQ62" s="159" t="str">
        <f aca="false">IF(AP62="","",VLOOKUP(AP62,$BA:$BD,2,0))</f>
        <v/>
      </c>
      <c r="AR62" s="159" t="str">
        <f aca="false">IF(AND(H62="",K62="",N62="",Q62="",AO62="",AF62=""),"","Modificação Interna ")</f>
        <v/>
      </c>
      <c r="AS62" s="159" t="str">
        <f aca="false">H62&amp;K62&amp;N62&amp;Q62&amp;AF62&amp;AO62&amp;T62&amp;W62&amp;Z62&amp;AC62&amp;AI62&amp;AL62</f>
        <v/>
      </c>
      <c r="AT62" s="159" t="str">
        <f aca="false">CONCATENATE(IF('Pedido e Cotação'!H72&lt;&gt;"",IF('Pedido e Cotação'!H72&gt;0,$BA$5,""),IF('Pedido e Cotação'!H72&gt;0,$BA$5,""))," ",'Pedido e Cotação'!H72)</f>
        <v> </v>
      </c>
      <c r="AU62" s="159" t="str">
        <f aca="false">IF(AT62=" ","",AT62&amp;" "&amp;'Pedido e Cotação'!F72&amp;" "&amp;$BA$4)</f>
        <v/>
      </c>
      <c r="AV62" s="159" t="str">
        <f aca="false">IF(AU62="","",VLOOKUP(AU62,$BA:$BD,2,0))</f>
        <v/>
      </c>
      <c r="AW62" s="159" t="str">
        <f aca="false">CONCATENATE(IF('Pedido e Cotação'!I72&lt;&gt;"",IF('Pedido e Cotação'!I72&gt;0,$BA$6,""),IF('Pedido e Cotação'!I72&gt;0,$BA$6,""))," ",'Pedido e Cotação'!I72)</f>
        <v> </v>
      </c>
      <c r="AX62" s="159" t="str">
        <f aca="false">IF(AW62=" ","",AW62&amp;" "&amp;'Pedido e Cotação'!F72&amp;" "&amp;$BA$4)</f>
        <v/>
      </c>
      <c r="AY62" s="159" t="str">
        <f aca="false">IF(AX62="","",VLOOKUP(AX62,$BA:$BD,2,0))</f>
        <v/>
      </c>
      <c r="BA62" s="183" t="s">
        <v>377</v>
      </c>
      <c r="BB62" s="180" t="s">
        <v>378</v>
      </c>
      <c r="BC62" s="181" t="s">
        <v>379</v>
      </c>
      <c r="BD62" s="182" t="n">
        <f aca="false">BD52</f>
        <v>2.3</v>
      </c>
    </row>
    <row r="63" customFormat="false" ht="12.75" hidden="false" customHeight="false" outlineLevel="0" collapsed="false">
      <c r="B63" s="159" t="str">
        <f aca="false">IF('Pedido e Cotação'!E73="","",$BA$3&amp;" "&amp;'Pedido e Cotação'!F73&amp;" "&amp;$BA$4)</f>
        <v/>
      </c>
      <c r="C63" s="159" t="str">
        <f aca="false">IF(OR(F63="Dessalinizado",F63="HPLC"),"",IF('Pedido e Cotação'!E73="","",IF('Pedido e Cotação'!G73&lt;=50,"",IF(AND('Pedido e Cotação'!G73&gt;50,'Pedido e Cotação'!G73&lt;80),"L","LL"))))</f>
        <v/>
      </c>
      <c r="D63" s="159" t="str">
        <f aca="false">IF(B63="","",(B63&amp;" "&amp;F63&amp;" "&amp;C63))</f>
        <v/>
      </c>
      <c r="E63" s="159" t="str">
        <f aca="false">IF(B63="","",VLOOKUP(D63,$BA:$BD,2,0))</f>
        <v/>
      </c>
      <c r="F63" s="159" t="str">
        <f aca="false">IF('Pedido e Cotação'!J73="","",'Pedido e Cotação'!J73)</f>
        <v/>
      </c>
      <c r="G63" s="159" t="str">
        <f aca="false">IF('Pedido e Cotação'!J73="HPLC",VLOOKUP(F63,$BA:$BD,2,0),"")</f>
        <v/>
      </c>
      <c r="H63" s="159" t="str">
        <f aca="false">IF(Inosina!D63&lt;&gt;0,"Inosina ","")</f>
        <v/>
      </c>
      <c r="I63" s="159" t="str">
        <f aca="false">IF(Inosina!D63&gt;0,$BA$7&amp;'Pedido e Cotação'!F73&amp;" "&amp;$BA$4,"")</f>
        <v/>
      </c>
      <c r="J63" s="159" t="str">
        <f aca="false">IF(I63="","",VLOOKUP(I63,$BA:$BD,2,0))</f>
        <v/>
      </c>
      <c r="K63" s="159" t="str">
        <f aca="false">IF(Inosina!L63&lt;&gt;0,"8-Oxoguanina ","")</f>
        <v/>
      </c>
      <c r="L63" s="159" t="str">
        <f aca="false">IF(Inosina!L63&gt;0,$BA$8&amp;'Pedido e Cotação'!F73&amp;" "&amp;$BA$4,"")</f>
        <v/>
      </c>
      <c r="M63" s="159" t="str">
        <f aca="false">IF(L63="","",VLOOKUP(L63,$BA:$BD,2,0))</f>
        <v/>
      </c>
      <c r="N63" s="159" t="str">
        <f aca="false">IF(Inosina!M63&lt;&gt;0,"C3 ","")</f>
        <v/>
      </c>
      <c r="O63" s="159" t="str">
        <f aca="false">IF(Inosina!M63&gt;0,$BA$9&amp;'Pedido e Cotação'!F73&amp;" "&amp;$BA$4,"")</f>
        <v/>
      </c>
      <c r="P63" s="159" t="str">
        <f aca="false">IF(O63="","",VLOOKUP(O63,$BA:$BD,2,0))</f>
        <v/>
      </c>
      <c r="Q63" s="159" t="str">
        <f aca="false">IF(Inosina!N63&lt;&gt;0,"C6 ","")</f>
        <v/>
      </c>
      <c r="R63" s="159" t="str">
        <f aca="false">IF(Inosina!N63&gt;0,$BA$10&amp;'Pedido e Cotação'!F73&amp;" "&amp;$BA$4,"")</f>
        <v/>
      </c>
      <c r="S63" s="159" t="str">
        <f aca="false">IF(R63="","",VLOOKUP(R63,$BA:$BD,2,0))</f>
        <v/>
      </c>
      <c r="T63" s="159" t="str">
        <f aca="false">IF(Inosina!J63&lt;&gt;0,"2' O-Metil rU ","")</f>
        <v/>
      </c>
      <c r="U63" s="159" t="str">
        <f aca="false">IF(Inosina!J63&gt;0,$BA$16&amp;'Pedido e Cotação'!F73&amp;" "&amp;$BA$4,"")</f>
        <v/>
      </c>
      <c r="V63" s="159" t="str">
        <f aca="false">IF(U63="","",VLOOKUP(U63,$BA:$BD,2,0))</f>
        <v/>
      </c>
      <c r="W63" s="159" t="str">
        <f aca="false">IF(Inosina!H63&lt;&gt;0,"2' O-Metil rG ","")</f>
        <v/>
      </c>
      <c r="X63" s="159" t="str">
        <f aca="false">IF(Inosina!H63&gt;0,$BA$14&amp;'Pedido e Cotação'!F73&amp;" "&amp;$BA$4,"")</f>
        <v/>
      </c>
      <c r="Y63" s="159" t="str">
        <f aca="false">IF(X63="","",VLOOKUP(X63,$BA:$BD,2,0))</f>
        <v/>
      </c>
      <c r="Z63" s="159" t="str">
        <f aca="false">IF(Inosina!G63&lt;&gt;0,"2' O-Metil rC ","")</f>
        <v/>
      </c>
      <c r="AA63" s="159" t="str">
        <f aca="false">IF(Inosina!G63&gt;0,$BA$13&amp;'Pedido e Cotação'!F73&amp;" "&amp;$BA$4,"")</f>
        <v/>
      </c>
      <c r="AB63" s="159" t="str">
        <f aca="false">IF(AA63="","",VLOOKUP(AA63,$BA:$BD,2,0))</f>
        <v/>
      </c>
      <c r="AC63" s="159" t="str">
        <f aca="false">IF(Inosina!F63&lt;&gt;0,"2' O-Metil rA ","")</f>
        <v/>
      </c>
      <c r="AD63" s="159" t="str">
        <f aca="false">IF(Inosina!F63&gt;0,$BA$12&amp;'Pedido e Cotação'!F73&amp;" "&amp;$BA$4,"")</f>
        <v/>
      </c>
      <c r="AE63" s="159"/>
      <c r="AF63" s="159" t="str">
        <f aca="false">IF(Inosina!E63&lt;&gt;0,"Deoxy Uracila ","")</f>
        <v/>
      </c>
      <c r="AG63" s="159" t="str">
        <f aca="false">IF(Inosina!E63&gt;0,$BA$11&amp;'Pedido e Cotação'!F73&amp;" "&amp;$BA$4,"")</f>
        <v/>
      </c>
      <c r="AH63" s="159" t="str">
        <f aca="false">IF(AG63="","",VLOOKUP(AG63,$BA:$BD,2,0))</f>
        <v/>
      </c>
      <c r="AI63" s="159" t="str">
        <f aca="false">IF(Inosina!I63&lt;&gt;0,"2' O-Metil 5-Metil rU ","")</f>
        <v/>
      </c>
      <c r="AJ63" s="159" t="str">
        <f aca="false">IF(Inosina!F63&gt;0,$BA$15&amp;'Pedido e Cotação'!F73&amp;" "&amp;$BA$4,"")</f>
        <v/>
      </c>
      <c r="AK63" s="159" t="str">
        <f aca="false">IF(AJ63="","",VLOOKUP(AJ63,$BA:$BD,2,0))</f>
        <v/>
      </c>
      <c r="AL63" s="159" t="str">
        <f aca="false">IF(Inosina!K63&lt;&gt;0,"5' 5-Metil dC ","")</f>
        <v/>
      </c>
      <c r="AM63" s="159" t="str">
        <f aca="false">IF(Inosina!I63&gt;0,$BA$17&amp;'Pedido e Cotação'!I73&amp;" "&amp;$BA$4,"")</f>
        <v/>
      </c>
      <c r="AN63" s="159" t="str">
        <f aca="false">IF(AM63="","",VLOOKUP(AM63,$BA:$BD,2,0))</f>
        <v/>
      </c>
      <c r="AO63" s="159" t="str">
        <f aca="false">IF(Inosina!O63&lt;&gt;0,"Fosforotioato ","")</f>
        <v/>
      </c>
      <c r="AP63" s="159" t="str">
        <f aca="false">IF(Inosina!O63&gt;0,$BA$18&amp;'Pedido e Cotação'!F73&amp;" "&amp;$BA$4,"")</f>
        <v/>
      </c>
      <c r="AQ63" s="159" t="str">
        <f aca="false">IF(AP63="","",VLOOKUP(AP63,$BA:$BD,2,0))</f>
        <v/>
      </c>
      <c r="AR63" s="159" t="str">
        <f aca="false">IF(AND(H63="",K63="",N63="",Q63="",AO63="",AF63=""),"","Modificação Interna ")</f>
        <v/>
      </c>
      <c r="AS63" s="159" t="str">
        <f aca="false">H63&amp;K63&amp;N63&amp;Q63&amp;AF63&amp;AO63&amp;T63&amp;W63&amp;Z63&amp;AC63&amp;AI63&amp;AL63</f>
        <v/>
      </c>
      <c r="AT63" s="159" t="str">
        <f aca="false">CONCATENATE(IF('Pedido e Cotação'!H73&lt;&gt;"",IF('Pedido e Cotação'!H73&gt;0,$BA$5,""),IF('Pedido e Cotação'!H73&gt;0,$BA$5,""))," ",'Pedido e Cotação'!H73)</f>
        <v> </v>
      </c>
      <c r="AU63" s="159" t="str">
        <f aca="false">IF(AT63=" ","",AT63&amp;" "&amp;'Pedido e Cotação'!F73&amp;" "&amp;$BA$4)</f>
        <v/>
      </c>
      <c r="AV63" s="159" t="str">
        <f aca="false">IF(AU63="","",VLOOKUP(AU63,$BA:$BD,2,0))</f>
        <v/>
      </c>
      <c r="AW63" s="159" t="str">
        <f aca="false">CONCATENATE(IF('Pedido e Cotação'!I73&lt;&gt;"",IF('Pedido e Cotação'!I73&gt;0,$BA$6,""),IF('Pedido e Cotação'!I73&gt;0,$BA$6,""))," ",'Pedido e Cotação'!I73)</f>
        <v> </v>
      </c>
      <c r="AX63" s="159" t="str">
        <f aca="false">IF(AW63=" ","",AW63&amp;" "&amp;'Pedido e Cotação'!F73&amp;" "&amp;$BA$4)</f>
        <v/>
      </c>
      <c r="AY63" s="159" t="str">
        <f aca="false">IF(AX63="","",VLOOKUP(AX63,$BA:$BD,2,0))</f>
        <v/>
      </c>
      <c r="BA63" s="175" t="s">
        <v>380</v>
      </c>
      <c r="BB63" s="176" t="s">
        <v>381</v>
      </c>
      <c r="BC63" s="177" t="s">
        <v>382</v>
      </c>
      <c r="BD63" s="178" t="n">
        <f aca="false">BD53</f>
        <v>3.25</v>
      </c>
    </row>
    <row r="64" customFormat="false" ht="12.75" hidden="false" customHeight="false" outlineLevel="0" collapsed="false">
      <c r="B64" s="159" t="str">
        <f aca="false">IF('Pedido e Cotação'!E74="","",$BA$3&amp;" "&amp;'Pedido e Cotação'!F74&amp;" "&amp;$BA$4)</f>
        <v/>
      </c>
      <c r="C64" s="159" t="str">
        <f aca="false">IF(OR(F64="Dessalinizado",F64="HPLC"),"",IF('Pedido e Cotação'!E74="","",IF('Pedido e Cotação'!G74&lt;=50,"",IF(AND('Pedido e Cotação'!G74&gt;50,'Pedido e Cotação'!G74&lt;80),"L","LL"))))</f>
        <v/>
      </c>
      <c r="D64" s="159" t="str">
        <f aca="false">IF(B64="","",(B64&amp;" "&amp;F64&amp;" "&amp;C64))</f>
        <v/>
      </c>
      <c r="E64" s="159" t="str">
        <f aca="false">IF(B64="","",VLOOKUP(D64,$BA:$BD,2,0))</f>
        <v/>
      </c>
      <c r="F64" s="159" t="str">
        <f aca="false">IF('Pedido e Cotação'!J74="","",'Pedido e Cotação'!J74)</f>
        <v/>
      </c>
      <c r="G64" s="159" t="str">
        <f aca="false">IF('Pedido e Cotação'!J74="HPLC",VLOOKUP(F64,$BA:$BD,2,0),"")</f>
        <v/>
      </c>
      <c r="H64" s="159" t="str">
        <f aca="false">IF(Inosina!D64&lt;&gt;0,"Inosina ","")</f>
        <v/>
      </c>
      <c r="I64" s="159" t="str">
        <f aca="false">IF(Inosina!D64&gt;0,$BA$7&amp;'Pedido e Cotação'!F74&amp;" "&amp;$BA$4,"")</f>
        <v/>
      </c>
      <c r="J64" s="159" t="str">
        <f aca="false">IF(I64="","",VLOOKUP(I64,$BA:$BD,2,0))</f>
        <v/>
      </c>
      <c r="K64" s="159" t="str">
        <f aca="false">IF(Inosina!L64&lt;&gt;0,"8-Oxoguanina ","")</f>
        <v/>
      </c>
      <c r="L64" s="159" t="str">
        <f aca="false">IF(Inosina!L64&gt;0,$BA$8&amp;'Pedido e Cotação'!F74&amp;" "&amp;$BA$4,"")</f>
        <v/>
      </c>
      <c r="M64" s="159" t="str">
        <f aca="false">IF(L64="","",VLOOKUP(L64,$BA:$BD,2,0))</f>
        <v/>
      </c>
      <c r="N64" s="159" t="str">
        <f aca="false">IF(Inosina!M64&lt;&gt;0,"C3 ","")</f>
        <v/>
      </c>
      <c r="O64" s="159" t="str">
        <f aca="false">IF(Inosina!M64&gt;0,$BA$9&amp;'Pedido e Cotação'!F74&amp;" "&amp;$BA$4,"")</f>
        <v/>
      </c>
      <c r="P64" s="159" t="str">
        <f aca="false">IF(O64="","",VLOOKUP(O64,$BA:$BD,2,0))</f>
        <v/>
      </c>
      <c r="Q64" s="159" t="str">
        <f aca="false">IF(Inosina!N64&lt;&gt;0,"C6 ","")</f>
        <v/>
      </c>
      <c r="R64" s="159" t="str">
        <f aca="false">IF(Inosina!N64&gt;0,$BA$10&amp;'Pedido e Cotação'!F74&amp;" "&amp;$BA$4,"")</f>
        <v/>
      </c>
      <c r="S64" s="159" t="str">
        <f aca="false">IF(R64="","",VLOOKUP(R64,$BA:$BD,2,0))</f>
        <v/>
      </c>
      <c r="T64" s="159" t="str">
        <f aca="false">IF(Inosina!J64&lt;&gt;0,"2' O-Metil rU ","")</f>
        <v/>
      </c>
      <c r="U64" s="159" t="str">
        <f aca="false">IF(Inosina!J64&gt;0,$BA$16&amp;'Pedido e Cotação'!F74&amp;" "&amp;$BA$4,"")</f>
        <v/>
      </c>
      <c r="V64" s="159" t="str">
        <f aca="false">IF(U64="","",VLOOKUP(U64,$BA:$BD,2,0))</f>
        <v/>
      </c>
      <c r="W64" s="159" t="str">
        <f aca="false">IF(Inosina!H64&lt;&gt;0,"2' O-Metil rG ","")</f>
        <v/>
      </c>
      <c r="X64" s="159" t="str">
        <f aca="false">IF(Inosina!H64&gt;0,$BA$14&amp;'Pedido e Cotação'!F74&amp;" "&amp;$BA$4,"")</f>
        <v/>
      </c>
      <c r="Y64" s="159" t="str">
        <f aca="false">IF(X64="","",VLOOKUP(X64,$BA:$BD,2,0))</f>
        <v/>
      </c>
      <c r="Z64" s="159" t="str">
        <f aca="false">IF(Inosina!G64&lt;&gt;0,"2' O-Metil rC ","")</f>
        <v/>
      </c>
      <c r="AA64" s="159" t="str">
        <f aca="false">IF(Inosina!G64&gt;0,$BA$13&amp;'Pedido e Cotação'!F74&amp;" "&amp;$BA$4,"")</f>
        <v/>
      </c>
      <c r="AB64" s="159" t="str">
        <f aca="false">IF(AA64="","",VLOOKUP(AA64,$BA:$BD,2,0))</f>
        <v/>
      </c>
      <c r="AC64" s="159" t="str">
        <f aca="false">IF(Inosina!F64&lt;&gt;0,"2' O-Metil rA ","")</f>
        <v/>
      </c>
      <c r="AD64" s="159" t="str">
        <f aca="false">IF(Inosina!F64&gt;0,$BA$12&amp;'Pedido e Cotação'!F74&amp;" "&amp;$BA$4,"")</f>
        <v/>
      </c>
      <c r="AE64" s="159"/>
      <c r="AF64" s="159" t="str">
        <f aca="false">IF(Inosina!E64&lt;&gt;0,"Deoxy Uracila ","")</f>
        <v/>
      </c>
      <c r="AG64" s="159" t="str">
        <f aca="false">IF(Inosina!E64&gt;0,$BA$11&amp;'Pedido e Cotação'!F74&amp;" "&amp;$BA$4,"")</f>
        <v/>
      </c>
      <c r="AH64" s="159" t="str">
        <f aca="false">IF(AG64="","",VLOOKUP(AG64,$BA:$BD,2,0))</f>
        <v/>
      </c>
      <c r="AI64" s="159" t="str">
        <f aca="false">IF(Inosina!I64&lt;&gt;0,"2' O-Metil 5-Metil rU ","")</f>
        <v/>
      </c>
      <c r="AJ64" s="159" t="str">
        <f aca="false">IF(Inosina!F64&gt;0,$BA$15&amp;'Pedido e Cotação'!F74&amp;" "&amp;$BA$4,"")</f>
        <v/>
      </c>
      <c r="AK64" s="159" t="str">
        <f aca="false">IF(AJ64="","",VLOOKUP(AJ64,$BA:$BD,2,0))</f>
        <v/>
      </c>
      <c r="AL64" s="159" t="str">
        <f aca="false">IF(Inosina!K64&lt;&gt;0,"5' 5-Metil dC ","")</f>
        <v/>
      </c>
      <c r="AM64" s="159" t="str">
        <f aca="false">IF(Inosina!I64&gt;0,$BA$17&amp;'Pedido e Cotação'!I74&amp;" "&amp;$BA$4,"")</f>
        <v/>
      </c>
      <c r="AN64" s="159" t="str">
        <f aca="false">IF(AM64="","",VLOOKUP(AM64,$BA:$BD,2,0))</f>
        <v/>
      </c>
      <c r="AO64" s="159" t="str">
        <f aca="false">IF(Inosina!O64&lt;&gt;0,"Fosforotioato ","")</f>
        <v/>
      </c>
      <c r="AP64" s="159" t="str">
        <f aca="false">IF(Inosina!O64&gt;0,$BA$18&amp;'Pedido e Cotação'!F74&amp;" "&amp;$BA$4,"")</f>
        <v/>
      </c>
      <c r="AQ64" s="159" t="str">
        <f aca="false">IF(AP64="","",VLOOKUP(AP64,$BA:$BD,2,0))</f>
        <v/>
      </c>
      <c r="AR64" s="159" t="str">
        <f aca="false">IF(AND(H64="",K64="",N64="",Q64="",AO64="",AF64=""),"","Modificação Interna ")</f>
        <v/>
      </c>
      <c r="AS64" s="159" t="str">
        <f aca="false">H64&amp;K64&amp;N64&amp;Q64&amp;AF64&amp;AO64&amp;T64&amp;W64&amp;Z64&amp;AC64&amp;AI64&amp;AL64</f>
        <v/>
      </c>
      <c r="AT64" s="159" t="str">
        <f aca="false">CONCATENATE(IF('Pedido e Cotação'!H74&lt;&gt;"",IF('Pedido e Cotação'!H74&gt;0,$BA$5,""),IF('Pedido e Cotação'!H74&gt;0,$BA$5,""))," ",'Pedido e Cotação'!H74)</f>
        <v> </v>
      </c>
      <c r="AU64" s="159" t="str">
        <f aca="false">IF(AT64=" ","",AT64&amp;" "&amp;'Pedido e Cotação'!F74&amp;" "&amp;$BA$4)</f>
        <v/>
      </c>
      <c r="AV64" s="159" t="str">
        <f aca="false">IF(AU64="","",VLOOKUP(AU64,$BA:$BD,2,0))</f>
        <v/>
      </c>
      <c r="AW64" s="159" t="str">
        <f aca="false">CONCATENATE(IF('Pedido e Cotação'!I74&lt;&gt;"",IF('Pedido e Cotação'!I74&gt;0,$BA$6,""),IF('Pedido e Cotação'!I74&gt;0,$BA$6,""))," ",'Pedido e Cotação'!I74)</f>
        <v> </v>
      </c>
      <c r="AX64" s="159" t="str">
        <f aca="false">IF(AW64=" ","",AW64&amp;" "&amp;'Pedido e Cotação'!F74&amp;" "&amp;$BA$4)</f>
        <v/>
      </c>
      <c r="AY64" s="159" t="str">
        <f aca="false">IF(AX64="","",VLOOKUP(AX64,$BA:$BD,2,0))</f>
        <v/>
      </c>
      <c r="BA64" s="183" t="s">
        <v>383</v>
      </c>
      <c r="BB64" s="180" t="s">
        <v>384</v>
      </c>
      <c r="BC64" s="181" t="s">
        <v>385</v>
      </c>
      <c r="BD64" s="182" t="n">
        <f aca="false">BD54</f>
        <v>4.35</v>
      </c>
    </row>
    <row r="65" customFormat="false" ht="12.75" hidden="false" customHeight="false" outlineLevel="0" collapsed="false">
      <c r="B65" s="159" t="str">
        <f aca="false">IF('Pedido e Cotação'!E75="","",$BA$3&amp;" "&amp;'Pedido e Cotação'!F75&amp;" "&amp;$BA$4)</f>
        <v/>
      </c>
      <c r="C65" s="159" t="str">
        <f aca="false">IF(OR(F65="Dessalinizado",F65="HPLC"),"",IF('Pedido e Cotação'!E75="","",IF('Pedido e Cotação'!G75&lt;=50,"",IF(AND('Pedido e Cotação'!G75&gt;50,'Pedido e Cotação'!G75&lt;80),"L","LL"))))</f>
        <v/>
      </c>
      <c r="D65" s="159" t="str">
        <f aca="false">IF(B65="","",(B65&amp;" "&amp;F65&amp;" "&amp;C65))</f>
        <v/>
      </c>
      <c r="E65" s="159" t="str">
        <f aca="false">IF(B65="","",VLOOKUP(D65,$BA:$BD,2,0))</f>
        <v/>
      </c>
      <c r="F65" s="159" t="str">
        <f aca="false">IF('Pedido e Cotação'!J75="","",'Pedido e Cotação'!J75)</f>
        <v/>
      </c>
      <c r="G65" s="159" t="str">
        <f aca="false">IF('Pedido e Cotação'!J75="HPLC",VLOOKUP(F65,$BA:$BD,2,0),"")</f>
        <v/>
      </c>
      <c r="H65" s="159" t="str">
        <f aca="false">IF(Inosina!D65&lt;&gt;0,"Inosina ","")</f>
        <v/>
      </c>
      <c r="I65" s="159" t="str">
        <f aca="false">IF(Inosina!D65&gt;0,$BA$7&amp;'Pedido e Cotação'!F75&amp;" "&amp;$BA$4,"")</f>
        <v/>
      </c>
      <c r="J65" s="159" t="str">
        <f aca="false">IF(I65="","",VLOOKUP(I65,$BA:$BD,2,0))</f>
        <v/>
      </c>
      <c r="K65" s="159" t="str">
        <f aca="false">IF(Inosina!L65&lt;&gt;0,"8-Oxoguanina ","")</f>
        <v/>
      </c>
      <c r="L65" s="159" t="str">
        <f aca="false">IF(Inosina!L65&gt;0,$BA$8&amp;'Pedido e Cotação'!F75&amp;" "&amp;$BA$4,"")</f>
        <v/>
      </c>
      <c r="M65" s="159" t="str">
        <f aca="false">IF(L65="","",VLOOKUP(L65,$BA:$BD,2,0))</f>
        <v/>
      </c>
      <c r="N65" s="159" t="str">
        <f aca="false">IF(Inosina!M65&lt;&gt;0,"C3 ","")</f>
        <v/>
      </c>
      <c r="O65" s="159" t="str">
        <f aca="false">IF(Inosina!M65&gt;0,$BA$9&amp;'Pedido e Cotação'!F75&amp;" "&amp;$BA$4,"")</f>
        <v/>
      </c>
      <c r="P65" s="159" t="str">
        <f aca="false">IF(O65="","",VLOOKUP(O65,$BA:$BD,2,0))</f>
        <v/>
      </c>
      <c r="Q65" s="159" t="str">
        <f aca="false">IF(Inosina!N65&lt;&gt;0,"C6 ","")</f>
        <v/>
      </c>
      <c r="R65" s="159" t="str">
        <f aca="false">IF(Inosina!N65&gt;0,$BA$10&amp;'Pedido e Cotação'!F75&amp;" "&amp;$BA$4,"")</f>
        <v/>
      </c>
      <c r="S65" s="159" t="str">
        <f aca="false">IF(R65="","",VLOOKUP(R65,$BA:$BD,2,0))</f>
        <v/>
      </c>
      <c r="T65" s="159" t="str">
        <f aca="false">IF(Inosina!J65&lt;&gt;0,"2' O-Metil rU ","")</f>
        <v/>
      </c>
      <c r="U65" s="159" t="str">
        <f aca="false">IF(Inosina!J65&gt;0,$BA$16&amp;'Pedido e Cotação'!F75&amp;" "&amp;$BA$4,"")</f>
        <v/>
      </c>
      <c r="V65" s="159" t="str">
        <f aca="false">IF(U65="","",VLOOKUP(U65,$BA:$BD,2,0))</f>
        <v/>
      </c>
      <c r="W65" s="159" t="str">
        <f aca="false">IF(Inosina!H65&lt;&gt;0,"2' O-Metil rG ","")</f>
        <v/>
      </c>
      <c r="X65" s="159" t="str">
        <f aca="false">IF(Inosina!H65&gt;0,$BA$14&amp;'Pedido e Cotação'!F75&amp;" "&amp;$BA$4,"")</f>
        <v/>
      </c>
      <c r="Y65" s="159" t="str">
        <f aca="false">IF(X65="","",VLOOKUP(X65,$BA:$BD,2,0))</f>
        <v/>
      </c>
      <c r="Z65" s="159" t="str">
        <f aca="false">IF(Inosina!G65&lt;&gt;0,"2' O-Metil rC ","")</f>
        <v/>
      </c>
      <c r="AA65" s="159" t="str">
        <f aca="false">IF(Inosina!G65&gt;0,$BA$13&amp;'Pedido e Cotação'!F75&amp;" "&amp;$BA$4,"")</f>
        <v/>
      </c>
      <c r="AB65" s="159" t="str">
        <f aca="false">IF(AA65="","",VLOOKUP(AA65,$BA:$BD,2,0))</f>
        <v/>
      </c>
      <c r="AC65" s="159" t="str">
        <f aca="false">IF(Inosina!F65&lt;&gt;0,"2' O-Metil rA ","")</f>
        <v/>
      </c>
      <c r="AD65" s="159" t="str">
        <f aca="false">IF(Inosina!F65&gt;0,$BA$12&amp;'Pedido e Cotação'!F75&amp;" "&amp;$BA$4,"")</f>
        <v/>
      </c>
      <c r="AE65" s="159"/>
      <c r="AF65" s="159" t="str">
        <f aca="false">IF(Inosina!E65&lt;&gt;0,"Deoxy Uracila ","")</f>
        <v/>
      </c>
      <c r="AG65" s="159" t="str">
        <f aca="false">IF(Inosina!E65&gt;0,$BA$11&amp;'Pedido e Cotação'!F75&amp;" "&amp;$BA$4,"")</f>
        <v/>
      </c>
      <c r="AH65" s="159" t="str">
        <f aca="false">IF(AG65="","",VLOOKUP(AG65,$BA:$BD,2,0))</f>
        <v/>
      </c>
      <c r="AI65" s="159" t="str">
        <f aca="false">IF(Inosina!I65&lt;&gt;0,"2' O-Metil 5-Metil rU ","")</f>
        <v/>
      </c>
      <c r="AJ65" s="159" t="str">
        <f aca="false">IF(Inosina!F65&gt;0,$BA$15&amp;'Pedido e Cotação'!F75&amp;" "&amp;$BA$4,"")</f>
        <v/>
      </c>
      <c r="AK65" s="159" t="str">
        <f aca="false">IF(AJ65="","",VLOOKUP(AJ65,$BA:$BD,2,0))</f>
        <v/>
      </c>
      <c r="AL65" s="159" t="str">
        <f aca="false">IF(Inosina!K65&lt;&gt;0,"5' 5-Metil dC ","")</f>
        <v/>
      </c>
      <c r="AM65" s="159" t="str">
        <f aca="false">IF(Inosina!I65&gt;0,$BA$17&amp;'Pedido e Cotação'!I75&amp;" "&amp;$BA$4,"")</f>
        <v/>
      </c>
      <c r="AN65" s="159" t="str">
        <f aca="false">IF(AM65="","",VLOOKUP(AM65,$BA:$BD,2,0))</f>
        <v/>
      </c>
      <c r="AO65" s="159" t="str">
        <f aca="false">IF(Inosina!O65&lt;&gt;0,"Fosforotioato ","")</f>
        <v/>
      </c>
      <c r="AP65" s="159" t="str">
        <f aca="false">IF(Inosina!O65&gt;0,$BA$18&amp;'Pedido e Cotação'!F75&amp;" "&amp;$BA$4,"")</f>
        <v/>
      </c>
      <c r="AQ65" s="159" t="str">
        <f aca="false">IF(AP65="","",VLOOKUP(AP65,$BA:$BD,2,0))</f>
        <v/>
      </c>
      <c r="AR65" s="159" t="str">
        <f aca="false">IF(AND(H65="",K65="",N65="",Q65="",AO65="",AF65=""),"","Modificação Interna ")</f>
        <v/>
      </c>
      <c r="AS65" s="159" t="str">
        <f aca="false">H65&amp;K65&amp;N65&amp;Q65&amp;AF65&amp;AO65&amp;T65&amp;W65&amp;Z65&amp;AC65&amp;AI65&amp;AL65</f>
        <v/>
      </c>
      <c r="AT65" s="159" t="str">
        <f aca="false">CONCATENATE(IF('Pedido e Cotação'!H75&lt;&gt;"",IF('Pedido e Cotação'!H75&gt;0,$BA$5,""),IF('Pedido e Cotação'!H75&gt;0,$BA$5,""))," ",'Pedido e Cotação'!H75)</f>
        <v> </v>
      </c>
      <c r="AU65" s="159" t="str">
        <f aca="false">IF(AT65=" ","",AT65&amp;" "&amp;'Pedido e Cotação'!F75&amp;" "&amp;$BA$4)</f>
        <v/>
      </c>
      <c r="AV65" s="159" t="str">
        <f aca="false">IF(AU65="","",VLOOKUP(AU65,$BA:$BD,2,0))</f>
        <v/>
      </c>
      <c r="AW65" s="159" t="str">
        <f aca="false">CONCATENATE(IF('Pedido e Cotação'!I75&lt;&gt;"",IF('Pedido e Cotação'!I75&gt;0,$BA$6,""),IF('Pedido e Cotação'!I75&gt;0,$BA$6,""))," ",'Pedido e Cotação'!I75)</f>
        <v> </v>
      </c>
      <c r="AX65" s="159" t="str">
        <f aca="false">IF(AW65=" ","",AW65&amp;" "&amp;'Pedido e Cotação'!F75&amp;" "&amp;$BA$4)</f>
        <v/>
      </c>
      <c r="AY65" s="159" t="str">
        <f aca="false">IF(AX65="","",VLOOKUP(AX65,$BA:$BD,2,0))</f>
        <v/>
      </c>
      <c r="BA65" s="175" t="s">
        <v>386</v>
      </c>
      <c r="BB65" s="176" t="s">
        <v>387</v>
      </c>
      <c r="BC65" s="177" t="s">
        <v>388</v>
      </c>
      <c r="BD65" s="178" t="n">
        <f aca="false">BD55</f>
        <v>10.7</v>
      </c>
    </row>
    <row r="66" customFormat="false" ht="12.75" hidden="false" customHeight="false" outlineLevel="0" collapsed="false">
      <c r="B66" s="159" t="str">
        <f aca="false">IF('Pedido e Cotação'!E76="","",$BA$3&amp;" "&amp;'Pedido e Cotação'!F76&amp;" "&amp;$BA$4)</f>
        <v/>
      </c>
      <c r="C66" s="159" t="str">
        <f aca="false">IF(OR(F66="Dessalinizado",F66="HPLC"),"",IF('Pedido e Cotação'!E76="","",IF('Pedido e Cotação'!G76&lt;=50,"",IF(AND('Pedido e Cotação'!G76&gt;50,'Pedido e Cotação'!G76&lt;80),"L","LL"))))</f>
        <v/>
      </c>
      <c r="D66" s="159" t="str">
        <f aca="false">IF(B66="","",(B66&amp;" "&amp;F66&amp;" "&amp;C66))</f>
        <v/>
      </c>
      <c r="E66" s="159" t="str">
        <f aca="false">IF(B66="","",VLOOKUP(D66,$BA:$BD,2,0))</f>
        <v/>
      </c>
      <c r="F66" s="159" t="str">
        <f aca="false">IF('Pedido e Cotação'!J76="","",'Pedido e Cotação'!J76)</f>
        <v/>
      </c>
      <c r="G66" s="159" t="str">
        <f aca="false">IF('Pedido e Cotação'!J76="HPLC",VLOOKUP(F66,$BA:$BD,2,0),"")</f>
        <v/>
      </c>
      <c r="H66" s="159" t="str">
        <f aca="false">IF(Inosina!D66&lt;&gt;0,"Inosina ","")</f>
        <v/>
      </c>
      <c r="I66" s="159" t="str">
        <f aca="false">IF(Inosina!D66&gt;0,$BA$7&amp;'Pedido e Cotação'!F76&amp;" "&amp;$BA$4,"")</f>
        <v/>
      </c>
      <c r="J66" s="159" t="str">
        <f aca="false">IF(I66="","",VLOOKUP(I66,$BA:$BD,2,0))</f>
        <v/>
      </c>
      <c r="K66" s="159" t="str">
        <f aca="false">IF(Inosina!L66&lt;&gt;0,"8-Oxoguanina ","")</f>
        <v/>
      </c>
      <c r="L66" s="159" t="str">
        <f aca="false">IF(Inosina!L66&gt;0,$BA$8&amp;'Pedido e Cotação'!F76&amp;" "&amp;$BA$4,"")</f>
        <v/>
      </c>
      <c r="M66" s="159" t="str">
        <f aca="false">IF(L66="","",VLOOKUP(L66,$BA:$BD,2,0))</f>
        <v/>
      </c>
      <c r="N66" s="159" t="str">
        <f aca="false">IF(Inosina!M66&lt;&gt;0,"C3 ","")</f>
        <v/>
      </c>
      <c r="O66" s="159" t="str">
        <f aca="false">IF(Inosina!M66&gt;0,$BA$9&amp;'Pedido e Cotação'!F76&amp;" "&amp;$BA$4,"")</f>
        <v/>
      </c>
      <c r="P66" s="159" t="str">
        <f aca="false">IF(O66="","",VLOOKUP(O66,$BA:$BD,2,0))</f>
        <v/>
      </c>
      <c r="Q66" s="159" t="str">
        <f aca="false">IF(Inosina!N66&lt;&gt;0,"C6 ","")</f>
        <v/>
      </c>
      <c r="R66" s="159" t="str">
        <f aca="false">IF(Inosina!N66&gt;0,$BA$10&amp;'Pedido e Cotação'!F76&amp;" "&amp;$BA$4,"")</f>
        <v/>
      </c>
      <c r="S66" s="159" t="str">
        <f aca="false">IF(R66="","",VLOOKUP(R66,$BA:$BD,2,0))</f>
        <v/>
      </c>
      <c r="T66" s="159" t="str">
        <f aca="false">IF(Inosina!J66&lt;&gt;0,"2' O-Metil rU ","")</f>
        <v/>
      </c>
      <c r="U66" s="159" t="str">
        <f aca="false">IF(Inosina!J66&gt;0,$BA$16&amp;'Pedido e Cotação'!F76&amp;" "&amp;$BA$4,"")</f>
        <v/>
      </c>
      <c r="V66" s="159" t="str">
        <f aca="false">IF(U66="","",VLOOKUP(U66,$BA:$BD,2,0))</f>
        <v/>
      </c>
      <c r="W66" s="159" t="str">
        <f aca="false">IF(Inosina!H66&lt;&gt;0,"2' O-Metil rG ","")</f>
        <v/>
      </c>
      <c r="X66" s="159" t="str">
        <f aca="false">IF(Inosina!H66&gt;0,$BA$14&amp;'Pedido e Cotação'!F76&amp;" "&amp;$BA$4,"")</f>
        <v/>
      </c>
      <c r="Y66" s="159" t="str">
        <f aca="false">IF(X66="","",VLOOKUP(X66,$BA:$BD,2,0))</f>
        <v/>
      </c>
      <c r="Z66" s="159" t="str">
        <f aca="false">IF(Inosina!G66&lt;&gt;0,"2' O-Metil rC ","")</f>
        <v/>
      </c>
      <c r="AA66" s="159" t="str">
        <f aca="false">IF(Inosina!G66&gt;0,$BA$13&amp;'Pedido e Cotação'!F76&amp;" "&amp;$BA$4,"")</f>
        <v/>
      </c>
      <c r="AB66" s="159" t="str">
        <f aca="false">IF(AA66="","",VLOOKUP(AA66,$BA:$BD,2,0))</f>
        <v/>
      </c>
      <c r="AC66" s="159" t="str">
        <f aca="false">IF(Inosina!F66&lt;&gt;0,"2' O-Metil rA ","")</f>
        <v/>
      </c>
      <c r="AD66" s="159" t="str">
        <f aca="false">IF(Inosina!F66&gt;0,$BA$12&amp;'Pedido e Cotação'!F76&amp;" "&amp;$BA$4,"")</f>
        <v/>
      </c>
      <c r="AE66" s="159"/>
      <c r="AF66" s="159" t="str">
        <f aca="false">IF(Inosina!E66&lt;&gt;0,"Deoxy Uracila ","")</f>
        <v/>
      </c>
      <c r="AG66" s="159" t="str">
        <f aca="false">IF(Inosina!E66&gt;0,$BA$11&amp;'Pedido e Cotação'!F76&amp;" "&amp;$BA$4,"")</f>
        <v/>
      </c>
      <c r="AH66" s="159" t="str">
        <f aca="false">IF(AG66="","",VLOOKUP(AG66,$BA:$BD,2,0))</f>
        <v/>
      </c>
      <c r="AI66" s="159" t="str">
        <f aca="false">IF(Inosina!I66&lt;&gt;0,"2' O-Metil 5-Metil rU ","")</f>
        <v/>
      </c>
      <c r="AJ66" s="159" t="str">
        <f aca="false">IF(Inosina!F66&gt;0,$BA$15&amp;'Pedido e Cotação'!F76&amp;" "&amp;$BA$4,"")</f>
        <v/>
      </c>
      <c r="AK66" s="159" t="str">
        <f aca="false">IF(AJ66="","",VLOOKUP(AJ66,$BA:$BD,2,0))</f>
        <v/>
      </c>
      <c r="AL66" s="159" t="str">
        <f aca="false">IF(Inosina!K66&lt;&gt;0,"5' 5-Metil dC ","")</f>
        <v/>
      </c>
      <c r="AM66" s="159" t="str">
        <f aca="false">IF(Inosina!I66&gt;0,$BA$17&amp;'Pedido e Cotação'!I76&amp;" "&amp;$BA$4,"")</f>
        <v/>
      </c>
      <c r="AN66" s="159" t="str">
        <f aca="false">IF(AM66="","",VLOOKUP(AM66,$BA:$BD,2,0))</f>
        <v/>
      </c>
      <c r="AO66" s="159" t="str">
        <f aca="false">IF(Inosina!O66&lt;&gt;0,"Fosforotioato ","")</f>
        <v/>
      </c>
      <c r="AP66" s="159" t="str">
        <f aca="false">IF(Inosina!O66&gt;0,$BA$18&amp;'Pedido e Cotação'!F76&amp;" "&amp;$BA$4,"")</f>
        <v/>
      </c>
      <c r="AQ66" s="159" t="str">
        <f aca="false">IF(AP66="","",VLOOKUP(AP66,$BA:$BD,2,0))</f>
        <v/>
      </c>
      <c r="AR66" s="159" t="str">
        <f aca="false">IF(AND(H66="",K66="",N66="",Q66="",AO66="",AF66=""),"","Modificação Interna ")</f>
        <v/>
      </c>
      <c r="AS66" s="159" t="str">
        <f aca="false">H66&amp;K66&amp;N66&amp;Q66&amp;AF66&amp;AO66&amp;T66&amp;W66&amp;Z66&amp;AC66&amp;AI66&amp;AL66</f>
        <v/>
      </c>
      <c r="AT66" s="159" t="str">
        <f aca="false">CONCATENATE(IF('Pedido e Cotação'!H76&lt;&gt;"",IF('Pedido e Cotação'!H76&gt;0,$BA$5,""),IF('Pedido e Cotação'!H76&gt;0,$BA$5,""))," ",'Pedido e Cotação'!H76)</f>
        <v> </v>
      </c>
      <c r="AU66" s="159" t="str">
        <f aca="false">IF(AT66=" ","",AT66&amp;" "&amp;'Pedido e Cotação'!F76&amp;" "&amp;$BA$4)</f>
        <v/>
      </c>
      <c r="AV66" s="159" t="str">
        <f aca="false">IF(AU66="","",VLOOKUP(AU66,$BA:$BD,2,0))</f>
        <v/>
      </c>
      <c r="AW66" s="159" t="str">
        <f aca="false">CONCATENATE(IF('Pedido e Cotação'!I76&lt;&gt;"",IF('Pedido e Cotação'!I76&gt;0,$BA$6,""),IF('Pedido e Cotação'!I76&gt;0,$BA$6,""))," ",'Pedido e Cotação'!I76)</f>
        <v> </v>
      </c>
      <c r="AX66" s="159" t="str">
        <f aca="false">IF(AW66=" ","",AW66&amp;" "&amp;'Pedido e Cotação'!F76&amp;" "&amp;$BA$4)</f>
        <v/>
      </c>
      <c r="AY66" s="159" t="str">
        <f aca="false">IF(AX66="","",VLOOKUP(AX66,$BA:$BD,2,0))</f>
        <v/>
      </c>
      <c r="AZ66" s="151" t="s">
        <v>340</v>
      </c>
      <c r="BA66" s="190" t="s">
        <v>386</v>
      </c>
      <c r="BB66" s="186" t="s">
        <v>389</v>
      </c>
      <c r="BC66" s="187"/>
      <c r="BD66" s="188"/>
    </row>
    <row r="67" customFormat="false" ht="12.75" hidden="false" customHeight="false" outlineLevel="0" collapsed="false">
      <c r="B67" s="159" t="str">
        <f aca="false">IF('Pedido e Cotação'!E77="","",$BA$3&amp;" "&amp;'Pedido e Cotação'!F77&amp;" "&amp;$BA$4)</f>
        <v/>
      </c>
      <c r="C67" s="159" t="str">
        <f aca="false">IF(OR(F67="Dessalinizado",F67="HPLC"),"",IF('Pedido e Cotação'!E77="","",IF('Pedido e Cotação'!G77&lt;=50,"",IF(AND('Pedido e Cotação'!G77&gt;50,'Pedido e Cotação'!G77&lt;80),"L","LL"))))</f>
        <v/>
      </c>
      <c r="D67" s="159" t="str">
        <f aca="false">IF(B67="","",(B67&amp;" "&amp;F67&amp;" "&amp;C67))</f>
        <v/>
      </c>
      <c r="E67" s="159" t="str">
        <f aca="false">IF(B67="","",VLOOKUP(D67,$BA:$BD,2,0))</f>
        <v/>
      </c>
      <c r="F67" s="159" t="str">
        <f aca="false">IF('Pedido e Cotação'!J77="","",'Pedido e Cotação'!J77)</f>
        <v/>
      </c>
      <c r="G67" s="159" t="str">
        <f aca="false">IF('Pedido e Cotação'!J77="HPLC",VLOOKUP(F67,$BA:$BD,2,0),"")</f>
        <v/>
      </c>
      <c r="H67" s="159" t="str">
        <f aca="false">IF(Inosina!D67&lt;&gt;0,"Inosina ","")</f>
        <v/>
      </c>
      <c r="I67" s="159" t="str">
        <f aca="false">IF(Inosina!D67&gt;0,$BA$7&amp;'Pedido e Cotação'!F77&amp;" "&amp;$BA$4,"")</f>
        <v/>
      </c>
      <c r="J67" s="159" t="str">
        <f aca="false">IF(I67="","",VLOOKUP(I67,$BA:$BD,2,0))</f>
        <v/>
      </c>
      <c r="K67" s="159" t="str">
        <f aca="false">IF(Inosina!L67&lt;&gt;0,"8-Oxoguanina ","")</f>
        <v/>
      </c>
      <c r="L67" s="159" t="str">
        <f aca="false">IF(Inosina!L67&gt;0,$BA$8&amp;'Pedido e Cotação'!F77&amp;" "&amp;$BA$4,"")</f>
        <v/>
      </c>
      <c r="M67" s="159" t="str">
        <f aca="false">IF(L67="","",VLOOKUP(L67,$BA:$BD,2,0))</f>
        <v/>
      </c>
      <c r="N67" s="159" t="str">
        <f aca="false">IF(Inosina!M67&lt;&gt;0,"C3 ","")</f>
        <v/>
      </c>
      <c r="O67" s="159" t="str">
        <f aca="false">IF(Inosina!M67&gt;0,$BA$9&amp;'Pedido e Cotação'!F77&amp;" "&amp;$BA$4,"")</f>
        <v/>
      </c>
      <c r="P67" s="159" t="str">
        <f aca="false">IF(O67="","",VLOOKUP(O67,$BA:$BD,2,0))</f>
        <v/>
      </c>
      <c r="Q67" s="159" t="str">
        <f aca="false">IF(Inosina!N67&lt;&gt;0,"C6 ","")</f>
        <v/>
      </c>
      <c r="R67" s="159" t="str">
        <f aca="false">IF(Inosina!N67&gt;0,$BA$10&amp;'Pedido e Cotação'!F77&amp;" "&amp;$BA$4,"")</f>
        <v/>
      </c>
      <c r="S67" s="159" t="str">
        <f aca="false">IF(R67="","",VLOOKUP(R67,$BA:$BD,2,0))</f>
        <v/>
      </c>
      <c r="T67" s="159" t="str">
        <f aca="false">IF(Inosina!J67&lt;&gt;0,"2' O-Metil rU ","")</f>
        <v/>
      </c>
      <c r="U67" s="159" t="str">
        <f aca="false">IF(Inosina!J67&gt;0,$BA$16&amp;'Pedido e Cotação'!F77&amp;" "&amp;$BA$4,"")</f>
        <v/>
      </c>
      <c r="V67" s="159" t="str">
        <f aca="false">IF(U67="","",VLOOKUP(U67,$BA:$BD,2,0))</f>
        <v/>
      </c>
      <c r="W67" s="159" t="str">
        <f aca="false">IF(Inosina!H67&lt;&gt;0,"2' O-Metil rG ","")</f>
        <v/>
      </c>
      <c r="X67" s="159" t="str">
        <f aca="false">IF(Inosina!H67&gt;0,$BA$14&amp;'Pedido e Cotação'!F77&amp;" "&amp;$BA$4,"")</f>
        <v/>
      </c>
      <c r="Y67" s="159" t="str">
        <f aca="false">IF(X67="","",VLOOKUP(X67,$BA:$BD,2,0))</f>
        <v/>
      </c>
      <c r="Z67" s="159" t="str">
        <f aca="false">IF(Inosina!G67&lt;&gt;0,"2' O-Metil rC ","")</f>
        <v/>
      </c>
      <c r="AA67" s="159" t="str">
        <f aca="false">IF(Inosina!G67&gt;0,$BA$13&amp;'Pedido e Cotação'!F77&amp;" "&amp;$BA$4,"")</f>
        <v/>
      </c>
      <c r="AB67" s="159" t="str">
        <f aca="false">IF(AA67="","",VLOOKUP(AA67,$BA:$BD,2,0))</f>
        <v/>
      </c>
      <c r="AC67" s="159" t="str">
        <f aca="false">IF(Inosina!F67&lt;&gt;0,"2' O-Metil rA ","")</f>
        <v/>
      </c>
      <c r="AD67" s="159" t="str">
        <f aca="false">IF(Inosina!F67&gt;0,$BA$12&amp;'Pedido e Cotação'!F77&amp;" "&amp;$BA$4,"")</f>
        <v/>
      </c>
      <c r="AE67" s="159"/>
      <c r="AF67" s="159" t="str">
        <f aca="false">IF(Inosina!E67&lt;&gt;0,"Deoxy Uracila ","")</f>
        <v/>
      </c>
      <c r="AG67" s="159" t="str">
        <f aca="false">IF(Inosina!E67&gt;0,$BA$11&amp;'Pedido e Cotação'!F77&amp;" "&amp;$BA$4,"")</f>
        <v/>
      </c>
      <c r="AH67" s="159" t="str">
        <f aca="false">IF(AG67="","",VLOOKUP(AG67,$BA:$BD,2,0))</f>
        <v/>
      </c>
      <c r="AI67" s="159" t="str">
        <f aca="false">IF(Inosina!I67&lt;&gt;0,"2' O-Metil 5-Metil rU ","")</f>
        <v/>
      </c>
      <c r="AJ67" s="159" t="str">
        <f aca="false">IF(Inosina!F67&gt;0,$BA$15&amp;'Pedido e Cotação'!F77&amp;" "&amp;$BA$4,"")</f>
        <v/>
      </c>
      <c r="AK67" s="159" t="str">
        <f aca="false">IF(AJ67="","",VLOOKUP(AJ67,$BA:$BD,2,0))</f>
        <v/>
      </c>
      <c r="AL67" s="159" t="str">
        <f aca="false">IF(Inosina!K67&lt;&gt;0,"5' 5-Metil dC ","")</f>
        <v/>
      </c>
      <c r="AM67" s="159" t="str">
        <f aca="false">IF(Inosina!I67&gt;0,$BA$17&amp;'Pedido e Cotação'!I77&amp;" "&amp;$BA$4,"")</f>
        <v/>
      </c>
      <c r="AN67" s="159" t="str">
        <f aca="false">IF(AM67="","",VLOOKUP(AM67,$BA:$BD,2,0))</f>
        <v/>
      </c>
      <c r="AO67" s="159" t="str">
        <f aca="false">IF(Inosina!O67&lt;&gt;0,"Fosforotioato ","")</f>
        <v/>
      </c>
      <c r="AP67" s="159" t="str">
        <f aca="false">IF(Inosina!O67&gt;0,$BA$18&amp;'Pedido e Cotação'!F77&amp;" "&amp;$BA$4,"")</f>
        <v/>
      </c>
      <c r="AQ67" s="159" t="str">
        <f aca="false">IF(AP67="","",VLOOKUP(AP67,$BA:$BD,2,0))</f>
        <v/>
      </c>
      <c r="AR67" s="159" t="str">
        <f aca="false">IF(AND(H67="",K67="",N67="",Q67="",AO67="",AF67=""),"","Modificação Interna ")</f>
        <v/>
      </c>
      <c r="AS67" s="159" t="str">
        <f aca="false">H67&amp;K67&amp;N67&amp;Q67&amp;AF67&amp;AO67&amp;T67&amp;W67&amp;Z67&amp;AC67&amp;AI67&amp;AL67</f>
        <v/>
      </c>
      <c r="AT67" s="159" t="str">
        <f aca="false">CONCATENATE(IF('Pedido e Cotação'!H77&lt;&gt;"",IF('Pedido e Cotação'!H77&gt;0,$BA$5,""),IF('Pedido e Cotação'!H77&gt;0,$BA$5,""))," ",'Pedido e Cotação'!H77)</f>
        <v> </v>
      </c>
      <c r="AU67" s="159" t="str">
        <f aca="false">IF(AT67=" ","",AT67&amp;" "&amp;'Pedido e Cotação'!F77&amp;" "&amp;$BA$4)</f>
        <v/>
      </c>
      <c r="AV67" s="159" t="str">
        <f aca="false">IF(AU67="","",VLOOKUP(AU67,$BA:$BD,2,0))</f>
        <v/>
      </c>
      <c r="AW67" s="159" t="str">
        <f aca="false">CONCATENATE(IF('Pedido e Cotação'!I77&lt;&gt;"",IF('Pedido e Cotação'!I77&gt;0,$BA$6,""),IF('Pedido e Cotação'!I77&gt;0,$BA$6,""))," ",'Pedido e Cotação'!I77)</f>
        <v> </v>
      </c>
      <c r="AX67" s="159" t="str">
        <f aca="false">IF(AW67=" ","",AW67&amp;" "&amp;'Pedido e Cotação'!F77&amp;" "&amp;$BA$4)</f>
        <v/>
      </c>
      <c r="AY67" s="159" t="str">
        <f aca="false">IF(AX67="","",VLOOKUP(AX67,$BA:$BD,2,0))</f>
        <v/>
      </c>
      <c r="AZ67" s="151" t="s">
        <v>340</v>
      </c>
      <c r="BA67" s="190" t="s">
        <v>386</v>
      </c>
      <c r="BB67" s="186" t="s">
        <v>390</v>
      </c>
      <c r="BC67" s="187"/>
      <c r="BD67" s="188"/>
    </row>
    <row r="68" customFormat="false" ht="12.75" hidden="false" customHeight="false" outlineLevel="0" collapsed="false">
      <c r="B68" s="159" t="str">
        <f aca="false">IF('Pedido e Cotação'!E78="","",$BA$3&amp;" "&amp;'Pedido e Cotação'!F78&amp;" "&amp;$BA$4)</f>
        <v/>
      </c>
      <c r="C68" s="159" t="str">
        <f aca="false">IF(OR(F68="Dessalinizado",F68="HPLC"),"",IF('Pedido e Cotação'!E78="","",IF('Pedido e Cotação'!G78&lt;=50,"",IF(AND('Pedido e Cotação'!G78&gt;50,'Pedido e Cotação'!G78&lt;80),"L","LL"))))</f>
        <v/>
      </c>
      <c r="D68" s="159" t="str">
        <f aca="false">IF(B68="","",(B68&amp;" "&amp;F68&amp;" "&amp;C68))</f>
        <v/>
      </c>
      <c r="E68" s="159" t="str">
        <f aca="false">IF(B68="","",VLOOKUP(D68,$BA:$BD,2,0))</f>
        <v/>
      </c>
      <c r="F68" s="159" t="str">
        <f aca="false">IF('Pedido e Cotação'!J78="","",'Pedido e Cotação'!J78)</f>
        <v/>
      </c>
      <c r="G68" s="159" t="str">
        <f aca="false">IF('Pedido e Cotação'!J78="HPLC",VLOOKUP(F68,$BA:$BD,2,0),"")</f>
        <v/>
      </c>
      <c r="H68" s="159" t="str">
        <f aca="false">IF(Inosina!D68&lt;&gt;0,"Inosina ","")</f>
        <v/>
      </c>
      <c r="I68" s="159" t="str">
        <f aca="false">IF(Inosina!D68&gt;0,$BA$7&amp;'Pedido e Cotação'!F78&amp;" "&amp;$BA$4,"")</f>
        <v/>
      </c>
      <c r="J68" s="159" t="str">
        <f aca="false">IF(I68="","",VLOOKUP(I68,$BA:$BD,2,0))</f>
        <v/>
      </c>
      <c r="K68" s="159" t="str">
        <f aca="false">IF(Inosina!L68&lt;&gt;0,"8-Oxoguanina ","")</f>
        <v/>
      </c>
      <c r="L68" s="159" t="str">
        <f aca="false">IF(Inosina!L68&gt;0,$BA$8&amp;'Pedido e Cotação'!F78&amp;" "&amp;$BA$4,"")</f>
        <v/>
      </c>
      <c r="M68" s="159" t="str">
        <f aca="false">IF(L68="","",VLOOKUP(L68,$BA:$BD,2,0))</f>
        <v/>
      </c>
      <c r="N68" s="159" t="str">
        <f aca="false">IF(Inosina!M68&lt;&gt;0,"C3 ","")</f>
        <v/>
      </c>
      <c r="O68" s="159" t="str">
        <f aca="false">IF(Inosina!M68&gt;0,$BA$9&amp;'Pedido e Cotação'!F78&amp;" "&amp;$BA$4,"")</f>
        <v/>
      </c>
      <c r="P68" s="159" t="str">
        <f aca="false">IF(O68="","",VLOOKUP(O68,$BA:$BD,2,0))</f>
        <v/>
      </c>
      <c r="Q68" s="159" t="str">
        <f aca="false">IF(Inosina!N68&lt;&gt;0,"C6 ","")</f>
        <v/>
      </c>
      <c r="R68" s="159" t="str">
        <f aca="false">IF(Inosina!N68&gt;0,$BA$10&amp;'Pedido e Cotação'!F78&amp;" "&amp;$BA$4,"")</f>
        <v/>
      </c>
      <c r="S68" s="159" t="str">
        <f aca="false">IF(R68="","",VLOOKUP(R68,$BA:$BD,2,0))</f>
        <v/>
      </c>
      <c r="T68" s="159" t="str">
        <f aca="false">IF(Inosina!J68&lt;&gt;0,"2' O-Metil rU ","")</f>
        <v/>
      </c>
      <c r="U68" s="159" t="str">
        <f aca="false">IF(Inosina!J68&gt;0,$BA$16&amp;'Pedido e Cotação'!F78&amp;" "&amp;$BA$4,"")</f>
        <v/>
      </c>
      <c r="V68" s="159" t="str">
        <f aca="false">IF(U68="","",VLOOKUP(U68,$BA:$BD,2,0))</f>
        <v/>
      </c>
      <c r="W68" s="159" t="str">
        <f aca="false">IF(Inosina!H68&lt;&gt;0,"2' O-Metil rG ","")</f>
        <v/>
      </c>
      <c r="X68" s="159" t="str">
        <f aca="false">IF(Inosina!H68&gt;0,$BA$14&amp;'Pedido e Cotação'!F78&amp;" "&amp;$BA$4,"")</f>
        <v/>
      </c>
      <c r="Y68" s="159" t="str">
        <f aca="false">IF(X68="","",VLOOKUP(X68,$BA:$BD,2,0))</f>
        <v/>
      </c>
      <c r="Z68" s="159" t="str">
        <f aca="false">IF(Inosina!G68&lt;&gt;0,"2' O-Metil rC ","")</f>
        <v/>
      </c>
      <c r="AA68" s="159" t="str">
        <f aca="false">IF(Inosina!G68&gt;0,$BA$13&amp;'Pedido e Cotação'!F78&amp;" "&amp;$BA$4,"")</f>
        <v/>
      </c>
      <c r="AB68" s="159" t="str">
        <f aca="false">IF(AA68="","",VLOOKUP(AA68,$BA:$BD,2,0))</f>
        <v/>
      </c>
      <c r="AC68" s="159" t="str">
        <f aca="false">IF(Inosina!F68&lt;&gt;0,"2' O-Metil rA ","")</f>
        <v/>
      </c>
      <c r="AD68" s="159" t="str">
        <f aca="false">IF(Inosina!F68&gt;0,$BA$12&amp;'Pedido e Cotação'!F78&amp;" "&amp;$BA$4,"")</f>
        <v/>
      </c>
      <c r="AE68" s="159"/>
      <c r="AF68" s="159" t="str">
        <f aca="false">IF(Inosina!E68&lt;&gt;0,"Deoxy Uracila ","")</f>
        <v/>
      </c>
      <c r="AG68" s="159" t="str">
        <f aca="false">IF(Inosina!E68&gt;0,$BA$11&amp;'Pedido e Cotação'!F78&amp;" "&amp;$BA$4,"")</f>
        <v/>
      </c>
      <c r="AH68" s="159" t="str">
        <f aca="false">IF(AG68="","",VLOOKUP(AG68,$BA:$BD,2,0))</f>
        <v/>
      </c>
      <c r="AI68" s="159" t="str">
        <f aca="false">IF(Inosina!I68&lt;&gt;0,"2' O-Metil 5-Metil rU ","")</f>
        <v/>
      </c>
      <c r="AJ68" s="159" t="str">
        <f aca="false">IF(Inosina!F68&gt;0,$BA$15&amp;'Pedido e Cotação'!F78&amp;" "&amp;$BA$4,"")</f>
        <v/>
      </c>
      <c r="AK68" s="159" t="str">
        <f aca="false">IF(AJ68="","",VLOOKUP(AJ68,$BA:$BD,2,0))</f>
        <v/>
      </c>
      <c r="AL68" s="159" t="str">
        <f aca="false">IF(Inosina!K68&lt;&gt;0,"5' 5-Metil dC ","")</f>
        <v/>
      </c>
      <c r="AM68" s="159" t="str">
        <f aca="false">IF(Inosina!I68&gt;0,$BA$17&amp;'Pedido e Cotação'!I78&amp;" "&amp;$BA$4,"")</f>
        <v/>
      </c>
      <c r="AN68" s="159" t="str">
        <f aca="false">IF(AM68="","",VLOOKUP(AM68,$BA:$BD,2,0))</f>
        <v/>
      </c>
      <c r="AO68" s="159" t="str">
        <f aca="false">IF(Inosina!O68&lt;&gt;0,"Fosforotioato ","")</f>
        <v/>
      </c>
      <c r="AP68" s="159" t="str">
        <f aca="false">IF(Inosina!O68&gt;0,$BA$18&amp;'Pedido e Cotação'!F78&amp;" "&amp;$BA$4,"")</f>
        <v/>
      </c>
      <c r="AQ68" s="159" t="str">
        <f aca="false">IF(AP68="","",VLOOKUP(AP68,$BA:$BD,2,0))</f>
        <v/>
      </c>
      <c r="AR68" s="159" t="str">
        <f aca="false">IF(AND(H68="",K68="",N68="",Q68="",AO68="",AF68=""),"","Modificação Interna ")</f>
        <v/>
      </c>
      <c r="AS68" s="159" t="str">
        <f aca="false">H68&amp;K68&amp;N68&amp;Q68&amp;AF68&amp;AO68&amp;T68&amp;W68&amp;Z68&amp;AC68&amp;AI68&amp;AL68</f>
        <v/>
      </c>
      <c r="AT68" s="159" t="str">
        <f aca="false">CONCATENATE(IF('Pedido e Cotação'!H78&lt;&gt;"",IF('Pedido e Cotação'!H78&gt;0,$BA$5,""),IF('Pedido e Cotação'!H78&gt;0,$BA$5,""))," ",'Pedido e Cotação'!H78)</f>
        <v> </v>
      </c>
      <c r="AU68" s="159" t="str">
        <f aca="false">IF(AT68=" ","",AT68&amp;" "&amp;'Pedido e Cotação'!F78&amp;" "&amp;$BA$4)</f>
        <v/>
      </c>
      <c r="AV68" s="159" t="str">
        <f aca="false">IF(AU68="","",VLOOKUP(AU68,$BA:$BD,2,0))</f>
        <v/>
      </c>
      <c r="AW68" s="159" t="str">
        <f aca="false">CONCATENATE(IF('Pedido e Cotação'!I78&lt;&gt;"",IF('Pedido e Cotação'!I78&gt;0,$BA$6,""),IF('Pedido e Cotação'!I78&gt;0,$BA$6,""))," ",'Pedido e Cotação'!I78)</f>
        <v> </v>
      </c>
      <c r="AX68" s="159" t="str">
        <f aca="false">IF(AW68=" ","",AW68&amp;" "&amp;'Pedido e Cotação'!F78&amp;" "&amp;$BA$4)</f>
        <v/>
      </c>
      <c r="AY68" s="159" t="str">
        <f aca="false">IF(AX68="","",VLOOKUP(AX68,$BA:$BD,2,0))</f>
        <v/>
      </c>
      <c r="AZ68" s="151" t="s">
        <v>340</v>
      </c>
      <c r="BA68" s="190" t="s">
        <v>386</v>
      </c>
      <c r="BB68" s="186" t="s">
        <v>391</v>
      </c>
      <c r="BC68" s="187"/>
      <c r="BD68" s="188"/>
    </row>
    <row r="69" customFormat="false" ht="12.75" hidden="false" customHeight="false" outlineLevel="0" collapsed="false">
      <c r="B69" s="159" t="str">
        <f aca="false">IF('Pedido e Cotação'!E79="","",$BA$3&amp;" "&amp;'Pedido e Cotação'!F79&amp;" "&amp;$BA$4)</f>
        <v/>
      </c>
      <c r="C69" s="159" t="str">
        <f aca="false">IF(OR(F69="Dessalinizado",F69="HPLC"),"",IF('Pedido e Cotação'!E79="","",IF('Pedido e Cotação'!G79&lt;=50,"",IF(AND('Pedido e Cotação'!G79&gt;50,'Pedido e Cotação'!G79&lt;80),"L","LL"))))</f>
        <v/>
      </c>
      <c r="D69" s="159" t="str">
        <f aca="false">IF(B69="","",(B69&amp;" "&amp;F69&amp;" "&amp;C69))</f>
        <v/>
      </c>
      <c r="E69" s="159" t="str">
        <f aca="false">IF(B69="","",VLOOKUP(D69,$BA:$BD,2,0))</f>
        <v/>
      </c>
      <c r="F69" s="159" t="str">
        <f aca="false">IF('Pedido e Cotação'!J79="","",'Pedido e Cotação'!J79)</f>
        <v/>
      </c>
      <c r="G69" s="159" t="str">
        <f aca="false">IF('Pedido e Cotação'!J79="HPLC",VLOOKUP(F69,$BA:$BD,2,0),"")</f>
        <v/>
      </c>
      <c r="H69" s="159" t="str">
        <f aca="false">IF(Inosina!D69&lt;&gt;0,"Inosina ","")</f>
        <v/>
      </c>
      <c r="I69" s="159" t="str">
        <f aca="false">IF(Inosina!D69&gt;0,$BA$7&amp;'Pedido e Cotação'!F79&amp;" "&amp;$BA$4,"")</f>
        <v/>
      </c>
      <c r="J69" s="159" t="str">
        <f aca="false">IF(I69="","",VLOOKUP(I69,$BA:$BD,2,0))</f>
        <v/>
      </c>
      <c r="K69" s="159" t="str">
        <f aca="false">IF(Inosina!L69&lt;&gt;0,"8-Oxoguanina ","")</f>
        <v/>
      </c>
      <c r="L69" s="159" t="str">
        <f aca="false">IF(Inosina!L69&gt;0,$BA$8&amp;'Pedido e Cotação'!F79&amp;" "&amp;$BA$4,"")</f>
        <v/>
      </c>
      <c r="M69" s="159" t="str">
        <f aca="false">IF(L69="","",VLOOKUP(L69,$BA:$BD,2,0))</f>
        <v/>
      </c>
      <c r="N69" s="159" t="str">
        <f aca="false">IF(Inosina!M69&lt;&gt;0,"C3 ","")</f>
        <v/>
      </c>
      <c r="O69" s="159" t="str">
        <f aca="false">IF(Inosina!M69&gt;0,$BA$9&amp;'Pedido e Cotação'!F79&amp;" "&amp;$BA$4,"")</f>
        <v/>
      </c>
      <c r="P69" s="159" t="str">
        <f aca="false">IF(O69="","",VLOOKUP(O69,$BA:$BD,2,0))</f>
        <v/>
      </c>
      <c r="Q69" s="159" t="str">
        <f aca="false">IF(Inosina!N69&lt;&gt;0,"C6 ","")</f>
        <v/>
      </c>
      <c r="R69" s="159" t="str">
        <f aca="false">IF(Inosina!N69&gt;0,$BA$10&amp;'Pedido e Cotação'!F79&amp;" "&amp;$BA$4,"")</f>
        <v/>
      </c>
      <c r="S69" s="159" t="str">
        <f aca="false">IF(R69="","",VLOOKUP(R69,$BA:$BD,2,0))</f>
        <v/>
      </c>
      <c r="T69" s="159" t="str">
        <f aca="false">IF(Inosina!J69&lt;&gt;0,"2' O-Metil rU ","")</f>
        <v/>
      </c>
      <c r="U69" s="159" t="str">
        <f aca="false">IF(Inosina!J69&gt;0,$BA$16&amp;'Pedido e Cotação'!F79&amp;" "&amp;$BA$4,"")</f>
        <v/>
      </c>
      <c r="V69" s="159" t="str">
        <f aca="false">IF(U69="","",VLOOKUP(U69,$BA:$BD,2,0))</f>
        <v/>
      </c>
      <c r="W69" s="159" t="str">
        <f aca="false">IF(Inosina!H69&lt;&gt;0,"2' O-Metil rG ","")</f>
        <v/>
      </c>
      <c r="X69" s="159" t="str">
        <f aca="false">IF(Inosina!H69&gt;0,$BA$14&amp;'Pedido e Cotação'!F79&amp;" "&amp;$BA$4,"")</f>
        <v/>
      </c>
      <c r="Y69" s="159" t="str">
        <f aca="false">IF(X69="","",VLOOKUP(X69,$BA:$BD,2,0))</f>
        <v/>
      </c>
      <c r="Z69" s="159" t="str">
        <f aca="false">IF(Inosina!G69&lt;&gt;0,"2' O-Metil rC ","")</f>
        <v/>
      </c>
      <c r="AA69" s="159" t="str">
        <f aca="false">IF(Inosina!G69&gt;0,$BA$13&amp;'Pedido e Cotação'!F79&amp;" "&amp;$BA$4,"")</f>
        <v/>
      </c>
      <c r="AB69" s="159" t="str">
        <f aca="false">IF(AA69="","",VLOOKUP(AA69,$BA:$BD,2,0))</f>
        <v/>
      </c>
      <c r="AC69" s="159" t="str">
        <f aca="false">IF(Inosina!F69&lt;&gt;0,"2' O-Metil rA ","")</f>
        <v/>
      </c>
      <c r="AD69" s="159" t="str">
        <f aca="false">IF(Inosina!F69&gt;0,$BA$12&amp;'Pedido e Cotação'!F79&amp;" "&amp;$BA$4,"")</f>
        <v/>
      </c>
      <c r="AE69" s="159"/>
      <c r="AF69" s="159" t="str">
        <f aca="false">IF(Inosina!E69&lt;&gt;0,"Deoxy Uracila ","")</f>
        <v/>
      </c>
      <c r="AG69" s="159" t="str">
        <f aca="false">IF(Inosina!E69&gt;0,$BA$11&amp;'Pedido e Cotação'!F79&amp;" "&amp;$BA$4,"")</f>
        <v/>
      </c>
      <c r="AH69" s="159" t="str">
        <f aca="false">IF(AG69="","",VLOOKUP(AG69,$BA:$BD,2,0))</f>
        <v/>
      </c>
      <c r="AI69" s="159" t="str">
        <f aca="false">IF(Inosina!I69&lt;&gt;0,"2' O-Metil 5-Metil rU ","")</f>
        <v/>
      </c>
      <c r="AJ69" s="159" t="str">
        <f aca="false">IF(Inosina!F69&gt;0,$BA$15&amp;'Pedido e Cotação'!F79&amp;" "&amp;$BA$4,"")</f>
        <v/>
      </c>
      <c r="AK69" s="159" t="str">
        <f aca="false">IF(AJ69="","",VLOOKUP(AJ69,$BA:$BD,2,0))</f>
        <v/>
      </c>
      <c r="AL69" s="159" t="str">
        <f aca="false">IF(Inosina!K69&lt;&gt;0,"5' 5-Metil dC ","")</f>
        <v/>
      </c>
      <c r="AM69" s="159" t="str">
        <f aca="false">IF(Inosina!I69&gt;0,$BA$17&amp;'Pedido e Cotação'!I79&amp;" "&amp;$BA$4,"")</f>
        <v/>
      </c>
      <c r="AN69" s="159" t="str">
        <f aca="false">IF(AM69="","",VLOOKUP(AM69,$BA:$BD,2,0))</f>
        <v/>
      </c>
      <c r="AO69" s="159" t="str">
        <f aca="false">IF(Inosina!O69&lt;&gt;0,"Fosforotioato ","")</f>
        <v/>
      </c>
      <c r="AP69" s="159" t="str">
        <f aca="false">IF(Inosina!O69&gt;0,$BA$18&amp;'Pedido e Cotação'!F79&amp;" "&amp;$BA$4,"")</f>
        <v/>
      </c>
      <c r="AQ69" s="159" t="str">
        <f aca="false">IF(AP69="","",VLOOKUP(AP69,$BA:$BD,2,0))</f>
        <v/>
      </c>
      <c r="AR69" s="159" t="str">
        <f aca="false">IF(AND(H69="",K69="",N69="",Q69="",AO69="",AF69=""),"","Modificação Interna ")</f>
        <v/>
      </c>
      <c r="AS69" s="159" t="str">
        <f aca="false">H69&amp;K69&amp;N69&amp;Q69&amp;AF69&amp;AO69&amp;T69&amp;W69&amp;Z69&amp;AC69&amp;AI69&amp;AL69</f>
        <v/>
      </c>
      <c r="AT69" s="159" t="str">
        <f aca="false">CONCATENATE(IF('Pedido e Cotação'!H79&lt;&gt;"",IF('Pedido e Cotação'!H79&gt;0,$BA$5,""),IF('Pedido e Cotação'!H79&gt;0,$BA$5,""))," ",'Pedido e Cotação'!H79)</f>
        <v> </v>
      </c>
      <c r="AU69" s="159" t="str">
        <f aca="false">IF(AT69=" ","",AT69&amp;" "&amp;'Pedido e Cotação'!F79&amp;" "&amp;$BA$4)</f>
        <v/>
      </c>
      <c r="AV69" s="159" t="str">
        <f aca="false">IF(AU69="","",VLOOKUP(AU69,$BA:$BD,2,0))</f>
        <v/>
      </c>
      <c r="AW69" s="159" t="str">
        <f aca="false">CONCATENATE(IF('Pedido e Cotação'!I79&lt;&gt;"",IF('Pedido e Cotação'!I79&gt;0,$BA$6,""),IF('Pedido e Cotação'!I79&gt;0,$BA$6,""))," ",'Pedido e Cotação'!I79)</f>
        <v> </v>
      </c>
      <c r="AX69" s="159" t="str">
        <f aca="false">IF(AW69=" ","",AW69&amp;" "&amp;'Pedido e Cotação'!F79&amp;" "&amp;$BA$4)</f>
        <v/>
      </c>
      <c r="AY69" s="159" t="str">
        <f aca="false">IF(AX69="","",VLOOKUP(AX69,$BA:$BD,2,0))</f>
        <v/>
      </c>
      <c r="BA69" s="169" t="s">
        <v>392</v>
      </c>
      <c r="BB69" s="169"/>
      <c r="BC69" s="169"/>
      <c r="BD69" s="169"/>
    </row>
    <row r="70" customFormat="false" ht="12.75" hidden="false" customHeight="false" outlineLevel="0" collapsed="false">
      <c r="B70" s="159" t="str">
        <f aca="false">IF('Pedido e Cotação'!E80="","",$BA$3&amp;" "&amp;'Pedido e Cotação'!F80&amp;" "&amp;$BA$4)</f>
        <v/>
      </c>
      <c r="C70" s="159" t="str">
        <f aca="false">IF(OR(F70="Dessalinizado",F70="HPLC"),"",IF('Pedido e Cotação'!E80="","",IF('Pedido e Cotação'!G80&lt;=50,"",IF(AND('Pedido e Cotação'!G80&gt;50,'Pedido e Cotação'!G80&lt;80),"L","LL"))))</f>
        <v/>
      </c>
      <c r="D70" s="159" t="str">
        <f aca="false">IF(B70="","",(B70&amp;" "&amp;F70&amp;" "&amp;C70))</f>
        <v/>
      </c>
      <c r="E70" s="159" t="str">
        <f aca="false">IF(B70="","",VLOOKUP(D70,$BA:$BD,2,0))</f>
        <v/>
      </c>
      <c r="F70" s="159" t="str">
        <f aca="false">IF('Pedido e Cotação'!J80="","",'Pedido e Cotação'!J80)</f>
        <v/>
      </c>
      <c r="G70" s="159" t="str">
        <f aca="false">IF('Pedido e Cotação'!J80="HPLC",VLOOKUP(F70,$BA:$BD,2,0),"")</f>
        <v/>
      </c>
      <c r="H70" s="159" t="str">
        <f aca="false">IF(Inosina!D70&lt;&gt;0,"Inosina ","")</f>
        <v/>
      </c>
      <c r="I70" s="159" t="str">
        <f aca="false">IF(Inosina!D70&gt;0,$BA$7&amp;'Pedido e Cotação'!F80&amp;" "&amp;$BA$4,"")</f>
        <v/>
      </c>
      <c r="J70" s="159" t="str">
        <f aca="false">IF(I70="","",VLOOKUP(I70,$BA:$BD,2,0))</f>
        <v/>
      </c>
      <c r="K70" s="159" t="str">
        <f aca="false">IF(Inosina!L70&lt;&gt;0,"8-Oxoguanina ","")</f>
        <v/>
      </c>
      <c r="L70" s="159" t="str">
        <f aca="false">IF(Inosina!L70&gt;0,$BA$8&amp;'Pedido e Cotação'!F80&amp;" "&amp;$BA$4,"")</f>
        <v/>
      </c>
      <c r="M70" s="159" t="str">
        <f aca="false">IF(L70="","",VLOOKUP(L70,$BA:$BD,2,0))</f>
        <v/>
      </c>
      <c r="N70" s="159" t="str">
        <f aca="false">IF(Inosina!M70&lt;&gt;0,"C3 ","")</f>
        <v/>
      </c>
      <c r="O70" s="159" t="str">
        <f aca="false">IF(Inosina!M70&gt;0,$BA$9&amp;'Pedido e Cotação'!F80&amp;" "&amp;$BA$4,"")</f>
        <v/>
      </c>
      <c r="P70" s="159" t="str">
        <f aca="false">IF(O70="","",VLOOKUP(O70,$BA:$BD,2,0))</f>
        <v/>
      </c>
      <c r="Q70" s="159" t="str">
        <f aca="false">IF(Inosina!N70&lt;&gt;0,"C6 ","")</f>
        <v/>
      </c>
      <c r="R70" s="159" t="str">
        <f aca="false">IF(Inosina!N70&gt;0,$BA$10&amp;'Pedido e Cotação'!F80&amp;" "&amp;$BA$4,"")</f>
        <v/>
      </c>
      <c r="S70" s="159" t="str">
        <f aca="false">IF(R70="","",VLOOKUP(R70,$BA:$BD,2,0))</f>
        <v/>
      </c>
      <c r="T70" s="159" t="str">
        <f aca="false">IF(Inosina!J70&lt;&gt;0,"2' O-Metil rU ","")</f>
        <v/>
      </c>
      <c r="U70" s="159" t="str">
        <f aca="false">IF(Inosina!J70&gt;0,$BA$16&amp;'Pedido e Cotação'!F80&amp;" "&amp;$BA$4,"")</f>
        <v/>
      </c>
      <c r="V70" s="159" t="str">
        <f aca="false">IF(U70="","",VLOOKUP(U70,$BA:$BD,2,0))</f>
        <v/>
      </c>
      <c r="W70" s="159" t="str">
        <f aca="false">IF(Inosina!H70&lt;&gt;0,"2' O-Metil rG ","")</f>
        <v/>
      </c>
      <c r="X70" s="159" t="str">
        <f aca="false">IF(Inosina!H70&gt;0,$BA$14&amp;'Pedido e Cotação'!F80&amp;" "&amp;$BA$4,"")</f>
        <v/>
      </c>
      <c r="Y70" s="159" t="str">
        <f aca="false">IF(X70="","",VLOOKUP(X70,$BA:$BD,2,0))</f>
        <v/>
      </c>
      <c r="Z70" s="159" t="str">
        <f aca="false">IF(Inosina!G70&lt;&gt;0,"2' O-Metil rC ","")</f>
        <v/>
      </c>
      <c r="AA70" s="159" t="str">
        <f aca="false">IF(Inosina!G70&gt;0,$BA$13&amp;'Pedido e Cotação'!F80&amp;" "&amp;$BA$4,"")</f>
        <v/>
      </c>
      <c r="AB70" s="159" t="str">
        <f aca="false">IF(AA70="","",VLOOKUP(AA70,$BA:$BD,2,0))</f>
        <v/>
      </c>
      <c r="AC70" s="159" t="str">
        <f aca="false">IF(Inosina!F70&lt;&gt;0,"2' O-Metil rA ","")</f>
        <v/>
      </c>
      <c r="AD70" s="159" t="str">
        <f aca="false">IF(Inosina!F70&gt;0,$BA$12&amp;'Pedido e Cotação'!F80&amp;" "&amp;$BA$4,"")</f>
        <v/>
      </c>
      <c r="AE70" s="159"/>
      <c r="AF70" s="159" t="str">
        <f aca="false">IF(Inosina!E70&lt;&gt;0,"Deoxy Uracila ","")</f>
        <v/>
      </c>
      <c r="AG70" s="159" t="str">
        <f aca="false">IF(Inosina!E70&gt;0,$BA$11&amp;'Pedido e Cotação'!F80&amp;" "&amp;$BA$4,"")</f>
        <v/>
      </c>
      <c r="AH70" s="159" t="str">
        <f aca="false">IF(AG70="","",VLOOKUP(AG70,$BA:$BD,2,0))</f>
        <v/>
      </c>
      <c r="AI70" s="159" t="str">
        <f aca="false">IF(Inosina!I70&lt;&gt;0,"2' O-Metil 5-Metil rU ","")</f>
        <v/>
      </c>
      <c r="AJ70" s="159" t="str">
        <f aca="false">IF(Inosina!F70&gt;0,$BA$15&amp;'Pedido e Cotação'!F80&amp;" "&amp;$BA$4,"")</f>
        <v/>
      </c>
      <c r="AK70" s="159" t="str">
        <f aca="false">IF(AJ70="","",VLOOKUP(AJ70,$BA:$BD,2,0))</f>
        <v/>
      </c>
      <c r="AL70" s="159" t="str">
        <f aca="false">IF(Inosina!K70&lt;&gt;0,"5' 5-Metil dC ","")</f>
        <v/>
      </c>
      <c r="AM70" s="159" t="str">
        <f aca="false">IF(Inosina!I70&gt;0,$BA$17&amp;'Pedido e Cotação'!I80&amp;" "&amp;$BA$4,"")</f>
        <v/>
      </c>
      <c r="AN70" s="159" t="str">
        <f aca="false">IF(AM70="","",VLOOKUP(AM70,$BA:$BD,2,0))</f>
        <v/>
      </c>
      <c r="AO70" s="159" t="str">
        <f aca="false">IF(Inosina!O70&lt;&gt;0,"Fosforotioato ","")</f>
        <v/>
      </c>
      <c r="AP70" s="159" t="str">
        <f aca="false">IF(Inosina!O70&gt;0,$BA$18&amp;'Pedido e Cotação'!F80&amp;" "&amp;$BA$4,"")</f>
        <v/>
      </c>
      <c r="AQ70" s="159" t="str">
        <f aca="false">IF(AP70="","",VLOOKUP(AP70,$BA:$BD,2,0))</f>
        <v/>
      </c>
      <c r="AR70" s="159" t="str">
        <f aca="false">IF(AND(H70="",K70="",N70="",Q70="",AO70="",AF70=""),"","Modificação Interna ")</f>
        <v/>
      </c>
      <c r="AS70" s="159" t="str">
        <f aca="false">H70&amp;K70&amp;N70&amp;Q70&amp;AF70&amp;AO70&amp;T70&amp;W70&amp;Z70&amp;AC70&amp;AI70&amp;AL70</f>
        <v/>
      </c>
      <c r="AT70" s="159" t="str">
        <f aca="false">CONCATENATE(IF('Pedido e Cotação'!H80&lt;&gt;"",IF('Pedido e Cotação'!H80&gt;0,$BA$5,""),IF('Pedido e Cotação'!H80&gt;0,$BA$5,""))," ",'Pedido e Cotação'!H80)</f>
        <v> </v>
      </c>
      <c r="AU70" s="159" t="str">
        <f aca="false">IF(AT70=" ","",AT70&amp;" "&amp;'Pedido e Cotação'!F80&amp;" "&amp;$BA$4)</f>
        <v/>
      </c>
      <c r="AV70" s="159" t="str">
        <f aca="false">IF(AU70="","",VLOOKUP(AU70,$BA:$BD,2,0))</f>
        <v/>
      </c>
      <c r="AW70" s="159" t="str">
        <f aca="false">CONCATENATE(IF('Pedido e Cotação'!I80&lt;&gt;"",IF('Pedido e Cotação'!I80&gt;0,$BA$6,""),IF('Pedido e Cotação'!I80&gt;0,$BA$6,""))," ",'Pedido e Cotação'!I80)</f>
        <v> </v>
      </c>
      <c r="AX70" s="159" t="str">
        <f aca="false">IF(AW70=" ","",AW70&amp;" "&amp;'Pedido e Cotação'!F80&amp;" "&amp;$BA$4)</f>
        <v/>
      </c>
      <c r="AY70" s="159" t="str">
        <f aca="false">IF(AX70="","",VLOOKUP(AX70,$BA:$BD,2,0))</f>
        <v/>
      </c>
      <c r="BA70" s="191" t="s">
        <v>56</v>
      </c>
      <c r="BB70" s="192" t="s">
        <v>393</v>
      </c>
      <c r="BC70" s="193" t="s">
        <v>394</v>
      </c>
      <c r="BD70" s="194" t="n">
        <v>185</v>
      </c>
    </row>
    <row r="71" customFormat="false" ht="12.75" hidden="false" customHeight="false" outlineLevel="0" collapsed="false">
      <c r="B71" s="159" t="str">
        <f aca="false">IF('Pedido e Cotação'!E81="","",$BA$3&amp;" "&amp;'Pedido e Cotação'!F81&amp;" "&amp;$BA$4)</f>
        <v/>
      </c>
      <c r="C71" s="159" t="str">
        <f aca="false">IF(OR(F71="Dessalinizado",F71="HPLC"),"",IF('Pedido e Cotação'!E81="","",IF('Pedido e Cotação'!G81&lt;=50,"",IF(AND('Pedido e Cotação'!G81&gt;50,'Pedido e Cotação'!G81&lt;80),"L","LL"))))</f>
        <v/>
      </c>
      <c r="D71" s="159" t="str">
        <f aca="false">IF(B71="","",(B71&amp;" "&amp;F71&amp;" "&amp;C71))</f>
        <v/>
      </c>
      <c r="E71" s="159" t="str">
        <f aca="false">IF(B71="","",VLOOKUP(D71,$BA:$BD,2,0))</f>
        <v/>
      </c>
      <c r="F71" s="159" t="str">
        <f aca="false">IF('Pedido e Cotação'!J81="","",'Pedido e Cotação'!J81)</f>
        <v/>
      </c>
      <c r="G71" s="159" t="str">
        <f aca="false">IF('Pedido e Cotação'!J81="HPLC",VLOOKUP(F71,$BA:$BD,2,0),"")</f>
        <v/>
      </c>
      <c r="H71" s="159" t="str">
        <f aca="false">IF(Inosina!D71&lt;&gt;0,"Inosina ","")</f>
        <v/>
      </c>
      <c r="I71" s="159" t="str">
        <f aca="false">IF(Inosina!D71&gt;0,$BA$7&amp;'Pedido e Cotação'!F81&amp;" "&amp;$BA$4,"")</f>
        <v/>
      </c>
      <c r="J71" s="159" t="str">
        <f aca="false">IF(I71="","",VLOOKUP(I71,$BA:$BD,2,0))</f>
        <v/>
      </c>
      <c r="K71" s="159" t="str">
        <f aca="false">IF(Inosina!L71&lt;&gt;0,"8-Oxoguanina ","")</f>
        <v/>
      </c>
      <c r="L71" s="159" t="str">
        <f aca="false">IF(Inosina!L71&gt;0,$BA$8&amp;'Pedido e Cotação'!F81&amp;" "&amp;$BA$4,"")</f>
        <v/>
      </c>
      <c r="M71" s="159" t="str">
        <f aca="false">IF(L71="","",VLOOKUP(L71,$BA:$BD,2,0))</f>
        <v/>
      </c>
      <c r="N71" s="159" t="str">
        <f aca="false">IF(Inosina!M71&lt;&gt;0,"C3 ","")</f>
        <v/>
      </c>
      <c r="O71" s="159" t="str">
        <f aca="false">IF(Inosina!M71&gt;0,$BA$9&amp;'Pedido e Cotação'!F81&amp;" "&amp;$BA$4,"")</f>
        <v/>
      </c>
      <c r="P71" s="159" t="str">
        <f aca="false">IF(O71="","",VLOOKUP(O71,$BA:$BD,2,0))</f>
        <v/>
      </c>
      <c r="Q71" s="159" t="str">
        <f aca="false">IF(Inosina!N71&lt;&gt;0,"C6 ","")</f>
        <v/>
      </c>
      <c r="R71" s="159" t="str">
        <f aca="false">IF(Inosina!N71&gt;0,$BA$10&amp;'Pedido e Cotação'!F81&amp;" "&amp;$BA$4,"")</f>
        <v/>
      </c>
      <c r="S71" s="159" t="str">
        <f aca="false">IF(R71="","",VLOOKUP(R71,$BA:$BD,2,0))</f>
        <v/>
      </c>
      <c r="T71" s="159" t="str">
        <f aca="false">IF(Inosina!J71&lt;&gt;0,"2' O-Metil rU ","")</f>
        <v/>
      </c>
      <c r="U71" s="159" t="str">
        <f aca="false">IF(Inosina!J71&gt;0,$BA$16&amp;'Pedido e Cotação'!F81&amp;" "&amp;$BA$4,"")</f>
        <v/>
      </c>
      <c r="V71" s="159" t="str">
        <f aca="false">IF(U71="","",VLOOKUP(U71,$BA:$BD,2,0))</f>
        <v/>
      </c>
      <c r="W71" s="159" t="str">
        <f aca="false">IF(Inosina!H71&lt;&gt;0,"2' O-Metil rG ","")</f>
        <v/>
      </c>
      <c r="X71" s="159" t="str">
        <f aca="false">IF(Inosina!H71&gt;0,$BA$14&amp;'Pedido e Cotação'!F81&amp;" "&amp;$BA$4,"")</f>
        <v/>
      </c>
      <c r="Y71" s="159" t="str">
        <f aca="false">IF(X71="","",VLOOKUP(X71,$BA:$BD,2,0))</f>
        <v/>
      </c>
      <c r="Z71" s="159" t="str">
        <f aca="false">IF(Inosina!G71&lt;&gt;0,"2' O-Metil rC ","")</f>
        <v/>
      </c>
      <c r="AA71" s="159" t="str">
        <f aca="false">IF(Inosina!G71&gt;0,$BA$13&amp;'Pedido e Cotação'!F81&amp;" "&amp;$BA$4,"")</f>
        <v/>
      </c>
      <c r="AB71" s="159" t="str">
        <f aca="false">IF(AA71="","",VLOOKUP(AA71,$BA:$BD,2,0))</f>
        <v/>
      </c>
      <c r="AC71" s="159" t="str">
        <f aca="false">IF(Inosina!F71&lt;&gt;0,"2' O-Metil rA ","")</f>
        <v/>
      </c>
      <c r="AD71" s="159" t="str">
        <f aca="false">IF(Inosina!F71&gt;0,$BA$12&amp;'Pedido e Cotação'!F81&amp;" "&amp;$BA$4,"")</f>
        <v/>
      </c>
      <c r="AE71" s="159"/>
      <c r="AF71" s="159" t="str">
        <f aca="false">IF(Inosina!E71&lt;&gt;0,"Deoxy Uracila ","")</f>
        <v/>
      </c>
      <c r="AG71" s="159" t="str">
        <f aca="false">IF(Inosina!E71&gt;0,$BA$11&amp;'Pedido e Cotação'!F81&amp;" "&amp;$BA$4,"")</f>
        <v/>
      </c>
      <c r="AH71" s="159" t="str">
        <f aca="false">IF(AG71="","",VLOOKUP(AG71,$BA:$BD,2,0))</f>
        <v/>
      </c>
      <c r="AI71" s="159" t="str">
        <f aca="false">IF(Inosina!I71&lt;&gt;0,"2' O-Metil 5-Metil rU ","")</f>
        <v/>
      </c>
      <c r="AJ71" s="159" t="str">
        <f aca="false">IF(Inosina!F71&gt;0,$BA$15&amp;'Pedido e Cotação'!F81&amp;" "&amp;$BA$4,"")</f>
        <v/>
      </c>
      <c r="AK71" s="159" t="str">
        <f aca="false">IF(AJ71="","",VLOOKUP(AJ71,$BA:$BD,2,0))</f>
        <v/>
      </c>
      <c r="AL71" s="159" t="str">
        <f aca="false">IF(Inosina!K71&lt;&gt;0,"5' 5-Metil dC ","")</f>
        <v/>
      </c>
      <c r="AM71" s="159" t="str">
        <f aca="false">IF(Inosina!I71&gt;0,$BA$17&amp;'Pedido e Cotação'!I81&amp;" "&amp;$BA$4,"")</f>
        <v/>
      </c>
      <c r="AN71" s="159" t="str">
        <f aca="false">IF(AM71="","",VLOOKUP(AM71,$BA:$BD,2,0))</f>
        <v/>
      </c>
      <c r="AO71" s="159" t="str">
        <f aca="false">IF(Inosina!O71&lt;&gt;0,"Fosforotioato ","")</f>
        <v/>
      </c>
      <c r="AP71" s="159" t="str">
        <f aca="false">IF(Inosina!O71&gt;0,$BA$18&amp;'Pedido e Cotação'!F81&amp;" "&amp;$BA$4,"")</f>
        <v/>
      </c>
      <c r="AQ71" s="159" t="str">
        <f aca="false">IF(AP71="","",VLOOKUP(AP71,$BA:$BD,2,0))</f>
        <v/>
      </c>
      <c r="AR71" s="159" t="str">
        <f aca="false">IF(AND(H71="",K71="",N71="",Q71="",AO71="",AF71=""),"","Modificação Interna ")</f>
        <v/>
      </c>
      <c r="AS71" s="159" t="str">
        <f aca="false">H71&amp;K71&amp;N71&amp;Q71&amp;AF71&amp;AO71&amp;T71&amp;W71&amp;Z71&amp;AC71&amp;AI71&amp;AL71</f>
        <v/>
      </c>
      <c r="AT71" s="159" t="str">
        <f aca="false">CONCATENATE(IF('Pedido e Cotação'!H81&lt;&gt;"",IF('Pedido e Cotação'!H81&gt;0,$BA$5,""),IF('Pedido e Cotação'!H81&gt;0,$BA$5,""))," ",'Pedido e Cotação'!H81)</f>
        <v> </v>
      </c>
      <c r="AU71" s="159" t="str">
        <f aca="false">IF(AT71=" ","",AT71&amp;" "&amp;'Pedido e Cotação'!F81&amp;" "&amp;$BA$4)</f>
        <v/>
      </c>
      <c r="AV71" s="159" t="str">
        <f aca="false">IF(AU71="","",VLOOKUP(AU71,$BA:$BD,2,0))</f>
        <v/>
      </c>
      <c r="AW71" s="159" t="str">
        <f aca="false">CONCATENATE(IF('Pedido e Cotação'!I81&lt;&gt;"",IF('Pedido e Cotação'!I81&gt;0,$BA$6,""),IF('Pedido e Cotação'!I81&gt;0,$BA$6,""))," ",'Pedido e Cotação'!I81)</f>
        <v> </v>
      </c>
      <c r="AX71" s="159" t="str">
        <f aca="false">IF(AW71=" ","",AW71&amp;" "&amp;'Pedido e Cotação'!F81&amp;" "&amp;$BA$4)</f>
        <v/>
      </c>
      <c r="AY71" s="159" t="str">
        <f aca="false">IF(AX71="","",VLOOKUP(AX71,$BA:$BD,2,0))</f>
        <v/>
      </c>
      <c r="BA71" s="169" t="s">
        <v>395</v>
      </c>
      <c r="BB71" s="169"/>
      <c r="BC71" s="169"/>
      <c r="BD71" s="169"/>
    </row>
    <row r="72" customFormat="false" ht="12.75" hidden="false" customHeight="false" outlineLevel="0" collapsed="false">
      <c r="B72" s="159" t="str">
        <f aca="false">IF('Pedido e Cotação'!E82="","",$BA$3&amp;" "&amp;'Pedido e Cotação'!F82&amp;" "&amp;$BA$4)</f>
        <v/>
      </c>
      <c r="C72" s="159" t="str">
        <f aca="false">IF(OR(F72="Dessalinizado",F72="HPLC"),"",IF('Pedido e Cotação'!E82="","",IF('Pedido e Cotação'!G82&lt;=50,"",IF(AND('Pedido e Cotação'!G82&gt;50,'Pedido e Cotação'!G82&lt;80),"L","LL"))))</f>
        <v/>
      </c>
      <c r="D72" s="159" t="str">
        <f aca="false">IF(B72="","",(B72&amp;" "&amp;F72&amp;" "&amp;C72))</f>
        <v/>
      </c>
      <c r="E72" s="159" t="str">
        <f aca="false">IF(B72="","",VLOOKUP(D72,$BA:$BD,2,0))</f>
        <v/>
      </c>
      <c r="F72" s="159" t="str">
        <f aca="false">IF('Pedido e Cotação'!J82="","",'Pedido e Cotação'!J82)</f>
        <v/>
      </c>
      <c r="G72" s="159" t="str">
        <f aca="false">IF('Pedido e Cotação'!J82="HPLC",VLOOKUP(F72,$BA:$BD,2,0),"")</f>
        <v/>
      </c>
      <c r="H72" s="159" t="str">
        <f aca="false">IF(Inosina!D72&lt;&gt;0,"Inosina ","")</f>
        <v/>
      </c>
      <c r="I72" s="159" t="str">
        <f aca="false">IF(Inosina!D72&gt;0,$BA$7&amp;'Pedido e Cotação'!F82&amp;" "&amp;$BA$4,"")</f>
        <v/>
      </c>
      <c r="J72" s="159" t="str">
        <f aca="false">IF(I72="","",VLOOKUP(I72,$BA:$BD,2,0))</f>
        <v/>
      </c>
      <c r="K72" s="159" t="str">
        <f aca="false">IF(Inosina!L72&lt;&gt;0,"8-Oxoguanina ","")</f>
        <v/>
      </c>
      <c r="L72" s="159" t="str">
        <f aca="false">IF(Inosina!L72&gt;0,$BA$8&amp;'Pedido e Cotação'!F82&amp;" "&amp;$BA$4,"")</f>
        <v/>
      </c>
      <c r="M72" s="159" t="str">
        <f aca="false">IF(L72="","",VLOOKUP(L72,$BA:$BD,2,0))</f>
        <v/>
      </c>
      <c r="N72" s="159" t="str">
        <f aca="false">IF(Inosina!M72&lt;&gt;0,"C3 ","")</f>
        <v/>
      </c>
      <c r="O72" s="159" t="str">
        <f aca="false">IF(Inosina!M72&gt;0,$BA$9&amp;'Pedido e Cotação'!F82&amp;" "&amp;$BA$4,"")</f>
        <v/>
      </c>
      <c r="P72" s="159" t="str">
        <f aca="false">IF(O72="","",VLOOKUP(O72,$BA:$BD,2,0))</f>
        <v/>
      </c>
      <c r="Q72" s="159" t="str">
        <f aca="false">IF(Inosina!N72&lt;&gt;0,"C6 ","")</f>
        <v/>
      </c>
      <c r="R72" s="159" t="str">
        <f aca="false">IF(Inosina!N72&gt;0,$BA$10&amp;'Pedido e Cotação'!F82&amp;" "&amp;$BA$4,"")</f>
        <v/>
      </c>
      <c r="S72" s="159" t="str">
        <f aca="false">IF(R72="","",VLOOKUP(R72,$BA:$BD,2,0))</f>
        <v/>
      </c>
      <c r="T72" s="159" t="str">
        <f aca="false">IF(Inosina!J72&lt;&gt;0,"2' O-Metil rU ","")</f>
        <v/>
      </c>
      <c r="U72" s="159" t="str">
        <f aca="false">IF(Inosina!J72&gt;0,$BA$16&amp;'Pedido e Cotação'!F82&amp;" "&amp;$BA$4,"")</f>
        <v/>
      </c>
      <c r="V72" s="159" t="str">
        <f aca="false">IF(U72="","",VLOOKUP(U72,$BA:$BD,2,0))</f>
        <v/>
      </c>
      <c r="W72" s="159" t="str">
        <f aca="false">IF(Inosina!H72&lt;&gt;0,"2' O-Metil rG ","")</f>
        <v/>
      </c>
      <c r="X72" s="159" t="str">
        <f aca="false">IF(Inosina!H72&gt;0,$BA$14&amp;'Pedido e Cotação'!F82&amp;" "&amp;$BA$4,"")</f>
        <v/>
      </c>
      <c r="Y72" s="159" t="str">
        <f aca="false">IF(X72="","",VLOOKUP(X72,$BA:$BD,2,0))</f>
        <v/>
      </c>
      <c r="Z72" s="159" t="str">
        <f aca="false">IF(Inosina!G72&lt;&gt;0,"2' O-Metil rC ","")</f>
        <v/>
      </c>
      <c r="AA72" s="159" t="str">
        <f aca="false">IF(Inosina!G72&gt;0,$BA$13&amp;'Pedido e Cotação'!F82&amp;" "&amp;$BA$4,"")</f>
        <v/>
      </c>
      <c r="AB72" s="159" t="str">
        <f aca="false">IF(AA72="","",VLOOKUP(AA72,$BA:$BD,2,0))</f>
        <v/>
      </c>
      <c r="AC72" s="159" t="str">
        <f aca="false">IF(Inosina!F72&lt;&gt;0,"2' O-Metil rA ","")</f>
        <v/>
      </c>
      <c r="AD72" s="159" t="str">
        <f aca="false">IF(Inosina!F72&gt;0,$BA$12&amp;'Pedido e Cotação'!F82&amp;" "&amp;$BA$4,"")</f>
        <v/>
      </c>
      <c r="AE72" s="159"/>
      <c r="AF72" s="159" t="str">
        <f aca="false">IF(Inosina!E72&lt;&gt;0,"Deoxy Uracila ","")</f>
        <v/>
      </c>
      <c r="AG72" s="159" t="str">
        <f aca="false">IF(Inosina!E72&gt;0,$BA$11&amp;'Pedido e Cotação'!F82&amp;" "&amp;$BA$4,"")</f>
        <v/>
      </c>
      <c r="AH72" s="159" t="str">
        <f aca="false">IF(AG72="","",VLOOKUP(AG72,$BA:$BD,2,0))</f>
        <v/>
      </c>
      <c r="AI72" s="159" t="str">
        <f aca="false">IF(Inosina!I72&lt;&gt;0,"2' O-Metil 5-Metil rU ","")</f>
        <v/>
      </c>
      <c r="AJ72" s="159" t="str">
        <f aca="false">IF(Inosina!F72&gt;0,$BA$15&amp;'Pedido e Cotação'!F82&amp;" "&amp;$BA$4,"")</f>
        <v/>
      </c>
      <c r="AK72" s="159" t="str">
        <f aca="false">IF(AJ72="","",VLOOKUP(AJ72,$BA:$BD,2,0))</f>
        <v/>
      </c>
      <c r="AL72" s="159" t="str">
        <f aca="false">IF(Inosina!K72&lt;&gt;0,"5' 5-Metil dC ","")</f>
        <v/>
      </c>
      <c r="AM72" s="159" t="str">
        <f aca="false">IF(Inosina!I72&gt;0,$BA$17&amp;'Pedido e Cotação'!I82&amp;" "&amp;$BA$4,"")</f>
        <v/>
      </c>
      <c r="AN72" s="159" t="str">
        <f aca="false">IF(AM72="","",VLOOKUP(AM72,$BA:$BD,2,0))</f>
        <v/>
      </c>
      <c r="AO72" s="159" t="str">
        <f aca="false">IF(Inosina!O72&lt;&gt;0,"Fosforotioato ","")</f>
        <v/>
      </c>
      <c r="AP72" s="159" t="str">
        <f aca="false">IF(Inosina!O72&gt;0,$BA$18&amp;'Pedido e Cotação'!F82&amp;" "&amp;$BA$4,"")</f>
        <v/>
      </c>
      <c r="AQ72" s="159" t="str">
        <f aca="false">IF(AP72="","",VLOOKUP(AP72,$BA:$BD,2,0))</f>
        <v/>
      </c>
      <c r="AR72" s="159" t="str">
        <f aca="false">IF(AND(H72="",K72="",N72="",Q72="",AO72="",AF72=""),"","Modificação Interna ")</f>
        <v/>
      </c>
      <c r="AS72" s="159" t="str">
        <f aca="false">H72&amp;K72&amp;N72&amp;Q72&amp;AF72&amp;AO72&amp;T72&amp;W72&amp;Z72&amp;AC72&amp;AI72&amp;AL72</f>
        <v/>
      </c>
      <c r="AT72" s="159" t="str">
        <f aca="false">CONCATENATE(IF('Pedido e Cotação'!H82&lt;&gt;"",IF('Pedido e Cotação'!H82&gt;0,$BA$5,""),IF('Pedido e Cotação'!H82&gt;0,$BA$5,""))," ",'Pedido e Cotação'!H82)</f>
        <v> </v>
      </c>
      <c r="AU72" s="159" t="str">
        <f aca="false">IF(AT72=" ","",AT72&amp;" "&amp;'Pedido e Cotação'!F82&amp;" "&amp;$BA$4)</f>
        <v/>
      </c>
      <c r="AV72" s="159" t="str">
        <f aca="false">IF(AU72="","",VLOOKUP(AU72,$BA:$BD,2,0))</f>
        <v/>
      </c>
      <c r="AW72" s="159" t="str">
        <f aca="false">CONCATENATE(IF('Pedido e Cotação'!I82&lt;&gt;"",IF('Pedido e Cotação'!I82&gt;0,$BA$6,""),IF('Pedido e Cotação'!I82&gt;0,$BA$6,""))," ",'Pedido e Cotação'!I82)</f>
        <v> </v>
      </c>
      <c r="AX72" s="159" t="str">
        <f aca="false">IF(AW72=" ","",AW72&amp;" "&amp;'Pedido e Cotação'!F82&amp;" "&amp;$BA$4)</f>
        <v/>
      </c>
      <c r="AY72" s="159" t="str">
        <f aca="false">IF(AX72="","",VLOOKUP(AX72,$BA:$BD,2,0))</f>
        <v/>
      </c>
      <c r="BA72" s="183" t="s">
        <v>396</v>
      </c>
      <c r="BB72" s="180" t="s">
        <v>397</v>
      </c>
      <c r="BC72" s="181" t="s">
        <v>398</v>
      </c>
      <c r="BD72" s="182" t="s">
        <v>399</v>
      </c>
    </row>
    <row r="73" customFormat="false" ht="12.75" hidden="false" customHeight="false" outlineLevel="0" collapsed="false">
      <c r="B73" s="159" t="str">
        <f aca="false">IF('Pedido e Cotação'!E83="","",$BA$3&amp;" "&amp;'Pedido e Cotação'!F83&amp;" "&amp;$BA$4)</f>
        <v/>
      </c>
      <c r="C73" s="159" t="str">
        <f aca="false">IF(OR(F73="Dessalinizado",F73="HPLC"),"",IF('Pedido e Cotação'!E83="","",IF('Pedido e Cotação'!G83&lt;=50,"",IF(AND('Pedido e Cotação'!G83&gt;50,'Pedido e Cotação'!G83&lt;80),"L","LL"))))</f>
        <v/>
      </c>
      <c r="D73" s="159" t="str">
        <f aca="false">IF(B73="","",(B73&amp;" "&amp;F73&amp;" "&amp;C73))</f>
        <v/>
      </c>
      <c r="E73" s="159" t="str">
        <f aca="false">IF(B73="","",VLOOKUP(D73,$BA:$BD,2,0))</f>
        <v/>
      </c>
      <c r="F73" s="159" t="str">
        <f aca="false">IF('Pedido e Cotação'!J83="","",'Pedido e Cotação'!J83)</f>
        <v/>
      </c>
      <c r="G73" s="159" t="str">
        <f aca="false">IF('Pedido e Cotação'!J83="HPLC",VLOOKUP(F73,$BA:$BD,2,0),"")</f>
        <v/>
      </c>
      <c r="H73" s="159" t="str">
        <f aca="false">IF(Inosina!D73&lt;&gt;0,"Inosina ","")</f>
        <v/>
      </c>
      <c r="I73" s="159" t="str">
        <f aca="false">IF(Inosina!D73&gt;0,$BA$7&amp;'Pedido e Cotação'!F83&amp;" "&amp;$BA$4,"")</f>
        <v/>
      </c>
      <c r="J73" s="159" t="str">
        <f aca="false">IF(I73="","",VLOOKUP(I73,$BA:$BD,2,0))</f>
        <v/>
      </c>
      <c r="K73" s="159" t="str">
        <f aca="false">IF(Inosina!L73&lt;&gt;0,"8-Oxoguanina ","")</f>
        <v/>
      </c>
      <c r="L73" s="159" t="str">
        <f aca="false">IF(Inosina!L73&gt;0,$BA$8&amp;'Pedido e Cotação'!F83&amp;" "&amp;$BA$4,"")</f>
        <v/>
      </c>
      <c r="M73" s="159" t="str">
        <f aca="false">IF(L73="","",VLOOKUP(L73,$BA:$BD,2,0))</f>
        <v/>
      </c>
      <c r="N73" s="159" t="str">
        <f aca="false">IF(Inosina!M73&lt;&gt;0,"C3 ","")</f>
        <v/>
      </c>
      <c r="O73" s="159" t="str">
        <f aca="false">IF(Inosina!M73&gt;0,$BA$9&amp;'Pedido e Cotação'!F83&amp;" "&amp;$BA$4,"")</f>
        <v/>
      </c>
      <c r="P73" s="159" t="str">
        <f aca="false">IF(O73="","",VLOOKUP(O73,$BA:$BD,2,0))</f>
        <v/>
      </c>
      <c r="Q73" s="159" t="str">
        <f aca="false">IF(Inosina!N73&lt;&gt;0,"C6 ","")</f>
        <v/>
      </c>
      <c r="R73" s="159" t="str">
        <f aca="false">IF(Inosina!N73&gt;0,$BA$10&amp;'Pedido e Cotação'!F83&amp;" "&amp;$BA$4,"")</f>
        <v/>
      </c>
      <c r="S73" s="159" t="str">
        <f aca="false">IF(R73="","",VLOOKUP(R73,$BA:$BD,2,0))</f>
        <v/>
      </c>
      <c r="T73" s="159" t="str">
        <f aca="false">IF(Inosina!J73&lt;&gt;0,"2' O-Metil rU ","")</f>
        <v/>
      </c>
      <c r="U73" s="159" t="str">
        <f aca="false">IF(Inosina!J73&gt;0,$BA$16&amp;'Pedido e Cotação'!F83&amp;" "&amp;$BA$4,"")</f>
        <v/>
      </c>
      <c r="V73" s="159" t="str">
        <f aca="false">IF(U73="","",VLOOKUP(U73,$BA:$BD,2,0))</f>
        <v/>
      </c>
      <c r="W73" s="159" t="str">
        <f aca="false">IF(Inosina!H73&lt;&gt;0,"2' O-Metil rG ","")</f>
        <v/>
      </c>
      <c r="X73" s="159" t="str">
        <f aca="false">IF(Inosina!H73&gt;0,$BA$14&amp;'Pedido e Cotação'!F83&amp;" "&amp;$BA$4,"")</f>
        <v/>
      </c>
      <c r="Y73" s="159" t="str">
        <f aca="false">IF(X73="","",VLOOKUP(X73,$BA:$BD,2,0))</f>
        <v/>
      </c>
      <c r="Z73" s="159" t="str">
        <f aca="false">IF(Inosina!G73&lt;&gt;0,"2' O-Metil rC ","")</f>
        <v/>
      </c>
      <c r="AA73" s="159" t="str">
        <f aca="false">IF(Inosina!G73&gt;0,$BA$13&amp;'Pedido e Cotação'!F83&amp;" "&amp;$BA$4,"")</f>
        <v/>
      </c>
      <c r="AB73" s="159" t="str">
        <f aca="false">IF(AA73="","",VLOOKUP(AA73,$BA:$BD,2,0))</f>
        <v/>
      </c>
      <c r="AC73" s="159" t="str">
        <f aca="false">IF(Inosina!F73&lt;&gt;0,"2' O-Metil rA ","")</f>
        <v/>
      </c>
      <c r="AD73" s="159" t="str">
        <f aca="false">IF(Inosina!F73&gt;0,$BA$12&amp;'Pedido e Cotação'!F83&amp;" "&amp;$BA$4,"")</f>
        <v/>
      </c>
      <c r="AE73" s="159"/>
      <c r="AF73" s="159" t="str">
        <f aca="false">IF(Inosina!E73&lt;&gt;0,"Deoxy Uracila ","")</f>
        <v/>
      </c>
      <c r="AG73" s="159" t="str">
        <f aca="false">IF(Inosina!E73&gt;0,$BA$11&amp;'Pedido e Cotação'!F83&amp;" "&amp;$BA$4,"")</f>
        <v/>
      </c>
      <c r="AH73" s="159" t="str">
        <f aca="false">IF(AG73="","",VLOOKUP(AG73,$BA:$BD,2,0))</f>
        <v/>
      </c>
      <c r="AI73" s="159" t="str">
        <f aca="false">IF(Inosina!I73&lt;&gt;0,"2' O-Metil 5-Metil rU ","")</f>
        <v/>
      </c>
      <c r="AJ73" s="159" t="str">
        <f aca="false">IF(Inosina!F73&gt;0,$BA$15&amp;'Pedido e Cotação'!F83&amp;" "&amp;$BA$4,"")</f>
        <v/>
      </c>
      <c r="AK73" s="159" t="str">
        <f aca="false">IF(AJ73="","",VLOOKUP(AJ73,$BA:$BD,2,0))</f>
        <v/>
      </c>
      <c r="AL73" s="159" t="str">
        <f aca="false">IF(Inosina!K73&lt;&gt;0,"5' 5-Metil dC ","")</f>
        <v/>
      </c>
      <c r="AM73" s="159" t="str">
        <f aca="false">IF(Inosina!I73&gt;0,$BA$17&amp;'Pedido e Cotação'!I83&amp;" "&amp;$BA$4,"")</f>
        <v/>
      </c>
      <c r="AN73" s="159" t="str">
        <f aca="false">IF(AM73="","",VLOOKUP(AM73,$BA:$BD,2,0))</f>
        <v/>
      </c>
      <c r="AO73" s="159" t="str">
        <f aca="false">IF(Inosina!O73&lt;&gt;0,"Fosforotioato ","")</f>
        <v/>
      </c>
      <c r="AP73" s="159" t="str">
        <f aca="false">IF(Inosina!O73&gt;0,$BA$18&amp;'Pedido e Cotação'!F83&amp;" "&amp;$BA$4,"")</f>
        <v/>
      </c>
      <c r="AQ73" s="159" t="str">
        <f aca="false">IF(AP73="","",VLOOKUP(AP73,$BA:$BD,2,0))</f>
        <v/>
      </c>
      <c r="AR73" s="159" t="str">
        <f aca="false">IF(AND(H73="",K73="",N73="",Q73="",AO73="",AF73=""),"","Modificação Interna ")</f>
        <v/>
      </c>
      <c r="AS73" s="159" t="str">
        <f aca="false">H73&amp;K73&amp;N73&amp;Q73&amp;AF73&amp;AO73&amp;T73&amp;W73&amp;Z73&amp;AC73&amp;AI73&amp;AL73</f>
        <v/>
      </c>
      <c r="AT73" s="159" t="str">
        <f aca="false">CONCATENATE(IF('Pedido e Cotação'!H83&lt;&gt;"",IF('Pedido e Cotação'!H83&gt;0,$BA$5,""),IF('Pedido e Cotação'!H83&gt;0,$BA$5,""))," ",'Pedido e Cotação'!H83)</f>
        <v> </v>
      </c>
      <c r="AU73" s="159" t="str">
        <f aca="false">IF(AT73=" ","",AT73&amp;" "&amp;'Pedido e Cotação'!F83&amp;" "&amp;$BA$4)</f>
        <v/>
      </c>
      <c r="AV73" s="159" t="str">
        <f aca="false">IF(AU73="","",VLOOKUP(AU73,$BA:$BD,2,0))</f>
        <v/>
      </c>
      <c r="AW73" s="159" t="str">
        <f aca="false">CONCATENATE(IF('Pedido e Cotação'!I83&lt;&gt;"",IF('Pedido e Cotação'!I83&gt;0,$BA$6,""),IF('Pedido e Cotação'!I83&gt;0,$BA$6,""))," ",'Pedido e Cotação'!I83)</f>
        <v> </v>
      </c>
      <c r="AX73" s="159" t="str">
        <f aca="false">IF(AW73=" ","",AW73&amp;" "&amp;'Pedido e Cotação'!F83&amp;" "&amp;$BA$4)</f>
        <v/>
      </c>
      <c r="AY73" s="159" t="str">
        <f aca="false">IF(AX73="","",VLOOKUP(AX73,$BA:$BD,2,0))</f>
        <v/>
      </c>
      <c r="BA73" s="183" t="s">
        <v>400</v>
      </c>
      <c r="BB73" s="180" t="s">
        <v>401</v>
      </c>
      <c r="BC73" s="181" t="s">
        <v>402</v>
      </c>
      <c r="BD73" s="182" t="n">
        <v>205</v>
      </c>
    </row>
    <row r="74" customFormat="false" ht="12.75" hidden="false" customHeight="false" outlineLevel="0" collapsed="false">
      <c r="B74" s="159" t="str">
        <f aca="false">IF('Pedido e Cotação'!E84="","",$BA$3&amp;" "&amp;'Pedido e Cotação'!F84&amp;" "&amp;$BA$4)</f>
        <v/>
      </c>
      <c r="C74" s="159" t="str">
        <f aca="false">IF(OR(F74="Dessalinizado",F74="HPLC"),"",IF('Pedido e Cotação'!E84="","",IF('Pedido e Cotação'!G84&lt;=50,"",IF(AND('Pedido e Cotação'!G84&gt;50,'Pedido e Cotação'!G84&lt;80),"L","LL"))))</f>
        <v/>
      </c>
      <c r="D74" s="159" t="str">
        <f aca="false">IF(B74="","",(B74&amp;" "&amp;F74&amp;" "&amp;C74))</f>
        <v/>
      </c>
      <c r="E74" s="159" t="str">
        <f aca="false">IF(B74="","",VLOOKUP(D74,$BA:$BD,2,0))</f>
        <v/>
      </c>
      <c r="F74" s="159" t="str">
        <f aca="false">IF('Pedido e Cotação'!J84="","",'Pedido e Cotação'!J84)</f>
        <v/>
      </c>
      <c r="G74" s="159" t="str">
        <f aca="false">IF('Pedido e Cotação'!J84="HPLC",VLOOKUP(F74,$BA:$BD,2,0),"")</f>
        <v/>
      </c>
      <c r="H74" s="159" t="str">
        <f aca="false">IF(Inosina!D74&lt;&gt;0,"Inosina ","")</f>
        <v/>
      </c>
      <c r="I74" s="159" t="str">
        <f aca="false">IF(Inosina!D74&gt;0,$BA$7&amp;'Pedido e Cotação'!F84&amp;" "&amp;$BA$4,"")</f>
        <v/>
      </c>
      <c r="J74" s="159" t="str">
        <f aca="false">IF(I74="","",VLOOKUP(I74,$BA:$BD,2,0))</f>
        <v/>
      </c>
      <c r="K74" s="159" t="str">
        <f aca="false">IF(Inosina!L74&lt;&gt;0,"8-Oxoguanina ","")</f>
        <v/>
      </c>
      <c r="L74" s="159" t="str">
        <f aca="false">IF(Inosina!L74&gt;0,$BA$8&amp;'Pedido e Cotação'!F84&amp;" "&amp;$BA$4,"")</f>
        <v/>
      </c>
      <c r="M74" s="159" t="str">
        <f aca="false">IF(L74="","",VLOOKUP(L74,$BA:$BD,2,0))</f>
        <v/>
      </c>
      <c r="N74" s="159" t="str">
        <f aca="false">IF(Inosina!M74&lt;&gt;0,"C3 ","")</f>
        <v/>
      </c>
      <c r="O74" s="159" t="str">
        <f aca="false">IF(Inosina!M74&gt;0,$BA$9&amp;'Pedido e Cotação'!F84&amp;" "&amp;$BA$4,"")</f>
        <v/>
      </c>
      <c r="P74" s="159" t="str">
        <f aca="false">IF(O74="","",VLOOKUP(O74,$BA:$BD,2,0))</f>
        <v/>
      </c>
      <c r="Q74" s="159" t="str">
        <f aca="false">IF(Inosina!N74&lt;&gt;0,"C6 ","")</f>
        <v/>
      </c>
      <c r="R74" s="159" t="str">
        <f aca="false">IF(Inosina!N74&gt;0,$BA$10&amp;'Pedido e Cotação'!F84&amp;" "&amp;$BA$4,"")</f>
        <v/>
      </c>
      <c r="S74" s="159" t="str">
        <f aca="false">IF(R74="","",VLOOKUP(R74,$BA:$BD,2,0))</f>
        <v/>
      </c>
      <c r="T74" s="159" t="str">
        <f aca="false">IF(Inosina!J74&lt;&gt;0,"2' O-Metil rU ","")</f>
        <v/>
      </c>
      <c r="U74" s="159" t="str">
        <f aca="false">IF(Inosina!J74&gt;0,$BA$16&amp;'Pedido e Cotação'!F84&amp;" "&amp;$BA$4,"")</f>
        <v/>
      </c>
      <c r="V74" s="159" t="str">
        <f aca="false">IF(U74="","",VLOOKUP(U74,$BA:$BD,2,0))</f>
        <v/>
      </c>
      <c r="W74" s="159" t="str">
        <f aca="false">IF(Inosina!H74&lt;&gt;0,"2' O-Metil rG ","")</f>
        <v/>
      </c>
      <c r="X74" s="159" t="str">
        <f aca="false">IF(Inosina!H74&gt;0,$BA$14&amp;'Pedido e Cotação'!F84&amp;" "&amp;$BA$4,"")</f>
        <v/>
      </c>
      <c r="Y74" s="159" t="str">
        <f aca="false">IF(X74="","",VLOOKUP(X74,$BA:$BD,2,0))</f>
        <v/>
      </c>
      <c r="Z74" s="159" t="str">
        <f aca="false">IF(Inosina!G74&lt;&gt;0,"2' O-Metil rC ","")</f>
        <v/>
      </c>
      <c r="AA74" s="159" t="str">
        <f aca="false">IF(Inosina!G74&gt;0,$BA$13&amp;'Pedido e Cotação'!F84&amp;" "&amp;$BA$4,"")</f>
        <v/>
      </c>
      <c r="AB74" s="159" t="str">
        <f aca="false">IF(AA74="","",VLOOKUP(AA74,$BA:$BD,2,0))</f>
        <v/>
      </c>
      <c r="AC74" s="159" t="str">
        <f aca="false">IF(Inosina!F74&lt;&gt;0,"2' O-Metil rA ","")</f>
        <v/>
      </c>
      <c r="AD74" s="159" t="str">
        <f aca="false">IF(Inosina!F74&gt;0,$BA$12&amp;'Pedido e Cotação'!F84&amp;" "&amp;$BA$4,"")</f>
        <v/>
      </c>
      <c r="AE74" s="159"/>
      <c r="AF74" s="159" t="str">
        <f aca="false">IF(Inosina!E74&lt;&gt;0,"Deoxy Uracila ","")</f>
        <v/>
      </c>
      <c r="AG74" s="159" t="str">
        <f aca="false">IF(Inosina!E74&gt;0,$BA$11&amp;'Pedido e Cotação'!F84&amp;" "&amp;$BA$4,"")</f>
        <v/>
      </c>
      <c r="AH74" s="159" t="str">
        <f aca="false">IF(AG74="","",VLOOKUP(AG74,$BA:$BD,2,0))</f>
        <v/>
      </c>
      <c r="AI74" s="159" t="str">
        <f aca="false">IF(Inosina!I74&lt;&gt;0,"2' O-Metil 5-Metil rU ","")</f>
        <v/>
      </c>
      <c r="AJ74" s="159" t="str">
        <f aca="false">IF(Inosina!F74&gt;0,$BA$15&amp;'Pedido e Cotação'!F84&amp;" "&amp;$BA$4,"")</f>
        <v/>
      </c>
      <c r="AK74" s="159" t="str">
        <f aca="false">IF(AJ74="","",VLOOKUP(AJ74,$BA:$BD,2,0))</f>
        <v/>
      </c>
      <c r="AL74" s="159" t="str">
        <f aca="false">IF(Inosina!K74&lt;&gt;0,"5' 5-Metil dC ","")</f>
        <v/>
      </c>
      <c r="AM74" s="159" t="str">
        <f aca="false">IF(Inosina!I74&gt;0,$BA$17&amp;'Pedido e Cotação'!I84&amp;" "&amp;$BA$4,"")</f>
        <v/>
      </c>
      <c r="AN74" s="159" t="str">
        <f aca="false">IF(AM74="","",VLOOKUP(AM74,$BA:$BD,2,0))</f>
        <v/>
      </c>
      <c r="AO74" s="159" t="str">
        <f aca="false">IF(Inosina!O74&lt;&gt;0,"Fosforotioato ","")</f>
        <v/>
      </c>
      <c r="AP74" s="159" t="str">
        <f aca="false">IF(Inosina!O74&gt;0,$BA$18&amp;'Pedido e Cotação'!F84&amp;" "&amp;$BA$4,"")</f>
        <v/>
      </c>
      <c r="AQ74" s="159" t="str">
        <f aca="false">IF(AP74="","",VLOOKUP(AP74,$BA:$BD,2,0))</f>
        <v/>
      </c>
      <c r="AR74" s="159" t="str">
        <f aca="false">IF(AND(H74="",K74="",N74="",Q74="",AO74="",AF74=""),"","Modificação Interna ")</f>
        <v/>
      </c>
      <c r="AS74" s="159" t="str">
        <f aca="false">H74&amp;K74&amp;N74&amp;Q74&amp;AF74&amp;AO74&amp;T74&amp;W74&amp;Z74&amp;AC74&amp;AI74&amp;AL74</f>
        <v/>
      </c>
      <c r="AT74" s="159" t="str">
        <f aca="false">CONCATENATE(IF('Pedido e Cotação'!H84&lt;&gt;"",IF('Pedido e Cotação'!H84&gt;0,$BA$5,""),IF('Pedido e Cotação'!H84&gt;0,$BA$5,""))," ",'Pedido e Cotação'!H84)</f>
        <v> </v>
      </c>
      <c r="AU74" s="159" t="str">
        <f aca="false">IF(AT74=" ","",AT74&amp;" "&amp;'Pedido e Cotação'!F84&amp;" "&amp;$BA$4)</f>
        <v/>
      </c>
      <c r="AV74" s="159" t="str">
        <f aca="false">IF(AU74="","",VLOOKUP(AU74,$BA:$BD,2,0))</f>
        <v/>
      </c>
      <c r="AW74" s="159" t="str">
        <f aca="false">CONCATENATE(IF('Pedido e Cotação'!I84&lt;&gt;"",IF('Pedido e Cotação'!I84&gt;0,$BA$6,""),IF('Pedido e Cotação'!I84&gt;0,$BA$6,""))," ",'Pedido e Cotação'!I84)</f>
        <v> </v>
      </c>
      <c r="AX74" s="159" t="str">
        <f aca="false">IF(AW74=" ","",AW74&amp;" "&amp;'Pedido e Cotação'!F84&amp;" "&amp;$BA$4)</f>
        <v/>
      </c>
      <c r="AY74" s="159" t="str">
        <f aca="false">IF(AX74="","",VLOOKUP(AX74,$BA:$BD,2,0))</f>
        <v/>
      </c>
      <c r="BA74" s="183" t="s">
        <v>403</v>
      </c>
      <c r="BB74" s="180" t="s">
        <v>404</v>
      </c>
      <c r="BC74" s="181" t="s">
        <v>405</v>
      </c>
      <c r="BD74" s="182" t="n">
        <v>250</v>
      </c>
    </row>
    <row r="75" customFormat="false" ht="12.75" hidden="false" customHeight="false" outlineLevel="0" collapsed="false">
      <c r="B75" s="159" t="str">
        <f aca="false">IF('Pedido e Cotação'!E85="","",$BA$3&amp;" "&amp;'Pedido e Cotação'!F85&amp;" "&amp;$BA$4)</f>
        <v/>
      </c>
      <c r="C75" s="159" t="str">
        <f aca="false">IF(OR(F75="Dessalinizado",F75="HPLC"),"",IF('Pedido e Cotação'!E85="","",IF('Pedido e Cotação'!G85&lt;=50,"",IF(AND('Pedido e Cotação'!G85&gt;50,'Pedido e Cotação'!G85&lt;80),"L","LL"))))</f>
        <v/>
      </c>
      <c r="D75" s="159" t="str">
        <f aca="false">IF(B75="","",(B75&amp;" "&amp;F75&amp;" "&amp;C75))</f>
        <v/>
      </c>
      <c r="E75" s="159" t="str">
        <f aca="false">IF(B75="","",VLOOKUP(D75,$BA:$BD,2,0))</f>
        <v/>
      </c>
      <c r="F75" s="159" t="str">
        <f aca="false">IF('Pedido e Cotação'!J85="","",'Pedido e Cotação'!J85)</f>
        <v/>
      </c>
      <c r="G75" s="159" t="str">
        <f aca="false">IF('Pedido e Cotação'!J85="HPLC",VLOOKUP(F75,$BA:$BD,2,0),"")</f>
        <v/>
      </c>
      <c r="H75" s="159" t="str">
        <f aca="false">IF(Inosina!D75&lt;&gt;0,"Inosina ","")</f>
        <v/>
      </c>
      <c r="I75" s="159" t="str">
        <f aca="false">IF(Inosina!D75&gt;0,$BA$7&amp;'Pedido e Cotação'!F85&amp;" "&amp;$BA$4,"")</f>
        <v/>
      </c>
      <c r="J75" s="159" t="str">
        <f aca="false">IF(I75="","",VLOOKUP(I75,$BA:$BD,2,0))</f>
        <v/>
      </c>
      <c r="K75" s="159" t="str">
        <f aca="false">IF(Inosina!L75&lt;&gt;0,"8-Oxoguanina ","")</f>
        <v/>
      </c>
      <c r="L75" s="159" t="str">
        <f aca="false">IF(Inosina!L75&gt;0,$BA$8&amp;'Pedido e Cotação'!F85&amp;" "&amp;$BA$4,"")</f>
        <v/>
      </c>
      <c r="M75" s="159" t="str">
        <f aca="false">IF(L75="","",VLOOKUP(L75,$BA:$BD,2,0))</f>
        <v/>
      </c>
      <c r="N75" s="159" t="str">
        <f aca="false">IF(Inosina!M75&lt;&gt;0,"C3 ","")</f>
        <v/>
      </c>
      <c r="O75" s="159" t="str">
        <f aca="false">IF(Inosina!M75&gt;0,$BA$9&amp;'Pedido e Cotação'!F85&amp;" "&amp;$BA$4,"")</f>
        <v/>
      </c>
      <c r="P75" s="159" t="str">
        <f aca="false">IF(O75="","",VLOOKUP(O75,$BA:$BD,2,0))</f>
        <v/>
      </c>
      <c r="Q75" s="159" t="str">
        <f aca="false">IF(Inosina!N75&lt;&gt;0,"C6 ","")</f>
        <v/>
      </c>
      <c r="R75" s="159" t="str">
        <f aca="false">IF(Inosina!N75&gt;0,$BA$10&amp;'Pedido e Cotação'!F85&amp;" "&amp;$BA$4,"")</f>
        <v/>
      </c>
      <c r="S75" s="159" t="str">
        <f aca="false">IF(R75="","",VLOOKUP(R75,$BA:$BD,2,0))</f>
        <v/>
      </c>
      <c r="T75" s="159" t="str">
        <f aca="false">IF(Inosina!J75&lt;&gt;0,"2' O-Metil rU ","")</f>
        <v/>
      </c>
      <c r="U75" s="159" t="str">
        <f aca="false">IF(Inosina!J75&gt;0,$BA$16&amp;'Pedido e Cotação'!F85&amp;" "&amp;$BA$4,"")</f>
        <v/>
      </c>
      <c r="V75" s="159" t="str">
        <f aca="false">IF(U75="","",VLOOKUP(U75,$BA:$BD,2,0))</f>
        <v/>
      </c>
      <c r="W75" s="159" t="str">
        <f aca="false">IF(Inosina!H75&lt;&gt;0,"2' O-Metil rG ","")</f>
        <v/>
      </c>
      <c r="X75" s="159" t="str">
        <f aca="false">IF(Inosina!H75&gt;0,$BA$14&amp;'Pedido e Cotação'!F85&amp;" "&amp;$BA$4,"")</f>
        <v/>
      </c>
      <c r="Y75" s="159" t="str">
        <f aca="false">IF(X75="","",VLOOKUP(X75,$BA:$BD,2,0))</f>
        <v/>
      </c>
      <c r="Z75" s="159" t="str">
        <f aca="false">IF(Inosina!G75&lt;&gt;0,"2' O-Metil rC ","")</f>
        <v/>
      </c>
      <c r="AA75" s="159" t="str">
        <f aca="false">IF(Inosina!G75&gt;0,$BA$13&amp;'Pedido e Cotação'!F85&amp;" "&amp;$BA$4,"")</f>
        <v/>
      </c>
      <c r="AB75" s="159" t="str">
        <f aca="false">IF(AA75="","",VLOOKUP(AA75,$BA:$BD,2,0))</f>
        <v/>
      </c>
      <c r="AC75" s="159" t="str">
        <f aca="false">IF(Inosina!F75&lt;&gt;0,"2' O-Metil rA ","")</f>
        <v/>
      </c>
      <c r="AD75" s="159" t="str">
        <f aca="false">IF(Inosina!F75&gt;0,$BA$12&amp;'Pedido e Cotação'!F85&amp;" "&amp;$BA$4,"")</f>
        <v/>
      </c>
      <c r="AE75" s="159"/>
      <c r="AF75" s="159" t="str">
        <f aca="false">IF(Inosina!E75&lt;&gt;0,"Deoxy Uracila ","")</f>
        <v/>
      </c>
      <c r="AG75" s="159" t="str">
        <f aca="false">IF(Inosina!E75&gt;0,$BA$11&amp;'Pedido e Cotação'!F85&amp;" "&amp;$BA$4,"")</f>
        <v/>
      </c>
      <c r="AH75" s="159" t="str">
        <f aca="false">IF(AG75="","",VLOOKUP(AG75,$BA:$BD,2,0))</f>
        <v/>
      </c>
      <c r="AI75" s="159" t="str">
        <f aca="false">IF(Inosina!I75&lt;&gt;0,"2' O-Metil 5-Metil rU ","")</f>
        <v/>
      </c>
      <c r="AJ75" s="159" t="str">
        <f aca="false">IF(Inosina!F75&gt;0,$BA$15&amp;'Pedido e Cotação'!F85&amp;" "&amp;$BA$4,"")</f>
        <v/>
      </c>
      <c r="AK75" s="159" t="str">
        <f aca="false">IF(AJ75="","",VLOOKUP(AJ75,$BA:$BD,2,0))</f>
        <v/>
      </c>
      <c r="AL75" s="159" t="str">
        <f aca="false">IF(Inosina!K75&lt;&gt;0,"5' 5-Metil dC ","")</f>
        <v/>
      </c>
      <c r="AM75" s="159" t="str">
        <f aca="false">IF(Inosina!I75&gt;0,$BA$17&amp;'Pedido e Cotação'!I85&amp;" "&amp;$BA$4,"")</f>
        <v/>
      </c>
      <c r="AN75" s="159" t="str">
        <f aca="false">IF(AM75="","",VLOOKUP(AM75,$BA:$BD,2,0))</f>
        <v/>
      </c>
      <c r="AO75" s="159" t="str">
        <f aca="false">IF(Inosina!O75&lt;&gt;0,"Fosforotioato ","")</f>
        <v/>
      </c>
      <c r="AP75" s="159" t="str">
        <f aca="false">IF(Inosina!O75&gt;0,$BA$18&amp;'Pedido e Cotação'!F85&amp;" "&amp;$BA$4,"")</f>
        <v/>
      </c>
      <c r="AQ75" s="159" t="str">
        <f aca="false">IF(AP75="","",VLOOKUP(AP75,$BA:$BD,2,0))</f>
        <v/>
      </c>
      <c r="AR75" s="159" t="str">
        <f aca="false">IF(AND(H75="",K75="",N75="",Q75="",AO75="",AF75=""),"","Modificação Interna ")</f>
        <v/>
      </c>
      <c r="AS75" s="159" t="str">
        <f aca="false">H75&amp;K75&amp;N75&amp;Q75&amp;AF75&amp;AO75&amp;T75&amp;W75&amp;Z75&amp;AC75&amp;AI75&amp;AL75</f>
        <v/>
      </c>
      <c r="AT75" s="159" t="str">
        <f aca="false">CONCATENATE(IF('Pedido e Cotação'!H85&lt;&gt;"",IF('Pedido e Cotação'!H85&gt;0,$BA$5,""),IF('Pedido e Cotação'!H85&gt;0,$BA$5,""))," ",'Pedido e Cotação'!H85)</f>
        <v> </v>
      </c>
      <c r="AU75" s="159" t="str">
        <f aca="false">IF(AT75=" ","",AT75&amp;" "&amp;'Pedido e Cotação'!F85&amp;" "&amp;$BA$4)</f>
        <v/>
      </c>
      <c r="AV75" s="159" t="str">
        <f aca="false">IF(AU75="","",VLOOKUP(AU75,$BA:$BD,2,0))</f>
        <v/>
      </c>
      <c r="AW75" s="159" t="str">
        <f aca="false">CONCATENATE(IF('Pedido e Cotação'!I85&lt;&gt;"",IF('Pedido e Cotação'!I85&gt;0,$BA$6,""),IF('Pedido e Cotação'!I85&gt;0,$BA$6,""))," ",'Pedido e Cotação'!I85)</f>
        <v> </v>
      </c>
      <c r="AX75" s="159" t="str">
        <f aca="false">IF(AW75=" ","",AW75&amp;" "&amp;'Pedido e Cotação'!F85&amp;" "&amp;$BA$4)</f>
        <v/>
      </c>
      <c r="AY75" s="159" t="str">
        <f aca="false">IF(AX75="","",VLOOKUP(AX75,$BA:$BD,2,0))</f>
        <v/>
      </c>
      <c r="BA75" s="183" t="s">
        <v>406</v>
      </c>
      <c r="BB75" s="180" t="s">
        <v>407</v>
      </c>
      <c r="BC75" s="181" t="s">
        <v>408</v>
      </c>
      <c r="BD75" s="182" t="n">
        <v>325</v>
      </c>
    </row>
    <row r="76" customFormat="false" ht="12.75" hidden="false" customHeight="false" outlineLevel="0" collapsed="false">
      <c r="B76" s="159" t="str">
        <f aca="false">IF('Pedido e Cotação'!E86="","",$BA$3&amp;" "&amp;'Pedido e Cotação'!F86&amp;" "&amp;$BA$4)</f>
        <v/>
      </c>
      <c r="C76" s="159" t="str">
        <f aca="false">IF(OR(F76="Dessalinizado",F76="HPLC"),"",IF('Pedido e Cotação'!E86="","",IF('Pedido e Cotação'!G86&lt;=50,"",IF(AND('Pedido e Cotação'!G86&gt;50,'Pedido e Cotação'!G86&lt;80),"L","LL"))))</f>
        <v/>
      </c>
      <c r="D76" s="159" t="str">
        <f aca="false">IF(B76="","",(B76&amp;" "&amp;F76&amp;" "&amp;C76))</f>
        <v/>
      </c>
      <c r="E76" s="159" t="str">
        <f aca="false">IF(B76="","",VLOOKUP(D76,$BA:$BD,2,0))</f>
        <v/>
      </c>
      <c r="F76" s="159" t="str">
        <f aca="false">IF('Pedido e Cotação'!J86="","",'Pedido e Cotação'!J86)</f>
        <v/>
      </c>
      <c r="G76" s="159" t="str">
        <f aca="false">IF('Pedido e Cotação'!J86="HPLC",VLOOKUP(F76,$BA:$BD,2,0),"")</f>
        <v/>
      </c>
      <c r="H76" s="159" t="str">
        <f aca="false">IF(Inosina!D76&lt;&gt;0,"Inosina ","")</f>
        <v/>
      </c>
      <c r="I76" s="159" t="str">
        <f aca="false">IF(Inosina!D76&gt;0,$BA$7&amp;'Pedido e Cotação'!F86&amp;" "&amp;$BA$4,"")</f>
        <v/>
      </c>
      <c r="J76" s="159" t="str">
        <f aca="false">IF(I76="","",VLOOKUP(I76,$BA:$BD,2,0))</f>
        <v/>
      </c>
      <c r="K76" s="159" t="str">
        <f aca="false">IF(Inosina!L76&lt;&gt;0,"8-Oxoguanina ","")</f>
        <v/>
      </c>
      <c r="L76" s="159" t="str">
        <f aca="false">IF(Inosina!L76&gt;0,$BA$8&amp;'Pedido e Cotação'!F86&amp;" "&amp;$BA$4,"")</f>
        <v/>
      </c>
      <c r="M76" s="159" t="str">
        <f aca="false">IF(L76="","",VLOOKUP(L76,$BA:$BD,2,0))</f>
        <v/>
      </c>
      <c r="N76" s="159" t="str">
        <f aca="false">IF(Inosina!M76&lt;&gt;0,"C3 ","")</f>
        <v/>
      </c>
      <c r="O76" s="159" t="str">
        <f aca="false">IF(Inosina!M76&gt;0,$BA$9&amp;'Pedido e Cotação'!F86&amp;" "&amp;$BA$4,"")</f>
        <v/>
      </c>
      <c r="P76" s="159" t="str">
        <f aca="false">IF(O76="","",VLOOKUP(O76,$BA:$BD,2,0))</f>
        <v/>
      </c>
      <c r="Q76" s="159" t="str">
        <f aca="false">IF(Inosina!N76&lt;&gt;0,"C6 ","")</f>
        <v/>
      </c>
      <c r="R76" s="159" t="str">
        <f aca="false">IF(Inosina!N76&gt;0,$BA$10&amp;'Pedido e Cotação'!F86&amp;" "&amp;$BA$4,"")</f>
        <v/>
      </c>
      <c r="S76" s="159" t="str">
        <f aca="false">IF(R76="","",VLOOKUP(R76,$BA:$BD,2,0))</f>
        <v/>
      </c>
      <c r="T76" s="159" t="str">
        <f aca="false">IF(Inosina!J76&lt;&gt;0,"2' O-Metil rU ","")</f>
        <v/>
      </c>
      <c r="U76" s="159" t="str">
        <f aca="false">IF(Inosina!J76&gt;0,$BA$16&amp;'Pedido e Cotação'!F86&amp;" "&amp;$BA$4,"")</f>
        <v/>
      </c>
      <c r="V76" s="159" t="str">
        <f aca="false">IF(U76="","",VLOOKUP(U76,$BA:$BD,2,0))</f>
        <v/>
      </c>
      <c r="W76" s="159" t="str">
        <f aca="false">IF(Inosina!H76&lt;&gt;0,"2' O-Metil rG ","")</f>
        <v/>
      </c>
      <c r="X76" s="159" t="str">
        <f aca="false">IF(Inosina!H76&gt;0,$BA$14&amp;'Pedido e Cotação'!F86&amp;" "&amp;$BA$4,"")</f>
        <v/>
      </c>
      <c r="Y76" s="159" t="str">
        <f aca="false">IF(X76="","",VLOOKUP(X76,$BA:$BD,2,0))</f>
        <v/>
      </c>
      <c r="Z76" s="159" t="str">
        <f aca="false">IF(Inosina!G76&lt;&gt;0,"2' O-Metil rC ","")</f>
        <v/>
      </c>
      <c r="AA76" s="159" t="str">
        <f aca="false">IF(Inosina!G76&gt;0,$BA$13&amp;'Pedido e Cotação'!F86&amp;" "&amp;$BA$4,"")</f>
        <v/>
      </c>
      <c r="AB76" s="159" t="str">
        <f aca="false">IF(AA76="","",VLOOKUP(AA76,$BA:$BD,2,0))</f>
        <v/>
      </c>
      <c r="AC76" s="159" t="str">
        <f aca="false">IF(Inosina!F76&lt;&gt;0,"2' O-Metil rA ","")</f>
        <v/>
      </c>
      <c r="AD76" s="159" t="str">
        <f aca="false">IF(Inosina!F76&gt;0,$BA$12&amp;'Pedido e Cotação'!F86&amp;" "&amp;$BA$4,"")</f>
        <v/>
      </c>
      <c r="AE76" s="159"/>
      <c r="AF76" s="159" t="str">
        <f aca="false">IF(Inosina!E76&lt;&gt;0,"Deoxy Uracila ","")</f>
        <v/>
      </c>
      <c r="AG76" s="159" t="str">
        <f aca="false">IF(Inosina!E76&gt;0,$BA$11&amp;'Pedido e Cotação'!F86&amp;" "&amp;$BA$4,"")</f>
        <v/>
      </c>
      <c r="AH76" s="159" t="str">
        <f aca="false">IF(AG76="","",VLOOKUP(AG76,$BA:$BD,2,0))</f>
        <v/>
      </c>
      <c r="AI76" s="159" t="str">
        <f aca="false">IF(Inosina!I76&lt;&gt;0,"2' O-Metil 5-Metil rU ","")</f>
        <v/>
      </c>
      <c r="AJ76" s="159" t="str">
        <f aca="false">IF(Inosina!F76&gt;0,$BA$15&amp;'Pedido e Cotação'!F86&amp;" "&amp;$BA$4,"")</f>
        <v/>
      </c>
      <c r="AK76" s="159" t="str">
        <f aca="false">IF(AJ76="","",VLOOKUP(AJ76,$BA:$BD,2,0))</f>
        <v/>
      </c>
      <c r="AL76" s="159" t="str">
        <f aca="false">IF(Inosina!K76&lt;&gt;0,"5' 5-Metil dC ","")</f>
        <v/>
      </c>
      <c r="AM76" s="159" t="str">
        <f aca="false">IF(Inosina!I76&gt;0,$BA$17&amp;'Pedido e Cotação'!I86&amp;" "&amp;$BA$4,"")</f>
        <v/>
      </c>
      <c r="AN76" s="159" t="str">
        <f aca="false">IF(AM76="","",VLOOKUP(AM76,$BA:$BD,2,0))</f>
        <v/>
      </c>
      <c r="AO76" s="159" t="str">
        <f aca="false">IF(Inosina!O76&lt;&gt;0,"Fosforotioato ","")</f>
        <v/>
      </c>
      <c r="AP76" s="159" t="str">
        <f aca="false">IF(Inosina!O76&gt;0,$BA$18&amp;'Pedido e Cotação'!F86&amp;" "&amp;$BA$4,"")</f>
        <v/>
      </c>
      <c r="AQ76" s="159" t="str">
        <f aca="false">IF(AP76="","",VLOOKUP(AP76,$BA:$BD,2,0))</f>
        <v/>
      </c>
      <c r="AR76" s="159" t="str">
        <f aca="false">IF(AND(H76="",K76="",N76="",Q76="",AO76="",AF76=""),"","Modificação Interna ")</f>
        <v/>
      </c>
      <c r="AS76" s="159" t="str">
        <f aca="false">H76&amp;K76&amp;N76&amp;Q76&amp;AF76&amp;AO76&amp;T76&amp;W76&amp;Z76&amp;AC76&amp;AI76&amp;AL76</f>
        <v/>
      </c>
      <c r="AT76" s="159" t="str">
        <f aca="false">CONCATENATE(IF('Pedido e Cotação'!H86&lt;&gt;"",IF('Pedido e Cotação'!H86&gt;0,$BA$5,""),IF('Pedido e Cotação'!H86&gt;0,$BA$5,""))," ",'Pedido e Cotação'!H86)</f>
        <v> </v>
      </c>
      <c r="AU76" s="159" t="str">
        <f aca="false">IF(AT76=" ","",AT76&amp;" "&amp;'Pedido e Cotação'!F86&amp;" "&amp;$BA$4)</f>
        <v/>
      </c>
      <c r="AV76" s="159" t="str">
        <f aca="false">IF(AU76="","",VLOOKUP(AU76,$BA:$BD,2,0))</f>
        <v/>
      </c>
      <c r="AW76" s="159" t="str">
        <f aca="false">CONCATENATE(IF('Pedido e Cotação'!I86&lt;&gt;"",IF('Pedido e Cotação'!I86&gt;0,$BA$6,""),IF('Pedido e Cotação'!I86&gt;0,$BA$6,""))," ",'Pedido e Cotação'!I86)</f>
        <v> </v>
      </c>
      <c r="AX76" s="159" t="str">
        <f aca="false">IF(AW76=" ","",AW76&amp;" "&amp;'Pedido e Cotação'!F86&amp;" "&amp;$BA$4)</f>
        <v/>
      </c>
      <c r="AY76" s="159" t="str">
        <f aca="false">IF(AX76="","",VLOOKUP(AX76,$BA:$BD,2,0))</f>
        <v/>
      </c>
      <c r="BA76" s="183" t="s">
        <v>409</v>
      </c>
      <c r="BB76" s="180" t="s">
        <v>410</v>
      </c>
      <c r="BC76" s="181" t="s">
        <v>411</v>
      </c>
      <c r="BD76" s="182" t="n">
        <v>390</v>
      </c>
    </row>
    <row r="77" customFormat="false" ht="12.75" hidden="false" customHeight="false" outlineLevel="0" collapsed="false">
      <c r="B77" s="159" t="str">
        <f aca="false">IF('Pedido e Cotação'!E87="","",$BA$3&amp;" "&amp;'Pedido e Cotação'!F87&amp;" "&amp;$BA$4)</f>
        <v/>
      </c>
      <c r="C77" s="159" t="str">
        <f aca="false">IF(OR(F77="Dessalinizado",F77="HPLC"),"",IF('Pedido e Cotação'!E87="","",IF('Pedido e Cotação'!G87&lt;=50,"",IF(AND('Pedido e Cotação'!G87&gt;50,'Pedido e Cotação'!G87&lt;80),"L","LL"))))</f>
        <v/>
      </c>
      <c r="D77" s="159" t="str">
        <f aca="false">IF(B77="","",(B77&amp;" "&amp;F77&amp;" "&amp;C77))</f>
        <v/>
      </c>
      <c r="E77" s="159" t="str">
        <f aca="false">IF(B77="","",VLOOKUP(D77,$BA:$BD,2,0))</f>
        <v/>
      </c>
      <c r="F77" s="159" t="str">
        <f aca="false">IF('Pedido e Cotação'!J87="","",'Pedido e Cotação'!J87)</f>
        <v/>
      </c>
      <c r="G77" s="159" t="str">
        <f aca="false">IF('Pedido e Cotação'!J87="HPLC",VLOOKUP(F77,$BA:$BD,2,0),"")</f>
        <v/>
      </c>
      <c r="H77" s="159" t="str">
        <f aca="false">IF(Inosina!D77&lt;&gt;0,"Inosina ","")</f>
        <v/>
      </c>
      <c r="I77" s="159" t="str">
        <f aca="false">IF(Inosina!D77&gt;0,$BA$7&amp;'Pedido e Cotação'!F87&amp;" "&amp;$BA$4,"")</f>
        <v/>
      </c>
      <c r="J77" s="159" t="str">
        <f aca="false">IF(I77="","",VLOOKUP(I77,$BA:$BD,2,0))</f>
        <v/>
      </c>
      <c r="K77" s="159" t="str">
        <f aca="false">IF(Inosina!L77&lt;&gt;0,"8-Oxoguanina ","")</f>
        <v/>
      </c>
      <c r="L77" s="159" t="str">
        <f aca="false">IF(Inosina!L77&gt;0,$BA$8&amp;'Pedido e Cotação'!F87&amp;" "&amp;$BA$4,"")</f>
        <v/>
      </c>
      <c r="M77" s="159" t="str">
        <f aca="false">IF(L77="","",VLOOKUP(L77,$BA:$BD,2,0))</f>
        <v/>
      </c>
      <c r="N77" s="159" t="str">
        <f aca="false">IF(Inosina!M77&lt;&gt;0,"C3 ","")</f>
        <v/>
      </c>
      <c r="O77" s="159" t="str">
        <f aca="false">IF(Inosina!M77&gt;0,$BA$9&amp;'Pedido e Cotação'!F87&amp;" "&amp;$BA$4,"")</f>
        <v/>
      </c>
      <c r="P77" s="159" t="str">
        <f aca="false">IF(O77="","",VLOOKUP(O77,$BA:$BD,2,0))</f>
        <v/>
      </c>
      <c r="Q77" s="159" t="str">
        <f aca="false">IF(Inosina!N77&lt;&gt;0,"C6 ","")</f>
        <v/>
      </c>
      <c r="R77" s="159" t="str">
        <f aca="false">IF(Inosina!N77&gt;0,$BA$10&amp;'Pedido e Cotação'!F87&amp;" "&amp;$BA$4,"")</f>
        <v/>
      </c>
      <c r="S77" s="159" t="str">
        <f aca="false">IF(R77="","",VLOOKUP(R77,$BA:$BD,2,0))</f>
        <v/>
      </c>
      <c r="T77" s="159" t="str">
        <f aca="false">IF(Inosina!J77&lt;&gt;0,"2' O-Metil rU ","")</f>
        <v/>
      </c>
      <c r="U77" s="159" t="str">
        <f aca="false">IF(Inosina!J77&gt;0,$BA$16&amp;'Pedido e Cotação'!F87&amp;" "&amp;$BA$4,"")</f>
        <v/>
      </c>
      <c r="V77" s="159" t="str">
        <f aca="false">IF(U77="","",VLOOKUP(U77,$BA:$BD,2,0))</f>
        <v/>
      </c>
      <c r="W77" s="159" t="str">
        <f aca="false">IF(Inosina!H77&lt;&gt;0,"2' O-Metil rG ","")</f>
        <v/>
      </c>
      <c r="X77" s="159" t="str">
        <f aca="false">IF(Inosina!H77&gt;0,$BA$14&amp;'Pedido e Cotação'!F87&amp;" "&amp;$BA$4,"")</f>
        <v/>
      </c>
      <c r="Y77" s="159" t="str">
        <f aca="false">IF(X77="","",VLOOKUP(X77,$BA:$BD,2,0))</f>
        <v/>
      </c>
      <c r="Z77" s="159" t="str">
        <f aca="false">IF(Inosina!G77&lt;&gt;0,"2' O-Metil rC ","")</f>
        <v/>
      </c>
      <c r="AA77" s="159" t="str">
        <f aca="false">IF(Inosina!G77&gt;0,$BA$13&amp;'Pedido e Cotação'!F87&amp;" "&amp;$BA$4,"")</f>
        <v/>
      </c>
      <c r="AB77" s="159" t="str">
        <f aca="false">IF(AA77="","",VLOOKUP(AA77,$BA:$BD,2,0))</f>
        <v/>
      </c>
      <c r="AC77" s="159" t="str">
        <f aca="false">IF(Inosina!F77&lt;&gt;0,"2' O-Metil rA ","")</f>
        <v/>
      </c>
      <c r="AD77" s="159" t="str">
        <f aca="false">IF(Inosina!F77&gt;0,$BA$12&amp;'Pedido e Cotação'!F87&amp;" "&amp;$BA$4,"")</f>
        <v/>
      </c>
      <c r="AE77" s="159"/>
      <c r="AF77" s="159" t="str">
        <f aca="false">IF(Inosina!E77&lt;&gt;0,"Deoxy Uracila ","")</f>
        <v/>
      </c>
      <c r="AG77" s="159" t="str">
        <f aca="false">IF(Inosina!E77&gt;0,$BA$11&amp;'Pedido e Cotação'!F87&amp;" "&amp;$BA$4,"")</f>
        <v/>
      </c>
      <c r="AH77" s="159" t="str">
        <f aca="false">IF(AG77="","",VLOOKUP(AG77,$BA:$BD,2,0))</f>
        <v/>
      </c>
      <c r="AI77" s="159" t="str">
        <f aca="false">IF(Inosina!I77&lt;&gt;0,"2' O-Metil 5-Metil rU ","")</f>
        <v/>
      </c>
      <c r="AJ77" s="159" t="str">
        <f aca="false">IF(Inosina!F77&gt;0,$BA$15&amp;'Pedido e Cotação'!F87&amp;" "&amp;$BA$4,"")</f>
        <v/>
      </c>
      <c r="AK77" s="159" t="str">
        <f aca="false">IF(AJ77="","",VLOOKUP(AJ77,$BA:$BD,2,0))</f>
        <v/>
      </c>
      <c r="AL77" s="159" t="str">
        <f aca="false">IF(Inosina!K77&lt;&gt;0,"5' 5-Metil dC ","")</f>
        <v/>
      </c>
      <c r="AM77" s="159" t="str">
        <f aca="false">IF(Inosina!I77&gt;0,$BA$17&amp;'Pedido e Cotação'!I87&amp;" "&amp;$BA$4,"")</f>
        <v/>
      </c>
      <c r="AN77" s="159" t="str">
        <f aca="false">IF(AM77="","",VLOOKUP(AM77,$BA:$BD,2,0))</f>
        <v/>
      </c>
      <c r="AO77" s="159" t="str">
        <f aca="false">IF(Inosina!O77&lt;&gt;0,"Fosforotioato ","")</f>
        <v/>
      </c>
      <c r="AP77" s="159" t="str">
        <f aca="false">IF(Inosina!O77&gt;0,$BA$18&amp;'Pedido e Cotação'!F87&amp;" "&amp;$BA$4,"")</f>
        <v/>
      </c>
      <c r="AQ77" s="159" t="str">
        <f aca="false">IF(AP77="","",VLOOKUP(AP77,$BA:$BD,2,0))</f>
        <v/>
      </c>
      <c r="AR77" s="159" t="str">
        <f aca="false">IF(AND(H77="",K77="",N77="",Q77="",AO77="",AF77=""),"","Modificação Interna ")</f>
        <v/>
      </c>
      <c r="AS77" s="159" t="str">
        <f aca="false">H77&amp;K77&amp;N77&amp;Q77&amp;AF77&amp;AO77&amp;T77&amp;W77&amp;Z77&amp;AC77&amp;AI77&amp;AL77</f>
        <v/>
      </c>
      <c r="AT77" s="159" t="str">
        <f aca="false">CONCATENATE(IF('Pedido e Cotação'!H87&lt;&gt;"",IF('Pedido e Cotação'!H87&gt;0,$BA$5,""),IF('Pedido e Cotação'!H87&gt;0,$BA$5,""))," ",'Pedido e Cotação'!H87)</f>
        <v> </v>
      </c>
      <c r="AU77" s="159" t="str">
        <f aca="false">IF(AT77=" ","",AT77&amp;" "&amp;'Pedido e Cotação'!F87&amp;" "&amp;$BA$4)</f>
        <v/>
      </c>
      <c r="AV77" s="159" t="str">
        <f aca="false">IF(AU77="","",VLOOKUP(AU77,$BA:$BD,2,0))</f>
        <v/>
      </c>
      <c r="AW77" s="159" t="str">
        <f aca="false">CONCATENATE(IF('Pedido e Cotação'!I87&lt;&gt;"",IF('Pedido e Cotação'!I87&gt;0,$BA$6,""),IF('Pedido e Cotação'!I87&gt;0,$BA$6,""))," ",'Pedido e Cotação'!I87)</f>
        <v> </v>
      </c>
      <c r="AX77" s="159" t="str">
        <f aca="false">IF(AW77=" ","",AW77&amp;" "&amp;'Pedido e Cotação'!F87&amp;" "&amp;$BA$4)</f>
        <v/>
      </c>
      <c r="AY77" s="159" t="str">
        <f aca="false">IF(AX77="","",VLOOKUP(AX77,$BA:$BD,2,0))</f>
        <v/>
      </c>
      <c r="BA77" s="183" t="s">
        <v>412</v>
      </c>
      <c r="BB77" s="180"/>
      <c r="BC77" s="181" t="s">
        <v>413</v>
      </c>
      <c r="BD77" s="182" t="n">
        <v>585</v>
      </c>
    </row>
    <row r="78" customFormat="false" ht="12.75" hidden="false" customHeight="false" outlineLevel="0" collapsed="false">
      <c r="B78" s="159" t="str">
        <f aca="false">IF('Pedido e Cotação'!E88="","",$BA$3&amp;" "&amp;'Pedido e Cotação'!F88&amp;" "&amp;$BA$4)</f>
        <v/>
      </c>
      <c r="C78" s="159" t="str">
        <f aca="false">IF(OR(F78="Dessalinizado",F78="HPLC"),"",IF('Pedido e Cotação'!E88="","",IF('Pedido e Cotação'!G88&lt;=50,"",IF(AND('Pedido e Cotação'!G88&gt;50,'Pedido e Cotação'!G88&lt;80),"L","LL"))))</f>
        <v/>
      </c>
      <c r="D78" s="159" t="str">
        <f aca="false">IF(B78="","",(B78&amp;" "&amp;F78&amp;" "&amp;C78))</f>
        <v/>
      </c>
      <c r="E78" s="159" t="str">
        <f aca="false">IF(B78="","",VLOOKUP(D78,$BA:$BD,2,0))</f>
        <v/>
      </c>
      <c r="F78" s="159" t="str">
        <f aca="false">IF('Pedido e Cotação'!J88="","",'Pedido e Cotação'!J88)</f>
        <v/>
      </c>
      <c r="G78" s="159" t="str">
        <f aca="false">IF('Pedido e Cotação'!J88="HPLC",VLOOKUP(F78,$BA:$BD,2,0),"")</f>
        <v/>
      </c>
      <c r="H78" s="159" t="str">
        <f aca="false">IF(Inosina!D78&lt;&gt;0,"Inosina ","")</f>
        <v/>
      </c>
      <c r="I78" s="159" t="str">
        <f aca="false">IF(Inosina!D78&gt;0,$BA$7&amp;'Pedido e Cotação'!F88&amp;" "&amp;$BA$4,"")</f>
        <v/>
      </c>
      <c r="J78" s="159" t="str">
        <f aca="false">IF(I78="","",VLOOKUP(I78,$BA:$BD,2,0))</f>
        <v/>
      </c>
      <c r="K78" s="159" t="str">
        <f aca="false">IF(Inosina!L78&lt;&gt;0,"8-Oxoguanina ","")</f>
        <v/>
      </c>
      <c r="L78" s="159" t="str">
        <f aca="false">IF(Inosina!L78&gt;0,$BA$8&amp;'Pedido e Cotação'!F88&amp;" "&amp;$BA$4,"")</f>
        <v/>
      </c>
      <c r="M78" s="159" t="str">
        <f aca="false">IF(L78="","",VLOOKUP(L78,$BA:$BD,2,0))</f>
        <v/>
      </c>
      <c r="N78" s="159" t="str">
        <f aca="false">IF(Inosina!M78&lt;&gt;0,"C3 ","")</f>
        <v/>
      </c>
      <c r="O78" s="159" t="str">
        <f aca="false">IF(Inosina!M78&gt;0,$BA$9&amp;'Pedido e Cotação'!F88&amp;" "&amp;$BA$4,"")</f>
        <v/>
      </c>
      <c r="P78" s="159" t="str">
        <f aca="false">IF(O78="","",VLOOKUP(O78,$BA:$BD,2,0))</f>
        <v/>
      </c>
      <c r="Q78" s="159" t="str">
        <f aca="false">IF(Inosina!N78&lt;&gt;0,"C6 ","")</f>
        <v/>
      </c>
      <c r="R78" s="159" t="str">
        <f aca="false">IF(Inosina!N78&gt;0,$BA$10&amp;'Pedido e Cotação'!F88&amp;" "&amp;$BA$4,"")</f>
        <v/>
      </c>
      <c r="S78" s="159" t="str">
        <f aca="false">IF(R78="","",VLOOKUP(R78,$BA:$BD,2,0))</f>
        <v/>
      </c>
      <c r="T78" s="159" t="str">
        <f aca="false">IF(Inosina!J78&lt;&gt;0,"2' O-Metil rU ","")</f>
        <v/>
      </c>
      <c r="U78" s="159" t="str">
        <f aca="false">IF(Inosina!J78&gt;0,$BA$16&amp;'Pedido e Cotação'!F88&amp;" "&amp;$BA$4,"")</f>
        <v/>
      </c>
      <c r="V78" s="159" t="str">
        <f aca="false">IF(U78="","",VLOOKUP(U78,$BA:$BD,2,0))</f>
        <v/>
      </c>
      <c r="W78" s="159" t="str">
        <f aca="false">IF(Inosina!H78&lt;&gt;0,"2' O-Metil rG ","")</f>
        <v/>
      </c>
      <c r="X78" s="159" t="str">
        <f aca="false">IF(Inosina!H78&gt;0,$BA$14&amp;'Pedido e Cotação'!F88&amp;" "&amp;$BA$4,"")</f>
        <v/>
      </c>
      <c r="Y78" s="159" t="str">
        <f aca="false">IF(X78="","",VLOOKUP(X78,$BA:$BD,2,0))</f>
        <v/>
      </c>
      <c r="Z78" s="159" t="str">
        <f aca="false">IF(Inosina!G78&lt;&gt;0,"2' O-Metil rC ","")</f>
        <v/>
      </c>
      <c r="AA78" s="159" t="str">
        <f aca="false">IF(Inosina!G78&gt;0,$BA$13&amp;'Pedido e Cotação'!F88&amp;" "&amp;$BA$4,"")</f>
        <v/>
      </c>
      <c r="AB78" s="159" t="str">
        <f aca="false">IF(AA78="","",VLOOKUP(AA78,$BA:$BD,2,0))</f>
        <v/>
      </c>
      <c r="AC78" s="159" t="str">
        <f aca="false">IF(Inosina!F78&lt;&gt;0,"2' O-Metil rA ","")</f>
        <v/>
      </c>
      <c r="AD78" s="159" t="str">
        <f aca="false">IF(Inosina!F78&gt;0,$BA$12&amp;'Pedido e Cotação'!F88&amp;" "&amp;$BA$4,"")</f>
        <v/>
      </c>
      <c r="AE78" s="159"/>
      <c r="AF78" s="159" t="str">
        <f aca="false">IF(Inosina!E78&lt;&gt;0,"Deoxy Uracila ","")</f>
        <v/>
      </c>
      <c r="AG78" s="159" t="str">
        <f aca="false">IF(Inosina!E78&gt;0,$BA$11&amp;'Pedido e Cotação'!F88&amp;" "&amp;$BA$4,"")</f>
        <v/>
      </c>
      <c r="AH78" s="159" t="str">
        <f aca="false">IF(AG78="","",VLOOKUP(AG78,$BA:$BD,2,0))</f>
        <v/>
      </c>
      <c r="AI78" s="159" t="str">
        <f aca="false">IF(Inosina!I78&lt;&gt;0,"2' O-Metil 5-Metil rU ","")</f>
        <v/>
      </c>
      <c r="AJ78" s="159" t="str">
        <f aca="false">IF(Inosina!F78&gt;0,$BA$15&amp;'Pedido e Cotação'!F88&amp;" "&amp;$BA$4,"")</f>
        <v/>
      </c>
      <c r="AK78" s="159" t="str">
        <f aca="false">IF(AJ78="","",VLOOKUP(AJ78,$BA:$BD,2,0))</f>
        <v/>
      </c>
      <c r="AL78" s="159" t="str">
        <f aca="false">IF(Inosina!K78&lt;&gt;0,"5' 5-Metil dC ","")</f>
        <v/>
      </c>
      <c r="AM78" s="159" t="str">
        <f aca="false">IF(Inosina!I78&gt;0,$BA$17&amp;'Pedido e Cotação'!I88&amp;" "&amp;$BA$4,"")</f>
        <v/>
      </c>
      <c r="AN78" s="159" t="str">
        <f aca="false">IF(AM78="","",VLOOKUP(AM78,$BA:$BD,2,0))</f>
        <v/>
      </c>
      <c r="AO78" s="159" t="str">
        <f aca="false">IF(Inosina!O78&lt;&gt;0,"Fosforotioato ","")</f>
        <v/>
      </c>
      <c r="AP78" s="159" t="str">
        <f aca="false">IF(Inosina!O78&gt;0,$BA$18&amp;'Pedido e Cotação'!F88&amp;" "&amp;$BA$4,"")</f>
        <v/>
      </c>
      <c r="AQ78" s="159" t="str">
        <f aca="false">IF(AP78="","",VLOOKUP(AP78,$BA:$BD,2,0))</f>
        <v/>
      </c>
      <c r="AR78" s="159" t="str">
        <f aca="false">IF(AND(H78="",K78="",N78="",Q78="",AO78="",AF78=""),"","Modificação Interna ")</f>
        <v/>
      </c>
      <c r="AS78" s="159" t="str">
        <f aca="false">H78&amp;K78&amp;N78&amp;Q78&amp;AF78&amp;AO78&amp;T78&amp;W78&amp;Z78&amp;AC78&amp;AI78&amp;AL78</f>
        <v/>
      </c>
      <c r="AT78" s="159" t="str">
        <f aca="false">CONCATENATE(IF('Pedido e Cotação'!H88&lt;&gt;"",IF('Pedido e Cotação'!H88&gt;0,$BA$5,""),IF('Pedido e Cotação'!H88&gt;0,$BA$5,""))," ",'Pedido e Cotação'!H88)</f>
        <v> </v>
      </c>
      <c r="AU78" s="159" t="str">
        <f aca="false">IF(AT78=" ","",AT78&amp;" "&amp;'Pedido e Cotação'!F88&amp;" "&amp;$BA$4)</f>
        <v/>
      </c>
      <c r="AV78" s="159" t="str">
        <f aca="false">IF(AU78="","",VLOOKUP(AU78,$BA:$BD,2,0))</f>
        <v/>
      </c>
      <c r="AW78" s="159" t="str">
        <f aca="false">CONCATENATE(IF('Pedido e Cotação'!I88&lt;&gt;"",IF('Pedido e Cotação'!I88&gt;0,$BA$6,""),IF('Pedido e Cotação'!I88&gt;0,$BA$6,""))," ",'Pedido e Cotação'!I88)</f>
        <v> </v>
      </c>
      <c r="AX78" s="159" t="str">
        <f aca="false">IF(AW78=" ","",AW78&amp;" "&amp;'Pedido e Cotação'!F88&amp;" "&amp;$BA$4)</f>
        <v/>
      </c>
      <c r="AY78" s="159" t="str">
        <f aca="false">IF(AX78="","",VLOOKUP(AX78,$BA:$BD,2,0))</f>
        <v/>
      </c>
      <c r="BA78" s="175" t="s">
        <v>414</v>
      </c>
      <c r="BB78" s="176" t="s">
        <v>415</v>
      </c>
      <c r="BC78" s="177" t="s">
        <v>416</v>
      </c>
      <c r="BD78" s="178" t="s">
        <v>399</v>
      </c>
    </row>
    <row r="79" customFormat="false" ht="12.75" hidden="false" customHeight="false" outlineLevel="0" collapsed="false">
      <c r="B79" s="159" t="str">
        <f aca="false">IF('Pedido e Cotação'!E89="","",$BA$3&amp;" "&amp;'Pedido e Cotação'!F89&amp;" "&amp;$BA$4)</f>
        <v/>
      </c>
      <c r="C79" s="159" t="str">
        <f aca="false">IF(OR(F79="Dessalinizado",F79="HPLC"),"",IF('Pedido e Cotação'!E89="","",IF('Pedido e Cotação'!G89&lt;=50,"",IF(AND('Pedido e Cotação'!G89&gt;50,'Pedido e Cotação'!G89&lt;80),"L","LL"))))</f>
        <v/>
      </c>
      <c r="D79" s="159" t="str">
        <f aca="false">IF(B79="","",(B79&amp;" "&amp;F79&amp;" "&amp;C79))</f>
        <v/>
      </c>
      <c r="E79" s="159" t="str">
        <f aca="false">IF(B79="","",VLOOKUP(D79,$BA:$BD,2,0))</f>
        <v/>
      </c>
      <c r="F79" s="159" t="str">
        <f aca="false">IF('Pedido e Cotação'!J89="","",'Pedido e Cotação'!J89)</f>
        <v/>
      </c>
      <c r="G79" s="159" t="str">
        <f aca="false">IF('Pedido e Cotação'!J89="HPLC",VLOOKUP(F79,$BA:$BD,2,0),"")</f>
        <v/>
      </c>
      <c r="H79" s="159" t="str">
        <f aca="false">IF(Inosina!D79&lt;&gt;0,"Inosina ","")</f>
        <v/>
      </c>
      <c r="I79" s="159" t="str">
        <f aca="false">IF(Inosina!D79&gt;0,$BA$7&amp;'Pedido e Cotação'!F89&amp;" "&amp;$BA$4,"")</f>
        <v/>
      </c>
      <c r="J79" s="159" t="str">
        <f aca="false">IF(I79="","",VLOOKUP(I79,$BA:$BD,2,0))</f>
        <v/>
      </c>
      <c r="K79" s="159" t="str">
        <f aca="false">IF(Inosina!L79&lt;&gt;0,"8-Oxoguanina ","")</f>
        <v/>
      </c>
      <c r="L79" s="159" t="str">
        <f aca="false">IF(Inosina!L79&gt;0,$BA$8&amp;'Pedido e Cotação'!F89&amp;" "&amp;$BA$4,"")</f>
        <v/>
      </c>
      <c r="M79" s="159" t="str">
        <f aca="false">IF(L79="","",VLOOKUP(L79,$BA:$BD,2,0))</f>
        <v/>
      </c>
      <c r="N79" s="159" t="str">
        <f aca="false">IF(Inosina!M79&lt;&gt;0,"C3 ","")</f>
        <v/>
      </c>
      <c r="O79" s="159" t="str">
        <f aca="false">IF(Inosina!M79&gt;0,$BA$9&amp;'Pedido e Cotação'!F89&amp;" "&amp;$BA$4,"")</f>
        <v/>
      </c>
      <c r="P79" s="159" t="str">
        <f aca="false">IF(O79="","",VLOOKUP(O79,$BA:$BD,2,0))</f>
        <v/>
      </c>
      <c r="Q79" s="159" t="str">
        <f aca="false">IF(Inosina!N79&lt;&gt;0,"C6 ","")</f>
        <v/>
      </c>
      <c r="R79" s="159" t="str">
        <f aca="false">IF(Inosina!N79&gt;0,$BA$10&amp;'Pedido e Cotação'!F89&amp;" "&amp;$BA$4,"")</f>
        <v/>
      </c>
      <c r="S79" s="159" t="str">
        <f aca="false">IF(R79="","",VLOOKUP(R79,$BA:$BD,2,0))</f>
        <v/>
      </c>
      <c r="T79" s="159" t="str">
        <f aca="false">IF(Inosina!J79&lt;&gt;0,"2' O-Metil rU ","")</f>
        <v/>
      </c>
      <c r="U79" s="159" t="str">
        <f aca="false">IF(Inosina!J79&gt;0,$BA$16&amp;'Pedido e Cotação'!F89&amp;" "&amp;$BA$4,"")</f>
        <v/>
      </c>
      <c r="V79" s="159" t="str">
        <f aca="false">IF(U79="","",VLOOKUP(U79,$BA:$BD,2,0))</f>
        <v/>
      </c>
      <c r="W79" s="159" t="str">
        <f aca="false">IF(Inosina!H79&lt;&gt;0,"2' O-Metil rG ","")</f>
        <v/>
      </c>
      <c r="X79" s="159" t="str">
        <f aca="false">IF(Inosina!H79&gt;0,$BA$14&amp;'Pedido e Cotação'!F89&amp;" "&amp;$BA$4,"")</f>
        <v/>
      </c>
      <c r="Y79" s="159" t="str">
        <f aca="false">IF(X79="","",VLOOKUP(X79,$BA:$BD,2,0))</f>
        <v/>
      </c>
      <c r="Z79" s="159" t="str">
        <f aca="false">IF(Inosina!G79&lt;&gt;0,"2' O-Metil rC ","")</f>
        <v/>
      </c>
      <c r="AA79" s="159" t="str">
        <f aca="false">IF(Inosina!G79&gt;0,$BA$13&amp;'Pedido e Cotação'!F89&amp;" "&amp;$BA$4,"")</f>
        <v/>
      </c>
      <c r="AB79" s="159" t="str">
        <f aca="false">IF(AA79="","",VLOOKUP(AA79,$BA:$BD,2,0))</f>
        <v/>
      </c>
      <c r="AC79" s="159" t="str">
        <f aca="false">IF(Inosina!F79&lt;&gt;0,"2' O-Metil rA ","")</f>
        <v/>
      </c>
      <c r="AD79" s="159" t="str">
        <f aca="false">IF(Inosina!F79&gt;0,$BA$12&amp;'Pedido e Cotação'!F89&amp;" "&amp;$BA$4,"")</f>
        <v/>
      </c>
      <c r="AE79" s="159"/>
      <c r="AF79" s="159" t="str">
        <f aca="false">IF(Inosina!E79&lt;&gt;0,"Deoxy Uracila ","")</f>
        <v/>
      </c>
      <c r="AG79" s="159" t="str">
        <f aca="false">IF(Inosina!E79&gt;0,$BA$11&amp;'Pedido e Cotação'!F89&amp;" "&amp;$BA$4,"")</f>
        <v/>
      </c>
      <c r="AH79" s="159" t="str">
        <f aca="false">IF(AG79="","",VLOOKUP(AG79,$BA:$BD,2,0))</f>
        <v/>
      </c>
      <c r="AI79" s="159" t="str">
        <f aca="false">IF(Inosina!I79&lt;&gt;0,"2' O-Metil 5-Metil rU ","")</f>
        <v/>
      </c>
      <c r="AJ79" s="159" t="str">
        <f aca="false">IF(Inosina!F79&gt;0,$BA$15&amp;'Pedido e Cotação'!F89&amp;" "&amp;$BA$4,"")</f>
        <v/>
      </c>
      <c r="AK79" s="159" t="str">
        <f aca="false">IF(AJ79="","",VLOOKUP(AJ79,$BA:$BD,2,0))</f>
        <v/>
      </c>
      <c r="AL79" s="159" t="str">
        <f aca="false">IF(Inosina!K79&lt;&gt;0,"5' 5-Metil dC ","")</f>
        <v/>
      </c>
      <c r="AM79" s="159" t="str">
        <f aca="false">IF(Inosina!I79&gt;0,$BA$17&amp;'Pedido e Cotação'!I89&amp;" "&amp;$BA$4,"")</f>
        <v/>
      </c>
      <c r="AN79" s="159" t="str">
        <f aca="false">IF(AM79="","",VLOOKUP(AM79,$BA:$BD,2,0))</f>
        <v/>
      </c>
      <c r="AO79" s="159" t="str">
        <f aca="false">IF(Inosina!O79&lt;&gt;0,"Fosforotioato ","")</f>
        <v/>
      </c>
      <c r="AP79" s="159" t="str">
        <f aca="false">IF(Inosina!O79&gt;0,$BA$18&amp;'Pedido e Cotação'!F89&amp;" "&amp;$BA$4,"")</f>
        <v/>
      </c>
      <c r="AQ79" s="159" t="str">
        <f aca="false">IF(AP79="","",VLOOKUP(AP79,$BA:$BD,2,0))</f>
        <v/>
      </c>
      <c r="AR79" s="159" t="str">
        <f aca="false">IF(AND(H79="",K79="",N79="",Q79="",AO79="",AF79=""),"","Modificação Interna ")</f>
        <v/>
      </c>
      <c r="AS79" s="159" t="str">
        <f aca="false">H79&amp;K79&amp;N79&amp;Q79&amp;AF79&amp;AO79&amp;T79&amp;W79&amp;Z79&amp;AC79&amp;AI79&amp;AL79</f>
        <v/>
      </c>
      <c r="AT79" s="159" t="str">
        <f aca="false">CONCATENATE(IF('Pedido e Cotação'!H89&lt;&gt;"",IF('Pedido e Cotação'!H89&gt;0,$BA$5,""),IF('Pedido e Cotação'!H89&gt;0,$BA$5,""))," ",'Pedido e Cotação'!H89)</f>
        <v> </v>
      </c>
      <c r="AU79" s="159" t="str">
        <f aca="false">IF(AT79=" ","",AT79&amp;" "&amp;'Pedido e Cotação'!F89&amp;" "&amp;$BA$4)</f>
        <v/>
      </c>
      <c r="AV79" s="159" t="str">
        <f aca="false">IF(AU79="","",VLOOKUP(AU79,$BA:$BD,2,0))</f>
        <v/>
      </c>
      <c r="AW79" s="159" t="str">
        <f aca="false">CONCATENATE(IF('Pedido e Cotação'!I89&lt;&gt;"",IF('Pedido e Cotação'!I89&gt;0,$BA$6,""),IF('Pedido e Cotação'!I89&gt;0,$BA$6,""))," ",'Pedido e Cotação'!I89)</f>
        <v> </v>
      </c>
      <c r="AX79" s="159" t="str">
        <f aca="false">IF(AW79=" ","",AW79&amp;" "&amp;'Pedido e Cotação'!F89&amp;" "&amp;$BA$4)</f>
        <v/>
      </c>
      <c r="AY79" s="159" t="str">
        <f aca="false">IF(AX79="","",VLOOKUP(AX79,$BA:$BD,2,0))</f>
        <v/>
      </c>
      <c r="BA79" s="175" t="s">
        <v>417</v>
      </c>
      <c r="BB79" s="176" t="s">
        <v>418</v>
      </c>
      <c r="BC79" s="177" t="s">
        <v>419</v>
      </c>
      <c r="BD79" s="178" t="n">
        <v>176</v>
      </c>
    </row>
    <row r="80" customFormat="false" ht="12.75" hidden="false" customHeight="false" outlineLevel="0" collapsed="false">
      <c r="B80" s="159" t="str">
        <f aca="false">IF('Pedido e Cotação'!E90="","",$BA$3&amp;" "&amp;'Pedido e Cotação'!F90&amp;" "&amp;$BA$4)</f>
        <v/>
      </c>
      <c r="C80" s="159" t="str">
        <f aca="false">IF(OR(F80="Dessalinizado",F80="HPLC"),"",IF('Pedido e Cotação'!E90="","",IF('Pedido e Cotação'!G90&lt;=50,"",IF(AND('Pedido e Cotação'!G90&gt;50,'Pedido e Cotação'!G90&lt;80),"L","LL"))))</f>
        <v/>
      </c>
      <c r="D80" s="159" t="str">
        <f aca="false">IF(B80="","",(B80&amp;" "&amp;F80&amp;" "&amp;C80))</f>
        <v/>
      </c>
      <c r="E80" s="159" t="str">
        <f aca="false">IF(B80="","",VLOOKUP(D80,$BA:$BD,2,0))</f>
        <v/>
      </c>
      <c r="F80" s="159" t="str">
        <f aca="false">IF('Pedido e Cotação'!J90="","",'Pedido e Cotação'!J90)</f>
        <v/>
      </c>
      <c r="G80" s="159" t="str">
        <f aca="false">IF('Pedido e Cotação'!J90="HPLC",VLOOKUP(F80,$BA:$BD,2,0),"")</f>
        <v/>
      </c>
      <c r="H80" s="159" t="str">
        <f aca="false">IF(Inosina!D80&lt;&gt;0,"Inosina ","")</f>
        <v/>
      </c>
      <c r="I80" s="159" t="str">
        <f aca="false">IF(Inosina!D80&gt;0,$BA$7&amp;'Pedido e Cotação'!F90&amp;" "&amp;$BA$4,"")</f>
        <v/>
      </c>
      <c r="J80" s="159" t="str">
        <f aca="false">IF(I80="","",VLOOKUP(I80,$BA:$BD,2,0))</f>
        <v/>
      </c>
      <c r="K80" s="159" t="str">
        <f aca="false">IF(Inosina!L80&lt;&gt;0,"8-Oxoguanina ","")</f>
        <v/>
      </c>
      <c r="L80" s="159" t="str">
        <f aca="false">IF(Inosina!L80&gt;0,$BA$8&amp;'Pedido e Cotação'!F90&amp;" "&amp;$BA$4,"")</f>
        <v/>
      </c>
      <c r="M80" s="159" t="str">
        <f aca="false">IF(L80="","",VLOOKUP(L80,$BA:$BD,2,0))</f>
        <v/>
      </c>
      <c r="N80" s="159" t="str">
        <f aca="false">IF(Inosina!M80&lt;&gt;0,"C3 ","")</f>
        <v/>
      </c>
      <c r="O80" s="159" t="str">
        <f aca="false">IF(Inosina!M80&gt;0,$BA$9&amp;'Pedido e Cotação'!F90&amp;" "&amp;$BA$4,"")</f>
        <v/>
      </c>
      <c r="P80" s="159" t="str">
        <f aca="false">IF(O80="","",VLOOKUP(O80,$BA:$BD,2,0))</f>
        <v/>
      </c>
      <c r="Q80" s="159" t="str">
        <f aca="false">IF(Inosina!N80&lt;&gt;0,"C6 ","")</f>
        <v/>
      </c>
      <c r="R80" s="159" t="str">
        <f aca="false">IF(Inosina!N80&gt;0,$BA$10&amp;'Pedido e Cotação'!F90&amp;" "&amp;$BA$4,"")</f>
        <v/>
      </c>
      <c r="S80" s="159" t="str">
        <f aca="false">IF(R80="","",VLOOKUP(R80,$BA:$BD,2,0))</f>
        <v/>
      </c>
      <c r="T80" s="159" t="str">
        <f aca="false">IF(Inosina!J80&lt;&gt;0,"2' O-Metil rU ","")</f>
        <v/>
      </c>
      <c r="U80" s="159" t="str">
        <f aca="false">IF(Inosina!J80&gt;0,$BA$16&amp;'Pedido e Cotação'!F90&amp;" "&amp;$BA$4,"")</f>
        <v/>
      </c>
      <c r="V80" s="159" t="str">
        <f aca="false">IF(U80="","",VLOOKUP(U80,$BA:$BD,2,0))</f>
        <v/>
      </c>
      <c r="W80" s="159" t="str">
        <f aca="false">IF(Inosina!H80&lt;&gt;0,"2' O-Metil rG ","")</f>
        <v/>
      </c>
      <c r="X80" s="159" t="str">
        <f aca="false">IF(Inosina!H80&gt;0,$BA$14&amp;'Pedido e Cotação'!F90&amp;" "&amp;$BA$4,"")</f>
        <v/>
      </c>
      <c r="Y80" s="159" t="str">
        <f aca="false">IF(X80="","",VLOOKUP(X80,$BA:$BD,2,0))</f>
        <v/>
      </c>
      <c r="Z80" s="159" t="str">
        <f aca="false">IF(Inosina!G80&lt;&gt;0,"2' O-Metil rC ","")</f>
        <v/>
      </c>
      <c r="AA80" s="159" t="str">
        <f aca="false">IF(Inosina!G80&gt;0,$BA$13&amp;'Pedido e Cotação'!F90&amp;" "&amp;$BA$4,"")</f>
        <v/>
      </c>
      <c r="AB80" s="159" t="str">
        <f aca="false">IF(AA80="","",VLOOKUP(AA80,$BA:$BD,2,0))</f>
        <v/>
      </c>
      <c r="AC80" s="159" t="str">
        <f aca="false">IF(Inosina!F80&lt;&gt;0,"2' O-Metil rA ","")</f>
        <v/>
      </c>
      <c r="AD80" s="159" t="str">
        <f aca="false">IF(Inosina!F80&gt;0,$BA$12&amp;'Pedido e Cotação'!F90&amp;" "&amp;$BA$4,"")</f>
        <v/>
      </c>
      <c r="AE80" s="159"/>
      <c r="AF80" s="159" t="str">
        <f aca="false">IF(Inosina!E80&lt;&gt;0,"Deoxy Uracila ","")</f>
        <v/>
      </c>
      <c r="AG80" s="159" t="str">
        <f aca="false">IF(Inosina!E80&gt;0,$BA$11&amp;'Pedido e Cotação'!F90&amp;" "&amp;$BA$4,"")</f>
        <v/>
      </c>
      <c r="AH80" s="159" t="str">
        <f aca="false">IF(AG80="","",VLOOKUP(AG80,$BA:$BD,2,0))</f>
        <v/>
      </c>
      <c r="AI80" s="159" t="str">
        <f aca="false">IF(Inosina!I80&lt;&gt;0,"2' O-Metil 5-Metil rU ","")</f>
        <v/>
      </c>
      <c r="AJ80" s="159" t="str">
        <f aca="false">IF(Inosina!F80&gt;0,$BA$15&amp;'Pedido e Cotação'!F90&amp;" "&amp;$BA$4,"")</f>
        <v/>
      </c>
      <c r="AK80" s="159" t="str">
        <f aca="false">IF(AJ80="","",VLOOKUP(AJ80,$BA:$BD,2,0))</f>
        <v/>
      </c>
      <c r="AL80" s="159" t="str">
        <f aca="false">IF(Inosina!K80&lt;&gt;0,"5' 5-Metil dC ","")</f>
        <v/>
      </c>
      <c r="AM80" s="159" t="str">
        <f aca="false">IF(Inosina!I80&gt;0,$BA$17&amp;'Pedido e Cotação'!I90&amp;" "&amp;$BA$4,"")</f>
        <v/>
      </c>
      <c r="AN80" s="159" t="str">
        <f aca="false">IF(AM80="","",VLOOKUP(AM80,$BA:$BD,2,0))</f>
        <v/>
      </c>
      <c r="AO80" s="159" t="str">
        <f aca="false">IF(Inosina!O80&lt;&gt;0,"Fosforotioato ","")</f>
        <v/>
      </c>
      <c r="AP80" s="159" t="str">
        <f aca="false">IF(Inosina!O80&gt;0,$BA$18&amp;'Pedido e Cotação'!F90&amp;" "&amp;$BA$4,"")</f>
        <v/>
      </c>
      <c r="AQ80" s="159" t="str">
        <f aca="false">IF(AP80="","",VLOOKUP(AP80,$BA:$BD,2,0))</f>
        <v/>
      </c>
      <c r="AR80" s="159" t="str">
        <f aca="false">IF(AND(H80="",K80="",N80="",Q80="",AO80="",AF80=""),"","Modificação Interna ")</f>
        <v/>
      </c>
      <c r="AS80" s="159" t="str">
        <f aca="false">H80&amp;K80&amp;N80&amp;Q80&amp;AF80&amp;AO80&amp;T80&amp;W80&amp;Z80&amp;AC80&amp;AI80&amp;AL80</f>
        <v/>
      </c>
      <c r="AT80" s="159" t="str">
        <f aca="false">CONCATENATE(IF('Pedido e Cotação'!H90&lt;&gt;"",IF('Pedido e Cotação'!H90&gt;0,$BA$5,""),IF('Pedido e Cotação'!H90&gt;0,$BA$5,""))," ",'Pedido e Cotação'!H90)</f>
        <v> </v>
      </c>
      <c r="AU80" s="159" t="str">
        <f aca="false">IF(AT80=" ","",AT80&amp;" "&amp;'Pedido e Cotação'!F90&amp;" "&amp;$BA$4)</f>
        <v/>
      </c>
      <c r="AV80" s="159" t="str">
        <f aca="false">IF(AU80="","",VLOOKUP(AU80,$BA:$BD,2,0))</f>
        <v/>
      </c>
      <c r="AW80" s="159" t="str">
        <f aca="false">CONCATENATE(IF('Pedido e Cotação'!I90&lt;&gt;"",IF('Pedido e Cotação'!I90&gt;0,$BA$6,""),IF('Pedido e Cotação'!I90&gt;0,$BA$6,""))," ",'Pedido e Cotação'!I90)</f>
        <v> </v>
      </c>
      <c r="AX80" s="159" t="str">
        <f aca="false">IF(AW80=" ","",AW80&amp;" "&amp;'Pedido e Cotação'!F90&amp;" "&amp;$BA$4)</f>
        <v/>
      </c>
      <c r="AY80" s="159" t="str">
        <f aca="false">IF(AX80="","",VLOOKUP(AX80,$BA:$BD,2,0))</f>
        <v/>
      </c>
      <c r="BA80" s="175" t="s">
        <v>420</v>
      </c>
      <c r="BB80" s="176" t="s">
        <v>421</v>
      </c>
      <c r="BC80" s="177" t="s">
        <v>422</v>
      </c>
      <c r="BD80" s="178" t="n">
        <v>216</v>
      </c>
    </row>
    <row r="81" customFormat="false" ht="12.75" hidden="false" customHeight="false" outlineLevel="0" collapsed="false">
      <c r="B81" s="159" t="str">
        <f aca="false">IF('Pedido e Cotação'!E91="","",$BA$3&amp;" "&amp;'Pedido e Cotação'!F91&amp;" "&amp;$BA$4)</f>
        <v/>
      </c>
      <c r="C81" s="159" t="str">
        <f aca="false">IF(OR(F81="Dessalinizado",F81="HPLC"),"",IF('Pedido e Cotação'!E91="","",IF('Pedido e Cotação'!G91&lt;=50,"",IF(AND('Pedido e Cotação'!G91&gt;50,'Pedido e Cotação'!G91&lt;80),"L","LL"))))</f>
        <v/>
      </c>
      <c r="D81" s="159" t="str">
        <f aca="false">IF(B81="","",(B81&amp;" "&amp;F81&amp;" "&amp;C81))</f>
        <v/>
      </c>
      <c r="E81" s="159" t="str">
        <f aca="false">IF(B81="","",VLOOKUP(D81,$BA:$BD,2,0))</f>
        <v/>
      </c>
      <c r="F81" s="159" t="str">
        <f aca="false">IF('Pedido e Cotação'!J91="","",'Pedido e Cotação'!J91)</f>
        <v/>
      </c>
      <c r="G81" s="159" t="str">
        <f aca="false">IF('Pedido e Cotação'!J91="HPLC",VLOOKUP(F81,$BA:$BD,2,0),"")</f>
        <v/>
      </c>
      <c r="H81" s="159" t="str">
        <f aca="false">IF(Inosina!D81&lt;&gt;0,"Inosina ","")</f>
        <v/>
      </c>
      <c r="I81" s="159" t="str">
        <f aca="false">IF(Inosina!D81&gt;0,$BA$7&amp;'Pedido e Cotação'!F91&amp;" "&amp;$BA$4,"")</f>
        <v/>
      </c>
      <c r="J81" s="159" t="str">
        <f aca="false">IF(I81="","",VLOOKUP(I81,$BA:$BD,2,0))</f>
        <v/>
      </c>
      <c r="K81" s="159" t="str">
        <f aca="false">IF(Inosina!L81&lt;&gt;0,"8-Oxoguanina ","")</f>
        <v/>
      </c>
      <c r="L81" s="159" t="str">
        <f aca="false">IF(Inosina!L81&gt;0,$BA$8&amp;'Pedido e Cotação'!F91&amp;" "&amp;$BA$4,"")</f>
        <v/>
      </c>
      <c r="M81" s="159" t="str">
        <f aca="false">IF(L81="","",VLOOKUP(L81,$BA:$BD,2,0))</f>
        <v/>
      </c>
      <c r="N81" s="159" t="str">
        <f aca="false">IF(Inosina!M81&lt;&gt;0,"C3 ","")</f>
        <v/>
      </c>
      <c r="O81" s="159" t="str">
        <f aca="false">IF(Inosina!M81&gt;0,$BA$9&amp;'Pedido e Cotação'!F91&amp;" "&amp;$BA$4,"")</f>
        <v/>
      </c>
      <c r="P81" s="159" t="str">
        <f aca="false">IF(O81="","",VLOOKUP(O81,$BA:$BD,2,0))</f>
        <v/>
      </c>
      <c r="Q81" s="159" t="str">
        <f aca="false">IF(Inosina!N81&lt;&gt;0,"C6 ","")</f>
        <v/>
      </c>
      <c r="R81" s="159" t="str">
        <f aca="false">IF(Inosina!N81&gt;0,$BA$10&amp;'Pedido e Cotação'!F91&amp;" "&amp;$BA$4,"")</f>
        <v/>
      </c>
      <c r="S81" s="159" t="str">
        <f aca="false">IF(R81="","",VLOOKUP(R81,$BA:$BD,2,0))</f>
        <v/>
      </c>
      <c r="T81" s="159" t="str">
        <f aca="false">IF(Inosina!J81&lt;&gt;0,"2' O-Metil rU ","")</f>
        <v/>
      </c>
      <c r="U81" s="159" t="str">
        <f aca="false">IF(Inosina!J81&gt;0,$BA$16&amp;'Pedido e Cotação'!F91&amp;" "&amp;$BA$4,"")</f>
        <v/>
      </c>
      <c r="V81" s="159" t="str">
        <f aca="false">IF(U81="","",VLOOKUP(U81,$BA:$BD,2,0))</f>
        <v/>
      </c>
      <c r="W81" s="159" t="str">
        <f aca="false">IF(Inosina!H81&lt;&gt;0,"2' O-Metil rG ","")</f>
        <v/>
      </c>
      <c r="X81" s="159" t="str">
        <f aca="false">IF(Inosina!H81&gt;0,$BA$14&amp;'Pedido e Cotação'!F91&amp;" "&amp;$BA$4,"")</f>
        <v/>
      </c>
      <c r="Y81" s="159" t="str">
        <f aca="false">IF(X81="","",VLOOKUP(X81,$BA:$BD,2,0))</f>
        <v/>
      </c>
      <c r="Z81" s="159" t="str">
        <f aca="false">IF(Inosina!G81&lt;&gt;0,"2' O-Metil rC ","")</f>
        <v/>
      </c>
      <c r="AA81" s="159" t="str">
        <f aca="false">IF(Inosina!G81&gt;0,$BA$13&amp;'Pedido e Cotação'!F91&amp;" "&amp;$BA$4,"")</f>
        <v/>
      </c>
      <c r="AB81" s="159" t="str">
        <f aca="false">IF(AA81="","",VLOOKUP(AA81,$BA:$BD,2,0))</f>
        <v/>
      </c>
      <c r="AC81" s="159" t="str">
        <f aca="false">IF(Inosina!F81&lt;&gt;0,"2' O-Metil rA ","")</f>
        <v/>
      </c>
      <c r="AD81" s="159" t="str">
        <f aca="false">IF(Inosina!F81&gt;0,$BA$12&amp;'Pedido e Cotação'!F91&amp;" "&amp;$BA$4,"")</f>
        <v/>
      </c>
      <c r="AE81" s="159"/>
      <c r="AF81" s="159" t="str">
        <f aca="false">IF(Inosina!E81&lt;&gt;0,"Deoxy Uracila ","")</f>
        <v/>
      </c>
      <c r="AG81" s="159" t="str">
        <f aca="false">IF(Inosina!E81&gt;0,$BA$11&amp;'Pedido e Cotação'!F91&amp;" "&amp;$BA$4,"")</f>
        <v/>
      </c>
      <c r="AH81" s="159" t="str">
        <f aca="false">IF(AG81="","",VLOOKUP(AG81,$BA:$BD,2,0))</f>
        <v/>
      </c>
      <c r="AI81" s="159" t="str">
        <f aca="false">IF(Inosina!I81&lt;&gt;0,"2' O-Metil 5-Metil rU ","")</f>
        <v/>
      </c>
      <c r="AJ81" s="159" t="str">
        <f aca="false">IF(Inosina!F81&gt;0,$BA$15&amp;'Pedido e Cotação'!F91&amp;" "&amp;$BA$4,"")</f>
        <v/>
      </c>
      <c r="AK81" s="159" t="str">
        <f aca="false">IF(AJ81="","",VLOOKUP(AJ81,$BA:$BD,2,0))</f>
        <v/>
      </c>
      <c r="AL81" s="159" t="str">
        <f aca="false">IF(Inosina!K81&lt;&gt;0,"5' 5-Metil dC ","")</f>
        <v/>
      </c>
      <c r="AM81" s="159" t="str">
        <f aca="false">IF(Inosina!I81&gt;0,$BA$17&amp;'Pedido e Cotação'!I91&amp;" "&amp;$BA$4,"")</f>
        <v/>
      </c>
      <c r="AN81" s="159" t="str">
        <f aca="false">IF(AM81="","",VLOOKUP(AM81,$BA:$BD,2,0))</f>
        <v/>
      </c>
      <c r="AO81" s="159" t="str">
        <f aca="false">IF(Inosina!O81&lt;&gt;0,"Fosforotioato ","")</f>
        <v/>
      </c>
      <c r="AP81" s="159" t="str">
        <f aca="false">IF(Inosina!O81&gt;0,$BA$18&amp;'Pedido e Cotação'!F91&amp;" "&amp;$BA$4,"")</f>
        <v/>
      </c>
      <c r="AQ81" s="159" t="str">
        <f aca="false">IF(AP81="","",VLOOKUP(AP81,$BA:$BD,2,0))</f>
        <v/>
      </c>
      <c r="AR81" s="159" t="str">
        <f aca="false">IF(AND(H81="",K81="",N81="",Q81="",AO81="",AF81=""),"","Modificação Interna ")</f>
        <v/>
      </c>
      <c r="AS81" s="159" t="str">
        <f aca="false">H81&amp;K81&amp;N81&amp;Q81&amp;AF81&amp;AO81&amp;T81&amp;W81&amp;Z81&amp;AC81&amp;AI81&amp;AL81</f>
        <v/>
      </c>
      <c r="AT81" s="159" t="str">
        <f aca="false">CONCATENATE(IF('Pedido e Cotação'!H91&lt;&gt;"",IF('Pedido e Cotação'!H91&gt;0,$BA$5,""),IF('Pedido e Cotação'!H91&gt;0,$BA$5,""))," ",'Pedido e Cotação'!H91)</f>
        <v> </v>
      </c>
      <c r="AU81" s="159" t="str">
        <f aca="false">IF(AT81=" ","",AT81&amp;" "&amp;'Pedido e Cotação'!F91&amp;" "&amp;$BA$4)</f>
        <v/>
      </c>
      <c r="AV81" s="159" t="str">
        <f aca="false">IF(AU81="","",VLOOKUP(AU81,$BA:$BD,2,0))</f>
        <v/>
      </c>
      <c r="AW81" s="159" t="str">
        <f aca="false">CONCATENATE(IF('Pedido e Cotação'!I91&lt;&gt;"",IF('Pedido e Cotação'!I91&gt;0,$BA$6,""),IF('Pedido e Cotação'!I91&gt;0,$BA$6,""))," ",'Pedido e Cotação'!I91)</f>
        <v> </v>
      </c>
      <c r="AX81" s="159" t="str">
        <f aca="false">IF(AW81=" ","",AW81&amp;" "&amp;'Pedido e Cotação'!F91&amp;" "&amp;$BA$4)</f>
        <v/>
      </c>
      <c r="AY81" s="159" t="str">
        <f aca="false">IF(AX81="","",VLOOKUP(AX81,$BA:$BD,2,0))</f>
        <v/>
      </c>
      <c r="BA81" s="175" t="s">
        <v>423</v>
      </c>
      <c r="BB81" s="176" t="s">
        <v>424</v>
      </c>
      <c r="BC81" s="177" t="s">
        <v>425</v>
      </c>
      <c r="BD81" s="178" t="n">
        <v>280</v>
      </c>
    </row>
    <row r="82" customFormat="false" ht="12.75" hidden="false" customHeight="false" outlineLevel="0" collapsed="false">
      <c r="B82" s="159" t="str">
        <f aca="false">IF('Pedido e Cotação'!E92="","",$BA$3&amp;" "&amp;'Pedido e Cotação'!F92&amp;" "&amp;$BA$4)</f>
        <v/>
      </c>
      <c r="C82" s="159" t="str">
        <f aca="false">IF(OR(F82="Dessalinizado",F82="HPLC"),"",IF('Pedido e Cotação'!E92="","",IF('Pedido e Cotação'!G92&lt;=50,"",IF(AND('Pedido e Cotação'!G92&gt;50,'Pedido e Cotação'!G92&lt;80),"L","LL"))))</f>
        <v/>
      </c>
      <c r="D82" s="159" t="str">
        <f aca="false">IF(B82="","",(B82&amp;" "&amp;F82&amp;" "&amp;C82))</f>
        <v/>
      </c>
      <c r="E82" s="159" t="str">
        <f aca="false">IF(B82="","",VLOOKUP(D82,$BA:$BD,2,0))</f>
        <v/>
      </c>
      <c r="F82" s="159" t="str">
        <f aca="false">IF('Pedido e Cotação'!J92="","",'Pedido e Cotação'!J92)</f>
        <v/>
      </c>
      <c r="G82" s="159" t="str">
        <f aca="false">IF('Pedido e Cotação'!J92="HPLC",VLOOKUP(F82,$BA:$BD,2,0),"")</f>
        <v/>
      </c>
      <c r="H82" s="159" t="str">
        <f aca="false">IF(Inosina!D82&lt;&gt;0,"Inosina ","")</f>
        <v/>
      </c>
      <c r="I82" s="159" t="str">
        <f aca="false">IF(Inosina!D82&gt;0,$BA$7&amp;'Pedido e Cotação'!F92&amp;" "&amp;$BA$4,"")</f>
        <v/>
      </c>
      <c r="J82" s="159" t="str">
        <f aca="false">IF(I82="","",VLOOKUP(I82,$BA:$BD,2,0))</f>
        <v/>
      </c>
      <c r="K82" s="159" t="str">
        <f aca="false">IF(Inosina!L82&lt;&gt;0,"8-Oxoguanina ","")</f>
        <v/>
      </c>
      <c r="L82" s="159" t="str">
        <f aca="false">IF(Inosina!L82&gt;0,$BA$8&amp;'Pedido e Cotação'!F92&amp;" "&amp;$BA$4,"")</f>
        <v/>
      </c>
      <c r="M82" s="159" t="str">
        <f aca="false">IF(L82="","",VLOOKUP(L82,$BA:$BD,2,0))</f>
        <v/>
      </c>
      <c r="N82" s="159" t="str">
        <f aca="false">IF(Inosina!M82&lt;&gt;0,"C3 ","")</f>
        <v/>
      </c>
      <c r="O82" s="159" t="str">
        <f aca="false">IF(Inosina!M82&gt;0,$BA$9&amp;'Pedido e Cotação'!F92&amp;" "&amp;$BA$4,"")</f>
        <v/>
      </c>
      <c r="P82" s="159" t="str">
        <f aca="false">IF(O82="","",VLOOKUP(O82,$BA:$BD,2,0))</f>
        <v/>
      </c>
      <c r="Q82" s="159" t="str">
        <f aca="false">IF(Inosina!N82&lt;&gt;0,"C6 ","")</f>
        <v/>
      </c>
      <c r="R82" s="159" t="str">
        <f aca="false">IF(Inosina!N82&gt;0,$BA$10&amp;'Pedido e Cotação'!F92&amp;" "&amp;$BA$4,"")</f>
        <v/>
      </c>
      <c r="S82" s="159" t="str">
        <f aca="false">IF(R82="","",VLOOKUP(R82,$BA:$BD,2,0))</f>
        <v/>
      </c>
      <c r="T82" s="159" t="str">
        <f aca="false">IF(Inosina!J82&lt;&gt;0,"2' O-Metil rU ","")</f>
        <v/>
      </c>
      <c r="U82" s="159" t="str">
        <f aca="false">IF(Inosina!J82&gt;0,$BA$16&amp;'Pedido e Cotação'!F92&amp;" "&amp;$BA$4,"")</f>
        <v/>
      </c>
      <c r="V82" s="159" t="str">
        <f aca="false">IF(U82="","",VLOOKUP(U82,$BA:$BD,2,0))</f>
        <v/>
      </c>
      <c r="W82" s="159" t="str">
        <f aca="false">IF(Inosina!H82&lt;&gt;0,"2' O-Metil rG ","")</f>
        <v/>
      </c>
      <c r="X82" s="159" t="str">
        <f aca="false">IF(Inosina!H82&gt;0,$BA$14&amp;'Pedido e Cotação'!F92&amp;" "&amp;$BA$4,"")</f>
        <v/>
      </c>
      <c r="Y82" s="159" t="str">
        <f aca="false">IF(X82="","",VLOOKUP(X82,$BA:$BD,2,0))</f>
        <v/>
      </c>
      <c r="Z82" s="159" t="str">
        <f aca="false">IF(Inosina!G82&lt;&gt;0,"2' O-Metil rC ","")</f>
        <v/>
      </c>
      <c r="AA82" s="159" t="str">
        <f aca="false">IF(Inosina!G82&gt;0,$BA$13&amp;'Pedido e Cotação'!F92&amp;" "&amp;$BA$4,"")</f>
        <v/>
      </c>
      <c r="AB82" s="159" t="str">
        <f aca="false">IF(AA82="","",VLOOKUP(AA82,$BA:$BD,2,0))</f>
        <v/>
      </c>
      <c r="AC82" s="159" t="str">
        <f aca="false">IF(Inosina!F82&lt;&gt;0,"2' O-Metil rA ","")</f>
        <v/>
      </c>
      <c r="AD82" s="159" t="str">
        <f aca="false">IF(Inosina!F82&gt;0,$BA$12&amp;'Pedido e Cotação'!F92&amp;" "&amp;$BA$4,"")</f>
        <v/>
      </c>
      <c r="AE82" s="159"/>
      <c r="AF82" s="159" t="str">
        <f aca="false">IF(Inosina!E82&lt;&gt;0,"Deoxy Uracila ","")</f>
        <v/>
      </c>
      <c r="AG82" s="159" t="str">
        <f aca="false">IF(Inosina!E82&gt;0,$BA$11&amp;'Pedido e Cotação'!F92&amp;" "&amp;$BA$4,"")</f>
        <v/>
      </c>
      <c r="AH82" s="159" t="str">
        <f aca="false">IF(AG82="","",VLOOKUP(AG82,$BA:$BD,2,0))</f>
        <v/>
      </c>
      <c r="AI82" s="159" t="str">
        <f aca="false">IF(Inosina!I82&lt;&gt;0,"2' O-Metil 5-Metil rU ","")</f>
        <v/>
      </c>
      <c r="AJ82" s="159" t="str">
        <f aca="false">IF(Inosina!F82&gt;0,$BA$15&amp;'Pedido e Cotação'!F92&amp;" "&amp;$BA$4,"")</f>
        <v/>
      </c>
      <c r="AK82" s="159" t="str">
        <f aca="false">IF(AJ82="","",VLOOKUP(AJ82,$BA:$BD,2,0))</f>
        <v/>
      </c>
      <c r="AL82" s="159" t="str">
        <f aca="false">IF(Inosina!K82&lt;&gt;0,"5' 5-Metil dC ","")</f>
        <v/>
      </c>
      <c r="AM82" s="159" t="str">
        <f aca="false">IF(Inosina!I82&gt;0,$BA$17&amp;'Pedido e Cotação'!I92&amp;" "&amp;$BA$4,"")</f>
        <v/>
      </c>
      <c r="AN82" s="159" t="str">
        <f aca="false">IF(AM82="","",VLOOKUP(AM82,$BA:$BD,2,0))</f>
        <v/>
      </c>
      <c r="AO82" s="159" t="str">
        <f aca="false">IF(Inosina!O82&lt;&gt;0,"Fosforotioato ","")</f>
        <v/>
      </c>
      <c r="AP82" s="159" t="str">
        <f aca="false">IF(Inosina!O82&gt;0,$BA$18&amp;'Pedido e Cotação'!F92&amp;" "&amp;$BA$4,"")</f>
        <v/>
      </c>
      <c r="AQ82" s="159" t="str">
        <f aca="false">IF(AP82="","",VLOOKUP(AP82,$BA:$BD,2,0))</f>
        <v/>
      </c>
      <c r="AR82" s="159" t="str">
        <f aca="false">IF(AND(H82="",K82="",N82="",Q82="",AO82="",AF82=""),"","Modificação Interna ")</f>
        <v/>
      </c>
      <c r="AS82" s="159" t="str">
        <f aca="false">H82&amp;K82&amp;N82&amp;Q82&amp;AF82&amp;AO82&amp;T82&amp;W82&amp;Z82&amp;AC82&amp;AI82&amp;AL82</f>
        <v/>
      </c>
      <c r="AT82" s="159" t="str">
        <f aca="false">CONCATENATE(IF('Pedido e Cotação'!H92&lt;&gt;"",IF('Pedido e Cotação'!H92&gt;0,$BA$5,""),IF('Pedido e Cotação'!H92&gt;0,$BA$5,""))," ",'Pedido e Cotação'!H92)</f>
        <v> </v>
      </c>
      <c r="AU82" s="159" t="str">
        <f aca="false">IF(AT82=" ","",AT82&amp;" "&amp;'Pedido e Cotação'!F92&amp;" "&amp;$BA$4)</f>
        <v/>
      </c>
      <c r="AV82" s="159" t="str">
        <f aca="false">IF(AU82="","",VLOOKUP(AU82,$BA:$BD,2,0))</f>
        <v/>
      </c>
      <c r="AW82" s="159" t="str">
        <f aca="false">CONCATENATE(IF('Pedido e Cotação'!I92&lt;&gt;"",IF('Pedido e Cotação'!I92&gt;0,$BA$6,""),IF('Pedido e Cotação'!I92&gt;0,$BA$6,""))," ",'Pedido e Cotação'!I92)</f>
        <v> </v>
      </c>
      <c r="AX82" s="159" t="str">
        <f aca="false">IF(AW82=" ","",AW82&amp;" "&amp;'Pedido e Cotação'!F92&amp;" "&amp;$BA$4)</f>
        <v/>
      </c>
      <c r="AY82" s="159" t="str">
        <f aca="false">IF(AX82="","",VLOOKUP(AX82,$BA:$BD,2,0))</f>
        <v/>
      </c>
      <c r="BA82" s="175" t="s">
        <v>426</v>
      </c>
      <c r="BB82" s="176" t="s">
        <v>427</v>
      </c>
      <c r="BC82" s="177" t="s">
        <v>428</v>
      </c>
      <c r="BD82" s="178" t="n">
        <v>336</v>
      </c>
    </row>
    <row r="83" customFormat="false" ht="12.75" hidden="false" customHeight="false" outlineLevel="0" collapsed="false">
      <c r="B83" s="159" t="str">
        <f aca="false">IF('Pedido e Cotação'!E93="","",$BA$3&amp;" "&amp;'Pedido e Cotação'!F93&amp;" "&amp;$BA$4)</f>
        <v/>
      </c>
      <c r="C83" s="159" t="str">
        <f aca="false">IF(OR(F83="Dessalinizado",F83="HPLC"),"",IF('Pedido e Cotação'!E93="","",IF('Pedido e Cotação'!G93&lt;=50,"",IF(AND('Pedido e Cotação'!G93&gt;50,'Pedido e Cotação'!G93&lt;80),"L","LL"))))</f>
        <v/>
      </c>
      <c r="D83" s="159" t="str">
        <f aca="false">IF(B83="","",(B83&amp;" "&amp;F83&amp;" "&amp;C83))</f>
        <v/>
      </c>
      <c r="E83" s="159" t="str">
        <f aca="false">IF(B83="","",VLOOKUP(D83,$BA:$BD,2,0))</f>
        <v/>
      </c>
      <c r="F83" s="159" t="str">
        <f aca="false">IF('Pedido e Cotação'!J93="","",'Pedido e Cotação'!J93)</f>
        <v/>
      </c>
      <c r="G83" s="159" t="str">
        <f aca="false">IF('Pedido e Cotação'!J93="HPLC",VLOOKUP(F83,$BA:$BD,2,0),"")</f>
        <v/>
      </c>
      <c r="H83" s="159" t="str">
        <f aca="false">IF(Inosina!D83&lt;&gt;0,"Inosina ","")</f>
        <v/>
      </c>
      <c r="I83" s="159" t="str">
        <f aca="false">IF(Inosina!D83&gt;0,$BA$7&amp;'Pedido e Cotação'!F93&amp;" "&amp;$BA$4,"")</f>
        <v/>
      </c>
      <c r="J83" s="159" t="str">
        <f aca="false">IF(I83="","",VLOOKUP(I83,$BA:$BD,2,0))</f>
        <v/>
      </c>
      <c r="K83" s="159" t="str">
        <f aca="false">IF(Inosina!L83&lt;&gt;0,"8-Oxoguanina ","")</f>
        <v/>
      </c>
      <c r="L83" s="159" t="str">
        <f aca="false">IF(Inosina!L83&gt;0,$BA$8&amp;'Pedido e Cotação'!F93&amp;" "&amp;$BA$4,"")</f>
        <v/>
      </c>
      <c r="M83" s="159" t="str">
        <f aca="false">IF(L83="","",VLOOKUP(L83,$BA:$BD,2,0))</f>
        <v/>
      </c>
      <c r="N83" s="159" t="str">
        <f aca="false">IF(Inosina!M83&lt;&gt;0,"C3 ","")</f>
        <v/>
      </c>
      <c r="O83" s="159" t="str">
        <f aca="false">IF(Inosina!M83&gt;0,$BA$9&amp;'Pedido e Cotação'!F93&amp;" "&amp;$BA$4,"")</f>
        <v/>
      </c>
      <c r="P83" s="159" t="str">
        <f aca="false">IF(O83="","",VLOOKUP(O83,$BA:$BD,2,0))</f>
        <v/>
      </c>
      <c r="Q83" s="159" t="str">
        <f aca="false">IF(Inosina!N83&lt;&gt;0,"C6 ","")</f>
        <v/>
      </c>
      <c r="R83" s="159" t="str">
        <f aca="false">IF(Inosina!N83&gt;0,$BA$10&amp;'Pedido e Cotação'!F93&amp;" "&amp;$BA$4,"")</f>
        <v/>
      </c>
      <c r="S83" s="159" t="str">
        <f aca="false">IF(R83="","",VLOOKUP(R83,$BA:$BD,2,0))</f>
        <v/>
      </c>
      <c r="T83" s="159" t="str">
        <f aca="false">IF(Inosina!J83&lt;&gt;0,"2' O-Metil rU ","")</f>
        <v/>
      </c>
      <c r="U83" s="159" t="str">
        <f aca="false">IF(Inosina!J83&gt;0,$BA$16&amp;'Pedido e Cotação'!F93&amp;" "&amp;$BA$4,"")</f>
        <v/>
      </c>
      <c r="V83" s="159" t="str">
        <f aca="false">IF(U83="","",VLOOKUP(U83,$BA:$BD,2,0))</f>
        <v/>
      </c>
      <c r="W83" s="159" t="str">
        <f aca="false">IF(Inosina!H83&lt;&gt;0,"2' O-Metil rG ","")</f>
        <v/>
      </c>
      <c r="X83" s="159" t="str">
        <f aca="false">IF(Inosina!H83&gt;0,$BA$14&amp;'Pedido e Cotação'!F93&amp;" "&amp;$BA$4,"")</f>
        <v/>
      </c>
      <c r="Y83" s="159" t="str">
        <f aca="false">IF(X83="","",VLOOKUP(X83,$BA:$BD,2,0))</f>
        <v/>
      </c>
      <c r="Z83" s="159" t="str">
        <f aca="false">IF(Inosina!G83&lt;&gt;0,"2' O-Metil rC ","")</f>
        <v/>
      </c>
      <c r="AA83" s="159" t="str">
        <f aca="false">IF(Inosina!G83&gt;0,$BA$13&amp;'Pedido e Cotação'!F93&amp;" "&amp;$BA$4,"")</f>
        <v/>
      </c>
      <c r="AB83" s="159" t="str">
        <f aca="false">IF(AA83="","",VLOOKUP(AA83,$BA:$BD,2,0))</f>
        <v/>
      </c>
      <c r="AC83" s="159" t="str">
        <f aca="false">IF(Inosina!F83&lt;&gt;0,"2' O-Metil rA ","")</f>
        <v/>
      </c>
      <c r="AD83" s="159" t="str">
        <f aca="false">IF(Inosina!F83&gt;0,$BA$12&amp;'Pedido e Cotação'!F93&amp;" "&amp;$BA$4,"")</f>
        <v/>
      </c>
      <c r="AE83" s="159"/>
      <c r="AF83" s="159" t="str">
        <f aca="false">IF(Inosina!E83&lt;&gt;0,"Deoxy Uracila ","")</f>
        <v/>
      </c>
      <c r="AG83" s="159" t="str">
        <f aca="false">IF(Inosina!E83&gt;0,$BA$11&amp;'Pedido e Cotação'!F93&amp;" "&amp;$BA$4,"")</f>
        <v/>
      </c>
      <c r="AH83" s="159" t="str">
        <f aca="false">IF(AG83="","",VLOOKUP(AG83,$BA:$BD,2,0))</f>
        <v/>
      </c>
      <c r="AI83" s="159" t="str">
        <f aca="false">IF(Inosina!I83&lt;&gt;0,"2' O-Metil 5-Metil rU ","")</f>
        <v/>
      </c>
      <c r="AJ83" s="159" t="str">
        <f aca="false">IF(Inosina!F83&gt;0,$BA$15&amp;'Pedido e Cotação'!F93&amp;" "&amp;$BA$4,"")</f>
        <v/>
      </c>
      <c r="AK83" s="159" t="str">
        <f aca="false">IF(AJ83="","",VLOOKUP(AJ83,$BA:$BD,2,0))</f>
        <v/>
      </c>
      <c r="AL83" s="159" t="str">
        <f aca="false">IF(Inosina!K83&lt;&gt;0,"5' 5-Metil dC ","")</f>
        <v/>
      </c>
      <c r="AM83" s="159" t="str">
        <f aca="false">IF(Inosina!I83&gt;0,$BA$17&amp;'Pedido e Cotação'!I93&amp;" "&amp;$BA$4,"")</f>
        <v/>
      </c>
      <c r="AN83" s="159" t="str">
        <f aca="false">IF(AM83="","",VLOOKUP(AM83,$BA:$BD,2,0))</f>
        <v/>
      </c>
      <c r="AO83" s="159" t="str">
        <f aca="false">IF(Inosina!O83&lt;&gt;0,"Fosforotioato ","")</f>
        <v/>
      </c>
      <c r="AP83" s="159" t="str">
        <f aca="false">IF(Inosina!O83&gt;0,$BA$18&amp;'Pedido e Cotação'!F93&amp;" "&amp;$BA$4,"")</f>
        <v/>
      </c>
      <c r="AQ83" s="159" t="str">
        <f aca="false">IF(AP83="","",VLOOKUP(AP83,$BA:$BD,2,0))</f>
        <v/>
      </c>
      <c r="AR83" s="159" t="str">
        <f aca="false">IF(AND(H83="",K83="",N83="",Q83="",AO83="",AF83=""),"","Modificação Interna ")</f>
        <v/>
      </c>
      <c r="AS83" s="159" t="str">
        <f aca="false">H83&amp;K83&amp;N83&amp;Q83&amp;AF83&amp;AO83&amp;T83&amp;W83&amp;Z83&amp;AC83&amp;AI83&amp;AL83</f>
        <v/>
      </c>
      <c r="AT83" s="159" t="str">
        <f aca="false">CONCATENATE(IF('Pedido e Cotação'!H93&lt;&gt;"",IF('Pedido e Cotação'!H93&gt;0,$BA$5,""),IF('Pedido e Cotação'!H93&gt;0,$BA$5,""))," ",'Pedido e Cotação'!H93)</f>
        <v> </v>
      </c>
      <c r="AU83" s="159" t="str">
        <f aca="false">IF(AT83=" ","",AT83&amp;" "&amp;'Pedido e Cotação'!F93&amp;" "&amp;$BA$4)</f>
        <v/>
      </c>
      <c r="AV83" s="159" t="str">
        <f aca="false">IF(AU83="","",VLOOKUP(AU83,$BA:$BD,2,0))</f>
        <v/>
      </c>
      <c r="AW83" s="159" t="str">
        <f aca="false">CONCATENATE(IF('Pedido e Cotação'!I93&lt;&gt;"",IF('Pedido e Cotação'!I93&gt;0,$BA$6,""),IF('Pedido e Cotação'!I93&gt;0,$BA$6,""))," ",'Pedido e Cotação'!I93)</f>
        <v> </v>
      </c>
      <c r="AX83" s="159" t="str">
        <f aca="false">IF(AW83=" ","",AW83&amp;" "&amp;'Pedido e Cotação'!F93&amp;" "&amp;$BA$4)</f>
        <v/>
      </c>
      <c r="AY83" s="159" t="str">
        <f aca="false">IF(AX83="","",VLOOKUP(AX83,$BA:$BD,2,0))</f>
        <v/>
      </c>
      <c r="BA83" s="175" t="s">
        <v>429</v>
      </c>
      <c r="BB83" s="176"/>
      <c r="BC83" s="177" t="s">
        <v>430</v>
      </c>
      <c r="BD83" s="178" t="n">
        <v>504</v>
      </c>
    </row>
    <row r="84" customFormat="false" ht="12.75" hidden="false" customHeight="false" outlineLevel="0" collapsed="false">
      <c r="B84" s="159" t="str">
        <f aca="false">IF('Pedido e Cotação'!E94="","",$BA$3&amp;" "&amp;'Pedido e Cotação'!F94&amp;" "&amp;$BA$4)</f>
        <v/>
      </c>
      <c r="C84" s="159" t="str">
        <f aca="false">IF(OR(F84="Dessalinizado",F84="HPLC"),"",IF('Pedido e Cotação'!E94="","",IF('Pedido e Cotação'!G94&lt;=50,"",IF(AND('Pedido e Cotação'!G94&gt;50,'Pedido e Cotação'!G94&lt;80),"L","LL"))))</f>
        <v/>
      </c>
      <c r="D84" s="159" t="str">
        <f aca="false">IF(B84="","",(B84&amp;" "&amp;F84&amp;" "&amp;C84))</f>
        <v/>
      </c>
      <c r="E84" s="159" t="str">
        <f aca="false">IF(B84="","",VLOOKUP(D84,$BA:$BD,2,0))</f>
        <v/>
      </c>
      <c r="F84" s="159" t="str">
        <f aca="false">IF('Pedido e Cotação'!J94="","",'Pedido e Cotação'!J94)</f>
        <v/>
      </c>
      <c r="G84" s="159" t="str">
        <f aca="false">IF('Pedido e Cotação'!J94="HPLC",VLOOKUP(F84,$BA:$BD,2,0),"")</f>
        <v/>
      </c>
      <c r="H84" s="159" t="str">
        <f aca="false">IF(Inosina!D84&lt;&gt;0,"Inosina ","")</f>
        <v/>
      </c>
      <c r="I84" s="159" t="str">
        <f aca="false">IF(Inosina!D84&gt;0,$BA$7&amp;'Pedido e Cotação'!F94&amp;" "&amp;$BA$4,"")</f>
        <v/>
      </c>
      <c r="J84" s="159" t="str">
        <f aca="false">IF(I84="","",VLOOKUP(I84,$BA:$BD,2,0))</f>
        <v/>
      </c>
      <c r="K84" s="159" t="str">
        <f aca="false">IF(Inosina!L84&lt;&gt;0,"8-Oxoguanina ","")</f>
        <v/>
      </c>
      <c r="L84" s="159" t="str">
        <f aca="false">IF(Inosina!L84&gt;0,$BA$8&amp;'Pedido e Cotação'!F94&amp;" "&amp;$BA$4,"")</f>
        <v/>
      </c>
      <c r="M84" s="159" t="str">
        <f aca="false">IF(L84="","",VLOOKUP(L84,$BA:$BD,2,0))</f>
        <v/>
      </c>
      <c r="N84" s="159" t="str">
        <f aca="false">IF(Inosina!M84&lt;&gt;0,"C3 ","")</f>
        <v/>
      </c>
      <c r="O84" s="159" t="str">
        <f aca="false">IF(Inosina!M84&gt;0,$BA$9&amp;'Pedido e Cotação'!F94&amp;" "&amp;$BA$4,"")</f>
        <v/>
      </c>
      <c r="P84" s="159" t="str">
        <f aca="false">IF(O84="","",VLOOKUP(O84,$BA:$BD,2,0))</f>
        <v/>
      </c>
      <c r="Q84" s="159" t="str">
        <f aca="false">IF(Inosina!N84&lt;&gt;0,"C6 ","")</f>
        <v/>
      </c>
      <c r="R84" s="159" t="str">
        <f aca="false">IF(Inosina!N84&gt;0,$BA$10&amp;'Pedido e Cotação'!F94&amp;" "&amp;$BA$4,"")</f>
        <v/>
      </c>
      <c r="S84" s="159" t="str">
        <f aca="false">IF(R84="","",VLOOKUP(R84,$BA:$BD,2,0))</f>
        <v/>
      </c>
      <c r="T84" s="159" t="str">
        <f aca="false">IF(Inosina!J84&lt;&gt;0,"2' O-Metil rU ","")</f>
        <v/>
      </c>
      <c r="U84" s="159" t="str">
        <f aca="false">IF(Inosina!J84&gt;0,$BA$16&amp;'Pedido e Cotação'!F94&amp;" "&amp;$BA$4,"")</f>
        <v/>
      </c>
      <c r="V84" s="159" t="str">
        <f aca="false">IF(U84="","",VLOOKUP(U84,$BA:$BD,2,0))</f>
        <v/>
      </c>
      <c r="W84" s="159" t="str">
        <f aca="false">IF(Inosina!H84&lt;&gt;0,"2' O-Metil rG ","")</f>
        <v/>
      </c>
      <c r="X84" s="159" t="str">
        <f aca="false">IF(Inosina!H84&gt;0,$BA$14&amp;'Pedido e Cotação'!F94&amp;" "&amp;$BA$4,"")</f>
        <v/>
      </c>
      <c r="Y84" s="159" t="str">
        <f aca="false">IF(X84="","",VLOOKUP(X84,$BA:$BD,2,0))</f>
        <v/>
      </c>
      <c r="Z84" s="159" t="str">
        <f aca="false">IF(Inosina!G84&lt;&gt;0,"2' O-Metil rC ","")</f>
        <v/>
      </c>
      <c r="AA84" s="159" t="str">
        <f aca="false">IF(Inosina!G84&gt;0,$BA$13&amp;'Pedido e Cotação'!F94&amp;" "&amp;$BA$4,"")</f>
        <v/>
      </c>
      <c r="AB84" s="159" t="str">
        <f aca="false">IF(AA84="","",VLOOKUP(AA84,$BA:$BD,2,0))</f>
        <v/>
      </c>
      <c r="AC84" s="159" t="str">
        <f aca="false">IF(Inosina!F84&lt;&gt;0,"2' O-Metil rA ","")</f>
        <v/>
      </c>
      <c r="AD84" s="159" t="str">
        <f aca="false">IF(Inosina!F84&gt;0,$BA$12&amp;'Pedido e Cotação'!F94&amp;" "&amp;$BA$4,"")</f>
        <v/>
      </c>
      <c r="AE84" s="159"/>
      <c r="AF84" s="159" t="str">
        <f aca="false">IF(Inosina!E84&lt;&gt;0,"Deoxy Uracila ","")</f>
        <v/>
      </c>
      <c r="AG84" s="159" t="str">
        <f aca="false">IF(Inosina!E84&gt;0,$BA$11&amp;'Pedido e Cotação'!F94&amp;" "&amp;$BA$4,"")</f>
        <v/>
      </c>
      <c r="AH84" s="159" t="str">
        <f aca="false">IF(AG84="","",VLOOKUP(AG84,$BA:$BD,2,0))</f>
        <v/>
      </c>
      <c r="AI84" s="159" t="str">
        <f aca="false">IF(Inosina!I84&lt;&gt;0,"2' O-Metil 5-Metil rU ","")</f>
        <v/>
      </c>
      <c r="AJ84" s="159" t="str">
        <f aca="false">IF(Inosina!F84&gt;0,$BA$15&amp;'Pedido e Cotação'!F94&amp;" "&amp;$BA$4,"")</f>
        <v/>
      </c>
      <c r="AK84" s="159" t="str">
        <f aca="false">IF(AJ84="","",VLOOKUP(AJ84,$BA:$BD,2,0))</f>
        <v/>
      </c>
      <c r="AL84" s="159" t="str">
        <f aca="false">IF(Inosina!K84&lt;&gt;0,"5' 5-Metil dC ","")</f>
        <v/>
      </c>
      <c r="AM84" s="159" t="str">
        <f aca="false">IF(Inosina!I84&gt;0,$BA$17&amp;'Pedido e Cotação'!I94&amp;" "&amp;$BA$4,"")</f>
        <v/>
      </c>
      <c r="AN84" s="159" t="str">
        <f aca="false">IF(AM84="","",VLOOKUP(AM84,$BA:$BD,2,0))</f>
        <v/>
      </c>
      <c r="AO84" s="159" t="str">
        <f aca="false">IF(Inosina!O84&lt;&gt;0,"Fosforotioato ","")</f>
        <v/>
      </c>
      <c r="AP84" s="159" t="str">
        <f aca="false">IF(Inosina!O84&gt;0,$BA$18&amp;'Pedido e Cotação'!F94&amp;" "&amp;$BA$4,"")</f>
        <v/>
      </c>
      <c r="AQ84" s="159" t="str">
        <f aca="false">IF(AP84="","",VLOOKUP(AP84,$BA:$BD,2,0))</f>
        <v/>
      </c>
      <c r="AR84" s="159" t="str">
        <f aca="false">IF(AND(H84="",K84="",N84="",Q84="",AO84="",AF84=""),"","Modificação Interna ")</f>
        <v/>
      </c>
      <c r="AS84" s="159" t="str">
        <f aca="false">H84&amp;K84&amp;N84&amp;Q84&amp;AF84&amp;AO84&amp;T84&amp;W84&amp;Z84&amp;AC84&amp;AI84&amp;AL84</f>
        <v/>
      </c>
      <c r="AT84" s="159" t="str">
        <f aca="false">CONCATENATE(IF('Pedido e Cotação'!H94&lt;&gt;"",IF('Pedido e Cotação'!H94&gt;0,$BA$5,""),IF('Pedido e Cotação'!H94&gt;0,$BA$5,""))," ",'Pedido e Cotação'!H94)</f>
        <v> </v>
      </c>
      <c r="AU84" s="159" t="str">
        <f aca="false">IF(AT84=" ","",AT84&amp;" "&amp;'Pedido e Cotação'!F94&amp;" "&amp;$BA$4)</f>
        <v/>
      </c>
      <c r="AV84" s="159" t="str">
        <f aca="false">IF(AU84="","",VLOOKUP(AU84,$BA:$BD,2,0))</f>
        <v/>
      </c>
      <c r="AW84" s="159" t="str">
        <f aca="false">CONCATENATE(IF('Pedido e Cotação'!I94&lt;&gt;"",IF('Pedido e Cotação'!I94&gt;0,$BA$6,""),IF('Pedido e Cotação'!I94&gt;0,$BA$6,""))," ",'Pedido e Cotação'!I94)</f>
        <v> </v>
      </c>
      <c r="AX84" s="159" t="str">
        <f aca="false">IF(AW84=" ","",AW84&amp;" "&amp;'Pedido e Cotação'!F94&amp;" "&amp;$BA$4)</f>
        <v/>
      </c>
      <c r="AY84" s="159" t="str">
        <f aca="false">IF(AX84="","",VLOOKUP(AX84,$BA:$BD,2,0))</f>
        <v/>
      </c>
      <c r="BA84" s="183" t="s">
        <v>431</v>
      </c>
      <c r="BB84" s="180" t="s">
        <v>432</v>
      </c>
      <c r="BC84" s="181" t="s">
        <v>433</v>
      </c>
      <c r="BD84" s="182" t="s">
        <v>399</v>
      </c>
    </row>
    <row r="85" customFormat="false" ht="12.75" hidden="false" customHeight="false" outlineLevel="0" collapsed="false">
      <c r="B85" s="159" t="str">
        <f aca="false">IF('Pedido e Cotação'!E95="","",$BA$3&amp;" "&amp;'Pedido e Cotação'!F95&amp;" "&amp;$BA$4)</f>
        <v/>
      </c>
      <c r="C85" s="159" t="str">
        <f aca="false">IF(OR(F85="Dessalinizado",F85="HPLC"),"",IF('Pedido e Cotação'!E95="","",IF('Pedido e Cotação'!G95&lt;=50,"",IF(AND('Pedido e Cotação'!G95&gt;50,'Pedido e Cotação'!G95&lt;80),"L","LL"))))</f>
        <v/>
      </c>
      <c r="D85" s="159" t="str">
        <f aca="false">IF(B85="","",(B85&amp;" "&amp;F85&amp;" "&amp;C85))</f>
        <v/>
      </c>
      <c r="E85" s="159" t="str">
        <f aca="false">IF(B85="","",VLOOKUP(D85,$BA:$BD,2,0))</f>
        <v/>
      </c>
      <c r="F85" s="159" t="str">
        <f aca="false">IF('Pedido e Cotação'!J95="","",'Pedido e Cotação'!J95)</f>
        <v/>
      </c>
      <c r="G85" s="159" t="str">
        <f aca="false">IF('Pedido e Cotação'!J95="HPLC",VLOOKUP(F85,$BA:$BD,2,0),"")</f>
        <v/>
      </c>
      <c r="H85" s="159" t="str">
        <f aca="false">IF(Inosina!D85&lt;&gt;0,"Inosina ","")</f>
        <v/>
      </c>
      <c r="I85" s="159" t="str">
        <f aca="false">IF(Inosina!D85&gt;0,$BA$7&amp;'Pedido e Cotação'!F95&amp;" "&amp;$BA$4,"")</f>
        <v/>
      </c>
      <c r="J85" s="159" t="str">
        <f aca="false">IF(I85="","",VLOOKUP(I85,$BA:$BD,2,0))</f>
        <v/>
      </c>
      <c r="K85" s="159" t="str">
        <f aca="false">IF(Inosina!L85&lt;&gt;0,"8-Oxoguanina ","")</f>
        <v/>
      </c>
      <c r="L85" s="159" t="str">
        <f aca="false">IF(Inosina!L85&gt;0,$BA$8&amp;'Pedido e Cotação'!F95&amp;" "&amp;$BA$4,"")</f>
        <v/>
      </c>
      <c r="M85" s="159" t="str">
        <f aca="false">IF(L85="","",VLOOKUP(L85,$BA:$BD,2,0))</f>
        <v/>
      </c>
      <c r="N85" s="159" t="str">
        <f aca="false">IF(Inosina!M85&lt;&gt;0,"C3 ","")</f>
        <v/>
      </c>
      <c r="O85" s="159" t="str">
        <f aca="false">IF(Inosina!M85&gt;0,$BA$9&amp;'Pedido e Cotação'!F95&amp;" "&amp;$BA$4,"")</f>
        <v/>
      </c>
      <c r="P85" s="159" t="str">
        <f aca="false">IF(O85="","",VLOOKUP(O85,$BA:$BD,2,0))</f>
        <v/>
      </c>
      <c r="Q85" s="159" t="str">
        <f aca="false">IF(Inosina!N85&lt;&gt;0,"C6 ","")</f>
        <v/>
      </c>
      <c r="R85" s="159" t="str">
        <f aca="false">IF(Inosina!N85&gt;0,$BA$10&amp;'Pedido e Cotação'!F95&amp;" "&amp;$BA$4,"")</f>
        <v/>
      </c>
      <c r="S85" s="159" t="str">
        <f aca="false">IF(R85="","",VLOOKUP(R85,$BA:$BD,2,0))</f>
        <v/>
      </c>
      <c r="T85" s="159" t="str">
        <f aca="false">IF(Inosina!J85&lt;&gt;0,"2' O-Metil rU ","")</f>
        <v/>
      </c>
      <c r="U85" s="159" t="str">
        <f aca="false">IF(Inosina!J85&gt;0,$BA$16&amp;'Pedido e Cotação'!F95&amp;" "&amp;$BA$4,"")</f>
        <v/>
      </c>
      <c r="V85" s="159" t="str">
        <f aca="false">IF(U85="","",VLOOKUP(U85,$BA:$BD,2,0))</f>
        <v/>
      </c>
      <c r="W85" s="159" t="str">
        <f aca="false">IF(Inosina!H85&lt;&gt;0,"2' O-Metil rG ","")</f>
        <v/>
      </c>
      <c r="X85" s="159" t="str">
        <f aca="false">IF(Inosina!H85&gt;0,$BA$14&amp;'Pedido e Cotação'!F95&amp;" "&amp;$BA$4,"")</f>
        <v/>
      </c>
      <c r="Y85" s="159" t="str">
        <f aca="false">IF(X85="","",VLOOKUP(X85,$BA:$BD,2,0))</f>
        <v/>
      </c>
      <c r="Z85" s="159" t="str">
        <f aca="false">IF(Inosina!G85&lt;&gt;0,"2' O-Metil rC ","")</f>
        <v/>
      </c>
      <c r="AA85" s="159" t="str">
        <f aca="false">IF(Inosina!G85&gt;0,$BA$13&amp;'Pedido e Cotação'!F95&amp;" "&amp;$BA$4,"")</f>
        <v/>
      </c>
      <c r="AB85" s="159" t="str">
        <f aca="false">IF(AA85="","",VLOOKUP(AA85,$BA:$BD,2,0))</f>
        <v/>
      </c>
      <c r="AC85" s="159" t="str">
        <f aca="false">IF(Inosina!F85&lt;&gt;0,"2' O-Metil rA ","")</f>
        <v/>
      </c>
      <c r="AD85" s="159" t="str">
        <f aca="false">IF(Inosina!F85&gt;0,$BA$12&amp;'Pedido e Cotação'!F95&amp;" "&amp;$BA$4,"")</f>
        <v/>
      </c>
      <c r="AE85" s="159"/>
      <c r="AF85" s="159" t="str">
        <f aca="false">IF(Inosina!E85&lt;&gt;0,"Deoxy Uracila ","")</f>
        <v/>
      </c>
      <c r="AG85" s="159" t="str">
        <f aca="false">IF(Inosina!E85&gt;0,$BA$11&amp;'Pedido e Cotação'!F95&amp;" "&amp;$BA$4,"")</f>
        <v/>
      </c>
      <c r="AH85" s="159" t="str">
        <f aca="false">IF(AG85="","",VLOOKUP(AG85,$BA:$BD,2,0))</f>
        <v/>
      </c>
      <c r="AI85" s="159" t="str">
        <f aca="false">IF(Inosina!I85&lt;&gt;0,"2' O-Metil 5-Metil rU ","")</f>
        <v/>
      </c>
      <c r="AJ85" s="159" t="str">
        <f aca="false">IF(Inosina!F85&gt;0,$BA$15&amp;'Pedido e Cotação'!F95&amp;" "&amp;$BA$4,"")</f>
        <v/>
      </c>
      <c r="AK85" s="159" t="str">
        <f aca="false">IF(AJ85="","",VLOOKUP(AJ85,$BA:$BD,2,0))</f>
        <v/>
      </c>
      <c r="AL85" s="159" t="str">
        <f aca="false">IF(Inosina!K85&lt;&gt;0,"5' 5-Metil dC ","")</f>
        <v/>
      </c>
      <c r="AM85" s="159" t="str">
        <f aca="false">IF(Inosina!I85&gt;0,$BA$17&amp;'Pedido e Cotação'!I95&amp;" "&amp;$BA$4,"")</f>
        <v/>
      </c>
      <c r="AN85" s="159" t="str">
        <f aca="false">IF(AM85="","",VLOOKUP(AM85,$BA:$BD,2,0))</f>
        <v/>
      </c>
      <c r="AO85" s="159" t="str">
        <f aca="false">IF(Inosina!O85&lt;&gt;0,"Fosforotioato ","")</f>
        <v/>
      </c>
      <c r="AP85" s="159" t="str">
        <f aca="false">IF(Inosina!O85&gt;0,$BA$18&amp;'Pedido e Cotação'!F95&amp;" "&amp;$BA$4,"")</f>
        <v/>
      </c>
      <c r="AQ85" s="159" t="str">
        <f aca="false">IF(AP85="","",VLOOKUP(AP85,$BA:$BD,2,0))</f>
        <v/>
      </c>
      <c r="AR85" s="159" t="str">
        <f aca="false">IF(AND(H85="",K85="",N85="",Q85="",AO85="",AF85=""),"","Modificação Interna ")</f>
        <v/>
      </c>
      <c r="AS85" s="159" t="str">
        <f aca="false">H85&amp;K85&amp;N85&amp;Q85&amp;AF85&amp;AO85&amp;T85&amp;W85&amp;Z85&amp;AC85&amp;AI85&amp;AL85</f>
        <v/>
      </c>
      <c r="AT85" s="159" t="str">
        <f aca="false">CONCATENATE(IF('Pedido e Cotação'!H95&lt;&gt;"",IF('Pedido e Cotação'!H95&gt;0,$BA$5,""),IF('Pedido e Cotação'!H95&gt;0,$BA$5,""))," ",'Pedido e Cotação'!H95)</f>
        <v> </v>
      </c>
      <c r="AU85" s="159" t="str">
        <f aca="false">IF(AT85=" ","",AT85&amp;" "&amp;'Pedido e Cotação'!F95&amp;" "&amp;$BA$4)</f>
        <v/>
      </c>
      <c r="AV85" s="159" t="str">
        <f aca="false">IF(AU85="","",VLOOKUP(AU85,$BA:$BD,2,0))</f>
        <v/>
      </c>
      <c r="AW85" s="159" t="str">
        <f aca="false">CONCATENATE(IF('Pedido e Cotação'!I95&lt;&gt;"",IF('Pedido e Cotação'!I95&gt;0,$BA$6,""),IF('Pedido e Cotação'!I95&gt;0,$BA$6,""))," ",'Pedido e Cotação'!I95)</f>
        <v> </v>
      </c>
      <c r="AX85" s="159" t="str">
        <f aca="false">IF(AW85=" ","",AW85&amp;" "&amp;'Pedido e Cotação'!F95&amp;" "&amp;$BA$4)</f>
        <v/>
      </c>
      <c r="AY85" s="159" t="str">
        <f aca="false">IF(AX85="","",VLOOKUP(AX85,$BA:$BD,2,0))</f>
        <v/>
      </c>
      <c r="BA85" s="183" t="s">
        <v>434</v>
      </c>
      <c r="BB85" s="180" t="s">
        <v>435</v>
      </c>
      <c r="BC85" s="181" t="s">
        <v>436</v>
      </c>
      <c r="BD85" s="182" t="n">
        <v>165</v>
      </c>
    </row>
    <row r="86" customFormat="false" ht="12.75" hidden="false" customHeight="false" outlineLevel="0" collapsed="false">
      <c r="B86" s="159" t="str">
        <f aca="false">IF('Pedido e Cotação'!E96="","",$BA$3&amp;" "&amp;'Pedido e Cotação'!F96&amp;" "&amp;$BA$4)</f>
        <v/>
      </c>
      <c r="C86" s="159" t="str">
        <f aca="false">IF(OR(F86="Dessalinizado",F86="HPLC"),"",IF('Pedido e Cotação'!E96="","",IF('Pedido e Cotação'!G96&lt;=50,"",IF(AND('Pedido e Cotação'!G96&gt;50,'Pedido e Cotação'!G96&lt;80),"L","LL"))))</f>
        <v/>
      </c>
      <c r="D86" s="159" t="str">
        <f aca="false">IF(B86="","",(B86&amp;" "&amp;F86&amp;" "&amp;C86))</f>
        <v/>
      </c>
      <c r="E86" s="159" t="str">
        <f aca="false">IF(B86="","",VLOOKUP(D86,$BA:$BD,2,0))</f>
        <v/>
      </c>
      <c r="F86" s="159" t="str">
        <f aca="false">IF('Pedido e Cotação'!J96="","",'Pedido e Cotação'!J96)</f>
        <v/>
      </c>
      <c r="G86" s="159" t="str">
        <f aca="false">IF('Pedido e Cotação'!J96="HPLC",VLOOKUP(F86,$BA:$BD,2,0),"")</f>
        <v/>
      </c>
      <c r="H86" s="159" t="str">
        <f aca="false">IF(Inosina!D86&lt;&gt;0,"Inosina ","")</f>
        <v/>
      </c>
      <c r="I86" s="159" t="str">
        <f aca="false">IF(Inosina!D86&gt;0,$BA$7&amp;'Pedido e Cotação'!F96&amp;" "&amp;$BA$4,"")</f>
        <v/>
      </c>
      <c r="J86" s="159" t="str">
        <f aca="false">IF(I86="","",VLOOKUP(I86,$BA:$BD,2,0))</f>
        <v/>
      </c>
      <c r="K86" s="159" t="str">
        <f aca="false">IF(Inosina!L86&lt;&gt;0,"8-Oxoguanina ","")</f>
        <v/>
      </c>
      <c r="L86" s="159" t="str">
        <f aca="false">IF(Inosina!L86&gt;0,$BA$8&amp;'Pedido e Cotação'!F96&amp;" "&amp;$BA$4,"")</f>
        <v/>
      </c>
      <c r="M86" s="159" t="str">
        <f aca="false">IF(L86="","",VLOOKUP(L86,$BA:$BD,2,0))</f>
        <v/>
      </c>
      <c r="N86" s="159" t="str">
        <f aca="false">IF(Inosina!M86&lt;&gt;0,"C3 ","")</f>
        <v/>
      </c>
      <c r="O86" s="159" t="str">
        <f aca="false">IF(Inosina!M86&gt;0,$BA$9&amp;'Pedido e Cotação'!F96&amp;" "&amp;$BA$4,"")</f>
        <v/>
      </c>
      <c r="P86" s="159" t="str">
        <f aca="false">IF(O86="","",VLOOKUP(O86,$BA:$BD,2,0))</f>
        <v/>
      </c>
      <c r="Q86" s="159" t="str">
        <f aca="false">IF(Inosina!N86&lt;&gt;0,"C6 ","")</f>
        <v/>
      </c>
      <c r="R86" s="159" t="str">
        <f aca="false">IF(Inosina!N86&gt;0,$BA$10&amp;'Pedido e Cotação'!F96&amp;" "&amp;$BA$4,"")</f>
        <v/>
      </c>
      <c r="S86" s="159" t="str">
        <f aca="false">IF(R86="","",VLOOKUP(R86,$BA:$BD,2,0))</f>
        <v/>
      </c>
      <c r="T86" s="159" t="str">
        <f aca="false">IF(Inosina!J86&lt;&gt;0,"2' O-Metil rU ","")</f>
        <v/>
      </c>
      <c r="U86" s="159" t="str">
        <f aca="false">IF(Inosina!J86&gt;0,$BA$16&amp;'Pedido e Cotação'!F96&amp;" "&amp;$BA$4,"")</f>
        <v/>
      </c>
      <c r="V86" s="159" t="str">
        <f aca="false">IF(U86="","",VLOOKUP(U86,$BA:$BD,2,0))</f>
        <v/>
      </c>
      <c r="W86" s="159" t="str">
        <f aca="false">IF(Inosina!H86&lt;&gt;0,"2' O-Metil rG ","")</f>
        <v/>
      </c>
      <c r="X86" s="159" t="str">
        <f aca="false">IF(Inosina!H86&gt;0,$BA$14&amp;'Pedido e Cotação'!F96&amp;" "&amp;$BA$4,"")</f>
        <v/>
      </c>
      <c r="Y86" s="159" t="str">
        <f aca="false">IF(X86="","",VLOOKUP(X86,$BA:$BD,2,0))</f>
        <v/>
      </c>
      <c r="Z86" s="159" t="str">
        <f aca="false">IF(Inosina!G86&lt;&gt;0,"2' O-Metil rC ","")</f>
        <v/>
      </c>
      <c r="AA86" s="159" t="str">
        <f aca="false">IF(Inosina!G86&gt;0,$BA$13&amp;'Pedido e Cotação'!F96&amp;" "&amp;$BA$4,"")</f>
        <v/>
      </c>
      <c r="AB86" s="159" t="str">
        <f aca="false">IF(AA86="","",VLOOKUP(AA86,$BA:$BD,2,0))</f>
        <v/>
      </c>
      <c r="AC86" s="159" t="str">
        <f aca="false">IF(Inosina!F86&lt;&gt;0,"2' O-Metil rA ","")</f>
        <v/>
      </c>
      <c r="AD86" s="159" t="str">
        <f aca="false">IF(Inosina!F86&gt;0,$BA$12&amp;'Pedido e Cotação'!F96&amp;" "&amp;$BA$4,"")</f>
        <v/>
      </c>
      <c r="AE86" s="159"/>
      <c r="AF86" s="159" t="str">
        <f aca="false">IF(Inosina!E86&lt;&gt;0,"Deoxy Uracila ","")</f>
        <v/>
      </c>
      <c r="AG86" s="159" t="str">
        <f aca="false">IF(Inosina!E86&gt;0,$BA$11&amp;'Pedido e Cotação'!F96&amp;" "&amp;$BA$4,"")</f>
        <v/>
      </c>
      <c r="AH86" s="159" t="str">
        <f aca="false">IF(AG86="","",VLOOKUP(AG86,$BA:$BD,2,0))</f>
        <v/>
      </c>
      <c r="AI86" s="159" t="str">
        <f aca="false">IF(Inosina!I86&lt;&gt;0,"2' O-Metil 5-Metil rU ","")</f>
        <v/>
      </c>
      <c r="AJ86" s="159" t="str">
        <f aca="false">IF(Inosina!F86&gt;0,$BA$15&amp;'Pedido e Cotação'!F96&amp;" "&amp;$BA$4,"")</f>
        <v/>
      </c>
      <c r="AK86" s="159" t="str">
        <f aca="false">IF(AJ86="","",VLOOKUP(AJ86,$BA:$BD,2,0))</f>
        <v/>
      </c>
      <c r="AL86" s="159" t="str">
        <f aca="false">IF(Inosina!K86&lt;&gt;0,"5' 5-Metil dC ","")</f>
        <v/>
      </c>
      <c r="AM86" s="159" t="str">
        <f aca="false">IF(Inosina!I86&gt;0,$BA$17&amp;'Pedido e Cotação'!I96&amp;" "&amp;$BA$4,"")</f>
        <v/>
      </c>
      <c r="AN86" s="159" t="str">
        <f aca="false">IF(AM86="","",VLOOKUP(AM86,$BA:$BD,2,0))</f>
        <v/>
      </c>
      <c r="AO86" s="159" t="str">
        <f aca="false">IF(Inosina!O86&lt;&gt;0,"Fosforotioato ","")</f>
        <v/>
      </c>
      <c r="AP86" s="159" t="str">
        <f aca="false">IF(Inosina!O86&gt;0,$BA$18&amp;'Pedido e Cotação'!F96&amp;" "&amp;$BA$4,"")</f>
        <v/>
      </c>
      <c r="AQ86" s="159" t="str">
        <f aca="false">IF(AP86="","",VLOOKUP(AP86,$BA:$BD,2,0))</f>
        <v/>
      </c>
      <c r="AR86" s="159" t="str">
        <f aca="false">IF(AND(H86="",K86="",N86="",Q86="",AO86="",AF86=""),"","Modificação Interna ")</f>
        <v/>
      </c>
      <c r="AS86" s="159" t="str">
        <f aca="false">H86&amp;K86&amp;N86&amp;Q86&amp;AF86&amp;AO86&amp;T86&amp;W86&amp;Z86&amp;AC86&amp;AI86&amp;AL86</f>
        <v/>
      </c>
      <c r="AT86" s="159" t="str">
        <f aca="false">CONCATENATE(IF('Pedido e Cotação'!H96&lt;&gt;"",IF('Pedido e Cotação'!H96&gt;0,$BA$5,""),IF('Pedido e Cotação'!H96&gt;0,$BA$5,""))," ",'Pedido e Cotação'!H96)</f>
        <v> </v>
      </c>
      <c r="AU86" s="159" t="str">
        <f aca="false">IF(AT86=" ","",AT86&amp;" "&amp;'Pedido e Cotação'!F96&amp;" "&amp;$BA$4)</f>
        <v/>
      </c>
      <c r="AV86" s="159" t="str">
        <f aca="false">IF(AU86="","",VLOOKUP(AU86,$BA:$BD,2,0))</f>
        <v/>
      </c>
      <c r="AW86" s="159" t="str">
        <f aca="false">CONCATENATE(IF('Pedido e Cotação'!I96&lt;&gt;"",IF('Pedido e Cotação'!I96&gt;0,$BA$6,""),IF('Pedido e Cotação'!I96&gt;0,$BA$6,""))," ",'Pedido e Cotação'!I96)</f>
        <v> </v>
      </c>
      <c r="AX86" s="159" t="str">
        <f aca="false">IF(AW86=" ","",AW86&amp;" "&amp;'Pedido e Cotação'!F96&amp;" "&amp;$BA$4)</f>
        <v/>
      </c>
      <c r="AY86" s="159" t="str">
        <f aca="false">IF(AX86="","",VLOOKUP(AX86,$BA:$BD,2,0))</f>
        <v/>
      </c>
      <c r="BA86" s="183" t="s">
        <v>437</v>
      </c>
      <c r="BB86" s="180" t="s">
        <v>438</v>
      </c>
      <c r="BC86" s="181" t="s">
        <v>439</v>
      </c>
      <c r="BD86" s="182" t="n">
        <v>200</v>
      </c>
    </row>
    <row r="87" customFormat="false" ht="12.75" hidden="false" customHeight="false" outlineLevel="0" collapsed="false">
      <c r="B87" s="159" t="str">
        <f aca="false">IF('Pedido e Cotação'!E97="","",$BA$3&amp;" "&amp;'Pedido e Cotação'!F97&amp;" "&amp;$BA$4)</f>
        <v/>
      </c>
      <c r="C87" s="159" t="str">
        <f aca="false">IF(OR(F87="Dessalinizado",F87="HPLC"),"",IF('Pedido e Cotação'!E97="","",IF('Pedido e Cotação'!G97&lt;=50,"",IF(AND('Pedido e Cotação'!G97&gt;50,'Pedido e Cotação'!G97&lt;80),"L","LL"))))</f>
        <v/>
      </c>
      <c r="D87" s="159" t="str">
        <f aca="false">IF(B87="","",(B87&amp;" "&amp;F87&amp;" "&amp;C87))</f>
        <v/>
      </c>
      <c r="E87" s="159" t="str">
        <f aca="false">IF(B87="","",VLOOKUP(D87,$BA:$BD,2,0))</f>
        <v/>
      </c>
      <c r="F87" s="159" t="str">
        <f aca="false">IF('Pedido e Cotação'!J97="","",'Pedido e Cotação'!J97)</f>
        <v/>
      </c>
      <c r="G87" s="159" t="str">
        <f aca="false">IF('Pedido e Cotação'!J97="HPLC",VLOOKUP(F87,$BA:$BD,2,0),"")</f>
        <v/>
      </c>
      <c r="H87" s="159" t="str">
        <f aca="false">IF(Inosina!D87&lt;&gt;0,"Inosina ","")</f>
        <v/>
      </c>
      <c r="I87" s="159" t="str">
        <f aca="false">IF(Inosina!D87&gt;0,$BA$7&amp;'Pedido e Cotação'!F97&amp;" "&amp;$BA$4,"")</f>
        <v/>
      </c>
      <c r="J87" s="159" t="str">
        <f aca="false">IF(I87="","",VLOOKUP(I87,$BA:$BD,2,0))</f>
        <v/>
      </c>
      <c r="K87" s="159" t="str">
        <f aca="false">IF(Inosina!L87&lt;&gt;0,"8-Oxoguanina ","")</f>
        <v/>
      </c>
      <c r="L87" s="159" t="str">
        <f aca="false">IF(Inosina!L87&gt;0,$BA$8&amp;'Pedido e Cotação'!F97&amp;" "&amp;$BA$4,"")</f>
        <v/>
      </c>
      <c r="M87" s="159" t="str">
        <f aca="false">IF(L87="","",VLOOKUP(L87,$BA:$BD,2,0))</f>
        <v/>
      </c>
      <c r="N87" s="159" t="str">
        <f aca="false">IF(Inosina!M87&lt;&gt;0,"C3 ","")</f>
        <v/>
      </c>
      <c r="O87" s="159" t="str">
        <f aca="false">IF(Inosina!M87&gt;0,$BA$9&amp;'Pedido e Cotação'!F97&amp;" "&amp;$BA$4,"")</f>
        <v/>
      </c>
      <c r="P87" s="159" t="str">
        <f aca="false">IF(O87="","",VLOOKUP(O87,$BA:$BD,2,0))</f>
        <v/>
      </c>
      <c r="Q87" s="159" t="str">
        <f aca="false">IF(Inosina!N87&lt;&gt;0,"C6 ","")</f>
        <v/>
      </c>
      <c r="R87" s="159" t="str">
        <f aca="false">IF(Inosina!N87&gt;0,$BA$10&amp;'Pedido e Cotação'!F97&amp;" "&amp;$BA$4,"")</f>
        <v/>
      </c>
      <c r="S87" s="159" t="str">
        <f aca="false">IF(R87="","",VLOOKUP(R87,$BA:$BD,2,0))</f>
        <v/>
      </c>
      <c r="T87" s="159" t="str">
        <f aca="false">IF(Inosina!J87&lt;&gt;0,"2' O-Metil rU ","")</f>
        <v/>
      </c>
      <c r="U87" s="159" t="str">
        <f aca="false">IF(Inosina!J87&gt;0,$BA$16&amp;'Pedido e Cotação'!F97&amp;" "&amp;$BA$4,"")</f>
        <v/>
      </c>
      <c r="V87" s="159" t="str">
        <f aca="false">IF(U87="","",VLOOKUP(U87,$BA:$BD,2,0))</f>
        <v/>
      </c>
      <c r="W87" s="159" t="str">
        <f aca="false">IF(Inosina!H87&lt;&gt;0,"2' O-Metil rG ","")</f>
        <v/>
      </c>
      <c r="X87" s="159" t="str">
        <f aca="false">IF(Inosina!H87&gt;0,$BA$14&amp;'Pedido e Cotação'!F97&amp;" "&amp;$BA$4,"")</f>
        <v/>
      </c>
      <c r="Y87" s="159" t="str">
        <f aca="false">IF(X87="","",VLOOKUP(X87,$BA:$BD,2,0))</f>
        <v/>
      </c>
      <c r="Z87" s="159" t="str">
        <f aca="false">IF(Inosina!G87&lt;&gt;0,"2' O-Metil rC ","")</f>
        <v/>
      </c>
      <c r="AA87" s="159" t="str">
        <f aca="false">IF(Inosina!G87&gt;0,$BA$13&amp;'Pedido e Cotação'!F97&amp;" "&amp;$BA$4,"")</f>
        <v/>
      </c>
      <c r="AB87" s="159" t="str">
        <f aca="false">IF(AA87="","",VLOOKUP(AA87,$BA:$BD,2,0))</f>
        <v/>
      </c>
      <c r="AC87" s="159" t="str">
        <f aca="false">IF(Inosina!F87&lt;&gt;0,"2' O-Metil rA ","")</f>
        <v/>
      </c>
      <c r="AD87" s="159" t="str">
        <f aca="false">IF(Inosina!F87&gt;0,$BA$12&amp;'Pedido e Cotação'!F97&amp;" "&amp;$BA$4,"")</f>
        <v/>
      </c>
      <c r="AE87" s="159"/>
      <c r="AF87" s="159" t="str">
        <f aca="false">IF(Inosina!E87&lt;&gt;0,"Deoxy Uracila ","")</f>
        <v/>
      </c>
      <c r="AG87" s="159" t="str">
        <f aca="false">IF(Inosina!E87&gt;0,$BA$11&amp;'Pedido e Cotação'!F97&amp;" "&amp;$BA$4,"")</f>
        <v/>
      </c>
      <c r="AH87" s="159" t="str">
        <f aca="false">IF(AG87="","",VLOOKUP(AG87,$BA:$BD,2,0))</f>
        <v/>
      </c>
      <c r="AI87" s="159" t="str">
        <f aca="false">IF(Inosina!I87&lt;&gt;0,"2' O-Metil 5-Metil rU ","")</f>
        <v/>
      </c>
      <c r="AJ87" s="159" t="str">
        <f aca="false">IF(Inosina!F87&gt;0,$BA$15&amp;'Pedido e Cotação'!F97&amp;" "&amp;$BA$4,"")</f>
        <v/>
      </c>
      <c r="AK87" s="159" t="str">
        <f aca="false">IF(AJ87="","",VLOOKUP(AJ87,$BA:$BD,2,0))</f>
        <v/>
      </c>
      <c r="AL87" s="159" t="str">
        <f aca="false">IF(Inosina!K87&lt;&gt;0,"5' 5-Metil dC ","")</f>
        <v/>
      </c>
      <c r="AM87" s="159" t="str">
        <f aca="false">IF(Inosina!I87&gt;0,$BA$17&amp;'Pedido e Cotação'!I97&amp;" "&amp;$BA$4,"")</f>
        <v/>
      </c>
      <c r="AN87" s="159" t="str">
        <f aca="false">IF(AM87="","",VLOOKUP(AM87,$BA:$BD,2,0))</f>
        <v/>
      </c>
      <c r="AO87" s="159" t="str">
        <f aca="false">IF(Inosina!O87&lt;&gt;0,"Fosforotioato ","")</f>
        <v/>
      </c>
      <c r="AP87" s="159" t="str">
        <f aca="false">IF(Inosina!O87&gt;0,$BA$18&amp;'Pedido e Cotação'!F97&amp;" "&amp;$BA$4,"")</f>
        <v/>
      </c>
      <c r="AQ87" s="159" t="str">
        <f aca="false">IF(AP87="","",VLOOKUP(AP87,$BA:$BD,2,0))</f>
        <v/>
      </c>
      <c r="AR87" s="159" t="str">
        <f aca="false">IF(AND(H87="",K87="",N87="",Q87="",AO87="",AF87=""),"","Modificação Interna ")</f>
        <v/>
      </c>
      <c r="AS87" s="159" t="str">
        <f aca="false">H87&amp;K87&amp;N87&amp;Q87&amp;AF87&amp;AO87&amp;T87&amp;W87&amp;Z87&amp;AC87&amp;AI87&amp;AL87</f>
        <v/>
      </c>
      <c r="AT87" s="159" t="str">
        <f aca="false">CONCATENATE(IF('Pedido e Cotação'!H97&lt;&gt;"",IF('Pedido e Cotação'!H97&gt;0,$BA$5,""),IF('Pedido e Cotação'!H97&gt;0,$BA$5,""))," ",'Pedido e Cotação'!H97)</f>
        <v> </v>
      </c>
      <c r="AU87" s="159" t="str">
        <f aca="false">IF(AT87=" ","",AT87&amp;" "&amp;'Pedido e Cotação'!F97&amp;" "&amp;$BA$4)</f>
        <v/>
      </c>
      <c r="AV87" s="159" t="str">
        <f aca="false">IF(AU87="","",VLOOKUP(AU87,$BA:$BD,2,0))</f>
        <v/>
      </c>
      <c r="AW87" s="159" t="str">
        <f aca="false">CONCATENATE(IF('Pedido e Cotação'!I97&lt;&gt;"",IF('Pedido e Cotação'!I97&gt;0,$BA$6,""),IF('Pedido e Cotação'!I97&gt;0,$BA$6,""))," ",'Pedido e Cotação'!I97)</f>
        <v> </v>
      </c>
      <c r="AX87" s="159" t="str">
        <f aca="false">IF(AW87=" ","",AW87&amp;" "&amp;'Pedido e Cotação'!F97&amp;" "&amp;$BA$4)</f>
        <v/>
      </c>
      <c r="AY87" s="159" t="str">
        <f aca="false">IF(AX87="","",VLOOKUP(AX87,$BA:$BD,2,0))</f>
        <v/>
      </c>
      <c r="BA87" s="183" t="s">
        <v>440</v>
      </c>
      <c r="BB87" s="180" t="s">
        <v>441</v>
      </c>
      <c r="BC87" s="181" t="s">
        <v>442</v>
      </c>
      <c r="BD87" s="182" t="n">
        <v>260</v>
      </c>
    </row>
    <row r="88" customFormat="false" ht="12.75" hidden="false" customHeight="false" outlineLevel="0" collapsed="false">
      <c r="B88" s="159" t="str">
        <f aca="false">IF('Pedido e Cotação'!E98="","",$BA$3&amp;" "&amp;'Pedido e Cotação'!F98&amp;" "&amp;$BA$4)</f>
        <v/>
      </c>
      <c r="C88" s="159" t="str">
        <f aca="false">IF(OR(F88="Dessalinizado",F88="HPLC"),"",IF('Pedido e Cotação'!E98="","",IF('Pedido e Cotação'!G98&lt;=50,"",IF(AND('Pedido e Cotação'!G98&gt;50,'Pedido e Cotação'!G98&lt;80),"L","LL"))))</f>
        <v/>
      </c>
      <c r="D88" s="159" t="str">
        <f aca="false">IF(B88="","",(B88&amp;" "&amp;F88&amp;" "&amp;C88))</f>
        <v/>
      </c>
      <c r="E88" s="159" t="str">
        <f aca="false">IF(B88="","",VLOOKUP(D88,$BA:$BD,2,0))</f>
        <v/>
      </c>
      <c r="F88" s="159" t="str">
        <f aca="false">IF('Pedido e Cotação'!J98="","",'Pedido e Cotação'!J98)</f>
        <v/>
      </c>
      <c r="G88" s="159" t="str">
        <f aca="false">IF('Pedido e Cotação'!J98="HPLC",VLOOKUP(F88,$BA:$BD,2,0),"")</f>
        <v/>
      </c>
      <c r="H88" s="159" t="str">
        <f aca="false">IF(Inosina!D88&lt;&gt;0,"Inosina ","")</f>
        <v/>
      </c>
      <c r="I88" s="159" t="str">
        <f aca="false">IF(Inosina!D88&gt;0,$BA$7&amp;'Pedido e Cotação'!F98&amp;" "&amp;$BA$4,"")</f>
        <v/>
      </c>
      <c r="J88" s="159" t="str">
        <f aca="false">IF(I88="","",VLOOKUP(I88,$BA:$BD,2,0))</f>
        <v/>
      </c>
      <c r="K88" s="159" t="str">
        <f aca="false">IF(Inosina!L88&lt;&gt;0,"8-Oxoguanina ","")</f>
        <v/>
      </c>
      <c r="L88" s="159" t="str">
        <f aca="false">IF(Inosina!L88&gt;0,$BA$8&amp;'Pedido e Cotação'!F98&amp;" "&amp;$BA$4,"")</f>
        <v/>
      </c>
      <c r="M88" s="159" t="str">
        <f aca="false">IF(L88="","",VLOOKUP(L88,$BA:$BD,2,0))</f>
        <v/>
      </c>
      <c r="N88" s="159" t="str">
        <f aca="false">IF(Inosina!M88&lt;&gt;0,"C3 ","")</f>
        <v/>
      </c>
      <c r="O88" s="159" t="str">
        <f aca="false">IF(Inosina!M88&gt;0,$BA$9&amp;'Pedido e Cotação'!F98&amp;" "&amp;$BA$4,"")</f>
        <v/>
      </c>
      <c r="P88" s="159" t="str">
        <f aca="false">IF(O88="","",VLOOKUP(O88,$BA:$BD,2,0))</f>
        <v/>
      </c>
      <c r="Q88" s="159" t="str">
        <f aca="false">IF(Inosina!N88&lt;&gt;0,"C6 ","")</f>
        <v/>
      </c>
      <c r="R88" s="159" t="str">
        <f aca="false">IF(Inosina!N88&gt;0,$BA$10&amp;'Pedido e Cotação'!F98&amp;" "&amp;$BA$4,"")</f>
        <v/>
      </c>
      <c r="S88" s="159" t="str">
        <f aca="false">IF(R88="","",VLOOKUP(R88,$BA:$BD,2,0))</f>
        <v/>
      </c>
      <c r="T88" s="159" t="str">
        <f aca="false">IF(Inosina!J88&lt;&gt;0,"2' O-Metil rU ","")</f>
        <v/>
      </c>
      <c r="U88" s="159" t="str">
        <f aca="false">IF(Inosina!J88&gt;0,$BA$16&amp;'Pedido e Cotação'!F98&amp;" "&amp;$BA$4,"")</f>
        <v/>
      </c>
      <c r="V88" s="159" t="str">
        <f aca="false">IF(U88="","",VLOOKUP(U88,$BA:$BD,2,0))</f>
        <v/>
      </c>
      <c r="W88" s="159" t="str">
        <f aca="false">IF(Inosina!H88&lt;&gt;0,"2' O-Metil rG ","")</f>
        <v/>
      </c>
      <c r="X88" s="159" t="str">
        <f aca="false">IF(Inosina!H88&gt;0,$BA$14&amp;'Pedido e Cotação'!F98&amp;" "&amp;$BA$4,"")</f>
        <v/>
      </c>
      <c r="Y88" s="159" t="str">
        <f aca="false">IF(X88="","",VLOOKUP(X88,$BA:$BD,2,0))</f>
        <v/>
      </c>
      <c r="Z88" s="159" t="str">
        <f aca="false">IF(Inosina!G88&lt;&gt;0,"2' O-Metil rC ","")</f>
        <v/>
      </c>
      <c r="AA88" s="159" t="str">
        <f aca="false">IF(Inosina!G88&gt;0,$BA$13&amp;'Pedido e Cotação'!F98&amp;" "&amp;$BA$4,"")</f>
        <v/>
      </c>
      <c r="AB88" s="159" t="str">
        <f aca="false">IF(AA88="","",VLOOKUP(AA88,$BA:$BD,2,0))</f>
        <v/>
      </c>
      <c r="AC88" s="159" t="str">
        <f aca="false">IF(Inosina!F88&lt;&gt;0,"2' O-Metil rA ","")</f>
        <v/>
      </c>
      <c r="AD88" s="159" t="str">
        <f aca="false">IF(Inosina!F88&gt;0,$BA$12&amp;'Pedido e Cotação'!F98&amp;" "&amp;$BA$4,"")</f>
        <v/>
      </c>
      <c r="AE88" s="159"/>
      <c r="AF88" s="159" t="str">
        <f aca="false">IF(Inosina!E88&lt;&gt;0,"Deoxy Uracila ","")</f>
        <v/>
      </c>
      <c r="AG88" s="159" t="str">
        <f aca="false">IF(Inosina!E88&gt;0,$BA$11&amp;'Pedido e Cotação'!F98&amp;" "&amp;$BA$4,"")</f>
        <v/>
      </c>
      <c r="AH88" s="159" t="str">
        <f aca="false">IF(AG88="","",VLOOKUP(AG88,$BA:$BD,2,0))</f>
        <v/>
      </c>
      <c r="AI88" s="159" t="str">
        <f aca="false">IF(Inosina!I88&lt;&gt;0,"2' O-Metil 5-Metil rU ","")</f>
        <v/>
      </c>
      <c r="AJ88" s="159" t="str">
        <f aca="false">IF(Inosina!F88&gt;0,$BA$15&amp;'Pedido e Cotação'!F98&amp;" "&amp;$BA$4,"")</f>
        <v/>
      </c>
      <c r="AK88" s="159" t="str">
        <f aca="false">IF(AJ88="","",VLOOKUP(AJ88,$BA:$BD,2,0))</f>
        <v/>
      </c>
      <c r="AL88" s="159" t="str">
        <f aca="false">IF(Inosina!K88&lt;&gt;0,"5' 5-Metil dC ","")</f>
        <v/>
      </c>
      <c r="AM88" s="159" t="str">
        <f aca="false">IF(Inosina!I88&gt;0,$BA$17&amp;'Pedido e Cotação'!I98&amp;" "&amp;$BA$4,"")</f>
        <v/>
      </c>
      <c r="AN88" s="159" t="str">
        <f aca="false">IF(AM88="","",VLOOKUP(AM88,$BA:$BD,2,0))</f>
        <v/>
      </c>
      <c r="AO88" s="159" t="str">
        <f aca="false">IF(Inosina!O88&lt;&gt;0,"Fosforotioato ","")</f>
        <v/>
      </c>
      <c r="AP88" s="159" t="str">
        <f aca="false">IF(Inosina!O88&gt;0,$BA$18&amp;'Pedido e Cotação'!F98&amp;" "&amp;$BA$4,"")</f>
        <v/>
      </c>
      <c r="AQ88" s="159" t="str">
        <f aca="false">IF(AP88="","",VLOOKUP(AP88,$BA:$BD,2,0))</f>
        <v/>
      </c>
      <c r="AR88" s="159" t="str">
        <f aca="false">IF(AND(H88="",K88="",N88="",Q88="",AO88="",AF88=""),"","Modificação Interna ")</f>
        <v/>
      </c>
      <c r="AS88" s="159" t="str">
        <f aca="false">H88&amp;K88&amp;N88&amp;Q88&amp;AF88&amp;AO88&amp;T88&amp;W88&amp;Z88&amp;AC88&amp;AI88&amp;AL88</f>
        <v/>
      </c>
      <c r="AT88" s="159" t="str">
        <f aca="false">CONCATENATE(IF('Pedido e Cotação'!H98&lt;&gt;"",IF('Pedido e Cotação'!H98&gt;0,$BA$5,""),IF('Pedido e Cotação'!H98&gt;0,$BA$5,""))," ",'Pedido e Cotação'!H98)</f>
        <v> </v>
      </c>
      <c r="AU88" s="159" t="str">
        <f aca="false">IF(AT88=" ","",AT88&amp;" "&amp;'Pedido e Cotação'!F98&amp;" "&amp;$BA$4)</f>
        <v/>
      </c>
      <c r="AV88" s="159" t="str">
        <f aca="false">IF(AU88="","",VLOOKUP(AU88,$BA:$BD,2,0))</f>
        <v/>
      </c>
      <c r="AW88" s="159" t="str">
        <f aca="false">CONCATENATE(IF('Pedido e Cotação'!I98&lt;&gt;"",IF('Pedido e Cotação'!I98&gt;0,$BA$6,""),IF('Pedido e Cotação'!I98&gt;0,$BA$6,""))," ",'Pedido e Cotação'!I98)</f>
        <v> </v>
      </c>
      <c r="AX88" s="159" t="str">
        <f aca="false">IF(AW88=" ","",AW88&amp;" "&amp;'Pedido e Cotação'!F98&amp;" "&amp;$BA$4)</f>
        <v/>
      </c>
      <c r="AY88" s="159" t="str">
        <f aca="false">IF(AX88="","",VLOOKUP(AX88,$BA:$BD,2,0))</f>
        <v/>
      </c>
      <c r="BA88" s="183" t="s">
        <v>443</v>
      </c>
      <c r="BB88" s="180" t="s">
        <v>444</v>
      </c>
      <c r="BC88" s="181" t="s">
        <v>445</v>
      </c>
      <c r="BD88" s="182" t="n">
        <v>312</v>
      </c>
    </row>
    <row r="89" customFormat="false" ht="12.75" hidden="false" customHeight="false" outlineLevel="0" collapsed="false">
      <c r="B89" s="159" t="str">
        <f aca="false">IF('Pedido e Cotação'!E99="","",$BA$3&amp;" "&amp;'Pedido e Cotação'!F99&amp;" "&amp;$BA$4)</f>
        <v/>
      </c>
      <c r="C89" s="159" t="str">
        <f aca="false">IF(OR(F89="Dessalinizado",F89="HPLC"),"",IF('Pedido e Cotação'!E99="","",IF('Pedido e Cotação'!G99&lt;=50,"",IF(AND('Pedido e Cotação'!G99&gt;50,'Pedido e Cotação'!G99&lt;80),"L","LL"))))</f>
        <v/>
      </c>
      <c r="D89" s="159" t="str">
        <f aca="false">IF(B89="","",(B89&amp;" "&amp;F89&amp;" "&amp;C89))</f>
        <v/>
      </c>
      <c r="E89" s="159" t="str">
        <f aca="false">IF(B89="","",VLOOKUP(D89,$BA:$BD,2,0))</f>
        <v/>
      </c>
      <c r="F89" s="159" t="str">
        <f aca="false">IF('Pedido e Cotação'!J99="","",'Pedido e Cotação'!J99)</f>
        <v/>
      </c>
      <c r="G89" s="159" t="str">
        <f aca="false">IF('Pedido e Cotação'!J99="HPLC",VLOOKUP(F89,$BA:$BD,2,0),"")</f>
        <v/>
      </c>
      <c r="H89" s="159" t="str">
        <f aca="false">IF(Inosina!D89&lt;&gt;0,"Inosina ","")</f>
        <v/>
      </c>
      <c r="I89" s="159" t="str">
        <f aca="false">IF(Inosina!D89&gt;0,$BA$7&amp;'Pedido e Cotação'!F99&amp;" "&amp;$BA$4,"")</f>
        <v/>
      </c>
      <c r="J89" s="159" t="str">
        <f aca="false">IF(I89="","",VLOOKUP(I89,$BA:$BD,2,0))</f>
        <v/>
      </c>
      <c r="K89" s="159" t="str">
        <f aca="false">IF(Inosina!L89&lt;&gt;0,"8-Oxoguanina ","")</f>
        <v/>
      </c>
      <c r="L89" s="159" t="str">
        <f aca="false">IF(Inosina!L89&gt;0,$BA$8&amp;'Pedido e Cotação'!F99&amp;" "&amp;$BA$4,"")</f>
        <v/>
      </c>
      <c r="M89" s="159" t="str">
        <f aca="false">IF(L89="","",VLOOKUP(L89,$BA:$BD,2,0))</f>
        <v/>
      </c>
      <c r="N89" s="159" t="str">
        <f aca="false">IF(Inosina!M89&lt;&gt;0,"C3 ","")</f>
        <v/>
      </c>
      <c r="O89" s="159" t="str">
        <f aca="false">IF(Inosina!M89&gt;0,$BA$9&amp;'Pedido e Cotação'!F99&amp;" "&amp;$BA$4,"")</f>
        <v/>
      </c>
      <c r="P89" s="159" t="str">
        <f aca="false">IF(O89="","",VLOOKUP(O89,$BA:$BD,2,0))</f>
        <v/>
      </c>
      <c r="Q89" s="159" t="str">
        <f aca="false">IF(Inosina!N89&lt;&gt;0,"C6 ","")</f>
        <v/>
      </c>
      <c r="R89" s="159" t="str">
        <f aca="false">IF(Inosina!N89&gt;0,$BA$10&amp;'Pedido e Cotação'!F99&amp;" "&amp;$BA$4,"")</f>
        <v/>
      </c>
      <c r="S89" s="159" t="str">
        <f aca="false">IF(R89="","",VLOOKUP(R89,$BA:$BD,2,0))</f>
        <v/>
      </c>
      <c r="T89" s="159" t="str">
        <f aca="false">IF(Inosina!J89&lt;&gt;0,"2' O-Metil rU ","")</f>
        <v/>
      </c>
      <c r="U89" s="159" t="str">
        <f aca="false">IF(Inosina!J89&gt;0,$BA$16&amp;'Pedido e Cotação'!F99&amp;" "&amp;$BA$4,"")</f>
        <v/>
      </c>
      <c r="V89" s="159" t="str">
        <f aca="false">IF(U89="","",VLOOKUP(U89,$BA:$BD,2,0))</f>
        <v/>
      </c>
      <c r="W89" s="159" t="str">
        <f aca="false">IF(Inosina!H89&lt;&gt;0,"2' O-Metil rG ","")</f>
        <v/>
      </c>
      <c r="X89" s="159" t="str">
        <f aca="false">IF(Inosina!H89&gt;0,$BA$14&amp;'Pedido e Cotação'!F99&amp;" "&amp;$BA$4,"")</f>
        <v/>
      </c>
      <c r="Y89" s="159" t="str">
        <f aca="false">IF(X89="","",VLOOKUP(X89,$BA:$BD,2,0))</f>
        <v/>
      </c>
      <c r="Z89" s="159" t="str">
        <f aca="false">IF(Inosina!G89&lt;&gt;0,"2' O-Metil rC ","")</f>
        <v/>
      </c>
      <c r="AA89" s="159" t="str">
        <f aca="false">IF(Inosina!G89&gt;0,$BA$13&amp;'Pedido e Cotação'!F99&amp;" "&amp;$BA$4,"")</f>
        <v/>
      </c>
      <c r="AB89" s="159" t="str">
        <f aca="false">IF(AA89="","",VLOOKUP(AA89,$BA:$BD,2,0))</f>
        <v/>
      </c>
      <c r="AC89" s="159" t="str">
        <f aca="false">IF(Inosina!F89&lt;&gt;0,"2' O-Metil rA ","")</f>
        <v/>
      </c>
      <c r="AD89" s="159" t="str">
        <f aca="false">IF(Inosina!F89&gt;0,$BA$12&amp;'Pedido e Cotação'!F99&amp;" "&amp;$BA$4,"")</f>
        <v/>
      </c>
      <c r="AE89" s="159"/>
      <c r="AF89" s="159" t="str">
        <f aca="false">IF(Inosina!E89&lt;&gt;0,"Deoxy Uracila ","")</f>
        <v/>
      </c>
      <c r="AG89" s="159" t="str">
        <f aca="false">IF(Inosina!E89&gt;0,$BA$11&amp;'Pedido e Cotação'!F99&amp;" "&amp;$BA$4,"")</f>
        <v/>
      </c>
      <c r="AH89" s="159" t="str">
        <f aca="false">IF(AG89="","",VLOOKUP(AG89,$BA:$BD,2,0))</f>
        <v/>
      </c>
      <c r="AI89" s="159" t="str">
        <f aca="false">IF(Inosina!I89&lt;&gt;0,"2' O-Metil 5-Metil rU ","")</f>
        <v/>
      </c>
      <c r="AJ89" s="159" t="str">
        <f aca="false">IF(Inosina!F89&gt;0,$BA$15&amp;'Pedido e Cotação'!F99&amp;" "&amp;$BA$4,"")</f>
        <v/>
      </c>
      <c r="AK89" s="159" t="str">
        <f aca="false">IF(AJ89="","",VLOOKUP(AJ89,$BA:$BD,2,0))</f>
        <v/>
      </c>
      <c r="AL89" s="159" t="str">
        <f aca="false">IF(Inosina!K89&lt;&gt;0,"5' 5-Metil dC ","")</f>
        <v/>
      </c>
      <c r="AM89" s="159" t="str">
        <f aca="false">IF(Inosina!I89&gt;0,$BA$17&amp;'Pedido e Cotação'!I99&amp;" "&amp;$BA$4,"")</f>
        <v/>
      </c>
      <c r="AN89" s="159" t="str">
        <f aca="false">IF(AM89="","",VLOOKUP(AM89,$BA:$BD,2,0))</f>
        <v/>
      </c>
      <c r="AO89" s="159" t="str">
        <f aca="false">IF(Inosina!O89&lt;&gt;0,"Fosforotioato ","")</f>
        <v/>
      </c>
      <c r="AP89" s="159" t="str">
        <f aca="false">IF(Inosina!O89&gt;0,$BA$18&amp;'Pedido e Cotação'!F99&amp;" "&amp;$BA$4,"")</f>
        <v/>
      </c>
      <c r="AQ89" s="159" t="str">
        <f aca="false">IF(AP89="","",VLOOKUP(AP89,$BA:$BD,2,0))</f>
        <v/>
      </c>
      <c r="AR89" s="159" t="str">
        <f aca="false">IF(AND(H89="",K89="",N89="",Q89="",AO89="",AF89=""),"","Modificação Interna ")</f>
        <v/>
      </c>
      <c r="AS89" s="159" t="str">
        <f aca="false">H89&amp;K89&amp;N89&amp;Q89&amp;AF89&amp;AO89&amp;T89&amp;W89&amp;Z89&amp;AC89&amp;AI89&amp;AL89</f>
        <v/>
      </c>
      <c r="AT89" s="159" t="str">
        <f aca="false">CONCATENATE(IF('Pedido e Cotação'!H99&lt;&gt;"",IF('Pedido e Cotação'!H99&gt;0,$BA$5,""),IF('Pedido e Cotação'!H99&gt;0,$BA$5,""))," ",'Pedido e Cotação'!H99)</f>
        <v> </v>
      </c>
      <c r="AU89" s="159" t="str">
        <f aca="false">IF(AT89=" ","",AT89&amp;" "&amp;'Pedido e Cotação'!F99&amp;" "&amp;$BA$4)</f>
        <v/>
      </c>
      <c r="AV89" s="159" t="str">
        <f aca="false">IF(AU89="","",VLOOKUP(AU89,$BA:$BD,2,0))</f>
        <v/>
      </c>
      <c r="AW89" s="159" t="str">
        <f aca="false">CONCATENATE(IF('Pedido e Cotação'!I99&lt;&gt;"",IF('Pedido e Cotação'!I99&gt;0,$BA$6,""),IF('Pedido e Cotação'!I99&gt;0,$BA$6,""))," ",'Pedido e Cotação'!I99)</f>
        <v> </v>
      </c>
      <c r="AX89" s="159" t="str">
        <f aca="false">IF(AW89=" ","",AW89&amp;" "&amp;'Pedido e Cotação'!F99&amp;" "&amp;$BA$4)</f>
        <v/>
      </c>
      <c r="AY89" s="159" t="str">
        <f aca="false">IF(AX89="","",VLOOKUP(AX89,$BA:$BD,2,0))</f>
        <v/>
      </c>
      <c r="BA89" s="183" t="s">
        <v>446</v>
      </c>
      <c r="BB89" s="180"/>
      <c r="BC89" s="181" t="s">
        <v>447</v>
      </c>
      <c r="BD89" s="182" t="n">
        <v>468</v>
      </c>
    </row>
    <row r="90" customFormat="false" ht="12.75" hidden="false" customHeight="false" outlineLevel="0" collapsed="false">
      <c r="B90" s="159" t="str">
        <f aca="false">IF('Pedido e Cotação'!E100="","",$BA$3&amp;" "&amp;'Pedido e Cotação'!F100&amp;" "&amp;$BA$4)</f>
        <v/>
      </c>
      <c r="C90" s="159" t="str">
        <f aca="false">IF(OR(F90="Dessalinizado",F90="HPLC"),"",IF('Pedido e Cotação'!E100="","",IF('Pedido e Cotação'!G100&lt;=50,"",IF(AND('Pedido e Cotação'!G100&gt;50,'Pedido e Cotação'!G100&lt;80),"L","LL"))))</f>
        <v/>
      </c>
      <c r="D90" s="159" t="str">
        <f aca="false">IF(B90="","",(B90&amp;" "&amp;F90&amp;" "&amp;C90))</f>
        <v/>
      </c>
      <c r="E90" s="159" t="str">
        <f aca="false">IF(B90="","",VLOOKUP(D90,$BA:$BD,2,0))</f>
        <v/>
      </c>
      <c r="F90" s="159" t="str">
        <f aca="false">IF('Pedido e Cotação'!J100="","",'Pedido e Cotação'!J100)</f>
        <v/>
      </c>
      <c r="G90" s="159" t="str">
        <f aca="false">IF('Pedido e Cotação'!J100="HPLC",VLOOKUP(F90,$BA:$BD,2,0),"")</f>
        <v/>
      </c>
      <c r="H90" s="159" t="str">
        <f aca="false">IF(Inosina!D90&lt;&gt;0,"Inosina ","")</f>
        <v/>
      </c>
      <c r="I90" s="159" t="str">
        <f aca="false">IF(Inosina!D90&gt;0,$BA$7&amp;'Pedido e Cotação'!F100&amp;" "&amp;$BA$4,"")</f>
        <v/>
      </c>
      <c r="J90" s="159" t="str">
        <f aca="false">IF(I90="","",VLOOKUP(I90,$BA:$BD,2,0))</f>
        <v/>
      </c>
      <c r="K90" s="159" t="str">
        <f aca="false">IF(Inosina!L90&lt;&gt;0,"8-Oxoguanina ","")</f>
        <v/>
      </c>
      <c r="L90" s="159" t="str">
        <f aca="false">IF(Inosina!L90&gt;0,$BA$8&amp;'Pedido e Cotação'!F100&amp;" "&amp;$BA$4,"")</f>
        <v/>
      </c>
      <c r="M90" s="159" t="str">
        <f aca="false">IF(L90="","",VLOOKUP(L90,$BA:$BD,2,0))</f>
        <v/>
      </c>
      <c r="N90" s="159" t="str">
        <f aca="false">IF(Inosina!M90&lt;&gt;0,"C3 ","")</f>
        <v/>
      </c>
      <c r="O90" s="159" t="str">
        <f aca="false">IF(Inosina!M90&gt;0,$BA$9&amp;'Pedido e Cotação'!F100&amp;" "&amp;$BA$4,"")</f>
        <v/>
      </c>
      <c r="P90" s="159" t="str">
        <f aca="false">IF(O90="","",VLOOKUP(O90,$BA:$BD,2,0))</f>
        <v/>
      </c>
      <c r="Q90" s="159" t="str">
        <f aca="false">IF(Inosina!N90&lt;&gt;0,"C6 ","")</f>
        <v/>
      </c>
      <c r="R90" s="159" t="str">
        <f aca="false">IF(Inosina!N90&gt;0,$BA$10&amp;'Pedido e Cotação'!F100&amp;" "&amp;$BA$4,"")</f>
        <v/>
      </c>
      <c r="S90" s="159" t="str">
        <f aca="false">IF(R90="","",VLOOKUP(R90,$BA:$BD,2,0))</f>
        <v/>
      </c>
      <c r="T90" s="159" t="str">
        <f aca="false">IF(Inosina!J90&lt;&gt;0,"2' O-Metil rU ","")</f>
        <v/>
      </c>
      <c r="U90" s="159" t="str">
        <f aca="false">IF(Inosina!J90&gt;0,$BA$16&amp;'Pedido e Cotação'!F100&amp;" "&amp;$BA$4,"")</f>
        <v/>
      </c>
      <c r="V90" s="159" t="str">
        <f aca="false">IF(U90="","",VLOOKUP(U90,$BA:$BD,2,0))</f>
        <v/>
      </c>
      <c r="W90" s="159" t="str">
        <f aca="false">IF(Inosina!H90&lt;&gt;0,"2' O-Metil rG ","")</f>
        <v/>
      </c>
      <c r="X90" s="159" t="str">
        <f aca="false">IF(Inosina!H90&gt;0,$BA$14&amp;'Pedido e Cotação'!F100&amp;" "&amp;$BA$4,"")</f>
        <v/>
      </c>
      <c r="Y90" s="159" t="str">
        <f aca="false">IF(X90="","",VLOOKUP(X90,$BA:$BD,2,0))</f>
        <v/>
      </c>
      <c r="Z90" s="159" t="str">
        <f aca="false">IF(Inosina!G90&lt;&gt;0,"2' O-Metil rC ","")</f>
        <v/>
      </c>
      <c r="AA90" s="159" t="str">
        <f aca="false">IF(Inosina!G90&gt;0,$BA$13&amp;'Pedido e Cotação'!F100&amp;" "&amp;$BA$4,"")</f>
        <v/>
      </c>
      <c r="AB90" s="159" t="str">
        <f aca="false">IF(AA90="","",VLOOKUP(AA90,$BA:$BD,2,0))</f>
        <v/>
      </c>
      <c r="AC90" s="159" t="str">
        <f aca="false">IF(Inosina!F90&lt;&gt;0,"2' O-Metil rA ","")</f>
        <v/>
      </c>
      <c r="AD90" s="159" t="str">
        <f aca="false">IF(Inosina!F90&gt;0,$BA$12&amp;'Pedido e Cotação'!F100&amp;" "&amp;$BA$4,"")</f>
        <v/>
      </c>
      <c r="AE90" s="159"/>
      <c r="AF90" s="159" t="str">
        <f aca="false">IF(Inosina!E90&lt;&gt;0,"Deoxy Uracila ","")</f>
        <v/>
      </c>
      <c r="AG90" s="159" t="str">
        <f aca="false">IF(Inosina!E90&gt;0,$BA$11&amp;'Pedido e Cotação'!F100&amp;" "&amp;$BA$4,"")</f>
        <v/>
      </c>
      <c r="AH90" s="159" t="str">
        <f aca="false">IF(AG90="","",VLOOKUP(AG90,$BA:$BD,2,0))</f>
        <v/>
      </c>
      <c r="AI90" s="159" t="str">
        <f aca="false">IF(Inosina!I90&lt;&gt;0,"2' O-Metil 5-Metil rU ","")</f>
        <v/>
      </c>
      <c r="AJ90" s="159" t="str">
        <f aca="false">IF(Inosina!F90&gt;0,$BA$15&amp;'Pedido e Cotação'!F100&amp;" "&amp;$BA$4,"")</f>
        <v/>
      </c>
      <c r="AK90" s="159" t="str">
        <f aca="false">IF(AJ90="","",VLOOKUP(AJ90,$BA:$BD,2,0))</f>
        <v/>
      </c>
      <c r="AL90" s="159" t="str">
        <f aca="false">IF(Inosina!K90&lt;&gt;0,"5' 5-Metil dC ","")</f>
        <v/>
      </c>
      <c r="AM90" s="159" t="str">
        <f aca="false">IF(Inosina!I90&gt;0,$BA$17&amp;'Pedido e Cotação'!I100&amp;" "&amp;$BA$4,"")</f>
        <v/>
      </c>
      <c r="AN90" s="159" t="str">
        <f aca="false">IF(AM90="","",VLOOKUP(AM90,$BA:$BD,2,0))</f>
        <v/>
      </c>
      <c r="AO90" s="159" t="str">
        <f aca="false">IF(Inosina!O90&lt;&gt;0,"Fosforotioato ","")</f>
        <v/>
      </c>
      <c r="AP90" s="159" t="str">
        <f aca="false">IF(Inosina!O90&gt;0,$BA$18&amp;'Pedido e Cotação'!F100&amp;" "&amp;$BA$4,"")</f>
        <v/>
      </c>
      <c r="AQ90" s="159" t="str">
        <f aca="false">IF(AP90="","",VLOOKUP(AP90,$BA:$BD,2,0))</f>
        <v/>
      </c>
      <c r="AR90" s="159" t="str">
        <f aca="false">IF(AND(H90="",K90="",N90="",Q90="",AO90="",AF90=""),"","Modificação Interna ")</f>
        <v/>
      </c>
      <c r="AS90" s="159" t="str">
        <f aca="false">H90&amp;K90&amp;N90&amp;Q90&amp;AF90&amp;AO90&amp;T90&amp;W90&amp;Z90&amp;AC90&amp;AI90&amp;AL90</f>
        <v/>
      </c>
      <c r="AT90" s="159" t="str">
        <f aca="false">CONCATENATE(IF('Pedido e Cotação'!H100&lt;&gt;"",IF('Pedido e Cotação'!H100&gt;0,$BA$5,""),IF('Pedido e Cotação'!H100&gt;0,$BA$5,""))," ",'Pedido e Cotação'!H100)</f>
        <v> </v>
      </c>
      <c r="AU90" s="159" t="str">
        <f aca="false">IF(AT90=" ","",AT90&amp;" "&amp;'Pedido e Cotação'!F100&amp;" "&amp;$BA$4)</f>
        <v/>
      </c>
      <c r="AV90" s="159" t="str">
        <f aca="false">IF(AU90="","",VLOOKUP(AU90,$BA:$BD,2,0))</f>
        <v/>
      </c>
      <c r="AW90" s="159" t="str">
        <f aca="false">CONCATENATE(IF('Pedido e Cotação'!I100&lt;&gt;"",IF('Pedido e Cotação'!I100&gt;0,$BA$6,""),IF('Pedido e Cotação'!I100&gt;0,$BA$6,""))," ",'Pedido e Cotação'!I100)</f>
        <v> </v>
      </c>
      <c r="AX90" s="159" t="str">
        <f aca="false">IF(AW90=" ","",AW90&amp;" "&amp;'Pedido e Cotação'!F100&amp;" "&amp;$BA$4)</f>
        <v/>
      </c>
      <c r="AY90" s="159" t="str">
        <f aca="false">IF(AX90="","",VLOOKUP(AX90,$BA:$BD,2,0))</f>
        <v/>
      </c>
      <c r="BA90" s="175" t="s">
        <v>448</v>
      </c>
      <c r="BB90" s="176" t="s">
        <v>449</v>
      </c>
      <c r="BC90" s="177" t="s">
        <v>450</v>
      </c>
      <c r="BD90" s="178" t="s">
        <v>399</v>
      </c>
    </row>
    <row r="91" customFormat="false" ht="12.75" hidden="false" customHeight="false" outlineLevel="0" collapsed="false">
      <c r="B91" s="159" t="str">
        <f aca="false">IF('Pedido e Cotação'!E101="","",$BA$3&amp;" "&amp;'Pedido e Cotação'!F101&amp;" "&amp;$BA$4)</f>
        <v/>
      </c>
      <c r="C91" s="159" t="str">
        <f aca="false">IF(OR(F91="Dessalinizado",F91="HPLC"),"",IF('Pedido e Cotação'!E101="","",IF('Pedido e Cotação'!G101&lt;=50,"",IF(AND('Pedido e Cotação'!G101&gt;50,'Pedido e Cotação'!G101&lt;80),"L","LL"))))</f>
        <v/>
      </c>
      <c r="D91" s="159" t="str">
        <f aca="false">IF(B91="","",(B91&amp;" "&amp;F91&amp;" "&amp;C91))</f>
        <v/>
      </c>
      <c r="E91" s="159" t="str">
        <f aca="false">IF(B91="","",VLOOKUP(D91,$BA:$BD,2,0))</f>
        <v/>
      </c>
      <c r="F91" s="159" t="str">
        <f aca="false">IF('Pedido e Cotação'!J101="","",'Pedido e Cotação'!J101)</f>
        <v/>
      </c>
      <c r="G91" s="159" t="str">
        <f aca="false">IF('Pedido e Cotação'!J101="HPLC",VLOOKUP(F91,$BA:$BD,2,0),"")</f>
        <v/>
      </c>
      <c r="H91" s="159" t="str">
        <f aca="false">IF(Inosina!D91&lt;&gt;0,"Inosina ","")</f>
        <v/>
      </c>
      <c r="I91" s="159" t="str">
        <f aca="false">IF(Inosina!D91&gt;0,$BA$7&amp;'Pedido e Cotação'!F101&amp;" "&amp;$BA$4,"")</f>
        <v/>
      </c>
      <c r="J91" s="159" t="str">
        <f aca="false">IF(I91="","",VLOOKUP(I91,$BA:$BD,2,0))</f>
        <v/>
      </c>
      <c r="K91" s="159" t="str">
        <f aca="false">IF(Inosina!L91&lt;&gt;0,"8-Oxoguanina ","")</f>
        <v/>
      </c>
      <c r="L91" s="159" t="str">
        <f aca="false">IF(Inosina!L91&gt;0,$BA$8&amp;'Pedido e Cotação'!F101&amp;" "&amp;$BA$4,"")</f>
        <v/>
      </c>
      <c r="M91" s="159" t="str">
        <f aca="false">IF(L91="","",VLOOKUP(L91,$BA:$BD,2,0))</f>
        <v/>
      </c>
      <c r="N91" s="159" t="str">
        <f aca="false">IF(Inosina!M91&lt;&gt;0,"C3 ","")</f>
        <v/>
      </c>
      <c r="O91" s="159" t="str">
        <f aca="false">IF(Inosina!M91&gt;0,$BA$9&amp;'Pedido e Cotação'!F101&amp;" "&amp;$BA$4,"")</f>
        <v/>
      </c>
      <c r="P91" s="159" t="str">
        <f aca="false">IF(O91="","",VLOOKUP(O91,$BA:$BD,2,0))</f>
        <v/>
      </c>
      <c r="Q91" s="159" t="str">
        <f aca="false">IF(Inosina!N91&lt;&gt;0,"C6 ","")</f>
        <v/>
      </c>
      <c r="R91" s="159" t="str">
        <f aca="false">IF(Inosina!N91&gt;0,$BA$10&amp;'Pedido e Cotação'!F101&amp;" "&amp;$BA$4,"")</f>
        <v/>
      </c>
      <c r="S91" s="159" t="str">
        <f aca="false">IF(R91="","",VLOOKUP(R91,$BA:$BD,2,0))</f>
        <v/>
      </c>
      <c r="T91" s="159" t="str">
        <f aca="false">IF(Inosina!J91&lt;&gt;0,"2' O-Metil rU ","")</f>
        <v/>
      </c>
      <c r="U91" s="159" t="str">
        <f aca="false">IF(Inosina!J91&gt;0,$BA$16&amp;'Pedido e Cotação'!F101&amp;" "&amp;$BA$4,"")</f>
        <v/>
      </c>
      <c r="V91" s="159" t="str">
        <f aca="false">IF(U91="","",VLOOKUP(U91,$BA:$BD,2,0))</f>
        <v/>
      </c>
      <c r="W91" s="159" t="str">
        <f aca="false">IF(Inosina!H91&lt;&gt;0,"2' O-Metil rG ","")</f>
        <v/>
      </c>
      <c r="X91" s="159" t="str">
        <f aca="false">IF(Inosina!H91&gt;0,$BA$14&amp;'Pedido e Cotação'!F101&amp;" "&amp;$BA$4,"")</f>
        <v/>
      </c>
      <c r="Y91" s="159" t="str">
        <f aca="false">IF(X91="","",VLOOKUP(X91,$BA:$BD,2,0))</f>
        <v/>
      </c>
      <c r="Z91" s="159" t="str">
        <f aca="false">IF(Inosina!G91&lt;&gt;0,"2' O-Metil rC ","")</f>
        <v/>
      </c>
      <c r="AA91" s="159" t="str">
        <f aca="false">IF(Inosina!G91&gt;0,$BA$13&amp;'Pedido e Cotação'!F101&amp;" "&amp;$BA$4,"")</f>
        <v/>
      </c>
      <c r="AB91" s="159" t="str">
        <f aca="false">IF(AA91="","",VLOOKUP(AA91,$BA:$BD,2,0))</f>
        <v/>
      </c>
      <c r="AC91" s="159" t="str">
        <f aca="false">IF(Inosina!F91&lt;&gt;0,"2' O-Metil rA ","")</f>
        <v/>
      </c>
      <c r="AD91" s="159" t="str">
        <f aca="false">IF(Inosina!F91&gt;0,$BA$12&amp;'Pedido e Cotação'!F101&amp;" "&amp;$BA$4,"")</f>
        <v/>
      </c>
      <c r="AE91" s="159"/>
      <c r="AF91" s="159" t="str">
        <f aca="false">IF(Inosina!E91&lt;&gt;0,"Deoxy Uracila ","")</f>
        <v/>
      </c>
      <c r="AG91" s="159" t="str">
        <f aca="false">IF(Inosina!E91&gt;0,$BA$11&amp;'Pedido e Cotação'!F101&amp;" "&amp;$BA$4,"")</f>
        <v/>
      </c>
      <c r="AH91" s="159" t="str">
        <f aca="false">IF(AG91="","",VLOOKUP(AG91,$BA:$BD,2,0))</f>
        <v/>
      </c>
      <c r="AI91" s="159" t="str">
        <f aca="false">IF(Inosina!I91&lt;&gt;0,"2' O-Metil 5-Metil rU ","")</f>
        <v/>
      </c>
      <c r="AJ91" s="159" t="str">
        <f aca="false">IF(Inosina!F91&gt;0,$BA$15&amp;'Pedido e Cotação'!F101&amp;" "&amp;$BA$4,"")</f>
        <v/>
      </c>
      <c r="AK91" s="159" t="str">
        <f aca="false">IF(AJ91="","",VLOOKUP(AJ91,$BA:$BD,2,0))</f>
        <v/>
      </c>
      <c r="AL91" s="159" t="str">
        <f aca="false">IF(Inosina!K91&lt;&gt;0,"5' 5-Metil dC ","")</f>
        <v/>
      </c>
      <c r="AM91" s="159" t="str">
        <f aca="false">IF(Inosina!I91&gt;0,$BA$17&amp;'Pedido e Cotação'!I101&amp;" "&amp;$BA$4,"")</f>
        <v/>
      </c>
      <c r="AN91" s="159" t="str">
        <f aca="false">IF(AM91="","",VLOOKUP(AM91,$BA:$BD,2,0))</f>
        <v/>
      </c>
      <c r="AO91" s="159" t="str">
        <f aca="false">IF(Inosina!O91&lt;&gt;0,"Fosforotioato ","")</f>
        <v/>
      </c>
      <c r="AP91" s="159" t="str">
        <f aca="false">IF(Inosina!O91&gt;0,$BA$18&amp;'Pedido e Cotação'!F101&amp;" "&amp;$BA$4,"")</f>
        <v/>
      </c>
      <c r="AQ91" s="159" t="str">
        <f aca="false">IF(AP91="","",VLOOKUP(AP91,$BA:$BD,2,0))</f>
        <v/>
      </c>
      <c r="AR91" s="159" t="str">
        <f aca="false">IF(AND(H91="",K91="",N91="",Q91="",AO91="",AF91=""),"","Modificação Interna ")</f>
        <v/>
      </c>
      <c r="AS91" s="159" t="str">
        <f aca="false">H91&amp;K91&amp;N91&amp;Q91&amp;AF91&amp;AO91&amp;T91&amp;W91&amp;Z91&amp;AC91&amp;AI91&amp;AL91</f>
        <v/>
      </c>
      <c r="AT91" s="159" t="str">
        <f aca="false">CONCATENATE(IF('Pedido e Cotação'!H101&lt;&gt;"",IF('Pedido e Cotação'!H101&gt;0,$BA$5,""),IF('Pedido e Cotação'!H101&gt;0,$BA$5,""))," ",'Pedido e Cotação'!H101)</f>
        <v> </v>
      </c>
      <c r="AU91" s="159" t="str">
        <f aca="false">IF(AT91=" ","",AT91&amp;" "&amp;'Pedido e Cotação'!F101&amp;" "&amp;$BA$4)</f>
        <v/>
      </c>
      <c r="AV91" s="159" t="str">
        <f aca="false">IF(AU91="","",VLOOKUP(AU91,$BA:$BD,2,0))</f>
        <v/>
      </c>
      <c r="AW91" s="159" t="str">
        <f aca="false">CONCATENATE(IF('Pedido e Cotação'!I101&lt;&gt;"",IF('Pedido e Cotação'!I101&gt;0,$BA$6,""),IF('Pedido e Cotação'!I101&gt;0,$BA$6,""))," ",'Pedido e Cotação'!I101)</f>
        <v> </v>
      </c>
      <c r="AX91" s="159" t="str">
        <f aca="false">IF(AW91=" ","",AW91&amp;" "&amp;'Pedido e Cotação'!F101&amp;" "&amp;$BA$4)</f>
        <v/>
      </c>
      <c r="AY91" s="159" t="str">
        <f aca="false">IF(AX91="","",VLOOKUP(AX91,$BA:$BD,2,0))</f>
        <v/>
      </c>
      <c r="BA91" s="175" t="s">
        <v>451</v>
      </c>
      <c r="BB91" s="176" t="s">
        <v>452</v>
      </c>
      <c r="BC91" s="177" t="s">
        <v>453</v>
      </c>
      <c r="BD91" s="178" t="n">
        <v>220</v>
      </c>
    </row>
    <row r="92" customFormat="false" ht="12.75" hidden="false" customHeight="false" outlineLevel="0" collapsed="false">
      <c r="B92" s="159" t="str">
        <f aca="false">IF('Pedido e Cotação'!E102="","",$BA$3&amp;" "&amp;'Pedido e Cotação'!F102&amp;" "&amp;$BA$4)</f>
        <v/>
      </c>
      <c r="C92" s="159" t="str">
        <f aca="false">IF(OR(F92="Dessalinizado",F92="HPLC"),"",IF('Pedido e Cotação'!E102="","",IF('Pedido e Cotação'!G102&lt;=50,"",IF(AND('Pedido e Cotação'!G102&gt;50,'Pedido e Cotação'!G102&lt;80),"L","LL"))))</f>
        <v/>
      </c>
      <c r="D92" s="159" t="str">
        <f aca="false">IF(B92="","",(B92&amp;" "&amp;F92&amp;" "&amp;C92))</f>
        <v/>
      </c>
      <c r="E92" s="159" t="str">
        <f aca="false">IF(B92="","",VLOOKUP(D92,$BA:$BD,2,0))</f>
        <v/>
      </c>
      <c r="F92" s="159" t="str">
        <f aca="false">IF('Pedido e Cotação'!J102="","",'Pedido e Cotação'!J102)</f>
        <v/>
      </c>
      <c r="G92" s="159" t="str">
        <f aca="false">IF('Pedido e Cotação'!J102="HPLC",VLOOKUP(F92,$BA:$BD,2,0),"")</f>
        <v/>
      </c>
      <c r="H92" s="159" t="str">
        <f aca="false">IF(Inosina!D92&lt;&gt;0,"Inosina ","")</f>
        <v/>
      </c>
      <c r="I92" s="159" t="str">
        <f aca="false">IF(Inosina!D92&gt;0,$BA$7&amp;'Pedido e Cotação'!F102&amp;" "&amp;$BA$4,"")</f>
        <v/>
      </c>
      <c r="J92" s="159" t="str">
        <f aca="false">IF(I92="","",VLOOKUP(I92,$BA:$BD,2,0))</f>
        <v/>
      </c>
      <c r="K92" s="159" t="str">
        <f aca="false">IF(Inosina!L92&lt;&gt;0,"8-Oxoguanina ","")</f>
        <v/>
      </c>
      <c r="L92" s="159" t="str">
        <f aca="false">IF(Inosina!L92&gt;0,$BA$8&amp;'Pedido e Cotação'!F102&amp;" "&amp;$BA$4,"")</f>
        <v/>
      </c>
      <c r="M92" s="159" t="str">
        <f aca="false">IF(L92="","",VLOOKUP(L92,$BA:$BD,2,0))</f>
        <v/>
      </c>
      <c r="N92" s="159" t="str">
        <f aca="false">IF(Inosina!M92&lt;&gt;0,"C3 ","")</f>
        <v/>
      </c>
      <c r="O92" s="159" t="str">
        <f aca="false">IF(Inosina!M92&gt;0,$BA$9&amp;'Pedido e Cotação'!F102&amp;" "&amp;$BA$4,"")</f>
        <v/>
      </c>
      <c r="P92" s="159" t="str">
        <f aca="false">IF(O92="","",VLOOKUP(O92,$BA:$BD,2,0))</f>
        <v/>
      </c>
      <c r="Q92" s="159" t="str">
        <f aca="false">IF(Inosina!N92&lt;&gt;0,"C6 ","")</f>
        <v/>
      </c>
      <c r="R92" s="159" t="str">
        <f aca="false">IF(Inosina!N92&gt;0,$BA$10&amp;'Pedido e Cotação'!F102&amp;" "&amp;$BA$4,"")</f>
        <v/>
      </c>
      <c r="S92" s="159" t="str">
        <f aca="false">IF(R92="","",VLOOKUP(R92,$BA:$BD,2,0))</f>
        <v/>
      </c>
      <c r="T92" s="159" t="str">
        <f aca="false">IF(Inosina!J92&lt;&gt;0,"2' O-Metil rU ","")</f>
        <v/>
      </c>
      <c r="U92" s="159" t="str">
        <f aca="false">IF(Inosina!J92&gt;0,$BA$16&amp;'Pedido e Cotação'!F102&amp;" "&amp;$BA$4,"")</f>
        <v/>
      </c>
      <c r="V92" s="159" t="str">
        <f aca="false">IF(U92="","",VLOOKUP(U92,$BA:$BD,2,0))</f>
        <v/>
      </c>
      <c r="W92" s="159" t="str">
        <f aca="false">IF(Inosina!H92&lt;&gt;0,"2' O-Metil rG ","")</f>
        <v/>
      </c>
      <c r="X92" s="159" t="str">
        <f aca="false">IF(Inosina!H92&gt;0,$BA$14&amp;'Pedido e Cotação'!F102&amp;" "&amp;$BA$4,"")</f>
        <v/>
      </c>
      <c r="Y92" s="159" t="str">
        <f aca="false">IF(X92="","",VLOOKUP(X92,$BA:$BD,2,0))</f>
        <v/>
      </c>
      <c r="Z92" s="159" t="str">
        <f aca="false">IF(Inosina!G92&lt;&gt;0,"2' O-Metil rC ","")</f>
        <v/>
      </c>
      <c r="AA92" s="159" t="str">
        <f aca="false">IF(Inosina!G92&gt;0,$BA$13&amp;'Pedido e Cotação'!F102&amp;" "&amp;$BA$4,"")</f>
        <v/>
      </c>
      <c r="AB92" s="159" t="str">
        <f aca="false">IF(AA92="","",VLOOKUP(AA92,$BA:$BD,2,0))</f>
        <v/>
      </c>
      <c r="AC92" s="159" t="str">
        <f aca="false">IF(Inosina!F92&lt;&gt;0,"2' O-Metil rA ","")</f>
        <v/>
      </c>
      <c r="AD92" s="159" t="str">
        <f aca="false">IF(Inosina!F92&gt;0,$BA$12&amp;'Pedido e Cotação'!F102&amp;" "&amp;$BA$4,"")</f>
        <v/>
      </c>
      <c r="AE92" s="159"/>
      <c r="AF92" s="159" t="str">
        <f aca="false">IF(Inosina!E92&lt;&gt;0,"Deoxy Uracila ","")</f>
        <v/>
      </c>
      <c r="AG92" s="159" t="str">
        <f aca="false">IF(Inosina!E92&gt;0,$BA$11&amp;'Pedido e Cotação'!F102&amp;" "&amp;$BA$4,"")</f>
        <v/>
      </c>
      <c r="AH92" s="159" t="str">
        <f aca="false">IF(AG92="","",VLOOKUP(AG92,$BA:$BD,2,0))</f>
        <v/>
      </c>
      <c r="AI92" s="159" t="str">
        <f aca="false">IF(Inosina!I92&lt;&gt;0,"2' O-Metil 5-Metil rU ","")</f>
        <v/>
      </c>
      <c r="AJ92" s="159" t="str">
        <f aca="false">IF(Inosina!F92&gt;0,$BA$15&amp;'Pedido e Cotação'!F102&amp;" "&amp;$BA$4,"")</f>
        <v/>
      </c>
      <c r="AK92" s="159" t="str">
        <f aca="false">IF(AJ92="","",VLOOKUP(AJ92,$BA:$BD,2,0))</f>
        <v/>
      </c>
      <c r="AL92" s="159" t="str">
        <f aca="false">IF(Inosina!K92&lt;&gt;0,"5' 5-Metil dC ","")</f>
        <v/>
      </c>
      <c r="AM92" s="159" t="str">
        <f aca="false">IF(Inosina!I92&gt;0,$BA$17&amp;'Pedido e Cotação'!I102&amp;" "&amp;$BA$4,"")</f>
        <v/>
      </c>
      <c r="AN92" s="159" t="str">
        <f aca="false">IF(AM92="","",VLOOKUP(AM92,$BA:$BD,2,0))</f>
        <v/>
      </c>
      <c r="AO92" s="159" t="str">
        <f aca="false">IF(Inosina!O92&lt;&gt;0,"Fosforotioato ","")</f>
        <v/>
      </c>
      <c r="AP92" s="159" t="str">
        <f aca="false">IF(Inosina!O92&gt;0,$BA$18&amp;'Pedido e Cotação'!F102&amp;" "&amp;$BA$4,"")</f>
        <v/>
      </c>
      <c r="AQ92" s="159" t="str">
        <f aca="false">IF(AP92="","",VLOOKUP(AP92,$BA:$BD,2,0))</f>
        <v/>
      </c>
      <c r="AR92" s="159" t="str">
        <f aca="false">IF(AND(H92="",K92="",N92="",Q92="",AO92="",AF92=""),"","Modificação Interna ")</f>
        <v/>
      </c>
      <c r="AS92" s="159" t="str">
        <f aca="false">H92&amp;K92&amp;N92&amp;Q92&amp;AF92&amp;AO92&amp;T92&amp;W92&amp;Z92&amp;AC92&amp;AI92&amp;AL92</f>
        <v/>
      </c>
      <c r="AT92" s="159" t="str">
        <f aca="false">CONCATENATE(IF('Pedido e Cotação'!H102&lt;&gt;"",IF('Pedido e Cotação'!H102&gt;0,$BA$5,""),IF('Pedido e Cotação'!H102&gt;0,$BA$5,""))," ",'Pedido e Cotação'!H102)</f>
        <v> </v>
      </c>
      <c r="AU92" s="159" t="str">
        <f aca="false">IF(AT92=" ","",AT92&amp;" "&amp;'Pedido e Cotação'!F102&amp;" "&amp;$BA$4)</f>
        <v/>
      </c>
      <c r="AV92" s="159" t="str">
        <f aca="false">IF(AU92="","",VLOOKUP(AU92,$BA:$BD,2,0))</f>
        <v/>
      </c>
      <c r="AW92" s="159" t="str">
        <f aca="false">CONCATENATE(IF('Pedido e Cotação'!I102&lt;&gt;"",IF('Pedido e Cotação'!I102&gt;0,$BA$6,""),IF('Pedido e Cotação'!I102&gt;0,$BA$6,""))," ",'Pedido e Cotação'!I102)</f>
        <v> </v>
      </c>
      <c r="AX92" s="159" t="str">
        <f aca="false">IF(AW92=" ","",AW92&amp;" "&amp;'Pedido e Cotação'!F102&amp;" "&amp;$BA$4)</f>
        <v/>
      </c>
      <c r="AY92" s="159" t="str">
        <f aca="false">IF(AX92="","",VLOOKUP(AX92,$BA:$BD,2,0))</f>
        <v/>
      </c>
      <c r="BA92" s="175" t="s">
        <v>454</v>
      </c>
      <c r="BB92" s="176" t="s">
        <v>455</v>
      </c>
      <c r="BC92" s="177" t="s">
        <v>456</v>
      </c>
      <c r="BD92" s="178" t="n">
        <v>270</v>
      </c>
    </row>
    <row r="93" customFormat="false" ht="12.75" hidden="false" customHeight="false" outlineLevel="0" collapsed="false">
      <c r="B93" s="159" t="str">
        <f aca="false">IF('Pedido e Cotação'!E103="","",$BA$3&amp;" "&amp;'Pedido e Cotação'!F103&amp;" "&amp;$BA$4)</f>
        <v/>
      </c>
      <c r="C93" s="159" t="str">
        <f aca="false">IF(OR(F93="Dessalinizado",F93="HPLC"),"",IF('Pedido e Cotação'!E103="","",IF('Pedido e Cotação'!G103&lt;=50,"",IF(AND('Pedido e Cotação'!G103&gt;50,'Pedido e Cotação'!G103&lt;80),"L","LL"))))</f>
        <v/>
      </c>
      <c r="D93" s="159" t="str">
        <f aca="false">IF(B93="","",(B93&amp;" "&amp;F93&amp;" "&amp;C93))</f>
        <v/>
      </c>
      <c r="E93" s="159" t="str">
        <f aca="false">IF(B93="","",VLOOKUP(D93,$BA:$BD,2,0))</f>
        <v/>
      </c>
      <c r="F93" s="159" t="str">
        <f aca="false">IF('Pedido e Cotação'!J103="","",'Pedido e Cotação'!J103)</f>
        <v/>
      </c>
      <c r="G93" s="159" t="str">
        <f aca="false">IF('Pedido e Cotação'!J103="HPLC",VLOOKUP(F93,$BA:$BD,2,0),"")</f>
        <v/>
      </c>
      <c r="H93" s="159" t="str">
        <f aca="false">IF(Inosina!D93&lt;&gt;0,"Inosina ","")</f>
        <v/>
      </c>
      <c r="I93" s="159" t="str">
        <f aca="false">IF(Inosina!D93&gt;0,$BA$7&amp;'Pedido e Cotação'!F103&amp;" "&amp;$BA$4,"")</f>
        <v/>
      </c>
      <c r="J93" s="159" t="str">
        <f aca="false">IF(I93="","",VLOOKUP(I93,$BA:$BD,2,0))</f>
        <v/>
      </c>
      <c r="K93" s="159" t="str">
        <f aca="false">IF(Inosina!L93&lt;&gt;0,"8-Oxoguanina ","")</f>
        <v/>
      </c>
      <c r="L93" s="159" t="str">
        <f aca="false">IF(Inosina!L93&gt;0,$BA$8&amp;'Pedido e Cotação'!F103&amp;" "&amp;$BA$4,"")</f>
        <v/>
      </c>
      <c r="M93" s="159" t="str">
        <f aca="false">IF(L93="","",VLOOKUP(L93,$BA:$BD,2,0))</f>
        <v/>
      </c>
      <c r="N93" s="159" t="str">
        <f aca="false">IF(Inosina!M93&lt;&gt;0,"C3 ","")</f>
        <v/>
      </c>
      <c r="O93" s="159" t="str">
        <f aca="false">IF(Inosina!M93&gt;0,$BA$9&amp;'Pedido e Cotação'!F103&amp;" "&amp;$BA$4,"")</f>
        <v/>
      </c>
      <c r="P93" s="159" t="str">
        <f aca="false">IF(O93="","",VLOOKUP(O93,$BA:$BD,2,0))</f>
        <v/>
      </c>
      <c r="Q93" s="159" t="str">
        <f aca="false">IF(Inosina!N93&lt;&gt;0,"C6 ","")</f>
        <v/>
      </c>
      <c r="R93" s="159" t="str">
        <f aca="false">IF(Inosina!N93&gt;0,$BA$10&amp;'Pedido e Cotação'!F103&amp;" "&amp;$BA$4,"")</f>
        <v/>
      </c>
      <c r="S93" s="159" t="str">
        <f aca="false">IF(R93="","",VLOOKUP(R93,$BA:$BD,2,0))</f>
        <v/>
      </c>
      <c r="T93" s="159" t="str">
        <f aca="false">IF(Inosina!J93&lt;&gt;0,"2' O-Metil rU ","")</f>
        <v/>
      </c>
      <c r="U93" s="159" t="str">
        <f aca="false">IF(Inosina!J93&gt;0,$BA$16&amp;'Pedido e Cotação'!F103&amp;" "&amp;$BA$4,"")</f>
        <v/>
      </c>
      <c r="V93" s="159" t="str">
        <f aca="false">IF(U93="","",VLOOKUP(U93,$BA:$BD,2,0))</f>
        <v/>
      </c>
      <c r="W93" s="159" t="str">
        <f aca="false">IF(Inosina!H93&lt;&gt;0,"2' O-Metil rG ","")</f>
        <v/>
      </c>
      <c r="X93" s="159" t="str">
        <f aca="false">IF(Inosina!H93&gt;0,$BA$14&amp;'Pedido e Cotação'!F103&amp;" "&amp;$BA$4,"")</f>
        <v/>
      </c>
      <c r="Y93" s="159" t="str">
        <f aca="false">IF(X93="","",VLOOKUP(X93,$BA:$BD,2,0))</f>
        <v/>
      </c>
      <c r="Z93" s="159" t="str">
        <f aca="false">IF(Inosina!G93&lt;&gt;0,"2' O-Metil rC ","")</f>
        <v/>
      </c>
      <c r="AA93" s="159" t="str">
        <f aca="false">IF(Inosina!G93&gt;0,$BA$13&amp;'Pedido e Cotação'!F103&amp;" "&amp;$BA$4,"")</f>
        <v/>
      </c>
      <c r="AB93" s="159" t="str">
        <f aca="false">IF(AA93="","",VLOOKUP(AA93,$BA:$BD,2,0))</f>
        <v/>
      </c>
      <c r="AC93" s="159" t="str">
        <f aca="false">IF(Inosina!F93&lt;&gt;0,"2' O-Metil rA ","")</f>
        <v/>
      </c>
      <c r="AD93" s="159" t="str">
        <f aca="false">IF(Inosina!F93&gt;0,$BA$12&amp;'Pedido e Cotação'!F103&amp;" "&amp;$BA$4,"")</f>
        <v/>
      </c>
      <c r="AE93" s="159"/>
      <c r="AF93" s="159" t="str">
        <f aca="false">IF(Inosina!E93&lt;&gt;0,"Deoxy Uracila ","")</f>
        <v/>
      </c>
      <c r="AG93" s="159" t="str">
        <f aca="false">IF(Inosina!E93&gt;0,$BA$11&amp;'Pedido e Cotação'!F103&amp;" "&amp;$BA$4,"")</f>
        <v/>
      </c>
      <c r="AH93" s="159" t="str">
        <f aca="false">IF(AG93="","",VLOOKUP(AG93,$BA:$BD,2,0))</f>
        <v/>
      </c>
      <c r="AI93" s="159" t="str">
        <f aca="false">IF(Inosina!I93&lt;&gt;0,"2' O-Metil 5-Metil rU ","")</f>
        <v/>
      </c>
      <c r="AJ93" s="159" t="str">
        <f aca="false">IF(Inosina!F93&gt;0,$BA$15&amp;'Pedido e Cotação'!F103&amp;" "&amp;$BA$4,"")</f>
        <v/>
      </c>
      <c r="AK93" s="159" t="str">
        <f aca="false">IF(AJ93="","",VLOOKUP(AJ93,$BA:$BD,2,0))</f>
        <v/>
      </c>
      <c r="AL93" s="159" t="str">
        <f aca="false">IF(Inosina!K93&lt;&gt;0,"5' 5-Metil dC ","")</f>
        <v/>
      </c>
      <c r="AM93" s="159" t="str">
        <f aca="false">IF(Inosina!I93&gt;0,$BA$17&amp;'Pedido e Cotação'!I103&amp;" "&amp;$BA$4,"")</f>
        <v/>
      </c>
      <c r="AN93" s="159" t="str">
        <f aca="false">IF(AM93="","",VLOOKUP(AM93,$BA:$BD,2,0))</f>
        <v/>
      </c>
      <c r="AO93" s="159" t="str">
        <f aca="false">IF(Inosina!O93&lt;&gt;0,"Fosforotioato ","")</f>
        <v/>
      </c>
      <c r="AP93" s="159" t="str">
        <f aca="false">IF(Inosina!O93&gt;0,$BA$18&amp;'Pedido e Cotação'!F103&amp;" "&amp;$BA$4,"")</f>
        <v/>
      </c>
      <c r="AQ93" s="159" t="str">
        <f aca="false">IF(AP93="","",VLOOKUP(AP93,$BA:$BD,2,0))</f>
        <v/>
      </c>
      <c r="AR93" s="159" t="str">
        <f aca="false">IF(AND(H93="",K93="",N93="",Q93="",AO93="",AF93=""),"","Modificação Interna ")</f>
        <v/>
      </c>
      <c r="AS93" s="159" t="str">
        <f aca="false">H93&amp;K93&amp;N93&amp;Q93&amp;AF93&amp;AO93&amp;T93&amp;W93&amp;Z93&amp;AC93&amp;AI93&amp;AL93</f>
        <v/>
      </c>
      <c r="AT93" s="159" t="str">
        <f aca="false">CONCATENATE(IF('Pedido e Cotação'!H103&lt;&gt;"",IF('Pedido e Cotação'!H103&gt;0,$BA$5,""),IF('Pedido e Cotação'!H103&gt;0,$BA$5,""))," ",'Pedido e Cotação'!H103)</f>
        <v> </v>
      </c>
      <c r="AU93" s="159" t="str">
        <f aca="false">IF(AT93=" ","",AT93&amp;" "&amp;'Pedido e Cotação'!F103&amp;" "&amp;$BA$4)</f>
        <v/>
      </c>
      <c r="AV93" s="159" t="str">
        <f aca="false">IF(AU93="","",VLOOKUP(AU93,$BA:$BD,2,0))</f>
        <v/>
      </c>
      <c r="AW93" s="159" t="str">
        <f aca="false">CONCATENATE(IF('Pedido e Cotação'!I103&lt;&gt;"",IF('Pedido e Cotação'!I103&gt;0,$BA$6,""),IF('Pedido e Cotação'!I103&gt;0,$BA$6,""))," ",'Pedido e Cotação'!I103)</f>
        <v> </v>
      </c>
      <c r="AX93" s="159" t="str">
        <f aca="false">IF(AW93=" ","",AW93&amp;" "&amp;'Pedido e Cotação'!F103&amp;" "&amp;$BA$4)</f>
        <v/>
      </c>
      <c r="AY93" s="159" t="str">
        <f aca="false">IF(AX93="","",VLOOKUP(AX93,$BA:$BD,2,0))</f>
        <v/>
      </c>
      <c r="BA93" s="175" t="s">
        <v>457</v>
      </c>
      <c r="BB93" s="176" t="s">
        <v>458</v>
      </c>
      <c r="BC93" s="177" t="s">
        <v>459</v>
      </c>
      <c r="BD93" s="178" t="n">
        <v>351</v>
      </c>
    </row>
    <row r="94" customFormat="false" ht="12.75" hidden="false" customHeight="false" outlineLevel="0" collapsed="false">
      <c r="B94" s="159" t="str">
        <f aca="false">IF('Pedido e Cotação'!E104="","",$BA$3&amp;" "&amp;'Pedido e Cotação'!F104&amp;" "&amp;$BA$4)</f>
        <v/>
      </c>
      <c r="C94" s="159" t="str">
        <f aca="false">IF(OR(F94="Dessalinizado",F94="HPLC"),"",IF('Pedido e Cotação'!E104="","",IF('Pedido e Cotação'!G104&lt;=50,"",IF(AND('Pedido e Cotação'!G104&gt;50,'Pedido e Cotação'!G104&lt;80),"L","LL"))))</f>
        <v/>
      </c>
      <c r="D94" s="159" t="str">
        <f aca="false">IF(B94="","",(B94&amp;" "&amp;F94&amp;" "&amp;C94))</f>
        <v/>
      </c>
      <c r="E94" s="159" t="str">
        <f aca="false">IF(B94="","",VLOOKUP(D94,$BA:$BD,2,0))</f>
        <v/>
      </c>
      <c r="F94" s="159" t="str">
        <f aca="false">IF('Pedido e Cotação'!J104="","",'Pedido e Cotação'!J104)</f>
        <v/>
      </c>
      <c r="G94" s="159" t="str">
        <f aca="false">IF('Pedido e Cotação'!J104="HPLC",VLOOKUP(F94,$BA:$BD,2,0),"")</f>
        <v/>
      </c>
      <c r="H94" s="159" t="str">
        <f aca="false">IF(Inosina!D94&lt;&gt;0,"Inosina ","")</f>
        <v/>
      </c>
      <c r="I94" s="159" t="str">
        <f aca="false">IF(Inosina!D94&gt;0,$BA$7&amp;'Pedido e Cotação'!F104&amp;" "&amp;$BA$4,"")</f>
        <v/>
      </c>
      <c r="J94" s="159" t="str">
        <f aca="false">IF(I94="","",VLOOKUP(I94,$BA:$BD,2,0))</f>
        <v/>
      </c>
      <c r="K94" s="159" t="str">
        <f aca="false">IF(Inosina!L94&lt;&gt;0,"8-Oxoguanina ","")</f>
        <v/>
      </c>
      <c r="L94" s="159" t="str">
        <f aca="false">IF(Inosina!L94&gt;0,$BA$8&amp;'Pedido e Cotação'!F104&amp;" "&amp;$BA$4,"")</f>
        <v/>
      </c>
      <c r="M94" s="159" t="str">
        <f aca="false">IF(L94="","",VLOOKUP(L94,$BA:$BD,2,0))</f>
        <v/>
      </c>
      <c r="N94" s="159" t="str">
        <f aca="false">IF(Inosina!M94&lt;&gt;0,"C3 ","")</f>
        <v/>
      </c>
      <c r="O94" s="159" t="str">
        <f aca="false">IF(Inosina!M94&gt;0,$BA$9&amp;'Pedido e Cotação'!F104&amp;" "&amp;$BA$4,"")</f>
        <v/>
      </c>
      <c r="P94" s="159" t="str">
        <f aca="false">IF(O94="","",VLOOKUP(O94,$BA:$BD,2,0))</f>
        <v/>
      </c>
      <c r="Q94" s="159" t="str">
        <f aca="false">IF(Inosina!N94&lt;&gt;0,"C6 ","")</f>
        <v/>
      </c>
      <c r="R94" s="159" t="str">
        <f aca="false">IF(Inosina!N94&gt;0,$BA$10&amp;'Pedido e Cotação'!F104&amp;" "&amp;$BA$4,"")</f>
        <v/>
      </c>
      <c r="S94" s="159" t="str">
        <f aca="false">IF(R94="","",VLOOKUP(R94,$BA:$BD,2,0))</f>
        <v/>
      </c>
      <c r="T94" s="159" t="str">
        <f aca="false">IF(Inosina!J94&lt;&gt;0,"2' O-Metil rU ","")</f>
        <v/>
      </c>
      <c r="U94" s="159" t="str">
        <f aca="false">IF(Inosina!J94&gt;0,$BA$16&amp;'Pedido e Cotação'!F104&amp;" "&amp;$BA$4,"")</f>
        <v/>
      </c>
      <c r="V94" s="159" t="str">
        <f aca="false">IF(U94="","",VLOOKUP(U94,$BA:$BD,2,0))</f>
        <v/>
      </c>
      <c r="W94" s="159" t="str">
        <f aca="false">IF(Inosina!H94&lt;&gt;0,"2' O-Metil rG ","")</f>
        <v/>
      </c>
      <c r="X94" s="159" t="str">
        <f aca="false">IF(Inosina!H94&gt;0,$BA$14&amp;'Pedido e Cotação'!F104&amp;" "&amp;$BA$4,"")</f>
        <v/>
      </c>
      <c r="Y94" s="159" t="str">
        <f aca="false">IF(X94="","",VLOOKUP(X94,$BA:$BD,2,0))</f>
        <v/>
      </c>
      <c r="Z94" s="159" t="str">
        <f aca="false">IF(Inosina!G94&lt;&gt;0,"2' O-Metil rC ","")</f>
        <v/>
      </c>
      <c r="AA94" s="159" t="str">
        <f aca="false">IF(Inosina!G94&gt;0,$BA$13&amp;'Pedido e Cotação'!F104&amp;" "&amp;$BA$4,"")</f>
        <v/>
      </c>
      <c r="AB94" s="159" t="str">
        <f aca="false">IF(AA94="","",VLOOKUP(AA94,$BA:$BD,2,0))</f>
        <v/>
      </c>
      <c r="AC94" s="159" t="str">
        <f aca="false">IF(Inosina!F94&lt;&gt;0,"2' O-Metil rA ","")</f>
        <v/>
      </c>
      <c r="AD94" s="159" t="str">
        <f aca="false">IF(Inosina!F94&gt;0,$BA$12&amp;'Pedido e Cotação'!F104&amp;" "&amp;$BA$4,"")</f>
        <v/>
      </c>
      <c r="AE94" s="159"/>
      <c r="AF94" s="159" t="str">
        <f aca="false">IF(Inosina!E94&lt;&gt;0,"Deoxy Uracila ","")</f>
        <v/>
      </c>
      <c r="AG94" s="159" t="str">
        <f aca="false">IF(Inosina!E94&gt;0,$BA$11&amp;'Pedido e Cotação'!F104&amp;" "&amp;$BA$4,"")</f>
        <v/>
      </c>
      <c r="AH94" s="159" t="str">
        <f aca="false">IF(AG94="","",VLOOKUP(AG94,$BA:$BD,2,0))</f>
        <v/>
      </c>
      <c r="AI94" s="159" t="str">
        <f aca="false">IF(Inosina!I94&lt;&gt;0,"2' O-Metil 5-Metil rU ","")</f>
        <v/>
      </c>
      <c r="AJ94" s="159" t="str">
        <f aca="false">IF(Inosina!F94&gt;0,$BA$15&amp;'Pedido e Cotação'!F104&amp;" "&amp;$BA$4,"")</f>
        <v/>
      </c>
      <c r="AK94" s="159" t="str">
        <f aca="false">IF(AJ94="","",VLOOKUP(AJ94,$BA:$BD,2,0))</f>
        <v/>
      </c>
      <c r="AL94" s="159" t="str">
        <f aca="false">IF(Inosina!K94&lt;&gt;0,"5' 5-Metil dC ","")</f>
        <v/>
      </c>
      <c r="AM94" s="159" t="str">
        <f aca="false">IF(Inosina!I94&gt;0,$BA$17&amp;'Pedido e Cotação'!I104&amp;" "&amp;$BA$4,"")</f>
        <v/>
      </c>
      <c r="AN94" s="159" t="str">
        <f aca="false">IF(AM94="","",VLOOKUP(AM94,$BA:$BD,2,0))</f>
        <v/>
      </c>
      <c r="AO94" s="159" t="str">
        <f aca="false">IF(Inosina!O94&lt;&gt;0,"Fosforotioato ","")</f>
        <v/>
      </c>
      <c r="AP94" s="159" t="str">
        <f aca="false">IF(Inosina!O94&gt;0,$BA$18&amp;'Pedido e Cotação'!F104&amp;" "&amp;$BA$4,"")</f>
        <v/>
      </c>
      <c r="AQ94" s="159" t="str">
        <f aca="false">IF(AP94="","",VLOOKUP(AP94,$BA:$BD,2,0))</f>
        <v/>
      </c>
      <c r="AR94" s="159" t="str">
        <f aca="false">IF(AND(H94="",K94="",N94="",Q94="",AO94="",AF94=""),"","Modificação Interna ")</f>
        <v/>
      </c>
      <c r="AS94" s="159" t="str">
        <f aca="false">H94&amp;K94&amp;N94&amp;Q94&amp;AF94&amp;AO94&amp;T94&amp;W94&amp;Z94&amp;AC94&amp;AI94&amp;AL94</f>
        <v/>
      </c>
      <c r="AT94" s="159" t="str">
        <f aca="false">CONCATENATE(IF('Pedido e Cotação'!H104&lt;&gt;"",IF('Pedido e Cotação'!H104&gt;0,$BA$5,""),IF('Pedido e Cotação'!H104&gt;0,$BA$5,""))," ",'Pedido e Cotação'!H104)</f>
        <v> </v>
      </c>
      <c r="AU94" s="159" t="str">
        <f aca="false">IF(AT94=" ","",AT94&amp;" "&amp;'Pedido e Cotação'!F104&amp;" "&amp;$BA$4)</f>
        <v/>
      </c>
      <c r="AV94" s="159" t="str">
        <f aca="false">IF(AU94="","",VLOOKUP(AU94,$BA:$BD,2,0))</f>
        <v/>
      </c>
      <c r="AW94" s="159" t="str">
        <f aca="false">CONCATENATE(IF('Pedido e Cotação'!I104&lt;&gt;"",IF('Pedido e Cotação'!I104&gt;0,$BA$6,""),IF('Pedido e Cotação'!I104&gt;0,$BA$6,""))," ",'Pedido e Cotação'!I104)</f>
        <v> </v>
      </c>
      <c r="AX94" s="159" t="str">
        <f aca="false">IF(AW94=" ","",AW94&amp;" "&amp;'Pedido e Cotação'!F104&amp;" "&amp;$BA$4)</f>
        <v/>
      </c>
      <c r="AY94" s="159" t="str">
        <f aca="false">IF(AX94="","",VLOOKUP(AX94,$BA:$BD,2,0))</f>
        <v/>
      </c>
      <c r="BA94" s="175" t="s">
        <v>460</v>
      </c>
      <c r="BB94" s="176" t="s">
        <v>461</v>
      </c>
      <c r="BC94" s="177" t="s">
        <v>462</v>
      </c>
      <c r="BD94" s="178" t="n">
        <v>422</v>
      </c>
    </row>
    <row r="95" customFormat="false" ht="12.75" hidden="false" customHeight="false" outlineLevel="0" collapsed="false">
      <c r="B95" s="159" t="str">
        <f aca="false">IF('Pedido e Cotação'!E105="","",$BA$3&amp;" "&amp;'Pedido e Cotação'!F105&amp;" "&amp;$BA$4)</f>
        <v/>
      </c>
      <c r="C95" s="159" t="str">
        <f aca="false">IF(OR(F95="Dessalinizado",F95="HPLC"),"",IF('Pedido e Cotação'!E105="","",IF('Pedido e Cotação'!G105&lt;=50,"",IF(AND('Pedido e Cotação'!G105&gt;50,'Pedido e Cotação'!G105&lt;80),"L","LL"))))</f>
        <v/>
      </c>
      <c r="D95" s="159" t="str">
        <f aca="false">IF(B95="","",(B95&amp;" "&amp;F95&amp;" "&amp;C95))</f>
        <v/>
      </c>
      <c r="E95" s="159" t="str">
        <f aca="false">IF(B95="","",VLOOKUP(D95,$BA:$BD,2,0))</f>
        <v/>
      </c>
      <c r="F95" s="159" t="str">
        <f aca="false">IF('Pedido e Cotação'!J105="","",'Pedido e Cotação'!J105)</f>
        <v/>
      </c>
      <c r="G95" s="159" t="str">
        <f aca="false">IF('Pedido e Cotação'!J105="HPLC",VLOOKUP(F95,$BA:$BD,2,0),"")</f>
        <v/>
      </c>
      <c r="H95" s="159" t="str">
        <f aca="false">IF(Inosina!D95&lt;&gt;0,"Inosina ","")</f>
        <v/>
      </c>
      <c r="I95" s="159" t="str">
        <f aca="false">IF(Inosina!D95&gt;0,$BA$7&amp;'Pedido e Cotação'!F105&amp;" "&amp;$BA$4,"")</f>
        <v/>
      </c>
      <c r="J95" s="159" t="str">
        <f aca="false">IF(I95="","",VLOOKUP(I95,$BA:$BD,2,0))</f>
        <v/>
      </c>
      <c r="K95" s="159" t="str">
        <f aca="false">IF(Inosina!L95&lt;&gt;0,"8-Oxoguanina ","")</f>
        <v/>
      </c>
      <c r="L95" s="159" t="str">
        <f aca="false">IF(Inosina!L95&gt;0,$BA$8&amp;'Pedido e Cotação'!F105&amp;" "&amp;$BA$4,"")</f>
        <v/>
      </c>
      <c r="M95" s="159" t="str">
        <f aca="false">IF(L95="","",VLOOKUP(L95,$BA:$BD,2,0))</f>
        <v/>
      </c>
      <c r="N95" s="159" t="str">
        <f aca="false">IF(Inosina!M95&lt;&gt;0,"C3 ","")</f>
        <v/>
      </c>
      <c r="O95" s="159" t="str">
        <f aca="false">IF(Inosina!M95&gt;0,$BA$9&amp;'Pedido e Cotação'!F105&amp;" "&amp;$BA$4,"")</f>
        <v/>
      </c>
      <c r="P95" s="159" t="str">
        <f aca="false">IF(O95="","",VLOOKUP(O95,$BA:$BD,2,0))</f>
        <v/>
      </c>
      <c r="Q95" s="159" t="str">
        <f aca="false">IF(Inosina!N95&lt;&gt;0,"C6 ","")</f>
        <v/>
      </c>
      <c r="R95" s="159" t="str">
        <f aca="false">IF(Inosina!N95&gt;0,$BA$10&amp;'Pedido e Cotação'!F105&amp;" "&amp;$BA$4,"")</f>
        <v/>
      </c>
      <c r="S95" s="159" t="str">
        <f aca="false">IF(R95="","",VLOOKUP(R95,$BA:$BD,2,0))</f>
        <v/>
      </c>
      <c r="T95" s="159" t="str">
        <f aca="false">IF(Inosina!J95&lt;&gt;0,"2' O-Metil rU ","")</f>
        <v/>
      </c>
      <c r="U95" s="159" t="str">
        <f aca="false">IF(Inosina!J95&gt;0,$BA$16&amp;'Pedido e Cotação'!F105&amp;" "&amp;$BA$4,"")</f>
        <v/>
      </c>
      <c r="V95" s="159" t="str">
        <f aca="false">IF(U95="","",VLOOKUP(U95,$BA:$BD,2,0))</f>
        <v/>
      </c>
      <c r="W95" s="159" t="str">
        <f aca="false">IF(Inosina!H95&lt;&gt;0,"2' O-Metil rG ","")</f>
        <v/>
      </c>
      <c r="X95" s="159" t="str">
        <f aca="false">IF(Inosina!H95&gt;0,$BA$14&amp;'Pedido e Cotação'!F105&amp;" "&amp;$BA$4,"")</f>
        <v/>
      </c>
      <c r="Y95" s="159" t="str">
        <f aca="false">IF(X95="","",VLOOKUP(X95,$BA:$BD,2,0))</f>
        <v/>
      </c>
      <c r="Z95" s="159" t="str">
        <f aca="false">IF(Inosina!G95&lt;&gt;0,"2' O-Metil rC ","")</f>
        <v/>
      </c>
      <c r="AA95" s="159" t="str">
        <f aca="false">IF(Inosina!G95&gt;0,$BA$13&amp;'Pedido e Cotação'!F105&amp;" "&amp;$BA$4,"")</f>
        <v/>
      </c>
      <c r="AB95" s="159" t="str">
        <f aca="false">IF(AA95="","",VLOOKUP(AA95,$BA:$BD,2,0))</f>
        <v/>
      </c>
      <c r="AC95" s="159" t="str">
        <f aca="false">IF(Inosina!F95&lt;&gt;0,"2' O-Metil rA ","")</f>
        <v/>
      </c>
      <c r="AD95" s="159" t="str">
        <f aca="false">IF(Inosina!F95&gt;0,$BA$12&amp;'Pedido e Cotação'!F105&amp;" "&amp;$BA$4,"")</f>
        <v/>
      </c>
      <c r="AE95" s="159"/>
      <c r="AF95" s="159" t="str">
        <f aca="false">IF(Inosina!E95&lt;&gt;0,"Deoxy Uracila ","")</f>
        <v/>
      </c>
      <c r="AG95" s="159" t="str">
        <f aca="false">IF(Inosina!E95&gt;0,$BA$11&amp;'Pedido e Cotação'!F105&amp;" "&amp;$BA$4,"")</f>
        <v/>
      </c>
      <c r="AH95" s="159" t="str">
        <f aca="false">IF(AG95="","",VLOOKUP(AG95,$BA:$BD,2,0))</f>
        <v/>
      </c>
      <c r="AI95" s="159" t="str">
        <f aca="false">IF(Inosina!I95&lt;&gt;0,"2' O-Metil 5-Metil rU ","")</f>
        <v/>
      </c>
      <c r="AJ95" s="159" t="str">
        <f aca="false">IF(Inosina!F95&gt;0,$BA$15&amp;'Pedido e Cotação'!F105&amp;" "&amp;$BA$4,"")</f>
        <v/>
      </c>
      <c r="AK95" s="159" t="str">
        <f aca="false">IF(AJ95="","",VLOOKUP(AJ95,$BA:$BD,2,0))</f>
        <v/>
      </c>
      <c r="AL95" s="159" t="str">
        <f aca="false">IF(Inosina!K95&lt;&gt;0,"5' 5-Metil dC ","")</f>
        <v/>
      </c>
      <c r="AM95" s="159" t="str">
        <f aca="false">IF(Inosina!I95&gt;0,$BA$17&amp;'Pedido e Cotação'!I105&amp;" "&amp;$BA$4,"")</f>
        <v/>
      </c>
      <c r="AN95" s="159" t="str">
        <f aca="false">IF(AM95="","",VLOOKUP(AM95,$BA:$BD,2,0))</f>
        <v/>
      </c>
      <c r="AO95" s="159" t="str">
        <f aca="false">IF(Inosina!O95&lt;&gt;0,"Fosforotioato ","")</f>
        <v/>
      </c>
      <c r="AP95" s="159" t="str">
        <f aca="false">IF(Inosina!O95&gt;0,$BA$18&amp;'Pedido e Cotação'!F105&amp;" "&amp;$BA$4,"")</f>
        <v/>
      </c>
      <c r="AQ95" s="159" t="str">
        <f aca="false">IF(AP95="","",VLOOKUP(AP95,$BA:$BD,2,0))</f>
        <v/>
      </c>
      <c r="AR95" s="159" t="str">
        <f aca="false">IF(AND(H95="",K95="",N95="",Q95="",AO95="",AF95=""),"","Modificação Interna ")</f>
        <v/>
      </c>
      <c r="AS95" s="159" t="str">
        <f aca="false">H95&amp;K95&amp;N95&amp;Q95&amp;AF95&amp;AO95&amp;T95&amp;W95&amp;Z95&amp;AC95&amp;AI95&amp;AL95</f>
        <v/>
      </c>
      <c r="AT95" s="159" t="str">
        <f aca="false">CONCATENATE(IF('Pedido e Cotação'!H105&lt;&gt;"",IF('Pedido e Cotação'!H105&gt;0,$BA$5,""),IF('Pedido e Cotação'!H105&gt;0,$BA$5,""))," ",'Pedido e Cotação'!H105)</f>
        <v> </v>
      </c>
      <c r="AU95" s="159" t="str">
        <f aca="false">IF(AT95=" ","",AT95&amp;" "&amp;'Pedido e Cotação'!F105&amp;" "&amp;$BA$4)</f>
        <v/>
      </c>
      <c r="AV95" s="159" t="str">
        <f aca="false">IF(AU95="","",VLOOKUP(AU95,$BA:$BD,2,0))</f>
        <v/>
      </c>
      <c r="AW95" s="159" t="str">
        <f aca="false">CONCATENATE(IF('Pedido e Cotação'!I105&lt;&gt;"",IF('Pedido e Cotação'!I105&gt;0,$BA$6,""),IF('Pedido e Cotação'!I105&gt;0,$BA$6,""))," ",'Pedido e Cotação'!I105)</f>
        <v> </v>
      </c>
      <c r="AX95" s="159" t="str">
        <f aca="false">IF(AW95=" ","",AW95&amp;" "&amp;'Pedido e Cotação'!F105&amp;" "&amp;$BA$4)</f>
        <v/>
      </c>
      <c r="AY95" s="159" t="str">
        <f aca="false">IF(AX95="","",VLOOKUP(AX95,$BA:$BD,2,0))</f>
        <v/>
      </c>
      <c r="BA95" s="175" t="s">
        <v>463</v>
      </c>
      <c r="BB95" s="176"/>
      <c r="BC95" s="177" t="s">
        <v>464</v>
      </c>
      <c r="BD95" s="178" t="n">
        <v>663</v>
      </c>
    </row>
    <row r="96" customFormat="false" ht="12.75" hidden="false" customHeight="false" outlineLevel="0" collapsed="false">
      <c r="B96" s="159" t="str">
        <f aca="false">IF('Pedido e Cotação'!E106="","",$BA$3&amp;" "&amp;'Pedido e Cotação'!F106&amp;" "&amp;$BA$4)</f>
        <v/>
      </c>
      <c r="C96" s="159" t="str">
        <f aca="false">IF(OR(F96="Dessalinizado",F96="HPLC"),"",IF('Pedido e Cotação'!E106="","",IF('Pedido e Cotação'!G106&lt;=50,"",IF(AND('Pedido e Cotação'!G106&gt;50,'Pedido e Cotação'!G106&lt;80),"L","LL"))))</f>
        <v/>
      </c>
      <c r="D96" s="159" t="str">
        <f aca="false">IF(B96="","",(B96&amp;" "&amp;F96&amp;" "&amp;C96))</f>
        <v/>
      </c>
      <c r="E96" s="159" t="str">
        <f aca="false">IF(B96="","",VLOOKUP(D96,$BA:$BD,2,0))</f>
        <v/>
      </c>
      <c r="F96" s="159" t="str">
        <f aca="false">IF('Pedido e Cotação'!J106="","",'Pedido e Cotação'!J106)</f>
        <v/>
      </c>
      <c r="G96" s="159" t="str">
        <f aca="false">IF('Pedido e Cotação'!J106="HPLC",VLOOKUP(F96,$BA:$BD,2,0),"")</f>
        <v/>
      </c>
      <c r="H96" s="159" t="str">
        <f aca="false">IF(Inosina!D96&lt;&gt;0,"Inosina ","")</f>
        <v/>
      </c>
      <c r="I96" s="159" t="str">
        <f aca="false">IF(Inosina!D96&gt;0,$BA$7&amp;'Pedido e Cotação'!F106&amp;" "&amp;$BA$4,"")</f>
        <v/>
      </c>
      <c r="J96" s="159" t="str">
        <f aca="false">IF(I96="","",VLOOKUP(I96,$BA:$BD,2,0))</f>
        <v/>
      </c>
      <c r="K96" s="159" t="str">
        <f aca="false">IF(Inosina!L96&lt;&gt;0,"8-Oxoguanina ","")</f>
        <v/>
      </c>
      <c r="L96" s="159" t="str">
        <f aca="false">IF(Inosina!L96&gt;0,$BA$8&amp;'Pedido e Cotação'!F106&amp;" "&amp;$BA$4,"")</f>
        <v/>
      </c>
      <c r="M96" s="159" t="str">
        <f aca="false">IF(L96="","",VLOOKUP(L96,$BA:$BD,2,0))</f>
        <v/>
      </c>
      <c r="N96" s="159" t="str">
        <f aca="false">IF(Inosina!M96&lt;&gt;0,"C3 ","")</f>
        <v/>
      </c>
      <c r="O96" s="159" t="str">
        <f aca="false">IF(Inosina!M96&gt;0,$BA$9&amp;'Pedido e Cotação'!F106&amp;" "&amp;$BA$4,"")</f>
        <v/>
      </c>
      <c r="P96" s="159" t="str">
        <f aca="false">IF(O96="","",VLOOKUP(O96,$BA:$BD,2,0))</f>
        <v/>
      </c>
      <c r="Q96" s="159" t="str">
        <f aca="false">IF(Inosina!N96&lt;&gt;0,"C6 ","")</f>
        <v/>
      </c>
      <c r="R96" s="159" t="str">
        <f aca="false">IF(Inosina!N96&gt;0,$BA$10&amp;'Pedido e Cotação'!F106&amp;" "&amp;$BA$4,"")</f>
        <v/>
      </c>
      <c r="S96" s="159" t="str">
        <f aca="false">IF(R96="","",VLOOKUP(R96,$BA:$BD,2,0))</f>
        <v/>
      </c>
      <c r="T96" s="159" t="str">
        <f aca="false">IF(Inosina!J96&lt;&gt;0,"2' O-Metil rU ","")</f>
        <v/>
      </c>
      <c r="U96" s="159" t="str">
        <f aca="false">IF(Inosina!J96&gt;0,$BA$16&amp;'Pedido e Cotação'!F106&amp;" "&amp;$BA$4,"")</f>
        <v/>
      </c>
      <c r="V96" s="159" t="str">
        <f aca="false">IF(U96="","",VLOOKUP(U96,$BA:$BD,2,0))</f>
        <v/>
      </c>
      <c r="W96" s="159" t="str">
        <f aca="false">IF(Inosina!H96&lt;&gt;0,"2' O-Metil rG ","")</f>
        <v/>
      </c>
      <c r="X96" s="159" t="str">
        <f aca="false">IF(Inosina!H96&gt;0,$BA$14&amp;'Pedido e Cotação'!F106&amp;" "&amp;$BA$4,"")</f>
        <v/>
      </c>
      <c r="Y96" s="159" t="str">
        <f aca="false">IF(X96="","",VLOOKUP(X96,$BA:$BD,2,0))</f>
        <v/>
      </c>
      <c r="Z96" s="159" t="str">
        <f aca="false">IF(Inosina!G96&lt;&gt;0,"2' O-Metil rC ","")</f>
        <v/>
      </c>
      <c r="AA96" s="159" t="str">
        <f aca="false">IF(Inosina!G96&gt;0,$BA$13&amp;'Pedido e Cotação'!F106&amp;" "&amp;$BA$4,"")</f>
        <v/>
      </c>
      <c r="AB96" s="159" t="str">
        <f aca="false">IF(AA96="","",VLOOKUP(AA96,$BA:$BD,2,0))</f>
        <v/>
      </c>
      <c r="AC96" s="159" t="str">
        <f aca="false">IF(Inosina!F96&lt;&gt;0,"2' O-Metil rA ","")</f>
        <v/>
      </c>
      <c r="AD96" s="159" t="str">
        <f aca="false">IF(Inosina!F96&gt;0,$BA$12&amp;'Pedido e Cotação'!F106&amp;" "&amp;$BA$4,"")</f>
        <v/>
      </c>
      <c r="AE96" s="159"/>
      <c r="AF96" s="159" t="str">
        <f aca="false">IF(Inosina!E96&lt;&gt;0,"Deoxy Uracila ","")</f>
        <v/>
      </c>
      <c r="AG96" s="159" t="str">
        <f aca="false">IF(Inosina!E96&gt;0,$BA$11&amp;'Pedido e Cotação'!F106&amp;" "&amp;$BA$4,"")</f>
        <v/>
      </c>
      <c r="AH96" s="159" t="str">
        <f aca="false">IF(AG96="","",VLOOKUP(AG96,$BA:$BD,2,0))</f>
        <v/>
      </c>
      <c r="AI96" s="159" t="str">
        <f aca="false">IF(Inosina!I96&lt;&gt;0,"2' O-Metil 5-Metil rU ","")</f>
        <v/>
      </c>
      <c r="AJ96" s="159" t="str">
        <f aca="false">IF(Inosina!F96&gt;0,$BA$15&amp;'Pedido e Cotação'!F106&amp;" "&amp;$BA$4,"")</f>
        <v/>
      </c>
      <c r="AK96" s="159" t="str">
        <f aca="false">IF(AJ96="","",VLOOKUP(AJ96,$BA:$BD,2,0))</f>
        <v/>
      </c>
      <c r="AL96" s="159" t="str">
        <f aca="false">IF(Inosina!K96&lt;&gt;0,"5' 5-Metil dC ","")</f>
        <v/>
      </c>
      <c r="AM96" s="159" t="str">
        <f aca="false">IF(Inosina!I96&gt;0,$BA$17&amp;'Pedido e Cotação'!I106&amp;" "&amp;$BA$4,"")</f>
        <v/>
      </c>
      <c r="AN96" s="159" t="str">
        <f aca="false">IF(AM96="","",VLOOKUP(AM96,$BA:$BD,2,0))</f>
        <v/>
      </c>
      <c r="AO96" s="159" t="str">
        <f aca="false">IF(Inosina!O96&lt;&gt;0,"Fosforotioato ","")</f>
        <v/>
      </c>
      <c r="AP96" s="159" t="str">
        <f aca="false">IF(Inosina!O96&gt;0,$BA$18&amp;'Pedido e Cotação'!F106&amp;" "&amp;$BA$4,"")</f>
        <v/>
      </c>
      <c r="AQ96" s="159" t="str">
        <f aca="false">IF(AP96="","",VLOOKUP(AP96,$BA:$BD,2,0))</f>
        <v/>
      </c>
      <c r="AR96" s="159" t="str">
        <f aca="false">IF(AND(H96="",K96="",N96="",Q96="",AO96="",AF96=""),"","Modificação Interna ")</f>
        <v/>
      </c>
      <c r="AS96" s="159" t="str">
        <f aca="false">H96&amp;K96&amp;N96&amp;Q96&amp;AF96&amp;AO96&amp;T96&amp;W96&amp;Z96&amp;AC96&amp;AI96&amp;AL96</f>
        <v/>
      </c>
      <c r="AT96" s="159" t="str">
        <f aca="false">CONCATENATE(IF('Pedido e Cotação'!H106&lt;&gt;"",IF('Pedido e Cotação'!H106&gt;0,$BA$5,""),IF('Pedido e Cotação'!H106&gt;0,$BA$5,""))," ",'Pedido e Cotação'!H106)</f>
        <v> </v>
      </c>
      <c r="AU96" s="159" t="str">
        <f aca="false">IF(AT96=" ","",AT96&amp;" "&amp;'Pedido e Cotação'!F106&amp;" "&amp;$BA$4)</f>
        <v/>
      </c>
      <c r="AV96" s="159" t="str">
        <f aca="false">IF(AU96="","",VLOOKUP(AU96,$BA:$BD,2,0))</f>
        <v/>
      </c>
      <c r="AW96" s="159" t="str">
        <f aca="false">CONCATENATE(IF('Pedido e Cotação'!I106&lt;&gt;"",IF('Pedido e Cotação'!I106&gt;0,$BA$6,""),IF('Pedido e Cotação'!I106&gt;0,$BA$6,""))," ",'Pedido e Cotação'!I106)</f>
        <v> </v>
      </c>
      <c r="AX96" s="159" t="str">
        <f aca="false">IF(AW96=" ","",AW96&amp;" "&amp;'Pedido e Cotação'!F106&amp;" "&amp;$BA$4)</f>
        <v/>
      </c>
      <c r="AY96" s="159" t="str">
        <f aca="false">IF(AX96="","",VLOOKUP(AX96,$BA:$BD,2,0))</f>
        <v/>
      </c>
      <c r="BA96" s="183" t="s">
        <v>465</v>
      </c>
      <c r="BB96" s="180" t="s">
        <v>466</v>
      </c>
      <c r="BC96" s="181" t="s">
        <v>467</v>
      </c>
      <c r="BD96" s="182" t="s">
        <v>399</v>
      </c>
    </row>
    <row r="97" customFormat="false" ht="12.75" hidden="false" customHeight="false" outlineLevel="0" collapsed="false">
      <c r="B97" s="159" t="str">
        <f aca="false">IF('Pedido e Cotação'!E107="","",$BA$3&amp;" "&amp;'Pedido e Cotação'!F107&amp;" "&amp;$BA$4)</f>
        <v/>
      </c>
      <c r="C97" s="159" t="str">
        <f aca="false">IF(OR(F97="Dessalinizado",F97="HPLC"),"",IF('Pedido e Cotação'!E107="","",IF('Pedido e Cotação'!G107&lt;=50,"",IF(AND('Pedido e Cotação'!G107&gt;50,'Pedido e Cotação'!G107&lt;80),"L","LL"))))</f>
        <v/>
      </c>
      <c r="D97" s="159" t="str">
        <f aca="false">IF(B97="","",(B97&amp;" "&amp;F97&amp;" "&amp;C97))</f>
        <v/>
      </c>
      <c r="E97" s="159" t="str">
        <f aca="false">IF(B97="","",VLOOKUP(D97,$BA:$BD,2,0))</f>
        <v/>
      </c>
      <c r="F97" s="159" t="str">
        <f aca="false">IF('Pedido e Cotação'!J107="","",'Pedido e Cotação'!J107)</f>
        <v/>
      </c>
      <c r="G97" s="159" t="str">
        <f aca="false">IF('Pedido e Cotação'!J107="HPLC",VLOOKUP(F97,$BA:$BD,2,0),"")</f>
        <v/>
      </c>
      <c r="H97" s="159" t="str">
        <f aca="false">IF(Inosina!D97&lt;&gt;0,"Inosina ","")</f>
        <v/>
      </c>
      <c r="I97" s="159" t="str">
        <f aca="false">IF(Inosina!D97&gt;0,$BA$7&amp;'Pedido e Cotação'!F107&amp;" "&amp;$BA$4,"")</f>
        <v/>
      </c>
      <c r="J97" s="159" t="str">
        <f aca="false">IF(I97="","",VLOOKUP(I97,$BA:$BD,2,0))</f>
        <v/>
      </c>
      <c r="K97" s="159" t="str">
        <f aca="false">IF(Inosina!L97&lt;&gt;0,"8-Oxoguanina ","")</f>
        <v/>
      </c>
      <c r="L97" s="159" t="str">
        <f aca="false">IF(Inosina!L97&gt;0,$BA$8&amp;'Pedido e Cotação'!F107&amp;" "&amp;$BA$4,"")</f>
        <v/>
      </c>
      <c r="M97" s="159" t="str">
        <f aca="false">IF(L97="","",VLOOKUP(L97,$BA:$BD,2,0))</f>
        <v/>
      </c>
      <c r="N97" s="159" t="str">
        <f aca="false">IF(Inosina!M97&lt;&gt;0,"C3 ","")</f>
        <v/>
      </c>
      <c r="O97" s="159" t="str">
        <f aca="false">IF(Inosina!M97&gt;0,$BA$9&amp;'Pedido e Cotação'!F107&amp;" "&amp;$BA$4,"")</f>
        <v/>
      </c>
      <c r="P97" s="159" t="str">
        <f aca="false">IF(O97="","",VLOOKUP(O97,$BA:$BD,2,0))</f>
        <v/>
      </c>
      <c r="Q97" s="159" t="str">
        <f aca="false">IF(Inosina!N97&lt;&gt;0,"C6 ","")</f>
        <v/>
      </c>
      <c r="R97" s="159" t="str">
        <f aca="false">IF(Inosina!N97&gt;0,$BA$10&amp;'Pedido e Cotação'!F107&amp;" "&amp;$BA$4,"")</f>
        <v/>
      </c>
      <c r="S97" s="159" t="str">
        <f aca="false">IF(R97="","",VLOOKUP(R97,$BA:$BD,2,0))</f>
        <v/>
      </c>
      <c r="T97" s="159" t="str">
        <f aca="false">IF(Inosina!J97&lt;&gt;0,"2' O-Metil rU ","")</f>
        <v/>
      </c>
      <c r="U97" s="159" t="str">
        <f aca="false">IF(Inosina!J97&gt;0,$BA$16&amp;'Pedido e Cotação'!F107&amp;" "&amp;$BA$4,"")</f>
        <v/>
      </c>
      <c r="V97" s="159" t="str">
        <f aca="false">IF(U97="","",VLOOKUP(U97,$BA:$BD,2,0))</f>
        <v/>
      </c>
      <c r="W97" s="159" t="str">
        <f aca="false">IF(Inosina!H97&lt;&gt;0,"2' O-Metil rG ","")</f>
        <v/>
      </c>
      <c r="X97" s="159" t="str">
        <f aca="false">IF(Inosina!H97&gt;0,$BA$14&amp;'Pedido e Cotação'!F107&amp;" "&amp;$BA$4,"")</f>
        <v/>
      </c>
      <c r="Y97" s="159" t="str">
        <f aca="false">IF(X97="","",VLOOKUP(X97,$BA:$BD,2,0))</f>
        <v/>
      </c>
      <c r="Z97" s="159" t="str">
        <f aca="false">IF(Inosina!G97&lt;&gt;0,"2' O-Metil rC ","")</f>
        <v/>
      </c>
      <c r="AA97" s="159" t="str">
        <f aca="false">IF(Inosina!G97&gt;0,$BA$13&amp;'Pedido e Cotação'!F107&amp;" "&amp;$BA$4,"")</f>
        <v/>
      </c>
      <c r="AB97" s="159" t="str">
        <f aca="false">IF(AA97="","",VLOOKUP(AA97,$BA:$BD,2,0))</f>
        <v/>
      </c>
      <c r="AC97" s="159" t="str">
        <f aca="false">IF(Inosina!F97&lt;&gt;0,"2' O-Metil rA ","")</f>
        <v/>
      </c>
      <c r="AD97" s="159" t="str">
        <f aca="false">IF(Inosina!F97&gt;0,$BA$12&amp;'Pedido e Cotação'!F107&amp;" "&amp;$BA$4,"")</f>
        <v/>
      </c>
      <c r="AE97" s="159"/>
      <c r="AF97" s="159" t="str">
        <f aca="false">IF(Inosina!E97&lt;&gt;0,"Deoxy Uracila ","")</f>
        <v/>
      </c>
      <c r="AG97" s="159" t="str">
        <f aca="false">IF(Inosina!E97&gt;0,$BA$11&amp;'Pedido e Cotação'!F107&amp;" "&amp;$BA$4,"")</f>
        <v/>
      </c>
      <c r="AH97" s="159" t="str">
        <f aca="false">IF(AG97="","",VLOOKUP(AG97,$BA:$BD,2,0))</f>
        <v/>
      </c>
      <c r="AI97" s="159" t="str">
        <f aca="false">IF(Inosina!I97&lt;&gt;0,"2' O-Metil 5-Metil rU ","")</f>
        <v/>
      </c>
      <c r="AJ97" s="159" t="str">
        <f aca="false">IF(Inosina!F97&gt;0,$BA$15&amp;'Pedido e Cotação'!F107&amp;" "&amp;$BA$4,"")</f>
        <v/>
      </c>
      <c r="AK97" s="159" t="str">
        <f aca="false">IF(AJ97="","",VLOOKUP(AJ97,$BA:$BD,2,0))</f>
        <v/>
      </c>
      <c r="AL97" s="159" t="str">
        <f aca="false">IF(Inosina!K97&lt;&gt;0,"5' 5-Metil dC ","")</f>
        <v/>
      </c>
      <c r="AM97" s="159" t="str">
        <f aca="false">IF(Inosina!I97&gt;0,$BA$17&amp;'Pedido e Cotação'!I107&amp;" "&amp;$BA$4,"")</f>
        <v/>
      </c>
      <c r="AN97" s="159" t="str">
        <f aca="false">IF(AM97="","",VLOOKUP(AM97,$BA:$BD,2,0))</f>
        <v/>
      </c>
      <c r="AO97" s="159" t="str">
        <f aca="false">IF(Inosina!O97&lt;&gt;0,"Fosforotioato ","")</f>
        <v/>
      </c>
      <c r="AP97" s="159" t="str">
        <f aca="false">IF(Inosina!O97&gt;0,$BA$18&amp;'Pedido e Cotação'!F107&amp;" "&amp;$BA$4,"")</f>
        <v/>
      </c>
      <c r="AQ97" s="159" t="str">
        <f aca="false">IF(AP97="","",VLOOKUP(AP97,$BA:$BD,2,0))</f>
        <v/>
      </c>
      <c r="AR97" s="159" t="str">
        <f aca="false">IF(AND(H97="",K97="",N97="",Q97="",AO97="",AF97=""),"","Modificação Interna ")</f>
        <v/>
      </c>
      <c r="AS97" s="159" t="str">
        <f aca="false">H97&amp;K97&amp;N97&amp;Q97&amp;AF97&amp;AO97&amp;T97&amp;W97&amp;Z97&amp;AC97&amp;AI97&amp;AL97</f>
        <v/>
      </c>
      <c r="AT97" s="159" t="str">
        <f aca="false">CONCATENATE(IF('Pedido e Cotação'!H107&lt;&gt;"",IF('Pedido e Cotação'!H107&gt;0,$BA$5,""),IF('Pedido e Cotação'!H107&gt;0,$BA$5,""))," ",'Pedido e Cotação'!H107)</f>
        <v> </v>
      </c>
      <c r="AU97" s="159" t="str">
        <f aca="false">IF(AT97=" ","",AT97&amp;" "&amp;'Pedido e Cotação'!F107&amp;" "&amp;$BA$4)</f>
        <v/>
      </c>
      <c r="AV97" s="159" t="str">
        <f aca="false">IF(AU97="","",VLOOKUP(AU97,$BA:$BD,2,0))</f>
        <v/>
      </c>
      <c r="AW97" s="159" t="str">
        <f aca="false">CONCATENATE(IF('Pedido e Cotação'!I107&lt;&gt;"",IF('Pedido e Cotação'!I107&gt;0,$BA$6,""),IF('Pedido e Cotação'!I107&gt;0,$BA$6,""))," ",'Pedido e Cotação'!I107)</f>
        <v> </v>
      </c>
      <c r="AX97" s="159" t="str">
        <f aca="false">IF(AW97=" ","",AW97&amp;" "&amp;'Pedido e Cotação'!F107&amp;" "&amp;$BA$4)</f>
        <v/>
      </c>
      <c r="AY97" s="159" t="str">
        <f aca="false">IF(AX97="","",VLOOKUP(AX97,$BA:$BD,2,0))</f>
        <v/>
      </c>
      <c r="BA97" s="183" t="s">
        <v>468</v>
      </c>
      <c r="BB97" s="180" t="s">
        <v>469</v>
      </c>
      <c r="BC97" s="181" t="s">
        <v>470</v>
      </c>
      <c r="BD97" s="182" t="n">
        <v>220</v>
      </c>
    </row>
    <row r="98" customFormat="false" ht="12.75" hidden="false" customHeight="false" outlineLevel="0" collapsed="false">
      <c r="B98" s="159" t="str">
        <f aca="false">IF('Pedido e Cotação'!E108="","",$BA$3&amp;" "&amp;'Pedido e Cotação'!F108&amp;" "&amp;$BA$4)</f>
        <v/>
      </c>
      <c r="C98" s="159" t="str">
        <f aca="false">IF(OR(F98="Dessalinizado",F98="HPLC"),"",IF('Pedido e Cotação'!E108="","",IF('Pedido e Cotação'!G108&lt;=50,"",IF(AND('Pedido e Cotação'!G108&gt;50,'Pedido e Cotação'!G108&lt;80),"L","LL"))))</f>
        <v/>
      </c>
      <c r="D98" s="159" t="str">
        <f aca="false">IF(B98="","",(B98&amp;" "&amp;F98&amp;" "&amp;C98))</f>
        <v/>
      </c>
      <c r="E98" s="159" t="str">
        <f aca="false">IF(B98="","",VLOOKUP(D98,$BA:$BD,2,0))</f>
        <v/>
      </c>
      <c r="F98" s="159" t="str">
        <f aca="false">IF('Pedido e Cotação'!J108="","",'Pedido e Cotação'!J108)</f>
        <v/>
      </c>
      <c r="G98" s="159" t="str">
        <f aca="false">IF('Pedido e Cotação'!J108="HPLC",VLOOKUP(F98,$BA:$BD,2,0),"")</f>
        <v/>
      </c>
      <c r="H98" s="159" t="str">
        <f aca="false">IF(Inosina!D98&lt;&gt;0,"Inosina ","")</f>
        <v/>
      </c>
      <c r="I98" s="159" t="str">
        <f aca="false">IF(Inosina!D98&gt;0,$BA$7&amp;'Pedido e Cotação'!F108&amp;" "&amp;$BA$4,"")</f>
        <v/>
      </c>
      <c r="J98" s="159" t="str">
        <f aca="false">IF(I98="","",VLOOKUP(I98,$BA:$BD,2,0))</f>
        <v/>
      </c>
      <c r="K98" s="159" t="str">
        <f aca="false">IF(Inosina!L98&lt;&gt;0,"8-Oxoguanina ","")</f>
        <v/>
      </c>
      <c r="L98" s="159" t="str">
        <f aca="false">IF(Inosina!L98&gt;0,$BA$8&amp;'Pedido e Cotação'!F108&amp;" "&amp;$BA$4,"")</f>
        <v/>
      </c>
      <c r="M98" s="159" t="str">
        <f aca="false">IF(L98="","",VLOOKUP(L98,$BA:$BD,2,0))</f>
        <v/>
      </c>
      <c r="N98" s="159" t="str">
        <f aca="false">IF(Inosina!M98&lt;&gt;0,"C3 ","")</f>
        <v/>
      </c>
      <c r="O98" s="159" t="str">
        <f aca="false">IF(Inosina!M98&gt;0,$BA$9&amp;'Pedido e Cotação'!F108&amp;" "&amp;$BA$4,"")</f>
        <v/>
      </c>
      <c r="P98" s="159" t="str">
        <f aca="false">IF(O98="","",VLOOKUP(O98,$BA:$BD,2,0))</f>
        <v/>
      </c>
      <c r="Q98" s="159" t="str">
        <f aca="false">IF(Inosina!N98&lt;&gt;0,"C6 ","")</f>
        <v/>
      </c>
      <c r="R98" s="159" t="str">
        <f aca="false">IF(Inosina!N98&gt;0,$BA$10&amp;'Pedido e Cotação'!F108&amp;" "&amp;$BA$4,"")</f>
        <v/>
      </c>
      <c r="S98" s="159" t="str">
        <f aca="false">IF(R98="","",VLOOKUP(R98,$BA:$BD,2,0))</f>
        <v/>
      </c>
      <c r="T98" s="159" t="str">
        <f aca="false">IF(Inosina!J98&lt;&gt;0,"2' O-Metil rU ","")</f>
        <v/>
      </c>
      <c r="U98" s="159" t="str">
        <f aca="false">IF(Inosina!J98&gt;0,$BA$16&amp;'Pedido e Cotação'!F108&amp;" "&amp;$BA$4,"")</f>
        <v/>
      </c>
      <c r="V98" s="159" t="str">
        <f aca="false">IF(U98="","",VLOOKUP(U98,$BA:$BD,2,0))</f>
        <v/>
      </c>
      <c r="W98" s="159" t="str">
        <f aca="false">IF(Inosina!H98&lt;&gt;0,"2' O-Metil rG ","")</f>
        <v/>
      </c>
      <c r="X98" s="159" t="str">
        <f aca="false">IF(Inosina!H98&gt;0,$BA$14&amp;'Pedido e Cotação'!F108&amp;" "&amp;$BA$4,"")</f>
        <v/>
      </c>
      <c r="Y98" s="159" t="str">
        <f aca="false">IF(X98="","",VLOOKUP(X98,$BA:$BD,2,0))</f>
        <v/>
      </c>
      <c r="Z98" s="159" t="str">
        <f aca="false">IF(Inosina!G98&lt;&gt;0,"2' O-Metil rC ","")</f>
        <v/>
      </c>
      <c r="AA98" s="159" t="str">
        <f aca="false">IF(Inosina!G98&gt;0,$BA$13&amp;'Pedido e Cotação'!F108&amp;" "&amp;$BA$4,"")</f>
        <v/>
      </c>
      <c r="AB98" s="159" t="str">
        <f aca="false">IF(AA98="","",VLOOKUP(AA98,$BA:$BD,2,0))</f>
        <v/>
      </c>
      <c r="AC98" s="159" t="str">
        <f aca="false">IF(Inosina!F98&lt;&gt;0,"2' O-Metil rA ","")</f>
        <v/>
      </c>
      <c r="AD98" s="159" t="str">
        <f aca="false">IF(Inosina!F98&gt;0,$BA$12&amp;'Pedido e Cotação'!F108&amp;" "&amp;$BA$4,"")</f>
        <v/>
      </c>
      <c r="AE98" s="159"/>
      <c r="AF98" s="159" t="str">
        <f aca="false">IF(Inosina!E98&lt;&gt;0,"Deoxy Uracila ","")</f>
        <v/>
      </c>
      <c r="AG98" s="159" t="str">
        <f aca="false">IF(Inosina!E98&gt;0,$BA$11&amp;'Pedido e Cotação'!F108&amp;" "&amp;$BA$4,"")</f>
        <v/>
      </c>
      <c r="AH98" s="159" t="str">
        <f aca="false">IF(AG98="","",VLOOKUP(AG98,$BA:$BD,2,0))</f>
        <v/>
      </c>
      <c r="AI98" s="159" t="str">
        <f aca="false">IF(Inosina!I98&lt;&gt;0,"2' O-Metil 5-Metil rU ","")</f>
        <v/>
      </c>
      <c r="AJ98" s="159" t="str">
        <f aca="false">IF(Inosina!F98&gt;0,$BA$15&amp;'Pedido e Cotação'!F108&amp;" "&amp;$BA$4,"")</f>
        <v/>
      </c>
      <c r="AK98" s="159" t="str">
        <f aca="false">IF(AJ98="","",VLOOKUP(AJ98,$BA:$BD,2,0))</f>
        <v/>
      </c>
      <c r="AL98" s="159" t="str">
        <f aca="false">IF(Inosina!K98&lt;&gt;0,"5' 5-Metil dC ","")</f>
        <v/>
      </c>
      <c r="AM98" s="159" t="str">
        <f aca="false">IF(Inosina!I98&gt;0,$BA$17&amp;'Pedido e Cotação'!I108&amp;" "&amp;$BA$4,"")</f>
        <v/>
      </c>
      <c r="AN98" s="159" t="str">
        <f aca="false">IF(AM98="","",VLOOKUP(AM98,$BA:$BD,2,0))</f>
        <v/>
      </c>
      <c r="AO98" s="159" t="str">
        <f aca="false">IF(Inosina!O98&lt;&gt;0,"Fosforotioato ","")</f>
        <v/>
      </c>
      <c r="AP98" s="159" t="str">
        <f aca="false">IF(Inosina!O98&gt;0,$BA$18&amp;'Pedido e Cotação'!F108&amp;" "&amp;$BA$4,"")</f>
        <v/>
      </c>
      <c r="AQ98" s="159" t="str">
        <f aca="false">IF(AP98="","",VLOOKUP(AP98,$BA:$BD,2,0))</f>
        <v/>
      </c>
      <c r="AR98" s="159" t="str">
        <f aca="false">IF(AND(H98="",K98="",N98="",Q98="",AO98="",AF98=""),"","Modificação Interna ")</f>
        <v/>
      </c>
      <c r="AS98" s="159" t="str">
        <f aca="false">H98&amp;K98&amp;N98&amp;Q98&amp;AF98&amp;AO98&amp;T98&amp;W98&amp;Z98&amp;AC98&amp;AI98&amp;AL98</f>
        <v/>
      </c>
      <c r="AT98" s="159" t="str">
        <f aca="false">CONCATENATE(IF('Pedido e Cotação'!H108&lt;&gt;"",IF('Pedido e Cotação'!H108&gt;0,$BA$5,""),IF('Pedido e Cotação'!H108&gt;0,$BA$5,""))," ",'Pedido e Cotação'!H108)</f>
        <v> </v>
      </c>
      <c r="AU98" s="159" t="str">
        <f aca="false">IF(AT98=" ","",AT98&amp;" "&amp;'Pedido e Cotação'!F108&amp;" "&amp;$BA$4)</f>
        <v/>
      </c>
      <c r="AV98" s="159" t="str">
        <f aca="false">IF(AU98="","",VLOOKUP(AU98,$BA:$BD,2,0))</f>
        <v/>
      </c>
      <c r="AW98" s="159" t="str">
        <f aca="false">CONCATENATE(IF('Pedido e Cotação'!I108&lt;&gt;"",IF('Pedido e Cotação'!I108&gt;0,$BA$6,""),IF('Pedido e Cotação'!I108&gt;0,$BA$6,""))," ",'Pedido e Cotação'!I108)</f>
        <v> </v>
      </c>
      <c r="AX98" s="159" t="str">
        <f aca="false">IF(AW98=" ","",AW98&amp;" "&amp;'Pedido e Cotação'!F108&amp;" "&amp;$BA$4)</f>
        <v/>
      </c>
      <c r="AY98" s="159" t="str">
        <f aca="false">IF(AX98="","",VLOOKUP(AX98,$BA:$BD,2,0))</f>
        <v/>
      </c>
      <c r="BA98" s="183" t="s">
        <v>471</v>
      </c>
      <c r="BB98" s="180" t="s">
        <v>472</v>
      </c>
      <c r="BC98" s="181" t="s">
        <v>473</v>
      </c>
      <c r="BD98" s="182" t="n">
        <v>270</v>
      </c>
    </row>
    <row r="99" customFormat="false" ht="12.75" hidden="false" customHeight="false" outlineLevel="0" collapsed="false">
      <c r="B99" s="159" t="str">
        <f aca="false">IF('Pedido e Cotação'!E109="","",$BA$3&amp;" "&amp;'Pedido e Cotação'!F109&amp;" "&amp;$BA$4)</f>
        <v/>
      </c>
      <c r="C99" s="159" t="str">
        <f aca="false">IF(OR(F99="Dessalinizado",F99="HPLC"),"",IF('Pedido e Cotação'!E109="","",IF('Pedido e Cotação'!G109&lt;=50,"",IF(AND('Pedido e Cotação'!G109&gt;50,'Pedido e Cotação'!G109&lt;80),"L","LL"))))</f>
        <v/>
      </c>
      <c r="D99" s="159" t="str">
        <f aca="false">IF(B99="","",(B99&amp;" "&amp;F99&amp;" "&amp;C99))</f>
        <v/>
      </c>
      <c r="E99" s="159" t="str">
        <f aca="false">IF(B99="","",VLOOKUP(D99,$BA:$BD,2,0))</f>
        <v/>
      </c>
      <c r="F99" s="159" t="str">
        <f aca="false">IF('Pedido e Cotação'!J109="","",'Pedido e Cotação'!J109)</f>
        <v/>
      </c>
      <c r="G99" s="159" t="str">
        <f aca="false">IF('Pedido e Cotação'!J109="HPLC",VLOOKUP(F99,$BA:$BD,2,0),"")</f>
        <v/>
      </c>
      <c r="H99" s="159" t="str">
        <f aca="false">IF(Inosina!D99&lt;&gt;0,"Inosina ","")</f>
        <v/>
      </c>
      <c r="I99" s="159" t="str">
        <f aca="false">IF(Inosina!D99&gt;0,$BA$7&amp;'Pedido e Cotação'!F109&amp;" "&amp;$BA$4,"")</f>
        <v/>
      </c>
      <c r="J99" s="159" t="str">
        <f aca="false">IF(I99="","",VLOOKUP(I99,$BA:$BD,2,0))</f>
        <v/>
      </c>
      <c r="K99" s="159" t="str">
        <f aca="false">IF(Inosina!L99&lt;&gt;0,"8-Oxoguanina ","")</f>
        <v/>
      </c>
      <c r="L99" s="159" t="str">
        <f aca="false">IF(Inosina!L99&gt;0,$BA$8&amp;'Pedido e Cotação'!F109&amp;" "&amp;$BA$4,"")</f>
        <v/>
      </c>
      <c r="M99" s="159" t="str">
        <f aca="false">IF(L99="","",VLOOKUP(L99,$BA:$BD,2,0))</f>
        <v/>
      </c>
      <c r="N99" s="159" t="str">
        <f aca="false">IF(Inosina!M99&lt;&gt;0,"C3 ","")</f>
        <v/>
      </c>
      <c r="O99" s="159" t="str">
        <f aca="false">IF(Inosina!M99&gt;0,$BA$9&amp;'Pedido e Cotação'!F109&amp;" "&amp;$BA$4,"")</f>
        <v/>
      </c>
      <c r="P99" s="159" t="str">
        <f aca="false">IF(O99="","",VLOOKUP(O99,$BA:$BD,2,0))</f>
        <v/>
      </c>
      <c r="Q99" s="159" t="str">
        <f aca="false">IF(Inosina!N99&lt;&gt;0,"C6 ","")</f>
        <v/>
      </c>
      <c r="R99" s="159" t="str">
        <f aca="false">IF(Inosina!N99&gt;0,$BA$10&amp;'Pedido e Cotação'!F109&amp;" "&amp;$BA$4,"")</f>
        <v/>
      </c>
      <c r="S99" s="159" t="str">
        <f aca="false">IF(R99="","",VLOOKUP(R99,$BA:$BD,2,0))</f>
        <v/>
      </c>
      <c r="T99" s="159" t="str">
        <f aca="false">IF(Inosina!J99&lt;&gt;0,"2' O-Metil rU ","")</f>
        <v/>
      </c>
      <c r="U99" s="159" t="str">
        <f aca="false">IF(Inosina!J99&gt;0,$BA$16&amp;'Pedido e Cotação'!F109&amp;" "&amp;$BA$4,"")</f>
        <v/>
      </c>
      <c r="V99" s="159" t="str">
        <f aca="false">IF(U99="","",VLOOKUP(U99,$BA:$BD,2,0))</f>
        <v/>
      </c>
      <c r="W99" s="159" t="str">
        <f aca="false">IF(Inosina!H99&lt;&gt;0,"2' O-Metil rG ","")</f>
        <v/>
      </c>
      <c r="X99" s="159" t="str">
        <f aca="false">IF(Inosina!H99&gt;0,$BA$14&amp;'Pedido e Cotação'!F109&amp;" "&amp;$BA$4,"")</f>
        <v/>
      </c>
      <c r="Y99" s="159" t="str">
        <f aca="false">IF(X99="","",VLOOKUP(X99,$BA:$BD,2,0))</f>
        <v/>
      </c>
      <c r="Z99" s="159" t="str">
        <f aca="false">IF(Inosina!G99&lt;&gt;0,"2' O-Metil rC ","")</f>
        <v/>
      </c>
      <c r="AA99" s="159" t="str">
        <f aca="false">IF(Inosina!G99&gt;0,$BA$13&amp;'Pedido e Cotação'!F109&amp;" "&amp;$BA$4,"")</f>
        <v/>
      </c>
      <c r="AB99" s="159" t="str">
        <f aca="false">IF(AA99="","",VLOOKUP(AA99,$BA:$BD,2,0))</f>
        <v/>
      </c>
      <c r="AC99" s="159" t="str">
        <f aca="false">IF(Inosina!F99&lt;&gt;0,"2' O-Metil rA ","")</f>
        <v/>
      </c>
      <c r="AD99" s="159" t="str">
        <f aca="false">IF(Inosina!F99&gt;0,$BA$12&amp;'Pedido e Cotação'!F109&amp;" "&amp;$BA$4,"")</f>
        <v/>
      </c>
      <c r="AE99" s="159"/>
      <c r="AF99" s="159" t="str">
        <f aca="false">IF(Inosina!E99&lt;&gt;0,"Deoxy Uracila ","")</f>
        <v/>
      </c>
      <c r="AG99" s="159" t="str">
        <f aca="false">IF(Inosina!E99&gt;0,$BA$11&amp;'Pedido e Cotação'!F109&amp;" "&amp;$BA$4,"")</f>
        <v/>
      </c>
      <c r="AH99" s="159" t="str">
        <f aca="false">IF(AG99="","",VLOOKUP(AG99,$BA:$BD,2,0))</f>
        <v/>
      </c>
      <c r="AI99" s="159" t="str">
        <f aca="false">IF(Inosina!I99&lt;&gt;0,"2' O-Metil 5-Metil rU ","")</f>
        <v/>
      </c>
      <c r="AJ99" s="159" t="str">
        <f aca="false">IF(Inosina!F99&gt;0,$BA$15&amp;'Pedido e Cotação'!F109&amp;" "&amp;$BA$4,"")</f>
        <v/>
      </c>
      <c r="AK99" s="159" t="str">
        <f aca="false">IF(AJ99="","",VLOOKUP(AJ99,$BA:$BD,2,0))</f>
        <v/>
      </c>
      <c r="AL99" s="159" t="str">
        <f aca="false">IF(Inosina!K99&lt;&gt;0,"5' 5-Metil dC ","")</f>
        <v/>
      </c>
      <c r="AM99" s="159" t="str">
        <f aca="false">IF(Inosina!I99&gt;0,$BA$17&amp;'Pedido e Cotação'!I109&amp;" "&amp;$BA$4,"")</f>
        <v/>
      </c>
      <c r="AN99" s="159" t="str">
        <f aca="false">IF(AM99="","",VLOOKUP(AM99,$BA:$BD,2,0))</f>
        <v/>
      </c>
      <c r="AO99" s="159" t="str">
        <f aca="false">IF(Inosina!O99&lt;&gt;0,"Fosforotioato ","")</f>
        <v/>
      </c>
      <c r="AP99" s="159" t="str">
        <f aca="false">IF(Inosina!O99&gt;0,$BA$18&amp;'Pedido e Cotação'!F109&amp;" "&amp;$BA$4,"")</f>
        <v/>
      </c>
      <c r="AQ99" s="159" t="str">
        <f aca="false">IF(AP99="","",VLOOKUP(AP99,$BA:$BD,2,0))</f>
        <v/>
      </c>
      <c r="AR99" s="159" t="str">
        <f aca="false">IF(AND(H99="",K99="",N99="",Q99="",AO99="",AF99=""),"","Modificação Interna ")</f>
        <v/>
      </c>
      <c r="AS99" s="159" t="str">
        <f aca="false">H99&amp;K99&amp;N99&amp;Q99&amp;AF99&amp;AO99&amp;T99&amp;W99&amp;Z99&amp;AC99&amp;AI99&amp;AL99</f>
        <v/>
      </c>
      <c r="AT99" s="159" t="str">
        <f aca="false">CONCATENATE(IF('Pedido e Cotação'!H109&lt;&gt;"",IF('Pedido e Cotação'!H109&gt;0,$BA$5,""),IF('Pedido e Cotação'!H109&gt;0,$BA$5,""))," ",'Pedido e Cotação'!H109)</f>
        <v> </v>
      </c>
      <c r="AU99" s="159" t="str">
        <f aca="false">IF(AT99=" ","",AT99&amp;" "&amp;'Pedido e Cotação'!F109&amp;" "&amp;$BA$4)</f>
        <v/>
      </c>
      <c r="AV99" s="159" t="str">
        <f aca="false">IF(AU99="","",VLOOKUP(AU99,$BA:$BD,2,0))</f>
        <v/>
      </c>
      <c r="AW99" s="159" t="str">
        <f aca="false">CONCATENATE(IF('Pedido e Cotação'!I109&lt;&gt;"",IF('Pedido e Cotação'!I109&gt;0,$BA$6,""),IF('Pedido e Cotação'!I109&gt;0,$BA$6,""))," ",'Pedido e Cotação'!I109)</f>
        <v> </v>
      </c>
      <c r="AX99" s="159" t="str">
        <f aca="false">IF(AW99=" ","",AW99&amp;" "&amp;'Pedido e Cotação'!F109&amp;" "&amp;$BA$4)</f>
        <v/>
      </c>
      <c r="AY99" s="159" t="str">
        <f aca="false">IF(AX99="","",VLOOKUP(AX99,$BA:$BD,2,0))</f>
        <v/>
      </c>
      <c r="BA99" s="183" t="s">
        <v>474</v>
      </c>
      <c r="BB99" s="180" t="s">
        <v>475</v>
      </c>
      <c r="BC99" s="181" t="s">
        <v>476</v>
      </c>
      <c r="BD99" s="182" t="n">
        <v>351</v>
      </c>
    </row>
    <row r="100" customFormat="false" ht="12.75" hidden="false" customHeight="false" outlineLevel="0" collapsed="false">
      <c r="B100" s="159" t="str">
        <f aca="false">IF('Pedido e Cotação'!E110="","",$BA$3&amp;" "&amp;'Pedido e Cotação'!F110&amp;" "&amp;$BA$4)</f>
        <v/>
      </c>
      <c r="C100" s="159" t="str">
        <f aca="false">IF(OR(F100="Dessalinizado",F100="HPLC"),"",IF('Pedido e Cotação'!E110="","",IF('Pedido e Cotação'!G110&lt;=50,"",IF(AND('Pedido e Cotação'!G110&gt;50,'Pedido e Cotação'!G110&lt;80),"L","LL"))))</f>
        <v/>
      </c>
      <c r="D100" s="159" t="str">
        <f aca="false">IF(B100="","",(B100&amp;" "&amp;F100&amp;" "&amp;C100))</f>
        <v/>
      </c>
      <c r="E100" s="159" t="str">
        <f aca="false">IF(B100="","",VLOOKUP(D100,$BA:$BD,2,0))</f>
        <v/>
      </c>
      <c r="F100" s="159" t="str">
        <f aca="false">IF('Pedido e Cotação'!J110="","",'Pedido e Cotação'!J110)</f>
        <v/>
      </c>
      <c r="G100" s="159" t="str">
        <f aca="false">IF('Pedido e Cotação'!J110="HPLC",VLOOKUP(F100,$BA:$BD,2,0),"")</f>
        <v/>
      </c>
      <c r="H100" s="159" t="str">
        <f aca="false">IF(Inosina!D100&lt;&gt;0,"Inosina ","")</f>
        <v/>
      </c>
      <c r="I100" s="159" t="str">
        <f aca="false">IF(Inosina!D100&gt;0,$BA$7&amp;'Pedido e Cotação'!F110&amp;" "&amp;$BA$4,"")</f>
        <v/>
      </c>
      <c r="J100" s="159" t="str">
        <f aca="false">IF(I100="","",VLOOKUP(I100,$BA:$BD,2,0))</f>
        <v/>
      </c>
      <c r="K100" s="159" t="str">
        <f aca="false">IF(Inosina!L100&lt;&gt;0,"8-Oxoguanina ","")</f>
        <v/>
      </c>
      <c r="L100" s="159" t="str">
        <f aca="false">IF(Inosina!L100&gt;0,$BA$8&amp;'Pedido e Cotação'!F110&amp;" "&amp;$BA$4,"")</f>
        <v/>
      </c>
      <c r="M100" s="159" t="str">
        <f aca="false">IF(L100="","",VLOOKUP(L100,$BA:$BD,2,0))</f>
        <v/>
      </c>
      <c r="N100" s="159" t="str">
        <f aca="false">IF(Inosina!M100&lt;&gt;0,"C3 ","")</f>
        <v/>
      </c>
      <c r="O100" s="159" t="str">
        <f aca="false">IF(Inosina!M100&gt;0,$BA$9&amp;'Pedido e Cotação'!F110&amp;" "&amp;$BA$4,"")</f>
        <v/>
      </c>
      <c r="P100" s="159" t="str">
        <f aca="false">IF(O100="","",VLOOKUP(O100,$BA:$BD,2,0))</f>
        <v/>
      </c>
      <c r="Q100" s="159" t="str">
        <f aca="false">IF(Inosina!N100&lt;&gt;0,"C6 ","")</f>
        <v/>
      </c>
      <c r="R100" s="159" t="str">
        <f aca="false">IF(Inosina!N100&gt;0,$BA$10&amp;'Pedido e Cotação'!F110&amp;" "&amp;$BA$4,"")</f>
        <v/>
      </c>
      <c r="S100" s="159" t="str">
        <f aca="false">IF(R100="","",VLOOKUP(R100,$BA:$BD,2,0))</f>
        <v/>
      </c>
      <c r="T100" s="159" t="str">
        <f aca="false">IF(Inosina!J100&lt;&gt;0,"2' O-Metil rU ","")</f>
        <v/>
      </c>
      <c r="U100" s="159" t="str">
        <f aca="false">IF(Inosina!J100&gt;0,$BA$16&amp;'Pedido e Cotação'!F110&amp;" "&amp;$BA$4,"")</f>
        <v/>
      </c>
      <c r="V100" s="159" t="str">
        <f aca="false">IF(U100="","",VLOOKUP(U100,$BA:$BD,2,0))</f>
        <v/>
      </c>
      <c r="W100" s="159" t="str">
        <f aca="false">IF(Inosina!H100&lt;&gt;0,"2' O-Metil rG ","")</f>
        <v/>
      </c>
      <c r="X100" s="159" t="str">
        <f aca="false">IF(Inosina!H100&gt;0,$BA$14&amp;'Pedido e Cotação'!F110&amp;" "&amp;$BA$4,"")</f>
        <v/>
      </c>
      <c r="Y100" s="159" t="str">
        <f aca="false">IF(X100="","",VLOOKUP(X100,$BA:$BD,2,0))</f>
        <v/>
      </c>
      <c r="Z100" s="159" t="str">
        <f aca="false">IF(Inosina!G100&lt;&gt;0,"2' O-Metil rC ","")</f>
        <v/>
      </c>
      <c r="AA100" s="159" t="str">
        <f aca="false">IF(Inosina!G100&gt;0,$BA$13&amp;'Pedido e Cotação'!F110&amp;" "&amp;$BA$4,"")</f>
        <v/>
      </c>
      <c r="AB100" s="159" t="str">
        <f aca="false">IF(AA100="","",VLOOKUP(AA100,$BA:$BD,2,0))</f>
        <v/>
      </c>
      <c r="AC100" s="159" t="str">
        <f aca="false">IF(Inosina!F100&lt;&gt;0,"2' O-Metil rA ","")</f>
        <v/>
      </c>
      <c r="AD100" s="159" t="str">
        <f aca="false">IF(Inosina!F100&gt;0,$BA$12&amp;'Pedido e Cotação'!F110&amp;" "&amp;$BA$4,"")</f>
        <v/>
      </c>
      <c r="AE100" s="159"/>
      <c r="AF100" s="159" t="str">
        <f aca="false">IF(Inosina!E100&lt;&gt;0,"Deoxy Uracila ","")</f>
        <v/>
      </c>
      <c r="AG100" s="159" t="str">
        <f aca="false">IF(Inosina!E100&gt;0,$BA$11&amp;'Pedido e Cotação'!F110&amp;" "&amp;$BA$4,"")</f>
        <v/>
      </c>
      <c r="AH100" s="159" t="str">
        <f aca="false">IF(AG100="","",VLOOKUP(AG100,$BA:$BD,2,0))</f>
        <v/>
      </c>
      <c r="AI100" s="159" t="str">
        <f aca="false">IF(Inosina!I100&lt;&gt;0,"2' O-Metil 5-Metil rU ","")</f>
        <v/>
      </c>
      <c r="AJ100" s="159" t="str">
        <f aca="false">IF(Inosina!F100&gt;0,$BA$15&amp;'Pedido e Cotação'!F110&amp;" "&amp;$BA$4,"")</f>
        <v/>
      </c>
      <c r="AK100" s="159" t="str">
        <f aca="false">IF(AJ100="","",VLOOKUP(AJ100,$BA:$BD,2,0))</f>
        <v/>
      </c>
      <c r="AL100" s="159" t="str">
        <f aca="false">IF(Inosina!K100&lt;&gt;0,"5' 5-Metil dC ","")</f>
        <v/>
      </c>
      <c r="AM100" s="159" t="str">
        <f aca="false">IF(Inosina!I100&gt;0,$BA$17&amp;'Pedido e Cotação'!I110&amp;" "&amp;$BA$4,"")</f>
        <v/>
      </c>
      <c r="AN100" s="159" t="str">
        <f aca="false">IF(AM100="","",VLOOKUP(AM100,$BA:$BD,2,0))</f>
        <v/>
      </c>
      <c r="AO100" s="159" t="str">
        <f aca="false">IF(Inosina!O100&lt;&gt;0,"Fosforotioato ","")</f>
        <v/>
      </c>
      <c r="AP100" s="159" t="str">
        <f aca="false">IF(Inosina!O100&gt;0,$BA$18&amp;'Pedido e Cotação'!F110&amp;" "&amp;$BA$4,"")</f>
        <v/>
      </c>
      <c r="AQ100" s="159" t="str">
        <f aca="false">IF(AP100="","",VLOOKUP(AP100,$BA:$BD,2,0))</f>
        <v/>
      </c>
      <c r="AR100" s="159" t="str">
        <f aca="false">IF(AND(H100="",K100="",N100="",Q100="",AO100="",AF100=""),"","Modificação Interna ")</f>
        <v/>
      </c>
      <c r="AS100" s="159" t="str">
        <f aca="false">H100&amp;K100&amp;N100&amp;Q100&amp;AF100&amp;AO100&amp;T100&amp;W100&amp;Z100&amp;AC100&amp;AI100&amp;AL100</f>
        <v/>
      </c>
      <c r="AT100" s="159" t="str">
        <f aca="false">CONCATENATE(IF('Pedido e Cotação'!H110&lt;&gt;"",IF('Pedido e Cotação'!H110&gt;0,$BA$5,""),IF('Pedido e Cotação'!H110&gt;0,$BA$5,""))," ",'Pedido e Cotação'!H110)</f>
        <v> </v>
      </c>
      <c r="AU100" s="159" t="str">
        <f aca="false">IF(AT100=" ","",AT100&amp;" "&amp;'Pedido e Cotação'!F110&amp;" "&amp;$BA$4)</f>
        <v/>
      </c>
      <c r="AV100" s="159" t="str">
        <f aca="false">IF(AU100="","",VLOOKUP(AU100,$BA:$BD,2,0))</f>
        <v/>
      </c>
      <c r="AW100" s="159" t="str">
        <f aca="false">CONCATENATE(IF('Pedido e Cotação'!I110&lt;&gt;"",IF('Pedido e Cotação'!I110&gt;0,$BA$6,""),IF('Pedido e Cotação'!I110&gt;0,$BA$6,""))," ",'Pedido e Cotação'!I110)</f>
        <v> </v>
      </c>
      <c r="AX100" s="159" t="str">
        <f aca="false">IF(AW100=" ","",AW100&amp;" "&amp;'Pedido e Cotação'!F110&amp;" "&amp;$BA$4)</f>
        <v/>
      </c>
      <c r="AY100" s="159" t="str">
        <f aca="false">IF(AX100="","",VLOOKUP(AX100,$BA:$BD,2,0))</f>
        <v/>
      </c>
      <c r="BA100" s="183" t="s">
        <v>477</v>
      </c>
      <c r="BB100" s="180" t="s">
        <v>478</v>
      </c>
      <c r="BC100" s="181" t="s">
        <v>479</v>
      </c>
      <c r="BD100" s="182" t="n">
        <v>422</v>
      </c>
    </row>
    <row r="101" customFormat="false" ht="12.75" hidden="false" customHeight="false" outlineLevel="0" collapsed="false">
      <c r="B101" s="159" t="str">
        <f aca="false">IF('Pedido e Cotação'!E111="","",$BA$3&amp;" "&amp;'Pedido e Cotação'!F111&amp;" "&amp;$BA$4)</f>
        <v/>
      </c>
      <c r="C101" s="159" t="str">
        <f aca="false">IF(OR(F101="Dessalinizado",F101="HPLC"),"",IF('Pedido e Cotação'!E111="","",IF('Pedido e Cotação'!G111&lt;=50,"",IF(AND('Pedido e Cotação'!G111&gt;50,'Pedido e Cotação'!G111&lt;80),"L","LL"))))</f>
        <v/>
      </c>
      <c r="D101" s="159" t="str">
        <f aca="false">IF(B101="","",(B101&amp;" "&amp;F101&amp;" "&amp;C101))</f>
        <v/>
      </c>
      <c r="E101" s="159" t="str">
        <f aca="false">IF(B101="","",VLOOKUP(D101,$BA:$BD,2,0))</f>
        <v/>
      </c>
      <c r="F101" s="159" t="str">
        <f aca="false">IF('Pedido e Cotação'!J111="","",'Pedido e Cotação'!J111)</f>
        <v/>
      </c>
      <c r="G101" s="159" t="str">
        <f aca="false">IF('Pedido e Cotação'!J111="HPLC",VLOOKUP(F101,$BA:$BD,2,0),"")</f>
        <v/>
      </c>
      <c r="H101" s="159" t="str">
        <f aca="false">IF(Inosina!D101&lt;&gt;0,"Inosina ","")</f>
        <v/>
      </c>
      <c r="I101" s="159" t="str">
        <f aca="false">IF(Inosina!D101&gt;0,$BA$7&amp;'Pedido e Cotação'!F111&amp;" "&amp;$BA$4,"")</f>
        <v/>
      </c>
      <c r="J101" s="159" t="str">
        <f aca="false">IF(I101="","",VLOOKUP(I101,$BA:$BD,2,0))</f>
        <v/>
      </c>
      <c r="K101" s="159" t="str">
        <f aca="false">IF(Inosina!L101&lt;&gt;0,"8-Oxoguanina ","")</f>
        <v/>
      </c>
      <c r="L101" s="159" t="str">
        <f aca="false">IF(Inosina!L101&gt;0,$BA$8&amp;'Pedido e Cotação'!F111&amp;" "&amp;$BA$4,"")</f>
        <v/>
      </c>
      <c r="M101" s="159" t="str">
        <f aca="false">IF(L101="","",VLOOKUP(L101,$BA:$BD,2,0))</f>
        <v/>
      </c>
      <c r="N101" s="159" t="str">
        <f aca="false">IF(Inosina!M101&lt;&gt;0,"C3 ","")</f>
        <v/>
      </c>
      <c r="O101" s="159" t="str">
        <f aca="false">IF(Inosina!M101&gt;0,$BA$9&amp;'Pedido e Cotação'!F111&amp;" "&amp;$BA$4,"")</f>
        <v/>
      </c>
      <c r="P101" s="159" t="str">
        <f aca="false">IF(O101="","",VLOOKUP(O101,$BA:$BD,2,0))</f>
        <v/>
      </c>
      <c r="Q101" s="159" t="str">
        <f aca="false">IF(Inosina!N101&lt;&gt;0,"C6 ","")</f>
        <v/>
      </c>
      <c r="R101" s="159" t="str">
        <f aca="false">IF(Inosina!N101&gt;0,$BA$10&amp;'Pedido e Cotação'!F111&amp;" "&amp;$BA$4,"")</f>
        <v/>
      </c>
      <c r="S101" s="159" t="str">
        <f aca="false">IF(R101="","",VLOOKUP(R101,$BA:$BD,2,0))</f>
        <v/>
      </c>
      <c r="T101" s="159" t="str">
        <f aca="false">IF(Inosina!J101&lt;&gt;0,"2' O-Metil rU ","")</f>
        <v/>
      </c>
      <c r="U101" s="159" t="str">
        <f aca="false">IF(Inosina!J101&gt;0,$BA$16&amp;'Pedido e Cotação'!F111&amp;" "&amp;$BA$4,"")</f>
        <v/>
      </c>
      <c r="V101" s="159" t="str">
        <f aca="false">IF(U101="","",VLOOKUP(U101,$BA:$BD,2,0))</f>
        <v/>
      </c>
      <c r="W101" s="159" t="str">
        <f aca="false">IF(Inosina!H101&lt;&gt;0,"2' O-Metil rG ","")</f>
        <v/>
      </c>
      <c r="X101" s="159" t="str">
        <f aca="false">IF(Inosina!H101&gt;0,$BA$14&amp;'Pedido e Cotação'!F111&amp;" "&amp;$BA$4,"")</f>
        <v/>
      </c>
      <c r="Y101" s="159" t="str">
        <f aca="false">IF(X101="","",VLOOKUP(X101,$BA:$BD,2,0))</f>
        <v/>
      </c>
      <c r="Z101" s="159" t="str">
        <f aca="false">IF(Inosina!G101&lt;&gt;0,"2' O-Metil rC ","")</f>
        <v/>
      </c>
      <c r="AA101" s="159" t="str">
        <f aca="false">IF(Inosina!G101&gt;0,$BA$13&amp;'Pedido e Cotação'!F111&amp;" "&amp;$BA$4,"")</f>
        <v/>
      </c>
      <c r="AB101" s="159" t="str">
        <f aca="false">IF(AA101="","",VLOOKUP(AA101,$BA:$BD,2,0))</f>
        <v/>
      </c>
      <c r="AC101" s="159" t="str">
        <f aca="false">IF(Inosina!F101&lt;&gt;0,"2' O-Metil rA ","")</f>
        <v/>
      </c>
      <c r="AD101" s="159" t="str">
        <f aca="false">IF(Inosina!F101&gt;0,$BA$12&amp;'Pedido e Cotação'!F111&amp;" "&amp;$BA$4,"")</f>
        <v/>
      </c>
      <c r="AE101" s="159"/>
      <c r="AF101" s="159" t="str">
        <f aca="false">IF(Inosina!E101&lt;&gt;0,"Deoxy Uracila ","")</f>
        <v/>
      </c>
      <c r="AG101" s="159" t="str">
        <f aca="false">IF(Inosina!E101&gt;0,$BA$11&amp;'Pedido e Cotação'!F111&amp;" "&amp;$BA$4,"")</f>
        <v/>
      </c>
      <c r="AH101" s="159" t="str">
        <f aca="false">IF(AG101="","",VLOOKUP(AG101,$BA:$BD,2,0))</f>
        <v/>
      </c>
      <c r="AI101" s="159" t="str">
        <f aca="false">IF(Inosina!I101&lt;&gt;0,"2' O-Metil 5-Metil rU ","")</f>
        <v/>
      </c>
      <c r="AJ101" s="159" t="str">
        <f aca="false">IF(Inosina!F101&gt;0,$BA$15&amp;'Pedido e Cotação'!F111&amp;" "&amp;$BA$4,"")</f>
        <v/>
      </c>
      <c r="AK101" s="159" t="str">
        <f aca="false">IF(AJ101="","",VLOOKUP(AJ101,$BA:$BD,2,0))</f>
        <v/>
      </c>
      <c r="AL101" s="159" t="str">
        <f aca="false">IF(Inosina!K101&lt;&gt;0,"5' 5-Metil dC ","")</f>
        <v/>
      </c>
      <c r="AM101" s="159" t="str">
        <f aca="false">IF(Inosina!I101&gt;0,$BA$17&amp;'Pedido e Cotação'!I111&amp;" "&amp;$BA$4,"")</f>
        <v/>
      </c>
      <c r="AN101" s="159" t="str">
        <f aca="false">IF(AM101="","",VLOOKUP(AM101,$BA:$BD,2,0))</f>
        <v/>
      </c>
      <c r="AO101" s="159" t="str">
        <f aca="false">IF(Inosina!O101&lt;&gt;0,"Fosforotioato ","")</f>
        <v/>
      </c>
      <c r="AP101" s="159" t="str">
        <f aca="false">IF(Inosina!O101&gt;0,$BA$18&amp;'Pedido e Cotação'!F111&amp;" "&amp;$BA$4,"")</f>
        <v/>
      </c>
      <c r="AQ101" s="159" t="str">
        <f aca="false">IF(AP101="","",VLOOKUP(AP101,$BA:$BD,2,0))</f>
        <v/>
      </c>
      <c r="AR101" s="159" t="str">
        <f aca="false">IF(AND(H101="",K101="",N101="",Q101="",AO101="",AF101=""),"","Modificação Interna ")</f>
        <v/>
      </c>
      <c r="AS101" s="159" t="str">
        <f aca="false">H101&amp;K101&amp;N101&amp;Q101&amp;AF101&amp;AO101&amp;T101&amp;W101&amp;Z101&amp;AC101&amp;AI101&amp;AL101</f>
        <v/>
      </c>
      <c r="AT101" s="159" t="str">
        <f aca="false">CONCATENATE(IF('Pedido e Cotação'!H111&lt;&gt;"",IF('Pedido e Cotação'!H111&gt;0,$BA$5,""),IF('Pedido e Cotação'!H111&gt;0,$BA$5,""))," ",'Pedido e Cotação'!H111)</f>
        <v> </v>
      </c>
      <c r="AU101" s="159" t="str">
        <f aca="false">IF(AT101=" ","",AT101&amp;" "&amp;'Pedido e Cotação'!F111&amp;" "&amp;$BA$4)</f>
        <v/>
      </c>
      <c r="AV101" s="159" t="str">
        <f aca="false">IF(AU101="","",VLOOKUP(AU101,$BA:$BD,2,0))</f>
        <v/>
      </c>
      <c r="AW101" s="159" t="str">
        <f aca="false">CONCATENATE(IF('Pedido e Cotação'!I111&lt;&gt;"",IF('Pedido e Cotação'!I111&gt;0,$BA$6,""),IF('Pedido e Cotação'!I111&gt;0,$BA$6,""))," ",'Pedido e Cotação'!I111)</f>
        <v> </v>
      </c>
      <c r="AX101" s="159" t="str">
        <f aca="false">IF(AW101=" ","",AW101&amp;" "&amp;'Pedido e Cotação'!F111&amp;" "&amp;$BA$4)</f>
        <v/>
      </c>
      <c r="AY101" s="159" t="str">
        <f aca="false">IF(AX101="","",VLOOKUP(AX101,$BA:$BD,2,0))</f>
        <v/>
      </c>
      <c r="BA101" s="183" t="s">
        <v>480</v>
      </c>
      <c r="BB101" s="180"/>
      <c r="BC101" s="181" t="s">
        <v>481</v>
      </c>
      <c r="BD101" s="182" t="n">
        <v>663</v>
      </c>
    </row>
    <row r="102" customFormat="false" ht="12.75" hidden="false" customHeight="false" outlineLevel="0" collapsed="false">
      <c r="B102" s="159" t="str">
        <f aca="false">IF('Pedido e Cotação'!E112="","",$BA$3&amp;" "&amp;'Pedido e Cotação'!F112&amp;" "&amp;$BA$4)</f>
        <v/>
      </c>
      <c r="C102" s="159" t="str">
        <f aca="false">IF(OR(F102="Dessalinizado",F102="HPLC"),"",IF('Pedido e Cotação'!E112="","",IF('Pedido e Cotação'!G112&lt;=50,"",IF(AND('Pedido e Cotação'!G112&gt;50,'Pedido e Cotação'!G112&lt;80),"L","LL"))))</f>
        <v/>
      </c>
      <c r="D102" s="159" t="str">
        <f aca="false">IF(B102="","",(B102&amp;" "&amp;F102&amp;" "&amp;C102))</f>
        <v/>
      </c>
      <c r="E102" s="159" t="str">
        <f aca="false">IF(B102="","",VLOOKUP(D102,$BA:$BD,2,0))</f>
        <v/>
      </c>
      <c r="F102" s="159" t="str">
        <f aca="false">IF('Pedido e Cotação'!J112="","",'Pedido e Cotação'!J112)</f>
        <v/>
      </c>
      <c r="G102" s="159" t="str">
        <f aca="false">IF('Pedido e Cotação'!J112="HPLC",VLOOKUP(F102,$BA:$BD,2,0),"")</f>
        <v/>
      </c>
      <c r="H102" s="159" t="str">
        <f aca="false">IF(Inosina!D102&lt;&gt;0,"Inosina ","")</f>
        <v/>
      </c>
      <c r="I102" s="159" t="str">
        <f aca="false">IF(Inosina!D102&gt;0,$BA$7&amp;'Pedido e Cotação'!F112&amp;" "&amp;$BA$4,"")</f>
        <v/>
      </c>
      <c r="J102" s="159" t="str">
        <f aca="false">IF(I102="","",VLOOKUP(I102,$BA:$BD,2,0))</f>
        <v/>
      </c>
      <c r="K102" s="159" t="str">
        <f aca="false">IF(Inosina!L102&lt;&gt;0,"8-Oxoguanina ","")</f>
        <v/>
      </c>
      <c r="L102" s="159" t="str">
        <f aca="false">IF(Inosina!L102&gt;0,$BA$8&amp;'Pedido e Cotação'!F112&amp;" "&amp;$BA$4,"")</f>
        <v/>
      </c>
      <c r="M102" s="159" t="str">
        <f aca="false">IF(L102="","",VLOOKUP(L102,$BA:$BD,2,0))</f>
        <v/>
      </c>
      <c r="N102" s="159" t="str">
        <f aca="false">IF(Inosina!M102&lt;&gt;0,"C3 ","")</f>
        <v/>
      </c>
      <c r="O102" s="159" t="str">
        <f aca="false">IF(Inosina!M102&gt;0,$BA$9&amp;'Pedido e Cotação'!F112&amp;" "&amp;$BA$4,"")</f>
        <v/>
      </c>
      <c r="P102" s="159" t="str">
        <f aca="false">IF(O102="","",VLOOKUP(O102,$BA:$BD,2,0))</f>
        <v/>
      </c>
      <c r="Q102" s="159" t="str">
        <f aca="false">IF(Inosina!N102&lt;&gt;0,"C6 ","")</f>
        <v/>
      </c>
      <c r="R102" s="159" t="str">
        <f aca="false">IF(Inosina!N102&gt;0,$BA$10&amp;'Pedido e Cotação'!F112&amp;" "&amp;$BA$4,"")</f>
        <v/>
      </c>
      <c r="S102" s="159" t="str">
        <f aca="false">IF(R102="","",VLOOKUP(R102,$BA:$BD,2,0))</f>
        <v/>
      </c>
      <c r="T102" s="159" t="str">
        <f aca="false">IF(Inosina!J102&lt;&gt;0,"2' O-Metil rU ","")</f>
        <v/>
      </c>
      <c r="U102" s="159" t="str">
        <f aca="false">IF(Inosina!J102&gt;0,$BA$16&amp;'Pedido e Cotação'!F112&amp;" "&amp;$BA$4,"")</f>
        <v/>
      </c>
      <c r="V102" s="159" t="str">
        <f aca="false">IF(U102="","",VLOOKUP(U102,$BA:$BD,2,0))</f>
        <v/>
      </c>
      <c r="W102" s="159" t="str">
        <f aca="false">IF(Inosina!H102&lt;&gt;0,"2' O-Metil rG ","")</f>
        <v/>
      </c>
      <c r="X102" s="159" t="str">
        <f aca="false">IF(Inosina!H102&gt;0,$BA$14&amp;'Pedido e Cotação'!F112&amp;" "&amp;$BA$4,"")</f>
        <v/>
      </c>
      <c r="Y102" s="159" t="str">
        <f aca="false">IF(X102="","",VLOOKUP(X102,$BA:$BD,2,0))</f>
        <v/>
      </c>
      <c r="Z102" s="159" t="str">
        <f aca="false">IF(Inosina!G102&lt;&gt;0,"2' O-Metil rC ","")</f>
        <v/>
      </c>
      <c r="AA102" s="159" t="str">
        <f aca="false">IF(Inosina!G102&gt;0,$BA$13&amp;'Pedido e Cotação'!F112&amp;" "&amp;$BA$4,"")</f>
        <v/>
      </c>
      <c r="AB102" s="159" t="str">
        <f aca="false">IF(AA102="","",VLOOKUP(AA102,$BA:$BD,2,0))</f>
        <v/>
      </c>
      <c r="AC102" s="159" t="str">
        <f aca="false">IF(Inosina!F102&lt;&gt;0,"2' O-Metil rA ","")</f>
        <v/>
      </c>
      <c r="AD102" s="159" t="str">
        <f aca="false">IF(Inosina!F102&gt;0,$BA$12&amp;'Pedido e Cotação'!F112&amp;" "&amp;$BA$4,"")</f>
        <v/>
      </c>
      <c r="AE102" s="159"/>
      <c r="AF102" s="159" t="str">
        <f aca="false">IF(Inosina!E102&lt;&gt;0,"Deoxy Uracila ","")</f>
        <v/>
      </c>
      <c r="AG102" s="159" t="str">
        <f aca="false">IF(Inosina!E102&gt;0,$BA$11&amp;'Pedido e Cotação'!F112&amp;" "&amp;$BA$4,"")</f>
        <v/>
      </c>
      <c r="AH102" s="159" t="str">
        <f aca="false">IF(AG102="","",VLOOKUP(AG102,$BA:$BD,2,0))</f>
        <v/>
      </c>
      <c r="AI102" s="159" t="str">
        <f aca="false">IF(Inosina!I102&lt;&gt;0,"2' O-Metil 5-Metil rU ","")</f>
        <v/>
      </c>
      <c r="AJ102" s="159" t="str">
        <f aca="false">IF(Inosina!F102&gt;0,$BA$15&amp;'Pedido e Cotação'!F112&amp;" "&amp;$BA$4,"")</f>
        <v/>
      </c>
      <c r="AK102" s="159" t="str">
        <f aca="false">IF(AJ102="","",VLOOKUP(AJ102,$BA:$BD,2,0))</f>
        <v/>
      </c>
      <c r="AL102" s="159" t="str">
        <f aca="false">IF(Inosina!K102&lt;&gt;0,"5' 5-Metil dC ","")</f>
        <v/>
      </c>
      <c r="AM102" s="159" t="str">
        <f aca="false">IF(Inosina!I102&gt;0,$BA$17&amp;'Pedido e Cotação'!I112&amp;" "&amp;$BA$4,"")</f>
        <v/>
      </c>
      <c r="AN102" s="159" t="str">
        <f aca="false">IF(AM102="","",VLOOKUP(AM102,$BA:$BD,2,0))</f>
        <v/>
      </c>
      <c r="AO102" s="159" t="str">
        <f aca="false">IF(Inosina!O102&lt;&gt;0,"Fosforotioato ","")</f>
        <v/>
      </c>
      <c r="AP102" s="159" t="str">
        <f aca="false">IF(Inosina!O102&gt;0,$BA$18&amp;'Pedido e Cotação'!F112&amp;" "&amp;$BA$4,"")</f>
        <v/>
      </c>
      <c r="AQ102" s="159" t="str">
        <f aca="false">IF(AP102="","",VLOOKUP(AP102,$BA:$BD,2,0))</f>
        <v/>
      </c>
      <c r="AR102" s="159" t="str">
        <f aca="false">IF(AND(H102="",K102="",N102="",Q102="",AO102="",AF102=""),"","Modificação Interna ")</f>
        <v/>
      </c>
      <c r="AS102" s="159" t="str">
        <f aca="false">H102&amp;K102&amp;N102&amp;Q102&amp;AF102&amp;AO102&amp;T102&amp;W102&amp;Z102&amp;AC102&amp;AI102&amp;AL102</f>
        <v/>
      </c>
      <c r="AT102" s="159" t="str">
        <f aca="false">CONCATENATE(IF('Pedido e Cotação'!H112&lt;&gt;"",IF('Pedido e Cotação'!H112&gt;0,$BA$5,""),IF('Pedido e Cotação'!H112&gt;0,$BA$5,""))," ",'Pedido e Cotação'!H112)</f>
        <v> </v>
      </c>
      <c r="AU102" s="159" t="str">
        <f aca="false">IF(AT102=" ","",AT102&amp;" "&amp;'Pedido e Cotação'!F112&amp;" "&amp;$BA$4)</f>
        <v/>
      </c>
      <c r="AV102" s="159" t="str">
        <f aca="false">IF(AU102="","",VLOOKUP(AU102,$BA:$BD,2,0))</f>
        <v/>
      </c>
      <c r="AW102" s="159" t="str">
        <f aca="false">CONCATENATE(IF('Pedido e Cotação'!I112&lt;&gt;"",IF('Pedido e Cotação'!I112&gt;0,$BA$6,""),IF('Pedido e Cotação'!I112&gt;0,$BA$6,""))," ",'Pedido e Cotação'!I112)</f>
        <v> </v>
      </c>
      <c r="AX102" s="159" t="str">
        <f aca="false">IF(AW102=" ","",AW102&amp;" "&amp;'Pedido e Cotação'!F112&amp;" "&amp;$BA$4)</f>
        <v/>
      </c>
      <c r="AY102" s="159" t="str">
        <f aca="false">IF(AX102="","",VLOOKUP(AX102,$BA:$BD,2,0))</f>
        <v/>
      </c>
      <c r="BA102" s="175" t="s">
        <v>482</v>
      </c>
      <c r="BB102" s="176" t="s">
        <v>483</v>
      </c>
      <c r="BC102" s="177" t="s">
        <v>484</v>
      </c>
      <c r="BD102" s="178" t="s">
        <v>399</v>
      </c>
    </row>
    <row r="103" customFormat="false" ht="12.75" hidden="false" customHeight="false" outlineLevel="0" collapsed="false">
      <c r="T103" s="159" t="str">
        <f aca="false">IF(Inosina!J103&lt;&gt;0,"2' O-Metil rU ","")</f>
        <v/>
      </c>
      <c r="U103" s="159" t="str">
        <f aca="false">IF(Inosina!J103&gt;0,$BA$16&amp;'Pedido e Cotação'!F113&amp;" "&amp;$BA$4,"")</f>
        <v/>
      </c>
      <c r="V103" s="159" t="str">
        <f aca="false">IF(U103="","",VLOOKUP(U103,$BA:$BD,2,0))</f>
        <v/>
      </c>
      <c r="W103" s="159" t="str">
        <f aca="false">IF(Inosina!H103&lt;&gt;0,"2' O-Metil rG ","")</f>
        <v/>
      </c>
      <c r="X103" s="159" t="str">
        <f aca="false">IF(Inosina!H103&gt;0,$BA$14&amp;'Pedido e Cotação'!F113&amp;" "&amp;$BA$4,"")</f>
        <v/>
      </c>
      <c r="Y103" s="159" t="str">
        <f aca="false">IF(X103="","",VLOOKUP(X103,$BA:$BD,2,0))</f>
        <v/>
      </c>
      <c r="Z103" s="159" t="str">
        <f aca="false">IF(Inosina!G103&lt;&gt;0,"2' O-Metil rC ","")</f>
        <v/>
      </c>
      <c r="AA103" s="159" t="str">
        <f aca="false">IF(Inosina!G103&gt;0,$BA$13&amp;'Pedido e Cotação'!F113&amp;" "&amp;$BA$4,"")</f>
        <v/>
      </c>
      <c r="AB103" s="159" t="str">
        <f aca="false">IF(AA103="","",VLOOKUP(AA103,$BA:$BD,2,0))</f>
        <v/>
      </c>
      <c r="AC103" s="159" t="str">
        <f aca="false">IF(Inosina!F103&lt;&gt;0,"2' O-Metil rA ","")</f>
        <v/>
      </c>
      <c r="AD103" s="159" t="str">
        <f aca="false">IF(Inosina!F103&gt;0,$BA$12&amp;'Pedido e Cotação'!F113&amp;" "&amp;$BA$4,"")</f>
        <v/>
      </c>
      <c r="AF103" s="159" t="str">
        <f aca="false">IF(Inosina!E103&lt;&gt;0,"Deoxy Uracila ","")</f>
        <v/>
      </c>
      <c r="AG103" s="159" t="str">
        <f aca="false">IF(Inosina!E103&gt;0,$BA$11&amp;'Pedido e Cotação'!F113&amp;" "&amp;$BA$4,"")</f>
        <v/>
      </c>
      <c r="AH103" s="159" t="str">
        <f aca="false">IF(AG103="","",VLOOKUP(AG103,$BA:$BD,2,0))</f>
        <v/>
      </c>
      <c r="AI103" s="159" t="str">
        <f aca="false">IF(Inosina!I103&lt;&gt;0,"2' O-Metil 5-Metil rU ","")</f>
        <v/>
      </c>
      <c r="AJ103" s="159" t="str">
        <f aca="false">IF(Inosina!F103&gt;0,$BA$15&amp;'Pedido e Cotação'!F113&amp;" "&amp;$BA$4,"")</f>
        <v/>
      </c>
      <c r="AK103" s="159" t="str">
        <f aca="false">IF(AJ103="","",VLOOKUP(AJ103,$BA:$BD,2,0))</f>
        <v/>
      </c>
      <c r="AL103" s="159" t="str">
        <f aca="false">IF(Inosina!K103&lt;&gt;0,"5' 5-Metil dC ","")</f>
        <v/>
      </c>
      <c r="AM103" s="159" t="str">
        <f aca="false">IF(Inosina!I103&gt;0,$BA$17&amp;'Pedido e Cotação'!I113&amp;" "&amp;$BA$4,"")</f>
        <v/>
      </c>
      <c r="AN103" s="159" t="str">
        <f aca="false">IF(AM103="","",VLOOKUP(AM103,$BA:$BD,2,0))</f>
        <v/>
      </c>
      <c r="BA103" s="175" t="s">
        <v>485</v>
      </c>
      <c r="BB103" s="176" t="s">
        <v>486</v>
      </c>
      <c r="BC103" s="177" t="s">
        <v>487</v>
      </c>
      <c r="BD103" s="178" t="n">
        <v>242</v>
      </c>
    </row>
    <row r="104" customFormat="false" ht="12.75" hidden="false" customHeight="false" outlineLevel="0" collapsed="false">
      <c r="T104" s="159" t="str">
        <f aca="false">IF(Inosina!J104&lt;&gt;0,"2' O-Metil rU ","")</f>
        <v/>
      </c>
      <c r="U104" s="159" t="str">
        <f aca="false">IF(Inosina!J104&gt;0,$BA$16&amp;'Pedido e Cotação'!F114&amp;" "&amp;$BA$4,"")</f>
        <v/>
      </c>
      <c r="V104" s="159" t="str">
        <f aca="false">IF(U104="","",VLOOKUP(U104,$BA:$BD,2,0))</f>
        <v/>
      </c>
      <c r="W104" s="159" t="str">
        <f aca="false">IF(Inosina!H104&lt;&gt;0,"2' O-Metil rG ","")</f>
        <v/>
      </c>
      <c r="X104" s="159" t="str">
        <f aca="false">IF(Inosina!H104&gt;0,$BA$14&amp;'Pedido e Cotação'!F114&amp;" "&amp;$BA$4,"")</f>
        <v/>
      </c>
      <c r="Y104" s="159" t="str">
        <f aca="false">IF(X104="","",VLOOKUP(X104,$BA:$BD,2,0))</f>
        <v/>
      </c>
      <c r="Z104" s="159" t="str">
        <f aca="false">IF(Inosina!G104&lt;&gt;0,"2' O-Metil rC ","")</f>
        <v/>
      </c>
      <c r="AA104" s="159" t="str">
        <f aca="false">IF(Inosina!G104&gt;0,$BA$13&amp;'Pedido e Cotação'!F114&amp;" "&amp;$BA$4,"")</f>
        <v/>
      </c>
      <c r="AB104" s="159" t="str">
        <f aca="false">IF(AA104="","",VLOOKUP(AA104,$BA:$BD,2,0))</f>
        <v/>
      </c>
      <c r="AC104" s="159" t="str">
        <f aca="false">IF(Inosina!F104&lt;&gt;0,"2' O-Metil rA ","")</f>
        <v/>
      </c>
      <c r="AD104" s="159" t="str">
        <f aca="false">IF(Inosina!F104&gt;0,$BA$12&amp;'Pedido e Cotação'!F114&amp;" "&amp;$BA$4,"")</f>
        <v/>
      </c>
      <c r="AF104" s="159" t="str">
        <f aca="false">IF(Inosina!E104&lt;&gt;0,"Deoxy Uracila ","")</f>
        <v/>
      </c>
      <c r="AG104" s="159" t="str">
        <f aca="false">IF(Inosina!E104&gt;0,$BA$11&amp;'Pedido e Cotação'!F114&amp;" "&amp;$BA$4,"")</f>
        <v/>
      </c>
      <c r="AH104" s="159" t="str">
        <f aca="false">IF(AG104="","",VLOOKUP(AG104,$BA:$BD,2,0))</f>
        <v/>
      </c>
      <c r="AI104" s="159" t="str">
        <f aca="false">IF(Inosina!I104&lt;&gt;0,"2' O-Metil 5-Metil rU ","")</f>
        <v/>
      </c>
      <c r="AJ104" s="159" t="str">
        <f aca="false">IF(Inosina!F104&gt;0,$BA$15&amp;'Pedido e Cotação'!F114&amp;" "&amp;$BA$4,"")</f>
        <v/>
      </c>
      <c r="AK104" s="159" t="str">
        <f aca="false">IF(AJ104="","",VLOOKUP(AJ104,$BA:$BD,2,0))</f>
        <v/>
      </c>
      <c r="AL104" s="159" t="str">
        <f aca="false">IF(Inosina!K104&lt;&gt;0,"5' 5-Metil dC ","")</f>
        <v/>
      </c>
      <c r="AM104" s="159" t="str">
        <f aca="false">IF(Inosina!I104&gt;0,$BA$17&amp;'Pedido e Cotação'!I114&amp;" "&amp;$BA$4,"")</f>
        <v/>
      </c>
      <c r="AN104" s="159" t="str">
        <f aca="false">IF(AM104="","",VLOOKUP(AM104,$BA:$BD,2,0))</f>
        <v/>
      </c>
      <c r="BA104" s="175" t="s">
        <v>488</v>
      </c>
      <c r="BB104" s="176" t="s">
        <v>489</v>
      </c>
      <c r="BC104" s="177" t="s">
        <v>490</v>
      </c>
      <c r="BD104" s="178" t="n">
        <v>297</v>
      </c>
    </row>
    <row r="105" customFormat="false" ht="12.75" hidden="false" customHeight="false" outlineLevel="0" collapsed="false">
      <c r="T105" s="159" t="str">
        <f aca="false">IF(Inosina!J105&lt;&gt;0,"2' O-Metil rU ","")</f>
        <v/>
      </c>
      <c r="U105" s="159" t="str">
        <f aca="false">IF(Inosina!J105&gt;0,$BA$16&amp;'Pedido e Cotação'!F115&amp;" "&amp;$BA$4,"")</f>
        <v/>
      </c>
      <c r="V105" s="159" t="str">
        <f aca="false">IF(U105="","",VLOOKUP(U105,$BA:$BD,2,0))</f>
        <v/>
      </c>
      <c r="W105" s="159" t="str">
        <f aca="false">IF(Inosina!H105&lt;&gt;0,"2' O-Metil rG ","")</f>
        <v/>
      </c>
      <c r="X105" s="159" t="str">
        <f aca="false">IF(Inosina!H105&gt;0,$BA$14&amp;'Pedido e Cotação'!F115&amp;" "&amp;$BA$4,"")</f>
        <v/>
      </c>
      <c r="Y105" s="159" t="str">
        <f aca="false">IF(X105="","",VLOOKUP(X105,$BA:$BD,2,0))</f>
        <v/>
      </c>
      <c r="Z105" s="159" t="str">
        <f aca="false">IF(Inosina!G105&lt;&gt;0,"2' O-Metil rC ","")</f>
        <v/>
      </c>
      <c r="AA105" s="159" t="str">
        <f aca="false">IF(Inosina!G105&gt;0,$BA$13&amp;'Pedido e Cotação'!F115&amp;" "&amp;$BA$4,"")</f>
        <v/>
      </c>
      <c r="AB105" s="159" t="str">
        <f aca="false">IF(AA105="","",VLOOKUP(AA105,$BA:$BD,2,0))</f>
        <v/>
      </c>
      <c r="AC105" s="159" t="str">
        <f aca="false">IF(Inosina!F105&lt;&gt;0,"2' O-Metil rA ","")</f>
        <v/>
      </c>
      <c r="AD105" s="159" t="str">
        <f aca="false">IF(Inosina!F105&gt;0,$BA$12&amp;'Pedido e Cotação'!F115&amp;" "&amp;$BA$4,"")</f>
        <v/>
      </c>
      <c r="AF105" s="159" t="str">
        <f aca="false">IF(Inosina!E105&lt;&gt;0,"Deoxy Uracila ","")</f>
        <v/>
      </c>
      <c r="AG105" s="159" t="str">
        <f aca="false">IF(Inosina!E105&gt;0,$BA$11&amp;'Pedido e Cotação'!F115&amp;" "&amp;$BA$4,"")</f>
        <v/>
      </c>
      <c r="AH105" s="159" t="str">
        <f aca="false">IF(AG105="","",VLOOKUP(AG105,$BA:$BD,2,0))</f>
        <v/>
      </c>
      <c r="AI105" s="159" t="str">
        <f aca="false">IF(Inosina!I105&lt;&gt;0,"2' O-Metil 5-Metil rU ","")</f>
        <v/>
      </c>
      <c r="AJ105" s="159" t="str">
        <f aca="false">IF(Inosina!F105&gt;0,$BA$15&amp;'Pedido e Cotação'!F115&amp;" "&amp;$BA$4,"")</f>
        <v/>
      </c>
      <c r="AK105" s="159" t="str">
        <f aca="false">IF(AJ105="","",VLOOKUP(AJ105,$BA:$BD,2,0))</f>
        <v/>
      </c>
      <c r="AL105" s="159" t="str">
        <f aca="false">IF(Inosina!K105&lt;&gt;0,"5' 5-Metil dC ","")</f>
        <v/>
      </c>
      <c r="AM105" s="159" t="str">
        <f aca="false">IF(Inosina!I105&gt;0,$BA$17&amp;'Pedido e Cotação'!I115&amp;" "&amp;$BA$4,"")</f>
        <v/>
      </c>
      <c r="AN105" s="159" t="str">
        <f aca="false">IF(AM105="","",VLOOKUP(AM105,$BA:$BD,2,0))</f>
        <v/>
      </c>
      <c r="BA105" s="175" t="s">
        <v>491</v>
      </c>
      <c r="BB105" s="176" t="s">
        <v>492</v>
      </c>
      <c r="BC105" s="177" t="s">
        <v>493</v>
      </c>
      <c r="BD105" s="178" t="n">
        <v>386</v>
      </c>
    </row>
    <row r="106" customFormat="false" ht="12.75" hidden="false" customHeight="false" outlineLevel="0" collapsed="false">
      <c r="T106" s="159" t="str">
        <f aca="false">IF(Inosina!J106&lt;&gt;0,"2' O-Metil rU ","")</f>
        <v/>
      </c>
      <c r="U106" s="159" t="str">
        <f aca="false">IF(Inosina!J106&gt;0,$BA$16&amp;'Pedido e Cotação'!F116&amp;" "&amp;$BA$4,"")</f>
        <v/>
      </c>
      <c r="V106" s="159" t="str">
        <f aca="false">IF(U106="","",VLOOKUP(U106,$BA:$BD,2,0))</f>
        <v/>
      </c>
      <c r="W106" s="159" t="str">
        <f aca="false">IF(Inosina!H106&lt;&gt;0,"2' O-Metil rG ","")</f>
        <v/>
      </c>
      <c r="X106" s="159" t="str">
        <f aca="false">IF(Inosina!H106&gt;0,$BA$14&amp;'Pedido e Cotação'!F116&amp;" "&amp;$BA$4,"")</f>
        <v/>
      </c>
      <c r="Y106" s="159" t="str">
        <f aca="false">IF(X106="","",VLOOKUP(X106,$BA:$BD,2,0))</f>
        <v/>
      </c>
      <c r="Z106" s="159" t="str">
        <f aca="false">IF(Inosina!G106&lt;&gt;0,"2' O-Metil rC ","")</f>
        <v/>
      </c>
      <c r="AA106" s="159" t="str">
        <f aca="false">IF(Inosina!G106&gt;0,$BA$13&amp;'Pedido e Cotação'!F116&amp;" "&amp;$BA$4,"")</f>
        <v/>
      </c>
      <c r="AB106" s="159" t="str">
        <f aca="false">IF(AA106="","",VLOOKUP(AA106,$BA:$BD,2,0))</f>
        <v/>
      </c>
      <c r="AC106" s="159" t="str">
        <f aca="false">IF(Inosina!F106&lt;&gt;0,"2' O-Metil rA ","")</f>
        <v/>
      </c>
      <c r="AD106" s="159" t="str">
        <f aca="false">IF(Inosina!F106&gt;0,$BA$12&amp;'Pedido e Cotação'!F116&amp;" "&amp;$BA$4,"")</f>
        <v/>
      </c>
      <c r="AF106" s="159" t="str">
        <f aca="false">IF(Inosina!E106&lt;&gt;0,"Deoxy Uracila ","")</f>
        <v/>
      </c>
      <c r="AG106" s="159" t="str">
        <f aca="false">IF(Inosina!E106&gt;0,$BA$11&amp;'Pedido e Cotação'!F116&amp;" "&amp;$BA$4,"")</f>
        <v/>
      </c>
      <c r="AH106" s="159" t="str">
        <f aca="false">IF(AG106="","",VLOOKUP(AG106,$BA:$BD,2,0))</f>
        <v/>
      </c>
      <c r="AI106" s="159" t="str">
        <f aca="false">IF(Inosina!I106&lt;&gt;0,"2' O-Metil 5-Metil rU ","")</f>
        <v/>
      </c>
      <c r="AJ106" s="159" t="str">
        <f aca="false">IF(Inosina!F106&gt;0,$BA$15&amp;'Pedido e Cotação'!F116&amp;" "&amp;$BA$4,"")</f>
        <v/>
      </c>
      <c r="AK106" s="159" t="str">
        <f aca="false">IF(AJ106="","",VLOOKUP(AJ106,$BA:$BD,2,0))</f>
        <v/>
      </c>
      <c r="AL106" s="159" t="str">
        <f aca="false">IF(Inosina!K106&lt;&gt;0,"5' 5-Metil dC ","")</f>
        <v/>
      </c>
      <c r="AM106" s="159" t="str">
        <f aca="false">IF(Inosina!I106&gt;0,$BA$17&amp;'Pedido e Cotação'!I116&amp;" "&amp;$BA$4,"")</f>
        <v/>
      </c>
      <c r="AN106" s="159" t="str">
        <f aca="false">IF(AM106="","",VLOOKUP(AM106,$BA:$BD,2,0))</f>
        <v/>
      </c>
      <c r="BA106" s="175" t="s">
        <v>494</v>
      </c>
      <c r="BB106" s="176" t="s">
        <v>495</v>
      </c>
      <c r="BC106" s="177" t="s">
        <v>496</v>
      </c>
      <c r="BD106" s="178" t="n">
        <v>464</v>
      </c>
    </row>
    <row r="107" customFormat="false" ht="12.75" hidden="false" customHeight="false" outlineLevel="0" collapsed="false">
      <c r="T107" s="159" t="str">
        <f aca="false">IF(Inosina!J107&lt;&gt;0,"2' O-Metil rU ","")</f>
        <v/>
      </c>
      <c r="U107" s="159" t="str">
        <f aca="false">IF(Inosina!J107&gt;0,$BA$16&amp;'Pedido e Cotação'!F117&amp;" "&amp;$BA$4,"")</f>
        <v/>
      </c>
      <c r="V107" s="159" t="str">
        <f aca="false">IF(U107="","",VLOOKUP(U107,$BA:$BD,2,0))</f>
        <v/>
      </c>
      <c r="W107" s="159" t="str">
        <f aca="false">IF(Inosina!H107&lt;&gt;0,"2' O-Metil rG ","")</f>
        <v/>
      </c>
      <c r="X107" s="159" t="str">
        <f aca="false">IF(Inosina!H107&gt;0,$BA$14&amp;'Pedido e Cotação'!F117&amp;" "&amp;$BA$4,"")</f>
        <v/>
      </c>
      <c r="Y107" s="159" t="str">
        <f aca="false">IF(X107="","",VLOOKUP(X107,$BA:$BD,2,0))</f>
        <v/>
      </c>
      <c r="Z107" s="159" t="str">
        <f aca="false">IF(Inosina!G107&lt;&gt;0,"2' O-Metil rC ","")</f>
        <v/>
      </c>
      <c r="AA107" s="159" t="str">
        <f aca="false">IF(Inosina!G107&gt;0,$BA$13&amp;'Pedido e Cotação'!F117&amp;" "&amp;$BA$4,"")</f>
        <v/>
      </c>
      <c r="AB107" s="159" t="str">
        <f aca="false">IF(AA107="","",VLOOKUP(AA107,$BA:$BD,2,0))</f>
        <v/>
      </c>
      <c r="AC107" s="159" t="str">
        <f aca="false">IF(Inosina!F107&lt;&gt;0,"2' O-Metil rA ","")</f>
        <v/>
      </c>
      <c r="AD107" s="159" t="str">
        <f aca="false">IF(Inosina!F107&gt;0,$BA$12&amp;'Pedido e Cotação'!F117&amp;" "&amp;$BA$4,"")</f>
        <v/>
      </c>
      <c r="AF107" s="159" t="str">
        <f aca="false">IF(Inosina!E107&lt;&gt;0,"Deoxy Uracila ","")</f>
        <v/>
      </c>
      <c r="AG107" s="159" t="str">
        <f aca="false">IF(Inosina!E107&gt;0,$BA$11&amp;'Pedido e Cotação'!F117&amp;" "&amp;$BA$4,"")</f>
        <v/>
      </c>
      <c r="AH107" s="159" t="str">
        <f aca="false">IF(AG107="","",VLOOKUP(AG107,$BA:$BD,2,0))</f>
        <v/>
      </c>
      <c r="AI107" s="159" t="str">
        <f aca="false">IF(Inosina!I107&lt;&gt;0,"2' O-Metil 5-Metil rU ","")</f>
        <v/>
      </c>
      <c r="AJ107" s="159" t="str">
        <f aca="false">IF(Inosina!F107&gt;0,$BA$15&amp;'Pedido e Cotação'!F117&amp;" "&amp;$BA$4,"")</f>
        <v/>
      </c>
      <c r="AK107" s="159" t="str">
        <f aca="false">IF(AJ107="","",VLOOKUP(AJ107,$BA:$BD,2,0))</f>
        <v/>
      </c>
      <c r="AL107" s="159" t="str">
        <f aca="false">IF(Inosina!K107&lt;&gt;0,"5' 5-Metil dC ","")</f>
        <v/>
      </c>
      <c r="AM107" s="159" t="str">
        <f aca="false">IF(Inosina!I107&gt;0,$BA$17&amp;'Pedido e Cotação'!I117&amp;" "&amp;$BA$4,"")</f>
        <v/>
      </c>
      <c r="AN107" s="159" t="str">
        <f aca="false">IF(AM107="","",VLOOKUP(AM107,$BA:$BD,2,0))</f>
        <v/>
      </c>
      <c r="BA107" s="175" t="s">
        <v>497</v>
      </c>
      <c r="BB107" s="176"/>
      <c r="BC107" s="177" t="s">
        <v>498</v>
      </c>
      <c r="BD107" s="178" t="n">
        <v>696</v>
      </c>
    </row>
    <row r="108" customFormat="false" ht="12.75" hidden="false" customHeight="false" outlineLevel="0" collapsed="false">
      <c r="T108" s="159" t="str">
        <f aca="false">IF(Inosina!J108&lt;&gt;0,"2' O-Metil rU ","")</f>
        <v/>
      </c>
      <c r="U108" s="159" t="str">
        <f aca="false">IF(Inosina!J108&gt;0,$BA$16&amp;'Pedido e Cotação'!F118&amp;" "&amp;$BA$4,"")</f>
        <v/>
      </c>
      <c r="V108" s="159" t="str">
        <f aca="false">IF(U108="","",VLOOKUP(U108,$BA:$BD,2,0))</f>
        <v/>
      </c>
      <c r="W108" s="159" t="str">
        <f aca="false">IF(Inosina!H108&lt;&gt;0,"2' O-Metil rG ","")</f>
        <v/>
      </c>
      <c r="X108" s="159" t="str">
        <f aca="false">IF(Inosina!H108&gt;0,$BA$14&amp;'Pedido e Cotação'!F118&amp;" "&amp;$BA$4,"")</f>
        <v/>
      </c>
      <c r="Y108" s="159" t="str">
        <f aca="false">IF(X108="","",VLOOKUP(X108,$BA:$BD,2,0))</f>
        <v/>
      </c>
      <c r="Z108" s="159" t="str">
        <f aca="false">IF(Inosina!G108&lt;&gt;0,"2' O-Metil rC ","")</f>
        <v/>
      </c>
      <c r="AA108" s="159" t="str">
        <f aca="false">IF(Inosina!G108&gt;0,$BA$13&amp;'Pedido e Cotação'!F118&amp;" "&amp;$BA$4,"")</f>
        <v/>
      </c>
      <c r="AB108" s="159" t="str">
        <f aca="false">IF(AA108="","",VLOOKUP(AA108,$BA:$BD,2,0))</f>
        <v/>
      </c>
      <c r="AC108" s="159" t="str">
        <f aca="false">IF(Inosina!F108&lt;&gt;0,"2' O-Metil rA ","")</f>
        <v/>
      </c>
      <c r="AD108" s="159" t="str">
        <f aca="false">IF(Inosina!F108&gt;0,$BA$12&amp;'Pedido e Cotação'!F118&amp;" "&amp;$BA$4,"")</f>
        <v/>
      </c>
      <c r="AF108" s="159" t="str">
        <f aca="false">IF(Inosina!E108&lt;&gt;0,"Deoxy Uracila ","")</f>
        <v/>
      </c>
      <c r="AG108" s="159" t="str">
        <f aca="false">IF(Inosina!E108&gt;0,$BA$11&amp;'Pedido e Cotação'!F118&amp;" "&amp;$BA$4,"")</f>
        <v/>
      </c>
      <c r="AH108" s="159" t="str">
        <f aca="false">IF(AG108="","",VLOOKUP(AG108,$BA:$BD,2,0))</f>
        <v/>
      </c>
      <c r="AI108" s="159" t="str">
        <f aca="false">IF(Inosina!I108&lt;&gt;0,"2' O-Metil 5-Metil rU ","")</f>
        <v/>
      </c>
      <c r="AJ108" s="159" t="str">
        <f aca="false">IF(Inosina!F108&gt;0,$BA$15&amp;'Pedido e Cotação'!F118&amp;" "&amp;$BA$4,"")</f>
        <v/>
      </c>
      <c r="AK108" s="159" t="str">
        <f aca="false">IF(AJ108="","",VLOOKUP(AJ108,$BA:$BD,2,0))</f>
        <v/>
      </c>
      <c r="AL108" s="159" t="str">
        <f aca="false">IF(Inosina!K108&lt;&gt;0,"5' 5-Metil dC ","")</f>
        <v/>
      </c>
      <c r="AM108" s="159" t="str">
        <f aca="false">IF(Inosina!I108&gt;0,$BA$17&amp;'Pedido e Cotação'!I118&amp;" "&amp;$BA$4,"")</f>
        <v/>
      </c>
      <c r="AN108" s="159" t="str">
        <f aca="false">IF(AM108="","",VLOOKUP(AM108,$BA:$BD,2,0))</f>
        <v/>
      </c>
      <c r="BA108" s="183" t="s">
        <v>499</v>
      </c>
      <c r="BB108" s="180" t="s">
        <v>500</v>
      </c>
      <c r="BC108" s="181" t="s">
        <v>501</v>
      </c>
      <c r="BD108" s="182" t="s">
        <v>399</v>
      </c>
    </row>
    <row r="109" customFormat="false" ht="12.75" hidden="false" customHeight="false" outlineLevel="0" collapsed="false">
      <c r="T109" s="159" t="str">
        <f aca="false">IF(Inosina!J109&lt;&gt;0,"2' O-Metil rU ","")</f>
        <v/>
      </c>
      <c r="U109" s="159" t="str">
        <f aca="false">IF(Inosina!J109&gt;0,$BA$16&amp;'Pedido e Cotação'!F119&amp;" "&amp;$BA$4,"")</f>
        <v/>
      </c>
      <c r="V109" s="159" t="str">
        <f aca="false">IF(U109="","",VLOOKUP(U109,$BA:$BD,2,0))</f>
        <v/>
      </c>
      <c r="W109" s="159" t="str">
        <f aca="false">IF(Inosina!H109&lt;&gt;0,"2' O-Metil rG ","")</f>
        <v/>
      </c>
      <c r="X109" s="159" t="str">
        <f aca="false">IF(Inosina!H109&gt;0,$BA$14&amp;'Pedido e Cotação'!F119&amp;" "&amp;$BA$4,"")</f>
        <v/>
      </c>
      <c r="Y109" s="159" t="str">
        <f aca="false">IF(X109="","",VLOOKUP(X109,$BA:$BD,2,0))</f>
        <v/>
      </c>
      <c r="Z109" s="159" t="str">
        <f aca="false">IF(Inosina!G109&lt;&gt;0,"2' O-Metil rC ","")</f>
        <v/>
      </c>
      <c r="AA109" s="159" t="str">
        <f aca="false">IF(Inosina!G109&gt;0,$BA$13&amp;'Pedido e Cotação'!F119&amp;" "&amp;$BA$4,"")</f>
        <v/>
      </c>
      <c r="AB109" s="159" t="str">
        <f aca="false">IF(AA109="","",VLOOKUP(AA109,$BA:$BD,2,0))</f>
        <v/>
      </c>
      <c r="AC109" s="159" t="str">
        <f aca="false">IF(Inosina!F109&lt;&gt;0,"2' O-Metil rA ","")</f>
        <v/>
      </c>
      <c r="AD109" s="159" t="str">
        <f aca="false">IF(Inosina!F109&gt;0,$BA$12&amp;'Pedido e Cotação'!F119&amp;" "&amp;$BA$4,"")</f>
        <v/>
      </c>
      <c r="AF109" s="159" t="str">
        <f aca="false">IF(Inosina!E109&lt;&gt;0,"Deoxy Uracila ","")</f>
        <v/>
      </c>
      <c r="AG109" s="159" t="str">
        <f aca="false">IF(Inosina!E109&gt;0,$BA$11&amp;'Pedido e Cotação'!F119&amp;" "&amp;$BA$4,"")</f>
        <v/>
      </c>
      <c r="AH109" s="159" t="str">
        <f aca="false">IF(AG109="","",VLOOKUP(AG109,$BA:$BD,2,0))</f>
        <v/>
      </c>
      <c r="AI109" s="159" t="str">
        <f aca="false">IF(Inosina!I109&lt;&gt;0,"2' O-Metil 5-Metil rU ","")</f>
        <v/>
      </c>
      <c r="AJ109" s="159" t="str">
        <f aca="false">IF(Inosina!F109&gt;0,$BA$15&amp;'Pedido e Cotação'!F119&amp;" "&amp;$BA$4,"")</f>
        <v/>
      </c>
      <c r="AK109" s="159" t="str">
        <f aca="false">IF(AJ109="","",VLOOKUP(AJ109,$BA:$BD,2,0))</f>
        <v/>
      </c>
      <c r="AL109" s="159" t="str">
        <f aca="false">IF(Inosina!K109&lt;&gt;0,"5' 5-Metil dC ","")</f>
        <v/>
      </c>
      <c r="AM109" s="159" t="str">
        <f aca="false">IF(Inosina!I109&gt;0,$BA$17&amp;'Pedido e Cotação'!I119&amp;" "&amp;$BA$4,"")</f>
        <v/>
      </c>
      <c r="AN109" s="159" t="str">
        <f aca="false">IF(AM109="","",VLOOKUP(AM109,$BA:$BD,2,0))</f>
        <v/>
      </c>
      <c r="BA109" s="183" t="s">
        <v>502</v>
      </c>
      <c r="BB109" s="180" t="s">
        <v>503</v>
      </c>
      <c r="BC109" s="181" t="s">
        <v>504</v>
      </c>
      <c r="BD109" s="182" t="n">
        <v>110</v>
      </c>
    </row>
    <row r="110" customFormat="false" ht="12.75" hidden="false" customHeight="false" outlineLevel="0" collapsed="false">
      <c r="T110" s="159" t="str">
        <f aca="false">IF(Inosina!J110&lt;&gt;0,"2' O-Metil rU ","")</f>
        <v/>
      </c>
      <c r="U110" s="159" t="str">
        <f aca="false">IF(Inosina!J110&gt;0,$BA$16&amp;'Pedido e Cotação'!F120&amp;" "&amp;$BA$4,"")</f>
        <v/>
      </c>
      <c r="V110" s="159" t="str">
        <f aca="false">IF(U110="","",VLOOKUP(U110,$BA:$BD,2,0))</f>
        <v/>
      </c>
      <c r="W110" s="159" t="str">
        <f aca="false">IF(Inosina!H110&lt;&gt;0,"2' O-Metil rG ","")</f>
        <v/>
      </c>
      <c r="X110" s="159" t="str">
        <f aca="false">IF(Inosina!H110&gt;0,$BA$14&amp;'Pedido e Cotação'!F120&amp;" "&amp;$BA$4,"")</f>
        <v/>
      </c>
      <c r="Y110" s="159" t="str">
        <f aca="false">IF(X110="","",VLOOKUP(X110,$BA:$BD,2,0))</f>
        <v/>
      </c>
      <c r="Z110" s="159" t="str">
        <f aca="false">IF(Inosina!G110&lt;&gt;0,"2' O-Metil rC ","")</f>
        <v/>
      </c>
      <c r="AA110" s="159" t="str">
        <f aca="false">IF(Inosina!G110&gt;0,$BA$13&amp;'Pedido e Cotação'!F120&amp;" "&amp;$BA$4,"")</f>
        <v/>
      </c>
      <c r="AB110" s="159" t="str">
        <f aca="false">IF(AA110="","",VLOOKUP(AA110,$BA:$BD,2,0))</f>
        <v/>
      </c>
      <c r="AC110" s="159" t="str">
        <f aca="false">IF(Inosina!F110&lt;&gt;0,"2' O-Metil rA ","")</f>
        <v/>
      </c>
      <c r="AD110" s="159" t="str">
        <f aca="false">IF(Inosina!F110&gt;0,$BA$12&amp;'Pedido e Cotação'!F120&amp;" "&amp;$BA$4,"")</f>
        <v/>
      </c>
      <c r="AF110" s="159" t="str">
        <f aca="false">IF(Inosina!E110&lt;&gt;0,"Deoxy Uracila ","")</f>
        <v/>
      </c>
      <c r="AG110" s="159" t="str">
        <f aca="false">IF(Inosina!E110&gt;0,$BA$11&amp;'Pedido e Cotação'!F120&amp;" "&amp;$BA$4,"")</f>
        <v/>
      </c>
      <c r="AH110" s="159" t="str">
        <f aca="false">IF(AG110="","",VLOOKUP(AG110,$BA:$BD,2,0))</f>
        <v/>
      </c>
      <c r="AI110" s="159" t="str">
        <f aca="false">IF(Inosina!I110&lt;&gt;0,"2' O-Metil 5-Metil rU ","")</f>
        <v/>
      </c>
      <c r="AJ110" s="159" t="str">
        <f aca="false">IF(Inosina!F110&gt;0,$BA$15&amp;'Pedido e Cotação'!F120&amp;" "&amp;$BA$4,"")</f>
        <v/>
      </c>
      <c r="AK110" s="159" t="str">
        <f aca="false">IF(AJ110="","",VLOOKUP(AJ110,$BA:$BD,2,0))</f>
        <v/>
      </c>
      <c r="AL110" s="159" t="str">
        <f aca="false">IF(Inosina!K110&lt;&gt;0,"5' 5-Metil dC ","")</f>
        <v/>
      </c>
      <c r="AM110" s="159" t="str">
        <f aca="false">IF(Inosina!I110&gt;0,$BA$17&amp;'Pedido e Cotação'!I120&amp;" "&amp;$BA$4,"")</f>
        <v/>
      </c>
      <c r="AN110" s="159" t="str">
        <f aca="false">IF(AM110="","",VLOOKUP(AM110,$BA:$BD,2,0))</f>
        <v/>
      </c>
      <c r="BA110" s="183" t="s">
        <v>505</v>
      </c>
      <c r="BB110" s="180" t="s">
        <v>506</v>
      </c>
      <c r="BC110" s="181" t="s">
        <v>507</v>
      </c>
      <c r="BD110" s="182" t="n">
        <v>135</v>
      </c>
    </row>
    <row r="111" customFormat="false" ht="12.75" hidden="false" customHeight="false" outlineLevel="0" collapsed="false">
      <c r="T111" s="159" t="str">
        <f aca="false">IF(Inosina!J111&lt;&gt;0,"2' O-Metil rU ","")</f>
        <v/>
      </c>
      <c r="U111" s="159" t="str">
        <f aca="false">IF(Inosina!J111&gt;0,$BA$16&amp;'Pedido e Cotação'!F121&amp;" "&amp;$BA$4,"")</f>
        <v/>
      </c>
      <c r="V111" s="159" t="str">
        <f aca="false">IF(U111="","",VLOOKUP(U111,$BA:$BD,2,0))</f>
        <v/>
      </c>
      <c r="W111" s="159" t="str">
        <f aca="false">IF(Inosina!H111&lt;&gt;0,"2' O-Metil rG ","")</f>
        <v/>
      </c>
      <c r="X111" s="159" t="str">
        <f aca="false">IF(Inosina!H111&gt;0,$BA$14&amp;'Pedido e Cotação'!F121&amp;" "&amp;$BA$4,"")</f>
        <v/>
      </c>
      <c r="Y111" s="159" t="str">
        <f aca="false">IF(X111="","",VLOOKUP(X111,$BA:$BD,2,0))</f>
        <v/>
      </c>
      <c r="Z111" s="159" t="str">
        <f aca="false">IF(Inosina!G111&lt;&gt;0,"2' O-Metil rC ","")</f>
        <v/>
      </c>
      <c r="AA111" s="159" t="str">
        <f aca="false">IF(Inosina!G111&gt;0,$BA$13&amp;'Pedido e Cotação'!F121&amp;" "&amp;$BA$4,"")</f>
        <v/>
      </c>
      <c r="AB111" s="159" t="str">
        <f aca="false">IF(AA111="","",VLOOKUP(AA111,$BA:$BD,2,0))</f>
        <v/>
      </c>
      <c r="AC111" s="159" t="str">
        <f aca="false">IF(Inosina!F111&lt;&gt;0,"2' O-Metil rA ","")</f>
        <v/>
      </c>
      <c r="AD111" s="159" t="str">
        <f aca="false">IF(Inosina!F111&gt;0,$BA$12&amp;'Pedido e Cotação'!F121&amp;" "&amp;$BA$4,"")</f>
        <v/>
      </c>
      <c r="AF111" s="159" t="str">
        <f aca="false">IF(Inosina!E111&lt;&gt;0,"Deoxy Uracila ","")</f>
        <v/>
      </c>
      <c r="AG111" s="159" t="str">
        <f aca="false">IF(Inosina!E111&gt;0,$BA$11&amp;'Pedido e Cotação'!F121&amp;" "&amp;$BA$4,"")</f>
        <v/>
      </c>
      <c r="AH111" s="159" t="str">
        <f aca="false">IF(AG111="","",VLOOKUP(AG111,$BA:$BD,2,0))</f>
        <v/>
      </c>
      <c r="AI111" s="159" t="str">
        <f aca="false">IF(Inosina!I111&lt;&gt;0,"2' O-Metil 5-Metil rU ","")</f>
        <v/>
      </c>
      <c r="AJ111" s="159" t="str">
        <f aca="false">IF(Inosina!F111&gt;0,$BA$15&amp;'Pedido e Cotação'!F121&amp;" "&amp;$BA$4,"")</f>
        <v/>
      </c>
      <c r="AK111" s="159" t="str">
        <f aca="false">IF(AJ111="","",VLOOKUP(AJ111,$BA:$BD,2,0))</f>
        <v/>
      </c>
      <c r="AL111" s="159" t="str">
        <f aca="false">IF(Inosina!K111&lt;&gt;0,"5' 5-Metil dC ","")</f>
        <v/>
      </c>
      <c r="AM111" s="159" t="str">
        <f aca="false">IF(Inosina!I111&gt;0,$BA$17&amp;'Pedido e Cotação'!I121&amp;" "&amp;$BA$4,"")</f>
        <v/>
      </c>
      <c r="AN111" s="159" t="str">
        <f aca="false">IF(AM111="","",VLOOKUP(AM111,$BA:$BD,2,0))</f>
        <v/>
      </c>
      <c r="BA111" s="183" t="s">
        <v>508</v>
      </c>
      <c r="BB111" s="180" t="s">
        <v>509</v>
      </c>
      <c r="BC111" s="181" t="s">
        <v>510</v>
      </c>
      <c r="BD111" s="182" t="n">
        <v>175</v>
      </c>
    </row>
    <row r="112" customFormat="false" ht="12.75" hidden="false" customHeight="false" outlineLevel="0" collapsed="false">
      <c r="T112" s="159" t="str">
        <f aca="false">IF(Inosina!J112&lt;&gt;0,"2' O-Metil rU ","")</f>
        <v/>
      </c>
      <c r="U112" s="159" t="str">
        <f aca="false">IF(Inosina!J112&gt;0,$BA$16&amp;'Pedido e Cotação'!F122&amp;" "&amp;$BA$4,"")</f>
        <v/>
      </c>
      <c r="V112" s="159" t="str">
        <f aca="false">IF(U112="","",VLOOKUP(U112,$BA:$BD,2,0))</f>
        <v/>
      </c>
      <c r="W112" s="159" t="str">
        <f aca="false">IF(Inosina!H112&lt;&gt;0,"2' O-Metil rG ","")</f>
        <v/>
      </c>
      <c r="X112" s="159" t="str">
        <f aca="false">IF(Inosina!H112&gt;0,$BA$14&amp;'Pedido e Cotação'!F122&amp;" "&amp;$BA$4,"")</f>
        <v/>
      </c>
      <c r="Y112" s="159" t="str">
        <f aca="false">IF(X112="","",VLOOKUP(X112,$BA:$BD,2,0))</f>
        <v/>
      </c>
      <c r="Z112" s="159" t="str">
        <f aca="false">IF(Inosina!G112&lt;&gt;0,"2' O-Metil rC ","")</f>
        <v/>
      </c>
      <c r="AA112" s="159" t="str">
        <f aca="false">IF(Inosina!G112&gt;0,$BA$13&amp;'Pedido e Cotação'!F122&amp;" "&amp;$BA$4,"")</f>
        <v/>
      </c>
      <c r="AB112" s="159" t="str">
        <f aca="false">IF(AA112="","",VLOOKUP(AA112,$BA:$BD,2,0))</f>
        <v/>
      </c>
      <c r="AC112" s="159" t="str">
        <f aca="false">IF(Inosina!F112&lt;&gt;0,"2' O-Metil rA ","")</f>
        <v/>
      </c>
      <c r="AD112" s="159" t="str">
        <f aca="false">IF(Inosina!F112&gt;0,$BA$12&amp;'Pedido e Cotação'!F122&amp;" "&amp;$BA$4,"")</f>
        <v/>
      </c>
      <c r="AF112" s="159" t="str">
        <f aca="false">IF(Inosina!E112&lt;&gt;0,"Deoxy Uracila ","")</f>
        <v/>
      </c>
      <c r="AG112" s="159" t="str">
        <f aca="false">IF(Inosina!E112&gt;0,$BA$11&amp;'Pedido e Cotação'!F122&amp;" "&amp;$BA$4,"")</f>
        <v/>
      </c>
      <c r="AH112" s="159" t="str">
        <f aca="false">IF(AG112="","",VLOOKUP(AG112,$BA:$BD,2,0))</f>
        <v/>
      </c>
      <c r="AI112" s="159" t="str">
        <f aca="false">IF(Inosina!I112&lt;&gt;0,"2' O-Metil 5-Metil rU ","")</f>
        <v/>
      </c>
      <c r="AJ112" s="159" t="str">
        <f aca="false">IF(Inosina!F112&gt;0,$BA$15&amp;'Pedido e Cotação'!F122&amp;" "&amp;$BA$4,"")</f>
        <v/>
      </c>
      <c r="AK112" s="159" t="str">
        <f aca="false">IF(AJ112="","",VLOOKUP(AJ112,$BA:$BD,2,0))</f>
        <v/>
      </c>
      <c r="AL112" s="159" t="str">
        <f aca="false">IF(Inosina!K112&lt;&gt;0,"5' 5-Metil dC ","")</f>
        <v/>
      </c>
      <c r="AM112" s="159" t="str">
        <f aca="false">IF(Inosina!I112&gt;0,$BA$17&amp;'Pedido e Cotação'!I122&amp;" "&amp;$BA$4,"")</f>
        <v/>
      </c>
      <c r="AN112" s="159" t="str">
        <f aca="false">IF(AM112="","",VLOOKUP(AM112,$BA:$BD,2,0))</f>
        <v/>
      </c>
      <c r="BA112" s="183" t="s">
        <v>511</v>
      </c>
      <c r="BB112" s="180" t="s">
        <v>512</v>
      </c>
      <c r="BC112" s="181" t="s">
        <v>513</v>
      </c>
      <c r="BD112" s="182" t="n">
        <v>210</v>
      </c>
    </row>
    <row r="113" customFormat="false" ht="12.75" hidden="false" customHeight="false" outlineLevel="0" collapsed="false">
      <c r="T113" s="159" t="str">
        <f aca="false">IF(Inosina!J113&lt;&gt;0,"2' O-Metil rU ","")</f>
        <v/>
      </c>
      <c r="U113" s="159" t="str">
        <f aca="false">IF(Inosina!J113&gt;0,$BA$16&amp;'Pedido e Cotação'!F123&amp;" "&amp;$BA$4,"")</f>
        <v/>
      </c>
      <c r="V113" s="159" t="str">
        <f aca="false">IF(U113="","",VLOOKUP(U113,$BA:$BD,2,0))</f>
        <v/>
      </c>
      <c r="W113" s="159" t="str">
        <f aca="false">IF(Inosina!H113&lt;&gt;0,"2' O-Metil rG ","")</f>
        <v/>
      </c>
      <c r="X113" s="159" t="str">
        <f aca="false">IF(Inosina!H113&gt;0,$BA$14&amp;'Pedido e Cotação'!F123&amp;" "&amp;$BA$4,"")</f>
        <v/>
      </c>
      <c r="Y113" s="159" t="str">
        <f aca="false">IF(X113="","",VLOOKUP(X113,$BA:$BD,2,0))</f>
        <v/>
      </c>
      <c r="Z113" s="159" t="str">
        <f aca="false">IF(Inosina!G113&lt;&gt;0,"2' O-Metil rC ","")</f>
        <v/>
      </c>
      <c r="AA113" s="159" t="str">
        <f aca="false">IF(Inosina!G113&gt;0,$BA$13&amp;'Pedido e Cotação'!F123&amp;" "&amp;$BA$4,"")</f>
        <v/>
      </c>
      <c r="AB113" s="159" t="str">
        <f aca="false">IF(AA113="","",VLOOKUP(AA113,$BA:$BD,2,0))</f>
        <v/>
      </c>
      <c r="AC113" s="159" t="str">
        <f aca="false">IF(Inosina!F113&lt;&gt;0,"2' O-Metil rA ","")</f>
        <v/>
      </c>
      <c r="AD113" s="159" t="str">
        <f aca="false">IF(Inosina!F113&gt;0,$BA$12&amp;'Pedido e Cotação'!F123&amp;" "&amp;$BA$4,"")</f>
        <v/>
      </c>
      <c r="AF113" s="159" t="str">
        <f aca="false">IF(Inosina!E113&lt;&gt;0,"Deoxy Uracila ","")</f>
        <v/>
      </c>
      <c r="AG113" s="159" t="str">
        <f aca="false">IF(Inosina!E113&gt;0,$BA$11&amp;'Pedido e Cotação'!F123&amp;" "&amp;$BA$4,"")</f>
        <v/>
      </c>
      <c r="AH113" s="159" t="str">
        <f aca="false">IF(AG113="","",VLOOKUP(AG113,$BA:$BD,2,0))</f>
        <v/>
      </c>
      <c r="AI113" s="159" t="str">
        <f aca="false">IF(Inosina!I113&lt;&gt;0,"2' O-Metil 5-Metil rU ","")</f>
        <v/>
      </c>
      <c r="AJ113" s="159" t="str">
        <f aca="false">IF(Inosina!F113&gt;0,$BA$15&amp;'Pedido e Cotação'!F123&amp;" "&amp;$BA$4,"")</f>
        <v/>
      </c>
      <c r="AK113" s="159" t="str">
        <f aca="false">IF(AJ113="","",VLOOKUP(AJ113,$BA:$BD,2,0))</f>
        <v/>
      </c>
      <c r="AL113" s="159" t="str">
        <f aca="false">IF(Inosina!K113&lt;&gt;0,"5' 5-Metil dC ","")</f>
        <v/>
      </c>
      <c r="AM113" s="159" t="str">
        <f aca="false">IF(Inosina!I113&gt;0,$BA$17&amp;'Pedido e Cotação'!I123&amp;" "&amp;$BA$4,"")</f>
        <v/>
      </c>
      <c r="AN113" s="159" t="str">
        <f aca="false">IF(AM113="","",VLOOKUP(AM113,$BA:$BD,2,0))</f>
        <v/>
      </c>
      <c r="BA113" s="183" t="s">
        <v>514</v>
      </c>
      <c r="BB113" s="180"/>
      <c r="BC113" s="181" t="s">
        <v>515</v>
      </c>
      <c r="BD113" s="182" t="n">
        <v>330</v>
      </c>
    </row>
    <row r="114" customFormat="false" ht="12.75" hidden="false" customHeight="false" outlineLevel="0" collapsed="false">
      <c r="T114" s="159" t="str">
        <f aca="false">IF(Inosina!J114&lt;&gt;0,"2' O-Metil rU ","")</f>
        <v/>
      </c>
      <c r="U114" s="159" t="str">
        <f aca="false">IF(Inosina!J114&gt;0,$BA$16&amp;'Pedido e Cotação'!F124&amp;" "&amp;$BA$4,"")</f>
        <v/>
      </c>
      <c r="V114" s="159" t="str">
        <f aca="false">IF(U114="","",VLOOKUP(U114,$BA:$BD,2,0))</f>
        <v/>
      </c>
      <c r="W114" s="159" t="str">
        <f aca="false">IF(Inosina!H114&lt;&gt;0,"2' O-Metil rG ","")</f>
        <v/>
      </c>
      <c r="X114" s="159" t="str">
        <f aca="false">IF(Inosina!H114&gt;0,$BA$14&amp;'Pedido e Cotação'!F124&amp;" "&amp;$BA$4,"")</f>
        <v/>
      </c>
      <c r="Y114" s="159" t="str">
        <f aca="false">IF(X114="","",VLOOKUP(X114,$BA:$BD,2,0))</f>
        <v/>
      </c>
      <c r="Z114" s="159" t="str">
        <f aca="false">IF(Inosina!G114&lt;&gt;0,"2' O-Metil rC ","")</f>
        <v/>
      </c>
      <c r="AA114" s="159" t="str">
        <f aca="false">IF(Inosina!G114&gt;0,$BA$13&amp;'Pedido e Cotação'!F124&amp;" "&amp;$BA$4,"")</f>
        <v/>
      </c>
      <c r="AB114" s="159" t="str">
        <f aca="false">IF(AA114="","",VLOOKUP(AA114,$BA:$BD,2,0))</f>
        <v/>
      </c>
      <c r="AC114" s="159" t="str">
        <f aca="false">IF(Inosina!F114&lt;&gt;0,"2' O-Metil rA ","")</f>
        <v/>
      </c>
      <c r="AD114" s="159" t="str">
        <f aca="false">IF(Inosina!F114&gt;0,$BA$12&amp;'Pedido e Cotação'!F124&amp;" "&amp;$BA$4,"")</f>
        <v/>
      </c>
      <c r="AF114" s="159" t="str">
        <f aca="false">IF(Inosina!E114&lt;&gt;0,"Deoxy Uracila ","")</f>
        <v/>
      </c>
      <c r="AG114" s="159" t="str">
        <f aca="false">IF(Inosina!E114&gt;0,$BA$11&amp;'Pedido e Cotação'!F124&amp;" "&amp;$BA$4,"")</f>
        <v/>
      </c>
      <c r="AH114" s="159" t="str">
        <f aca="false">IF(AG114="","",VLOOKUP(AG114,$BA:$BD,2,0))</f>
        <v/>
      </c>
      <c r="AI114" s="159" t="str">
        <f aca="false">IF(Inosina!I114&lt;&gt;0,"2' O-Metil 5-Metil rU ","")</f>
        <v/>
      </c>
      <c r="AJ114" s="159" t="str">
        <f aca="false">IF(Inosina!F114&gt;0,$BA$15&amp;'Pedido e Cotação'!F124&amp;" "&amp;$BA$4,"")</f>
        <v/>
      </c>
      <c r="AK114" s="159" t="str">
        <f aca="false">IF(AJ114="","",VLOOKUP(AJ114,$BA:$BD,2,0))</f>
        <v/>
      </c>
      <c r="AL114" s="159" t="str">
        <f aca="false">IF(Inosina!K114&lt;&gt;0,"5' 5-Metil dC ","")</f>
        <v/>
      </c>
      <c r="AM114" s="159" t="str">
        <f aca="false">IF(Inosina!I114&gt;0,$BA$17&amp;'Pedido e Cotação'!I124&amp;" "&amp;$BA$4,"")</f>
        <v/>
      </c>
      <c r="AN114" s="159" t="str">
        <f aca="false">IF(AM114="","",VLOOKUP(AM114,$BA:$BD,2,0))</f>
        <v/>
      </c>
      <c r="BA114" s="175" t="s">
        <v>516</v>
      </c>
      <c r="BB114" s="176" t="s">
        <v>517</v>
      </c>
      <c r="BC114" s="177" t="s">
        <v>518</v>
      </c>
      <c r="BD114" s="178" t="s">
        <v>399</v>
      </c>
    </row>
    <row r="115" customFormat="false" ht="12.75" hidden="false" customHeight="false" outlineLevel="0" collapsed="false">
      <c r="T115" s="159" t="str">
        <f aca="false">IF(Inosina!J115&lt;&gt;0,"2' O-Metil rU ","")</f>
        <v/>
      </c>
      <c r="U115" s="159" t="str">
        <f aca="false">IF(Inosina!J115&gt;0,$BA$16&amp;'Pedido e Cotação'!F125&amp;" "&amp;$BA$4,"")</f>
        <v/>
      </c>
      <c r="V115" s="159" t="str">
        <f aca="false">IF(U115="","",VLOOKUP(U115,$BA:$BD,2,0))</f>
        <v/>
      </c>
      <c r="W115" s="159" t="str">
        <f aca="false">IF(Inosina!H115&lt;&gt;0,"2' O-Metil rG ","")</f>
        <v/>
      </c>
      <c r="X115" s="159" t="str">
        <f aca="false">IF(Inosina!H115&gt;0,$BA$14&amp;'Pedido e Cotação'!F125&amp;" "&amp;$BA$4,"")</f>
        <v/>
      </c>
      <c r="Y115" s="159" t="str">
        <f aca="false">IF(X115="","",VLOOKUP(X115,$BA:$BD,2,0))</f>
        <v/>
      </c>
      <c r="Z115" s="159" t="str">
        <f aca="false">IF(Inosina!G115&lt;&gt;0,"2' O-Metil rC ","")</f>
        <v/>
      </c>
      <c r="AA115" s="159" t="str">
        <f aca="false">IF(Inosina!G115&gt;0,$BA$13&amp;'Pedido e Cotação'!F125&amp;" "&amp;$BA$4,"")</f>
        <v/>
      </c>
      <c r="AB115" s="159" t="str">
        <f aca="false">IF(AA115="","",VLOOKUP(AA115,$BA:$BD,2,0))</f>
        <v/>
      </c>
      <c r="AC115" s="159" t="str">
        <f aca="false">IF(Inosina!F115&lt;&gt;0,"2' O-Metil rA ","")</f>
        <v/>
      </c>
      <c r="AD115" s="159" t="str">
        <f aca="false">IF(Inosina!F115&gt;0,$BA$12&amp;'Pedido e Cotação'!F125&amp;" "&amp;$BA$4,"")</f>
        <v/>
      </c>
      <c r="AF115" s="159" t="str">
        <f aca="false">IF(Inosina!E115&lt;&gt;0,"Deoxy Uracila ","")</f>
        <v/>
      </c>
      <c r="AG115" s="159" t="str">
        <f aca="false">IF(Inosina!E115&gt;0,$BA$11&amp;'Pedido e Cotação'!F125&amp;" "&amp;$BA$4,"")</f>
        <v/>
      </c>
      <c r="AH115" s="159" t="str">
        <f aca="false">IF(AG115="","",VLOOKUP(AG115,$BA:$BD,2,0))</f>
        <v/>
      </c>
      <c r="AI115" s="159" t="str">
        <f aca="false">IF(Inosina!I115&lt;&gt;0,"2' O-Metil 5-Metil rU ","")</f>
        <v/>
      </c>
      <c r="AJ115" s="159" t="str">
        <f aca="false">IF(Inosina!F115&gt;0,$BA$15&amp;'Pedido e Cotação'!F125&amp;" "&amp;$BA$4,"")</f>
        <v/>
      </c>
      <c r="AK115" s="159" t="str">
        <f aca="false">IF(AJ115="","",VLOOKUP(AJ115,$BA:$BD,2,0))</f>
        <v/>
      </c>
      <c r="AL115" s="159" t="str">
        <f aca="false">IF(Inosina!K115&lt;&gt;0,"5' 5-Metil dC ","")</f>
        <v/>
      </c>
      <c r="AM115" s="159" t="str">
        <f aca="false">IF(Inosina!I115&gt;0,$BA$17&amp;'Pedido e Cotação'!I125&amp;" "&amp;$BA$4,"")</f>
        <v/>
      </c>
      <c r="AN115" s="159" t="str">
        <f aca="false">IF(AM115="","",VLOOKUP(AM115,$BA:$BD,2,0))</f>
        <v/>
      </c>
      <c r="BA115" s="175" t="s">
        <v>519</v>
      </c>
      <c r="BB115" s="176" t="s">
        <v>520</v>
      </c>
      <c r="BC115" s="177" t="s">
        <v>521</v>
      </c>
      <c r="BD115" s="178" t="n">
        <v>110</v>
      </c>
    </row>
    <row r="116" customFormat="false" ht="12.75" hidden="false" customHeight="false" outlineLevel="0" collapsed="false">
      <c r="T116" s="159" t="str">
        <f aca="false">IF(Inosina!J116&lt;&gt;0,"2' O-Metil rU ","")</f>
        <v/>
      </c>
      <c r="U116" s="159" t="str">
        <f aca="false">IF(Inosina!J116&gt;0,$BA$16&amp;'Pedido e Cotação'!F126&amp;" "&amp;$BA$4,"")</f>
        <v/>
      </c>
      <c r="V116" s="159" t="str">
        <f aca="false">IF(U116="","",VLOOKUP(U116,$BA:$BD,2,0))</f>
        <v/>
      </c>
      <c r="W116" s="159" t="str">
        <f aca="false">IF(Inosina!H116&lt;&gt;0,"2' O-Metil rG ","")</f>
        <v/>
      </c>
      <c r="X116" s="159" t="str">
        <f aca="false">IF(Inosina!H116&gt;0,$BA$14&amp;'Pedido e Cotação'!F126&amp;" "&amp;$BA$4,"")</f>
        <v/>
      </c>
      <c r="Y116" s="159" t="str">
        <f aca="false">IF(X116="","",VLOOKUP(X116,$BA:$BD,2,0))</f>
        <v/>
      </c>
      <c r="Z116" s="159" t="str">
        <f aca="false">IF(Inosina!G116&lt;&gt;0,"2' O-Metil rC ","")</f>
        <v/>
      </c>
      <c r="AA116" s="159" t="str">
        <f aca="false">IF(Inosina!G116&gt;0,$BA$13&amp;'Pedido e Cotação'!F126&amp;" "&amp;$BA$4,"")</f>
        <v/>
      </c>
      <c r="AB116" s="159" t="str">
        <f aca="false">IF(AA116="","",VLOOKUP(AA116,$BA:$BD,2,0))</f>
        <v/>
      </c>
      <c r="AC116" s="159" t="str">
        <f aca="false">IF(Inosina!F116&lt;&gt;0,"2' O-Metil rA ","")</f>
        <v/>
      </c>
      <c r="AD116" s="159" t="str">
        <f aca="false">IF(Inosina!F116&gt;0,$BA$12&amp;'Pedido e Cotação'!F126&amp;" "&amp;$BA$4,"")</f>
        <v/>
      </c>
      <c r="AF116" s="159" t="str">
        <f aca="false">IF(Inosina!E116&lt;&gt;0,"Deoxy Uracila ","")</f>
        <v/>
      </c>
      <c r="AG116" s="159" t="str">
        <f aca="false">IF(Inosina!E116&gt;0,$BA$11&amp;'Pedido e Cotação'!F126&amp;" "&amp;$BA$4,"")</f>
        <v/>
      </c>
      <c r="AH116" s="159" t="str">
        <f aca="false">IF(AG116="","",VLOOKUP(AG116,$BA:$BD,2,0))</f>
        <v/>
      </c>
      <c r="AI116" s="159" t="str">
        <f aca="false">IF(Inosina!I116&lt;&gt;0,"2' O-Metil 5-Metil rU ","")</f>
        <v/>
      </c>
      <c r="AJ116" s="159" t="str">
        <f aca="false">IF(Inosina!F116&gt;0,$BA$15&amp;'Pedido e Cotação'!F126&amp;" "&amp;$BA$4,"")</f>
        <v/>
      </c>
      <c r="AK116" s="159" t="str">
        <f aca="false">IF(AJ116="","",VLOOKUP(AJ116,$BA:$BD,2,0))</f>
        <v/>
      </c>
      <c r="AL116" s="159" t="str">
        <f aca="false">IF(Inosina!K116&lt;&gt;0,"5' 5-Metil dC ","")</f>
        <v/>
      </c>
      <c r="AM116" s="159" t="str">
        <f aca="false">IF(Inosina!I116&gt;0,$BA$17&amp;'Pedido e Cotação'!I126&amp;" "&amp;$BA$4,"")</f>
        <v/>
      </c>
      <c r="AN116" s="159" t="str">
        <f aca="false">IF(AM116="","",VLOOKUP(AM116,$BA:$BD,2,0))</f>
        <v/>
      </c>
      <c r="BA116" s="175" t="s">
        <v>522</v>
      </c>
      <c r="BB116" s="176" t="s">
        <v>523</v>
      </c>
      <c r="BC116" s="177" t="s">
        <v>524</v>
      </c>
      <c r="BD116" s="178" t="n">
        <v>135</v>
      </c>
    </row>
    <row r="117" customFormat="false" ht="12.75" hidden="false" customHeight="false" outlineLevel="0" collapsed="false">
      <c r="T117" s="159" t="str">
        <f aca="false">IF(Inosina!J117&lt;&gt;0,"2' O-Metil rU ","")</f>
        <v/>
      </c>
      <c r="U117" s="159" t="str">
        <f aca="false">IF(Inosina!J117&gt;0,$BA$16&amp;'Pedido e Cotação'!F127&amp;" "&amp;$BA$4,"")</f>
        <v/>
      </c>
      <c r="V117" s="159" t="str">
        <f aca="false">IF(U117="","",VLOOKUP(U117,$BA:$BD,2,0))</f>
        <v/>
      </c>
      <c r="W117" s="159" t="str">
        <f aca="false">IF(Inosina!H117&lt;&gt;0,"2' O-Metil rG ","")</f>
        <v/>
      </c>
      <c r="X117" s="159" t="str">
        <f aca="false">IF(Inosina!H117&gt;0,$BA$14&amp;'Pedido e Cotação'!F127&amp;" "&amp;$BA$4,"")</f>
        <v/>
      </c>
      <c r="Y117" s="159" t="str">
        <f aca="false">IF(X117="","",VLOOKUP(X117,$BA:$BD,2,0))</f>
        <v/>
      </c>
      <c r="Z117" s="159" t="str">
        <f aca="false">IF(Inosina!G117&lt;&gt;0,"2' O-Metil rC ","")</f>
        <v/>
      </c>
      <c r="AA117" s="159" t="str">
        <f aca="false">IF(Inosina!G117&gt;0,$BA$13&amp;'Pedido e Cotação'!F127&amp;" "&amp;$BA$4,"")</f>
        <v/>
      </c>
      <c r="AB117" s="159" t="str">
        <f aca="false">IF(AA117="","",VLOOKUP(AA117,$BA:$BD,2,0))</f>
        <v/>
      </c>
      <c r="AC117" s="159" t="str">
        <f aca="false">IF(Inosina!F117&lt;&gt;0,"2' O-Metil rA ","")</f>
        <v/>
      </c>
      <c r="AD117" s="159" t="str">
        <f aca="false">IF(Inosina!F117&gt;0,$BA$12&amp;'Pedido e Cotação'!F127&amp;" "&amp;$BA$4,"")</f>
        <v/>
      </c>
      <c r="AF117" s="159" t="str">
        <f aca="false">IF(Inosina!E117&lt;&gt;0,"Deoxy Uracila ","")</f>
        <v/>
      </c>
      <c r="AG117" s="159" t="str">
        <f aca="false">IF(Inosina!E117&gt;0,$BA$11&amp;'Pedido e Cotação'!F127&amp;" "&amp;$BA$4,"")</f>
        <v/>
      </c>
      <c r="AH117" s="159" t="str">
        <f aca="false">IF(AG117="","",VLOOKUP(AG117,$BA:$BD,2,0))</f>
        <v/>
      </c>
      <c r="AI117" s="159" t="str">
        <f aca="false">IF(Inosina!I117&lt;&gt;0,"2' O-Metil 5-Metil rU ","")</f>
        <v/>
      </c>
      <c r="AJ117" s="159" t="str">
        <f aca="false">IF(Inosina!F117&gt;0,$BA$15&amp;'Pedido e Cotação'!F127&amp;" "&amp;$BA$4,"")</f>
        <v/>
      </c>
      <c r="AK117" s="159" t="str">
        <f aca="false">IF(AJ117="","",VLOOKUP(AJ117,$BA:$BD,2,0))</f>
        <v/>
      </c>
      <c r="AL117" s="159" t="str">
        <f aca="false">IF(Inosina!K117&lt;&gt;0,"5' 5-Metil dC ","")</f>
        <v/>
      </c>
      <c r="AM117" s="159" t="str">
        <f aca="false">IF(Inosina!I117&gt;0,$BA$17&amp;'Pedido e Cotação'!I127&amp;" "&amp;$BA$4,"")</f>
        <v/>
      </c>
      <c r="AN117" s="159" t="str">
        <f aca="false">IF(AM117="","",VLOOKUP(AM117,$BA:$BD,2,0))</f>
        <v/>
      </c>
      <c r="BA117" s="175" t="s">
        <v>525</v>
      </c>
      <c r="BB117" s="176" t="s">
        <v>526</v>
      </c>
      <c r="BC117" s="177" t="s">
        <v>527</v>
      </c>
      <c r="BD117" s="178" t="n">
        <v>175</v>
      </c>
    </row>
    <row r="118" customFormat="false" ht="12.75" hidden="false" customHeight="false" outlineLevel="0" collapsed="false">
      <c r="T118" s="159" t="str">
        <f aca="false">IF(Inosina!J118&lt;&gt;0,"2' O-Metil rU ","")</f>
        <v/>
      </c>
      <c r="U118" s="159" t="str">
        <f aca="false">IF(Inosina!J118&gt;0,$BA$16&amp;'Pedido e Cotação'!F128&amp;" "&amp;$BA$4,"")</f>
        <v/>
      </c>
      <c r="V118" s="159" t="str">
        <f aca="false">IF(U118="","",VLOOKUP(U118,$BA:$BD,2,0))</f>
        <v/>
      </c>
      <c r="W118" s="159" t="str">
        <f aca="false">IF(Inosina!H118&lt;&gt;0,"2' O-Metil rG ","")</f>
        <v/>
      </c>
      <c r="X118" s="159" t="str">
        <f aca="false">IF(Inosina!H118&gt;0,$BA$14&amp;'Pedido e Cotação'!F128&amp;" "&amp;$BA$4,"")</f>
        <v/>
      </c>
      <c r="Y118" s="159" t="str">
        <f aca="false">IF(X118="","",VLOOKUP(X118,$BA:$BD,2,0))</f>
        <v/>
      </c>
      <c r="Z118" s="159" t="str">
        <f aca="false">IF(Inosina!G118&lt;&gt;0,"2' O-Metil rC ","")</f>
        <v/>
      </c>
      <c r="AA118" s="159" t="str">
        <f aca="false">IF(Inosina!G118&gt;0,$BA$13&amp;'Pedido e Cotação'!F128&amp;" "&amp;$BA$4,"")</f>
        <v/>
      </c>
      <c r="AB118" s="159" t="str">
        <f aca="false">IF(AA118="","",VLOOKUP(AA118,$BA:$BD,2,0))</f>
        <v/>
      </c>
      <c r="AC118" s="159" t="str">
        <f aca="false">IF(Inosina!F118&lt;&gt;0,"2' O-Metil rA ","")</f>
        <v/>
      </c>
      <c r="AD118" s="159" t="str">
        <f aca="false">IF(Inosina!F118&gt;0,$BA$12&amp;'Pedido e Cotação'!F128&amp;" "&amp;$BA$4,"")</f>
        <v/>
      </c>
      <c r="AF118" s="159" t="str">
        <f aca="false">IF(Inosina!E118&lt;&gt;0,"Deoxy Uracila ","")</f>
        <v/>
      </c>
      <c r="AG118" s="159" t="str">
        <f aca="false">IF(Inosina!E118&gt;0,$BA$11&amp;'Pedido e Cotação'!F128&amp;" "&amp;$BA$4,"")</f>
        <v/>
      </c>
      <c r="AH118" s="159" t="str">
        <f aca="false">IF(AG118="","",VLOOKUP(AG118,$BA:$BD,2,0))</f>
        <v/>
      </c>
      <c r="AI118" s="159" t="str">
        <f aca="false">IF(Inosina!I118&lt;&gt;0,"2' O-Metil 5-Metil rU ","")</f>
        <v/>
      </c>
      <c r="AJ118" s="159" t="str">
        <f aca="false">IF(Inosina!F118&gt;0,$BA$15&amp;'Pedido e Cotação'!F128&amp;" "&amp;$BA$4,"")</f>
        <v/>
      </c>
      <c r="AK118" s="159" t="str">
        <f aca="false">IF(AJ118="","",VLOOKUP(AJ118,$BA:$BD,2,0))</f>
        <v/>
      </c>
      <c r="AL118" s="159" t="str">
        <f aca="false">IF(Inosina!K118&lt;&gt;0,"5' 5-Metil dC ","")</f>
        <v/>
      </c>
      <c r="AM118" s="159" t="str">
        <f aca="false">IF(Inosina!I118&gt;0,$BA$17&amp;'Pedido e Cotação'!I128&amp;" "&amp;$BA$4,"")</f>
        <v/>
      </c>
      <c r="AN118" s="159" t="str">
        <f aca="false">IF(AM118="","",VLOOKUP(AM118,$BA:$BD,2,0))</f>
        <v/>
      </c>
      <c r="BA118" s="175" t="s">
        <v>528</v>
      </c>
      <c r="BB118" s="176" t="s">
        <v>529</v>
      </c>
      <c r="BC118" s="177" t="s">
        <v>530</v>
      </c>
      <c r="BD118" s="178" t="n">
        <v>220</v>
      </c>
    </row>
    <row r="119" customFormat="false" ht="12.75" hidden="false" customHeight="false" outlineLevel="0" collapsed="false">
      <c r="T119" s="159" t="str">
        <f aca="false">IF(Inosina!J119&lt;&gt;0,"2' O-Metil rU ","")</f>
        <v/>
      </c>
      <c r="U119" s="159" t="str">
        <f aca="false">IF(Inosina!J119&gt;0,$BA$16&amp;'Pedido e Cotação'!F129&amp;" "&amp;$BA$4,"")</f>
        <v/>
      </c>
      <c r="V119" s="159" t="str">
        <f aca="false">IF(U119="","",VLOOKUP(U119,$BA:$BD,2,0))</f>
        <v/>
      </c>
      <c r="W119" s="159" t="str">
        <f aca="false">IF(Inosina!H119&lt;&gt;0,"2' O-Metil rG ","")</f>
        <v/>
      </c>
      <c r="X119" s="159" t="str">
        <f aca="false">IF(Inosina!H119&gt;0,$BA$14&amp;'Pedido e Cotação'!F129&amp;" "&amp;$BA$4,"")</f>
        <v/>
      </c>
      <c r="Y119" s="159" t="str">
        <f aca="false">IF(X119="","",VLOOKUP(X119,$BA:$BD,2,0))</f>
        <v/>
      </c>
      <c r="Z119" s="159" t="str">
        <f aca="false">IF(Inosina!G119&lt;&gt;0,"2' O-Metil rC ","")</f>
        <v/>
      </c>
      <c r="AA119" s="159" t="str">
        <f aca="false">IF(Inosina!G119&gt;0,$BA$13&amp;'Pedido e Cotação'!F129&amp;" "&amp;$BA$4,"")</f>
        <v/>
      </c>
      <c r="AB119" s="159" t="str">
        <f aca="false">IF(AA119="","",VLOOKUP(AA119,$BA:$BD,2,0))</f>
        <v/>
      </c>
      <c r="AC119" s="159" t="str">
        <f aca="false">IF(Inosina!F119&lt;&gt;0,"2' O-Metil rA ","")</f>
        <v/>
      </c>
      <c r="AD119" s="159" t="str">
        <f aca="false">IF(Inosina!F119&gt;0,$BA$12&amp;'Pedido e Cotação'!F129&amp;" "&amp;$BA$4,"")</f>
        <v/>
      </c>
      <c r="AF119" s="159" t="str">
        <f aca="false">IF(Inosina!E119&lt;&gt;0,"Deoxy Uracila ","")</f>
        <v/>
      </c>
      <c r="AG119" s="159" t="str">
        <f aca="false">IF(Inosina!E119&gt;0,$BA$11&amp;'Pedido e Cotação'!F129&amp;" "&amp;$BA$4,"")</f>
        <v/>
      </c>
      <c r="AH119" s="159" t="str">
        <f aca="false">IF(AG119="","",VLOOKUP(AG119,$BA:$BD,2,0))</f>
        <v/>
      </c>
      <c r="AI119" s="159" t="str">
        <f aca="false">IF(Inosina!I119&lt;&gt;0,"2' O-Metil 5-Metil rU ","")</f>
        <v/>
      </c>
      <c r="AJ119" s="159" t="str">
        <f aca="false">IF(Inosina!F119&gt;0,$BA$15&amp;'Pedido e Cotação'!F129&amp;" "&amp;$BA$4,"")</f>
        <v/>
      </c>
      <c r="AK119" s="159" t="str">
        <f aca="false">IF(AJ119="","",VLOOKUP(AJ119,$BA:$BD,2,0))</f>
        <v/>
      </c>
      <c r="AL119" s="159" t="str">
        <f aca="false">IF(Inosina!K119&lt;&gt;0,"5' 5-Metil dC ","")</f>
        <v/>
      </c>
      <c r="AM119" s="159" t="str">
        <f aca="false">IF(Inosina!I119&gt;0,$BA$17&amp;'Pedido e Cotação'!I129&amp;" "&amp;$BA$4,"")</f>
        <v/>
      </c>
      <c r="AN119" s="159" t="str">
        <f aca="false">IF(AM119="","",VLOOKUP(AM119,$BA:$BD,2,0))</f>
        <v/>
      </c>
      <c r="BA119" s="175" t="s">
        <v>531</v>
      </c>
      <c r="BB119" s="176"/>
      <c r="BC119" s="177" t="s">
        <v>532</v>
      </c>
      <c r="BD119" s="178" t="n">
        <v>330</v>
      </c>
    </row>
    <row r="120" customFormat="false" ht="12.75" hidden="false" customHeight="false" outlineLevel="0" collapsed="false">
      <c r="T120" s="159" t="str">
        <f aca="false">IF(Inosina!J120&lt;&gt;0,"2' O-Metil rU ","")</f>
        <v/>
      </c>
      <c r="U120" s="159" t="str">
        <f aca="false">IF(Inosina!J120&gt;0,$BA$16&amp;'Pedido e Cotação'!F130&amp;" "&amp;$BA$4,"")</f>
        <v/>
      </c>
      <c r="V120" s="159" t="str">
        <f aca="false">IF(U120="","",VLOOKUP(U120,$BA:$BD,2,0))</f>
        <v/>
      </c>
      <c r="W120" s="159" t="str">
        <f aca="false">IF(Inosina!H120&lt;&gt;0,"2' O-Metil rG ","")</f>
        <v/>
      </c>
      <c r="X120" s="159" t="str">
        <f aca="false">IF(Inosina!H120&gt;0,$BA$14&amp;'Pedido e Cotação'!F130&amp;" "&amp;$BA$4,"")</f>
        <v/>
      </c>
      <c r="Y120" s="159" t="str">
        <f aca="false">IF(X120="","",VLOOKUP(X120,$BA:$BD,2,0))</f>
        <v/>
      </c>
      <c r="Z120" s="159" t="str">
        <f aca="false">IF(Inosina!G120&lt;&gt;0,"2' O-Metil rC ","")</f>
        <v/>
      </c>
      <c r="AA120" s="159" t="str">
        <f aca="false">IF(Inosina!G120&gt;0,$BA$13&amp;'Pedido e Cotação'!F130&amp;" "&amp;$BA$4,"")</f>
        <v/>
      </c>
      <c r="AB120" s="159" t="str">
        <f aca="false">IF(AA120="","",VLOOKUP(AA120,$BA:$BD,2,0))</f>
        <v/>
      </c>
      <c r="AC120" s="159" t="str">
        <f aca="false">IF(Inosina!F120&lt;&gt;0,"2' O-Metil rA ","")</f>
        <v/>
      </c>
      <c r="AD120" s="159" t="str">
        <f aca="false">IF(Inosina!F120&gt;0,$BA$12&amp;'Pedido e Cotação'!F130&amp;" "&amp;$BA$4,"")</f>
        <v/>
      </c>
      <c r="AF120" s="159" t="str">
        <f aca="false">IF(Inosina!E120&lt;&gt;0,"Deoxy Uracila ","")</f>
        <v/>
      </c>
      <c r="AG120" s="159" t="str">
        <f aca="false">IF(Inosina!E120&gt;0,$BA$11&amp;'Pedido e Cotação'!F130&amp;" "&amp;$BA$4,"")</f>
        <v/>
      </c>
      <c r="AH120" s="159" t="str">
        <f aca="false">IF(AG120="","",VLOOKUP(AG120,$BA:$BD,2,0))</f>
        <v/>
      </c>
      <c r="AI120" s="159" t="str">
        <f aca="false">IF(Inosina!I120&lt;&gt;0,"2' O-Metil 5-Metil rU ","")</f>
        <v/>
      </c>
      <c r="AJ120" s="159" t="str">
        <f aca="false">IF(Inosina!F120&gt;0,$BA$15&amp;'Pedido e Cotação'!F130&amp;" "&amp;$BA$4,"")</f>
        <v/>
      </c>
      <c r="AK120" s="159" t="str">
        <f aca="false">IF(AJ120="","",VLOOKUP(AJ120,$BA:$BD,2,0))</f>
        <v/>
      </c>
      <c r="AL120" s="159" t="str">
        <f aca="false">IF(Inosina!K120&lt;&gt;0,"5' 5-Metil dC ","")</f>
        <v/>
      </c>
      <c r="AM120" s="159" t="str">
        <f aca="false">IF(Inosina!I120&gt;0,$BA$17&amp;'Pedido e Cotação'!I130&amp;" "&amp;$BA$4,"")</f>
        <v/>
      </c>
      <c r="AN120" s="159" t="str">
        <f aca="false">IF(AM120="","",VLOOKUP(AM120,$BA:$BD,2,0))</f>
        <v/>
      </c>
      <c r="BA120" s="183" t="s">
        <v>533</v>
      </c>
      <c r="BB120" s="180" t="s">
        <v>534</v>
      </c>
      <c r="BC120" s="181" t="s">
        <v>535</v>
      </c>
      <c r="BD120" s="182" t="s">
        <v>399</v>
      </c>
    </row>
    <row r="121" customFormat="false" ht="12.75" hidden="false" customHeight="false" outlineLevel="0" collapsed="false">
      <c r="T121" s="159" t="str">
        <f aca="false">IF(Inosina!J121&lt;&gt;0,"2' O-Metil rU ","")</f>
        <v/>
      </c>
      <c r="U121" s="159" t="str">
        <f aca="false">IF(Inosina!J121&gt;0,$BA$16&amp;'Pedido e Cotação'!F131&amp;" "&amp;$BA$4,"")</f>
        <v/>
      </c>
      <c r="V121" s="159" t="str">
        <f aca="false">IF(U121="","",VLOOKUP(U121,$BA:$BD,2,0))</f>
        <v/>
      </c>
      <c r="W121" s="159" t="str">
        <f aca="false">IF(Inosina!H121&lt;&gt;0,"2' O-Metil rG ","")</f>
        <v/>
      </c>
      <c r="X121" s="159" t="str">
        <f aca="false">IF(Inosina!H121&gt;0,$BA$14&amp;'Pedido e Cotação'!F131&amp;" "&amp;$BA$4,"")</f>
        <v/>
      </c>
      <c r="Y121" s="159" t="str">
        <f aca="false">IF(X121="","",VLOOKUP(X121,$BA:$BD,2,0))</f>
        <v/>
      </c>
      <c r="Z121" s="159" t="str">
        <f aca="false">IF(Inosina!G121&lt;&gt;0,"2' O-Metil rC ","")</f>
        <v/>
      </c>
      <c r="AA121" s="159" t="str">
        <f aca="false">IF(Inosina!G121&gt;0,$BA$13&amp;'Pedido e Cotação'!F131&amp;" "&amp;$BA$4,"")</f>
        <v/>
      </c>
      <c r="AB121" s="159" t="str">
        <f aca="false">IF(AA121="","",VLOOKUP(AA121,$BA:$BD,2,0))</f>
        <v/>
      </c>
      <c r="AC121" s="159" t="str">
        <f aca="false">IF(Inosina!F121&lt;&gt;0,"2' O-Metil rA ","")</f>
        <v/>
      </c>
      <c r="AD121" s="159" t="str">
        <f aca="false">IF(Inosina!F121&gt;0,$BA$12&amp;'Pedido e Cotação'!F131&amp;" "&amp;$BA$4,"")</f>
        <v/>
      </c>
      <c r="AF121" s="159" t="str">
        <f aca="false">IF(Inosina!E121&lt;&gt;0,"Deoxy Uracila ","")</f>
        <v/>
      </c>
      <c r="AG121" s="159" t="str">
        <f aca="false">IF(Inosina!E121&gt;0,$BA$11&amp;'Pedido e Cotação'!F131&amp;" "&amp;$BA$4,"")</f>
        <v/>
      </c>
      <c r="AH121" s="159" t="str">
        <f aca="false">IF(AG121="","",VLOOKUP(AG121,$BA:$BD,2,0))</f>
        <v/>
      </c>
      <c r="AI121" s="159" t="str">
        <f aca="false">IF(Inosina!I121&lt;&gt;0,"2' O-Metil 5-Metil rU ","")</f>
        <v/>
      </c>
      <c r="AJ121" s="159" t="str">
        <f aca="false">IF(Inosina!F121&gt;0,$BA$15&amp;'Pedido e Cotação'!F131&amp;" "&amp;$BA$4,"")</f>
        <v/>
      </c>
      <c r="AK121" s="159" t="str">
        <f aca="false">IF(AJ121="","",VLOOKUP(AJ121,$BA:$BD,2,0))</f>
        <v/>
      </c>
      <c r="AL121" s="159" t="str">
        <f aca="false">IF(Inosina!K121&lt;&gt;0,"5' 5-Metil dC ","")</f>
        <v/>
      </c>
      <c r="AM121" s="159" t="str">
        <f aca="false">IF(Inosina!I121&gt;0,$BA$17&amp;'Pedido e Cotação'!I131&amp;" "&amp;$BA$4,"")</f>
        <v/>
      </c>
      <c r="AN121" s="159" t="str">
        <f aca="false">IF(AM121="","",VLOOKUP(AM121,$BA:$BD,2,0))</f>
        <v/>
      </c>
      <c r="BA121" s="183" t="s">
        <v>536</v>
      </c>
      <c r="BB121" s="180" t="s">
        <v>537</v>
      </c>
      <c r="BC121" s="181" t="s">
        <v>538</v>
      </c>
      <c r="BD121" s="182" t="n">
        <v>242</v>
      </c>
    </row>
    <row r="122" customFormat="false" ht="12.75" hidden="false" customHeight="false" outlineLevel="0" collapsed="false">
      <c r="T122" s="159" t="str">
        <f aca="false">IF(Inosina!J122&lt;&gt;0,"2' O-Metil rU ","")</f>
        <v/>
      </c>
      <c r="U122" s="159" t="str">
        <f aca="false">IF(Inosina!J122&gt;0,$BA$16&amp;'Pedido e Cotação'!F132&amp;" "&amp;$BA$4,"")</f>
        <v/>
      </c>
      <c r="V122" s="159" t="str">
        <f aca="false">IF(U122="","",VLOOKUP(U122,$BA:$BD,2,0))</f>
        <v/>
      </c>
      <c r="W122" s="159" t="str">
        <f aca="false">IF(Inosina!H122&lt;&gt;0,"2' O-Metil rG ","")</f>
        <v/>
      </c>
      <c r="X122" s="159" t="str">
        <f aca="false">IF(Inosina!H122&gt;0,$BA$14&amp;'Pedido e Cotação'!F132&amp;" "&amp;$BA$4,"")</f>
        <v/>
      </c>
      <c r="Y122" s="159" t="str">
        <f aca="false">IF(X122="","",VLOOKUP(X122,$BA:$BD,2,0))</f>
        <v/>
      </c>
      <c r="Z122" s="159" t="str">
        <f aca="false">IF(Inosina!G122&lt;&gt;0,"2' O-Metil rC ","")</f>
        <v/>
      </c>
      <c r="AA122" s="159" t="str">
        <f aca="false">IF(Inosina!G122&gt;0,$BA$13&amp;'Pedido e Cotação'!F132&amp;" "&amp;$BA$4,"")</f>
        <v/>
      </c>
      <c r="AB122" s="159" t="str">
        <f aca="false">IF(AA122="","",VLOOKUP(AA122,$BA:$BD,2,0))</f>
        <v/>
      </c>
      <c r="AC122" s="159" t="str">
        <f aca="false">IF(Inosina!F122&lt;&gt;0,"2' O-Metil rA ","")</f>
        <v/>
      </c>
      <c r="AD122" s="159" t="str">
        <f aca="false">IF(Inosina!F122&gt;0,$BA$12&amp;'Pedido e Cotação'!F132&amp;" "&amp;$BA$4,"")</f>
        <v/>
      </c>
      <c r="AF122" s="159" t="str">
        <f aca="false">IF(Inosina!E122&lt;&gt;0,"Deoxy Uracila ","")</f>
        <v/>
      </c>
      <c r="AG122" s="159" t="str">
        <f aca="false">IF(Inosina!E122&gt;0,$BA$11&amp;'Pedido e Cotação'!F132&amp;" "&amp;$BA$4,"")</f>
        <v/>
      </c>
      <c r="AH122" s="159" t="str">
        <f aca="false">IF(AG122="","",VLOOKUP(AG122,$BA:$BD,2,0))</f>
        <v/>
      </c>
      <c r="AI122" s="159" t="str">
        <f aca="false">IF(Inosina!I122&lt;&gt;0,"2' O-Metil 5-Metil rU ","")</f>
        <v/>
      </c>
      <c r="AJ122" s="159" t="str">
        <f aca="false">IF(Inosina!F122&gt;0,$BA$15&amp;'Pedido e Cotação'!F132&amp;" "&amp;$BA$4,"")</f>
        <v/>
      </c>
      <c r="AK122" s="159" t="str">
        <f aca="false">IF(AJ122="","",VLOOKUP(AJ122,$BA:$BD,2,0))</f>
        <v/>
      </c>
      <c r="AL122" s="159" t="str">
        <f aca="false">IF(Inosina!K122&lt;&gt;0,"5' 5-Metil dC ","")</f>
        <v/>
      </c>
      <c r="AM122" s="159" t="str">
        <f aca="false">IF(Inosina!I122&gt;0,$BA$17&amp;'Pedido e Cotação'!I132&amp;" "&amp;$BA$4,"")</f>
        <v/>
      </c>
      <c r="AN122" s="159" t="str">
        <f aca="false">IF(AM122="","",VLOOKUP(AM122,$BA:$BD,2,0))</f>
        <v/>
      </c>
      <c r="BA122" s="183" t="s">
        <v>539</v>
      </c>
      <c r="BB122" s="180" t="s">
        <v>540</v>
      </c>
      <c r="BC122" s="181" t="s">
        <v>541</v>
      </c>
      <c r="BD122" s="182" t="n">
        <v>297</v>
      </c>
    </row>
    <row r="123" customFormat="false" ht="12.75" hidden="false" customHeight="false" outlineLevel="0" collapsed="false">
      <c r="T123" s="159" t="str">
        <f aca="false">IF(Inosina!J123&lt;&gt;0,"2' O-Metil rU ","")</f>
        <v/>
      </c>
      <c r="U123" s="159" t="str">
        <f aca="false">IF(Inosina!J123&gt;0,$BA$16&amp;'Pedido e Cotação'!F133&amp;" "&amp;$BA$4,"")</f>
        <v/>
      </c>
      <c r="V123" s="159" t="str">
        <f aca="false">IF(U123="","",VLOOKUP(U123,$BA:$BD,2,0))</f>
        <v/>
      </c>
      <c r="W123" s="159" t="str">
        <f aca="false">IF(Inosina!H123&lt;&gt;0,"2' O-Metil rG ","")</f>
        <v/>
      </c>
      <c r="X123" s="159" t="str">
        <f aca="false">IF(Inosina!H123&gt;0,$BA$14&amp;'Pedido e Cotação'!F133&amp;" "&amp;$BA$4,"")</f>
        <v/>
      </c>
      <c r="Y123" s="159" t="str">
        <f aca="false">IF(X123="","",VLOOKUP(X123,$BA:$BD,2,0))</f>
        <v/>
      </c>
      <c r="Z123" s="159" t="str">
        <f aca="false">IF(Inosina!G123&lt;&gt;0,"2' O-Metil rC ","")</f>
        <v/>
      </c>
      <c r="AA123" s="159" t="str">
        <f aca="false">IF(Inosina!G123&gt;0,$BA$13&amp;'Pedido e Cotação'!F133&amp;" "&amp;$BA$4,"")</f>
        <v/>
      </c>
      <c r="AB123" s="159" t="str">
        <f aca="false">IF(AA123="","",VLOOKUP(AA123,$BA:$BD,2,0))</f>
        <v/>
      </c>
      <c r="AC123" s="159" t="str">
        <f aca="false">IF(Inosina!F123&lt;&gt;0,"2' O-Metil rA ","")</f>
        <v/>
      </c>
      <c r="AD123" s="159" t="str">
        <f aca="false">IF(Inosina!F123&gt;0,$BA$12&amp;'Pedido e Cotação'!F133&amp;" "&amp;$BA$4,"")</f>
        <v/>
      </c>
      <c r="AF123" s="159" t="str">
        <f aca="false">IF(Inosina!E123&lt;&gt;0,"Deoxy Uracila ","")</f>
        <v/>
      </c>
      <c r="AG123" s="159" t="str">
        <f aca="false">IF(Inosina!E123&gt;0,$BA$11&amp;'Pedido e Cotação'!F133&amp;" "&amp;$BA$4,"")</f>
        <v/>
      </c>
      <c r="AH123" s="159" t="str">
        <f aca="false">IF(AG123="","",VLOOKUP(AG123,$BA:$BD,2,0))</f>
        <v/>
      </c>
      <c r="AI123" s="159" t="str">
        <f aca="false">IF(Inosina!I123&lt;&gt;0,"2' O-Metil 5-Metil rU ","")</f>
        <v/>
      </c>
      <c r="AJ123" s="159" t="str">
        <f aca="false">IF(Inosina!F123&gt;0,$BA$15&amp;'Pedido e Cotação'!F133&amp;" "&amp;$BA$4,"")</f>
        <v/>
      </c>
      <c r="AK123" s="159" t="str">
        <f aca="false">IF(AJ123="","",VLOOKUP(AJ123,$BA:$BD,2,0))</f>
        <v/>
      </c>
      <c r="AL123" s="159" t="str">
        <f aca="false">IF(Inosina!K123&lt;&gt;0,"5' 5-Metil dC ","")</f>
        <v/>
      </c>
      <c r="AM123" s="159" t="str">
        <f aca="false">IF(Inosina!I123&gt;0,$BA$17&amp;'Pedido e Cotação'!I133&amp;" "&amp;$BA$4,"")</f>
        <v/>
      </c>
      <c r="AN123" s="159" t="str">
        <f aca="false">IF(AM123="","",VLOOKUP(AM123,$BA:$BD,2,0))</f>
        <v/>
      </c>
      <c r="BA123" s="183" t="s">
        <v>542</v>
      </c>
      <c r="BB123" s="180" t="s">
        <v>543</v>
      </c>
      <c r="BC123" s="181" t="s">
        <v>544</v>
      </c>
      <c r="BD123" s="182" t="n">
        <v>386</v>
      </c>
    </row>
    <row r="124" customFormat="false" ht="12.75" hidden="false" customHeight="false" outlineLevel="0" collapsed="false">
      <c r="T124" s="159" t="str">
        <f aca="false">IF(Inosina!J124&lt;&gt;0,"2' O-Metil rU ","")</f>
        <v/>
      </c>
      <c r="U124" s="159" t="str">
        <f aca="false">IF(Inosina!J124&gt;0,$BA$16&amp;'Pedido e Cotação'!F134&amp;" "&amp;$BA$4,"")</f>
        <v/>
      </c>
      <c r="V124" s="159" t="str">
        <f aca="false">IF(U124="","",VLOOKUP(U124,$BA:$BD,2,0))</f>
        <v/>
      </c>
      <c r="W124" s="159" t="str">
        <f aca="false">IF(Inosina!H124&lt;&gt;0,"2' O-Metil rG ","")</f>
        <v/>
      </c>
      <c r="X124" s="159" t="str">
        <f aca="false">IF(Inosina!H124&gt;0,$BA$14&amp;'Pedido e Cotação'!F134&amp;" "&amp;$BA$4,"")</f>
        <v/>
      </c>
      <c r="Y124" s="159" t="str">
        <f aca="false">IF(X124="","",VLOOKUP(X124,$BA:$BD,2,0))</f>
        <v/>
      </c>
      <c r="Z124" s="159" t="str">
        <f aca="false">IF(Inosina!G124&lt;&gt;0,"2' O-Metil rC ","")</f>
        <v/>
      </c>
      <c r="AA124" s="159" t="str">
        <f aca="false">IF(Inosina!G124&gt;0,$BA$13&amp;'Pedido e Cotação'!F134&amp;" "&amp;$BA$4,"")</f>
        <v/>
      </c>
      <c r="AB124" s="159" t="str">
        <f aca="false">IF(AA124="","",VLOOKUP(AA124,$BA:$BD,2,0))</f>
        <v/>
      </c>
      <c r="AC124" s="159" t="str">
        <f aca="false">IF(Inosina!F124&lt;&gt;0,"2' O-Metil rA ","")</f>
        <v/>
      </c>
      <c r="AD124" s="159" t="str">
        <f aca="false">IF(Inosina!F124&gt;0,$BA$12&amp;'Pedido e Cotação'!F134&amp;" "&amp;$BA$4,"")</f>
        <v/>
      </c>
      <c r="AF124" s="159" t="str">
        <f aca="false">IF(Inosina!E124&lt;&gt;0,"Deoxy Uracila ","")</f>
        <v/>
      </c>
      <c r="AG124" s="159" t="str">
        <f aca="false">IF(Inosina!E124&gt;0,$BA$11&amp;'Pedido e Cotação'!F134&amp;" "&amp;$BA$4,"")</f>
        <v/>
      </c>
      <c r="AH124" s="159" t="str">
        <f aca="false">IF(AG124="","",VLOOKUP(AG124,$BA:$BD,2,0))</f>
        <v/>
      </c>
      <c r="AI124" s="159" t="str">
        <f aca="false">IF(Inosina!I124&lt;&gt;0,"2' O-Metil 5-Metil rU ","")</f>
        <v/>
      </c>
      <c r="AJ124" s="159" t="str">
        <f aca="false">IF(Inosina!F124&gt;0,$BA$15&amp;'Pedido e Cotação'!F134&amp;" "&amp;$BA$4,"")</f>
        <v/>
      </c>
      <c r="AK124" s="159" t="str">
        <f aca="false">IF(AJ124="","",VLOOKUP(AJ124,$BA:$BD,2,0))</f>
        <v/>
      </c>
      <c r="AL124" s="159" t="str">
        <f aca="false">IF(Inosina!K124&lt;&gt;0,"5' 5-Metil dC ","")</f>
        <v/>
      </c>
      <c r="AM124" s="159" t="str">
        <f aca="false">IF(Inosina!I124&gt;0,$BA$17&amp;'Pedido e Cotação'!I134&amp;" "&amp;$BA$4,"")</f>
        <v/>
      </c>
      <c r="AN124" s="159" t="str">
        <f aca="false">IF(AM124="","",VLOOKUP(AM124,$BA:$BD,2,0))</f>
        <v/>
      </c>
      <c r="BA124" s="183" t="s">
        <v>545</v>
      </c>
      <c r="BB124" s="180" t="s">
        <v>546</v>
      </c>
      <c r="BC124" s="181" t="s">
        <v>547</v>
      </c>
      <c r="BD124" s="182" t="n">
        <v>464</v>
      </c>
    </row>
    <row r="125" customFormat="false" ht="12.75" hidden="false" customHeight="false" outlineLevel="0" collapsed="false">
      <c r="T125" s="159" t="str">
        <f aca="false">IF(Inosina!J125&lt;&gt;0,"2' O-Metil rU ","")</f>
        <v/>
      </c>
      <c r="U125" s="159" t="str">
        <f aca="false">IF(Inosina!J125&gt;0,$BA$16&amp;'Pedido e Cotação'!F135&amp;" "&amp;$BA$4,"")</f>
        <v/>
      </c>
      <c r="V125" s="159" t="str">
        <f aca="false">IF(U125="","",VLOOKUP(U125,$BA:$BD,2,0))</f>
        <v/>
      </c>
      <c r="W125" s="159" t="str">
        <f aca="false">IF(Inosina!H125&lt;&gt;0,"2' O-Metil rG ","")</f>
        <v/>
      </c>
      <c r="X125" s="159" t="str">
        <f aca="false">IF(Inosina!H125&gt;0,$BA$14&amp;'Pedido e Cotação'!F135&amp;" "&amp;$BA$4,"")</f>
        <v/>
      </c>
      <c r="Y125" s="159" t="str">
        <f aca="false">IF(X125="","",VLOOKUP(X125,$BA:$BD,2,0))</f>
        <v/>
      </c>
      <c r="Z125" s="159" t="str">
        <f aca="false">IF(Inosina!G125&lt;&gt;0,"2' O-Metil rC ","")</f>
        <v/>
      </c>
      <c r="AA125" s="159" t="str">
        <f aca="false">IF(Inosina!G125&gt;0,$BA$13&amp;'Pedido e Cotação'!F135&amp;" "&amp;$BA$4,"")</f>
        <v/>
      </c>
      <c r="AB125" s="159" t="str">
        <f aca="false">IF(AA125="","",VLOOKUP(AA125,$BA:$BD,2,0))</f>
        <v/>
      </c>
      <c r="AC125" s="159" t="str">
        <f aca="false">IF(Inosina!F125&lt;&gt;0,"2' O-Metil rA ","")</f>
        <v/>
      </c>
      <c r="AD125" s="159" t="str">
        <f aca="false">IF(Inosina!F125&gt;0,$BA$12&amp;'Pedido e Cotação'!F135&amp;" "&amp;$BA$4,"")</f>
        <v/>
      </c>
      <c r="AF125" s="159" t="str">
        <f aca="false">IF(Inosina!E125&lt;&gt;0,"Deoxy Uracila ","")</f>
        <v/>
      </c>
      <c r="AG125" s="159" t="str">
        <f aca="false">IF(Inosina!E125&gt;0,$BA$11&amp;'Pedido e Cotação'!F135&amp;" "&amp;$BA$4,"")</f>
        <v/>
      </c>
      <c r="AH125" s="159" t="str">
        <f aca="false">IF(AG125="","",VLOOKUP(AG125,$BA:$BD,2,0))</f>
        <v/>
      </c>
      <c r="AI125" s="159" t="str">
        <f aca="false">IF(Inosina!I125&lt;&gt;0,"2' O-Metil 5-Metil rU ","")</f>
        <v/>
      </c>
      <c r="AJ125" s="159" t="str">
        <f aca="false">IF(Inosina!F125&gt;0,$BA$15&amp;'Pedido e Cotação'!F135&amp;" "&amp;$BA$4,"")</f>
        <v/>
      </c>
      <c r="AK125" s="159" t="str">
        <f aca="false">IF(AJ125="","",VLOOKUP(AJ125,$BA:$BD,2,0))</f>
        <v/>
      </c>
      <c r="AL125" s="159" t="str">
        <f aca="false">IF(Inosina!K125&lt;&gt;0,"5' 5-Metil dC ","")</f>
        <v/>
      </c>
      <c r="AM125" s="159" t="str">
        <f aca="false">IF(Inosina!I125&gt;0,$BA$17&amp;'Pedido e Cotação'!I135&amp;" "&amp;$BA$4,"")</f>
        <v/>
      </c>
      <c r="AN125" s="159" t="str">
        <f aca="false">IF(AM125="","",VLOOKUP(AM125,$BA:$BD,2,0))</f>
        <v/>
      </c>
      <c r="BA125" s="183" t="s">
        <v>548</v>
      </c>
      <c r="BB125" s="180"/>
      <c r="BC125" s="181" t="s">
        <v>549</v>
      </c>
      <c r="BD125" s="182" t="n">
        <v>696</v>
      </c>
    </row>
    <row r="126" customFormat="false" ht="12.75" hidden="false" customHeight="false" outlineLevel="0" collapsed="false">
      <c r="T126" s="159" t="str">
        <f aca="false">IF(Inosina!J126&lt;&gt;0,"2' O-Metil rU ","")</f>
        <v/>
      </c>
      <c r="U126" s="159" t="str">
        <f aca="false">IF(Inosina!J126&gt;0,$BA$16&amp;'Pedido e Cotação'!F136&amp;" "&amp;$BA$4,"")</f>
        <v/>
      </c>
      <c r="V126" s="159" t="str">
        <f aca="false">IF(U126="","",VLOOKUP(U126,$BA:$BD,2,0))</f>
        <v/>
      </c>
      <c r="W126" s="159" t="str">
        <f aca="false">IF(Inosina!H126&lt;&gt;0,"2' O-Metil rG ","")</f>
        <v/>
      </c>
      <c r="X126" s="159" t="str">
        <f aca="false">IF(Inosina!H126&gt;0,$BA$14&amp;'Pedido e Cotação'!F136&amp;" "&amp;$BA$4,"")</f>
        <v/>
      </c>
      <c r="Y126" s="159" t="str">
        <f aca="false">IF(X126="","",VLOOKUP(X126,$BA:$BD,2,0))</f>
        <v/>
      </c>
      <c r="Z126" s="159" t="str">
        <f aca="false">IF(Inosina!G126&lt;&gt;0,"2' O-Metil rC ","")</f>
        <v/>
      </c>
      <c r="AA126" s="159" t="str">
        <f aca="false">IF(Inosina!G126&gt;0,$BA$13&amp;'Pedido e Cotação'!F136&amp;" "&amp;$BA$4,"")</f>
        <v/>
      </c>
      <c r="AB126" s="159" t="str">
        <f aca="false">IF(AA126="","",VLOOKUP(AA126,$BA:$BD,2,0))</f>
        <v/>
      </c>
      <c r="AC126" s="159" t="str">
        <f aca="false">IF(Inosina!F126&lt;&gt;0,"2' O-Metil rA ","")</f>
        <v/>
      </c>
      <c r="AD126" s="159" t="str">
        <f aca="false">IF(Inosina!F126&gt;0,$BA$12&amp;'Pedido e Cotação'!F136&amp;" "&amp;$BA$4,"")</f>
        <v/>
      </c>
      <c r="AF126" s="159" t="str">
        <f aca="false">IF(Inosina!E126&lt;&gt;0,"Deoxy Uracila ","")</f>
        <v/>
      </c>
      <c r="AG126" s="159" t="str">
        <f aca="false">IF(Inosina!E126&gt;0,$BA$11&amp;'Pedido e Cotação'!F136&amp;" "&amp;$BA$4,"")</f>
        <v/>
      </c>
      <c r="AH126" s="159" t="str">
        <f aca="false">IF(AG126="","",VLOOKUP(AG126,$BA:$BD,2,0))</f>
        <v/>
      </c>
      <c r="AI126" s="159" t="str">
        <f aca="false">IF(Inosina!I126&lt;&gt;0,"2' O-Metil 5-Metil rU ","")</f>
        <v/>
      </c>
      <c r="AJ126" s="159" t="str">
        <f aca="false">IF(Inosina!F126&gt;0,$BA$15&amp;'Pedido e Cotação'!F136&amp;" "&amp;$BA$4,"")</f>
        <v/>
      </c>
      <c r="AK126" s="159" t="str">
        <f aca="false">IF(AJ126="","",VLOOKUP(AJ126,$BA:$BD,2,0))</f>
        <v/>
      </c>
      <c r="AL126" s="159" t="str">
        <f aca="false">IF(Inosina!K126&lt;&gt;0,"5' 5-Metil dC ","")</f>
        <v/>
      </c>
      <c r="AM126" s="159" t="str">
        <f aca="false">IF(Inosina!I126&gt;0,$BA$17&amp;'Pedido e Cotação'!I136&amp;" "&amp;$BA$4,"")</f>
        <v/>
      </c>
      <c r="AN126" s="159" t="str">
        <f aca="false">IF(AM126="","",VLOOKUP(AM126,$BA:$BD,2,0))</f>
        <v/>
      </c>
      <c r="BA126" s="175" t="s">
        <v>550</v>
      </c>
      <c r="BB126" s="176" t="s">
        <v>551</v>
      </c>
      <c r="BC126" s="177" t="s">
        <v>552</v>
      </c>
      <c r="BD126" s="178" t="s">
        <v>399</v>
      </c>
    </row>
    <row r="127" customFormat="false" ht="12.75" hidden="false" customHeight="false" outlineLevel="0" collapsed="false">
      <c r="T127" s="159" t="str">
        <f aca="false">IF(Inosina!J127&lt;&gt;0,"2' O-Metil rU ","")</f>
        <v/>
      </c>
      <c r="U127" s="159" t="str">
        <f aca="false">IF(Inosina!J127&gt;0,$BA$16&amp;'Pedido e Cotação'!F137&amp;" "&amp;$BA$4,"")</f>
        <v/>
      </c>
      <c r="V127" s="159" t="str">
        <f aca="false">IF(U127="","",VLOOKUP(U127,$BA:$BD,2,0))</f>
        <v/>
      </c>
      <c r="W127" s="159" t="str">
        <f aca="false">IF(Inosina!H127&lt;&gt;0,"2' O-Metil rG ","")</f>
        <v/>
      </c>
      <c r="X127" s="159" t="str">
        <f aca="false">IF(Inosina!H127&gt;0,$BA$14&amp;'Pedido e Cotação'!F137&amp;" "&amp;$BA$4,"")</f>
        <v/>
      </c>
      <c r="Y127" s="159" t="str">
        <f aca="false">IF(X127="","",VLOOKUP(X127,$BA:$BD,2,0))</f>
        <v/>
      </c>
      <c r="Z127" s="159" t="str">
        <f aca="false">IF(Inosina!G127&lt;&gt;0,"2' O-Metil rC ","")</f>
        <v/>
      </c>
      <c r="AA127" s="159" t="str">
        <f aca="false">IF(Inosina!G127&gt;0,$BA$13&amp;'Pedido e Cotação'!F137&amp;" "&amp;$BA$4,"")</f>
        <v/>
      </c>
      <c r="AB127" s="159" t="str">
        <f aca="false">IF(AA127="","",VLOOKUP(AA127,$BA:$BD,2,0))</f>
        <v/>
      </c>
      <c r="AC127" s="159" t="str">
        <f aca="false">IF(Inosina!F127&lt;&gt;0,"2' O-Metil rA ","")</f>
        <v/>
      </c>
      <c r="AD127" s="159" t="str">
        <f aca="false">IF(Inosina!F127&gt;0,$BA$12&amp;'Pedido e Cotação'!F137&amp;" "&amp;$BA$4,"")</f>
        <v/>
      </c>
      <c r="AF127" s="159" t="str">
        <f aca="false">IF(Inosina!E127&lt;&gt;0,"Deoxy Uracila ","")</f>
        <v/>
      </c>
      <c r="AG127" s="159" t="str">
        <f aca="false">IF(Inosina!E127&gt;0,$BA$11&amp;'Pedido e Cotação'!F137&amp;" "&amp;$BA$4,"")</f>
        <v/>
      </c>
      <c r="AH127" s="159" t="str">
        <f aca="false">IF(AG127="","",VLOOKUP(AG127,$BA:$BD,2,0))</f>
        <v/>
      </c>
      <c r="AI127" s="159" t="str">
        <f aca="false">IF(Inosina!I127&lt;&gt;0,"2' O-Metil 5-Metil rU ","")</f>
        <v/>
      </c>
      <c r="AJ127" s="159" t="str">
        <f aca="false">IF(Inosina!F127&gt;0,$BA$15&amp;'Pedido e Cotação'!F137&amp;" "&amp;$BA$4,"")</f>
        <v/>
      </c>
      <c r="AK127" s="159" t="str">
        <f aca="false">IF(AJ127="","",VLOOKUP(AJ127,$BA:$BD,2,0))</f>
        <v/>
      </c>
      <c r="AL127" s="159" t="str">
        <f aca="false">IF(Inosina!K127&lt;&gt;0,"5' 5-Metil dC ","")</f>
        <v/>
      </c>
      <c r="AM127" s="159" t="str">
        <f aca="false">IF(Inosina!I127&gt;0,$BA$17&amp;'Pedido e Cotação'!I137&amp;" "&amp;$BA$4,"")</f>
        <v/>
      </c>
      <c r="AN127" s="159" t="str">
        <f aca="false">IF(AM127="","",VLOOKUP(AM127,$BA:$BD,2,0))</f>
        <v/>
      </c>
      <c r="AZ127" s="153"/>
      <c r="BA127" s="175" t="s">
        <v>553</v>
      </c>
      <c r="BB127" s="176" t="s">
        <v>554</v>
      </c>
      <c r="BC127" s="177" t="s">
        <v>555</v>
      </c>
      <c r="BD127" s="178" t="n">
        <v>220</v>
      </c>
    </row>
    <row r="128" customFormat="false" ht="12.75" hidden="false" customHeight="false" outlineLevel="0" collapsed="false">
      <c r="T128" s="159" t="str">
        <f aca="false">IF(Inosina!J128&lt;&gt;0,"2' O-Metil rU ","")</f>
        <v/>
      </c>
      <c r="U128" s="159" t="str">
        <f aca="false">IF(Inosina!J128&gt;0,$BA$16&amp;'Pedido e Cotação'!F138&amp;" "&amp;$BA$4,"")</f>
        <v/>
      </c>
      <c r="V128" s="159" t="str">
        <f aca="false">IF(U128="","",VLOOKUP(U128,$BA:$BD,2,0))</f>
        <v/>
      </c>
      <c r="W128" s="159" t="str">
        <f aca="false">IF(Inosina!H128&lt;&gt;0,"2' O-Metil rG ","")</f>
        <v/>
      </c>
      <c r="X128" s="159" t="str">
        <f aca="false">IF(Inosina!H128&gt;0,$BA$14&amp;'Pedido e Cotação'!F138&amp;" "&amp;$BA$4,"")</f>
        <v/>
      </c>
      <c r="Y128" s="159" t="str">
        <f aca="false">IF(X128="","",VLOOKUP(X128,$BA:$BD,2,0))</f>
        <v/>
      </c>
      <c r="Z128" s="159" t="str">
        <f aca="false">IF(Inosina!G128&lt;&gt;0,"2' O-Metil rC ","")</f>
        <v/>
      </c>
      <c r="AA128" s="159" t="str">
        <f aca="false">IF(Inosina!G128&gt;0,$BA$13&amp;'Pedido e Cotação'!F138&amp;" "&amp;$BA$4,"")</f>
        <v/>
      </c>
      <c r="AB128" s="159" t="str">
        <f aca="false">IF(AA128="","",VLOOKUP(AA128,$BA:$BD,2,0))</f>
        <v/>
      </c>
      <c r="AC128" s="159" t="str">
        <f aca="false">IF(Inosina!F128&lt;&gt;0,"2' O-Metil rA ","")</f>
        <v/>
      </c>
      <c r="AD128" s="159" t="str">
        <f aca="false">IF(Inosina!F128&gt;0,$BA$12&amp;'Pedido e Cotação'!F138&amp;" "&amp;$BA$4,"")</f>
        <v/>
      </c>
      <c r="AF128" s="159" t="str">
        <f aca="false">IF(Inosina!E128&lt;&gt;0,"Deoxy Uracila ","")</f>
        <v/>
      </c>
      <c r="AG128" s="159" t="str">
        <f aca="false">IF(Inosina!E128&gt;0,$BA$11&amp;'Pedido e Cotação'!F138&amp;" "&amp;$BA$4,"")</f>
        <v/>
      </c>
      <c r="AH128" s="159" t="str">
        <f aca="false">IF(AG128="","",VLOOKUP(AG128,$BA:$BD,2,0))</f>
        <v/>
      </c>
      <c r="AI128" s="159" t="str">
        <f aca="false">IF(Inosina!I128&lt;&gt;0,"2' O-Metil 5-Metil rU ","")</f>
        <v/>
      </c>
      <c r="AJ128" s="159" t="str">
        <f aca="false">IF(Inosina!F128&gt;0,$BA$15&amp;'Pedido e Cotação'!F138&amp;" "&amp;$BA$4,"")</f>
        <v/>
      </c>
      <c r="AK128" s="159" t="str">
        <f aca="false">IF(AJ128="","",VLOOKUP(AJ128,$BA:$BD,2,0))</f>
        <v/>
      </c>
      <c r="AL128" s="159" t="str">
        <f aca="false">IF(Inosina!K128&lt;&gt;0,"5' 5-Metil dC ","")</f>
        <v/>
      </c>
      <c r="AM128" s="159" t="str">
        <f aca="false">IF(Inosina!I128&gt;0,$BA$17&amp;'Pedido e Cotação'!I138&amp;" "&amp;$BA$4,"")</f>
        <v/>
      </c>
      <c r="AN128" s="159" t="str">
        <f aca="false">IF(AM128="","",VLOOKUP(AM128,$BA:$BD,2,0))</f>
        <v/>
      </c>
      <c r="AZ128" s="153"/>
      <c r="BA128" s="175" t="s">
        <v>556</v>
      </c>
      <c r="BB128" s="176" t="s">
        <v>557</v>
      </c>
      <c r="BC128" s="177" t="s">
        <v>558</v>
      </c>
      <c r="BD128" s="178" t="n">
        <v>270</v>
      </c>
    </row>
    <row r="129" customFormat="false" ht="12.75" hidden="false" customHeight="false" outlineLevel="0" collapsed="false">
      <c r="T129" s="159" t="str">
        <f aca="false">IF(Inosina!J129&lt;&gt;0,"2' O-Metil rU ","")</f>
        <v/>
      </c>
      <c r="U129" s="159" t="str">
        <f aca="false">IF(Inosina!J129&gt;0,$BA$16&amp;'Pedido e Cotação'!F139&amp;" "&amp;$BA$4,"")</f>
        <v/>
      </c>
      <c r="V129" s="159" t="str">
        <f aca="false">IF(U129="","",VLOOKUP(U129,$BA:$BD,2,0))</f>
        <v/>
      </c>
      <c r="W129" s="159" t="str">
        <f aca="false">IF(Inosina!H129&lt;&gt;0,"2' O-Metil rG ","")</f>
        <v/>
      </c>
      <c r="X129" s="159" t="str">
        <f aca="false">IF(Inosina!H129&gt;0,$BA$14&amp;'Pedido e Cotação'!F139&amp;" "&amp;$BA$4,"")</f>
        <v/>
      </c>
      <c r="Y129" s="159" t="str">
        <f aca="false">IF(X129="","",VLOOKUP(X129,$BA:$BD,2,0))</f>
        <v/>
      </c>
      <c r="Z129" s="159" t="str">
        <f aca="false">IF(Inosina!G129&lt;&gt;0,"2' O-Metil rC ","")</f>
        <v/>
      </c>
      <c r="AA129" s="159" t="str">
        <f aca="false">IF(Inosina!G129&gt;0,$BA$13&amp;'Pedido e Cotação'!F139&amp;" "&amp;$BA$4,"")</f>
        <v/>
      </c>
      <c r="AB129" s="159" t="str">
        <f aca="false">IF(AA129="","",VLOOKUP(AA129,$BA:$BD,2,0))</f>
        <v/>
      </c>
      <c r="AC129" s="159" t="str">
        <f aca="false">IF(Inosina!F129&lt;&gt;0,"2' O-Metil rA ","")</f>
        <v/>
      </c>
      <c r="AD129" s="159" t="str">
        <f aca="false">IF(Inosina!F129&gt;0,$BA$12&amp;'Pedido e Cotação'!F139&amp;" "&amp;$BA$4,"")</f>
        <v/>
      </c>
      <c r="AF129" s="159" t="str">
        <f aca="false">IF(Inosina!E129&lt;&gt;0,"Deoxy Uracila ","")</f>
        <v/>
      </c>
      <c r="AG129" s="159" t="str">
        <f aca="false">IF(Inosina!E129&gt;0,$BA$11&amp;'Pedido e Cotação'!F139&amp;" "&amp;$BA$4,"")</f>
        <v/>
      </c>
      <c r="AH129" s="159" t="str">
        <f aca="false">IF(AG129="","",VLOOKUP(AG129,$BA:$BD,2,0))</f>
        <v/>
      </c>
      <c r="AI129" s="159" t="str">
        <f aca="false">IF(Inosina!I129&lt;&gt;0,"2' O-Metil 5-Metil rU ","")</f>
        <v/>
      </c>
      <c r="AJ129" s="159" t="str">
        <f aca="false">IF(Inosina!F129&gt;0,$BA$15&amp;'Pedido e Cotação'!F139&amp;" "&amp;$BA$4,"")</f>
        <v/>
      </c>
      <c r="AK129" s="159" t="str">
        <f aca="false">IF(AJ129="","",VLOOKUP(AJ129,$BA:$BD,2,0))</f>
        <v/>
      </c>
      <c r="AL129" s="159" t="str">
        <f aca="false">IF(Inosina!K129&lt;&gt;0,"5' 5-Metil dC ","")</f>
        <v/>
      </c>
      <c r="AM129" s="159" t="str">
        <f aca="false">IF(Inosina!I129&gt;0,$BA$17&amp;'Pedido e Cotação'!I139&amp;" "&amp;$BA$4,"")</f>
        <v/>
      </c>
      <c r="AN129" s="159" t="str">
        <f aca="false">IF(AM129="","",VLOOKUP(AM129,$BA:$BD,2,0))</f>
        <v/>
      </c>
      <c r="AZ129" s="153"/>
      <c r="BA129" s="175" t="s">
        <v>559</v>
      </c>
      <c r="BB129" s="176" t="s">
        <v>560</v>
      </c>
      <c r="BC129" s="177" t="s">
        <v>561</v>
      </c>
      <c r="BD129" s="178" t="n">
        <v>351</v>
      </c>
    </row>
    <row r="130" customFormat="false" ht="12.75" hidden="false" customHeight="false" outlineLevel="0" collapsed="false">
      <c r="T130" s="159" t="str">
        <f aca="false">IF(Inosina!J130&lt;&gt;0,"2' O-Metil rU ","")</f>
        <v/>
      </c>
      <c r="U130" s="159" t="str">
        <f aca="false">IF(Inosina!J130&gt;0,$BA$16&amp;'Pedido e Cotação'!F140&amp;" "&amp;$BA$4,"")</f>
        <v/>
      </c>
      <c r="V130" s="159" t="str">
        <f aca="false">IF(U130="","",VLOOKUP(U130,$BA:$BD,2,0))</f>
        <v/>
      </c>
      <c r="W130" s="159" t="str">
        <f aca="false">IF(Inosina!H130&lt;&gt;0,"2' O-Metil rG ","")</f>
        <v/>
      </c>
      <c r="X130" s="159" t="str">
        <f aca="false">IF(Inosina!H130&gt;0,$BA$14&amp;'Pedido e Cotação'!F140&amp;" "&amp;$BA$4,"")</f>
        <v/>
      </c>
      <c r="Y130" s="159" t="str">
        <f aca="false">IF(X130="","",VLOOKUP(X130,$BA:$BD,2,0))</f>
        <v/>
      </c>
      <c r="Z130" s="159" t="str">
        <f aca="false">IF(Inosina!G130&lt;&gt;0,"2' O-Metil rC ","")</f>
        <v/>
      </c>
      <c r="AA130" s="159" t="str">
        <f aca="false">IF(Inosina!G130&gt;0,$BA$13&amp;'Pedido e Cotação'!F140&amp;" "&amp;$BA$4,"")</f>
        <v/>
      </c>
      <c r="AB130" s="159" t="str">
        <f aca="false">IF(AA130="","",VLOOKUP(AA130,$BA:$BD,2,0))</f>
        <v/>
      </c>
      <c r="AC130" s="159" t="str">
        <f aca="false">IF(Inosina!F130&lt;&gt;0,"2' O-Metil rA ","")</f>
        <v/>
      </c>
      <c r="AD130" s="159" t="str">
        <f aca="false">IF(Inosina!F130&gt;0,$BA$12&amp;'Pedido e Cotação'!F140&amp;" "&amp;$BA$4,"")</f>
        <v/>
      </c>
      <c r="AF130" s="159" t="str">
        <f aca="false">IF(Inosina!E130&lt;&gt;0,"Deoxy Uracila ","")</f>
        <v/>
      </c>
      <c r="AG130" s="159" t="str">
        <f aca="false">IF(Inosina!E130&gt;0,$BA$11&amp;'Pedido e Cotação'!F140&amp;" "&amp;$BA$4,"")</f>
        <v/>
      </c>
      <c r="AH130" s="159" t="str">
        <f aca="false">IF(AG130="","",VLOOKUP(AG130,$BA:$BD,2,0))</f>
        <v/>
      </c>
      <c r="AI130" s="159" t="str">
        <f aca="false">IF(Inosina!I130&lt;&gt;0,"2' O-Metil 5-Metil rU ","")</f>
        <v/>
      </c>
      <c r="AJ130" s="159" t="str">
        <f aca="false">IF(Inosina!F130&gt;0,$BA$15&amp;'Pedido e Cotação'!F140&amp;" "&amp;$BA$4,"")</f>
        <v/>
      </c>
      <c r="AK130" s="159" t="str">
        <f aca="false">IF(AJ130="","",VLOOKUP(AJ130,$BA:$BD,2,0))</f>
        <v/>
      </c>
      <c r="AL130" s="159" t="str">
        <f aca="false">IF(Inosina!K130&lt;&gt;0,"5' 5-Metil dC ","")</f>
        <v/>
      </c>
      <c r="AM130" s="159" t="str">
        <f aca="false">IF(Inosina!I130&gt;0,$BA$17&amp;'Pedido e Cotação'!I140&amp;" "&amp;$BA$4,"")</f>
        <v/>
      </c>
      <c r="AN130" s="159" t="str">
        <f aca="false">IF(AM130="","",VLOOKUP(AM130,$BA:$BD,2,0))</f>
        <v/>
      </c>
      <c r="AZ130" s="153"/>
      <c r="BA130" s="175" t="s">
        <v>562</v>
      </c>
      <c r="BB130" s="176" t="s">
        <v>563</v>
      </c>
      <c r="BC130" s="177" t="s">
        <v>564</v>
      </c>
      <c r="BD130" s="178" t="n">
        <v>422</v>
      </c>
    </row>
    <row r="131" customFormat="false" ht="12.75" hidden="false" customHeight="false" outlineLevel="0" collapsed="false">
      <c r="T131" s="159" t="str">
        <f aca="false">IF(Inosina!J131&lt;&gt;0,"2' O-Metil rU ","")</f>
        <v/>
      </c>
      <c r="U131" s="159" t="str">
        <f aca="false">IF(Inosina!J131&gt;0,$BA$16&amp;'Pedido e Cotação'!F141&amp;" "&amp;$BA$4,"")</f>
        <v/>
      </c>
      <c r="V131" s="159" t="str">
        <f aca="false">IF(U131="","",VLOOKUP(U131,$BA:$BD,2,0))</f>
        <v/>
      </c>
      <c r="W131" s="159" t="str">
        <f aca="false">IF(Inosina!H131&lt;&gt;0,"2' O-Metil rG ","")</f>
        <v/>
      </c>
      <c r="X131" s="159" t="str">
        <f aca="false">IF(Inosina!H131&gt;0,$BA$14&amp;'Pedido e Cotação'!F141&amp;" "&amp;$BA$4,"")</f>
        <v/>
      </c>
      <c r="Y131" s="159" t="str">
        <f aca="false">IF(X131="","",VLOOKUP(X131,$BA:$BD,2,0))</f>
        <v/>
      </c>
      <c r="Z131" s="159" t="str">
        <f aca="false">IF(Inosina!G131&lt;&gt;0,"2' O-Metil rC ","")</f>
        <v/>
      </c>
      <c r="AA131" s="159" t="str">
        <f aca="false">IF(Inosina!G131&gt;0,$BA$13&amp;'Pedido e Cotação'!F141&amp;" "&amp;$BA$4,"")</f>
        <v/>
      </c>
      <c r="AB131" s="159" t="str">
        <f aca="false">IF(AA131="","",VLOOKUP(AA131,$BA:$BD,2,0))</f>
        <v/>
      </c>
      <c r="AC131" s="159" t="str">
        <f aca="false">IF(Inosina!F131&lt;&gt;0,"2' O-Metil rA ","")</f>
        <v/>
      </c>
      <c r="AD131" s="159" t="str">
        <f aca="false">IF(Inosina!F131&gt;0,$BA$12&amp;'Pedido e Cotação'!F141&amp;" "&amp;$BA$4,"")</f>
        <v/>
      </c>
      <c r="AF131" s="159" t="str">
        <f aca="false">IF(Inosina!E131&lt;&gt;0,"Deoxy Uracila ","")</f>
        <v/>
      </c>
      <c r="AG131" s="159" t="str">
        <f aca="false">IF(Inosina!E131&gt;0,$BA$11&amp;'Pedido e Cotação'!F141&amp;" "&amp;$BA$4,"")</f>
        <v/>
      </c>
      <c r="AH131" s="159" t="str">
        <f aca="false">IF(AG131="","",VLOOKUP(AG131,$BA:$BD,2,0))</f>
        <v/>
      </c>
      <c r="AI131" s="159" t="str">
        <f aca="false">IF(Inosina!I131&lt;&gt;0,"2' O-Metil 5-Metil rU ","")</f>
        <v/>
      </c>
      <c r="AJ131" s="159" t="str">
        <f aca="false">IF(Inosina!F131&gt;0,$BA$15&amp;'Pedido e Cotação'!F141&amp;" "&amp;$BA$4,"")</f>
        <v/>
      </c>
      <c r="AK131" s="159" t="str">
        <f aca="false">IF(AJ131="","",VLOOKUP(AJ131,$BA:$BD,2,0))</f>
        <v/>
      </c>
      <c r="AL131" s="159" t="str">
        <f aca="false">IF(Inosina!K131&lt;&gt;0,"5' 5-Metil dC ","")</f>
        <v/>
      </c>
      <c r="AM131" s="159" t="str">
        <f aca="false">IF(Inosina!I131&gt;0,$BA$17&amp;'Pedido e Cotação'!I141&amp;" "&amp;$BA$4,"")</f>
        <v/>
      </c>
      <c r="AN131" s="159" t="str">
        <f aca="false">IF(AM131="","",VLOOKUP(AM131,$BA:$BD,2,0))</f>
        <v/>
      </c>
      <c r="AZ131" s="153"/>
      <c r="BA131" s="175" t="s">
        <v>565</v>
      </c>
      <c r="BB131" s="176"/>
      <c r="BC131" s="177" t="s">
        <v>566</v>
      </c>
      <c r="BD131" s="178" t="n">
        <v>633</v>
      </c>
    </row>
    <row r="132" customFormat="false" ht="12.75" hidden="false" customHeight="false" outlineLevel="0" collapsed="false">
      <c r="T132" s="159" t="str">
        <f aca="false">IF(Inosina!J132&lt;&gt;0,"2' O-Metil rU ","")</f>
        <v/>
      </c>
      <c r="U132" s="159" t="str">
        <f aca="false">IF(Inosina!J132&gt;0,$BA$16&amp;'Pedido e Cotação'!F142&amp;" "&amp;$BA$4,"")</f>
        <v/>
      </c>
      <c r="V132" s="159" t="str">
        <f aca="false">IF(U132="","",VLOOKUP(U132,$BA:$BD,2,0))</f>
        <v/>
      </c>
      <c r="W132" s="159" t="str">
        <f aca="false">IF(Inosina!H132&lt;&gt;0,"2' O-Metil rG ","")</f>
        <v/>
      </c>
      <c r="X132" s="159" t="str">
        <f aca="false">IF(Inosina!H132&gt;0,$BA$14&amp;'Pedido e Cotação'!F142&amp;" "&amp;$BA$4,"")</f>
        <v/>
      </c>
      <c r="Y132" s="159" t="str">
        <f aca="false">IF(X132="","",VLOOKUP(X132,$BA:$BD,2,0))</f>
        <v/>
      </c>
      <c r="Z132" s="159" t="str">
        <f aca="false">IF(Inosina!G132&lt;&gt;0,"2' O-Metil rC ","")</f>
        <v/>
      </c>
      <c r="AA132" s="159" t="str">
        <f aca="false">IF(Inosina!G132&gt;0,$BA$13&amp;'Pedido e Cotação'!F142&amp;" "&amp;$BA$4,"")</f>
        <v/>
      </c>
      <c r="AB132" s="159" t="str">
        <f aca="false">IF(AA132="","",VLOOKUP(AA132,$BA:$BD,2,0))</f>
        <v/>
      </c>
      <c r="AC132" s="159" t="str">
        <f aca="false">IF(Inosina!F132&lt;&gt;0,"2' O-Metil rA ","")</f>
        <v/>
      </c>
      <c r="AD132" s="159" t="str">
        <f aca="false">IF(Inosina!F132&gt;0,$BA$12&amp;'Pedido e Cotação'!F142&amp;" "&amp;$BA$4,"")</f>
        <v/>
      </c>
      <c r="AF132" s="159" t="str">
        <f aca="false">IF(Inosina!E132&lt;&gt;0,"Deoxy Uracila ","")</f>
        <v/>
      </c>
      <c r="AG132" s="159" t="str">
        <f aca="false">IF(Inosina!E132&gt;0,$BA$11&amp;'Pedido e Cotação'!F142&amp;" "&amp;$BA$4,"")</f>
        <v/>
      </c>
      <c r="AH132" s="159" t="str">
        <f aca="false">IF(AG132="","",VLOOKUP(AG132,$BA:$BD,2,0))</f>
        <v/>
      </c>
      <c r="AI132" s="159" t="str">
        <f aca="false">IF(Inosina!I132&lt;&gt;0,"2' O-Metil 5-Metil rU ","")</f>
        <v/>
      </c>
      <c r="AJ132" s="159" t="str">
        <f aca="false">IF(Inosina!F132&gt;0,$BA$15&amp;'Pedido e Cotação'!F142&amp;" "&amp;$BA$4,"")</f>
        <v/>
      </c>
      <c r="AK132" s="159" t="str">
        <f aca="false">IF(AJ132="","",VLOOKUP(AJ132,$BA:$BD,2,0))</f>
        <v/>
      </c>
      <c r="AL132" s="159" t="str">
        <f aca="false">IF(Inosina!K132&lt;&gt;0,"5' 5-Metil dC ","")</f>
        <v/>
      </c>
      <c r="AM132" s="159" t="str">
        <f aca="false">IF(Inosina!I132&gt;0,$BA$17&amp;'Pedido e Cotação'!I142&amp;" "&amp;$BA$4,"")</f>
        <v/>
      </c>
      <c r="AN132" s="159" t="str">
        <f aca="false">IF(AM132="","",VLOOKUP(AM132,$BA:$BD,2,0))</f>
        <v/>
      </c>
      <c r="AZ132" s="153"/>
      <c r="BA132" s="183" t="s">
        <v>567</v>
      </c>
      <c r="BB132" s="180" t="s">
        <v>568</v>
      </c>
      <c r="BC132" s="181" t="s">
        <v>569</v>
      </c>
      <c r="BD132" s="182" t="s">
        <v>399</v>
      </c>
    </row>
    <row r="133" customFormat="false" ht="12.75" hidden="false" customHeight="false" outlineLevel="0" collapsed="false">
      <c r="T133" s="159" t="str">
        <f aca="false">IF(Inosina!J133&lt;&gt;0,"2' O-Metil rU ","")</f>
        <v/>
      </c>
      <c r="U133" s="159" t="str">
        <f aca="false">IF(Inosina!J133&gt;0,$BA$16&amp;'Pedido e Cotação'!F143&amp;" "&amp;$BA$4,"")</f>
        <v/>
      </c>
      <c r="V133" s="159" t="str">
        <f aca="false">IF(U133="","",VLOOKUP(U133,$BA:$BD,2,0))</f>
        <v/>
      </c>
      <c r="W133" s="159" t="str">
        <f aca="false">IF(Inosina!H133&lt;&gt;0,"2' O-Metil rG ","")</f>
        <v/>
      </c>
      <c r="X133" s="159" t="str">
        <f aca="false">IF(Inosina!H133&gt;0,$BA$14&amp;'Pedido e Cotação'!F143&amp;" "&amp;$BA$4,"")</f>
        <v/>
      </c>
      <c r="Y133" s="159" t="str">
        <f aca="false">IF(X133="","",VLOOKUP(X133,$BA:$BD,2,0))</f>
        <v/>
      </c>
      <c r="Z133" s="159" t="str">
        <f aca="false">IF(Inosina!G133&lt;&gt;0,"2' O-Metil rC ","")</f>
        <v/>
      </c>
      <c r="AA133" s="159" t="str">
        <f aca="false">IF(Inosina!G133&gt;0,$BA$13&amp;'Pedido e Cotação'!F143&amp;" "&amp;$BA$4,"")</f>
        <v/>
      </c>
      <c r="AB133" s="159" t="str">
        <f aca="false">IF(AA133="","",VLOOKUP(AA133,$BA:$BD,2,0))</f>
        <v/>
      </c>
      <c r="AC133" s="159" t="str">
        <f aca="false">IF(Inosina!F133&lt;&gt;0,"2' O-Metil rA ","")</f>
        <v/>
      </c>
      <c r="AD133" s="159" t="str">
        <f aca="false">IF(Inosina!F133&gt;0,$BA$12&amp;'Pedido e Cotação'!F143&amp;" "&amp;$BA$4,"")</f>
        <v/>
      </c>
      <c r="AF133" s="159" t="str">
        <f aca="false">IF(Inosina!E133&lt;&gt;0,"Deoxy Uracila ","")</f>
        <v/>
      </c>
      <c r="AG133" s="159" t="str">
        <f aca="false">IF(Inosina!E133&gt;0,$BA$11&amp;'Pedido e Cotação'!F143&amp;" "&amp;$BA$4,"")</f>
        <v/>
      </c>
      <c r="AH133" s="159" t="str">
        <f aca="false">IF(AG133="","",VLOOKUP(AG133,$BA:$BD,2,0))</f>
        <v/>
      </c>
      <c r="AI133" s="159" t="str">
        <f aca="false">IF(Inosina!I133&lt;&gt;0,"2' O-Metil 5-Metil rU ","")</f>
        <v/>
      </c>
      <c r="AJ133" s="159" t="str">
        <f aca="false">IF(Inosina!F133&gt;0,$BA$15&amp;'Pedido e Cotação'!F143&amp;" "&amp;$BA$4,"")</f>
        <v/>
      </c>
      <c r="AK133" s="159" t="str">
        <f aca="false">IF(AJ133="","",VLOOKUP(AJ133,$BA:$BD,2,0))</f>
        <v/>
      </c>
      <c r="AL133" s="159" t="str">
        <f aca="false">IF(Inosina!K133&lt;&gt;0,"5' 5-Metil dC ","")</f>
        <v/>
      </c>
      <c r="AM133" s="159" t="str">
        <f aca="false">IF(Inosina!I133&gt;0,$BA$17&amp;'Pedido e Cotação'!I143&amp;" "&amp;$BA$4,"")</f>
        <v/>
      </c>
      <c r="AN133" s="159" t="str">
        <f aca="false">IF(AM133="","",VLOOKUP(AM133,$BA:$BD,2,0))</f>
        <v/>
      </c>
      <c r="AZ133" s="153"/>
      <c r="BA133" s="183" t="s">
        <v>570</v>
      </c>
      <c r="BB133" s="180" t="s">
        <v>571</v>
      </c>
      <c r="BC133" s="181" t="s">
        <v>572</v>
      </c>
      <c r="BD133" s="182" t="n">
        <v>462</v>
      </c>
    </row>
    <row r="134" customFormat="false" ht="12.75" hidden="false" customHeight="false" outlineLevel="0" collapsed="false">
      <c r="T134" s="159" t="str">
        <f aca="false">IF(Inosina!J134&lt;&gt;0,"2' O-Metil rU ","")</f>
        <v/>
      </c>
      <c r="U134" s="159" t="str">
        <f aca="false">IF(Inosina!J134&gt;0,$BA$16&amp;'Pedido e Cotação'!F144&amp;" "&amp;$BA$4,"")</f>
        <v/>
      </c>
      <c r="V134" s="159" t="str">
        <f aca="false">IF(U134="","",VLOOKUP(U134,$BA:$BD,2,0))</f>
        <v/>
      </c>
      <c r="W134" s="159" t="str">
        <f aca="false">IF(Inosina!H134&lt;&gt;0,"2' O-Metil rG ","")</f>
        <v/>
      </c>
      <c r="X134" s="159" t="str">
        <f aca="false">IF(Inosina!H134&gt;0,$BA$14&amp;'Pedido e Cotação'!F144&amp;" "&amp;$BA$4,"")</f>
        <v/>
      </c>
      <c r="Y134" s="159" t="str">
        <f aca="false">IF(X134="","",VLOOKUP(X134,$BA:$BD,2,0))</f>
        <v/>
      </c>
      <c r="Z134" s="159" t="str">
        <f aca="false">IF(Inosina!G134&lt;&gt;0,"2' O-Metil rC ","")</f>
        <v/>
      </c>
      <c r="AA134" s="159" t="str">
        <f aca="false">IF(Inosina!G134&gt;0,$BA$13&amp;'Pedido e Cotação'!F144&amp;" "&amp;$BA$4,"")</f>
        <v/>
      </c>
      <c r="AB134" s="159" t="str">
        <f aca="false">IF(AA134="","",VLOOKUP(AA134,$BA:$BD,2,0))</f>
        <v/>
      </c>
      <c r="AC134" s="159" t="str">
        <f aca="false">IF(Inosina!F134&lt;&gt;0,"2' O-Metil rA ","")</f>
        <v/>
      </c>
      <c r="AD134" s="159" t="str">
        <f aca="false">IF(Inosina!F134&gt;0,$BA$12&amp;'Pedido e Cotação'!F144&amp;" "&amp;$BA$4,"")</f>
        <v/>
      </c>
      <c r="AF134" s="159" t="str">
        <f aca="false">IF(Inosina!E134&lt;&gt;0,"Deoxy Uracila ","")</f>
        <v/>
      </c>
      <c r="AG134" s="159" t="str">
        <f aca="false">IF(Inosina!E134&gt;0,$BA$11&amp;'Pedido e Cotação'!F144&amp;" "&amp;$BA$4,"")</f>
        <v/>
      </c>
      <c r="AH134" s="159" t="str">
        <f aca="false">IF(AG134="","",VLOOKUP(AG134,$BA:$BD,2,0))</f>
        <v/>
      </c>
      <c r="AI134" s="159" t="str">
        <f aca="false">IF(Inosina!I134&lt;&gt;0,"2' O-Metil 5-Metil rU ","")</f>
        <v/>
      </c>
      <c r="AJ134" s="159" t="str">
        <f aca="false">IF(Inosina!F134&gt;0,$BA$15&amp;'Pedido e Cotação'!F144&amp;" "&amp;$BA$4,"")</f>
        <v/>
      </c>
      <c r="AK134" s="159" t="str">
        <f aca="false">IF(AJ134="","",VLOOKUP(AJ134,$BA:$BD,2,0))</f>
        <v/>
      </c>
      <c r="AL134" s="159" t="str">
        <f aca="false">IF(Inosina!K134&lt;&gt;0,"5' 5-Metil dC ","")</f>
        <v/>
      </c>
      <c r="AM134" s="159" t="str">
        <f aca="false">IF(Inosina!I134&gt;0,$BA$17&amp;'Pedido e Cotação'!I144&amp;" "&amp;$BA$4,"")</f>
        <v/>
      </c>
      <c r="AN134" s="159" t="str">
        <f aca="false">IF(AM134="","",VLOOKUP(AM134,$BA:$BD,2,0))</f>
        <v/>
      </c>
      <c r="AZ134" s="153"/>
      <c r="BA134" s="183" t="s">
        <v>573</v>
      </c>
      <c r="BB134" s="180" t="s">
        <v>574</v>
      </c>
      <c r="BC134" s="181" t="s">
        <v>575</v>
      </c>
      <c r="BD134" s="182" t="n">
        <v>567</v>
      </c>
    </row>
    <row r="135" customFormat="false" ht="12.75" hidden="false" customHeight="false" outlineLevel="0" collapsed="false">
      <c r="T135" s="159" t="str">
        <f aca="false">IF(Inosina!J135&lt;&gt;0,"2' O-Metil rU ","")</f>
        <v/>
      </c>
      <c r="U135" s="159" t="str">
        <f aca="false">IF(Inosina!J135&gt;0,$BA$16&amp;'Pedido e Cotação'!F145&amp;" "&amp;$BA$4,"")</f>
        <v/>
      </c>
      <c r="V135" s="159" t="str">
        <f aca="false">IF(U135="","",VLOOKUP(U135,$BA:$BD,2,0))</f>
        <v/>
      </c>
      <c r="W135" s="159" t="str">
        <f aca="false">IF(Inosina!H135&lt;&gt;0,"2' O-Metil rG ","")</f>
        <v/>
      </c>
      <c r="X135" s="159" t="str">
        <f aca="false">IF(Inosina!H135&gt;0,$BA$14&amp;'Pedido e Cotação'!F145&amp;" "&amp;$BA$4,"")</f>
        <v/>
      </c>
      <c r="Y135" s="159" t="str">
        <f aca="false">IF(X135="","",VLOOKUP(X135,$BA:$BD,2,0))</f>
        <v/>
      </c>
      <c r="Z135" s="159" t="str">
        <f aca="false">IF(Inosina!G135&lt;&gt;0,"2' O-Metil rC ","")</f>
        <v/>
      </c>
      <c r="AA135" s="159" t="str">
        <f aca="false">IF(Inosina!G135&gt;0,$BA$13&amp;'Pedido e Cotação'!F145&amp;" "&amp;$BA$4,"")</f>
        <v/>
      </c>
      <c r="AB135" s="159" t="str">
        <f aca="false">IF(AA135="","",VLOOKUP(AA135,$BA:$BD,2,0))</f>
        <v/>
      </c>
      <c r="AC135" s="159" t="str">
        <f aca="false">IF(Inosina!F135&lt;&gt;0,"2' O-Metil rA ","")</f>
        <v/>
      </c>
      <c r="AD135" s="159" t="str">
        <f aca="false">IF(Inosina!F135&gt;0,$BA$12&amp;'Pedido e Cotação'!F145&amp;" "&amp;$BA$4,"")</f>
        <v/>
      </c>
      <c r="AF135" s="159" t="str">
        <f aca="false">IF(Inosina!E135&lt;&gt;0,"Deoxy Uracila ","")</f>
        <v/>
      </c>
      <c r="AG135" s="159" t="str">
        <f aca="false">IF(Inosina!E135&gt;0,$BA$11&amp;'Pedido e Cotação'!F145&amp;" "&amp;$BA$4,"")</f>
        <v/>
      </c>
      <c r="AH135" s="159" t="str">
        <f aca="false">IF(AG135="","",VLOOKUP(AG135,$BA:$BD,2,0))</f>
        <v/>
      </c>
      <c r="AI135" s="159" t="str">
        <f aca="false">IF(Inosina!I135&lt;&gt;0,"2' O-Metil 5-Metil rU ","")</f>
        <v/>
      </c>
      <c r="AJ135" s="159" t="str">
        <f aca="false">IF(Inosina!F135&gt;0,$BA$15&amp;'Pedido e Cotação'!F145&amp;" "&amp;$BA$4,"")</f>
        <v/>
      </c>
      <c r="AK135" s="159" t="str">
        <f aca="false">IF(AJ135="","",VLOOKUP(AJ135,$BA:$BD,2,0))</f>
        <v/>
      </c>
      <c r="AL135" s="159" t="str">
        <f aca="false">IF(Inosina!K135&lt;&gt;0,"5' 5-Metil dC ","")</f>
        <v/>
      </c>
      <c r="AM135" s="159" t="str">
        <f aca="false">IF(Inosina!I135&gt;0,$BA$17&amp;'Pedido e Cotação'!I145&amp;" "&amp;$BA$4,"")</f>
        <v/>
      </c>
      <c r="AN135" s="159" t="str">
        <f aca="false">IF(AM135="","",VLOOKUP(AM135,$BA:$BD,2,0))</f>
        <v/>
      </c>
      <c r="AZ135" s="153"/>
      <c r="BA135" s="183" t="s">
        <v>576</v>
      </c>
      <c r="BB135" s="180" t="s">
        <v>577</v>
      </c>
      <c r="BC135" s="181" t="s">
        <v>578</v>
      </c>
      <c r="BD135" s="182" t="n">
        <v>738</v>
      </c>
    </row>
    <row r="136" customFormat="false" ht="12.75" hidden="false" customHeight="false" outlineLevel="0" collapsed="false">
      <c r="T136" s="159" t="str">
        <f aca="false">IF(Inosina!J136&lt;&gt;0,"2' O-Metil rU ","")</f>
        <v/>
      </c>
      <c r="U136" s="159" t="str">
        <f aca="false">IF(Inosina!J136&gt;0,$BA$16&amp;'Pedido e Cotação'!F146&amp;" "&amp;$BA$4,"")</f>
        <v/>
      </c>
      <c r="V136" s="159" t="str">
        <f aca="false">IF(U136="","",VLOOKUP(U136,$BA:$BD,2,0))</f>
        <v/>
      </c>
      <c r="W136" s="159" t="str">
        <f aca="false">IF(Inosina!H136&lt;&gt;0,"2' O-Metil rG ","")</f>
        <v/>
      </c>
      <c r="X136" s="159" t="str">
        <f aca="false">IF(Inosina!H136&gt;0,$BA$14&amp;'Pedido e Cotação'!F146&amp;" "&amp;$BA$4,"")</f>
        <v/>
      </c>
      <c r="Y136" s="159" t="str">
        <f aca="false">IF(X136="","",VLOOKUP(X136,$BA:$BD,2,0))</f>
        <v/>
      </c>
      <c r="Z136" s="159" t="str">
        <f aca="false">IF(Inosina!G136&lt;&gt;0,"2' O-Metil rC ","")</f>
        <v/>
      </c>
      <c r="AA136" s="159" t="str">
        <f aca="false">IF(Inosina!G136&gt;0,$BA$13&amp;'Pedido e Cotação'!F146&amp;" "&amp;$BA$4,"")</f>
        <v/>
      </c>
      <c r="AB136" s="159" t="str">
        <f aca="false">IF(AA136="","",VLOOKUP(AA136,$BA:$BD,2,0))</f>
        <v/>
      </c>
      <c r="AC136" s="159" t="str">
        <f aca="false">IF(Inosina!F136&lt;&gt;0,"2' O-Metil rA ","")</f>
        <v/>
      </c>
      <c r="AD136" s="159" t="str">
        <f aca="false">IF(Inosina!F136&gt;0,$BA$12&amp;'Pedido e Cotação'!F146&amp;" "&amp;$BA$4,"")</f>
        <v/>
      </c>
      <c r="AF136" s="159" t="str">
        <f aca="false">IF(Inosina!E136&lt;&gt;0,"Deoxy Uracila ","")</f>
        <v/>
      </c>
      <c r="AG136" s="159" t="str">
        <f aca="false">IF(Inosina!E136&gt;0,$BA$11&amp;'Pedido e Cotação'!F146&amp;" "&amp;$BA$4,"")</f>
        <v/>
      </c>
      <c r="AH136" s="159" t="str">
        <f aca="false">IF(AG136="","",VLOOKUP(AG136,$BA:$BD,2,0))</f>
        <v/>
      </c>
      <c r="AI136" s="159" t="str">
        <f aca="false">IF(Inosina!I136&lt;&gt;0,"2' O-Metil 5-Metil rU ","")</f>
        <v/>
      </c>
      <c r="AJ136" s="159" t="str">
        <f aca="false">IF(Inosina!F136&gt;0,$BA$15&amp;'Pedido e Cotação'!F146&amp;" "&amp;$BA$4,"")</f>
        <v/>
      </c>
      <c r="AK136" s="159" t="str">
        <f aca="false">IF(AJ136="","",VLOOKUP(AJ136,$BA:$BD,2,0))</f>
        <v/>
      </c>
      <c r="AL136" s="159" t="str">
        <f aca="false">IF(Inosina!K136&lt;&gt;0,"5' 5-Metil dC ","")</f>
        <v/>
      </c>
      <c r="AM136" s="159" t="str">
        <f aca="false">IF(Inosina!I136&gt;0,$BA$17&amp;'Pedido e Cotação'!I146&amp;" "&amp;$BA$4,"")</f>
        <v/>
      </c>
      <c r="AN136" s="159" t="str">
        <f aca="false">IF(AM136="","",VLOOKUP(AM136,$BA:$BD,2,0))</f>
        <v/>
      </c>
      <c r="AZ136" s="153"/>
      <c r="BA136" s="183" t="s">
        <v>579</v>
      </c>
      <c r="BB136" s="180" t="s">
        <v>580</v>
      </c>
      <c r="BC136" s="181" t="s">
        <v>581</v>
      </c>
      <c r="BD136" s="182" t="n">
        <v>885</v>
      </c>
    </row>
    <row r="137" customFormat="false" ht="12.75" hidden="false" customHeight="false" outlineLevel="0" collapsed="false">
      <c r="T137" s="159" t="str">
        <f aca="false">IF(Inosina!J137&lt;&gt;0,"2' O-Metil rU ","")</f>
        <v/>
      </c>
      <c r="U137" s="159" t="str">
        <f aca="false">IF(Inosina!J137&gt;0,$BA$16&amp;'Pedido e Cotação'!F147&amp;" "&amp;$BA$4,"")</f>
        <v/>
      </c>
      <c r="V137" s="159" t="str">
        <f aca="false">IF(U137="","",VLOOKUP(U137,$BA:$BD,2,0))</f>
        <v/>
      </c>
      <c r="W137" s="159" t="str">
        <f aca="false">IF(Inosina!H137&lt;&gt;0,"2' O-Metil rG ","")</f>
        <v/>
      </c>
      <c r="X137" s="159" t="str">
        <f aca="false">IF(Inosina!H137&gt;0,$BA$14&amp;'Pedido e Cotação'!F147&amp;" "&amp;$BA$4,"")</f>
        <v/>
      </c>
      <c r="Y137" s="159" t="str">
        <f aca="false">IF(X137="","",VLOOKUP(X137,$BA:$BD,2,0))</f>
        <v/>
      </c>
      <c r="Z137" s="159" t="str">
        <f aca="false">IF(Inosina!G137&lt;&gt;0,"2' O-Metil rC ","")</f>
        <v/>
      </c>
      <c r="AA137" s="159" t="str">
        <f aca="false">IF(Inosina!G137&gt;0,$BA$13&amp;'Pedido e Cotação'!F147&amp;" "&amp;$BA$4,"")</f>
        <v/>
      </c>
      <c r="AB137" s="159" t="str">
        <f aca="false">IF(AA137="","",VLOOKUP(AA137,$BA:$BD,2,0))</f>
        <v/>
      </c>
      <c r="AC137" s="159" t="str">
        <f aca="false">IF(Inosina!F137&lt;&gt;0,"2' O-Metil rA ","")</f>
        <v/>
      </c>
      <c r="AD137" s="159" t="str">
        <f aca="false">IF(Inosina!F137&gt;0,$BA$12&amp;'Pedido e Cotação'!F147&amp;" "&amp;$BA$4,"")</f>
        <v/>
      </c>
      <c r="AF137" s="159" t="str">
        <f aca="false">IF(Inosina!E137&lt;&gt;0,"Deoxy Uracila ","")</f>
        <v/>
      </c>
      <c r="AG137" s="159" t="str">
        <f aca="false">IF(Inosina!E137&gt;0,$BA$11&amp;'Pedido e Cotação'!F147&amp;" "&amp;$BA$4,"")</f>
        <v/>
      </c>
      <c r="AH137" s="159" t="str">
        <f aca="false">IF(AG137="","",VLOOKUP(AG137,$BA:$BD,2,0))</f>
        <v/>
      </c>
      <c r="AI137" s="159" t="str">
        <f aca="false">IF(Inosina!I137&lt;&gt;0,"2' O-Metil 5-Metil rU ","")</f>
        <v/>
      </c>
      <c r="AJ137" s="159" t="str">
        <f aca="false">IF(Inosina!F137&gt;0,$BA$15&amp;'Pedido e Cotação'!F147&amp;" "&amp;$BA$4,"")</f>
        <v/>
      </c>
      <c r="AK137" s="159" t="str">
        <f aca="false">IF(AJ137="","",VLOOKUP(AJ137,$BA:$BD,2,0))</f>
        <v/>
      </c>
      <c r="AL137" s="159" t="str">
        <f aca="false">IF(Inosina!K137&lt;&gt;0,"5' 5-Metil dC ","")</f>
        <v/>
      </c>
      <c r="AM137" s="159" t="str">
        <f aca="false">IF(Inosina!I137&gt;0,$BA$17&amp;'Pedido e Cotação'!I147&amp;" "&amp;$BA$4,"")</f>
        <v/>
      </c>
      <c r="AN137" s="159" t="str">
        <f aca="false">IF(AM137="","",VLOOKUP(AM137,$BA:$BD,2,0))</f>
        <v/>
      </c>
      <c r="BA137" s="183" t="s">
        <v>582</v>
      </c>
      <c r="BB137" s="180"/>
      <c r="BC137" s="181" t="s">
        <v>583</v>
      </c>
      <c r="BD137" s="182" t="n">
        <v>1327.5</v>
      </c>
    </row>
    <row r="138" customFormat="false" ht="12.75" hidden="false" customHeight="false" outlineLevel="0" collapsed="false">
      <c r="T138" s="159" t="str">
        <f aca="false">IF(Inosina!J138&lt;&gt;0,"2' O-Metil rU ","")</f>
        <v/>
      </c>
      <c r="U138" s="159" t="str">
        <f aca="false">IF(Inosina!J138&gt;0,$BA$16&amp;'Pedido e Cotação'!F148&amp;" "&amp;$BA$4,"")</f>
        <v/>
      </c>
      <c r="V138" s="159" t="str">
        <f aca="false">IF(U138="","",VLOOKUP(U138,$BA:$BD,2,0))</f>
        <v/>
      </c>
      <c r="W138" s="159" t="str">
        <f aca="false">IF(Inosina!H138&lt;&gt;0,"2' O-Metil rG ","")</f>
        <v/>
      </c>
      <c r="X138" s="159" t="str">
        <f aca="false">IF(Inosina!H138&gt;0,$BA$14&amp;'Pedido e Cotação'!F148&amp;" "&amp;$BA$4,"")</f>
        <v/>
      </c>
      <c r="Y138" s="159" t="str">
        <f aca="false">IF(X138="","",VLOOKUP(X138,$BA:$BD,2,0))</f>
        <v/>
      </c>
      <c r="Z138" s="159" t="str">
        <f aca="false">IF(Inosina!G138&lt;&gt;0,"2' O-Metil rC ","")</f>
        <v/>
      </c>
      <c r="AA138" s="159" t="str">
        <f aca="false">IF(Inosina!G138&gt;0,$BA$13&amp;'Pedido e Cotação'!F148&amp;" "&amp;$BA$4,"")</f>
        <v/>
      </c>
      <c r="AB138" s="159" t="str">
        <f aca="false">IF(AA138="","",VLOOKUP(AA138,$BA:$BD,2,0))</f>
        <v/>
      </c>
      <c r="AC138" s="159" t="str">
        <f aca="false">IF(Inosina!F138&lt;&gt;0,"2' O-Metil rA ","")</f>
        <v/>
      </c>
      <c r="AD138" s="159" t="str">
        <f aca="false">IF(Inosina!F138&gt;0,$BA$12&amp;'Pedido e Cotação'!F148&amp;" "&amp;$BA$4,"")</f>
        <v/>
      </c>
      <c r="AF138" s="159" t="str">
        <f aca="false">IF(Inosina!E138&lt;&gt;0,"Deoxy Uracila ","")</f>
        <v/>
      </c>
      <c r="AG138" s="159" t="str">
        <f aca="false">IF(Inosina!E138&gt;0,$BA$11&amp;'Pedido e Cotação'!F148&amp;" "&amp;$BA$4,"")</f>
        <v/>
      </c>
      <c r="AH138" s="159" t="str">
        <f aca="false">IF(AG138="","",VLOOKUP(AG138,$BA:$BD,2,0))</f>
        <v/>
      </c>
      <c r="AI138" s="159" t="str">
        <f aca="false">IF(Inosina!I138&lt;&gt;0,"2' O-Metil 5-Metil rU ","")</f>
        <v/>
      </c>
      <c r="AJ138" s="159" t="str">
        <f aca="false">IF(Inosina!F138&gt;0,$BA$15&amp;'Pedido e Cotação'!F148&amp;" "&amp;$BA$4,"")</f>
        <v/>
      </c>
      <c r="AK138" s="159" t="str">
        <f aca="false">IF(AJ138="","",VLOOKUP(AJ138,$BA:$BD,2,0))</f>
        <v/>
      </c>
      <c r="AL138" s="159" t="str">
        <f aca="false">IF(Inosina!K138&lt;&gt;0,"5' 5-Metil dC ","")</f>
        <v/>
      </c>
      <c r="AM138" s="159" t="str">
        <f aca="false">IF(Inosina!I138&gt;0,$BA$17&amp;'Pedido e Cotação'!I148&amp;" "&amp;$BA$4,"")</f>
        <v/>
      </c>
      <c r="AN138" s="159" t="str">
        <f aca="false">IF(AM138="","",VLOOKUP(AM138,$BA:$BD,2,0))</f>
        <v/>
      </c>
      <c r="BA138" s="175" t="s">
        <v>584</v>
      </c>
      <c r="BB138" s="176"/>
      <c r="BC138" s="177" t="s">
        <v>585</v>
      </c>
      <c r="BD138" s="178" t="s">
        <v>399</v>
      </c>
    </row>
    <row r="139" customFormat="false" ht="12.75" hidden="false" customHeight="false" outlineLevel="0" collapsed="false">
      <c r="T139" s="159" t="str">
        <f aca="false">IF(Inosina!J139&lt;&gt;0,"2' O-Metil rU ","")</f>
        <v/>
      </c>
      <c r="U139" s="159" t="str">
        <f aca="false">IF(Inosina!J139&gt;0,$BA$16&amp;'Pedido e Cotação'!F149&amp;" "&amp;$BA$4,"")</f>
        <v/>
      </c>
      <c r="V139" s="159" t="str">
        <f aca="false">IF(U139="","",VLOOKUP(U139,$BA:$BD,2,0))</f>
        <v/>
      </c>
      <c r="W139" s="159" t="str">
        <f aca="false">IF(Inosina!H139&lt;&gt;0,"2' O-Metil rG ","")</f>
        <v/>
      </c>
      <c r="X139" s="159" t="str">
        <f aca="false">IF(Inosina!H139&gt;0,$BA$14&amp;'Pedido e Cotação'!F149&amp;" "&amp;$BA$4,"")</f>
        <v/>
      </c>
      <c r="Y139" s="159" t="str">
        <f aca="false">IF(X139="","",VLOOKUP(X139,$BA:$BD,2,0))</f>
        <v/>
      </c>
      <c r="Z139" s="159" t="str">
        <f aca="false">IF(Inosina!G139&lt;&gt;0,"2' O-Metil rC ","")</f>
        <v/>
      </c>
      <c r="AA139" s="159" t="str">
        <f aca="false">IF(Inosina!G139&gt;0,$BA$13&amp;'Pedido e Cotação'!F149&amp;" "&amp;$BA$4,"")</f>
        <v/>
      </c>
      <c r="AB139" s="159" t="str">
        <f aca="false">IF(AA139="","",VLOOKUP(AA139,$BA:$BD,2,0))</f>
        <v/>
      </c>
      <c r="AC139" s="159" t="str">
        <f aca="false">IF(Inosina!F139&lt;&gt;0,"2' O-Metil rA ","")</f>
        <v/>
      </c>
      <c r="AD139" s="159" t="str">
        <f aca="false">IF(Inosina!F139&gt;0,$BA$12&amp;'Pedido e Cotação'!F149&amp;" "&amp;$BA$4,"")</f>
        <v/>
      </c>
      <c r="AF139" s="159" t="str">
        <f aca="false">IF(Inosina!E139&lt;&gt;0,"Deoxy Uracila ","")</f>
        <v/>
      </c>
      <c r="AG139" s="159" t="str">
        <f aca="false">IF(Inosina!E139&gt;0,$BA$11&amp;'Pedido e Cotação'!F149&amp;" "&amp;$BA$4,"")</f>
        <v/>
      </c>
      <c r="AH139" s="159" t="str">
        <f aca="false">IF(AG139="","",VLOOKUP(AG139,$BA:$BD,2,0))</f>
        <v/>
      </c>
      <c r="AI139" s="159" t="str">
        <f aca="false">IF(Inosina!I139&lt;&gt;0,"2' O-Metil 5-Metil rU ","")</f>
        <v/>
      </c>
      <c r="AJ139" s="159" t="str">
        <f aca="false">IF(Inosina!F139&gt;0,$BA$15&amp;'Pedido e Cotação'!F149&amp;" "&amp;$BA$4,"")</f>
        <v/>
      </c>
      <c r="AK139" s="159" t="str">
        <f aca="false">IF(AJ139="","",VLOOKUP(AJ139,$BA:$BD,2,0))</f>
        <v/>
      </c>
      <c r="AL139" s="159" t="str">
        <f aca="false">IF(Inosina!K139&lt;&gt;0,"5' 5-Metil dC ","")</f>
        <v/>
      </c>
      <c r="AM139" s="159" t="str">
        <f aca="false">IF(Inosina!I139&gt;0,$BA$17&amp;'Pedido e Cotação'!I149&amp;" "&amp;$BA$4,"")</f>
        <v/>
      </c>
      <c r="AN139" s="159" t="str">
        <f aca="false">IF(AM139="","",VLOOKUP(AM139,$BA:$BD,2,0))</f>
        <v/>
      </c>
      <c r="BA139" s="175" t="s">
        <v>586</v>
      </c>
      <c r="BB139" s="176"/>
      <c r="BC139" s="177" t="s">
        <v>587</v>
      </c>
      <c r="BD139" s="178" t="n">
        <v>209</v>
      </c>
    </row>
    <row r="140" customFormat="false" ht="12.75" hidden="false" customHeight="false" outlineLevel="0" collapsed="false">
      <c r="T140" s="159" t="str">
        <f aca="false">IF(Inosina!J140&lt;&gt;0,"2' O-Metil rU ","")</f>
        <v/>
      </c>
      <c r="U140" s="159" t="str">
        <f aca="false">IF(Inosina!J140&gt;0,$BA$16&amp;'Pedido e Cotação'!F150&amp;" "&amp;$BA$4,"")</f>
        <v/>
      </c>
      <c r="V140" s="159" t="str">
        <f aca="false">IF(U140="","",VLOOKUP(U140,$BA:$BD,2,0))</f>
        <v/>
      </c>
      <c r="W140" s="159" t="str">
        <f aca="false">IF(Inosina!H140&lt;&gt;0,"2' O-Metil rG ","")</f>
        <v/>
      </c>
      <c r="X140" s="159" t="str">
        <f aca="false">IF(Inosina!H140&gt;0,$BA$14&amp;'Pedido e Cotação'!F150&amp;" "&amp;$BA$4,"")</f>
        <v/>
      </c>
      <c r="Y140" s="159" t="str">
        <f aca="false">IF(X140="","",VLOOKUP(X140,$BA:$BD,2,0))</f>
        <v/>
      </c>
      <c r="Z140" s="159" t="str">
        <f aca="false">IF(Inosina!G140&lt;&gt;0,"2' O-Metil rC ","")</f>
        <v/>
      </c>
      <c r="AA140" s="159" t="str">
        <f aca="false">IF(Inosina!G140&gt;0,$BA$13&amp;'Pedido e Cotação'!F150&amp;" "&amp;$BA$4,"")</f>
        <v/>
      </c>
      <c r="AB140" s="159" t="str">
        <f aca="false">IF(AA140="","",VLOOKUP(AA140,$BA:$BD,2,0))</f>
        <v/>
      </c>
      <c r="AC140" s="159" t="str">
        <f aca="false">IF(Inosina!F140&lt;&gt;0,"2' O-Metil rA ","")</f>
        <v/>
      </c>
      <c r="AD140" s="159" t="str">
        <f aca="false">IF(Inosina!F140&gt;0,$BA$12&amp;'Pedido e Cotação'!F150&amp;" "&amp;$BA$4,"")</f>
        <v/>
      </c>
      <c r="AF140" s="159" t="str">
        <f aca="false">IF(Inosina!E140&lt;&gt;0,"Deoxy Uracila ","")</f>
        <v/>
      </c>
      <c r="AG140" s="159" t="str">
        <f aca="false">IF(Inosina!E140&gt;0,$BA$11&amp;'Pedido e Cotação'!F150&amp;" "&amp;$BA$4,"")</f>
        <v/>
      </c>
      <c r="AH140" s="159" t="str">
        <f aca="false">IF(AG140="","",VLOOKUP(AG140,$BA:$BD,2,0))</f>
        <v/>
      </c>
      <c r="AI140" s="159" t="str">
        <f aca="false">IF(Inosina!I140&lt;&gt;0,"2' O-Metil 5-Metil rU ","")</f>
        <v/>
      </c>
      <c r="AJ140" s="159" t="str">
        <f aca="false">IF(Inosina!F140&gt;0,$BA$15&amp;'Pedido e Cotação'!F150&amp;" "&amp;$BA$4,"")</f>
        <v/>
      </c>
      <c r="AK140" s="159" t="str">
        <f aca="false">IF(AJ140="","",VLOOKUP(AJ140,$BA:$BD,2,0))</f>
        <v/>
      </c>
      <c r="AL140" s="159" t="str">
        <f aca="false">IF(Inosina!K140&lt;&gt;0,"5' 5-Metil dC ","")</f>
        <v/>
      </c>
      <c r="AM140" s="159" t="str">
        <f aca="false">IF(Inosina!I140&gt;0,$BA$17&amp;'Pedido e Cotação'!I150&amp;" "&amp;$BA$4,"")</f>
        <v/>
      </c>
      <c r="AN140" s="159" t="str">
        <f aca="false">IF(AM140="","",VLOOKUP(AM140,$BA:$BD,2,0))</f>
        <v/>
      </c>
      <c r="BA140" s="175" t="s">
        <v>588</v>
      </c>
      <c r="BB140" s="176"/>
      <c r="BC140" s="177" t="s">
        <v>589</v>
      </c>
      <c r="BD140" s="178" t="n">
        <v>256</v>
      </c>
    </row>
    <row r="141" customFormat="false" ht="12.75" hidden="false" customHeight="false" outlineLevel="0" collapsed="false">
      <c r="T141" s="159" t="str">
        <f aca="false">IF(Inosina!J141&lt;&gt;0,"2' O-Metil rU ","")</f>
        <v/>
      </c>
      <c r="U141" s="159" t="str">
        <f aca="false">IF(Inosina!J141&gt;0,$BA$16&amp;'Pedido e Cotação'!F151&amp;" "&amp;$BA$4,"")</f>
        <v/>
      </c>
      <c r="V141" s="159" t="str">
        <f aca="false">IF(U141="","",VLOOKUP(U141,$BA:$BD,2,0))</f>
        <v/>
      </c>
      <c r="W141" s="159" t="str">
        <f aca="false">IF(Inosina!H141&lt;&gt;0,"2' O-Metil rG ","")</f>
        <v/>
      </c>
      <c r="X141" s="159" t="str">
        <f aca="false">IF(Inosina!H141&gt;0,$BA$14&amp;'Pedido e Cotação'!F151&amp;" "&amp;$BA$4,"")</f>
        <v/>
      </c>
      <c r="Y141" s="159" t="str">
        <f aca="false">IF(X141="","",VLOOKUP(X141,$BA:$BD,2,0))</f>
        <v/>
      </c>
      <c r="Z141" s="159" t="str">
        <f aca="false">IF(Inosina!G141&lt;&gt;0,"2' O-Metil rC ","")</f>
        <v/>
      </c>
      <c r="AA141" s="159" t="str">
        <f aca="false">IF(Inosina!G141&gt;0,$BA$13&amp;'Pedido e Cotação'!F151&amp;" "&amp;$BA$4,"")</f>
        <v/>
      </c>
      <c r="AB141" s="159" t="str">
        <f aca="false">IF(AA141="","",VLOOKUP(AA141,$BA:$BD,2,0))</f>
        <v/>
      </c>
      <c r="AC141" s="159" t="str">
        <f aca="false">IF(Inosina!F141&lt;&gt;0,"2' O-Metil rA ","")</f>
        <v/>
      </c>
      <c r="AD141" s="159" t="str">
        <f aca="false">IF(Inosina!F141&gt;0,$BA$12&amp;'Pedido e Cotação'!F151&amp;" "&amp;$BA$4,"")</f>
        <v/>
      </c>
      <c r="AF141" s="159" t="str">
        <f aca="false">IF(Inosina!E141&lt;&gt;0,"Deoxy Uracila ","")</f>
        <v/>
      </c>
      <c r="AG141" s="159" t="str">
        <f aca="false">IF(Inosina!E141&gt;0,$BA$11&amp;'Pedido e Cotação'!F151&amp;" "&amp;$BA$4,"")</f>
        <v/>
      </c>
      <c r="AH141" s="159" t="str">
        <f aca="false">IF(AG141="","",VLOOKUP(AG141,$BA:$BD,2,0))</f>
        <v/>
      </c>
      <c r="AI141" s="159" t="str">
        <f aca="false">IF(Inosina!I141&lt;&gt;0,"2' O-Metil 5-Metil rU ","")</f>
        <v/>
      </c>
      <c r="AJ141" s="159" t="str">
        <f aca="false">IF(Inosina!F141&gt;0,$BA$15&amp;'Pedido e Cotação'!F151&amp;" "&amp;$BA$4,"")</f>
        <v/>
      </c>
      <c r="AK141" s="159" t="str">
        <f aca="false">IF(AJ141="","",VLOOKUP(AJ141,$BA:$BD,2,0))</f>
        <v/>
      </c>
      <c r="AL141" s="159" t="str">
        <f aca="false">IF(Inosina!K141&lt;&gt;0,"5' 5-Metil dC ","")</f>
        <v/>
      </c>
      <c r="AM141" s="159" t="str">
        <f aca="false">IF(Inosina!I141&gt;0,$BA$17&amp;'Pedido e Cotação'!I151&amp;" "&amp;$BA$4,"")</f>
        <v/>
      </c>
      <c r="AN141" s="159" t="str">
        <f aca="false">IF(AM141="","",VLOOKUP(AM141,$BA:$BD,2,0))</f>
        <v/>
      </c>
      <c r="BA141" s="175" t="s">
        <v>590</v>
      </c>
      <c r="BB141" s="176"/>
      <c r="BC141" s="177" t="s">
        <v>591</v>
      </c>
      <c r="BD141" s="178" t="n">
        <v>334</v>
      </c>
    </row>
    <row r="142" customFormat="false" ht="12.75" hidden="false" customHeight="false" outlineLevel="0" collapsed="false">
      <c r="T142" s="159" t="str">
        <f aca="false">IF(Inosina!J142&lt;&gt;0,"2' O-Metil rU ","")</f>
        <v/>
      </c>
      <c r="U142" s="159" t="str">
        <f aca="false">IF(Inosina!J142&gt;0,$BA$16&amp;'Pedido e Cotação'!F152&amp;" "&amp;$BA$4,"")</f>
        <v/>
      </c>
      <c r="V142" s="159" t="str">
        <f aca="false">IF(U142="","",VLOOKUP(U142,$BA:$BD,2,0))</f>
        <v/>
      </c>
      <c r="W142" s="159" t="str">
        <f aca="false">IF(Inosina!H142&lt;&gt;0,"2' O-Metil rG ","")</f>
        <v/>
      </c>
      <c r="X142" s="159" t="str">
        <f aca="false">IF(Inosina!H142&gt;0,$BA$14&amp;'Pedido e Cotação'!F152&amp;" "&amp;$BA$4,"")</f>
        <v/>
      </c>
      <c r="Y142" s="159" t="str">
        <f aca="false">IF(X142="","",VLOOKUP(X142,$BA:$BD,2,0))</f>
        <v/>
      </c>
      <c r="Z142" s="159" t="str">
        <f aca="false">IF(Inosina!G142&lt;&gt;0,"2' O-Metil rC ","")</f>
        <v/>
      </c>
      <c r="AA142" s="159" t="str">
        <f aca="false">IF(Inosina!G142&gt;0,$BA$13&amp;'Pedido e Cotação'!F152&amp;" "&amp;$BA$4,"")</f>
        <v/>
      </c>
      <c r="AB142" s="159" t="str">
        <f aca="false">IF(AA142="","",VLOOKUP(AA142,$BA:$BD,2,0))</f>
        <v/>
      </c>
      <c r="AC142" s="159" t="str">
        <f aca="false">IF(Inosina!F142&lt;&gt;0,"2' O-Metil rA ","")</f>
        <v/>
      </c>
      <c r="AD142" s="159" t="str">
        <f aca="false">IF(Inosina!F142&gt;0,$BA$12&amp;'Pedido e Cotação'!F152&amp;" "&amp;$BA$4,"")</f>
        <v/>
      </c>
      <c r="AF142" s="159" t="str">
        <f aca="false">IF(Inosina!E142&lt;&gt;0,"Deoxy Uracila ","")</f>
        <v/>
      </c>
      <c r="AG142" s="159" t="str">
        <f aca="false">IF(Inosina!E142&gt;0,$BA$11&amp;'Pedido e Cotação'!F152&amp;" "&amp;$BA$4,"")</f>
        <v/>
      </c>
      <c r="AH142" s="159" t="str">
        <f aca="false">IF(AG142="","",VLOOKUP(AG142,$BA:$BD,2,0))</f>
        <v/>
      </c>
      <c r="AI142" s="159" t="str">
        <f aca="false">IF(Inosina!I142&lt;&gt;0,"2' O-Metil 5-Metil rU ","")</f>
        <v/>
      </c>
      <c r="AJ142" s="159" t="str">
        <f aca="false">IF(Inosina!F142&gt;0,$BA$15&amp;'Pedido e Cotação'!F152&amp;" "&amp;$BA$4,"")</f>
        <v/>
      </c>
      <c r="AK142" s="159" t="str">
        <f aca="false">IF(AJ142="","",VLOOKUP(AJ142,$BA:$BD,2,0))</f>
        <v/>
      </c>
      <c r="AL142" s="159" t="str">
        <f aca="false">IF(Inosina!K142&lt;&gt;0,"5' 5-Metil dC ","")</f>
        <v/>
      </c>
      <c r="AM142" s="159" t="str">
        <f aca="false">IF(Inosina!I142&gt;0,$BA$17&amp;'Pedido e Cotação'!I152&amp;" "&amp;$BA$4,"")</f>
        <v/>
      </c>
      <c r="AN142" s="159" t="str">
        <f aca="false">IF(AM142="","",VLOOKUP(AM142,$BA:$BD,2,0))</f>
        <v/>
      </c>
      <c r="BA142" s="175" t="s">
        <v>592</v>
      </c>
      <c r="BB142" s="176"/>
      <c r="BC142" s="177" t="s">
        <v>593</v>
      </c>
      <c r="BD142" s="178" t="n">
        <v>400</v>
      </c>
    </row>
    <row r="143" customFormat="false" ht="12.75" hidden="false" customHeight="false" outlineLevel="0" collapsed="false">
      <c r="T143" s="159" t="str">
        <f aca="false">IF(Inosina!J143&lt;&gt;0,"2' O-Metil rU ","")</f>
        <v/>
      </c>
      <c r="U143" s="159" t="str">
        <f aca="false">IF(Inosina!J143&gt;0,$BA$16&amp;'Pedido e Cotação'!F153&amp;" "&amp;$BA$4,"")</f>
        <v/>
      </c>
      <c r="V143" s="159" t="str">
        <f aca="false">IF(U143="","",VLOOKUP(U143,$BA:$BD,2,0))</f>
        <v/>
      </c>
      <c r="W143" s="159" t="str">
        <f aca="false">IF(Inosina!H143&lt;&gt;0,"2' O-Metil rG ","")</f>
        <v/>
      </c>
      <c r="X143" s="159" t="str">
        <f aca="false">IF(Inosina!H143&gt;0,$BA$14&amp;'Pedido e Cotação'!F153&amp;" "&amp;$BA$4,"")</f>
        <v/>
      </c>
      <c r="Y143" s="159" t="str">
        <f aca="false">IF(X143="","",VLOOKUP(X143,$BA:$BD,2,0))</f>
        <v/>
      </c>
      <c r="Z143" s="159" t="str">
        <f aca="false">IF(Inosina!G143&lt;&gt;0,"2' O-Metil rC ","")</f>
        <v/>
      </c>
      <c r="AA143" s="159" t="str">
        <f aca="false">IF(Inosina!G143&gt;0,$BA$13&amp;'Pedido e Cotação'!F153&amp;" "&amp;$BA$4,"")</f>
        <v/>
      </c>
      <c r="AB143" s="159" t="str">
        <f aca="false">IF(AA143="","",VLOOKUP(AA143,$BA:$BD,2,0))</f>
        <v/>
      </c>
      <c r="AC143" s="159" t="str">
        <f aca="false">IF(Inosina!F143&lt;&gt;0,"2' O-Metil rA ","")</f>
        <v/>
      </c>
      <c r="AD143" s="159" t="str">
        <f aca="false">IF(Inosina!F143&gt;0,$BA$12&amp;'Pedido e Cotação'!F153&amp;" "&amp;$BA$4,"")</f>
        <v/>
      </c>
      <c r="AF143" s="159" t="str">
        <f aca="false">IF(Inosina!E143&lt;&gt;0,"Deoxy Uracila ","")</f>
        <v/>
      </c>
      <c r="AG143" s="159" t="str">
        <f aca="false">IF(Inosina!E143&gt;0,$BA$11&amp;'Pedido e Cotação'!F153&amp;" "&amp;$BA$4,"")</f>
        <v/>
      </c>
      <c r="AH143" s="159" t="str">
        <f aca="false">IF(AG143="","",VLOOKUP(AG143,$BA:$BD,2,0))</f>
        <v/>
      </c>
      <c r="AI143" s="159" t="str">
        <f aca="false">IF(Inosina!I143&lt;&gt;0,"2' O-Metil 5-Metil rU ","")</f>
        <v/>
      </c>
      <c r="AJ143" s="159" t="str">
        <f aca="false">IF(Inosina!F143&gt;0,$BA$15&amp;'Pedido e Cotação'!F153&amp;" "&amp;$BA$4,"")</f>
        <v/>
      </c>
      <c r="AK143" s="159" t="str">
        <f aca="false">IF(AJ143="","",VLOOKUP(AJ143,$BA:$BD,2,0))</f>
        <v/>
      </c>
      <c r="AL143" s="159" t="str">
        <f aca="false">IF(Inosina!K143&lt;&gt;0,"5' 5-Metil dC ","")</f>
        <v/>
      </c>
      <c r="AM143" s="159" t="str">
        <f aca="false">IF(Inosina!I143&gt;0,$BA$17&amp;'Pedido e Cotação'!I153&amp;" "&amp;$BA$4,"")</f>
        <v/>
      </c>
      <c r="AN143" s="159" t="str">
        <f aca="false">IF(AM143="","",VLOOKUP(AM143,$BA:$BD,2,0))</f>
        <v/>
      </c>
      <c r="BA143" s="175" t="s">
        <v>594</v>
      </c>
      <c r="BB143" s="176"/>
      <c r="BC143" s="177" t="s">
        <v>595</v>
      </c>
      <c r="BD143" s="178" t="n">
        <v>600</v>
      </c>
    </row>
    <row r="144" customFormat="false" ht="12.75" hidden="false" customHeight="false" outlineLevel="0" collapsed="false">
      <c r="T144" s="159" t="str">
        <f aca="false">IF(Inosina!J144&lt;&gt;0,"2' O-Metil rU ","")</f>
        <v/>
      </c>
      <c r="U144" s="159" t="str">
        <f aca="false">IF(Inosina!J144&gt;0,$BA$16&amp;'Pedido e Cotação'!F154&amp;" "&amp;$BA$4,"")</f>
        <v/>
      </c>
      <c r="V144" s="159" t="str">
        <f aca="false">IF(U144="","",VLOOKUP(U144,$BA:$BD,2,0))</f>
        <v/>
      </c>
      <c r="W144" s="159" t="str">
        <f aca="false">IF(Inosina!H144&lt;&gt;0,"2' O-Metil rG ","")</f>
        <v/>
      </c>
      <c r="X144" s="159" t="str">
        <f aca="false">IF(Inosina!H144&gt;0,$BA$14&amp;'Pedido e Cotação'!F154&amp;" "&amp;$BA$4,"")</f>
        <v/>
      </c>
      <c r="Y144" s="159" t="str">
        <f aca="false">IF(X144="","",VLOOKUP(X144,$BA:$BD,2,0))</f>
        <v/>
      </c>
      <c r="Z144" s="159" t="str">
        <f aca="false">IF(Inosina!G144&lt;&gt;0,"2' O-Metil rC ","")</f>
        <v/>
      </c>
      <c r="AA144" s="159" t="str">
        <f aca="false">IF(Inosina!G144&gt;0,$BA$13&amp;'Pedido e Cotação'!F154&amp;" "&amp;$BA$4,"")</f>
        <v/>
      </c>
      <c r="AB144" s="159" t="str">
        <f aca="false">IF(AA144="","",VLOOKUP(AA144,$BA:$BD,2,0))</f>
        <v/>
      </c>
      <c r="AC144" s="159" t="str">
        <f aca="false">IF(Inosina!F144&lt;&gt;0,"2' O-Metil rA ","")</f>
        <v/>
      </c>
      <c r="AD144" s="159" t="str">
        <f aca="false">IF(Inosina!F144&gt;0,$BA$12&amp;'Pedido e Cotação'!F154&amp;" "&amp;$BA$4,"")</f>
        <v/>
      </c>
      <c r="AF144" s="159" t="str">
        <f aca="false">IF(Inosina!E144&lt;&gt;0,"Deoxy Uracila ","")</f>
        <v/>
      </c>
      <c r="AG144" s="159" t="str">
        <f aca="false">IF(Inosina!E144&gt;0,$BA$11&amp;'Pedido e Cotação'!F154&amp;" "&amp;$BA$4,"")</f>
        <v/>
      </c>
      <c r="AH144" s="159" t="str">
        <f aca="false">IF(AG144="","",VLOOKUP(AG144,$BA:$BD,2,0))</f>
        <v/>
      </c>
      <c r="AI144" s="159" t="str">
        <f aca="false">IF(Inosina!I144&lt;&gt;0,"2' O-Metil 5-Metil rU ","")</f>
        <v/>
      </c>
      <c r="AJ144" s="159" t="str">
        <f aca="false">IF(Inosina!F144&gt;0,$BA$15&amp;'Pedido e Cotação'!F154&amp;" "&amp;$BA$4,"")</f>
        <v/>
      </c>
      <c r="AK144" s="159" t="str">
        <f aca="false">IF(AJ144="","",VLOOKUP(AJ144,$BA:$BD,2,0))</f>
        <v/>
      </c>
      <c r="AL144" s="159" t="str">
        <f aca="false">IF(Inosina!K144&lt;&gt;0,"5' 5-Metil dC ","")</f>
        <v/>
      </c>
      <c r="AM144" s="159" t="str">
        <f aca="false">IF(Inosina!I144&gt;0,$BA$17&amp;'Pedido e Cotação'!I154&amp;" "&amp;$BA$4,"")</f>
        <v/>
      </c>
      <c r="AN144" s="159" t="str">
        <f aca="false">IF(AM144="","",VLOOKUP(AM144,$BA:$BD,2,0))</f>
        <v/>
      </c>
      <c r="BA144" s="183" t="s">
        <v>596</v>
      </c>
      <c r="BB144" s="180"/>
      <c r="BC144" s="181" t="s">
        <v>597</v>
      </c>
      <c r="BD144" s="182" t="s">
        <v>399</v>
      </c>
    </row>
    <row r="145" customFormat="false" ht="12.75" hidden="false" customHeight="false" outlineLevel="0" collapsed="false">
      <c r="T145" s="159" t="str">
        <f aca="false">IF(Inosina!J145&lt;&gt;0,"2' O-Metil rU ","")</f>
        <v/>
      </c>
      <c r="U145" s="159" t="str">
        <f aca="false">IF(Inosina!J145&gt;0,$BA$16&amp;'Pedido e Cotação'!F155&amp;" "&amp;$BA$4,"")</f>
        <v/>
      </c>
      <c r="V145" s="159" t="str">
        <f aca="false">IF(U145="","",VLOOKUP(U145,$BA:$BD,2,0))</f>
        <v/>
      </c>
      <c r="W145" s="159" t="str">
        <f aca="false">IF(Inosina!H145&lt;&gt;0,"2' O-Metil rG ","")</f>
        <v/>
      </c>
      <c r="X145" s="159" t="str">
        <f aca="false">IF(Inosina!H145&gt;0,$BA$14&amp;'Pedido e Cotação'!F155&amp;" "&amp;$BA$4,"")</f>
        <v/>
      </c>
      <c r="Y145" s="159" t="str">
        <f aca="false">IF(X145="","",VLOOKUP(X145,$BA:$BD,2,0))</f>
        <v/>
      </c>
      <c r="Z145" s="159" t="str">
        <f aca="false">IF(Inosina!G145&lt;&gt;0,"2' O-Metil rC ","")</f>
        <v/>
      </c>
      <c r="AA145" s="159" t="str">
        <f aca="false">IF(Inosina!G145&gt;0,$BA$13&amp;'Pedido e Cotação'!F155&amp;" "&amp;$BA$4,"")</f>
        <v/>
      </c>
      <c r="AB145" s="159" t="str">
        <f aca="false">IF(AA145="","",VLOOKUP(AA145,$BA:$BD,2,0))</f>
        <v/>
      </c>
      <c r="AC145" s="159" t="str">
        <f aca="false">IF(Inosina!F145&lt;&gt;0,"2' O-Metil rA ","")</f>
        <v/>
      </c>
      <c r="AD145" s="159" t="str">
        <f aca="false">IF(Inosina!F145&gt;0,$BA$12&amp;'Pedido e Cotação'!F155&amp;" "&amp;$BA$4,"")</f>
        <v/>
      </c>
      <c r="AF145" s="159" t="str">
        <f aca="false">IF(Inosina!E145&lt;&gt;0,"Deoxy Uracila ","")</f>
        <v/>
      </c>
      <c r="AG145" s="159" t="str">
        <f aca="false">IF(Inosina!E145&gt;0,$BA$11&amp;'Pedido e Cotação'!F155&amp;" "&amp;$BA$4,"")</f>
        <v/>
      </c>
      <c r="AH145" s="159" t="str">
        <f aca="false">IF(AG145="","",VLOOKUP(AG145,$BA:$BD,2,0))</f>
        <v/>
      </c>
      <c r="AI145" s="159" t="str">
        <f aca="false">IF(Inosina!I145&lt;&gt;0,"2' O-Metil 5-Metil rU ","")</f>
        <v/>
      </c>
      <c r="AJ145" s="159" t="str">
        <f aca="false">IF(Inosina!F145&gt;0,$BA$15&amp;'Pedido e Cotação'!F155&amp;" "&amp;$BA$4,"")</f>
        <v/>
      </c>
      <c r="AK145" s="159" t="str">
        <f aca="false">IF(AJ145="","",VLOOKUP(AJ145,$BA:$BD,2,0))</f>
        <v/>
      </c>
      <c r="AL145" s="159" t="str">
        <f aca="false">IF(Inosina!K145&lt;&gt;0,"5' 5-Metil dC ","")</f>
        <v/>
      </c>
      <c r="AM145" s="159" t="str">
        <f aca="false">IF(Inosina!I145&gt;0,$BA$17&amp;'Pedido e Cotação'!I155&amp;" "&amp;$BA$4,"")</f>
        <v/>
      </c>
      <c r="AN145" s="159" t="str">
        <f aca="false">IF(AM145="","",VLOOKUP(AM145,$BA:$BD,2,0))</f>
        <v/>
      </c>
      <c r="BA145" s="183" t="s">
        <v>598</v>
      </c>
      <c r="BB145" s="180"/>
      <c r="BC145" s="181" t="s">
        <v>599</v>
      </c>
      <c r="BD145" s="182" t="n">
        <v>209</v>
      </c>
    </row>
    <row r="146" customFormat="false" ht="12.75" hidden="false" customHeight="false" outlineLevel="0" collapsed="false">
      <c r="T146" s="159" t="str">
        <f aca="false">IF(Inosina!J146&lt;&gt;0,"2' O-Metil rU ","")</f>
        <v/>
      </c>
      <c r="U146" s="159" t="str">
        <f aca="false">IF(Inosina!J146&gt;0,$BA$16&amp;'Pedido e Cotação'!F156&amp;" "&amp;$BA$4,"")</f>
        <v/>
      </c>
      <c r="V146" s="159" t="str">
        <f aca="false">IF(U146="","",VLOOKUP(U146,$BA:$BD,2,0))</f>
        <v/>
      </c>
      <c r="W146" s="159" t="str">
        <f aca="false">IF(Inosina!H146&lt;&gt;0,"2' O-Metil rG ","")</f>
        <v/>
      </c>
      <c r="X146" s="159" t="str">
        <f aca="false">IF(Inosina!H146&gt;0,$BA$14&amp;'Pedido e Cotação'!F156&amp;" "&amp;$BA$4,"")</f>
        <v/>
      </c>
      <c r="Y146" s="159" t="str">
        <f aca="false">IF(X146="","",VLOOKUP(X146,$BA:$BD,2,0))</f>
        <v/>
      </c>
      <c r="Z146" s="159" t="str">
        <f aca="false">IF(Inosina!G146&lt;&gt;0,"2' O-Metil rC ","")</f>
        <v/>
      </c>
      <c r="AA146" s="159" t="str">
        <f aca="false">IF(Inosina!G146&gt;0,$BA$13&amp;'Pedido e Cotação'!F156&amp;" "&amp;$BA$4,"")</f>
        <v/>
      </c>
      <c r="AB146" s="159" t="str">
        <f aca="false">IF(AA146="","",VLOOKUP(AA146,$BA:$BD,2,0))</f>
        <v/>
      </c>
      <c r="AC146" s="159" t="str">
        <f aca="false">IF(Inosina!F146&lt;&gt;0,"2' O-Metil rA ","")</f>
        <v/>
      </c>
      <c r="AD146" s="159" t="str">
        <f aca="false">IF(Inosina!F146&gt;0,$BA$12&amp;'Pedido e Cotação'!F156&amp;" "&amp;$BA$4,"")</f>
        <v/>
      </c>
      <c r="AF146" s="159" t="str">
        <f aca="false">IF(Inosina!E146&lt;&gt;0,"Deoxy Uracila ","")</f>
        <v/>
      </c>
      <c r="AG146" s="159" t="str">
        <f aca="false">IF(Inosina!E146&gt;0,$BA$11&amp;'Pedido e Cotação'!F156&amp;" "&amp;$BA$4,"")</f>
        <v/>
      </c>
      <c r="AH146" s="159" t="str">
        <f aca="false">IF(AG146="","",VLOOKUP(AG146,$BA:$BD,2,0))</f>
        <v/>
      </c>
      <c r="AI146" s="159" t="str">
        <f aca="false">IF(Inosina!I146&lt;&gt;0,"2' O-Metil 5-Metil rU ","")</f>
        <v/>
      </c>
      <c r="AJ146" s="159" t="str">
        <f aca="false">IF(Inosina!F146&gt;0,$BA$15&amp;'Pedido e Cotação'!F156&amp;" "&amp;$BA$4,"")</f>
        <v/>
      </c>
      <c r="AK146" s="159" t="str">
        <f aca="false">IF(AJ146="","",VLOOKUP(AJ146,$BA:$BD,2,0))</f>
        <v/>
      </c>
      <c r="AL146" s="159" t="str">
        <f aca="false">IF(Inosina!K146&lt;&gt;0,"5' 5-Metil dC ","")</f>
        <v/>
      </c>
      <c r="AM146" s="159" t="str">
        <f aca="false">IF(Inosina!I146&gt;0,$BA$17&amp;'Pedido e Cotação'!I156&amp;" "&amp;$BA$4,"")</f>
        <v/>
      </c>
      <c r="AN146" s="159" t="str">
        <f aca="false">IF(AM146="","",VLOOKUP(AM146,$BA:$BD,2,0))</f>
        <v/>
      </c>
      <c r="BA146" s="183" t="s">
        <v>600</v>
      </c>
      <c r="BB146" s="180"/>
      <c r="BC146" s="181" t="s">
        <v>601</v>
      </c>
      <c r="BD146" s="182" t="n">
        <v>256</v>
      </c>
    </row>
    <row r="147" customFormat="false" ht="12.75" hidden="false" customHeight="false" outlineLevel="0" collapsed="false">
      <c r="T147" s="159" t="str">
        <f aca="false">IF(Inosina!J147&lt;&gt;0,"2' O-Metil rU ","")</f>
        <v/>
      </c>
      <c r="U147" s="159" t="str">
        <f aca="false">IF(Inosina!J147&gt;0,$BA$16&amp;'Pedido e Cotação'!F157&amp;" "&amp;$BA$4,"")</f>
        <v/>
      </c>
      <c r="V147" s="159" t="str">
        <f aca="false">IF(U147="","",VLOOKUP(U147,$BA:$BD,2,0))</f>
        <v/>
      </c>
      <c r="W147" s="159" t="str">
        <f aca="false">IF(Inosina!H147&lt;&gt;0,"2' O-Metil rG ","")</f>
        <v/>
      </c>
      <c r="X147" s="159" t="str">
        <f aca="false">IF(Inosina!H147&gt;0,$BA$14&amp;'Pedido e Cotação'!F157&amp;" "&amp;$BA$4,"")</f>
        <v/>
      </c>
      <c r="Y147" s="159" t="str">
        <f aca="false">IF(X147="","",VLOOKUP(X147,$BA:$BD,2,0))</f>
        <v/>
      </c>
      <c r="Z147" s="159" t="str">
        <f aca="false">IF(Inosina!G147&lt;&gt;0,"2' O-Metil rC ","")</f>
        <v/>
      </c>
      <c r="AA147" s="159" t="str">
        <f aca="false">IF(Inosina!G147&gt;0,$BA$13&amp;'Pedido e Cotação'!F157&amp;" "&amp;$BA$4,"")</f>
        <v/>
      </c>
      <c r="AB147" s="159" t="str">
        <f aca="false">IF(AA147="","",VLOOKUP(AA147,$BA:$BD,2,0))</f>
        <v/>
      </c>
      <c r="AC147" s="159" t="str">
        <f aca="false">IF(Inosina!F147&lt;&gt;0,"2' O-Metil rA ","")</f>
        <v/>
      </c>
      <c r="AD147" s="159" t="str">
        <f aca="false">IF(Inosina!F147&gt;0,$BA$12&amp;'Pedido e Cotação'!F157&amp;" "&amp;$BA$4,"")</f>
        <v/>
      </c>
      <c r="AF147" s="159" t="str">
        <f aca="false">IF(Inosina!E147&lt;&gt;0,"Deoxy Uracila ","")</f>
        <v/>
      </c>
      <c r="AG147" s="159" t="str">
        <f aca="false">IF(Inosina!E147&gt;0,$BA$11&amp;'Pedido e Cotação'!F157&amp;" "&amp;$BA$4,"")</f>
        <v/>
      </c>
      <c r="AH147" s="159" t="str">
        <f aca="false">IF(AG147="","",VLOOKUP(AG147,$BA:$BD,2,0))</f>
        <v/>
      </c>
      <c r="AI147" s="159" t="str">
        <f aca="false">IF(Inosina!I147&lt;&gt;0,"2' O-Metil 5-Metil rU ","")</f>
        <v/>
      </c>
      <c r="AJ147" s="159" t="str">
        <f aca="false">IF(Inosina!F147&gt;0,$BA$15&amp;'Pedido e Cotação'!F157&amp;" "&amp;$BA$4,"")</f>
        <v/>
      </c>
      <c r="AK147" s="159" t="str">
        <f aca="false">IF(AJ147="","",VLOOKUP(AJ147,$BA:$BD,2,0))</f>
        <v/>
      </c>
      <c r="AL147" s="159" t="str">
        <f aca="false">IF(Inosina!K147&lt;&gt;0,"5' 5-Metil dC ","")</f>
        <v/>
      </c>
      <c r="AM147" s="159" t="str">
        <f aca="false">IF(Inosina!I147&gt;0,$BA$17&amp;'Pedido e Cotação'!I157&amp;" "&amp;$BA$4,"")</f>
        <v/>
      </c>
      <c r="AN147" s="159" t="str">
        <f aca="false">IF(AM147="","",VLOOKUP(AM147,$BA:$BD,2,0))</f>
        <v/>
      </c>
      <c r="BA147" s="183" t="s">
        <v>602</v>
      </c>
      <c r="BB147" s="180"/>
      <c r="BC147" s="181" t="s">
        <v>603</v>
      </c>
      <c r="BD147" s="182" t="n">
        <v>334</v>
      </c>
    </row>
    <row r="148" customFormat="false" ht="12.75" hidden="false" customHeight="false" outlineLevel="0" collapsed="false">
      <c r="T148" s="159" t="str">
        <f aca="false">IF(Inosina!J148&lt;&gt;0,"2' O-Metil rU ","")</f>
        <v/>
      </c>
      <c r="U148" s="159" t="str">
        <f aca="false">IF(Inosina!J148&gt;0,$BA$16&amp;'Pedido e Cotação'!F158&amp;" "&amp;$BA$4,"")</f>
        <v/>
      </c>
      <c r="V148" s="159" t="str">
        <f aca="false">IF(U148="","",VLOOKUP(U148,$BA:$BD,2,0))</f>
        <v/>
      </c>
      <c r="W148" s="159" t="str">
        <f aca="false">IF(Inosina!H148&lt;&gt;0,"2' O-Metil rG ","")</f>
        <v/>
      </c>
      <c r="X148" s="159" t="str">
        <f aca="false">IF(Inosina!H148&gt;0,$BA$14&amp;'Pedido e Cotação'!F158&amp;" "&amp;$BA$4,"")</f>
        <v/>
      </c>
      <c r="Y148" s="159" t="str">
        <f aca="false">IF(X148="","",VLOOKUP(X148,$BA:$BD,2,0))</f>
        <v/>
      </c>
      <c r="Z148" s="159" t="str">
        <f aca="false">IF(Inosina!G148&lt;&gt;0,"2' O-Metil rC ","")</f>
        <v/>
      </c>
      <c r="AA148" s="159" t="str">
        <f aca="false">IF(Inosina!G148&gt;0,$BA$13&amp;'Pedido e Cotação'!F158&amp;" "&amp;$BA$4,"")</f>
        <v/>
      </c>
      <c r="AB148" s="159" t="str">
        <f aca="false">IF(AA148="","",VLOOKUP(AA148,$BA:$BD,2,0))</f>
        <v/>
      </c>
      <c r="AC148" s="159" t="str">
        <f aca="false">IF(Inosina!F148&lt;&gt;0,"2' O-Metil rA ","")</f>
        <v/>
      </c>
      <c r="AD148" s="159" t="str">
        <f aca="false">IF(Inosina!F148&gt;0,$BA$12&amp;'Pedido e Cotação'!F158&amp;" "&amp;$BA$4,"")</f>
        <v/>
      </c>
      <c r="AF148" s="159" t="str">
        <f aca="false">IF(Inosina!E148&lt;&gt;0,"Deoxy Uracila ","")</f>
        <v/>
      </c>
      <c r="AG148" s="159" t="str">
        <f aca="false">IF(Inosina!E148&gt;0,$BA$11&amp;'Pedido e Cotação'!F158&amp;" "&amp;$BA$4,"")</f>
        <v/>
      </c>
      <c r="AH148" s="159" t="str">
        <f aca="false">IF(AG148="","",VLOOKUP(AG148,$BA:$BD,2,0))</f>
        <v/>
      </c>
      <c r="AI148" s="159" t="str">
        <f aca="false">IF(Inosina!I148&lt;&gt;0,"2' O-Metil 5-Metil rU ","")</f>
        <v/>
      </c>
      <c r="AJ148" s="159" t="str">
        <f aca="false">IF(Inosina!F148&gt;0,$BA$15&amp;'Pedido e Cotação'!F158&amp;" "&amp;$BA$4,"")</f>
        <v/>
      </c>
      <c r="AK148" s="159" t="str">
        <f aca="false">IF(AJ148="","",VLOOKUP(AJ148,$BA:$BD,2,0))</f>
        <v/>
      </c>
      <c r="AL148" s="159" t="str">
        <f aca="false">IF(Inosina!K148&lt;&gt;0,"5' 5-Metil dC ","")</f>
        <v/>
      </c>
      <c r="AM148" s="159" t="str">
        <f aca="false">IF(Inosina!I148&gt;0,$BA$17&amp;'Pedido e Cotação'!I158&amp;" "&amp;$BA$4,"")</f>
        <v/>
      </c>
      <c r="AN148" s="159" t="str">
        <f aca="false">IF(AM148="","",VLOOKUP(AM148,$BA:$BD,2,0))</f>
        <v/>
      </c>
      <c r="BA148" s="183" t="s">
        <v>604</v>
      </c>
      <c r="BB148" s="180"/>
      <c r="BC148" s="181" t="s">
        <v>605</v>
      </c>
      <c r="BD148" s="182" t="n">
        <v>400</v>
      </c>
    </row>
    <row r="149" customFormat="false" ht="12.75" hidden="false" customHeight="false" outlineLevel="0" collapsed="false">
      <c r="T149" s="159" t="str">
        <f aca="false">IF(Inosina!J149&lt;&gt;0,"2' O-Metil rU ","")</f>
        <v/>
      </c>
      <c r="U149" s="159" t="str">
        <f aca="false">IF(Inosina!J149&gt;0,$BA$16&amp;'Pedido e Cotação'!F159&amp;" "&amp;$BA$4,"")</f>
        <v/>
      </c>
      <c r="V149" s="159" t="str">
        <f aca="false">IF(U149="","",VLOOKUP(U149,$BA:$BD,2,0))</f>
        <v/>
      </c>
      <c r="W149" s="159" t="str">
        <f aca="false">IF(Inosina!H149&lt;&gt;0,"2' O-Metil rG ","")</f>
        <v/>
      </c>
      <c r="X149" s="159" t="str">
        <f aca="false">IF(Inosina!H149&gt;0,$BA$14&amp;'Pedido e Cotação'!F159&amp;" "&amp;$BA$4,"")</f>
        <v/>
      </c>
      <c r="Y149" s="159" t="str">
        <f aca="false">IF(X149="","",VLOOKUP(X149,$BA:$BD,2,0))</f>
        <v/>
      </c>
      <c r="Z149" s="159" t="str">
        <f aca="false">IF(Inosina!G149&lt;&gt;0,"2' O-Metil rC ","")</f>
        <v/>
      </c>
      <c r="AA149" s="159" t="str">
        <f aca="false">IF(Inosina!G149&gt;0,$BA$13&amp;'Pedido e Cotação'!F159&amp;" "&amp;$BA$4,"")</f>
        <v/>
      </c>
      <c r="AB149" s="159" t="str">
        <f aca="false">IF(AA149="","",VLOOKUP(AA149,$BA:$BD,2,0))</f>
        <v/>
      </c>
      <c r="AC149" s="159" t="str">
        <f aca="false">IF(Inosina!F149&lt;&gt;0,"2' O-Metil rA ","")</f>
        <v/>
      </c>
      <c r="AD149" s="159" t="str">
        <f aca="false">IF(Inosina!F149&gt;0,$BA$12&amp;'Pedido e Cotação'!F159&amp;" "&amp;$BA$4,"")</f>
        <v/>
      </c>
      <c r="AF149" s="159" t="str">
        <f aca="false">IF(Inosina!E149&lt;&gt;0,"Deoxy Uracila ","")</f>
        <v/>
      </c>
      <c r="AG149" s="159" t="str">
        <f aca="false">IF(Inosina!E149&gt;0,$BA$11&amp;'Pedido e Cotação'!F159&amp;" "&amp;$BA$4,"")</f>
        <v/>
      </c>
      <c r="AH149" s="159" t="str">
        <f aca="false">IF(AG149="","",VLOOKUP(AG149,$BA:$BD,2,0))</f>
        <v/>
      </c>
      <c r="AI149" s="159" t="str">
        <f aca="false">IF(Inosina!I149&lt;&gt;0,"2' O-Metil 5-Metil rU ","")</f>
        <v/>
      </c>
      <c r="AJ149" s="159" t="str">
        <f aca="false">IF(Inosina!F149&gt;0,$BA$15&amp;'Pedido e Cotação'!F159&amp;" "&amp;$BA$4,"")</f>
        <v/>
      </c>
      <c r="AK149" s="159" t="str">
        <f aca="false">IF(AJ149="","",VLOOKUP(AJ149,$BA:$BD,2,0))</f>
        <v/>
      </c>
      <c r="AL149" s="159" t="str">
        <f aca="false">IF(Inosina!K149&lt;&gt;0,"5' 5-Metil dC ","")</f>
        <v/>
      </c>
      <c r="AM149" s="159" t="str">
        <f aca="false">IF(Inosina!I149&gt;0,$BA$17&amp;'Pedido e Cotação'!I159&amp;" "&amp;$BA$4,"")</f>
        <v/>
      </c>
      <c r="AN149" s="159" t="str">
        <f aca="false">IF(AM149="","",VLOOKUP(AM149,$BA:$BD,2,0))</f>
        <v/>
      </c>
      <c r="BA149" s="183" t="s">
        <v>606</v>
      </c>
      <c r="BB149" s="180"/>
      <c r="BC149" s="181" t="s">
        <v>607</v>
      </c>
      <c r="BD149" s="182" t="n">
        <v>600</v>
      </c>
    </row>
    <row r="150" customFormat="false" ht="12.75" hidden="false" customHeight="false" outlineLevel="0" collapsed="false">
      <c r="T150" s="159" t="str">
        <f aca="false">IF(Inosina!J150&lt;&gt;0,"2' O-Metil rU ","")</f>
        <v/>
      </c>
      <c r="U150" s="159" t="str">
        <f aca="false">IF(Inosina!J150&gt;0,$BA$16&amp;'Pedido e Cotação'!F160&amp;" "&amp;$BA$4,"")</f>
        <v/>
      </c>
      <c r="V150" s="159" t="str">
        <f aca="false">IF(U150="","",VLOOKUP(U150,$BA:$BD,2,0))</f>
        <v/>
      </c>
      <c r="W150" s="159" t="str">
        <f aca="false">IF(Inosina!H150&lt;&gt;0,"2' O-Metil rG ","")</f>
        <v/>
      </c>
      <c r="X150" s="159" t="str">
        <f aca="false">IF(Inosina!H150&gt;0,$BA$14&amp;'Pedido e Cotação'!F160&amp;" "&amp;$BA$4,"")</f>
        <v/>
      </c>
      <c r="Y150" s="159" t="str">
        <f aca="false">IF(X150="","",VLOOKUP(X150,$BA:$BD,2,0))</f>
        <v/>
      </c>
      <c r="Z150" s="159" t="str">
        <f aca="false">IF(Inosina!G150&lt;&gt;0,"2' O-Metil rC ","")</f>
        <v/>
      </c>
      <c r="AA150" s="159" t="str">
        <f aca="false">IF(Inosina!G150&gt;0,$BA$13&amp;'Pedido e Cotação'!F160&amp;" "&amp;$BA$4,"")</f>
        <v/>
      </c>
      <c r="AB150" s="159" t="str">
        <f aca="false">IF(AA150="","",VLOOKUP(AA150,$BA:$BD,2,0))</f>
        <v/>
      </c>
      <c r="AC150" s="159" t="str">
        <f aca="false">IF(Inosina!F150&lt;&gt;0,"2' O-Metil rA ","")</f>
        <v/>
      </c>
      <c r="AD150" s="159" t="str">
        <f aca="false">IF(Inosina!F150&gt;0,$BA$12&amp;'Pedido e Cotação'!F160&amp;" "&amp;$BA$4,"")</f>
        <v/>
      </c>
      <c r="AF150" s="159" t="str">
        <f aca="false">IF(Inosina!E150&lt;&gt;0,"Deoxy Uracila ","")</f>
        <v/>
      </c>
      <c r="AG150" s="159" t="str">
        <f aca="false">IF(Inosina!E150&gt;0,$BA$11&amp;'Pedido e Cotação'!F160&amp;" "&amp;$BA$4,"")</f>
        <v/>
      </c>
      <c r="AH150" s="159" t="str">
        <f aca="false">IF(AG150="","",VLOOKUP(AG150,$BA:$BD,2,0))</f>
        <v/>
      </c>
      <c r="AI150" s="159" t="str">
        <f aca="false">IF(Inosina!I150&lt;&gt;0,"2' O-Metil 5-Metil rU ","")</f>
        <v/>
      </c>
      <c r="AJ150" s="159" t="str">
        <f aca="false">IF(Inosina!F150&gt;0,$BA$15&amp;'Pedido e Cotação'!F160&amp;" "&amp;$BA$4,"")</f>
        <v/>
      </c>
      <c r="AK150" s="159" t="str">
        <f aca="false">IF(AJ150="","",VLOOKUP(AJ150,$BA:$BD,2,0))</f>
        <v/>
      </c>
      <c r="AL150" s="159" t="str">
        <f aca="false">IF(Inosina!K150&lt;&gt;0,"5' 5-Metil dC ","")</f>
        <v/>
      </c>
      <c r="AM150" s="159" t="str">
        <f aca="false">IF(Inosina!I150&gt;0,$BA$17&amp;'Pedido e Cotação'!I160&amp;" "&amp;$BA$4,"")</f>
        <v/>
      </c>
      <c r="AN150" s="159" t="str">
        <f aca="false">IF(AM150="","",VLOOKUP(AM150,$BA:$BD,2,0))</f>
        <v/>
      </c>
      <c r="BA150" s="175" t="s">
        <v>608</v>
      </c>
      <c r="BB150" s="176"/>
      <c r="BC150" s="177" t="s">
        <v>609</v>
      </c>
      <c r="BD150" s="178" t="s">
        <v>399</v>
      </c>
    </row>
    <row r="151" customFormat="false" ht="12.75" hidden="false" customHeight="false" outlineLevel="0" collapsed="false">
      <c r="T151" s="159" t="str">
        <f aca="false">IF(Inosina!J151&lt;&gt;0,"2' O-Metil rU ","")</f>
        <v/>
      </c>
      <c r="U151" s="159" t="str">
        <f aca="false">IF(Inosina!J151&gt;0,$BA$16&amp;'Pedido e Cotação'!F161&amp;" "&amp;$BA$4,"")</f>
        <v/>
      </c>
      <c r="V151" s="159" t="str">
        <f aca="false">IF(U151="","",VLOOKUP(U151,$BA:$BD,2,0))</f>
        <v/>
      </c>
      <c r="W151" s="159" t="str">
        <f aca="false">IF(Inosina!H151&lt;&gt;0,"2' O-Metil rG ","")</f>
        <v/>
      </c>
      <c r="X151" s="159" t="str">
        <f aca="false">IF(Inosina!H151&gt;0,$BA$14&amp;'Pedido e Cotação'!F161&amp;" "&amp;$BA$4,"")</f>
        <v/>
      </c>
      <c r="Y151" s="159" t="str">
        <f aca="false">IF(X151="","",VLOOKUP(X151,$BA:$BD,2,0))</f>
        <v/>
      </c>
      <c r="Z151" s="159" t="str">
        <f aca="false">IF(Inosina!G151&lt;&gt;0,"2' O-Metil rC ","")</f>
        <v/>
      </c>
      <c r="AA151" s="159" t="str">
        <f aca="false">IF(Inosina!G151&gt;0,$BA$13&amp;'Pedido e Cotação'!F161&amp;" "&amp;$BA$4,"")</f>
        <v/>
      </c>
      <c r="AB151" s="159" t="str">
        <f aca="false">IF(AA151="","",VLOOKUP(AA151,$BA:$BD,2,0))</f>
        <v/>
      </c>
      <c r="AC151" s="159" t="str">
        <f aca="false">IF(Inosina!F151&lt;&gt;0,"2' O-Metil rA ","")</f>
        <v/>
      </c>
      <c r="AD151" s="159" t="str">
        <f aca="false">IF(Inosina!F151&gt;0,$BA$12&amp;'Pedido e Cotação'!F161&amp;" "&amp;$BA$4,"")</f>
        <v/>
      </c>
      <c r="AF151" s="159" t="str">
        <f aca="false">IF(Inosina!E151&lt;&gt;0,"Deoxy Uracila ","")</f>
        <v/>
      </c>
      <c r="AG151" s="159" t="str">
        <f aca="false">IF(Inosina!E151&gt;0,$BA$11&amp;'Pedido e Cotação'!F161&amp;" "&amp;$BA$4,"")</f>
        <v/>
      </c>
      <c r="AH151" s="159" t="str">
        <f aca="false">IF(AG151="","",VLOOKUP(AG151,$BA:$BD,2,0))</f>
        <v/>
      </c>
      <c r="AI151" s="159" t="str">
        <f aca="false">IF(Inosina!I151&lt;&gt;0,"2' O-Metil 5-Metil rU ","")</f>
        <v/>
      </c>
      <c r="AJ151" s="159" t="str">
        <f aca="false">IF(Inosina!F151&gt;0,$BA$15&amp;'Pedido e Cotação'!F161&amp;" "&amp;$BA$4,"")</f>
        <v/>
      </c>
      <c r="AK151" s="159" t="str">
        <f aca="false">IF(AJ151="","",VLOOKUP(AJ151,$BA:$BD,2,0))</f>
        <v/>
      </c>
      <c r="AL151" s="159" t="str">
        <f aca="false">IF(Inosina!K151&lt;&gt;0,"5' 5-Metil dC ","")</f>
        <v/>
      </c>
      <c r="AM151" s="159" t="str">
        <f aca="false">IF(Inosina!I151&gt;0,$BA$17&amp;'Pedido e Cotação'!I161&amp;" "&amp;$BA$4,"")</f>
        <v/>
      </c>
      <c r="AN151" s="159" t="str">
        <f aca="false">IF(AM151="","",VLOOKUP(AM151,$BA:$BD,2,0))</f>
        <v/>
      </c>
      <c r="BA151" s="175" t="s">
        <v>610</v>
      </c>
      <c r="BB151" s="176"/>
      <c r="BC151" s="177" t="s">
        <v>611</v>
      </c>
      <c r="BD151" s="178" t="n">
        <v>190</v>
      </c>
    </row>
    <row r="152" customFormat="false" ht="12.75" hidden="false" customHeight="false" outlineLevel="0" collapsed="false">
      <c r="T152" s="159" t="str">
        <f aca="false">IF(Inosina!J152&lt;&gt;0,"2' O-Metil rU ","")</f>
        <v/>
      </c>
      <c r="U152" s="159" t="str">
        <f aca="false">IF(Inosina!J152&gt;0,$BA$16&amp;'Pedido e Cotação'!F162&amp;" "&amp;$BA$4,"")</f>
        <v/>
      </c>
      <c r="V152" s="159" t="str">
        <f aca="false">IF(U152="","",VLOOKUP(U152,$BA:$BD,2,0))</f>
        <v/>
      </c>
      <c r="W152" s="159" t="str">
        <f aca="false">IF(Inosina!H152&lt;&gt;0,"2' O-Metil rG ","")</f>
        <v/>
      </c>
      <c r="X152" s="159" t="str">
        <f aca="false">IF(Inosina!H152&gt;0,$BA$14&amp;'Pedido e Cotação'!F162&amp;" "&amp;$BA$4,"")</f>
        <v/>
      </c>
      <c r="Y152" s="159" t="str">
        <f aca="false">IF(X152="","",VLOOKUP(X152,$BA:$BD,2,0))</f>
        <v/>
      </c>
      <c r="Z152" s="159" t="str">
        <f aca="false">IF(Inosina!G152&lt;&gt;0,"2' O-Metil rC ","")</f>
        <v/>
      </c>
      <c r="AA152" s="159" t="str">
        <f aca="false">IF(Inosina!G152&gt;0,$BA$13&amp;'Pedido e Cotação'!F162&amp;" "&amp;$BA$4,"")</f>
        <v/>
      </c>
      <c r="AB152" s="159" t="str">
        <f aca="false">IF(AA152="","",VLOOKUP(AA152,$BA:$BD,2,0))</f>
        <v/>
      </c>
      <c r="AC152" s="159" t="str">
        <f aca="false">IF(Inosina!F152&lt;&gt;0,"2' O-Metil rA ","")</f>
        <v/>
      </c>
      <c r="AD152" s="159" t="str">
        <f aca="false">IF(Inosina!F152&gt;0,$BA$12&amp;'Pedido e Cotação'!F162&amp;" "&amp;$BA$4,"")</f>
        <v/>
      </c>
      <c r="AF152" s="159" t="str">
        <f aca="false">IF(Inosina!E152&lt;&gt;0,"Deoxy Uracila ","")</f>
        <v/>
      </c>
      <c r="AG152" s="159" t="str">
        <f aca="false">IF(Inosina!E152&gt;0,$BA$11&amp;'Pedido e Cotação'!F162&amp;" "&amp;$BA$4,"")</f>
        <v/>
      </c>
      <c r="AH152" s="159" t="str">
        <f aca="false">IF(AG152="","",VLOOKUP(AG152,$BA:$BD,2,0))</f>
        <v/>
      </c>
      <c r="AI152" s="159" t="str">
        <f aca="false">IF(Inosina!I152&lt;&gt;0,"2' O-Metil 5-Metil rU ","")</f>
        <v/>
      </c>
      <c r="AJ152" s="159" t="str">
        <f aca="false">IF(Inosina!F152&gt;0,$BA$15&amp;'Pedido e Cotação'!F162&amp;" "&amp;$BA$4,"")</f>
        <v/>
      </c>
      <c r="AK152" s="159" t="str">
        <f aca="false">IF(AJ152="","",VLOOKUP(AJ152,$BA:$BD,2,0))</f>
        <v/>
      </c>
      <c r="AL152" s="159" t="str">
        <f aca="false">IF(Inosina!K152&lt;&gt;0,"5' 5-Metil dC ","")</f>
        <v/>
      </c>
      <c r="AM152" s="159" t="str">
        <f aca="false">IF(Inosina!I152&gt;0,$BA$17&amp;'Pedido e Cotação'!I162&amp;" "&amp;$BA$4,"")</f>
        <v/>
      </c>
      <c r="AN152" s="159" t="str">
        <f aca="false">IF(AM152="","",VLOOKUP(AM152,$BA:$BD,2,0))</f>
        <v/>
      </c>
      <c r="BA152" s="175" t="s">
        <v>612</v>
      </c>
      <c r="BB152" s="176"/>
      <c r="BC152" s="177" t="s">
        <v>613</v>
      </c>
      <c r="BD152" s="178" t="n">
        <v>233</v>
      </c>
    </row>
    <row r="153" customFormat="false" ht="12.75" hidden="false" customHeight="false" outlineLevel="0" collapsed="false">
      <c r="T153" s="159" t="str">
        <f aca="false">IF(Inosina!J153&lt;&gt;0,"2' O-Metil rU ","")</f>
        <v/>
      </c>
      <c r="U153" s="159" t="str">
        <f aca="false">IF(Inosina!J153&gt;0,$BA$16&amp;'Pedido e Cotação'!F163&amp;" "&amp;$BA$4,"")</f>
        <v/>
      </c>
      <c r="V153" s="159" t="str">
        <f aca="false">IF(U153="","",VLOOKUP(U153,$BA:$BD,2,0))</f>
        <v/>
      </c>
      <c r="W153" s="159" t="str">
        <f aca="false">IF(Inosina!H153&lt;&gt;0,"2' O-Metil rG ","")</f>
        <v/>
      </c>
      <c r="X153" s="159" t="str">
        <f aca="false">IF(Inosina!H153&gt;0,$BA$14&amp;'Pedido e Cotação'!F163&amp;" "&amp;$BA$4,"")</f>
        <v/>
      </c>
      <c r="Y153" s="159" t="str">
        <f aca="false">IF(X153="","",VLOOKUP(X153,$BA:$BD,2,0))</f>
        <v/>
      </c>
      <c r="Z153" s="159" t="str">
        <f aca="false">IF(Inosina!G153&lt;&gt;0,"2' O-Metil rC ","")</f>
        <v/>
      </c>
      <c r="AA153" s="159" t="str">
        <f aca="false">IF(Inosina!G153&gt;0,$BA$13&amp;'Pedido e Cotação'!F163&amp;" "&amp;$BA$4,"")</f>
        <v/>
      </c>
      <c r="AB153" s="159" t="str">
        <f aca="false">IF(AA153="","",VLOOKUP(AA153,$BA:$BD,2,0))</f>
        <v/>
      </c>
      <c r="AC153" s="159" t="str">
        <f aca="false">IF(Inosina!F153&lt;&gt;0,"2' O-Metil rA ","")</f>
        <v/>
      </c>
      <c r="AD153" s="159" t="str">
        <f aca="false">IF(Inosina!F153&gt;0,$BA$12&amp;'Pedido e Cotação'!F163&amp;" "&amp;$BA$4,"")</f>
        <v/>
      </c>
      <c r="AF153" s="159" t="str">
        <f aca="false">IF(Inosina!E153&lt;&gt;0,"Deoxy Uracila ","")</f>
        <v/>
      </c>
      <c r="AG153" s="159" t="str">
        <f aca="false">IF(Inosina!E153&gt;0,$BA$11&amp;'Pedido e Cotação'!F163&amp;" "&amp;$BA$4,"")</f>
        <v/>
      </c>
      <c r="AH153" s="159" t="str">
        <f aca="false">IF(AG153="","",VLOOKUP(AG153,$BA:$BD,2,0))</f>
        <v/>
      </c>
      <c r="AI153" s="159" t="str">
        <f aca="false">IF(Inosina!I153&lt;&gt;0,"2' O-Metil 5-Metil rU ","")</f>
        <v/>
      </c>
      <c r="AJ153" s="159" t="str">
        <f aca="false">IF(Inosina!F153&gt;0,$BA$15&amp;'Pedido e Cotação'!F163&amp;" "&amp;$BA$4,"")</f>
        <v/>
      </c>
      <c r="AK153" s="159" t="str">
        <f aca="false">IF(AJ153="","",VLOOKUP(AJ153,$BA:$BD,2,0))</f>
        <v/>
      </c>
      <c r="AL153" s="159" t="str">
        <f aca="false">IF(Inosina!K153&lt;&gt;0,"5' 5-Metil dC ","")</f>
        <v/>
      </c>
      <c r="AM153" s="159" t="str">
        <f aca="false">IF(Inosina!I153&gt;0,$BA$17&amp;'Pedido e Cotação'!I163&amp;" "&amp;$BA$4,"")</f>
        <v/>
      </c>
      <c r="AN153" s="159" t="str">
        <f aca="false">IF(AM153="","",VLOOKUP(AM153,$BA:$BD,2,0))</f>
        <v/>
      </c>
      <c r="AZ153" s="153"/>
      <c r="BA153" s="175" t="s">
        <v>614</v>
      </c>
      <c r="BB153" s="176"/>
      <c r="BC153" s="177" t="s">
        <v>615</v>
      </c>
      <c r="BD153" s="178" t="n">
        <v>302</v>
      </c>
    </row>
    <row r="154" customFormat="false" ht="12.75" hidden="false" customHeight="false" outlineLevel="0" collapsed="false">
      <c r="T154" s="159" t="str">
        <f aca="false">IF(Inosina!J154&lt;&gt;0,"2' O-Metil rU ","")</f>
        <v/>
      </c>
      <c r="U154" s="159" t="str">
        <f aca="false">IF(Inosina!J154&gt;0,$BA$16&amp;'Pedido e Cotação'!F164&amp;" "&amp;$BA$4,"")</f>
        <v/>
      </c>
      <c r="V154" s="159" t="str">
        <f aca="false">IF(U154="","",VLOOKUP(U154,$BA:$BD,2,0))</f>
        <v/>
      </c>
      <c r="W154" s="159" t="str">
        <f aca="false">IF(Inosina!H154&lt;&gt;0,"2' O-Metil rG ","")</f>
        <v/>
      </c>
      <c r="X154" s="159" t="str">
        <f aca="false">IF(Inosina!H154&gt;0,$BA$14&amp;'Pedido e Cotação'!F164&amp;" "&amp;$BA$4,"")</f>
        <v/>
      </c>
      <c r="Y154" s="159" t="str">
        <f aca="false">IF(X154="","",VLOOKUP(X154,$BA:$BD,2,0))</f>
        <v/>
      </c>
      <c r="Z154" s="159" t="str">
        <f aca="false">IF(Inosina!G154&lt;&gt;0,"2' O-Metil rC ","")</f>
        <v/>
      </c>
      <c r="AA154" s="159" t="str">
        <f aca="false">IF(Inosina!G154&gt;0,$BA$13&amp;'Pedido e Cotação'!F164&amp;" "&amp;$BA$4,"")</f>
        <v/>
      </c>
      <c r="AB154" s="159" t="str">
        <f aca="false">IF(AA154="","",VLOOKUP(AA154,$BA:$BD,2,0))</f>
        <v/>
      </c>
      <c r="AC154" s="159" t="str">
        <f aca="false">IF(Inosina!F154&lt;&gt;0,"2' O-Metil rA ","")</f>
        <v/>
      </c>
      <c r="AD154" s="159" t="str">
        <f aca="false">IF(Inosina!F154&gt;0,$BA$12&amp;'Pedido e Cotação'!F164&amp;" "&amp;$BA$4,"")</f>
        <v/>
      </c>
      <c r="AF154" s="159" t="str">
        <f aca="false">IF(Inosina!E154&lt;&gt;0,"Deoxy Uracila ","")</f>
        <v/>
      </c>
      <c r="AG154" s="159" t="str">
        <f aca="false">IF(Inosina!E154&gt;0,$BA$11&amp;'Pedido e Cotação'!F164&amp;" "&amp;$BA$4,"")</f>
        <v/>
      </c>
      <c r="AH154" s="159" t="str">
        <f aca="false">IF(AG154="","",VLOOKUP(AG154,$BA:$BD,2,0))</f>
        <v/>
      </c>
      <c r="AI154" s="159" t="str">
        <f aca="false">IF(Inosina!I154&lt;&gt;0,"2' O-Metil 5-Metil rU ","")</f>
        <v/>
      </c>
      <c r="AJ154" s="159" t="str">
        <f aca="false">IF(Inosina!F154&gt;0,$BA$15&amp;'Pedido e Cotação'!F164&amp;" "&amp;$BA$4,"")</f>
        <v/>
      </c>
      <c r="AK154" s="159" t="str">
        <f aca="false">IF(AJ154="","",VLOOKUP(AJ154,$BA:$BD,2,0))</f>
        <v/>
      </c>
      <c r="AL154" s="159" t="str">
        <f aca="false">IF(Inosina!K154&lt;&gt;0,"5' 5-Metil dC ","")</f>
        <v/>
      </c>
      <c r="AM154" s="159" t="str">
        <f aca="false">IF(Inosina!I154&gt;0,$BA$17&amp;'Pedido e Cotação'!I164&amp;" "&amp;$BA$4,"")</f>
        <v/>
      </c>
      <c r="AN154" s="159" t="str">
        <f aca="false">IF(AM154="","",VLOOKUP(AM154,$BA:$BD,2,0))</f>
        <v/>
      </c>
      <c r="BA154" s="175" t="s">
        <v>616</v>
      </c>
      <c r="BB154" s="176"/>
      <c r="BC154" s="177" t="s">
        <v>617</v>
      </c>
      <c r="BD154" s="178" t="n">
        <v>363</v>
      </c>
    </row>
    <row r="155" customFormat="false" ht="12.75" hidden="false" customHeight="false" outlineLevel="0" collapsed="false">
      <c r="T155" s="159" t="str">
        <f aca="false">IF(Inosina!J155&lt;&gt;0,"2' O-Metil rU ","")</f>
        <v/>
      </c>
      <c r="U155" s="159" t="str">
        <f aca="false">IF(Inosina!J155&gt;0,$BA$16&amp;'Pedido e Cotação'!F165&amp;" "&amp;$BA$4,"")</f>
        <v/>
      </c>
      <c r="V155" s="159" t="str">
        <f aca="false">IF(U155="","",VLOOKUP(U155,$BA:$BD,2,0))</f>
        <v/>
      </c>
      <c r="W155" s="159" t="str">
        <f aca="false">IF(Inosina!H155&lt;&gt;0,"2' O-Metil rG ","")</f>
        <v/>
      </c>
      <c r="X155" s="159" t="str">
        <f aca="false">IF(Inosina!H155&gt;0,$BA$14&amp;'Pedido e Cotação'!F165&amp;" "&amp;$BA$4,"")</f>
        <v/>
      </c>
      <c r="Y155" s="159" t="str">
        <f aca="false">IF(X155="","",VLOOKUP(X155,$BA:$BD,2,0))</f>
        <v/>
      </c>
      <c r="Z155" s="159" t="str">
        <f aca="false">IF(Inosina!G155&lt;&gt;0,"2' O-Metil rC ","")</f>
        <v/>
      </c>
      <c r="AA155" s="159" t="str">
        <f aca="false">IF(Inosina!G155&gt;0,$BA$13&amp;'Pedido e Cotação'!F165&amp;" "&amp;$BA$4,"")</f>
        <v/>
      </c>
      <c r="AB155" s="159" t="str">
        <f aca="false">IF(AA155="","",VLOOKUP(AA155,$BA:$BD,2,0))</f>
        <v/>
      </c>
      <c r="AC155" s="159" t="str">
        <f aca="false">IF(Inosina!F155&lt;&gt;0,"2' O-Metil rA ","")</f>
        <v/>
      </c>
      <c r="AD155" s="159" t="str">
        <f aca="false">IF(Inosina!F155&gt;0,$BA$12&amp;'Pedido e Cotação'!F165&amp;" "&amp;$BA$4,"")</f>
        <v/>
      </c>
      <c r="AF155" s="159" t="str">
        <f aca="false">IF(Inosina!E155&lt;&gt;0,"Deoxy Uracila ","")</f>
        <v/>
      </c>
      <c r="AG155" s="159" t="str">
        <f aca="false">IF(Inosina!E155&gt;0,$BA$11&amp;'Pedido e Cotação'!F165&amp;" "&amp;$BA$4,"")</f>
        <v/>
      </c>
      <c r="AH155" s="159" t="str">
        <f aca="false">IF(AG155="","",VLOOKUP(AG155,$BA:$BD,2,0))</f>
        <v/>
      </c>
      <c r="AI155" s="159" t="str">
        <f aca="false">IF(Inosina!I155&lt;&gt;0,"2' O-Metil 5-Metil rU ","")</f>
        <v/>
      </c>
      <c r="AJ155" s="159" t="str">
        <f aca="false">IF(Inosina!F155&gt;0,$BA$15&amp;'Pedido e Cotação'!F165&amp;" "&amp;$BA$4,"")</f>
        <v/>
      </c>
      <c r="AK155" s="159" t="str">
        <f aca="false">IF(AJ155="","",VLOOKUP(AJ155,$BA:$BD,2,0))</f>
        <v/>
      </c>
      <c r="AL155" s="159" t="str">
        <f aca="false">IF(Inosina!K155&lt;&gt;0,"5' 5-Metil dC ","")</f>
        <v/>
      </c>
      <c r="AM155" s="159" t="str">
        <f aca="false">IF(Inosina!I155&gt;0,$BA$17&amp;'Pedido e Cotação'!I165&amp;" "&amp;$BA$4,"")</f>
        <v/>
      </c>
      <c r="AN155" s="159" t="str">
        <f aca="false">IF(AM155="","",VLOOKUP(AM155,$BA:$BD,2,0))</f>
        <v/>
      </c>
      <c r="BA155" s="175" t="s">
        <v>618</v>
      </c>
      <c r="BB155" s="176"/>
      <c r="BC155" s="177" t="s">
        <v>619</v>
      </c>
      <c r="BD155" s="178" t="n">
        <v>544.5</v>
      </c>
    </row>
    <row r="156" customFormat="false" ht="12.75" hidden="false" customHeight="false" outlineLevel="0" collapsed="false">
      <c r="T156" s="159" t="str">
        <f aca="false">IF(Inosina!J156&lt;&gt;0,"2' O-Metil rU ","")</f>
        <v/>
      </c>
      <c r="U156" s="159" t="str">
        <f aca="false">IF(Inosina!J156&gt;0,$BA$16&amp;'Pedido e Cotação'!F166&amp;" "&amp;$BA$4,"")</f>
        <v/>
      </c>
      <c r="V156" s="159" t="str">
        <f aca="false">IF(U156="","",VLOOKUP(U156,$BA:$BD,2,0))</f>
        <v/>
      </c>
      <c r="W156" s="159" t="str">
        <f aca="false">IF(Inosina!H156&lt;&gt;0,"2' O-Metil rG ","")</f>
        <v/>
      </c>
      <c r="X156" s="159" t="str">
        <f aca="false">IF(Inosina!H156&gt;0,$BA$14&amp;'Pedido e Cotação'!F166&amp;" "&amp;$BA$4,"")</f>
        <v/>
      </c>
      <c r="Y156" s="159" t="str">
        <f aca="false">IF(X156="","",VLOOKUP(X156,$BA:$BD,2,0))</f>
        <v/>
      </c>
      <c r="Z156" s="159" t="str">
        <f aca="false">IF(Inosina!G156&lt;&gt;0,"2' O-Metil rC ","")</f>
        <v/>
      </c>
      <c r="AA156" s="159" t="str">
        <f aca="false">IF(Inosina!G156&gt;0,$BA$13&amp;'Pedido e Cotação'!F166&amp;" "&amp;$BA$4,"")</f>
        <v/>
      </c>
      <c r="AB156" s="159" t="str">
        <f aca="false">IF(AA156="","",VLOOKUP(AA156,$BA:$BD,2,0))</f>
        <v/>
      </c>
      <c r="AC156" s="159" t="str">
        <f aca="false">IF(Inosina!F156&lt;&gt;0,"2' O-Metil rA ","")</f>
        <v/>
      </c>
      <c r="AD156" s="159" t="str">
        <f aca="false">IF(Inosina!F156&gt;0,$BA$12&amp;'Pedido e Cotação'!F166&amp;" "&amp;$BA$4,"")</f>
        <v/>
      </c>
      <c r="AF156" s="159" t="str">
        <f aca="false">IF(Inosina!E156&lt;&gt;0,"Deoxy Uracila ","")</f>
        <v/>
      </c>
      <c r="AG156" s="159" t="str">
        <f aca="false">IF(Inosina!E156&gt;0,$BA$11&amp;'Pedido e Cotação'!F166&amp;" "&amp;$BA$4,"")</f>
        <v/>
      </c>
      <c r="AH156" s="159" t="str">
        <f aca="false">IF(AG156="","",VLOOKUP(AG156,$BA:$BD,2,0))</f>
        <v/>
      </c>
      <c r="AI156" s="159" t="str">
        <f aca="false">IF(Inosina!I156&lt;&gt;0,"2' O-Metil 5-Metil rU ","")</f>
        <v/>
      </c>
      <c r="AJ156" s="159" t="str">
        <f aca="false">IF(Inosina!F156&gt;0,$BA$15&amp;'Pedido e Cotação'!F166&amp;" "&amp;$BA$4,"")</f>
        <v/>
      </c>
      <c r="AK156" s="159" t="str">
        <f aca="false">IF(AJ156="","",VLOOKUP(AJ156,$BA:$BD,2,0))</f>
        <v/>
      </c>
      <c r="AL156" s="159" t="str">
        <f aca="false">IF(Inosina!K156&lt;&gt;0,"5' 5-Metil dC ","")</f>
        <v/>
      </c>
      <c r="AM156" s="159" t="str">
        <f aca="false">IF(Inosina!I156&gt;0,$BA$17&amp;'Pedido e Cotação'!I166&amp;" "&amp;$BA$4,"")</f>
        <v/>
      </c>
      <c r="AN156" s="159" t="str">
        <f aca="false">IF(AM156="","",VLOOKUP(AM156,$BA:$BD,2,0))</f>
        <v/>
      </c>
      <c r="BA156" s="183" t="s">
        <v>620</v>
      </c>
      <c r="BB156" s="180"/>
      <c r="BC156" s="181" t="s">
        <v>621</v>
      </c>
      <c r="BD156" s="182" t="s">
        <v>399</v>
      </c>
    </row>
    <row r="157" customFormat="false" ht="12.75" hidden="false" customHeight="false" outlineLevel="0" collapsed="false">
      <c r="T157" s="159" t="str">
        <f aca="false">IF(Inosina!J157&lt;&gt;0,"2' O-Metil rU ","")</f>
        <v/>
      </c>
      <c r="U157" s="159" t="str">
        <f aca="false">IF(Inosina!J157&gt;0,$BA$16&amp;'Pedido e Cotação'!F169&amp;" "&amp;$BA$4,"")</f>
        <v/>
      </c>
      <c r="V157" s="159" t="str">
        <f aca="false">IF(U157="","",VLOOKUP(U157,$BA:$BD,2,0))</f>
        <v/>
      </c>
      <c r="W157" s="159" t="str">
        <f aca="false">IF(Inosina!H157&lt;&gt;0,"2' O-Metil rG ","")</f>
        <v/>
      </c>
      <c r="X157" s="159" t="str">
        <f aca="false">IF(Inosina!H157&gt;0,$BA$14&amp;'Pedido e Cotação'!F169&amp;" "&amp;$BA$4,"")</f>
        <v/>
      </c>
      <c r="Y157" s="159" t="str">
        <f aca="false">IF(X157="","",VLOOKUP(X157,$BA:$BD,2,0))</f>
        <v/>
      </c>
      <c r="Z157" s="159" t="str">
        <f aca="false">IF(Inosina!G157&lt;&gt;0,"2' O-Metil rC ","")</f>
        <v/>
      </c>
      <c r="AA157" s="159" t="str">
        <f aca="false">IF(Inosina!G157&gt;0,$BA$13&amp;'Pedido e Cotação'!F169&amp;" "&amp;$BA$4,"")</f>
        <v/>
      </c>
      <c r="AB157" s="159" t="str">
        <f aca="false">IF(AA157="","",VLOOKUP(AA157,$BA:$BD,2,0))</f>
        <v/>
      </c>
      <c r="AC157" s="159" t="str">
        <f aca="false">IF(Inosina!F157&lt;&gt;0,"2' O-Metil rA ","")</f>
        <v/>
      </c>
      <c r="AD157" s="159" t="str">
        <f aca="false">IF(Inosina!F157&gt;0,$BA$12&amp;'Pedido e Cotação'!F169&amp;" "&amp;$BA$4,"")</f>
        <v/>
      </c>
      <c r="AF157" s="159" t="str">
        <f aca="false">IF(Inosina!E157&lt;&gt;0,"Deoxy Uracila ","")</f>
        <v/>
      </c>
      <c r="AG157" s="159" t="str">
        <f aca="false">IF(Inosina!E157&gt;0,$BA$11&amp;'Pedido e Cotação'!F169&amp;" "&amp;$BA$4,"")</f>
        <v/>
      </c>
      <c r="AH157" s="159" t="str">
        <f aca="false">IF(AG157="","",VLOOKUP(AG157,$BA:$BD,2,0))</f>
        <v/>
      </c>
      <c r="AI157" s="159" t="str">
        <f aca="false">IF(Inosina!I157&lt;&gt;0,"2' O-Metil 5-Metil rU ","")</f>
        <v/>
      </c>
      <c r="AJ157" s="159" t="str">
        <f aca="false">IF(Inosina!F157&gt;0,$BA$15&amp;'Pedido e Cotação'!F169&amp;" "&amp;$BA$4,"")</f>
        <v/>
      </c>
      <c r="AK157" s="159" t="str">
        <f aca="false">IF(AJ157="","",VLOOKUP(AJ157,$BA:$BD,2,0))</f>
        <v/>
      </c>
      <c r="AL157" s="159" t="str">
        <f aca="false">IF(Inosina!K157&lt;&gt;0,"5' 5-Metil dC ","")</f>
        <v/>
      </c>
      <c r="AM157" s="159" t="str">
        <f aca="false">IF(Inosina!I157&gt;0,$BA$17&amp;'Pedido e Cotação'!I169&amp;" "&amp;$BA$4,"")</f>
        <v/>
      </c>
      <c r="AN157" s="159" t="str">
        <f aca="false">IF(AM157="","",VLOOKUP(AM157,$BA:$BD,2,0))</f>
        <v/>
      </c>
      <c r="BA157" s="183" t="s">
        <v>622</v>
      </c>
      <c r="BB157" s="180"/>
      <c r="BC157" s="181" t="s">
        <v>623</v>
      </c>
      <c r="BD157" s="182" t="n">
        <v>115</v>
      </c>
    </row>
    <row r="158" customFormat="false" ht="12.75" hidden="false" customHeight="false" outlineLevel="0" collapsed="false">
      <c r="T158" s="159" t="str">
        <f aca="false">IF(Inosina!J158&lt;&gt;0,"2' O-Metil rU ","")</f>
        <v/>
      </c>
      <c r="U158" s="159" t="str">
        <f aca="false">IF(Inosina!J158&gt;0,$BA$16&amp;'Pedido e Cotação'!F170&amp;" "&amp;$BA$4,"")</f>
        <v/>
      </c>
      <c r="V158" s="159" t="str">
        <f aca="false">IF(U158="","",VLOOKUP(U158,$BA:$BD,2,0))</f>
        <v/>
      </c>
      <c r="W158" s="159" t="str">
        <f aca="false">IF(Inosina!H158&lt;&gt;0,"2' O-Metil rG ","")</f>
        <v/>
      </c>
      <c r="X158" s="159" t="str">
        <f aca="false">IF(Inosina!H158&gt;0,$BA$14&amp;'Pedido e Cotação'!F170&amp;" "&amp;$BA$4,"")</f>
        <v/>
      </c>
      <c r="Y158" s="159" t="str">
        <f aca="false">IF(X158="","",VLOOKUP(X158,$BA:$BD,2,0))</f>
        <v/>
      </c>
      <c r="Z158" s="159" t="str">
        <f aca="false">IF(Inosina!G158&lt;&gt;0,"2' O-Metil rC ","")</f>
        <v/>
      </c>
      <c r="AA158" s="159" t="str">
        <f aca="false">IF(Inosina!G158&gt;0,$BA$13&amp;'Pedido e Cotação'!F170&amp;" "&amp;$BA$4,"")</f>
        <v/>
      </c>
      <c r="AB158" s="159" t="str">
        <f aca="false">IF(AA158="","",VLOOKUP(AA158,$BA:$BD,2,0))</f>
        <v/>
      </c>
      <c r="AC158" s="159" t="str">
        <f aca="false">IF(Inosina!F158&lt;&gt;0,"2' O-Metil rA ","")</f>
        <v/>
      </c>
      <c r="AD158" s="159" t="str">
        <f aca="false">IF(Inosina!F158&gt;0,$BA$12&amp;'Pedido e Cotação'!F170&amp;" "&amp;$BA$4,"")</f>
        <v/>
      </c>
      <c r="AF158" s="159" t="str">
        <f aca="false">IF(Inosina!E158&lt;&gt;0,"Deoxy Uracila ","")</f>
        <v/>
      </c>
      <c r="AG158" s="159" t="str">
        <f aca="false">IF(Inosina!E158&gt;0,$BA$11&amp;'Pedido e Cotação'!F170&amp;" "&amp;$BA$4,"")</f>
        <v/>
      </c>
      <c r="AH158" s="159" t="str">
        <f aca="false">IF(AG158="","",VLOOKUP(AG158,$BA:$BD,2,0))</f>
        <v/>
      </c>
      <c r="AI158" s="159" t="str">
        <f aca="false">IF(Inosina!I158&lt;&gt;0,"2' O-Metil 5-Metil rU ","")</f>
        <v/>
      </c>
      <c r="AJ158" s="159" t="str">
        <f aca="false">IF(Inosina!F158&gt;0,$BA$15&amp;'Pedido e Cotação'!F170&amp;" "&amp;$BA$4,"")</f>
        <v/>
      </c>
      <c r="AK158" s="159" t="str">
        <f aca="false">IF(AJ158="","",VLOOKUP(AJ158,$BA:$BD,2,0))</f>
        <v/>
      </c>
      <c r="AL158" s="159" t="str">
        <f aca="false">IF(Inosina!K158&lt;&gt;0,"5' 5-Metil dC ","")</f>
        <v/>
      </c>
      <c r="AM158" s="159" t="str">
        <f aca="false">IF(Inosina!I158&gt;0,$BA$17&amp;'Pedido e Cotação'!I170&amp;" "&amp;$BA$4,"")</f>
        <v/>
      </c>
      <c r="AN158" s="159" t="str">
        <f aca="false">IF(AM158="","",VLOOKUP(AM158,$BA:$BD,2,0))</f>
        <v/>
      </c>
      <c r="BA158" s="183" t="s">
        <v>624</v>
      </c>
      <c r="BB158" s="180"/>
      <c r="BC158" s="181" t="s">
        <v>625</v>
      </c>
      <c r="BD158" s="182" t="n">
        <v>142</v>
      </c>
    </row>
    <row r="159" customFormat="false" ht="12.75" hidden="false" customHeight="false" outlineLevel="0" collapsed="false">
      <c r="T159" s="159" t="str">
        <f aca="false">IF(Inosina!J159&lt;&gt;0,"2' O-Metil rU ","")</f>
        <v/>
      </c>
      <c r="U159" s="159" t="str">
        <f aca="false">IF(Inosina!J159&gt;0,$BA$16&amp;'Pedido e Cotação'!F171&amp;" "&amp;$BA$4,"")</f>
        <v/>
      </c>
      <c r="V159" s="159" t="str">
        <f aca="false">IF(U159="","",VLOOKUP(U159,$BA:$BD,2,0))</f>
        <v/>
      </c>
      <c r="W159" s="159" t="str">
        <f aca="false">IF(Inosina!H159&lt;&gt;0,"2' O-Metil rG ","")</f>
        <v/>
      </c>
      <c r="X159" s="159" t="str">
        <f aca="false">IF(Inosina!H159&gt;0,$BA$14&amp;'Pedido e Cotação'!F171&amp;" "&amp;$BA$4,"")</f>
        <v/>
      </c>
      <c r="Y159" s="159" t="str">
        <f aca="false">IF(X159="","",VLOOKUP(X159,$BA:$BD,2,0))</f>
        <v/>
      </c>
      <c r="Z159" s="159" t="str">
        <f aca="false">IF(Inosina!G159&lt;&gt;0,"2' O-Metil rC ","")</f>
        <v/>
      </c>
      <c r="AA159" s="159" t="str">
        <f aca="false">IF(Inosina!G159&gt;0,$BA$13&amp;'Pedido e Cotação'!F171&amp;" "&amp;$BA$4,"")</f>
        <v/>
      </c>
      <c r="AB159" s="159" t="str">
        <f aca="false">IF(AA159="","",VLOOKUP(AA159,$BA:$BD,2,0))</f>
        <v/>
      </c>
      <c r="AC159" s="159" t="str">
        <f aca="false">IF(Inosina!F159&lt;&gt;0,"2' O-Metil rA ","")</f>
        <v/>
      </c>
      <c r="AD159" s="159" t="str">
        <f aca="false">IF(Inosina!F159&gt;0,$BA$12&amp;'Pedido e Cotação'!F171&amp;" "&amp;$BA$4,"")</f>
        <v/>
      </c>
      <c r="AF159" s="159" t="str">
        <f aca="false">IF(Inosina!E159&lt;&gt;0,"Deoxy Uracila ","")</f>
        <v/>
      </c>
      <c r="AG159" s="159" t="str">
        <f aca="false">IF(Inosina!E159&gt;0,$BA$11&amp;'Pedido e Cotação'!F171&amp;" "&amp;$BA$4,"")</f>
        <v/>
      </c>
      <c r="AH159" s="159" t="str">
        <f aca="false">IF(AG159="","",VLOOKUP(AG159,$BA:$BD,2,0))</f>
        <v/>
      </c>
      <c r="AI159" s="159" t="str">
        <f aca="false">IF(Inosina!I159&lt;&gt;0,"2' O-Metil 5-Metil rU ","")</f>
        <v/>
      </c>
      <c r="AJ159" s="159" t="str">
        <f aca="false">IF(Inosina!F159&gt;0,$BA$15&amp;'Pedido e Cotação'!F171&amp;" "&amp;$BA$4,"")</f>
        <v/>
      </c>
      <c r="AK159" s="159" t="str">
        <f aca="false">IF(AJ159="","",VLOOKUP(AJ159,$BA:$BD,2,0))</f>
        <v/>
      </c>
      <c r="AL159" s="159" t="str">
        <f aca="false">IF(Inosina!K159&lt;&gt;0,"5' 5-Metil dC ","")</f>
        <v/>
      </c>
      <c r="AM159" s="159" t="str">
        <f aca="false">IF(Inosina!I159&gt;0,$BA$17&amp;'Pedido e Cotação'!I171&amp;" "&amp;$BA$4,"")</f>
        <v/>
      </c>
      <c r="AN159" s="159" t="str">
        <f aca="false">IF(AM159="","",VLOOKUP(AM159,$BA:$BD,2,0))</f>
        <v/>
      </c>
      <c r="BA159" s="183" t="s">
        <v>626</v>
      </c>
      <c r="BB159" s="180"/>
      <c r="BC159" s="181" t="s">
        <v>627</v>
      </c>
      <c r="BD159" s="182" t="n">
        <v>185</v>
      </c>
    </row>
    <row r="160" customFormat="false" ht="12.75" hidden="false" customHeight="false" outlineLevel="0" collapsed="false">
      <c r="T160" s="159" t="str">
        <f aca="false">IF(Inosina!J160&lt;&gt;0,"2' O-Metil rU ","")</f>
        <v/>
      </c>
      <c r="U160" s="159" t="str">
        <f aca="false">IF(Inosina!J160&gt;0,$BA$16&amp;'Pedido e Cotação'!F172&amp;" "&amp;$BA$4,"")</f>
        <v/>
      </c>
      <c r="V160" s="159" t="str">
        <f aca="false">IF(U160="","",VLOOKUP(U160,$BA:$BD,2,0))</f>
        <v/>
      </c>
      <c r="W160" s="159" t="str">
        <f aca="false">IF(Inosina!H160&lt;&gt;0,"2' O-Metil rG ","")</f>
        <v/>
      </c>
      <c r="X160" s="159" t="str">
        <f aca="false">IF(Inosina!H160&gt;0,$BA$14&amp;'Pedido e Cotação'!F172&amp;" "&amp;$BA$4,"")</f>
        <v/>
      </c>
      <c r="Y160" s="159" t="str">
        <f aca="false">IF(X160="","",VLOOKUP(X160,$BA:$BD,2,0))</f>
        <v/>
      </c>
      <c r="Z160" s="159" t="str">
        <f aca="false">IF(Inosina!G160&lt;&gt;0,"2' O-Metil rC ","")</f>
        <v/>
      </c>
      <c r="AA160" s="159" t="str">
        <f aca="false">IF(Inosina!G160&gt;0,$BA$13&amp;'Pedido e Cotação'!F172&amp;" "&amp;$BA$4,"")</f>
        <v/>
      </c>
      <c r="AB160" s="159" t="str">
        <f aca="false">IF(AA160="","",VLOOKUP(AA160,$BA:$BD,2,0))</f>
        <v/>
      </c>
      <c r="AC160" s="159" t="str">
        <f aca="false">IF(Inosina!F160&lt;&gt;0,"2' O-Metil rA ","")</f>
        <v/>
      </c>
      <c r="AD160" s="159" t="str">
        <f aca="false">IF(Inosina!F160&gt;0,$BA$12&amp;'Pedido e Cotação'!F172&amp;" "&amp;$BA$4,"")</f>
        <v/>
      </c>
      <c r="AF160" s="159" t="str">
        <f aca="false">IF(Inosina!E160&lt;&gt;0,"Deoxy Uracila ","")</f>
        <v/>
      </c>
      <c r="AG160" s="159" t="str">
        <f aca="false">IF(Inosina!E160&gt;0,$BA$11&amp;'Pedido e Cotação'!F172&amp;" "&amp;$BA$4,"")</f>
        <v/>
      </c>
      <c r="AH160" s="159" t="str">
        <f aca="false">IF(AG160="","",VLOOKUP(AG160,$BA:$BD,2,0))</f>
        <v/>
      </c>
      <c r="AI160" s="159" t="str">
        <f aca="false">IF(Inosina!I160&lt;&gt;0,"2' O-Metil 5-Metil rU ","")</f>
        <v/>
      </c>
      <c r="AJ160" s="159" t="str">
        <f aca="false">IF(Inosina!F160&gt;0,$BA$15&amp;'Pedido e Cotação'!F172&amp;" "&amp;$BA$4,"")</f>
        <v/>
      </c>
      <c r="AK160" s="159" t="str">
        <f aca="false">IF(AJ160="","",VLOOKUP(AJ160,$BA:$BD,2,0))</f>
        <v/>
      </c>
      <c r="AL160" s="159" t="str">
        <f aca="false">IF(Inosina!K160&lt;&gt;0,"5' 5-Metil dC ","")</f>
        <v/>
      </c>
      <c r="AM160" s="159" t="str">
        <f aca="false">IF(Inosina!I160&gt;0,$BA$17&amp;'Pedido e Cotação'!I172&amp;" "&amp;$BA$4,"")</f>
        <v/>
      </c>
      <c r="AN160" s="159" t="str">
        <f aca="false">IF(AM160="","",VLOOKUP(AM160,$BA:$BD,2,0))</f>
        <v/>
      </c>
      <c r="BA160" s="183" t="s">
        <v>628</v>
      </c>
      <c r="BB160" s="180"/>
      <c r="BC160" s="181" t="s">
        <v>629</v>
      </c>
      <c r="BD160" s="182" t="n">
        <v>222</v>
      </c>
    </row>
    <row r="161" customFormat="false" ht="12.75" hidden="false" customHeight="false" outlineLevel="0" collapsed="false">
      <c r="T161" s="159" t="str">
        <f aca="false">IF(Inosina!J161&lt;&gt;0,"2' O-Metil rU ","")</f>
        <v/>
      </c>
      <c r="U161" s="159" t="str">
        <f aca="false">IF(Inosina!J161&gt;0,$BA$16&amp;'Pedido e Cotação'!F173&amp;" "&amp;$BA$4,"")</f>
        <v/>
      </c>
      <c r="V161" s="159" t="str">
        <f aca="false">IF(U161="","",VLOOKUP(U161,$BA:$BD,2,0))</f>
        <v/>
      </c>
      <c r="W161" s="159" t="str">
        <f aca="false">IF(Inosina!H161&lt;&gt;0,"2' O-Metil rG ","")</f>
        <v/>
      </c>
      <c r="X161" s="159" t="str">
        <f aca="false">IF(Inosina!H161&gt;0,$BA$14&amp;'Pedido e Cotação'!F173&amp;" "&amp;$BA$4,"")</f>
        <v/>
      </c>
      <c r="Y161" s="159" t="str">
        <f aca="false">IF(X161="","",VLOOKUP(X161,$BA:$BD,2,0))</f>
        <v/>
      </c>
      <c r="Z161" s="159" t="str">
        <f aca="false">IF(Inosina!G161&lt;&gt;0,"2' O-Metil rC ","")</f>
        <v/>
      </c>
      <c r="AA161" s="159" t="str">
        <f aca="false">IF(Inosina!G161&gt;0,$BA$13&amp;'Pedido e Cotação'!F173&amp;" "&amp;$BA$4,"")</f>
        <v/>
      </c>
      <c r="AB161" s="159" t="str">
        <f aca="false">IF(AA161="","",VLOOKUP(AA161,$BA:$BD,2,0))</f>
        <v/>
      </c>
      <c r="AC161" s="159" t="str">
        <f aca="false">IF(Inosina!F161&lt;&gt;0,"2' O-Metil rA ","")</f>
        <v/>
      </c>
      <c r="AD161" s="159" t="str">
        <f aca="false">IF(Inosina!F161&gt;0,$BA$12&amp;'Pedido e Cotação'!F173&amp;" "&amp;$BA$4,"")</f>
        <v/>
      </c>
      <c r="AF161" s="159" t="str">
        <f aca="false">IF(Inosina!E161&lt;&gt;0,"Deoxy Uracila ","")</f>
        <v/>
      </c>
      <c r="AG161" s="159" t="str">
        <f aca="false">IF(Inosina!E161&gt;0,$BA$11&amp;'Pedido e Cotação'!F173&amp;" "&amp;$BA$4,"")</f>
        <v/>
      </c>
      <c r="AH161" s="159" t="str">
        <f aca="false">IF(AG161="","",VLOOKUP(AG161,$BA:$BD,2,0))</f>
        <v/>
      </c>
      <c r="AI161" s="159" t="str">
        <f aca="false">IF(Inosina!I161&lt;&gt;0,"2' O-Metil 5-Metil rU ","")</f>
        <v/>
      </c>
      <c r="AJ161" s="159" t="str">
        <f aca="false">IF(Inosina!F161&gt;0,$BA$15&amp;'Pedido e Cotação'!F173&amp;" "&amp;$BA$4,"")</f>
        <v/>
      </c>
      <c r="AK161" s="159" t="str">
        <f aca="false">IF(AJ161="","",VLOOKUP(AJ161,$BA:$BD,2,0))</f>
        <v/>
      </c>
      <c r="AL161" s="159" t="str">
        <f aca="false">IF(Inosina!K161&lt;&gt;0,"5' 5-Metil dC ","")</f>
        <v/>
      </c>
      <c r="AM161" s="159" t="str">
        <f aca="false">IF(Inosina!I161&gt;0,$BA$17&amp;'Pedido e Cotação'!I173&amp;" "&amp;$BA$4,"")</f>
        <v/>
      </c>
      <c r="AN161" s="159" t="str">
        <f aca="false">IF(AM161="","",VLOOKUP(AM161,$BA:$BD,2,0))</f>
        <v/>
      </c>
      <c r="BA161" s="183" t="s">
        <v>630</v>
      </c>
      <c r="BB161" s="180"/>
      <c r="BC161" s="181" t="s">
        <v>631</v>
      </c>
      <c r="BD161" s="182" t="n">
        <v>333</v>
      </c>
    </row>
    <row r="162" customFormat="false" ht="12.75" hidden="false" customHeight="false" outlineLevel="0" collapsed="false">
      <c r="T162" s="159" t="str">
        <f aca="false">IF(Inosina!J162&lt;&gt;0,"2' O-Metil rU ","")</f>
        <v/>
      </c>
      <c r="U162" s="159" t="str">
        <f aca="false">IF(Inosina!J162&gt;0,$BA$16&amp;'Pedido e Cotação'!F174&amp;" "&amp;$BA$4,"")</f>
        <v/>
      </c>
      <c r="V162" s="159" t="str">
        <f aca="false">IF(U162="","",VLOOKUP(U162,$BA:$BD,2,0))</f>
        <v/>
      </c>
      <c r="W162" s="159" t="str">
        <f aca="false">IF(Inosina!H162&lt;&gt;0,"2' O-Metil rG ","")</f>
        <v/>
      </c>
      <c r="X162" s="159" t="str">
        <f aca="false">IF(Inosina!H162&gt;0,$BA$14&amp;'Pedido e Cotação'!F174&amp;" "&amp;$BA$4,"")</f>
        <v/>
      </c>
      <c r="Y162" s="159" t="str">
        <f aca="false">IF(X162="","",VLOOKUP(X162,$BA:$BD,2,0))</f>
        <v/>
      </c>
      <c r="Z162" s="159" t="str">
        <f aca="false">IF(Inosina!G162&lt;&gt;0,"2' O-Metil rC ","")</f>
        <v/>
      </c>
      <c r="AA162" s="159" t="str">
        <f aca="false">IF(Inosina!G162&gt;0,$BA$13&amp;'Pedido e Cotação'!F174&amp;" "&amp;$BA$4,"")</f>
        <v/>
      </c>
      <c r="AB162" s="159" t="str">
        <f aca="false">IF(AA162="","",VLOOKUP(AA162,$BA:$BD,2,0))</f>
        <v/>
      </c>
      <c r="AC162" s="159" t="str">
        <f aca="false">IF(Inosina!F162&lt;&gt;0,"2' O-Metil rA ","")</f>
        <v/>
      </c>
      <c r="AD162" s="159" t="str">
        <f aca="false">IF(Inosina!F162&gt;0,$BA$12&amp;'Pedido e Cotação'!F174&amp;" "&amp;$BA$4,"")</f>
        <v/>
      </c>
      <c r="AF162" s="159" t="str">
        <f aca="false">IF(Inosina!E162&lt;&gt;0,"Deoxy Uracila ","")</f>
        <v/>
      </c>
      <c r="AG162" s="159" t="str">
        <f aca="false">IF(Inosina!E162&gt;0,$BA$11&amp;'Pedido e Cotação'!F174&amp;" "&amp;$BA$4,"")</f>
        <v/>
      </c>
      <c r="AH162" s="159" t="str">
        <f aca="false">IF(AG162="","",VLOOKUP(AG162,$BA:$BD,2,0))</f>
        <v/>
      </c>
      <c r="AI162" s="159" t="str">
        <f aca="false">IF(Inosina!I162&lt;&gt;0,"2' O-Metil 5-Metil rU ","")</f>
        <v/>
      </c>
      <c r="AJ162" s="159" t="str">
        <f aca="false">IF(Inosina!F162&gt;0,$BA$15&amp;'Pedido e Cotação'!F174&amp;" "&amp;$BA$4,"")</f>
        <v/>
      </c>
      <c r="AK162" s="159" t="str">
        <f aca="false">IF(AJ162="","",VLOOKUP(AJ162,$BA:$BD,2,0))</f>
        <v/>
      </c>
      <c r="AL162" s="159" t="str">
        <f aca="false">IF(Inosina!K162&lt;&gt;0,"5' 5-Metil dC ","")</f>
        <v/>
      </c>
      <c r="AM162" s="159" t="str">
        <f aca="false">IF(Inosina!I162&gt;0,$BA$17&amp;'Pedido e Cotação'!I174&amp;" "&amp;$BA$4,"")</f>
        <v/>
      </c>
      <c r="AN162" s="159" t="str">
        <f aca="false">IF(AM162="","",VLOOKUP(AM162,$BA:$BD,2,0))</f>
        <v/>
      </c>
      <c r="BA162" s="169" t="s">
        <v>632</v>
      </c>
      <c r="BB162" s="169"/>
      <c r="BC162" s="169"/>
      <c r="BD162" s="169"/>
    </row>
    <row r="163" customFormat="false" ht="12.75" hidden="false" customHeight="false" outlineLevel="0" collapsed="false">
      <c r="T163" s="159" t="str">
        <f aca="false">IF(Inosina!J163&lt;&gt;0,"2' O-Metil rU ","")</f>
        <v/>
      </c>
      <c r="U163" s="159" t="str">
        <f aca="false">IF(Inosina!J163&gt;0,$BA$16&amp;'Pedido e Cotação'!F175&amp;" "&amp;$BA$4,"")</f>
        <v/>
      </c>
      <c r="V163" s="159" t="str">
        <f aca="false">IF(U163="","",VLOOKUP(U163,$BA:$BD,2,0))</f>
        <v/>
      </c>
      <c r="W163" s="159" t="str">
        <f aca="false">IF(Inosina!H163&lt;&gt;0,"2' O-Metil rG ","")</f>
        <v/>
      </c>
      <c r="X163" s="159" t="str">
        <f aca="false">IF(Inosina!H163&gt;0,$BA$14&amp;'Pedido e Cotação'!F175&amp;" "&amp;$BA$4,"")</f>
        <v/>
      </c>
      <c r="Y163" s="159" t="str">
        <f aca="false">IF(X163="","",VLOOKUP(X163,$BA:$BD,2,0))</f>
        <v/>
      </c>
      <c r="Z163" s="159" t="str">
        <f aca="false">IF(Inosina!G163&lt;&gt;0,"2' O-Metil rC ","")</f>
        <v/>
      </c>
      <c r="AA163" s="159" t="str">
        <f aca="false">IF(Inosina!G163&gt;0,$BA$13&amp;'Pedido e Cotação'!F175&amp;" "&amp;$BA$4,"")</f>
        <v/>
      </c>
      <c r="AB163" s="159" t="str">
        <f aca="false">IF(AA163="","",VLOOKUP(AA163,$BA:$BD,2,0))</f>
        <v/>
      </c>
      <c r="AC163" s="159" t="str">
        <f aca="false">IF(Inosina!F163&lt;&gt;0,"2' O-Metil rA ","")</f>
        <v/>
      </c>
      <c r="AD163" s="159" t="str">
        <f aca="false">IF(Inosina!F163&gt;0,$BA$12&amp;'Pedido e Cotação'!F175&amp;" "&amp;$BA$4,"")</f>
        <v/>
      </c>
      <c r="AF163" s="159" t="str">
        <f aca="false">IF(Inosina!E163&lt;&gt;0,"Deoxy Uracila ","")</f>
        <v/>
      </c>
      <c r="AG163" s="159" t="str">
        <f aca="false">IF(Inosina!E163&gt;0,$BA$11&amp;'Pedido e Cotação'!F175&amp;" "&amp;$BA$4,"")</f>
        <v/>
      </c>
      <c r="AH163" s="159" t="str">
        <f aca="false">IF(AG163="","",VLOOKUP(AG163,$BA:$BD,2,0))</f>
        <v/>
      </c>
      <c r="AI163" s="159" t="str">
        <f aca="false">IF(Inosina!I163&lt;&gt;0,"2' O-Metil 5-Metil rU ","")</f>
        <v/>
      </c>
      <c r="AJ163" s="159" t="str">
        <f aca="false">IF(Inosina!F163&gt;0,$BA$15&amp;'Pedido e Cotação'!F175&amp;" "&amp;$BA$4,"")</f>
        <v/>
      </c>
      <c r="AK163" s="159" t="str">
        <f aca="false">IF(AJ163="","",VLOOKUP(AJ163,$BA:$BD,2,0))</f>
        <v/>
      </c>
      <c r="AL163" s="159" t="str">
        <f aca="false">IF(Inosina!K163&lt;&gt;0,"5' 5-Metil dC ","")</f>
        <v/>
      </c>
      <c r="AM163" s="159" t="str">
        <f aca="false">IF(Inosina!I163&gt;0,$BA$17&amp;'Pedido e Cotação'!I175&amp;" "&amp;$BA$4,"")</f>
        <v/>
      </c>
      <c r="AN163" s="159" t="str">
        <f aca="false">IF(AM163="","",VLOOKUP(AM163,$BA:$BD,2,0))</f>
        <v/>
      </c>
      <c r="BA163" s="175" t="s">
        <v>633</v>
      </c>
      <c r="BB163" s="176" t="s">
        <v>634</v>
      </c>
      <c r="BC163" s="177" t="s">
        <v>635</v>
      </c>
      <c r="BD163" s="178" t="s">
        <v>399</v>
      </c>
    </row>
    <row r="164" customFormat="false" ht="12.75" hidden="false" customHeight="false" outlineLevel="0" collapsed="false">
      <c r="T164" s="159" t="str">
        <f aca="false">IF(Inosina!J164&lt;&gt;0,"2' O-Metil rU ","")</f>
        <v/>
      </c>
      <c r="U164" s="159" t="str">
        <f aca="false">IF(Inosina!J164&gt;0,$BA$16&amp;'Pedido e Cotação'!F177&amp;" "&amp;$BA$4,"")</f>
        <v/>
      </c>
      <c r="V164" s="159" t="str">
        <f aca="false">IF(U164="","",VLOOKUP(U164,$BA:$BD,2,0))</f>
        <v/>
      </c>
      <c r="W164" s="159" t="str">
        <f aca="false">IF(Inosina!H164&lt;&gt;0,"2' O-Metil rG ","")</f>
        <v/>
      </c>
      <c r="X164" s="159" t="str">
        <f aca="false">IF(Inosina!H164&gt;0,$BA$14&amp;'Pedido e Cotação'!F177&amp;" "&amp;$BA$4,"")</f>
        <v/>
      </c>
      <c r="Y164" s="159" t="str">
        <f aca="false">IF(X164="","",VLOOKUP(X164,$BA:$BD,2,0))</f>
        <v/>
      </c>
      <c r="Z164" s="159" t="str">
        <f aca="false">IF(Inosina!G164&lt;&gt;0,"2' O-Metil rC ","")</f>
        <v/>
      </c>
      <c r="AA164" s="159" t="str">
        <f aca="false">IF(Inosina!G164&gt;0,$BA$13&amp;'Pedido e Cotação'!F177&amp;" "&amp;$BA$4,"")</f>
        <v/>
      </c>
      <c r="AB164" s="159" t="str">
        <f aca="false">IF(AA164="","",VLOOKUP(AA164,$BA:$BD,2,0))</f>
        <v/>
      </c>
      <c r="AC164" s="159" t="str">
        <f aca="false">IF(Inosina!F164&lt;&gt;0,"2' O-Metil rA ","")</f>
        <v/>
      </c>
      <c r="AD164" s="159" t="str">
        <f aca="false">IF(Inosina!F164&gt;0,$BA$12&amp;'Pedido e Cotação'!F177&amp;" "&amp;$BA$4,"")</f>
        <v/>
      </c>
      <c r="AF164" s="159" t="str">
        <f aca="false">IF(Inosina!E164&lt;&gt;0,"Deoxy Uracila ","")</f>
        <v/>
      </c>
      <c r="AG164" s="159" t="str">
        <f aca="false">IF(Inosina!E164&gt;0,$BA$11&amp;'Pedido e Cotação'!F177&amp;" "&amp;$BA$4,"")</f>
        <v/>
      </c>
      <c r="AH164" s="159" t="str">
        <f aca="false">IF(AG164="","",VLOOKUP(AG164,$BA:$BD,2,0))</f>
        <v/>
      </c>
      <c r="AI164" s="159" t="str">
        <f aca="false">IF(Inosina!I164&lt;&gt;0,"2' O-Metil 5-Metil rU ","")</f>
        <v/>
      </c>
      <c r="AJ164" s="159" t="str">
        <f aca="false">IF(Inosina!F164&gt;0,$BA$15&amp;'Pedido e Cotação'!F177&amp;" "&amp;$BA$4,"")</f>
        <v/>
      </c>
      <c r="AK164" s="159" t="str">
        <f aca="false">IF(AJ164="","",VLOOKUP(AJ164,$BA:$BD,2,0))</f>
        <v/>
      </c>
      <c r="AL164" s="159" t="str">
        <f aca="false">IF(Inosina!K164&lt;&gt;0,"5' 5-Metil dC ","")</f>
        <v/>
      </c>
      <c r="AM164" s="159" t="str">
        <f aca="false">IF(Inosina!I164&gt;0,$BA$17&amp;'Pedido e Cotação'!I177&amp;" "&amp;$BA$4,"")</f>
        <v/>
      </c>
      <c r="AN164" s="159" t="str">
        <f aca="false">IF(AM164="","",VLOOKUP(AM164,$BA:$BD,2,0))</f>
        <v/>
      </c>
      <c r="BA164" s="175" t="s">
        <v>636</v>
      </c>
      <c r="BB164" s="176" t="s">
        <v>637</v>
      </c>
      <c r="BC164" s="177" t="s">
        <v>638</v>
      </c>
      <c r="BD164" s="178" t="n">
        <v>50</v>
      </c>
    </row>
    <row r="165" customFormat="false" ht="12.75" hidden="false" customHeight="false" outlineLevel="0" collapsed="false">
      <c r="T165" s="159" t="str">
        <f aca="false">IF(Inosina!J165&lt;&gt;0,"2' O-Metil rU ","")</f>
        <v/>
      </c>
      <c r="U165" s="159" t="str">
        <f aca="false">IF(Inosina!J165&gt;0,$BA$16&amp;'Pedido e Cotação'!F178&amp;" "&amp;$BA$4,"")</f>
        <v/>
      </c>
      <c r="V165" s="159" t="str">
        <f aca="false">IF(U165="","",VLOOKUP(U165,$BA:$BD,2,0))</f>
        <v/>
      </c>
      <c r="W165" s="159" t="str">
        <f aca="false">IF(Inosina!H165&lt;&gt;0,"2' O-Metil rG ","")</f>
        <v/>
      </c>
      <c r="X165" s="159" t="str">
        <f aca="false">IF(Inosina!H165&gt;0,$BA$14&amp;'Pedido e Cotação'!F178&amp;" "&amp;$BA$4,"")</f>
        <v/>
      </c>
      <c r="Y165" s="159" t="str">
        <f aca="false">IF(X165="","",VLOOKUP(X165,$BA:$BD,2,0))</f>
        <v/>
      </c>
      <c r="Z165" s="159" t="str">
        <f aca="false">IF(Inosina!G165&lt;&gt;0,"2' O-Metil rC ","")</f>
        <v/>
      </c>
      <c r="AA165" s="159" t="str">
        <f aca="false">IF(Inosina!G165&gt;0,$BA$13&amp;'Pedido e Cotação'!F178&amp;" "&amp;$BA$4,"")</f>
        <v/>
      </c>
      <c r="AB165" s="159" t="str">
        <f aca="false">IF(AA165="","",VLOOKUP(AA165,$BA:$BD,2,0))</f>
        <v/>
      </c>
      <c r="AC165" s="159" t="str">
        <f aca="false">IF(Inosina!F165&lt;&gt;0,"2' O-Metil rA ","")</f>
        <v/>
      </c>
      <c r="AD165" s="159" t="str">
        <f aca="false">IF(Inosina!F165&gt;0,$BA$12&amp;'Pedido e Cotação'!F178&amp;" "&amp;$BA$4,"")</f>
        <v/>
      </c>
      <c r="AF165" s="159" t="str">
        <f aca="false">IF(Inosina!E165&lt;&gt;0,"Deoxy Uracila ","")</f>
        <v/>
      </c>
      <c r="AG165" s="159" t="str">
        <f aca="false">IF(Inosina!E165&gt;0,$BA$11&amp;'Pedido e Cotação'!F178&amp;" "&amp;$BA$4,"")</f>
        <v/>
      </c>
      <c r="AH165" s="159" t="str">
        <f aca="false">IF(AG165="","",VLOOKUP(AG165,$BA:$BD,2,0))</f>
        <v/>
      </c>
      <c r="AI165" s="159" t="str">
        <f aca="false">IF(Inosina!I165&lt;&gt;0,"2' O-Metil 5-Metil rU ","")</f>
        <v/>
      </c>
      <c r="AJ165" s="159" t="str">
        <f aca="false">IF(Inosina!F165&gt;0,$BA$15&amp;'Pedido e Cotação'!F178&amp;" "&amp;$BA$4,"")</f>
        <v/>
      </c>
      <c r="AK165" s="159" t="str">
        <f aca="false">IF(AJ165="","",VLOOKUP(AJ165,$BA:$BD,2,0))</f>
        <v/>
      </c>
      <c r="AL165" s="159" t="str">
        <f aca="false">IF(Inosina!K165&lt;&gt;0,"5' 5-Metil dC ","")</f>
        <v/>
      </c>
      <c r="AM165" s="159" t="str">
        <f aca="false">IF(Inosina!I165&gt;0,$BA$17&amp;'Pedido e Cotação'!I178&amp;" "&amp;$BA$4,"")</f>
        <v/>
      </c>
      <c r="AN165" s="159" t="str">
        <f aca="false">IF(AM165="","",VLOOKUP(AM165,$BA:$BD,2,0))</f>
        <v/>
      </c>
      <c r="BA165" s="175" t="s">
        <v>639</v>
      </c>
      <c r="BB165" s="176" t="s">
        <v>640</v>
      </c>
      <c r="BC165" s="177" t="s">
        <v>641</v>
      </c>
      <c r="BD165" s="178" t="n">
        <v>61</v>
      </c>
    </row>
    <row r="166" customFormat="false" ht="12.75" hidden="false" customHeight="false" outlineLevel="0" collapsed="false">
      <c r="T166" s="159" t="str">
        <f aca="false">IF(Inosina!J166&lt;&gt;0,"2' O-Metil rU ","")</f>
        <v/>
      </c>
      <c r="U166" s="159" t="str">
        <f aca="false">IF(Inosina!J166&gt;0,$BA$16&amp;'Pedido e Cotação'!F179&amp;" "&amp;$BA$4,"")</f>
        <v/>
      </c>
      <c r="V166" s="159" t="str">
        <f aca="false">IF(U166="","",VLOOKUP(U166,$BA:$BD,2,0))</f>
        <v/>
      </c>
      <c r="W166" s="159" t="str">
        <f aca="false">IF(Inosina!H166&lt;&gt;0,"2' O-Metil rG ","")</f>
        <v/>
      </c>
      <c r="X166" s="159" t="str">
        <f aca="false">IF(Inosina!H166&gt;0,$BA$14&amp;'Pedido e Cotação'!F179&amp;" "&amp;$BA$4,"")</f>
        <v/>
      </c>
      <c r="Y166" s="159" t="str">
        <f aca="false">IF(X166="","",VLOOKUP(X166,$BA:$BD,2,0))</f>
        <v/>
      </c>
      <c r="Z166" s="159" t="str">
        <f aca="false">IF(Inosina!G166&lt;&gt;0,"2' O-Metil rC ","")</f>
        <v/>
      </c>
      <c r="AA166" s="159" t="str">
        <f aca="false">IF(Inosina!G166&gt;0,$BA$13&amp;'Pedido e Cotação'!F179&amp;" "&amp;$BA$4,"")</f>
        <v/>
      </c>
      <c r="AB166" s="159" t="str">
        <f aca="false">IF(AA166="","",VLOOKUP(AA166,$BA:$BD,2,0))</f>
        <v/>
      </c>
      <c r="AC166" s="159" t="str">
        <f aca="false">IF(Inosina!F166&lt;&gt;0,"2' O-Metil rA ","")</f>
        <v/>
      </c>
      <c r="AD166" s="159" t="str">
        <f aca="false">IF(Inosina!F166&gt;0,$BA$12&amp;'Pedido e Cotação'!F179&amp;" "&amp;$BA$4,"")</f>
        <v/>
      </c>
      <c r="AF166" s="159" t="str">
        <f aca="false">IF(Inosina!E166&lt;&gt;0,"Deoxy Uracila ","")</f>
        <v/>
      </c>
      <c r="AG166" s="159" t="str">
        <f aca="false">IF(Inosina!E166&gt;0,$BA$11&amp;'Pedido e Cotação'!F179&amp;" "&amp;$BA$4,"")</f>
        <v/>
      </c>
      <c r="AH166" s="159" t="str">
        <f aca="false">IF(AG166="","",VLOOKUP(AG166,$BA:$BD,2,0))</f>
        <v/>
      </c>
      <c r="AI166" s="159" t="str">
        <f aca="false">IF(Inosina!I166&lt;&gt;0,"2' O-Metil 5-Metil rU ","")</f>
        <v/>
      </c>
      <c r="AJ166" s="159" t="str">
        <f aca="false">IF(Inosina!F166&gt;0,$BA$15&amp;'Pedido e Cotação'!F179&amp;" "&amp;$BA$4,"")</f>
        <v/>
      </c>
      <c r="AK166" s="159" t="str">
        <f aca="false">IF(AJ166="","",VLOOKUP(AJ166,$BA:$BD,2,0))</f>
        <v/>
      </c>
      <c r="AL166" s="159" t="str">
        <f aca="false">IF(Inosina!K166&lt;&gt;0,"5' 5-Metil dC ","")</f>
        <v/>
      </c>
      <c r="AM166" s="159" t="str">
        <f aca="false">IF(Inosina!I166&gt;0,$BA$17&amp;'Pedido e Cotação'!I179&amp;" "&amp;$BA$4,"")</f>
        <v/>
      </c>
      <c r="AN166" s="159" t="str">
        <f aca="false">IF(AM166="","",VLOOKUP(AM166,$BA:$BD,2,0))</f>
        <v/>
      </c>
      <c r="BA166" s="175" t="s">
        <v>642</v>
      </c>
      <c r="BB166" s="176" t="s">
        <v>643</v>
      </c>
      <c r="BC166" s="177" t="s">
        <v>644</v>
      </c>
      <c r="BD166" s="178" t="n">
        <v>79</v>
      </c>
    </row>
    <row r="167" customFormat="false" ht="12.75" hidden="false" customHeight="false" outlineLevel="0" collapsed="false">
      <c r="T167" s="159" t="str">
        <f aca="false">IF(Inosina!J167&lt;&gt;0,"2' O-Metil rU ","")</f>
        <v/>
      </c>
      <c r="U167" s="159" t="str">
        <f aca="false">IF(Inosina!J167&gt;0,$BA$16&amp;'Pedido e Cotação'!F180&amp;" "&amp;$BA$4,"")</f>
        <v/>
      </c>
      <c r="V167" s="159" t="str">
        <f aca="false">IF(U167="","",VLOOKUP(U167,$BA:$BD,2,0))</f>
        <v/>
      </c>
      <c r="W167" s="159" t="str">
        <f aca="false">IF(Inosina!H167&lt;&gt;0,"2' O-Metil rG ","")</f>
        <v/>
      </c>
      <c r="X167" s="159" t="str">
        <f aca="false">IF(Inosina!H167&gt;0,$BA$14&amp;'Pedido e Cotação'!F180&amp;" "&amp;$BA$4,"")</f>
        <v/>
      </c>
      <c r="Y167" s="159" t="str">
        <f aca="false">IF(X167="","",VLOOKUP(X167,$BA:$BD,2,0))</f>
        <v/>
      </c>
      <c r="Z167" s="159" t="str">
        <f aca="false">IF(Inosina!G167&lt;&gt;0,"2' O-Metil rC ","")</f>
        <v/>
      </c>
      <c r="AA167" s="159" t="str">
        <f aca="false">IF(Inosina!G167&gt;0,$BA$13&amp;'Pedido e Cotação'!F180&amp;" "&amp;$BA$4,"")</f>
        <v/>
      </c>
      <c r="AB167" s="159" t="str">
        <f aca="false">IF(AA167="","",VLOOKUP(AA167,$BA:$BD,2,0))</f>
        <v/>
      </c>
      <c r="AC167" s="159" t="str">
        <f aca="false">IF(Inosina!F167&lt;&gt;0,"2' O-Metil rA ","")</f>
        <v/>
      </c>
      <c r="AD167" s="159" t="str">
        <f aca="false">IF(Inosina!F167&gt;0,$BA$12&amp;'Pedido e Cotação'!F180&amp;" "&amp;$BA$4,"")</f>
        <v/>
      </c>
      <c r="AF167" s="159" t="str">
        <f aca="false">IF(Inosina!E167&lt;&gt;0,"Deoxy Uracila ","")</f>
        <v/>
      </c>
      <c r="AG167" s="159" t="str">
        <f aca="false">IF(Inosina!E167&gt;0,$BA$11&amp;'Pedido e Cotação'!F180&amp;" "&amp;$BA$4,"")</f>
        <v/>
      </c>
      <c r="AH167" s="159" t="str">
        <f aca="false">IF(AG167="","",VLOOKUP(AG167,$BA:$BD,2,0))</f>
        <v/>
      </c>
      <c r="AI167" s="159" t="str">
        <f aca="false">IF(Inosina!I167&lt;&gt;0,"2' O-Metil 5-Metil rU ","")</f>
        <v/>
      </c>
      <c r="AJ167" s="159" t="str">
        <f aca="false">IF(Inosina!F167&gt;0,$BA$15&amp;'Pedido e Cotação'!F180&amp;" "&amp;$BA$4,"")</f>
        <v/>
      </c>
      <c r="AK167" s="159" t="str">
        <f aca="false">IF(AJ167="","",VLOOKUP(AJ167,$BA:$BD,2,0))</f>
        <v/>
      </c>
      <c r="AL167" s="159" t="str">
        <f aca="false">IF(Inosina!K167&lt;&gt;0,"5' 5-Metil dC ","")</f>
        <v/>
      </c>
      <c r="AM167" s="159" t="str">
        <f aca="false">IF(Inosina!I167&gt;0,$BA$17&amp;'Pedido e Cotação'!I180&amp;" "&amp;$BA$4,"")</f>
        <v/>
      </c>
      <c r="AN167" s="159" t="str">
        <f aca="false">IF(AM167="","",VLOOKUP(AM167,$BA:$BD,2,0))</f>
        <v/>
      </c>
      <c r="BA167" s="175" t="s">
        <v>645</v>
      </c>
      <c r="BB167" s="176" t="s">
        <v>646</v>
      </c>
      <c r="BC167" s="177" t="s">
        <v>647</v>
      </c>
      <c r="BD167" s="178" t="n">
        <v>95</v>
      </c>
    </row>
    <row r="168" customFormat="false" ht="12.75" hidden="false" customHeight="false" outlineLevel="0" collapsed="false">
      <c r="T168" s="159" t="str">
        <f aca="false">IF(Inosina!J168&lt;&gt;0,"2' O-Metil rU ","")</f>
        <v/>
      </c>
      <c r="U168" s="159" t="str">
        <f aca="false">IF(Inosina!J168&gt;0,$BA$16&amp;'Pedido e Cotação'!F181&amp;" "&amp;$BA$4,"")</f>
        <v/>
      </c>
      <c r="V168" s="159" t="str">
        <f aca="false">IF(U168="","",VLOOKUP(U168,$BA:$BD,2,0))</f>
        <v/>
      </c>
      <c r="W168" s="159" t="str">
        <f aca="false">IF(Inosina!H168&lt;&gt;0,"2' O-Metil rG ","")</f>
        <v/>
      </c>
      <c r="X168" s="159" t="str">
        <f aca="false">IF(Inosina!H168&gt;0,$BA$14&amp;'Pedido e Cotação'!F181&amp;" "&amp;$BA$4,"")</f>
        <v/>
      </c>
      <c r="Y168" s="159" t="str">
        <f aca="false">IF(X168="","",VLOOKUP(X168,$BA:$BD,2,0))</f>
        <v/>
      </c>
      <c r="Z168" s="159" t="str">
        <f aca="false">IF(Inosina!G168&lt;&gt;0,"2' O-Metil rC ","")</f>
        <v/>
      </c>
      <c r="AA168" s="159" t="str">
        <f aca="false">IF(Inosina!G168&gt;0,$BA$13&amp;'Pedido e Cotação'!F181&amp;" "&amp;$BA$4,"")</f>
        <v/>
      </c>
      <c r="AB168" s="159" t="str">
        <f aca="false">IF(AA168="","",VLOOKUP(AA168,$BA:$BD,2,0))</f>
        <v/>
      </c>
      <c r="AC168" s="159" t="str">
        <f aca="false">IF(Inosina!F168&lt;&gt;0,"2' O-Metil rA ","")</f>
        <v/>
      </c>
      <c r="AD168" s="159" t="str">
        <f aca="false">IF(Inosina!F168&gt;0,$BA$12&amp;'Pedido e Cotação'!F181&amp;" "&amp;$BA$4,"")</f>
        <v/>
      </c>
      <c r="AF168" s="159" t="str">
        <f aca="false">IF(Inosina!E168&lt;&gt;0,"Deoxy Uracila ","")</f>
        <v/>
      </c>
      <c r="AG168" s="159" t="str">
        <f aca="false">IF(Inosina!E168&gt;0,$BA$11&amp;'Pedido e Cotação'!F181&amp;" "&amp;$BA$4,"")</f>
        <v/>
      </c>
      <c r="AH168" s="159" t="str">
        <f aca="false">IF(AG168="","",VLOOKUP(AG168,$BA:$BD,2,0))</f>
        <v/>
      </c>
      <c r="AI168" s="159" t="str">
        <f aca="false">IF(Inosina!I168&lt;&gt;0,"2' O-Metil 5-Metil rU ","")</f>
        <v/>
      </c>
      <c r="AJ168" s="159" t="str">
        <f aca="false">IF(Inosina!F168&gt;0,$BA$15&amp;'Pedido e Cotação'!F181&amp;" "&amp;$BA$4,"")</f>
        <v/>
      </c>
      <c r="AK168" s="159" t="str">
        <f aca="false">IF(AJ168="","",VLOOKUP(AJ168,$BA:$BD,2,0))</f>
        <v/>
      </c>
      <c r="AL168" s="159" t="str">
        <f aca="false">IF(Inosina!K168&lt;&gt;0,"5' 5-Metil dC ","")</f>
        <v/>
      </c>
      <c r="AM168" s="159" t="str">
        <f aca="false">IF(Inosina!I168&gt;0,$BA$17&amp;'Pedido e Cotação'!I181&amp;" "&amp;$BA$4,"")</f>
        <v/>
      </c>
      <c r="AN168" s="159" t="str">
        <f aca="false">IF(AM168="","",VLOOKUP(AM168,$BA:$BD,2,0))</f>
        <v/>
      </c>
      <c r="BA168" s="175" t="s">
        <v>648</v>
      </c>
      <c r="BB168" s="176"/>
      <c r="BC168" s="177" t="s">
        <v>649</v>
      </c>
      <c r="BD168" s="178" t="n">
        <v>175</v>
      </c>
    </row>
    <row r="169" customFormat="false" ht="12.75" hidden="false" customHeight="false" outlineLevel="0" collapsed="false">
      <c r="T169" s="159" t="str">
        <f aca="false">IF(Inosina!J169&lt;&gt;0,"2' O-Metil rU ","")</f>
        <v/>
      </c>
      <c r="U169" s="159" t="str">
        <f aca="false">IF(Inosina!J169&gt;0,$BA$16&amp;'Pedido e Cotação'!F182&amp;" "&amp;$BA$4,"")</f>
        <v/>
      </c>
      <c r="V169" s="159" t="str">
        <f aca="false">IF(U169="","",VLOOKUP(U169,$BA:$BD,2,0))</f>
        <v/>
      </c>
      <c r="W169" s="159" t="str">
        <f aca="false">IF(Inosina!H169&lt;&gt;0,"2' O-Metil rG ","")</f>
        <v/>
      </c>
      <c r="X169" s="159" t="str">
        <f aca="false">IF(Inosina!H169&gt;0,$BA$14&amp;'Pedido e Cotação'!F182&amp;" "&amp;$BA$4,"")</f>
        <v/>
      </c>
      <c r="Y169" s="159" t="str">
        <f aca="false">IF(X169="","",VLOOKUP(X169,$BA:$BD,2,0))</f>
        <v/>
      </c>
      <c r="Z169" s="159" t="str">
        <f aca="false">IF(Inosina!G169&lt;&gt;0,"2' O-Metil rC ","")</f>
        <v/>
      </c>
      <c r="AA169" s="159" t="str">
        <f aca="false">IF(Inosina!G169&gt;0,$BA$13&amp;'Pedido e Cotação'!F182&amp;" "&amp;$BA$4,"")</f>
        <v/>
      </c>
      <c r="AB169" s="159" t="str">
        <f aca="false">IF(AA169="","",VLOOKUP(AA169,$BA:$BD,2,0))</f>
        <v/>
      </c>
      <c r="AC169" s="159" t="str">
        <f aca="false">IF(Inosina!F169&lt;&gt;0,"2' O-Metil rA ","")</f>
        <v/>
      </c>
      <c r="AD169" s="159" t="str">
        <f aca="false">IF(Inosina!F169&gt;0,$BA$12&amp;'Pedido e Cotação'!F182&amp;" "&amp;$BA$4,"")</f>
        <v/>
      </c>
      <c r="AF169" s="159" t="str">
        <f aca="false">IF(Inosina!E169&lt;&gt;0,"Deoxy Uracila ","")</f>
        <v/>
      </c>
      <c r="AG169" s="159" t="str">
        <f aca="false">IF(Inosina!E169&gt;0,$BA$11&amp;'Pedido e Cotação'!F182&amp;" "&amp;$BA$4,"")</f>
        <v/>
      </c>
      <c r="AH169" s="159" t="str">
        <f aca="false">IF(AG169="","",VLOOKUP(AG169,$BA:$BD,2,0))</f>
        <v/>
      </c>
      <c r="AI169" s="159" t="str">
        <f aca="false">IF(Inosina!I169&lt;&gt;0,"2' O-Metil 5-Metil rU ","")</f>
        <v/>
      </c>
      <c r="AJ169" s="159" t="str">
        <f aca="false">IF(Inosina!F169&gt;0,$BA$15&amp;'Pedido e Cotação'!F182&amp;" "&amp;$BA$4,"")</f>
        <v/>
      </c>
      <c r="AK169" s="159" t="str">
        <f aca="false">IF(AJ169="","",VLOOKUP(AJ169,$BA:$BD,2,0))</f>
        <v/>
      </c>
      <c r="AL169" s="159" t="str">
        <f aca="false">IF(Inosina!K169&lt;&gt;0,"5' 5-Metil dC ","")</f>
        <v/>
      </c>
      <c r="AM169" s="159" t="str">
        <f aca="false">IF(Inosina!I169&gt;0,$BA$17&amp;'Pedido e Cotação'!I182&amp;" "&amp;$BA$4,"")</f>
        <v/>
      </c>
      <c r="AN169" s="159" t="str">
        <f aca="false">IF(AM169="","",VLOOKUP(AM169,$BA:$BD,2,0))</f>
        <v/>
      </c>
      <c r="BA169" s="183" t="s">
        <v>650</v>
      </c>
      <c r="BB169" s="180" t="s">
        <v>651</v>
      </c>
      <c r="BC169" s="181" t="s">
        <v>652</v>
      </c>
      <c r="BD169" s="182" t="s">
        <v>399</v>
      </c>
    </row>
    <row r="170" customFormat="false" ht="12.75" hidden="false" customHeight="false" outlineLevel="0" collapsed="false">
      <c r="T170" s="159" t="str">
        <f aca="false">IF(Inosina!J170&lt;&gt;0,"2' O-Metil rU ","")</f>
        <v/>
      </c>
      <c r="U170" s="159" t="str">
        <f aca="false">IF(Inosina!J170&gt;0,$BA$16&amp;'Pedido e Cotação'!F183&amp;" "&amp;$BA$4,"")</f>
        <v/>
      </c>
      <c r="V170" s="159" t="str">
        <f aca="false">IF(U170="","",VLOOKUP(U170,$BA:$BD,2,0))</f>
        <v/>
      </c>
      <c r="W170" s="159" t="str">
        <f aca="false">IF(Inosina!H170&lt;&gt;0,"2' O-Metil rG ","")</f>
        <v/>
      </c>
      <c r="X170" s="159" t="str">
        <f aca="false">IF(Inosina!H170&gt;0,$BA$14&amp;'Pedido e Cotação'!F183&amp;" "&amp;$BA$4,"")</f>
        <v/>
      </c>
      <c r="Y170" s="159" t="str">
        <f aca="false">IF(X170="","",VLOOKUP(X170,$BA:$BD,2,0))</f>
        <v/>
      </c>
      <c r="Z170" s="159" t="str">
        <f aca="false">IF(Inosina!G170&lt;&gt;0,"2' O-Metil rC ","")</f>
        <v/>
      </c>
      <c r="AA170" s="159" t="str">
        <f aca="false">IF(Inosina!G170&gt;0,$BA$13&amp;'Pedido e Cotação'!F183&amp;" "&amp;$BA$4,"")</f>
        <v/>
      </c>
      <c r="AB170" s="159" t="str">
        <f aca="false">IF(AA170="","",VLOOKUP(AA170,$BA:$BD,2,0))</f>
        <v/>
      </c>
      <c r="AC170" s="159" t="str">
        <f aca="false">IF(Inosina!F170&lt;&gt;0,"2' O-Metil rA ","")</f>
        <v/>
      </c>
      <c r="AD170" s="159" t="str">
        <f aca="false">IF(Inosina!F170&gt;0,$BA$12&amp;'Pedido e Cotação'!F183&amp;" "&amp;$BA$4,"")</f>
        <v/>
      </c>
      <c r="AF170" s="159" t="str">
        <f aca="false">IF(Inosina!E170&lt;&gt;0,"Deoxy Uracila ","")</f>
        <v/>
      </c>
      <c r="AG170" s="159" t="str">
        <f aca="false">IF(Inosina!E170&gt;0,$BA$11&amp;'Pedido e Cotação'!F183&amp;" "&amp;$BA$4,"")</f>
        <v/>
      </c>
      <c r="AH170" s="159" t="str">
        <f aca="false">IF(AG170="","",VLOOKUP(AG170,$BA:$BD,2,0))</f>
        <v/>
      </c>
      <c r="AI170" s="159" t="str">
        <f aca="false">IF(Inosina!I170&lt;&gt;0,"2' O-Metil 5-Metil rU ","")</f>
        <v/>
      </c>
      <c r="AJ170" s="159" t="str">
        <f aca="false">IF(Inosina!F170&gt;0,$BA$15&amp;'Pedido e Cotação'!F183&amp;" "&amp;$BA$4,"")</f>
        <v/>
      </c>
      <c r="AK170" s="159" t="str">
        <f aca="false">IF(AJ170="","",VLOOKUP(AJ170,$BA:$BD,2,0))</f>
        <v/>
      </c>
      <c r="AL170" s="159" t="str">
        <f aca="false">IF(Inosina!K170&lt;&gt;0,"5' 5-Metil dC ","")</f>
        <v/>
      </c>
      <c r="AM170" s="159" t="str">
        <f aca="false">IF(Inosina!I170&gt;0,$BA$17&amp;'Pedido e Cotação'!I183&amp;" "&amp;$BA$4,"")</f>
        <v/>
      </c>
      <c r="AN170" s="159" t="str">
        <f aca="false">IF(AM170="","",VLOOKUP(AM170,$BA:$BD,2,0))</f>
        <v/>
      </c>
      <c r="BA170" s="183" t="s">
        <v>653</v>
      </c>
      <c r="BB170" s="180" t="s">
        <v>654</v>
      </c>
      <c r="BC170" s="181" t="s">
        <v>655</v>
      </c>
      <c r="BD170" s="182" t="n">
        <v>638</v>
      </c>
    </row>
    <row r="171" customFormat="false" ht="12.75" hidden="false" customHeight="false" outlineLevel="0" collapsed="false">
      <c r="T171" s="159" t="str">
        <f aca="false">IF(Inosina!J171&lt;&gt;0,"2' O-Metil rU ","")</f>
        <v/>
      </c>
      <c r="U171" s="159" t="str">
        <f aca="false">IF(Inosina!J171&gt;0,$BA$16&amp;'Pedido e Cotação'!F184&amp;" "&amp;$BA$4,"")</f>
        <v/>
      </c>
      <c r="V171" s="159" t="str">
        <f aca="false">IF(U171="","",VLOOKUP(U171,$BA:$BD,2,0))</f>
        <v/>
      </c>
      <c r="W171" s="159" t="str">
        <f aca="false">IF(Inosina!H171&lt;&gt;0,"2' O-Metil rG ","")</f>
        <v/>
      </c>
      <c r="X171" s="159" t="str">
        <f aca="false">IF(Inosina!H171&gt;0,$BA$14&amp;'Pedido e Cotação'!F184&amp;" "&amp;$BA$4,"")</f>
        <v/>
      </c>
      <c r="Y171" s="159" t="str">
        <f aca="false">IF(X171="","",VLOOKUP(X171,$BA:$BD,2,0))</f>
        <v/>
      </c>
      <c r="Z171" s="159" t="str">
        <f aca="false">IF(Inosina!G171&lt;&gt;0,"2' O-Metil rC ","")</f>
        <v/>
      </c>
      <c r="AA171" s="159" t="str">
        <f aca="false">IF(Inosina!G171&gt;0,$BA$13&amp;'Pedido e Cotação'!F184&amp;" "&amp;$BA$4,"")</f>
        <v/>
      </c>
      <c r="AB171" s="159" t="str">
        <f aca="false">IF(AA171="","",VLOOKUP(AA171,$BA:$BD,2,0))</f>
        <v/>
      </c>
      <c r="AC171" s="159" t="str">
        <f aca="false">IF(Inosina!F171&lt;&gt;0,"2' O-Metil rA ","")</f>
        <v/>
      </c>
      <c r="AD171" s="159" t="str">
        <f aca="false">IF(Inosina!F171&gt;0,$BA$12&amp;'Pedido e Cotação'!F184&amp;" "&amp;$BA$4,"")</f>
        <v/>
      </c>
      <c r="AF171" s="159" t="str">
        <f aca="false">IF(Inosina!E171&lt;&gt;0,"Deoxy Uracila ","")</f>
        <v/>
      </c>
      <c r="AG171" s="159" t="str">
        <f aca="false">IF(Inosina!E171&gt;0,$BA$11&amp;'Pedido e Cotação'!F184&amp;" "&amp;$BA$4,"")</f>
        <v/>
      </c>
      <c r="AH171" s="159" t="str">
        <f aca="false">IF(AG171="","",VLOOKUP(AG171,$BA:$BD,2,0))</f>
        <v/>
      </c>
      <c r="AI171" s="159" t="str">
        <f aca="false">IF(Inosina!I171&lt;&gt;0,"2' O-Metil 5-Metil rU ","")</f>
        <v/>
      </c>
      <c r="AJ171" s="159" t="str">
        <f aca="false">IF(Inosina!F171&gt;0,$BA$15&amp;'Pedido e Cotação'!F184&amp;" "&amp;$BA$4,"")</f>
        <v/>
      </c>
      <c r="AK171" s="159" t="str">
        <f aca="false">IF(AJ171="","",VLOOKUP(AJ171,$BA:$BD,2,0))</f>
        <v/>
      </c>
      <c r="AL171" s="159" t="str">
        <f aca="false">IF(Inosina!K171&lt;&gt;0,"5' 5-Metil dC ","")</f>
        <v/>
      </c>
      <c r="AM171" s="159" t="str">
        <f aca="false">IF(Inosina!I171&gt;0,$BA$17&amp;'Pedido e Cotação'!I184&amp;" "&amp;$BA$4,"")</f>
        <v/>
      </c>
      <c r="AN171" s="159" t="str">
        <f aca="false">IF(AM171="","",VLOOKUP(AM171,$BA:$BD,2,0))</f>
        <v/>
      </c>
      <c r="BA171" s="183" t="s">
        <v>656</v>
      </c>
      <c r="BB171" s="180" t="s">
        <v>657</v>
      </c>
      <c r="BC171" s="181" t="s">
        <v>658</v>
      </c>
      <c r="BD171" s="182" t="n">
        <v>783</v>
      </c>
    </row>
    <row r="172" customFormat="false" ht="12.75" hidden="false" customHeight="false" outlineLevel="0" collapsed="false">
      <c r="T172" s="159" t="str">
        <f aca="false">IF(Inosina!J172&lt;&gt;0,"2' O-Metil rU ","")</f>
        <v/>
      </c>
      <c r="U172" s="159" t="str">
        <f aca="false">IF(Inosina!J172&gt;0,$BA$16&amp;'Pedido e Cotação'!F185&amp;" "&amp;$BA$4,"")</f>
        <v/>
      </c>
      <c r="V172" s="159" t="str">
        <f aca="false">IF(U172="","",VLOOKUP(U172,$BA:$BD,2,0))</f>
        <v/>
      </c>
      <c r="W172" s="159" t="str">
        <f aca="false">IF(Inosina!H172&lt;&gt;0,"2' O-Metil rG ","")</f>
        <v/>
      </c>
      <c r="X172" s="159" t="str">
        <f aca="false">IF(Inosina!H172&gt;0,$BA$14&amp;'Pedido e Cotação'!F185&amp;" "&amp;$BA$4,"")</f>
        <v/>
      </c>
      <c r="Y172" s="159" t="str">
        <f aca="false">IF(X172="","",VLOOKUP(X172,$BA:$BD,2,0))</f>
        <v/>
      </c>
      <c r="Z172" s="159" t="str">
        <f aca="false">IF(Inosina!G172&lt;&gt;0,"2' O-Metil rC ","")</f>
        <v/>
      </c>
      <c r="AA172" s="159" t="str">
        <f aca="false">IF(Inosina!G172&gt;0,$BA$13&amp;'Pedido e Cotação'!F185&amp;" "&amp;$BA$4,"")</f>
        <v/>
      </c>
      <c r="AB172" s="159" t="str">
        <f aca="false">IF(AA172="","",VLOOKUP(AA172,$BA:$BD,2,0))</f>
        <v/>
      </c>
      <c r="AC172" s="159" t="str">
        <f aca="false">IF(Inosina!F172&lt;&gt;0,"2' O-Metil rA ","")</f>
        <v/>
      </c>
      <c r="AD172" s="159" t="str">
        <f aca="false">IF(Inosina!F172&gt;0,$BA$12&amp;'Pedido e Cotação'!F185&amp;" "&amp;$BA$4,"")</f>
        <v/>
      </c>
      <c r="AF172" s="159" t="str">
        <f aca="false">IF(Inosina!E172&lt;&gt;0,"Deoxy Uracila ","")</f>
        <v/>
      </c>
      <c r="AG172" s="159" t="str">
        <f aca="false">IF(Inosina!E172&gt;0,$BA$11&amp;'Pedido e Cotação'!F185&amp;" "&amp;$BA$4,"")</f>
        <v/>
      </c>
      <c r="AH172" s="159" t="str">
        <f aca="false">IF(AG172="","",VLOOKUP(AG172,$BA:$BD,2,0))</f>
        <v/>
      </c>
      <c r="AI172" s="159" t="str">
        <f aca="false">IF(Inosina!I172&lt;&gt;0,"2' O-Metil 5-Metil rU ","")</f>
        <v/>
      </c>
      <c r="AJ172" s="159" t="str">
        <f aca="false">IF(Inosina!F172&gt;0,$BA$15&amp;'Pedido e Cotação'!F185&amp;" "&amp;$BA$4,"")</f>
        <v/>
      </c>
      <c r="AK172" s="159" t="str">
        <f aca="false">IF(AJ172="","",VLOOKUP(AJ172,$BA:$BD,2,0))</f>
        <v/>
      </c>
      <c r="AL172" s="159" t="str">
        <f aca="false">IF(Inosina!K172&lt;&gt;0,"5' 5-Metil dC ","")</f>
        <v/>
      </c>
      <c r="AM172" s="159" t="str">
        <f aca="false">IF(Inosina!I172&gt;0,$BA$17&amp;'Pedido e Cotação'!I185&amp;" "&amp;$BA$4,"")</f>
        <v/>
      </c>
      <c r="AN172" s="159" t="str">
        <f aca="false">IF(AM172="","",VLOOKUP(AM172,$BA:$BD,2,0))</f>
        <v/>
      </c>
      <c r="BA172" s="183" t="s">
        <v>659</v>
      </c>
      <c r="BB172" s="180" t="s">
        <v>660</v>
      </c>
      <c r="BC172" s="181" t="s">
        <v>661</v>
      </c>
      <c r="BD172" s="182" t="n">
        <v>1018</v>
      </c>
    </row>
    <row r="173" customFormat="false" ht="12.75" hidden="false" customHeight="false" outlineLevel="0" collapsed="false">
      <c r="T173" s="159" t="str">
        <f aca="false">IF(Inosina!J173&lt;&gt;0,"2' O-Metil rU ","")</f>
        <v/>
      </c>
      <c r="U173" s="159" t="str">
        <f aca="false">IF(Inosina!J173&gt;0,$BA$16&amp;'Pedido e Cotação'!F186&amp;" "&amp;$BA$4,"")</f>
        <v/>
      </c>
      <c r="V173" s="159" t="str">
        <f aca="false">IF(U173="","",VLOOKUP(U173,$BA:$BD,2,0))</f>
        <v/>
      </c>
      <c r="W173" s="159" t="str">
        <f aca="false">IF(Inosina!H173&lt;&gt;0,"2' O-Metil rG ","")</f>
        <v/>
      </c>
      <c r="X173" s="159" t="str">
        <f aca="false">IF(Inosina!H173&gt;0,$BA$14&amp;'Pedido e Cotação'!F186&amp;" "&amp;$BA$4,"")</f>
        <v/>
      </c>
      <c r="Y173" s="159" t="str">
        <f aca="false">IF(X173="","",VLOOKUP(X173,$BA:$BD,2,0))</f>
        <v/>
      </c>
      <c r="Z173" s="159" t="str">
        <f aca="false">IF(Inosina!G173&lt;&gt;0,"2' O-Metil rC ","")</f>
        <v/>
      </c>
      <c r="AA173" s="159" t="str">
        <f aca="false">IF(Inosina!G173&gt;0,$BA$13&amp;'Pedido e Cotação'!F186&amp;" "&amp;$BA$4,"")</f>
        <v/>
      </c>
      <c r="AB173" s="159" t="str">
        <f aca="false">IF(AA173="","",VLOOKUP(AA173,$BA:$BD,2,0))</f>
        <v/>
      </c>
      <c r="AC173" s="159" t="str">
        <f aca="false">IF(Inosina!F173&lt;&gt;0,"2' O-Metil rA ","")</f>
        <v/>
      </c>
      <c r="AD173" s="159" t="str">
        <f aca="false">IF(Inosina!F173&gt;0,$BA$12&amp;'Pedido e Cotação'!F186&amp;" "&amp;$BA$4,"")</f>
        <v/>
      </c>
      <c r="AF173" s="159" t="str">
        <f aca="false">IF(Inosina!E173&lt;&gt;0,"Deoxy Uracila ","")</f>
        <v/>
      </c>
      <c r="AG173" s="159" t="str">
        <f aca="false">IF(Inosina!E173&gt;0,$BA$11&amp;'Pedido e Cotação'!F186&amp;" "&amp;$BA$4,"")</f>
        <v/>
      </c>
      <c r="AH173" s="159" t="str">
        <f aca="false">IF(AG173="","",VLOOKUP(AG173,$BA:$BD,2,0))</f>
        <v/>
      </c>
      <c r="AI173" s="159" t="str">
        <f aca="false">IF(Inosina!I173&lt;&gt;0,"2' O-Metil 5-Metil rU ","")</f>
        <v/>
      </c>
      <c r="AJ173" s="159" t="str">
        <f aca="false">IF(Inosina!F173&gt;0,$BA$15&amp;'Pedido e Cotação'!F186&amp;" "&amp;$BA$4,"")</f>
        <v/>
      </c>
      <c r="AK173" s="159" t="str">
        <f aca="false">IF(AJ173="","",VLOOKUP(AJ173,$BA:$BD,2,0))</f>
        <v/>
      </c>
      <c r="AL173" s="159" t="str">
        <f aca="false">IF(Inosina!K173&lt;&gt;0,"5' 5-Metil dC ","")</f>
        <v/>
      </c>
      <c r="AM173" s="159" t="str">
        <f aca="false">IF(Inosina!I173&gt;0,$BA$17&amp;'Pedido e Cotação'!I186&amp;" "&amp;$BA$4,"")</f>
        <v/>
      </c>
      <c r="AN173" s="159" t="str">
        <f aca="false">IF(AM173="","",VLOOKUP(AM173,$BA:$BD,2,0))</f>
        <v/>
      </c>
      <c r="BA173" s="183" t="s">
        <v>662</v>
      </c>
      <c r="BB173" s="180" t="s">
        <v>663</v>
      </c>
      <c r="BC173" s="181" t="s">
        <v>664</v>
      </c>
      <c r="BD173" s="182" t="n">
        <v>1220</v>
      </c>
    </row>
    <row r="174" customFormat="false" ht="12.75" hidden="false" customHeight="false" outlineLevel="0" collapsed="false">
      <c r="T174" s="159" t="str">
        <f aca="false">IF(Inosina!J174&lt;&gt;0,"2' O-Metil rU ","")</f>
        <v/>
      </c>
      <c r="U174" s="159" t="str">
        <f aca="false">IF(Inosina!J174&gt;0,$BA$16&amp;'Pedido e Cotação'!F187&amp;" "&amp;$BA$4,"")</f>
        <v/>
      </c>
      <c r="V174" s="159" t="str">
        <f aca="false">IF(U174="","",VLOOKUP(U174,$BA:$BD,2,0))</f>
        <v/>
      </c>
      <c r="W174" s="159" t="str">
        <f aca="false">IF(Inosina!H174&lt;&gt;0,"2' O-Metil rG ","")</f>
        <v/>
      </c>
      <c r="X174" s="159" t="str">
        <f aca="false">IF(Inosina!H174&gt;0,$BA$14&amp;'Pedido e Cotação'!F187&amp;" "&amp;$BA$4,"")</f>
        <v/>
      </c>
      <c r="Y174" s="159" t="str">
        <f aca="false">IF(X174="","",VLOOKUP(X174,$BA:$BD,2,0))</f>
        <v/>
      </c>
      <c r="Z174" s="159" t="str">
        <f aca="false">IF(Inosina!G174&lt;&gt;0,"2' O-Metil rC ","")</f>
        <v/>
      </c>
      <c r="AA174" s="159" t="str">
        <f aca="false">IF(Inosina!G174&gt;0,$BA$13&amp;'Pedido e Cotação'!F187&amp;" "&amp;$BA$4,"")</f>
        <v/>
      </c>
      <c r="AB174" s="159" t="str">
        <f aca="false">IF(AA174="","",VLOOKUP(AA174,$BA:$BD,2,0))</f>
        <v/>
      </c>
      <c r="AC174" s="159" t="str">
        <f aca="false">IF(Inosina!F174&lt;&gt;0,"2' O-Metil rA ","")</f>
        <v/>
      </c>
      <c r="AD174" s="159" t="str">
        <f aca="false">IF(Inosina!F174&gt;0,$BA$12&amp;'Pedido e Cotação'!F187&amp;" "&amp;$BA$4,"")</f>
        <v/>
      </c>
      <c r="AF174" s="159" t="str">
        <f aca="false">IF(Inosina!E174&lt;&gt;0,"Deoxy Uracila ","")</f>
        <v/>
      </c>
      <c r="AG174" s="159" t="str">
        <f aca="false">IF(Inosina!E174&gt;0,$BA$11&amp;'Pedido e Cotação'!F187&amp;" "&amp;$BA$4,"")</f>
        <v/>
      </c>
      <c r="AH174" s="159" t="str">
        <f aca="false">IF(AG174="","",VLOOKUP(AG174,$BA:$BD,2,0))</f>
        <v/>
      </c>
      <c r="AI174" s="159" t="str">
        <f aca="false">IF(Inosina!I174&lt;&gt;0,"2' O-Metil 5-Metil rU ","")</f>
        <v/>
      </c>
      <c r="AJ174" s="159" t="str">
        <f aca="false">IF(Inosina!F174&gt;0,$BA$15&amp;'Pedido e Cotação'!F187&amp;" "&amp;$BA$4,"")</f>
        <v/>
      </c>
      <c r="AK174" s="159" t="str">
        <f aca="false">IF(AJ174="","",VLOOKUP(AJ174,$BA:$BD,2,0))</f>
        <v/>
      </c>
      <c r="AL174" s="159" t="str">
        <f aca="false">IF(Inosina!K174&lt;&gt;0,"5' 5-Metil dC ","")</f>
        <v/>
      </c>
      <c r="AM174" s="159" t="str">
        <f aca="false">IF(Inosina!I174&gt;0,$BA$17&amp;'Pedido e Cotação'!I187&amp;" "&amp;$BA$4,"")</f>
        <v/>
      </c>
      <c r="AN174" s="159" t="str">
        <f aca="false">IF(AM174="","",VLOOKUP(AM174,$BA:$BD,2,0))</f>
        <v/>
      </c>
      <c r="BA174" s="183" t="s">
        <v>665</v>
      </c>
      <c r="BB174" s="180"/>
      <c r="BC174" s="181" t="s">
        <v>666</v>
      </c>
      <c r="BD174" s="182" t="n">
        <v>2200</v>
      </c>
    </row>
    <row r="175" customFormat="false" ht="12.75" hidden="false" customHeight="false" outlineLevel="0" collapsed="false">
      <c r="T175" s="159" t="str">
        <f aca="false">IF(Inosina!J175&lt;&gt;0,"2' O-Metil rU ","")</f>
        <v/>
      </c>
      <c r="U175" s="159" t="str">
        <f aca="false">IF(Inosina!J175&gt;0,$BA$16&amp;'Pedido e Cotação'!F188&amp;" "&amp;$BA$4,"")</f>
        <v/>
      </c>
      <c r="V175" s="159" t="str">
        <f aca="false">IF(U175="","",VLOOKUP(U175,$BA:$BD,2,0))</f>
        <v/>
      </c>
      <c r="W175" s="159" t="str">
        <f aca="false">IF(Inosina!H175&lt;&gt;0,"2' O-Metil rG ","")</f>
        <v/>
      </c>
      <c r="X175" s="159" t="str">
        <f aca="false">IF(Inosina!H175&gt;0,$BA$14&amp;'Pedido e Cotação'!F188&amp;" "&amp;$BA$4,"")</f>
        <v/>
      </c>
      <c r="Y175" s="159" t="str">
        <f aca="false">IF(X175="","",VLOOKUP(X175,$BA:$BD,2,0))</f>
        <v/>
      </c>
      <c r="Z175" s="159" t="str">
        <f aca="false">IF(Inosina!G175&lt;&gt;0,"2' O-Metil rC ","")</f>
        <v/>
      </c>
      <c r="AA175" s="159" t="str">
        <f aca="false">IF(Inosina!G175&gt;0,$BA$13&amp;'Pedido e Cotação'!F188&amp;" "&amp;$BA$4,"")</f>
        <v/>
      </c>
      <c r="AB175" s="159" t="str">
        <f aca="false">IF(AA175="","",VLOOKUP(AA175,$BA:$BD,2,0))</f>
        <v/>
      </c>
      <c r="AC175" s="159" t="str">
        <f aca="false">IF(Inosina!F175&lt;&gt;0,"2' O-Metil rA ","")</f>
        <v/>
      </c>
      <c r="AD175" s="159" t="str">
        <f aca="false">IF(Inosina!F175&gt;0,$BA$12&amp;'Pedido e Cotação'!F188&amp;" "&amp;$BA$4,"")</f>
        <v/>
      </c>
      <c r="AF175" s="159" t="str">
        <f aca="false">IF(Inosina!E175&lt;&gt;0,"Deoxy Uracila ","")</f>
        <v/>
      </c>
      <c r="AG175" s="159" t="str">
        <f aca="false">IF(Inosina!E175&gt;0,$BA$11&amp;'Pedido e Cotação'!F188&amp;" "&amp;$BA$4,"")</f>
        <v/>
      </c>
      <c r="AH175" s="159" t="str">
        <f aca="false">IF(AG175="","",VLOOKUP(AG175,$BA:$BD,2,0))</f>
        <v/>
      </c>
      <c r="AI175" s="159" t="str">
        <f aca="false">IF(Inosina!I175&lt;&gt;0,"2' O-Metil 5-Metil rU ","")</f>
        <v/>
      </c>
      <c r="AJ175" s="159" t="str">
        <f aca="false">IF(Inosina!F175&gt;0,$BA$15&amp;'Pedido e Cotação'!F188&amp;" "&amp;$BA$4,"")</f>
        <v/>
      </c>
      <c r="AK175" s="159" t="str">
        <f aca="false">IF(AJ175="","",VLOOKUP(AJ175,$BA:$BD,2,0))</f>
        <v/>
      </c>
      <c r="AL175" s="159" t="str">
        <f aca="false">IF(Inosina!K175&lt;&gt;0,"5' 5-Metil dC ","")</f>
        <v/>
      </c>
      <c r="AM175" s="159" t="str">
        <f aca="false">IF(Inosina!I175&gt;0,$BA$17&amp;'Pedido e Cotação'!I188&amp;" "&amp;$BA$4,"")</f>
        <v/>
      </c>
      <c r="AN175" s="159" t="str">
        <f aca="false">IF(AM175="","",VLOOKUP(AM175,$BA:$BD,2,0))</f>
        <v/>
      </c>
      <c r="BA175" s="175" t="s">
        <v>667</v>
      </c>
      <c r="BB175" s="176" t="s">
        <v>668</v>
      </c>
      <c r="BC175" s="177" t="s">
        <v>669</v>
      </c>
      <c r="BD175" s="178" t="s">
        <v>399</v>
      </c>
    </row>
    <row r="176" customFormat="false" ht="12.75" hidden="false" customHeight="false" outlineLevel="0" collapsed="false">
      <c r="T176" s="159" t="str">
        <f aca="false">IF(Inosina!J176&lt;&gt;0,"2' O-Metil rU ","")</f>
        <v/>
      </c>
      <c r="U176" s="159" t="str">
        <f aca="false">IF(Inosina!J176&gt;0,$BA$16&amp;'Pedido e Cotação'!F189&amp;" "&amp;$BA$4,"")</f>
        <v/>
      </c>
      <c r="V176" s="159" t="str">
        <f aca="false">IF(U176="","",VLOOKUP(U176,$BA:$BD,2,0))</f>
        <v/>
      </c>
      <c r="W176" s="159" t="str">
        <f aca="false">IF(Inosina!H176&lt;&gt;0,"2' O-Metil rG ","")</f>
        <v/>
      </c>
      <c r="X176" s="159" t="str">
        <f aca="false">IF(Inosina!H176&gt;0,$BA$14&amp;'Pedido e Cotação'!F189&amp;" "&amp;$BA$4,"")</f>
        <v/>
      </c>
      <c r="Y176" s="159" t="str">
        <f aca="false">IF(X176="","",VLOOKUP(X176,$BA:$BD,2,0))</f>
        <v/>
      </c>
      <c r="Z176" s="159" t="str">
        <f aca="false">IF(Inosina!G176&lt;&gt;0,"2' O-Metil rC ","")</f>
        <v/>
      </c>
      <c r="AA176" s="159" t="str">
        <f aca="false">IF(Inosina!G176&gt;0,$BA$13&amp;'Pedido e Cotação'!F189&amp;" "&amp;$BA$4,"")</f>
        <v/>
      </c>
      <c r="AB176" s="159" t="str">
        <f aca="false">IF(AA176="","",VLOOKUP(AA176,$BA:$BD,2,0))</f>
        <v/>
      </c>
      <c r="AC176" s="159" t="str">
        <f aca="false">IF(Inosina!F176&lt;&gt;0,"2' O-Metil rA ","")</f>
        <v/>
      </c>
      <c r="AD176" s="159" t="str">
        <f aca="false">IF(Inosina!F176&gt;0,$BA$12&amp;'Pedido e Cotação'!F189&amp;" "&amp;$BA$4,"")</f>
        <v/>
      </c>
      <c r="AF176" s="159" t="str">
        <f aca="false">IF(Inosina!E176&lt;&gt;0,"Deoxy Uracila ","")</f>
        <v/>
      </c>
      <c r="AG176" s="159" t="str">
        <f aca="false">IF(Inosina!E176&gt;0,$BA$11&amp;'Pedido e Cotação'!F189&amp;" "&amp;$BA$4,"")</f>
        <v/>
      </c>
      <c r="AH176" s="159" t="str">
        <f aca="false">IF(AG176="","",VLOOKUP(AG176,$BA:$BD,2,0))</f>
        <v/>
      </c>
      <c r="AI176" s="159" t="str">
        <f aca="false">IF(Inosina!I176&lt;&gt;0,"2' O-Metil 5-Metil rU ","")</f>
        <v/>
      </c>
      <c r="AJ176" s="159" t="str">
        <f aca="false">IF(Inosina!F176&gt;0,$BA$15&amp;'Pedido e Cotação'!F189&amp;" "&amp;$BA$4,"")</f>
        <v/>
      </c>
      <c r="AK176" s="159" t="str">
        <f aca="false">IF(AJ176="","",VLOOKUP(AJ176,$BA:$BD,2,0))</f>
        <v/>
      </c>
      <c r="AL176" s="159" t="str">
        <f aca="false">IF(Inosina!K176&lt;&gt;0,"5' 5-Metil dC ","")</f>
        <v/>
      </c>
      <c r="AM176" s="159" t="str">
        <f aca="false">IF(Inosina!I176&gt;0,$BA$17&amp;'Pedido e Cotação'!I189&amp;" "&amp;$BA$4,"")</f>
        <v/>
      </c>
      <c r="AN176" s="159" t="str">
        <f aca="false">IF(AM176="","",VLOOKUP(AM176,$BA:$BD,2,0))</f>
        <v/>
      </c>
      <c r="BA176" s="175" t="s">
        <v>670</v>
      </c>
      <c r="BB176" s="176" t="s">
        <v>671</v>
      </c>
      <c r="BC176" s="177" t="s">
        <v>672</v>
      </c>
      <c r="BD176" s="178" t="n">
        <v>209</v>
      </c>
    </row>
    <row r="177" customFormat="false" ht="12.75" hidden="false" customHeight="false" outlineLevel="0" collapsed="false">
      <c r="T177" s="159" t="str">
        <f aca="false">IF(Inosina!J177&lt;&gt;0,"2' O-Metil rU ","")</f>
        <v/>
      </c>
      <c r="U177" s="159" t="str">
        <f aca="false">IF(Inosina!J177&gt;0,$BA$16&amp;'Pedido e Cotação'!F190&amp;" "&amp;$BA$4,"")</f>
        <v/>
      </c>
      <c r="V177" s="159" t="str">
        <f aca="false">IF(U177="","",VLOOKUP(U177,$BA:$BD,2,0))</f>
        <v/>
      </c>
      <c r="W177" s="159" t="str">
        <f aca="false">IF(Inosina!H177&lt;&gt;0,"2' O-Metil rG ","")</f>
        <v/>
      </c>
      <c r="X177" s="159" t="str">
        <f aca="false">IF(Inosina!H177&gt;0,$BA$14&amp;'Pedido e Cotação'!F190&amp;" "&amp;$BA$4,"")</f>
        <v/>
      </c>
      <c r="Y177" s="159" t="str">
        <f aca="false">IF(X177="","",VLOOKUP(X177,$BA:$BD,2,0))</f>
        <v/>
      </c>
      <c r="Z177" s="159" t="str">
        <f aca="false">IF(Inosina!G177&lt;&gt;0,"2' O-Metil rC ","")</f>
        <v/>
      </c>
      <c r="AA177" s="159" t="str">
        <f aca="false">IF(Inosina!G177&gt;0,$BA$13&amp;'Pedido e Cotação'!F190&amp;" "&amp;$BA$4,"")</f>
        <v/>
      </c>
      <c r="AB177" s="159" t="str">
        <f aca="false">IF(AA177="","",VLOOKUP(AA177,$BA:$BD,2,0))</f>
        <v/>
      </c>
      <c r="AC177" s="159" t="str">
        <f aca="false">IF(Inosina!F177&lt;&gt;0,"2' O-Metil rA ","")</f>
        <v/>
      </c>
      <c r="AD177" s="159" t="str">
        <f aca="false">IF(Inosina!F177&gt;0,$BA$12&amp;'Pedido e Cotação'!F190&amp;" "&amp;$BA$4,"")</f>
        <v/>
      </c>
      <c r="AF177" s="159" t="str">
        <f aca="false">IF(Inosina!E177&lt;&gt;0,"Deoxy Uracila ","")</f>
        <v/>
      </c>
      <c r="AG177" s="159" t="str">
        <f aca="false">IF(Inosina!E177&gt;0,$BA$11&amp;'Pedido e Cotação'!F190&amp;" "&amp;$BA$4,"")</f>
        <v/>
      </c>
      <c r="AH177" s="159" t="str">
        <f aca="false">IF(AG177="","",VLOOKUP(AG177,$BA:$BD,2,0))</f>
        <v/>
      </c>
      <c r="AI177" s="159" t="str">
        <f aca="false">IF(Inosina!I177&lt;&gt;0,"2' O-Metil 5-Metil rU ","")</f>
        <v/>
      </c>
      <c r="AJ177" s="159" t="str">
        <f aca="false">IF(Inosina!F177&gt;0,$BA$15&amp;'Pedido e Cotação'!F190&amp;" "&amp;$BA$4,"")</f>
        <v/>
      </c>
      <c r="AK177" s="159" t="str">
        <f aca="false">IF(AJ177="","",VLOOKUP(AJ177,$BA:$BD,2,0))</f>
        <v/>
      </c>
      <c r="AL177" s="159" t="str">
        <f aca="false">IF(Inosina!K177&lt;&gt;0,"5' 5-Metil dC ","")</f>
        <v/>
      </c>
      <c r="AM177" s="159" t="str">
        <f aca="false">IF(Inosina!I177&gt;0,$BA$17&amp;'Pedido e Cotação'!I190&amp;" "&amp;$BA$4,"")</f>
        <v/>
      </c>
      <c r="AN177" s="159" t="str">
        <f aca="false">IF(AM177="","",VLOOKUP(AM177,$BA:$BD,2,0))</f>
        <v/>
      </c>
      <c r="BA177" s="175" t="s">
        <v>673</v>
      </c>
      <c r="BB177" s="176" t="s">
        <v>674</v>
      </c>
      <c r="BC177" s="177" t="s">
        <v>675</v>
      </c>
      <c r="BD177" s="178" t="n">
        <v>256</v>
      </c>
    </row>
    <row r="178" customFormat="false" ht="12.75" hidden="false" customHeight="false" outlineLevel="0" collapsed="false">
      <c r="T178" s="159" t="str">
        <f aca="false">IF(Inosina!J178&lt;&gt;0,"2' O-Metil rU ","")</f>
        <v/>
      </c>
      <c r="U178" s="159" t="str">
        <f aca="false">IF(Inosina!J178&gt;0,$BA$16&amp;'Pedido e Cotação'!F191&amp;" "&amp;$BA$4,"")</f>
        <v/>
      </c>
      <c r="V178" s="159" t="str">
        <f aca="false">IF(U178="","",VLOOKUP(U178,$BA:$BD,2,0))</f>
        <v/>
      </c>
      <c r="W178" s="159" t="str">
        <f aca="false">IF(Inosina!H178&lt;&gt;0,"2' O-Metil rG ","")</f>
        <v/>
      </c>
      <c r="X178" s="159" t="str">
        <f aca="false">IF(Inosina!H178&gt;0,$BA$14&amp;'Pedido e Cotação'!F191&amp;" "&amp;$BA$4,"")</f>
        <v/>
      </c>
      <c r="Y178" s="159" t="str">
        <f aca="false">IF(X178="","",VLOOKUP(X178,$BA:$BD,2,0))</f>
        <v/>
      </c>
      <c r="Z178" s="159" t="str">
        <f aca="false">IF(Inosina!G178&lt;&gt;0,"2' O-Metil rC ","")</f>
        <v/>
      </c>
      <c r="AA178" s="159" t="str">
        <f aca="false">IF(Inosina!G178&gt;0,$BA$13&amp;'Pedido e Cotação'!F191&amp;" "&amp;$BA$4,"")</f>
        <v/>
      </c>
      <c r="AB178" s="159" t="str">
        <f aca="false">IF(AA178="","",VLOOKUP(AA178,$BA:$BD,2,0))</f>
        <v/>
      </c>
      <c r="AC178" s="159" t="str">
        <f aca="false">IF(Inosina!F178&lt;&gt;0,"2' O-Metil rA ","")</f>
        <v/>
      </c>
      <c r="AD178" s="159" t="str">
        <f aca="false">IF(Inosina!F178&gt;0,$BA$12&amp;'Pedido e Cotação'!F191&amp;" "&amp;$BA$4,"")</f>
        <v/>
      </c>
      <c r="AF178" s="159" t="str">
        <f aca="false">IF(Inosina!E178&lt;&gt;0,"Deoxy Uracila ","")</f>
        <v/>
      </c>
      <c r="AG178" s="159" t="str">
        <f aca="false">IF(Inosina!E178&gt;0,$BA$11&amp;'Pedido e Cotação'!F191&amp;" "&amp;$BA$4,"")</f>
        <v/>
      </c>
      <c r="AH178" s="159" t="str">
        <f aca="false">IF(AG178="","",VLOOKUP(AG178,$BA:$BD,2,0))</f>
        <v/>
      </c>
      <c r="AI178" s="159" t="str">
        <f aca="false">IF(Inosina!I178&lt;&gt;0,"2' O-Metil 5-Metil rU ","")</f>
        <v/>
      </c>
      <c r="AJ178" s="159" t="str">
        <f aca="false">IF(Inosina!F178&gt;0,$BA$15&amp;'Pedido e Cotação'!F191&amp;" "&amp;$BA$4,"")</f>
        <v/>
      </c>
      <c r="AK178" s="159" t="str">
        <f aca="false">IF(AJ178="","",VLOOKUP(AJ178,$BA:$BD,2,0))</f>
        <v/>
      </c>
      <c r="AL178" s="159" t="str">
        <f aca="false">IF(Inosina!K178&lt;&gt;0,"5' 5-Metil dC ","")</f>
        <v/>
      </c>
      <c r="AM178" s="159" t="str">
        <f aca="false">IF(Inosina!I178&gt;0,$BA$17&amp;'Pedido e Cotação'!I191&amp;" "&amp;$BA$4,"")</f>
        <v/>
      </c>
      <c r="AN178" s="159" t="str">
        <f aca="false">IF(AM178="","",VLOOKUP(AM178,$BA:$BD,2,0))</f>
        <v/>
      </c>
      <c r="BA178" s="175" t="s">
        <v>676</v>
      </c>
      <c r="BB178" s="176" t="s">
        <v>677</v>
      </c>
      <c r="BC178" s="177" t="s">
        <v>678</v>
      </c>
      <c r="BD178" s="178" t="n">
        <v>334</v>
      </c>
    </row>
    <row r="179" customFormat="false" ht="12.75" hidden="false" customHeight="false" outlineLevel="0" collapsed="false">
      <c r="T179" s="159" t="str">
        <f aca="false">IF(Inosina!J179&lt;&gt;0,"2' O-Metil rU ","")</f>
        <v/>
      </c>
      <c r="U179" s="159" t="str">
        <f aca="false">IF(Inosina!J179&gt;0,$BA$16&amp;'Pedido e Cotação'!F192&amp;" "&amp;$BA$4,"")</f>
        <v/>
      </c>
      <c r="V179" s="159" t="str">
        <f aca="false">IF(U179="","",VLOOKUP(U179,$BA:$BD,2,0))</f>
        <v/>
      </c>
      <c r="W179" s="159" t="str">
        <f aca="false">IF(Inosina!H179&lt;&gt;0,"2' O-Metil rG ","")</f>
        <v/>
      </c>
      <c r="X179" s="159" t="str">
        <f aca="false">IF(Inosina!H179&gt;0,$BA$14&amp;'Pedido e Cotação'!F192&amp;" "&amp;$BA$4,"")</f>
        <v/>
      </c>
      <c r="Y179" s="159" t="str">
        <f aca="false">IF(X179="","",VLOOKUP(X179,$BA:$BD,2,0))</f>
        <v/>
      </c>
      <c r="Z179" s="159" t="str">
        <f aca="false">IF(Inosina!G179&lt;&gt;0,"2' O-Metil rC ","")</f>
        <v/>
      </c>
      <c r="AA179" s="159" t="str">
        <f aca="false">IF(Inosina!G179&gt;0,$BA$13&amp;'Pedido e Cotação'!F192&amp;" "&amp;$BA$4,"")</f>
        <v/>
      </c>
      <c r="AB179" s="159" t="str">
        <f aca="false">IF(AA179="","",VLOOKUP(AA179,$BA:$BD,2,0))</f>
        <v/>
      </c>
      <c r="AC179" s="159" t="str">
        <f aca="false">IF(Inosina!F179&lt;&gt;0,"2' O-Metil rA ","")</f>
        <v/>
      </c>
      <c r="AD179" s="159" t="str">
        <f aca="false">IF(Inosina!F179&gt;0,$BA$12&amp;'Pedido e Cotação'!F192&amp;" "&amp;$BA$4,"")</f>
        <v/>
      </c>
      <c r="AF179" s="159" t="str">
        <f aca="false">IF(Inosina!E179&lt;&gt;0,"Deoxy Uracila ","")</f>
        <v/>
      </c>
      <c r="AG179" s="159" t="str">
        <f aca="false">IF(Inosina!E179&gt;0,$BA$11&amp;'Pedido e Cotação'!F192&amp;" "&amp;$BA$4,"")</f>
        <v/>
      </c>
      <c r="AH179" s="159" t="str">
        <f aca="false">IF(AG179="","",VLOOKUP(AG179,$BA:$BD,2,0))</f>
        <v/>
      </c>
      <c r="AI179" s="159" t="str">
        <f aca="false">IF(Inosina!I179&lt;&gt;0,"2' O-Metil 5-Metil rU ","")</f>
        <v/>
      </c>
      <c r="AJ179" s="159" t="str">
        <f aca="false">IF(Inosina!F179&gt;0,$BA$15&amp;'Pedido e Cotação'!F192&amp;" "&amp;$BA$4,"")</f>
        <v/>
      </c>
      <c r="AK179" s="159" t="str">
        <f aca="false">IF(AJ179="","",VLOOKUP(AJ179,$BA:$BD,2,0))</f>
        <v/>
      </c>
      <c r="AL179" s="159" t="str">
        <f aca="false">IF(Inosina!K179&lt;&gt;0,"5' 5-Metil dC ","")</f>
        <v/>
      </c>
      <c r="AM179" s="159" t="str">
        <f aca="false">IF(Inosina!I179&gt;0,$BA$17&amp;'Pedido e Cotação'!I192&amp;" "&amp;$BA$4,"")</f>
        <v/>
      </c>
      <c r="AN179" s="159" t="str">
        <f aca="false">IF(AM179="","",VLOOKUP(AM179,$BA:$BD,2,0))</f>
        <v/>
      </c>
      <c r="BA179" s="175" t="s">
        <v>679</v>
      </c>
      <c r="BB179" s="176" t="s">
        <v>680</v>
      </c>
      <c r="BC179" s="177" t="s">
        <v>681</v>
      </c>
      <c r="BD179" s="178" t="n">
        <v>400</v>
      </c>
    </row>
    <row r="180" customFormat="false" ht="12.75" hidden="false" customHeight="false" outlineLevel="0" collapsed="false">
      <c r="T180" s="159" t="str">
        <f aca="false">IF(Inosina!J180&lt;&gt;0,"2' O-Metil rU ","")</f>
        <v/>
      </c>
      <c r="U180" s="159" t="str">
        <f aca="false">IF(Inosina!J180&gt;0,$BA$16&amp;'Pedido e Cotação'!F193&amp;" "&amp;$BA$4,"")</f>
        <v/>
      </c>
      <c r="V180" s="159" t="str">
        <f aca="false">IF(U180="","",VLOOKUP(U180,$BA:$BD,2,0))</f>
        <v/>
      </c>
      <c r="W180" s="159" t="str">
        <f aca="false">IF(Inosina!H180&lt;&gt;0,"2' O-Metil rG ","")</f>
        <v/>
      </c>
      <c r="X180" s="159" t="str">
        <f aca="false">IF(Inosina!H180&gt;0,$BA$14&amp;'Pedido e Cotação'!F193&amp;" "&amp;$BA$4,"")</f>
        <v/>
      </c>
      <c r="Y180" s="159" t="str">
        <f aca="false">IF(X180="","",VLOOKUP(X180,$BA:$BD,2,0))</f>
        <v/>
      </c>
      <c r="Z180" s="159" t="str">
        <f aca="false">IF(Inosina!G180&lt;&gt;0,"2' O-Metil rC ","")</f>
        <v/>
      </c>
      <c r="AA180" s="159" t="str">
        <f aca="false">IF(Inosina!G180&gt;0,$BA$13&amp;'Pedido e Cotação'!F193&amp;" "&amp;$BA$4,"")</f>
        <v/>
      </c>
      <c r="AB180" s="159" t="str">
        <f aca="false">IF(AA180="","",VLOOKUP(AA180,$BA:$BD,2,0))</f>
        <v/>
      </c>
      <c r="AC180" s="159" t="str">
        <f aca="false">IF(Inosina!F180&lt;&gt;0,"2' O-Metil rA ","")</f>
        <v/>
      </c>
      <c r="AD180" s="159" t="str">
        <f aca="false">IF(Inosina!F180&gt;0,$BA$12&amp;'Pedido e Cotação'!F193&amp;" "&amp;$BA$4,"")</f>
        <v/>
      </c>
      <c r="AF180" s="159" t="str">
        <f aca="false">IF(Inosina!E180&lt;&gt;0,"Deoxy Uracila ","")</f>
        <v/>
      </c>
      <c r="AG180" s="159" t="str">
        <f aca="false">IF(Inosina!E180&gt;0,$BA$11&amp;'Pedido e Cotação'!F193&amp;" "&amp;$BA$4,"")</f>
        <v/>
      </c>
      <c r="AH180" s="159" t="str">
        <f aca="false">IF(AG180="","",VLOOKUP(AG180,$BA:$BD,2,0))</f>
        <v/>
      </c>
      <c r="AI180" s="159" t="str">
        <f aca="false">IF(Inosina!I180&lt;&gt;0,"2' O-Metil 5-Metil rU ","")</f>
        <v/>
      </c>
      <c r="AJ180" s="159" t="str">
        <f aca="false">IF(Inosina!F180&gt;0,$BA$15&amp;'Pedido e Cotação'!F193&amp;" "&amp;$BA$4,"")</f>
        <v/>
      </c>
      <c r="AK180" s="159" t="str">
        <f aca="false">IF(AJ180="","",VLOOKUP(AJ180,$BA:$BD,2,0))</f>
        <v/>
      </c>
      <c r="AL180" s="159" t="str">
        <f aca="false">IF(Inosina!K180&lt;&gt;0,"5' 5-Metil dC ","")</f>
        <v/>
      </c>
      <c r="AM180" s="159" t="str">
        <f aca="false">IF(Inosina!I180&gt;0,$BA$17&amp;'Pedido e Cotação'!I193&amp;" "&amp;$BA$4,"")</f>
        <v/>
      </c>
      <c r="AN180" s="159" t="str">
        <f aca="false">IF(AM180="","",VLOOKUP(AM180,$BA:$BD,2,0))</f>
        <v/>
      </c>
      <c r="BA180" s="175" t="s">
        <v>682</v>
      </c>
      <c r="BB180" s="176"/>
      <c r="BC180" s="177" t="s">
        <v>683</v>
      </c>
      <c r="BD180" s="178" t="n">
        <v>720</v>
      </c>
    </row>
    <row r="181" customFormat="false" ht="12.75" hidden="false" customHeight="false" outlineLevel="0" collapsed="false">
      <c r="T181" s="159" t="str">
        <f aca="false">IF(Inosina!J181&lt;&gt;0,"2' O-Metil rU ","")</f>
        <v/>
      </c>
      <c r="U181" s="159" t="str">
        <f aca="false">IF(Inosina!J181&gt;0,$BA$16&amp;'Pedido e Cotação'!F194&amp;" "&amp;$BA$4,"")</f>
        <v/>
      </c>
      <c r="V181" s="159" t="str">
        <f aca="false">IF(U181="","",VLOOKUP(U181,$BA:$BD,2,0))</f>
        <v/>
      </c>
      <c r="W181" s="159" t="str">
        <f aca="false">IF(Inosina!H181&lt;&gt;0,"2' O-Metil rG ","")</f>
        <v/>
      </c>
      <c r="X181" s="159" t="str">
        <f aca="false">IF(Inosina!H181&gt;0,$BA$14&amp;'Pedido e Cotação'!F194&amp;" "&amp;$BA$4,"")</f>
        <v/>
      </c>
      <c r="Y181" s="159" t="str">
        <f aca="false">IF(X181="","",VLOOKUP(X181,$BA:$BD,2,0))</f>
        <v/>
      </c>
      <c r="Z181" s="159" t="str">
        <f aca="false">IF(Inosina!G181&lt;&gt;0,"2' O-Metil rC ","")</f>
        <v/>
      </c>
      <c r="AA181" s="159" t="str">
        <f aca="false">IF(Inosina!G181&gt;0,$BA$13&amp;'Pedido e Cotação'!F194&amp;" "&amp;$BA$4,"")</f>
        <v/>
      </c>
      <c r="AB181" s="159" t="str">
        <f aca="false">IF(AA181="","",VLOOKUP(AA181,$BA:$BD,2,0))</f>
        <v/>
      </c>
      <c r="AC181" s="159" t="str">
        <f aca="false">IF(Inosina!F181&lt;&gt;0,"2' O-Metil rA ","")</f>
        <v/>
      </c>
      <c r="AD181" s="159" t="str">
        <f aca="false">IF(Inosina!F181&gt;0,$BA$12&amp;'Pedido e Cotação'!F194&amp;" "&amp;$BA$4,"")</f>
        <v/>
      </c>
      <c r="AF181" s="159" t="str">
        <f aca="false">IF(Inosina!E181&lt;&gt;0,"Deoxy Uracila ","")</f>
        <v/>
      </c>
      <c r="AG181" s="159" t="str">
        <f aca="false">IF(Inosina!E181&gt;0,$BA$11&amp;'Pedido e Cotação'!F194&amp;" "&amp;$BA$4,"")</f>
        <v/>
      </c>
      <c r="AH181" s="159" t="str">
        <f aca="false">IF(AG181="","",VLOOKUP(AG181,$BA:$BD,2,0))</f>
        <v/>
      </c>
      <c r="AI181" s="159" t="str">
        <f aca="false">IF(Inosina!I181&lt;&gt;0,"2' O-Metil 5-Metil rU ","")</f>
        <v/>
      </c>
      <c r="AJ181" s="159" t="str">
        <f aca="false">IF(Inosina!F181&gt;0,$BA$15&amp;'Pedido e Cotação'!F194&amp;" "&amp;$BA$4,"")</f>
        <v/>
      </c>
      <c r="AK181" s="159" t="str">
        <f aca="false">IF(AJ181="","",VLOOKUP(AJ181,$BA:$BD,2,0))</f>
        <v/>
      </c>
      <c r="AL181" s="159" t="str">
        <f aca="false">IF(Inosina!K181&lt;&gt;0,"5' 5-Metil dC ","")</f>
        <v/>
      </c>
      <c r="AM181" s="159" t="str">
        <f aca="false">IF(Inosina!I181&gt;0,$BA$17&amp;'Pedido e Cotação'!I194&amp;" "&amp;$BA$4,"")</f>
        <v/>
      </c>
      <c r="AN181" s="159" t="str">
        <f aca="false">IF(AM181="","",VLOOKUP(AM181,$BA:$BD,2,0))</f>
        <v/>
      </c>
      <c r="BA181" s="183" t="s">
        <v>684</v>
      </c>
      <c r="BB181" s="180" t="s">
        <v>685</v>
      </c>
      <c r="BC181" s="181" t="s">
        <v>686</v>
      </c>
      <c r="BD181" s="182" t="s">
        <v>399</v>
      </c>
    </row>
    <row r="182" customFormat="false" ht="12.75" hidden="false" customHeight="false" outlineLevel="0" collapsed="false">
      <c r="T182" s="159" t="str">
        <f aca="false">IF(Inosina!J182&lt;&gt;0,"2' O-Metil rU ","")</f>
        <v/>
      </c>
      <c r="U182" s="159" t="str">
        <f aca="false">IF(Inosina!J182&gt;0,$BA$16&amp;'Pedido e Cotação'!F195&amp;" "&amp;$BA$4,"")</f>
        <v/>
      </c>
      <c r="V182" s="159" t="str">
        <f aca="false">IF(U182="","",VLOOKUP(U182,$BA:$BD,2,0))</f>
        <v/>
      </c>
      <c r="W182" s="159" t="str">
        <f aca="false">IF(Inosina!H182&lt;&gt;0,"2' O-Metil rG ","")</f>
        <v/>
      </c>
      <c r="X182" s="159" t="str">
        <f aca="false">IF(Inosina!H182&gt;0,$BA$14&amp;'Pedido e Cotação'!F195&amp;" "&amp;$BA$4,"")</f>
        <v/>
      </c>
      <c r="Y182" s="159" t="str">
        <f aca="false">IF(X182="","",VLOOKUP(X182,$BA:$BD,2,0))</f>
        <v/>
      </c>
      <c r="Z182" s="159" t="str">
        <f aca="false">IF(Inosina!G182&lt;&gt;0,"2' O-Metil rC ","")</f>
        <v/>
      </c>
      <c r="AA182" s="159" t="str">
        <f aca="false">IF(Inosina!G182&gt;0,$BA$13&amp;'Pedido e Cotação'!F195&amp;" "&amp;$BA$4,"")</f>
        <v/>
      </c>
      <c r="AB182" s="159" t="str">
        <f aca="false">IF(AA182="","",VLOOKUP(AA182,$BA:$BD,2,0))</f>
        <v/>
      </c>
      <c r="AC182" s="159" t="str">
        <f aca="false">IF(Inosina!F182&lt;&gt;0,"2' O-Metil rA ","")</f>
        <v/>
      </c>
      <c r="AD182" s="159" t="str">
        <f aca="false">IF(Inosina!F182&gt;0,$BA$12&amp;'Pedido e Cotação'!F195&amp;" "&amp;$BA$4,"")</f>
        <v/>
      </c>
      <c r="AF182" s="159" t="str">
        <f aca="false">IF(Inosina!E182&lt;&gt;0,"Deoxy Uracila ","")</f>
        <v/>
      </c>
      <c r="AG182" s="159" t="str">
        <f aca="false">IF(Inosina!E182&gt;0,$BA$11&amp;'Pedido e Cotação'!F195&amp;" "&amp;$BA$4,"")</f>
        <v/>
      </c>
      <c r="AH182" s="159" t="str">
        <f aca="false">IF(AG182="","",VLOOKUP(AG182,$BA:$BD,2,0))</f>
        <v/>
      </c>
      <c r="AI182" s="159" t="str">
        <f aca="false">IF(Inosina!I182&lt;&gt;0,"2' O-Metil 5-Metil rU ","")</f>
        <v/>
      </c>
      <c r="AJ182" s="159" t="str">
        <f aca="false">IF(Inosina!F182&gt;0,$BA$15&amp;'Pedido e Cotação'!F195&amp;" "&amp;$BA$4,"")</f>
        <v/>
      </c>
      <c r="AK182" s="159" t="str">
        <f aca="false">IF(AJ182="","",VLOOKUP(AJ182,$BA:$BD,2,0))</f>
        <v/>
      </c>
      <c r="AL182" s="159" t="str">
        <f aca="false">IF(Inosina!K182&lt;&gt;0,"5' 5-Metil dC ","")</f>
        <v/>
      </c>
      <c r="AM182" s="159" t="str">
        <f aca="false">IF(Inosina!I182&gt;0,$BA$17&amp;'Pedido e Cotação'!I195&amp;" "&amp;$BA$4,"")</f>
        <v/>
      </c>
      <c r="AN182" s="159" t="str">
        <f aca="false">IF(AM182="","",VLOOKUP(AM182,$BA:$BD,2,0))</f>
        <v/>
      </c>
      <c r="BA182" s="183" t="s">
        <v>687</v>
      </c>
      <c r="BB182" s="180" t="s">
        <v>688</v>
      </c>
      <c r="BC182" s="181" t="s">
        <v>689</v>
      </c>
      <c r="BD182" s="182" t="n">
        <v>209</v>
      </c>
    </row>
    <row r="183" customFormat="false" ht="12.75" hidden="false" customHeight="false" outlineLevel="0" collapsed="false">
      <c r="T183" s="159" t="str">
        <f aca="false">IF(Inosina!J183&lt;&gt;0,"2' O-Metil rU ","")</f>
        <v/>
      </c>
      <c r="U183" s="159" t="str">
        <f aca="false">IF(Inosina!J183&gt;0,$BA$16&amp;'Pedido e Cotação'!F196&amp;" "&amp;$BA$4,"")</f>
        <v/>
      </c>
      <c r="V183" s="159" t="str">
        <f aca="false">IF(U183="","",VLOOKUP(U183,$BA:$BD,2,0))</f>
        <v/>
      </c>
      <c r="W183" s="159" t="str">
        <f aca="false">IF(Inosina!H183&lt;&gt;0,"2' O-Metil rG ","")</f>
        <v/>
      </c>
      <c r="X183" s="159" t="str">
        <f aca="false">IF(Inosina!H183&gt;0,$BA$14&amp;'Pedido e Cotação'!F196&amp;" "&amp;$BA$4,"")</f>
        <v/>
      </c>
      <c r="Y183" s="159" t="str">
        <f aca="false">IF(X183="","",VLOOKUP(X183,$BA:$BD,2,0))</f>
        <v/>
      </c>
      <c r="Z183" s="159" t="str">
        <f aca="false">IF(Inosina!G183&lt;&gt;0,"2' O-Metil rC ","")</f>
        <v/>
      </c>
      <c r="AA183" s="159" t="str">
        <f aca="false">IF(Inosina!G183&gt;0,$BA$13&amp;'Pedido e Cotação'!F196&amp;" "&amp;$BA$4,"")</f>
        <v/>
      </c>
      <c r="AB183" s="159" t="str">
        <f aca="false">IF(AA183="","",VLOOKUP(AA183,$BA:$BD,2,0))</f>
        <v/>
      </c>
      <c r="AC183" s="159" t="str">
        <f aca="false">IF(Inosina!F183&lt;&gt;0,"2' O-Metil rA ","")</f>
        <v/>
      </c>
      <c r="AD183" s="159" t="str">
        <f aca="false">IF(Inosina!F183&gt;0,$BA$12&amp;'Pedido e Cotação'!F196&amp;" "&amp;$BA$4,"")</f>
        <v/>
      </c>
      <c r="AF183" s="159" t="str">
        <f aca="false">IF(Inosina!E183&lt;&gt;0,"Deoxy Uracila ","")</f>
        <v/>
      </c>
      <c r="AG183" s="159" t="str">
        <f aca="false">IF(Inosina!E183&gt;0,$BA$11&amp;'Pedido e Cotação'!F196&amp;" "&amp;$BA$4,"")</f>
        <v/>
      </c>
      <c r="AH183" s="159" t="str">
        <f aca="false">IF(AG183="","",VLOOKUP(AG183,$BA:$BD,2,0))</f>
        <v/>
      </c>
      <c r="AI183" s="159" t="str">
        <f aca="false">IF(Inosina!I183&lt;&gt;0,"2' O-Metil 5-Metil rU ","")</f>
        <v/>
      </c>
      <c r="AJ183" s="159" t="str">
        <f aca="false">IF(Inosina!F183&gt;0,$BA$15&amp;'Pedido e Cotação'!F196&amp;" "&amp;$BA$4,"")</f>
        <v/>
      </c>
      <c r="AK183" s="159" t="str">
        <f aca="false">IF(AJ183="","",VLOOKUP(AJ183,$BA:$BD,2,0))</f>
        <v/>
      </c>
      <c r="AL183" s="159" t="str">
        <f aca="false">IF(Inosina!K183&lt;&gt;0,"5' 5-Metil dC ","")</f>
        <v/>
      </c>
      <c r="AM183" s="159" t="str">
        <f aca="false">IF(Inosina!I183&gt;0,$BA$17&amp;'Pedido e Cotação'!I196&amp;" "&amp;$BA$4,"")</f>
        <v/>
      </c>
      <c r="AN183" s="159" t="str">
        <f aca="false">IF(AM183="","",VLOOKUP(AM183,$BA:$BD,2,0))</f>
        <v/>
      </c>
      <c r="BA183" s="183" t="s">
        <v>690</v>
      </c>
      <c r="BB183" s="180" t="s">
        <v>691</v>
      </c>
      <c r="BC183" s="181" t="s">
        <v>692</v>
      </c>
      <c r="BD183" s="182" t="n">
        <v>256</v>
      </c>
    </row>
    <row r="184" customFormat="false" ht="12.75" hidden="false" customHeight="false" outlineLevel="0" collapsed="false">
      <c r="T184" s="159" t="str">
        <f aca="false">IF(Inosina!J184&lt;&gt;0,"2' O-Metil rU ","")</f>
        <v/>
      </c>
      <c r="U184" s="159" t="str">
        <f aca="false">IF(Inosina!J184&gt;0,$BA$16&amp;'Pedido e Cotação'!F197&amp;" "&amp;$BA$4,"")</f>
        <v/>
      </c>
      <c r="V184" s="159" t="str">
        <f aca="false">IF(U184="","",VLOOKUP(U184,$BA:$BD,2,0))</f>
        <v/>
      </c>
      <c r="W184" s="159" t="str">
        <f aca="false">IF(Inosina!H184&lt;&gt;0,"2' O-Metil rG ","")</f>
        <v/>
      </c>
      <c r="X184" s="159" t="str">
        <f aca="false">IF(Inosina!H184&gt;0,$BA$14&amp;'Pedido e Cotação'!F197&amp;" "&amp;$BA$4,"")</f>
        <v/>
      </c>
      <c r="Y184" s="159" t="str">
        <f aca="false">IF(X184="","",VLOOKUP(X184,$BA:$BD,2,0))</f>
        <v/>
      </c>
      <c r="Z184" s="159" t="str">
        <f aca="false">IF(Inosina!G184&lt;&gt;0,"2' O-Metil rC ","")</f>
        <v/>
      </c>
      <c r="AA184" s="159" t="str">
        <f aca="false">IF(Inosina!G184&gt;0,$BA$13&amp;'Pedido e Cotação'!F197&amp;" "&amp;$BA$4,"")</f>
        <v/>
      </c>
      <c r="AB184" s="159" t="str">
        <f aca="false">IF(AA184="","",VLOOKUP(AA184,$BA:$BD,2,0))</f>
        <v/>
      </c>
      <c r="AC184" s="159" t="str">
        <f aca="false">IF(Inosina!F184&lt;&gt;0,"2' O-Metil rA ","")</f>
        <v/>
      </c>
      <c r="AD184" s="159" t="str">
        <f aca="false">IF(Inosina!F184&gt;0,$BA$12&amp;'Pedido e Cotação'!F197&amp;" "&amp;$BA$4,"")</f>
        <v/>
      </c>
      <c r="AF184" s="159" t="str">
        <f aca="false">IF(Inosina!E184&lt;&gt;0,"Deoxy Uracila ","")</f>
        <v/>
      </c>
      <c r="AG184" s="159" t="str">
        <f aca="false">IF(Inosina!E184&gt;0,$BA$11&amp;'Pedido e Cotação'!F197&amp;" "&amp;$BA$4,"")</f>
        <v/>
      </c>
      <c r="AH184" s="159" t="str">
        <f aca="false">IF(AG184="","",VLOOKUP(AG184,$BA:$BD,2,0))</f>
        <v/>
      </c>
      <c r="AI184" s="159" t="str">
        <f aca="false">IF(Inosina!I184&lt;&gt;0,"2' O-Metil 5-Metil rU ","")</f>
        <v/>
      </c>
      <c r="AJ184" s="159" t="str">
        <f aca="false">IF(Inosina!F184&gt;0,$BA$15&amp;'Pedido e Cotação'!F197&amp;" "&amp;$BA$4,"")</f>
        <v/>
      </c>
      <c r="AK184" s="159" t="str">
        <f aca="false">IF(AJ184="","",VLOOKUP(AJ184,$BA:$BD,2,0))</f>
        <v/>
      </c>
      <c r="AL184" s="159" t="str">
        <f aca="false">IF(Inosina!K184&lt;&gt;0,"5' 5-Metil dC ","")</f>
        <v/>
      </c>
      <c r="AM184" s="159" t="str">
        <f aca="false">IF(Inosina!I184&gt;0,$BA$17&amp;'Pedido e Cotação'!I197&amp;" "&amp;$BA$4,"")</f>
        <v/>
      </c>
      <c r="AN184" s="159" t="str">
        <f aca="false">IF(AM184="","",VLOOKUP(AM184,$BA:$BD,2,0))</f>
        <v/>
      </c>
      <c r="BA184" s="183" t="s">
        <v>693</v>
      </c>
      <c r="BB184" s="180" t="s">
        <v>694</v>
      </c>
      <c r="BC184" s="181" t="s">
        <v>695</v>
      </c>
      <c r="BD184" s="182" t="n">
        <v>334</v>
      </c>
    </row>
    <row r="185" customFormat="false" ht="12.75" hidden="false" customHeight="false" outlineLevel="0" collapsed="false">
      <c r="T185" s="159" t="str">
        <f aca="false">IF(Inosina!J185&lt;&gt;0,"2' O-Metil rU ","")</f>
        <v/>
      </c>
      <c r="U185" s="159" t="str">
        <f aca="false">IF(Inosina!J185&gt;0,$BA$16&amp;'Pedido e Cotação'!F198&amp;" "&amp;$BA$4,"")</f>
        <v/>
      </c>
      <c r="V185" s="159" t="str">
        <f aca="false">IF(U185="","",VLOOKUP(U185,$BA:$BD,2,0))</f>
        <v/>
      </c>
      <c r="W185" s="159" t="str">
        <f aca="false">IF(Inosina!H185&lt;&gt;0,"2' O-Metil rG ","")</f>
        <v/>
      </c>
      <c r="X185" s="159" t="str">
        <f aca="false">IF(Inosina!H185&gt;0,$BA$14&amp;'Pedido e Cotação'!F198&amp;" "&amp;$BA$4,"")</f>
        <v/>
      </c>
      <c r="Y185" s="159" t="str">
        <f aca="false">IF(X185="","",VLOOKUP(X185,$BA:$BD,2,0))</f>
        <v/>
      </c>
      <c r="Z185" s="159" t="str">
        <f aca="false">IF(Inosina!G185&lt;&gt;0,"2' O-Metil rC ","")</f>
        <v/>
      </c>
      <c r="AA185" s="159" t="str">
        <f aca="false">IF(Inosina!G185&gt;0,$BA$13&amp;'Pedido e Cotação'!F198&amp;" "&amp;$BA$4,"")</f>
        <v/>
      </c>
      <c r="AB185" s="159" t="str">
        <f aca="false">IF(AA185="","",VLOOKUP(AA185,$BA:$BD,2,0))</f>
        <v/>
      </c>
      <c r="AC185" s="159" t="str">
        <f aca="false">IF(Inosina!F185&lt;&gt;0,"2' O-Metil rA ","")</f>
        <v/>
      </c>
      <c r="AD185" s="159" t="str">
        <f aca="false">IF(Inosina!F185&gt;0,$BA$12&amp;'Pedido e Cotação'!F198&amp;" "&amp;$BA$4,"")</f>
        <v/>
      </c>
      <c r="AF185" s="159" t="str">
        <f aca="false">IF(Inosina!E185&lt;&gt;0,"Deoxy Uracila ","")</f>
        <v/>
      </c>
      <c r="AG185" s="159" t="str">
        <f aca="false">IF(Inosina!E185&gt;0,$BA$11&amp;'Pedido e Cotação'!F198&amp;" "&amp;$BA$4,"")</f>
        <v/>
      </c>
      <c r="AH185" s="159" t="str">
        <f aca="false">IF(AG185="","",VLOOKUP(AG185,$BA:$BD,2,0))</f>
        <v/>
      </c>
      <c r="AI185" s="159" t="str">
        <f aca="false">IF(Inosina!I185&lt;&gt;0,"2' O-Metil 5-Metil rU ","")</f>
        <v/>
      </c>
      <c r="AJ185" s="159" t="str">
        <f aca="false">IF(Inosina!F185&gt;0,$BA$15&amp;'Pedido e Cotação'!F198&amp;" "&amp;$BA$4,"")</f>
        <v/>
      </c>
      <c r="AK185" s="159" t="str">
        <f aca="false">IF(AJ185="","",VLOOKUP(AJ185,$BA:$BD,2,0))</f>
        <v/>
      </c>
      <c r="AL185" s="159" t="str">
        <f aca="false">IF(Inosina!K185&lt;&gt;0,"5' 5-Metil dC ","")</f>
        <v/>
      </c>
      <c r="AM185" s="159" t="str">
        <f aca="false">IF(Inosina!I185&gt;0,$BA$17&amp;'Pedido e Cotação'!I198&amp;" "&amp;$BA$4,"")</f>
        <v/>
      </c>
      <c r="AN185" s="159" t="str">
        <f aca="false">IF(AM185="","",VLOOKUP(AM185,$BA:$BD,2,0))</f>
        <v/>
      </c>
      <c r="BA185" s="183" t="s">
        <v>696</v>
      </c>
      <c r="BB185" s="180" t="s">
        <v>697</v>
      </c>
      <c r="BC185" s="181" t="s">
        <v>698</v>
      </c>
      <c r="BD185" s="182" t="n">
        <v>400</v>
      </c>
    </row>
    <row r="186" customFormat="false" ht="12.75" hidden="false" customHeight="false" outlineLevel="0" collapsed="false">
      <c r="T186" s="159" t="str">
        <f aca="false">IF(Inosina!J186&lt;&gt;0,"2' O-Metil rU ","")</f>
        <v/>
      </c>
      <c r="U186" s="159" t="str">
        <f aca="false">IF(Inosina!J186&gt;0,$BA$16&amp;'Pedido e Cotação'!F199&amp;" "&amp;$BA$4,"")</f>
        <v/>
      </c>
      <c r="V186" s="159" t="str">
        <f aca="false">IF(U186="","",VLOOKUP(U186,$BA:$BD,2,0))</f>
        <v/>
      </c>
      <c r="W186" s="159" t="str">
        <f aca="false">IF(Inosina!H186&lt;&gt;0,"2' O-Metil rG ","")</f>
        <v/>
      </c>
      <c r="X186" s="159" t="str">
        <f aca="false">IF(Inosina!H186&gt;0,$BA$14&amp;'Pedido e Cotação'!F199&amp;" "&amp;$BA$4,"")</f>
        <v/>
      </c>
      <c r="Y186" s="159" t="str">
        <f aca="false">IF(X186="","",VLOOKUP(X186,$BA:$BD,2,0))</f>
        <v/>
      </c>
      <c r="Z186" s="159" t="str">
        <f aca="false">IF(Inosina!G186&lt;&gt;0,"2' O-Metil rC ","")</f>
        <v/>
      </c>
      <c r="AA186" s="159" t="str">
        <f aca="false">IF(Inosina!G186&gt;0,$BA$13&amp;'Pedido e Cotação'!F199&amp;" "&amp;$BA$4,"")</f>
        <v/>
      </c>
      <c r="AB186" s="159" t="str">
        <f aca="false">IF(AA186="","",VLOOKUP(AA186,$BA:$BD,2,0))</f>
        <v/>
      </c>
      <c r="AC186" s="159" t="str">
        <f aca="false">IF(Inosina!F186&lt;&gt;0,"2' O-Metil rA ","")</f>
        <v/>
      </c>
      <c r="AD186" s="159" t="str">
        <f aca="false">IF(Inosina!F186&gt;0,$BA$12&amp;'Pedido e Cotação'!F199&amp;" "&amp;$BA$4,"")</f>
        <v/>
      </c>
      <c r="AF186" s="159" t="str">
        <f aca="false">IF(Inosina!E186&lt;&gt;0,"Deoxy Uracila ","")</f>
        <v/>
      </c>
      <c r="AG186" s="159" t="str">
        <f aca="false">IF(Inosina!E186&gt;0,$BA$11&amp;'Pedido e Cotação'!F199&amp;" "&amp;$BA$4,"")</f>
        <v/>
      </c>
      <c r="AH186" s="159" t="str">
        <f aca="false">IF(AG186="","",VLOOKUP(AG186,$BA:$BD,2,0))</f>
        <v/>
      </c>
      <c r="AI186" s="159" t="str">
        <f aca="false">IF(Inosina!I186&lt;&gt;0,"2' O-Metil 5-Metil rU ","")</f>
        <v/>
      </c>
      <c r="AJ186" s="159" t="str">
        <f aca="false">IF(Inosina!F186&gt;0,$BA$15&amp;'Pedido e Cotação'!F199&amp;" "&amp;$BA$4,"")</f>
        <v/>
      </c>
      <c r="AK186" s="159" t="str">
        <f aca="false">IF(AJ186="","",VLOOKUP(AJ186,$BA:$BD,2,0))</f>
        <v/>
      </c>
      <c r="AL186" s="159" t="str">
        <f aca="false">IF(Inosina!K186&lt;&gt;0,"5' 5-Metil dC ","")</f>
        <v/>
      </c>
      <c r="AM186" s="159" t="str">
        <f aca="false">IF(Inosina!I186&gt;0,$BA$17&amp;'Pedido e Cotação'!I199&amp;" "&amp;$BA$4,"")</f>
        <v/>
      </c>
      <c r="AN186" s="159" t="str">
        <f aca="false">IF(AM186="","",VLOOKUP(AM186,$BA:$BD,2,0))</f>
        <v/>
      </c>
      <c r="BA186" s="183" t="s">
        <v>699</v>
      </c>
      <c r="BB186" s="180"/>
      <c r="BC186" s="181" t="s">
        <v>700</v>
      </c>
      <c r="BD186" s="182" t="n">
        <v>720</v>
      </c>
    </row>
    <row r="187" customFormat="false" ht="12.75" hidden="false" customHeight="false" outlineLevel="0" collapsed="false">
      <c r="T187" s="159" t="str">
        <f aca="false">IF(Inosina!J187&lt;&gt;0,"2' O-Metil rU ","")</f>
        <v/>
      </c>
      <c r="U187" s="159" t="str">
        <f aca="false">IF(Inosina!J187&gt;0,$BA$16&amp;'Pedido e Cotação'!F200&amp;" "&amp;$BA$4,"")</f>
        <v/>
      </c>
      <c r="V187" s="159" t="str">
        <f aca="false">IF(U187="","",VLOOKUP(U187,$BA:$BD,2,0))</f>
        <v/>
      </c>
      <c r="W187" s="159" t="str">
        <f aca="false">IF(Inosina!H187&lt;&gt;0,"2' O-Metil rG ","")</f>
        <v/>
      </c>
      <c r="X187" s="159" t="str">
        <f aca="false">IF(Inosina!H187&gt;0,$BA$14&amp;'Pedido e Cotação'!F200&amp;" "&amp;$BA$4,"")</f>
        <v/>
      </c>
      <c r="Y187" s="159" t="str">
        <f aca="false">IF(X187="","",VLOOKUP(X187,$BA:$BD,2,0))</f>
        <v/>
      </c>
      <c r="Z187" s="159" t="str">
        <f aca="false">IF(Inosina!G187&lt;&gt;0,"2' O-Metil rC ","")</f>
        <v/>
      </c>
      <c r="AA187" s="159" t="str">
        <f aca="false">IF(Inosina!G187&gt;0,$BA$13&amp;'Pedido e Cotação'!F200&amp;" "&amp;$BA$4,"")</f>
        <v/>
      </c>
      <c r="AB187" s="159" t="str">
        <f aca="false">IF(AA187="","",VLOOKUP(AA187,$BA:$BD,2,0))</f>
        <v/>
      </c>
      <c r="AC187" s="159" t="str">
        <f aca="false">IF(Inosina!F187&lt;&gt;0,"2' O-Metil rA ","")</f>
        <v/>
      </c>
      <c r="AD187" s="159" t="str">
        <f aca="false">IF(Inosina!F187&gt;0,$BA$12&amp;'Pedido e Cotação'!F200&amp;" "&amp;$BA$4,"")</f>
        <v/>
      </c>
      <c r="AF187" s="159" t="str">
        <f aca="false">IF(Inosina!E187&lt;&gt;0,"Deoxy Uracila ","")</f>
        <v/>
      </c>
      <c r="AG187" s="159" t="str">
        <f aca="false">IF(Inosina!E187&gt;0,$BA$11&amp;'Pedido e Cotação'!F200&amp;" "&amp;$BA$4,"")</f>
        <v/>
      </c>
      <c r="AH187" s="159" t="str">
        <f aca="false">IF(AG187="","",VLOOKUP(AG187,$BA:$BD,2,0))</f>
        <v/>
      </c>
      <c r="AI187" s="159" t="str">
        <f aca="false">IF(Inosina!I187&lt;&gt;0,"2' O-Metil 5-Metil rU ","")</f>
        <v/>
      </c>
      <c r="AJ187" s="159" t="str">
        <f aca="false">IF(Inosina!F187&gt;0,$BA$15&amp;'Pedido e Cotação'!F200&amp;" "&amp;$BA$4,"")</f>
        <v/>
      </c>
      <c r="AK187" s="159" t="str">
        <f aca="false">IF(AJ187="","",VLOOKUP(AJ187,$BA:$BD,2,0))</f>
        <v/>
      </c>
      <c r="AL187" s="159" t="str">
        <f aca="false">IF(Inosina!K187&lt;&gt;0,"5' 5-Metil dC ","")</f>
        <v/>
      </c>
      <c r="AM187" s="159" t="str">
        <f aca="false">IF(Inosina!I187&gt;0,$BA$17&amp;'Pedido e Cotação'!I200&amp;" "&amp;$BA$4,"")</f>
        <v/>
      </c>
      <c r="AN187" s="159" t="str">
        <f aca="false">IF(AM187="","",VLOOKUP(AM187,$BA:$BD,2,0))</f>
        <v/>
      </c>
      <c r="BA187" s="175" t="s">
        <v>701</v>
      </c>
      <c r="BB187" s="176" t="s">
        <v>702</v>
      </c>
      <c r="BC187" s="177" t="s">
        <v>703</v>
      </c>
      <c r="BD187" s="178" t="s">
        <v>399</v>
      </c>
    </row>
    <row r="188" customFormat="false" ht="12.75" hidden="false" customHeight="false" outlineLevel="0" collapsed="false">
      <c r="T188" s="159" t="str">
        <f aca="false">IF(Inosina!J188&lt;&gt;0,"2' O-Metil rU ","")</f>
        <v/>
      </c>
      <c r="U188" s="159" t="str">
        <f aca="false">IF(Inosina!J188&gt;0,$BA$16&amp;'Pedido e Cotação'!F201&amp;" "&amp;$BA$4,"")</f>
        <v/>
      </c>
      <c r="V188" s="159" t="str">
        <f aca="false">IF(U188="","",VLOOKUP(U188,$BA:$BD,2,0))</f>
        <v/>
      </c>
      <c r="W188" s="159" t="str">
        <f aca="false">IF(Inosina!H188&lt;&gt;0,"2' O-Metil rG ","")</f>
        <v/>
      </c>
      <c r="X188" s="159" t="str">
        <f aca="false">IF(Inosina!H188&gt;0,$BA$14&amp;'Pedido e Cotação'!F201&amp;" "&amp;$BA$4,"")</f>
        <v/>
      </c>
      <c r="Y188" s="159" t="str">
        <f aca="false">IF(X188="","",VLOOKUP(X188,$BA:$BD,2,0))</f>
        <v/>
      </c>
      <c r="Z188" s="159" t="str">
        <f aca="false">IF(Inosina!G188&lt;&gt;0,"2' O-Metil rC ","")</f>
        <v/>
      </c>
      <c r="AA188" s="159" t="str">
        <f aca="false">IF(Inosina!G188&gt;0,$BA$13&amp;'Pedido e Cotação'!F201&amp;" "&amp;$BA$4,"")</f>
        <v/>
      </c>
      <c r="AB188" s="159" t="str">
        <f aca="false">IF(AA188="","",VLOOKUP(AA188,$BA:$BD,2,0))</f>
        <v/>
      </c>
      <c r="AC188" s="159" t="str">
        <f aca="false">IF(Inosina!F188&lt;&gt;0,"2' O-Metil rA ","")</f>
        <v/>
      </c>
      <c r="AD188" s="159" t="str">
        <f aca="false">IF(Inosina!F188&gt;0,$BA$12&amp;'Pedido e Cotação'!F201&amp;" "&amp;$BA$4,"")</f>
        <v/>
      </c>
      <c r="AF188" s="159" t="str">
        <f aca="false">IF(Inosina!E188&lt;&gt;0,"Deoxy Uracila ","")</f>
        <v/>
      </c>
      <c r="AG188" s="159" t="str">
        <f aca="false">IF(Inosina!E188&gt;0,$BA$11&amp;'Pedido e Cotação'!F201&amp;" "&amp;$BA$4,"")</f>
        <v/>
      </c>
      <c r="AH188" s="159" t="str">
        <f aca="false">IF(AG188="","",VLOOKUP(AG188,$BA:$BD,2,0))</f>
        <v/>
      </c>
      <c r="AI188" s="159" t="str">
        <f aca="false">IF(Inosina!I188&lt;&gt;0,"2' O-Metil 5-Metil rU ","")</f>
        <v/>
      </c>
      <c r="AJ188" s="159" t="str">
        <f aca="false">IF(Inosina!F188&gt;0,$BA$15&amp;'Pedido e Cotação'!F201&amp;" "&amp;$BA$4,"")</f>
        <v/>
      </c>
      <c r="AK188" s="159" t="str">
        <f aca="false">IF(AJ188="","",VLOOKUP(AJ188,$BA:$BD,2,0))</f>
        <v/>
      </c>
      <c r="AL188" s="159" t="str">
        <f aca="false">IF(Inosina!K188&lt;&gt;0,"5' 5-Metil dC ","")</f>
        <v/>
      </c>
      <c r="AM188" s="159" t="str">
        <f aca="false">IF(Inosina!I188&gt;0,$BA$17&amp;'Pedido e Cotação'!I201&amp;" "&amp;$BA$4,"")</f>
        <v/>
      </c>
      <c r="AN188" s="159" t="str">
        <f aca="false">IF(AM188="","",VLOOKUP(AM188,$BA:$BD,2,0))</f>
        <v/>
      </c>
      <c r="BA188" s="175" t="s">
        <v>704</v>
      </c>
      <c r="BB188" s="176" t="s">
        <v>705</v>
      </c>
      <c r="BC188" s="177" t="s">
        <v>706</v>
      </c>
      <c r="BD188" s="178" t="n">
        <v>10</v>
      </c>
    </row>
    <row r="189" customFormat="false" ht="12.75" hidden="false" customHeight="false" outlineLevel="0" collapsed="false">
      <c r="T189" s="159" t="str">
        <f aca="false">IF(Inosina!J189&lt;&gt;0,"2' O-Metil rU ","")</f>
        <v/>
      </c>
      <c r="U189" s="159" t="str">
        <f aca="false">IF(Inosina!J189&gt;0,$BA$16&amp;'Pedido e Cotação'!F202&amp;" "&amp;$BA$4,"")</f>
        <v/>
      </c>
      <c r="V189" s="159" t="str">
        <f aca="false">IF(U189="","",VLOOKUP(U189,$BA:$BD,2,0))</f>
        <v/>
      </c>
      <c r="W189" s="159" t="str">
        <f aca="false">IF(Inosina!H189&lt;&gt;0,"2' O-Metil rG ","")</f>
        <v/>
      </c>
      <c r="X189" s="159" t="str">
        <f aca="false">IF(Inosina!H189&gt;0,$BA$14&amp;'Pedido e Cotação'!F202&amp;" "&amp;$BA$4,"")</f>
        <v/>
      </c>
      <c r="Y189" s="159" t="str">
        <f aca="false">IF(X189="","",VLOOKUP(X189,$BA:$BD,2,0))</f>
        <v/>
      </c>
      <c r="Z189" s="159" t="str">
        <f aca="false">IF(Inosina!G189&lt;&gt;0,"2' O-Metil rC ","")</f>
        <v/>
      </c>
      <c r="AA189" s="159" t="str">
        <f aca="false">IF(Inosina!G189&gt;0,$BA$13&amp;'Pedido e Cotação'!F202&amp;" "&amp;$BA$4,"")</f>
        <v/>
      </c>
      <c r="AB189" s="159" t="str">
        <f aca="false">IF(AA189="","",VLOOKUP(AA189,$BA:$BD,2,0))</f>
        <v/>
      </c>
      <c r="AC189" s="159" t="str">
        <f aca="false">IF(Inosina!F189&lt;&gt;0,"2' O-Metil rA ","")</f>
        <v/>
      </c>
      <c r="AD189" s="159" t="str">
        <f aca="false">IF(Inosina!F189&gt;0,$BA$12&amp;'Pedido e Cotação'!F202&amp;" "&amp;$BA$4,"")</f>
        <v/>
      </c>
      <c r="AF189" s="159" t="str">
        <f aca="false">IF(Inosina!E189&lt;&gt;0,"Deoxy Uracila ","")</f>
        <v/>
      </c>
      <c r="AG189" s="159" t="str">
        <f aca="false">IF(Inosina!E189&gt;0,$BA$11&amp;'Pedido e Cotação'!F202&amp;" "&amp;$BA$4,"")</f>
        <v/>
      </c>
      <c r="AH189" s="159" t="str">
        <f aca="false">IF(AG189="","",VLOOKUP(AG189,$BA:$BD,2,0))</f>
        <v/>
      </c>
      <c r="AI189" s="159" t="str">
        <f aca="false">IF(Inosina!I189&lt;&gt;0,"2' O-Metil 5-Metil rU ","")</f>
        <v/>
      </c>
      <c r="AJ189" s="159" t="str">
        <f aca="false">IF(Inosina!F189&gt;0,$BA$15&amp;'Pedido e Cotação'!F202&amp;" "&amp;$BA$4,"")</f>
        <v/>
      </c>
      <c r="AK189" s="159" t="str">
        <f aca="false">IF(AJ189="","",VLOOKUP(AJ189,$BA:$BD,2,0))</f>
        <v/>
      </c>
      <c r="AL189" s="159" t="str">
        <f aca="false">IF(Inosina!K189&lt;&gt;0,"5' 5-Metil dC ","")</f>
        <v/>
      </c>
      <c r="AM189" s="159" t="str">
        <f aca="false">IF(Inosina!I189&gt;0,$BA$17&amp;'Pedido e Cotação'!I202&amp;" "&amp;$BA$4,"")</f>
        <v/>
      </c>
      <c r="AN189" s="159" t="str">
        <f aca="false">IF(AM189="","",VLOOKUP(AM189,$BA:$BD,2,0))</f>
        <v/>
      </c>
      <c r="BA189" s="175" t="s">
        <v>707</v>
      </c>
      <c r="BB189" s="176" t="s">
        <v>708</v>
      </c>
      <c r="BC189" s="177" t="s">
        <v>709</v>
      </c>
      <c r="BD189" s="178" t="n">
        <v>12.5</v>
      </c>
    </row>
    <row r="190" customFormat="false" ht="12.75" hidden="false" customHeight="false" outlineLevel="0" collapsed="false">
      <c r="T190" s="159" t="str">
        <f aca="false">IF(Inosina!J190&lt;&gt;0,"2' O-Metil rU ","")</f>
        <v/>
      </c>
      <c r="U190" s="159" t="str">
        <f aca="false">IF(Inosina!J190&gt;0,$BA$16&amp;'Pedido e Cotação'!F203&amp;" "&amp;$BA$4,"")</f>
        <v/>
      </c>
      <c r="V190" s="159" t="str">
        <f aca="false">IF(U190="","",VLOOKUP(U190,$BA:$BD,2,0))</f>
        <v/>
      </c>
      <c r="W190" s="159" t="str">
        <f aca="false">IF(Inosina!H190&lt;&gt;0,"2' O-Metil rG ","")</f>
        <v/>
      </c>
      <c r="X190" s="159" t="str">
        <f aca="false">IF(Inosina!H190&gt;0,$BA$14&amp;'Pedido e Cotação'!F203&amp;" "&amp;$BA$4,"")</f>
        <v/>
      </c>
      <c r="Y190" s="159" t="str">
        <f aca="false">IF(X190="","",VLOOKUP(X190,$BA:$BD,2,0))</f>
        <v/>
      </c>
      <c r="Z190" s="159" t="str">
        <f aca="false">IF(Inosina!G190&lt;&gt;0,"2' O-Metil rC ","")</f>
        <v/>
      </c>
      <c r="AA190" s="159" t="str">
        <f aca="false">IF(Inosina!G190&gt;0,$BA$13&amp;'Pedido e Cotação'!F203&amp;" "&amp;$BA$4,"")</f>
        <v/>
      </c>
      <c r="AB190" s="159" t="str">
        <f aca="false">IF(AA190="","",VLOOKUP(AA190,$BA:$BD,2,0))</f>
        <v/>
      </c>
      <c r="AC190" s="159" t="str">
        <f aca="false">IF(Inosina!F190&lt;&gt;0,"2' O-Metil rA ","")</f>
        <v/>
      </c>
      <c r="AD190" s="159" t="str">
        <f aca="false">IF(Inosina!F190&gt;0,$BA$12&amp;'Pedido e Cotação'!F203&amp;" "&amp;$BA$4,"")</f>
        <v/>
      </c>
      <c r="AF190" s="159" t="str">
        <f aca="false">IF(Inosina!E190&lt;&gt;0,"Deoxy Uracila ","")</f>
        <v/>
      </c>
      <c r="AG190" s="159" t="str">
        <f aca="false">IF(Inosina!E190&gt;0,$BA$11&amp;'Pedido e Cotação'!F203&amp;" "&amp;$BA$4,"")</f>
        <v/>
      </c>
      <c r="AH190" s="159" t="str">
        <f aca="false">IF(AG190="","",VLOOKUP(AG190,$BA:$BD,2,0))</f>
        <v/>
      </c>
      <c r="AI190" s="159" t="str">
        <f aca="false">IF(Inosina!I190&lt;&gt;0,"2' O-Metil 5-Metil rU ","")</f>
        <v/>
      </c>
      <c r="AJ190" s="159" t="str">
        <f aca="false">IF(Inosina!F190&gt;0,$BA$15&amp;'Pedido e Cotação'!F203&amp;" "&amp;$BA$4,"")</f>
        <v/>
      </c>
      <c r="AK190" s="159" t="str">
        <f aca="false">IF(AJ190="","",VLOOKUP(AJ190,$BA:$BD,2,0))</f>
        <v/>
      </c>
      <c r="AL190" s="159" t="str">
        <f aca="false">IF(Inosina!K190&lt;&gt;0,"5' 5-Metil dC ","")</f>
        <v/>
      </c>
      <c r="AM190" s="159" t="str">
        <f aca="false">IF(Inosina!I190&gt;0,$BA$17&amp;'Pedido e Cotação'!I203&amp;" "&amp;$BA$4,"")</f>
        <v/>
      </c>
      <c r="AN190" s="159" t="str">
        <f aca="false">IF(AM190="","",VLOOKUP(AM190,$BA:$BD,2,0))</f>
        <v/>
      </c>
      <c r="AW190" s="195"/>
      <c r="BA190" s="175" t="s">
        <v>710</v>
      </c>
      <c r="BB190" s="176" t="s">
        <v>711</v>
      </c>
      <c r="BC190" s="177" t="s">
        <v>712</v>
      </c>
      <c r="BD190" s="178" t="n">
        <v>16</v>
      </c>
    </row>
    <row r="191" customFormat="false" ht="12.75" hidden="false" customHeight="false" outlineLevel="0" collapsed="false">
      <c r="T191" s="159" t="str">
        <f aca="false">IF(Inosina!J191&lt;&gt;0,"2' O-Metil rU ","")</f>
        <v/>
      </c>
      <c r="U191" s="159" t="str">
        <f aca="false">IF(Inosina!J191&gt;0,$BA$16&amp;'Pedido e Cotação'!F204&amp;" "&amp;$BA$4,"")</f>
        <v/>
      </c>
      <c r="V191" s="159" t="str">
        <f aca="false">IF(U191="","",VLOOKUP(U191,$BA:$BD,2,0))</f>
        <v/>
      </c>
      <c r="W191" s="159" t="str">
        <f aca="false">IF(Inosina!H191&lt;&gt;0,"2' O-Metil rG ","")</f>
        <v/>
      </c>
      <c r="X191" s="159" t="str">
        <f aca="false">IF(Inosina!H191&gt;0,$BA$14&amp;'Pedido e Cotação'!F204&amp;" "&amp;$BA$4,"")</f>
        <v/>
      </c>
      <c r="Y191" s="159" t="str">
        <f aca="false">IF(X191="","",VLOOKUP(X191,$BA:$BD,2,0))</f>
        <v/>
      </c>
      <c r="Z191" s="159" t="str">
        <f aca="false">IF(Inosina!G191&lt;&gt;0,"2' O-Metil rC ","")</f>
        <v/>
      </c>
      <c r="AA191" s="159" t="str">
        <f aca="false">IF(Inosina!G191&gt;0,$BA$13&amp;'Pedido e Cotação'!F204&amp;" "&amp;$BA$4,"")</f>
        <v/>
      </c>
      <c r="AB191" s="159" t="str">
        <f aca="false">IF(AA191="","",VLOOKUP(AA191,$BA:$BD,2,0))</f>
        <v/>
      </c>
      <c r="AC191" s="159" t="str">
        <f aca="false">IF(Inosina!F191&lt;&gt;0,"2' O-Metil rA ","")</f>
        <v/>
      </c>
      <c r="AD191" s="159" t="str">
        <f aca="false">IF(Inosina!F191&gt;0,$BA$12&amp;'Pedido e Cotação'!F204&amp;" "&amp;$BA$4,"")</f>
        <v/>
      </c>
      <c r="AF191" s="159" t="str">
        <f aca="false">IF(Inosina!E191&lt;&gt;0,"Deoxy Uracila ","")</f>
        <v/>
      </c>
      <c r="AG191" s="159" t="str">
        <f aca="false">IF(Inosina!E191&gt;0,$BA$11&amp;'Pedido e Cotação'!F204&amp;" "&amp;$BA$4,"")</f>
        <v/>
      </c>
      <c r="AH191" s="159" t="str">
        <f aca="false">IF(AG191="","",VLOOKUP(AG191,$BA:$BD,2,0))</f>
        <v/>
      </c>
      <c r="AI191" s="159" t="str">
        <f aca="false">IF(Inosina!I191&lt;&gt;0,"2' O-Metil 5-Metil rU ","")</f>
        <v/>
      </c>
      <c r="AJ191" s="159" t="str">
        <f aca="false">IF(Inosina!F191&gt;0,$BA$15&amp;'Pedido e Cotação'!F204&amp;" "&amp;$BA$4,"")</f>
        <v/>
      </c>
      <c r="AK191" s="159" t="str">
        <f aca="false">IF(AJ191="","",VLOOKUP(AJ191,$BA:$BD,2,0))</f>
        <v/>
      </c>
      <c r="AL191" s="159" t="str">
        <f aca="false">IF(Inosina!K191&lt;&gt;0,"5' 5-Metil dC ","")</f>
        <v/>
      </c>
      <c r="AM191" s="159" t="str">
        <f aca="false">IF(Inosina!I191&gt;0,$BA$17&amp;'Pedido e Cotação'!I204&amp;" "&amp;$BA$4,"")</f>
        <v/>
      </c>
      <c r="AN191" s="159" t="str">
        <f aca="false">IF(AM191="","",VLOOKUP(AM191,$BA:$BD,2,0))</f>
        <v/>
      </c>
      <c r="AW191" s="195"/>
      <c r="BA191" s="175" t="s">
        <v>713</v>
      </c>
      <c r="BB191" s="176" t="s">
        <v>714</v>
      </c>
      <c r="BC191" s="177" t="s">
        <v>715</v>
      </c>
      <c r="BD191" s="178" t="n">
        <v>19.5</v>
      </c>
    </row>
    <row r="192" customFormat="false" ht="12.75" hidden="false" customHeight="false" outlineLevel="0" collapsed="false">
      <c r="T192" s="159" t="str">
        <f aca="false">IF(Inosina!J192&lt;&gt;0,"2' O-Metil rU ","")</f>
        <v/>
      </c>
      <c r="U192" s="159" t="str">
        <f aca="false">IF(Inosina!J192&gt;0,$BA$16&amp;'Pedido e Cotação'!F205&amp;" "&amp;$BA$4,"")</f>
        <v/>
      </c>
      <c r="V192" s="159" t="str">
        <f aca="false">IF(U192="","",VLOOKUP(U192,$BA:$BD,2,0))</f>
        <v/>
      </c>
      <c r="W192" s="159" t="str">
        <f aca="false">IF(Inosina!H192&lt;&gt;0,"2' O-Metil rG ","")</f>
        <v/>
      </c>
      <c r="X192" s="159" t="str">
        <f aca="false">IF(Inosina!H192&gt;0,$BA$14&amp;'Pedido e Cotação'!F205&amp;" "&amp;$BA$4,"")</f>
        <v/>
      </c>
      <c r="Y192" s="159" t="str">
        <f aca="false">IF(X192="","",VLOOKUP(X192,$BA:$BD,2,0))</f>
        <v/>
      </c>
      <c r="Z192" s="159" t="str">
        <f aca="false">IF(Inosina!G192&lt;&gt;0,"2' O-Metil rC ","")</f>
        <v/>
      </c>
      <c r="AA192" s="159" t="str">
        <f aca="false">IF(Inosina!G192&gt;0,$BA$13&amp;'Pedido e Cotação'!F205&amp;" "&amp;$BA$4,"")</f>
        <v/>
      </c>
      <c r="AB192" s="159" t="str">
        <f aca="false">IF(AA192="","",VLOOKUP(AA192,$BA:$BD,2,0))</f>
        <v/>
      </c>
      <c r="AC192" s="159" t="str">
        <f aca="false">IF(Inosina!F192&lt;&gt;0,"2' O-Metil rA ","")</f>
        <v/>
      </c>
      <c r="AD192" s="159" t="str">
        <f aca="false">IF(Inosina!F192&gt;0,$BA$12&amp;'Pedido e Cotação'!F205&amp;" "&amp;$BA$4,"")</f>
        <v/>
      </c>
      <c r="AF192" s="159" t="str">
        <f aca="false">IF(Inosina!E192&lt;&gt;0,"Deoxy Uracila ","")</f>
        <v/>
      </c>
      <c r="AG192" s="159" t="str">
        <f aca="false">IF(Inosina!E192&gt;0,$BA$11&amp;'Pedido e Cotação'!F205&amp;" "&amp;$BA$4,"")</f>
        <v/>
      </c>
      <c r="AH192" s="159" t="str">
        <f aca="false">IF(AG192="","",VLOOKUP(AG192,$BA:$BD,2,0))</f>
        <v/>
      </c>
      <c r="AI192" s="159" t="str">
        <f aca="false">IF(Inosina!I192&lt;&gt;0,"2' O-Metil 5-Metil rU ","")</f>
        <v/>
      </c>
      <c r="AJ192" s="159" t="str">
        <f aca="false">IF(Inosina!F192&gt;0,$BA$15&amp;'Pedido e Cotação'!F205&amp;" "&amp;$BA$4,"")</f>
        <v/>
      </c>
      <c r="AK192" s="159" t="str">
        <f aca="false">IF(AJ192="","",VLOOKUP(AJ192,$BA:$BD,2,0))</f>
        <v/>
      </c>
      <c r="AL192" s="159" t="str">
        <f aca="false">IF(Inosina!K192&lt;&gt;0,"5' 5-Metil dC ","")</f>
        <v/>
      </c>
      <c r="AM192" s="159" t="str">
        <f aca="false">IF(Inosina!I192&gt;0,$BA$17&amp;'Pedido e Cotação'!I205&amp;" "&amp;$BA$4,"")</f>
        <v/>
      </c>
      <c r="AN192" s="159" t="str">
        <f aca="false">IF(AM192="","",VLOOKUP(AM192,$BA:$BD,2,0))</f>
        <v/>
      </c>
      <c r="AW192" s="195"/>
      <c r="BA192" s="175" t="s">
        <v>716</v>
      </c>
      <c r="BB192" s="176"/>
      <c r="BC192" s="177" t="s">
        <v>717</v>
      </c>
      <c r="BD192" s="178" t="n">
        <v>35</v>
      </c>
    </row>
    <row r="193" customFormat="false" ht="12.75" hidden="false" customHeight="false" outlineLevel="0" collapsed="false">
      <c r="T193" s="159" t="str">
        <f aca="false">IF(Inosina!J193&lt;&gt;0,"2' O-Metil rU ","")</f>
        <v/>
      </c>
      <c r="U193" s="159" t="str">
        <f aca="false">IF(Inosina!J193&gt;0,$BA$16&amp;'Pedido e Cotação'!F206&amp;" "&amp;$BA$4,"")</f>
        <v/>
      </c>
      <c r="V193" s="159" t="str">
        <f aca="false">IF(U193="","",VLOOKUP(U193,$BA:$BD,2,0))</f>
        <v/>
      </c>
      <c r="W193" s="159" t="str">
        <f aca="false">IF(Inosina!H193&lt;&gt;0,"2' O-Metil rG ","")</f>
        <v/>
      </c>
      <c r="X193" s="159" t="str">
        <f aca="false">IF(Inosina!H193&gt;0,$BA$14&amp;'Pedido e Cotação'!F206&amp;" "&amp;$BA$4,"")</f>
        <v/>
      </c>
      <c r="Y193" s="159" t="str">
        <f aca="false">IF(X193="","",VLOOKUP(X193,$BA:$BD,2,0))</f>
        <v/>
      </c>
      <c r="Z193" s="159" t="str">
        <f aca="false">IF(Inosina!G193&lt;&gt;0,"2' O-Metil rC ","")</f>
        <v/>
      </c>
      <c r="AA193" s="159" t="str">
        <f aca="false">IF(Inosina!G193&gt;0,$BA$13&amp;'Pedido e Cotação'!F206&amp;" "&amp;$BA$4,"")</f>
        <v/>
      </c>
      <c r="AB193" s="159" t="str">
        <f aca="false">IF(AA193="","",VLOOKUP(AA193,$BA:$BD,2,0))</f>
        <v/>
      </c>
      <c r="AC193" s="159" t="str">
        <f aca="false">IF(Inosina!F193&lt;&gt;0,"2' O-Metil rA ","")</f>
        <v/>
      </c>
      <c r="AD193" s="159" t="str">
        <f aca="false">IF(Inosina!F193&gt;0,$BA$12&amp;'Pedido e Cotação'!F206&amp;" "&amp;$BA$4,"")</f>
        <v/>
      </c>
      <c r="AF193" s="159" t="str">
        <f aca="false">IF(Inosina!E193&lt;&gt;0,"Deoxy Uracila ","")</f>
        <v/>
      </c>
      <c r="AG193" s="159" t="str">
        <f aca="false">IF(Inosina!E193&gt;0,$BA$11&amp;'Pedido e Cotação'!F206&amp;" "&amp;$BA$4,"")</f>
        <v/>
      </c>
      <c r="AH193" s="159" t="str">
        <f aca="false">IF(AG193="","",VLOOKUP(AG193,$BA:$BD,2,0))</f>
        <v/>
      </c>
      <c r="AI193" s="159" t="str">
        <f aca="false">IF(Inosina!I193&lt;&gt;0,"2' O-Metil 5-Metil rU ","")</f>
        <v/>
      </c>
      <c r="AJ193" s="159" t="str">
        <f aca="false">IF(Inosina!F193&gt;0,$BA$15&amp;'Pedido e Cotação'!F206&amp;" "&amp;$BA$4,"")</f>
        <v/>
      </c>
      <c r="AK193" s="159" t="str">
        <f aca="false">IF(AJ193="","",VLOOKUP(AJ193,$BA:$BD,2,0))</f>
        <v/>
      </c>
      <c r="AL193" s="159" t="str">
        <f aca="false">IF(Inosina!K193&lt;&gt;0,"5' 5-Metil dC ","")</f>
        <v/>
      </c>
      <c r="AM193" s="159" t="str">
        <f aca="false">IF(Inosina!I193&gt;0,$BA$17&amp;'Pedido e Cotação'!I206&amp;" "&amp;$BA$4,"")</f>
        <v/>
      </c>
      <c r="AN193" s="159" t="str">
        <f aca="false">IF(AM193="","",VLOOKUP(AM193,$BA:$BD,2,0))</f>
        <v/>
      </c>
      <c r="BA193" s="183" t="s">
        <v>718</v>
      </c>
      <c r="BB193" s="180"/>
      <c r="BC193" s="181" t="s">
        <v>719</v>
      </c>
      <c r="BD193" s="182" t="s">
        <v>399</v>
      </c>
    </row>
    <row r="194" customFormat="false" ht="12.75" hidden="false" customHeight="false" outlineLevel="0" collapsed="false">
      <c r="T194" s="159" t="str">
        <f aca="false">IF(Inosina!J194&lt;&gt;0,"2' O-Metil rU ","")</f>
        <v/>
      </c>
      <c r="U194" s="159" t="str">
        <f aca="false">IF(Inosina!J194&gt;0,$BA$16&amp;'Pedido e Cotação'!F207&amp;" "&amp;$BA$4,"")</f>
        <v/>
      </c>
      <c r="V194" s="159" t="str">
        <f aca="false">IF(U194="","",VLOOKUP(U194,$BA:$BD,2,0))</f>
        <v/>
      </c>
      <c r="W194" s="159" t="str">
        <f aca="false">IF(Inosina!H194&lt;&gt;0,"2' O-Metil rG ","")</f>
        <v/>
      </c>
      <c r="X194" s="159" t="str">
        <f aca="false">IF(Inosina!H194&gt;0,$BA$14&amp;'Pedido e Cotação'!F207&amp;" "&amp;$BA$4,"")</f>
        <v/>
      </c>
      <c r="Y194" s="159" t="str">
        <f aca="false">IF(X194="","",VLOOKUP(X194,$BA:$BD,2,0))</f>
        <v/>
      </c>
      <c r="Z194" s="159" t="str">
        <f aca="false">IF(Inosina!G194&lt;&gt;0,"2' O-Metil rC ","")</f>
        <v/>
      </c>
      <c r="AA194" s="159" t="str">
        <f aca="false">IF(Inosina!G194&gt;0,$BA$13&amp;'Pedido e Cotação'!F207&amp;" "&amp;$BA$4,"")</f>
        <v/>
      </c>
      <c r="AB194" s="159" t="str">
        <f aca="false">IF(AA194="","",VLOOKUP(AA194,$BA:$BD,2,0))</f>
        <v/>
      </c>
      <c r="AC194" s="159" t="str">
        <f aca="false">IF(Inosina!F194&lt;&gt;0,"2' O-Metil rA ","")</f>
        <v/>
      </c>
      <c r="AD194" s="159" t="str">
        <f aca="false">IF(Inosina!F194&gt;0,$BA$12&amp;'Pedido e Cotação'!F207&amp;" "&amp;$BA$4,"")</f>
        <v/>
      </c>
      <c r="AF194" s="159" t="str">
        <f aca="false">IF(Inosina!E194&lt;&gt;0,"Deoxy Uracila ","")</f>
        <v/>
      </c>
      <c r="AG194" s="159" t="str">
        <f aca="false">IF(Inosina!E194&gt;0,$BA$11&amp;'Pedido e Cotação'!F207&amp;" "&amp;$BA$4,"")</f>
        <v/>
      </c>
      <c r="AH194" s="159" t="str">
        <f aca="false">IF(AG194="","",VLOOKUP(AG194,$BA:$BD,2,0))</f>
        <v/>
      </c>
      <c r="AI194" s="159" t="str">
        <f aca="false">IF(Inosina!I194&lt;&gt;0,"2' O-Metil 5-Metil rU ","")</f>
        <v/>
      </c>
      <c r="AJ194" s="159" t="str">
        <f aca="false">IF(Inosina!F194&gt;0,$BA$15&amp;'Pedido e Cotação'!F207&amp;" "&amp;$BA$4,"")</f>
        <v/>
      </c>
      <c r="AK194" s="159" t="str">
        <f aca="false">IF(AJ194="","",VLOOKUP(AJ194,$BA:$BD,2,0))</f>
        <v/>
      </c>
      <c r="AL194" s="159" t="str">
        <f aca="false">IF(Inosina!K194&lt;&gt;0,"5' 5-Metil dC ","")</f>
        <v/>
      </c>
      <c r="AM194" s="159" t="str">
        <f aca="false">IF(Inosina!I194&gt;0,$BA$17&amp;'Pedido e Cotação'!I207&amp;" "&amp;$BA$4,"")</f>
        <v/>
      </c>
      <c r="AN194" s="159" t="str">
        <f aca="false">IF(AM194="","",VLOOKUP(AM194,$BA:$BD,2,0))</f>
        <v/>
      </c>
      <c r="BA194" s="183" t="s">
        <v>720</v>
      </c>
      <c r="BB194" s="180"/>
      <c r="BC194" s="181" t="s">
        <v>721</v>
      </c>
      <c r="BD194" s="182" t="n">
        <v>55</v>
      </c>
    </row>
    <row r="195" customFormat="false" ht="12.75" hidden="false" customHeight="false" outlineLevel="0" collapsed="false">
      <c r="T195" s="159" t="str">
        <f aca="false">IF(Inosina!J195&lt;&gt;0,"2' O-Metil rU ","")</f>
        <v/>
      </c>
      <c r="U195" s="159" t="str">
        <f aca="false">IF(Inosina!J195&gt;0,$BA$16&amp;'Pedido e Cotação'!F208&amp;" "&amp;$BA$4,"")</f>
        <v/>
      </c>
      <c r="V195" s="159" t="str">
        <f aca="false">IF(U195="","",VLOOKUP(U195,$BA:$BD,2,0))</f>
        <v/>
      </c>
      <c r="W195" s="159" t="str">
        <f aca="false">IF(Inosina!H195&lt;&gt;0,"2' O-Metil rG ","")</f>
        <v/>
      </c>
      <c r="X195" s="159" t="str">
        <f aca="false">IF(Inosina!H195&gt;0,$BA$14&amp;'Pedido e Cotação'!F208&amp;" "&amp;$BA$4,"")</f>
        <v/>
      </c>
      <c r="Y195" s="159" t="str">
        <f aca="false">IF(X195="","",VLOOKUP(X195,$BA:$BD,2,0))</f>
        <v/>
      </c>
      <c r="Z195" s="159" t="str">
        <f aca="false">IF(Inosina!G195&lt;&gt;0,"2' O-Metil rC ","")</f>
        <v/>
      </c>
      <c r="AA195" s="159" t="str">
        <f aca="false">IF(Inosina!G195&gt;0,$BA$13&amp;'Pedido e Cotação'!F208&amp;" "&amp;$BA$4,"")</f>
        <v/>
      </c>
      <c r="AB195" s="159" t="str">
        <f aca="false">IF(AA195="","",VLOOKUP(AA195,$BA:$BD,2,0))</f>
        <v/>
      </c>
      <c r="AC195" s="159" t="str">
        <f aca="false">IF(Inosina!F195&lt;&gt;0,"2' O-Metil rA ","")</f>
        <v/>
      </c>
      <c r="AD195" s="159" t="str">
        <f aca="false">IF(Inosina!F195&gt;0,$BA$12&amp;'Pedido e Cotação'!F208&amp;" "&amp;$BA$4,"")</f>
        <v/>
      </c>
      <c r="AF195" s="159" t="str">
        <f aca="false">IF(Inosina!E195&lt;&gt;0,"Deoxy Uracila ","")</f>
        <v/>
      </c>
      <c r="AG195" s="159" t="str">
        <f aca="false">IF(Inosina!E195&gt;0,$BA$11&amp;'Pedido e Cotação'!F208&amp;" "&amp;$BA$4,"")</f>
        <v/>
      </c>
      <c r="AH195" s="159" t="str">
        <f aca="false">IF(AG195="","",VLOOKUP(AG195,$BA:$BD,2,0))</f>
        <v/>
      </c>
      <c r="AI195" s="159" t="str">
        <f aca="false">IF(Inosina!I195&lt;&gt;0,"2' O-Metil 5-Metil rU ","")</f>
        <v/>
      </c>
      <c r="AJ195" s="159" t="str">
        <f aca="false">IF(Inosina!F195&gt;0,$BA$15&amp;'Pedido e Cotação'!F208&amp;" "&amp;$BA$4,"")</f>
        <v/>
      </c>
      <c r="AK195" s="159" t="str">
        <f aca="false">IF(AJ195="","",VLOOKUP(AJ195,$BA:$BD,2,0))</f>
        <v/>
      </c>
      <c r="AL195" s="159" t="str">
        <f aca="false">IF(Inosina!K195&lt;&gt;0,"5' 5-Metil dC ","")</f>
        <v/>
      </c>
      <c r="AM195" s="159" t="str">
        <f aca="false">IF(Inosina!I195&gt;0,$BA$17&amp;'Pedido e Cotação'!I208&amp;" "&amp;$BA$4,"")</f>
        <v/>
      </c>
      <c r="AN195" s="159" t="str">
        <f aca="false">IF(AM195="","",VLOOKUP(AM195,$BA:$BD,2,0))</f>
        <v/>
      </c>
      <c r="BA195" s="183" t="s">
        <v>722</v>
      </c>
      <c r="BB195" s="180"/>
      <c r="BC195" s="181" t="s">
        <v>723</v>
      </c>
      <c r="BD195" s="182" t="n">
        <v>67.5</v>
      </c>
    </row>
    <row r="196" customFormat="false" ht="12.75" hidden="false" customHeight="false" outlineLevel="0" collapsed="false">
      <c r="T196" s="159" t="str">
        <f aca="false">IF(Inosina!J196&lt;&gt;0,"2' O-Metil rU ","")</f>
        <v/>
      </c>
      <c r="U196" s="159" t="str">
        <f aca="false">IF(Inosina!J196&gt;0,$BA$16&amp;'Pedido e Cotação'!F209&amp;" "&amp;$BA$4,"")</f>
        <v/>
      </c>
      <c r="V196" s="159" t="str">
        <f aca="false">IF(U196="","",VLOOKUP(U196,$BA:$BD,2,0))</f>
        <v/>
      </c>
      <c r="W196" s="159" t="str">
        <f aca="false">IF(Inosina!H196&lt;&gt;0,"2' O-Metil rG ","")</f>
        <v/>
      </c>
      <c r="X196" s="159" t="str">
        <f aca="false">IF(Inosina!H196&gt;0,$BA$14&amp;'Pedido e Cotação'!F209&amp;" "&amp;$BA$4,"")</f>
        <v/>
      </c>
      <c r="Y196" s="159" t="str">
        <f aca="false">IF(X196="","",VLOOKUP(X196,$BA:$BD,2,0))</f>
        <v/>
      </c>
      <c r="Z196" s="159" t="str">
        <f aca="false">IF(Inosina!G196&lt;&gt;0,"2' O-Metil rC ","")</f>
        <v/>
      </c>
      <c r="AA196" s="159" t="str">
        <f aca="false">IF(Inosina!G196&gt;0,$BA$13&amp;'Pedido e Cotação'!F209&amp;" "&amp;$BA$4,"")</f>
        <v/>
      </c>
      <c r="AB196" s="159" t="str">
        <f aca="false">IF(AA196="","",VLOOKUP(AA196,$BA:$BD,2,0))</f>
        <v/>
      </c>
      <c r="AC196" s="159" t="str">
        <f aca="false">IF(Inosina!F196&lt;&gt;0,"2' O-Metil rA ","")</f>
        <v/>
      </c>
      <c r="AD196" s="159" t="str">
        <f aca="false">IF(Inosina!F196&gt;0,$BA$12&amp;'Pedido e Cotação'!F209&amp;" "&amp;$BA$4,"")</f>
        <v/>
      </c>
      <c r="AF196" s="159" t="str">
        <f aca="false">IF(Inosina!E196&lt;&gt;0,"Deoxy Uracila ","")</f>
        <v/>
      </c>
      <c r="AG196" s="159" t="str">
        <f aca="false">IF(Inosina!E196&gt;0,$BA$11&amp;'Pedido e Cotação'!F209&amp;" "&amp;$BA$4,"")</f>
        <v/>
      </c>
      <c r="AH196" s="159" t="str">
        <f aca="false">IF(AG196="","",VLOOKUP(AG196,$BA:$BD,2,0))</f>
        <v/>
      </c>
      <c r="AI196" s="159" t="str">
        <f aca="false">IF(Inosina!I196&lt;&gt;0,"2' O-Metil 5-Metil rU ","")</f>
        <v/>
      </c>
      <c r="AJ196" s="159" t="str">
        <f aca="false">IF(Inosina!F196&gt;0,$BA$15&amp;'Pedido e Cotação'!F209&amp;" "&amp;$BA$4,"")</f>
        <v/>
      </c>
      <c r="AK196" s="159" t="str">
        <f aca="false">IF(AJ196="","",VLOOKUP(AJ196,$BA:$BD,2,0))</f>
        <v/>
      </c>
      <c r="AL196" s="159" t="str">
        <f aca="false">IF(Inosina!K196&lt;&gt;0,"5' 5-Metil dC ","")</f>
        <v/>
      </c>
      <c r="AM196" s="159" t="str">
        <f aca="false">IF(Inosina!I196&gt;0,$BA$17&amp;'Pedido e Cotação'!I209&amp;" "&amp;$BA$4,"")</f>
        <v/>
      </c>
      <c r="AN196" s="159" t="str">
        <f aca="false">IF(AM196="","",VLOOKUP(AM196,$BA:$BD,2,0))</f>
        <v/>
      </c>
      <c r="BA196" s="183" t="s">
        <v>724</v>
      </c>
      <c r="BB196" s="180"/>
      <c r="BC196" s="181" t="s">
        <v>725</v>
      </c>
      <c r="BD196" s="182" t="n">
        <v>85</v>
      </c>
    </row>
    <row r="197" customFormat="false" ht="12.75" hidden="false" customHeight="false" outlineLevel="0" collapsed="false">
      <c r="T197" s="159" t="str">
        <f aca="false">IF(Inosina!J197&lt;&gt;0,"2' O-Metil rU ","")</f>
        <v/>
      </c>
      <c r="U197" s="159" t="str">
        <f aca="false">IF(Inosina!J197&gt;0,$BA$16&amp;'Pedido e Cotação'!F210&amp;" "&amp;$BA$4,"")</f>
        <v/>
      </c>
      <c r="V197" s="159" t="str">
        <f aca="false">IF(U197="","",VLOOKUP(U197,$BA:$BD,2,0))</f>
        <v/>
      </c>
      <c r="W197" s="159" t="str">
        <f aca="false">IF(Inosina!H197&lt;&gt;0,"2' O-Metil rG ","")</f>
        <v/>
      </c>
      <c r="X197" s="159" t="str">
        <f aca="false">IF(Inosina!H197&gt;0,$BA$14&amp;'Pedido e Cotação'!F210&amp;" "&amp;$BA$4,"")</f>
        <v/>
      </c>
      <c r="Y197" s="159" t="str">
        <f aca="false">IF(X197="","",VLOOKUP(X197,$BA:$BD,2,0))</f>
        <v/>
      </c>
      <c r="Z197" s="159" t="str">
        <f aca="false">IF(Inosina!G197&lt;&gt;0,"2' O-Metil rC ","")</f>
        <v/>
      </c>
      <c r="AA197" s="159" t="str">
        <f aca="false">IF(Inosina!G197&gt;0,$BA$13&amp;'Pedido e Cotação'!F210&amp;" "&amp;$BA$4,"")</f>
        <v/>
      </c>
      <c r="AB197" s="159" t="str">
        <f aca="false">IF(AA197="","",VLOOKUP(AA197,$BA:$BD,2,0))</f>
        <v/>
      </c>
      <c r="AC197" s="159" t="str">
        <f aca="false">IF(Inosina!F197&lt;&gt;0,"2' O-Metil rA ","")</f>
        <v/>
      </c>
      <c r="AD197" s="159" t="str">
        <f aca="false">IF(Inosina!F197&gt;0,$BA$12&amp;'Pedido e Cotação'!F210&amp;" "&amp;$BA$4,"")</f>
        <v/>
      </c>
      <c r="AF197" s="159" t="str">
        <f aca="false">IF(Inosina!E197&lt;&gt;0,"Deoxy Uracila ","")</f>
        <v/>
      </c>
      <c r="AG197" s="159" t="str">
        <f aca="false">IF(Inosina!E197&gt;0,$BA$11&amp;'Pedido e Cotação'!F210&amp;" "&amp;$BA$4,"")</f>
        <v/>
      </c>
      <c r="AH197" s="159" t="str">
        <f aca="false">IF(AG197="","",VLOOKUP(AG197,$BA:$BD,2,0))</f>
        <v/>
      </c>
      <c r="AI197" s="159" t="str">
        <f aca="false">IF(Inosina!I197&lt;&gt;0,"2' O-Metil 5-Metil rU ","")</f>
        <v/>
      </c>
      <c r="AJ197" s="159" t="str">
        <f aca="false">IF(Inosina!F197&gt;0,$BA$15&amp;'Pedido e Cotação'!F210&amp;" "&amp;$BA$4,"")</f>
        <v/>
      </c>
      <c r="AK197" s="159" t="str">
        <f aca="false">IF(AJ197="","",VLOOKUP(AJ197,$BA:$BD,2,0))</f>
        <v/>
      </c>
      <c r="AL197" s="159" t="str">
        <f aca="false">IF(Inosina!K197&lt;&gt;0,"5' 5-Metil dC ","")</f>
        <v/>
      </c>
      <c r="AM197" s="159" t="str">
        <f aca="false">IF(Inosina!I197&gt;0,$BA$17&amp;'Pedido e Cotação'!I210&amp;" "&amp;$BA$4,"")</f>
        <v/>
      </c>
      <c r="AN197" s="159" t="str">
        <f aca="false">IF(AM197="","",VLOOKUP(AM197,$BA:$BD,2,0))</f>
        <v/>
      </c>
      <c r="BA197" s="183" t="s">
        <v>726</v>
      </c>
      <c r="BB197" s="180"/>
      <c r="BC197" s="181" t="s">
        <v>727</v>
      </c>
      <c r="BD197" s="182" t="n">
        <v>105</v>
      </c>
    </row>
    <row r="198" customFormat="false" ht="12.75" hidden="false" customHeight="false" outlineLevel="0" collapsed="false">
      <c r="T198" s="159" t="str">
        <f aca="false">IF(Inosina!J198&lt;&gt;0,"2' O-Metil rU ","")</f>
        <v/>
      </c>
      <c r="U198" s="159" t="str">
        <f aca="false">IF(Inosina!J198&gt;0,$BA$16&amp;'Pedido e Cotação'!F211&amp;" "&amp;$BA$4,"")</f>
        <v/>
      </c>
      <c r="V198" s="159" t="str">
        <f aca="false">IF(U198="","",VLOOKUP(U198,$BA:$BD,2,0))</f>
        <v/>
      </c>
      <c r="W198" s="159" t="str">
        <f aca="false">IF(Inosina!H198&lt;&gt;0,"2' O-Metil rG ","")</f>
        <v/>
      </c>
      <c r="X198" s="159" t="str">
        <f aca="false">IF(Inosina!H198&gt;0,$BA$14&amp;'Pedido e Cotação'!F211&amp;" "&amp;$BA$4,"")</f>
        <v/>
      </c>
      <c r="Y198" s="159" t="str">
        <f aca="false">IF(X198="","",VLOOKUP(X198,$BA:$BD,2,0))</f>
        <v/>
      </c>
      <c r="Z198" s="159" t="str">
        <f aca="false">IF(Inosina!G198&lt;&gt;0,"2' O-Metil rC ","")</f>
        <v/>
      </c>
      <c r="AA198" s="159" t="str">
        <f aca="false">IF(Inosina!G198&gt;0,$BA$13&amp;'Pedido e Cotação'!F211&amp;" "&amp;$BA$4,"")</f>
        <v/>
      </c>
      <c r="AB198" s="159" t="str">
        <f aca="false">IF(AA198="","",VLOOKUP(AA198,$BA:$BD,2,0))</f>
        <v/>
      </c>
      <c r="AC198" s="159" t="str">
        <f aca="false">IF(Inosina!F198&lt;&gt;0,"2' O-Metil rA ","")</f>
        <v/>
      </c>
      <c r="AD198" s="159" t="str">
        <f aca="false">IF(Inosina!F198&gt;0,$BA$12&amp;'Pedido e Cotação'!F211&amp;" "&amp;$BA$4,"")</f>
        <v/>
      </c>
      <c r="AF198" s="159" t="str">
        <f aca="false">IF(Inosina!E198&lt;&gt;0,"Deoxy Uracila ","")</f>
        <v/>
      </c>
      <c r="AG198" s="159" t="str">
        <f aca="false">IF(Inosina!E198&gt;0,$BA$11&amp;'Pedido e Cotação'!F211&amp;" "&amp;$BA$4,"")</f>
        <v/>
      </c>
      <c r="AH198" s="159" t="str">
        <f aca="false">IF(AG198="","",VLOOKUP(AG198,$BA:$BD,2,0))</f>
        <v/>
      </c>
      <c r="AI198" s="159" t="str">
        <f aca="false">IF(Inosina!I198&lt;&gt;0,"2' O-Metil 5-Metil rU ","")</f>
        <v/>
      </c>
      <c r="AJ198" s="159" t="str">
        <f aca="false">IF(Inosina!F198&gt;0,$BA$15&amp;'Pedido e Cotação'!F211&amp;" "&amp;$BA$4,"")</f>
        <v/>
      </c>
      <c r="AK198" s="159" t="str">
        <f aca="false">IF(AJ198="","",VLOOKUP(AJ198,$BA:$BD,2,0))</f>
        <v/>
      </c>
      <c r="AL198" s="159" t="str">
        <f aca="false">IF(Inosina!K198&lt;&gt;0,"5' 5-Metil dC ","")</f>
        <v/>
      </c>
      <c r="AM198" s="159" t="str">
        <f aca="false">IF(Inosina!I198&gt;0,$BA$17&amp;'Pedido e Cotação'!I211&amp;" "&amp;$BA$4,"")</f>
        <v/>
      </c>
      <c r="AN198" s="159" t="str">
        <f aca="false">IF(AM198="","",VLOOKUP(AM198,$BA:$BD,2,0))</f>
        <v/>
      </c>
      <c r="BA198" s="183" t="s">
        <v>728</v>
      </c>
      <c r="BB198" s="180"/>
      <c r="BC198" s="181" t="s">
        <v>729</v>
      </c>
      <c r="BD198" s="182" t="n">
        <v>190</v>
      </c>
    </row>
    <row r="199" customFormat="false" ht="12.75" hidden="false" customHeight="false" outlineLevel="0" collapsed="false">
      <c r="T199" s="159" t="str">
        <f aca="false">IF(Inosina!J199&lt;&gt;0,"2' O-Metil rU ","")</f>
        <v/>
      </c>
      <c r="U199" s="159" t="str">
        <f aca="false">IF(Inosina!J199&gt;0,$BA$16&amp;'Pedido e Cotação'!F212&amp;" "&amp;$BA$4,"")</f>
        <v/>
      </c>
      <c r="V199" s="159" t="str">
        <f aca="false">IF(U199="","",VLOOKUP(U199,$BA:$BD,2,0))</f>
        <v/>
      </c>
      <c r="W199" s="159" t="str">
        <f aca="false">IF(Inosina!H199&lt;&gt;0,"2' O-Metil rG ","")</f>
        <v/>
      </c>
      <c r="X199" s="159" t="str">
        <f aca="false">IF(Inosina!H199&gt;0,$BA$14&amp;'Pedido e Cotação'!F212&amp;" "&amp;$BA$4,"")</f>
        <v/>
      </c>
      <c r="Y199" s="159" t="str">
        <f aca="false">IF(X199="","",VLOOKUP(X199,$BA:$BD,2,0))</f>
        <v/>
      </c>
      <c r="Z199" s="159" t="str">
        <f aca="false">IF(Inosina!G199&lt;&gt;0,"2' O-Metil rC ","")</f>
        <v/>
      </c>
      <c r="AA199" s="159" t="str">
        <f aca="false">IF(Inosina!G199&gt;0,$BA$13&amp;'Pedido e Cotação'!F212&amp;" "&amp;$BA$4,"")</f>
        <v/>
      </c>
      <c r="AB199" s="159" t="str">
        <f aca="false">IF(AA199="","",VLOOKUP(AA199,$BA:$BD,2,0))</f>
        <v/>
      </c>
      <c r="AC199" s="159" t="str">
        <f aca="false">IF(Inosina!F199&lt;&gt;0,"2' O-Metil rA ","")</f>
        <v/>
      </c>
      <c r="AD199" s="159" t="str">
        <f aca="false">IF(Inosina!F199&gt;0,$BA$12&amp;'Pedido e Cotação'!F212&amp;" "&amp;$BA$4,"")</f>
        <v/>
      </c>
      <c r="AF199" s="159" t="str">
        <f aca="false">IF(Inosina!E199&lt;&gt;0,"Deoxy Uracila ","")</f>
        <v/>
      </c>
      <c r="AG199" s="159" t="str">
        <f aca="false">IF(Inosina!E199&gt;0,$BA$11&amp;'Pedido e Cotação'!F212&amp;" "&amp;$BA$4,"")</f>
        <v/>
      </c>
      <c r="AH199" s="159" t="str">
        <f aca="false">IF(AG199="","",VLOOKUP(AG199,$BA:$BD,2,0))</f>
        <v/>
      </c>
      <c r="AI199" s="159" t="str">
        <f aca="false">IF(Inosina!I199&lt;&gt;0,"2' O-Metil 5-Metil rU ","")</f>
        <v/>
      </c>
      <c r="AJ199" s="159" t="str">
        <f aca="false">IF(Inosina!F199&gt;0,$BA$15&amp;'Pedido e Cotação'!F212&amp;" "&amp;$BA$4,"")</f>
        <v/>
      </c>
      <c r="AK199" s="159" t="str">
        <f aca="false">IF(AJ199="","",VLOOKUP(AJ199,$BA:$BD,2,0))</f>
        <v/>
      </c>
      <c r="AL199" s="159" t="str">
        <f aca="false">IF(Inosina!K199&lt;&gt;0,"5' 5-Metil dC ","")</f>
        <v/>
      </c>
      <c r="AM199" s="159" t="str">
        <f aca="false">IF(Inosina!I199&gt;0,$BA$17&amp;'Pedido e Cotação'!I212&amp;" "&amp;$BA$4,"")</f>
        <v/>
      </c>
      <c r="AN199" s="159" t="str">
        <f aca="false">IF(AM199="","",VLOOKUP(AM199,$BA:$BD,2,0))</f>
        <v/>
      </c>
      <c r="BA199" s="175" t="s">
        <v>730</v>
      </c>
      <c r="BB199" s="176"/>
      <c r="BC199" s="177" t="s">
        <v>731</v>
      </c>
      <c r="BD199" s="178" t="s">
        <v>399</v>
      </c>
    </row>
    <row r="200" customFormat="false" ht="12.75" hidden="false" customHeight="false" outlineLevel="0" collapsed="false">
      <c r="T200" s="159" t="str">
        <f aca="false">IF(Inosina!J200&lt;&gt;0,"2' O-Metil rU ","")</f>
        <v/>
      </c>
      <c r="U200" s="159" t="str">
        <f aca="false">IF(Inosina!J200&gt;0,$BA$16&amp;'Pedido e Cotação'!F213&amp;" "&amp;$BA$4,"")</f>
        <v/>
      </c>
      <c r="V200" s="159" t="str">
        <f aca="false">IF(U200="","",VLOOKUP(U200,$BA:$BD,2,0))</f>
        <v/>
      </c>
      <c r="W200" s="159" t="str">
        <f aca="false">IF(Inosina!H200&lt;&gt;0,"2' O-Metil rG ","")</f>
        <v/>
      </c>
      <c r="X200" s="159" t="str">
        <f aca="false">IF(Inosina!H200&gt;0,$BA$14&amp;'Pedido e Cotação'!F213&amp;" "&amp;$BA$4,"")</f>
        <v/>
      </c>
      <c r="Y200" s="159" t="str">
        <f aca="false">IF(X200="","",VLOOKUP(X200,$BA:$BD,2,0))</f>
        <v/>
      </c>
      <c r="Z200" s="159" t="str">
        <f aca="false">IF(Inosina!G200&lt;&gt;0,"2' O-Metil rC ","")</f>
        <v/>
      </c>
      <c r="AA200" s="159" t="str">
        <f aca="false">IF(Inosina!G200&gt;0,$BA$13&amp;'Pedido e Cotação'!F213&amp;" "&amp;$BA$4,"")</f>
        <v/>
      </c>
      <c r="AB200" s="159" t="str">
        <f aca="false">IF(AA200="","",VLOOKUP(AA200,$BA:$BD,2,0))</f>
        <v/>
      </c>
      <c r="AC200" s="159" t="str">
        <f aca="false">IF(Inosina!F200&lt;&gt;0,"2' O-Metil rA ","")</f>
        <v/>
      </c>
      <c r="AD200" s="159" t="str">
        <f aca="false">IF(Inosina!F200&gt;0,$BA$12&amp;'Pedido e Cotação'!F213&amp;" "&amp;$BA$4,"")</f>
        <v/>
      </c>
      <c r="AF200" s="159" t="str">
        <f aca="false">IF(Inosina!E200&lt;&gt;0,"Deoxy Uracila ","")</f>
        <v/>
      </c>
      <c r="AG200" s="159" t="str">
        <f aca="false">IF(Inosina!E200&gt;0,$BA$11&amp;'Pedido e Cotação'!F213&amp;" "&amp;$BA$4,"")</f>
        <v/>
      </c>
      <c r="AH200" s="159" t="str">
        <f aca="false">IF(AG200="","",VLOOKUP(AG200,$BA:$BD,2,0))</f>
        <v/>
      </c>
      <c r="AI200" s="159" t="str">
        <f aca="false">IF(Inosina!I200&lt;&gt;0,"2' O-Metil 5-Metil rU ","")</f>
        <v/>
      </c>
      <c r="AJ200" s="159" t="str">
        <f aca="false">IF(Inosina!F200&gt;0,$BA$15&amp;'Pedido e Cotação'!F213&amp;" "&amp;$BA$4,"")</f>
        <v/>
      </c>
      <c r="AK200" s="159" t="str">
        <f aca="false">IF(AJ200="","",VLOOKUP(AJ200,$BA:$BD,2,0))</f>
        <v/>
      </c>
      <c r="AL200" s="159" t="str">
        <f aca="false">IF(Inosina!K200&lt;&gt;0,"5' 5-Metil dC ","")</f>
        <v/>
      </c>
      <c r="AM200" s="159" t="str">
        <f aca="false">IF(Inosina!I200&gt;0,$BA$17&amp;'Pedido e Cotação'!I213&amp;" "&amp;$BA$4,"")</f>
        <v/>
      </c>
      <c r="AN200" s="159" t="str">
        <f aca="false">IF(AM200="","",VLOOKUP(AM200,$BA:$BD,2,0))</f>
        <v/>
      </c>
      <c r="BA200" s="175" t="s">
        <v>732</v>
      </c>
      <c r="BB200" s="176"/>
      <c r="BC200" s="177" t="s">
        <v>733</v>
      </c>
      <c r="BD200" s="178" t="n">
        <v>42</v>
      </c>
    </row>
    <row r="201" customFormat="false" ht="12.75" hidden="false" customHeight="false" outlineLevel="0" collapsed="false">
      <c r="T201" s="159" t="str">
        <f aca="false">IF(Inosina!J201&lt;&gt;0,"2' O-Metil rU ","")</f>
        <v/>
      </c>
      <c r="U201" s="159" t="str">
        <f aca="false">IF(Inosina!J201&gt;0,$BA$16&amp;'Pedido e Cotação'!F214&amp;" "&amp;$BA$4,"")</f>
        <v/>
      </c>
      <c r="V201" s="159" t="str">
        <f aca="false">IF(U201="","",VLOOKUP(U201,$BA:$BD,2,0))</f>
        <v/>
      </c>
      <c r="W201" s="159" t="str">
        <f aca="false">IF(Inosina!H201&lt;&gt;0,"2' O-Metil rG ","")</f>
        <v/>
      </c>
      <c r="X201" s="159" t="str">
        <f aca="false">IF(Inosina!H201&gt;0,$BA$14&amp;'Pedido e Cotação'!F214&amp;" "&amp;$BA$4,"")</f>
        <v/>
      </c>
      <c r="Y201" s="159" t="str">
        <f aca="false">IF(X201="","",VLOOKUP(X201,$BA:$BD,2,0))</f>
        <v/>
      </c>
      <c r="Z201" s="159" t="str">
        <f aca="false">IF(Inosina!G201&lt;&gt;0,"2' O-Metil rC ","")</f>
        <v/>
      </c>
      <c r="AA201" s="159" t="str">
        <f aca="false">IF(Inosina!G201&gt;0,$BA$13&amp;'Pedido e Cotação'!F214&amp;" "&amp;$BA$4,"")</f>
        <v/>
      </c>
      <c r="AB201" s="159" t="str">
        <f aca="false">IF(AA201="","",VLOOKUP(AA201,$BA:$BD,2,0))</f>
        <v/>
      </c>
      <c r="AC201" s="159" t="str">
        <f aca="false">IF(Inosina!F201&lt;&gt;0,"2' O-Metil rA ","")</f>
        <v/>
      </c>
      <c r="AD201" s="159" t="str">
        <f aca="false">IF(Inosina!F201&gt;0,$BA$12&amp;'Pedido e Cotação'!F214&amp;" "&amp;$BA$4,"")</f>
        <v/>
      </c>
      <c r="AF201" s="159" t="str">
        <f aca="false">IF(Inosina!E201&lt;&gt;0,"Deoxy Uracila ","")</f>
        <v/>
      </c>
      <c r="AG201" s="159" t="str">
        <f aca="false">IF(Inosina!E201&gt;0,$BA$11&amp;'Pedido e Cotação'!F214&amp;" "&amp;$BA$4,"")</f>
        <v/>
      </c>
      <c r="AH201" s="159" t="str">
        <f aca="false">IF(AG201="","",VLOOKUP(AG201,$BA:$BD,2,0))</f>
        <v/>
      </c>
      <c r="AI201" s="159" t="str">
        <f aca="false">IF(Inosina!I201&lt;&gt;0,"2' O-Metil 5-Metil rU ","")</f>
        <v/>
      </c>
      <c r="AJ201" s="159" t="str">
        <f aca="false">IF(Inosina!F201&gt;0,$BA$15&amp;'Pedido e Cotação'!F214&amp;" "&amp;$BA$4,"")</f>
        <v/>
      </c>
      <c r="AK201" s="159" t="str">
        <f aca="false">IF(AJ201="","",VLOOKUP(AJ201,$BA:$BD,2,0))</f>
        <v/>
      </c>
      <c r="AL201" s="159" t="str">
        <f aca="false">IF(Inosina!K201&lt;&gt;0,"5' 5-Metil dC ","")</f>
        <v/>
      </c>
      <c r="AM201" s="159" t="str">
        <f aca="false">IF(Inosina!I201&gt;0,$BA$17&amp;'Pedido e Cotação'!I214&amp;" "&amp;$BA$4,"")</f>
        <v/>
      </c>
      <c r="AN201" s="159" t="str">
        <f aca="false">IF(AM201="","",VLOOKUP(AM201,$BA:$BD,2,0))</f>
        <v/>
      </c>
      <c r="BA201" s="175" t="s">
        <v>734</v>
      </c>
      <c r="BB201" s="176"/>
      <c r="BC201" s="177" t="s">
        <v>735</v>
      </c>
      <c r="BD201" s="178" t="n">
        <v>50</v>
      </c>
    </row>
    <row r="202" customFormat="false" ht="12.75" hidden="false" customHeight="false" outlineLevel="0" collapsed="false">
      <c r="T202" s="159" t="str">
        <f aca="false">IF(Inosina!J202&lt;&gt;0,"2' O-Metil rU ","")</f>
        <v/>
      </c>
      <c r="U202" s="159" t="str">
        <f aca="false">IF(Inosina!J202&gt;0,$BA$16&amp;'Pedido e Cotação'!F215&amp;" "&amp;$BA$4,"")</f>
        <v/>
      </c>
      <c r="V202" s="159" t="str">
        <f aca="false">IF(U202="","",VLOOKUP(U202,$BA:$BD,2,0))</f>
        <v/>
      </c>
      <c r="W202" s="159" t="str">
        <f aca="false">IF(Inosina!H202&lt;&gt;0,"2' O-Metil rG ","")</f>
        <v/>
      </c>
      <c r="X202" s="159" t="str">
        <f aca="false">IF(Inosina!H202&gt;0,$BA$14&amp;'Pedido e Cotação'!F215&amp;" "&amp;$BA$4,"")</f>
        <v/>
      </c>
      <c r="Y202" s="159" t="str">
        <f aca="false">IF(X202="","",VLOOKUP(X202,$BA:$BD,2,0))</f>
        <v/>
      </c>
      <c r="Z202" s="159" t="str">
        <f aca="false">IF(Inosina!G202&lt;&gt;0,"2' O-Metil rC ","")</f>
        <v/>
      </c>
      <c r="AA202" s="159" t="str">
        <f aca="false">IF(Inosina!G202&gt;0,$BA$13&amp;'Pedido e Cotação'!F215&amp;" "&amp;$BA$4,"")</f>
        <v/>
      </c>
      <c r="AB202" s="159" t="str">
        <f aca="false">IF(AA202="","",VLOOKUP(AA202,$BA:$BD,2,0))</f>
        <v/>
      </c>
      <c r="AC202" s="159" t="str">
        <f aca="false">IF(Inosina!F202&lt;&gt;0,"2' O-Metil rA ","")</f>
        <v/>
      </c>
      <c r="AD202" s="159" t="str">
        <f aca="false">IF(Inosina!F202&gt;0,$BA$12&amp;'Pedido e Cotação'!F215&amp;" "&amp;$BA$4,"")</f>
        <v/>
      </c>
      <c r="AF202" s="159" t="str">
        <f aca="false">IF(Inosina!E202&lt;&gt;0,"Deoxy Uracila ","")</f>
        <v/>
      </c>
      <c r="AG202" s="159" t="str">
        <f aca="false">IF(Inosina!E202&gt;0,$BA$11&amp;'Pedido e Cotação'!F215&amp;" "&amp;$BA$4,"")</f>
        <v/>
      </c>
      <c r="AH202" s="159" t="str">
        <f aca="false">IF(AG202="","",VLOOKUP(AG202,$BA:$BD,2,0))</f>
        <v/>
      </c>
      <c r="AI202" s="159" t="str">
        <f aca="false">IF(Inosina!I202&lt;&gt;0,"2' O-Metil 5-Metil rU ","")</f>
        <v/>
      </c>
      <c r="AJ202" s="159" t="str">
        <f aca="false">IF(Inosina!F202&gt;0,$BA$15&amp;'Pedido e Cotação'!F215&amp;" "&amp;$BA$4,"")</f>
        <v/>
      </c>
      <c r="AK202" s="159" t="str">
        <f aca="false">IF(AJ202="","",VLOOKUP(AJ202,$BA:$BD,2,0))</f>
        <v/>
      </c>
      <c r="AL202" s="159" t="str">
        <f aca="false">IF(Inosina!K202&lt;&gt;0,"5' 5-Metil dC ","")</f>
        <v/>
      </c>
      <c r="AM202" s="159" t="str">
        <f aca="false">IF(Inosina!I202&gt;0,$BA$17&amp;'Pedido e Cotação'!I215&amp;" "&amp;$BA$4,"")</f>
        <v/>
      </c>
      <c r="AN202" s="159" t="str">
        <f aca="false">IF(AM202="","",VLOOKUP(AM202,$BA:$BD,2,0))</f>
        <v/>
      </c>
      <c r="BA202" s="175" t="s">
        <v>736</v>
      </c>
      <c r="BB202" s="176"/>
      <c r="BC202" s="177" t="s">
        <v>737</v>
      </c>
      <c r="BD202" s="178" t="n">
        <v>60</v>
      </c>
    </row>
    <row r="203" customFormat="false" ht="12.75" hidden="false" customHeight="false" outlineLevel="0" collapsed="false">
      <c r="T203" s="159" t="str">
        <f aca="false">IF(Inosina!J203&lt;&gt;0,"2' O-Metil rU ","")</f>
        <v/>
      </c>
      <c r="U203" s="159" t="str">
        <f aca="false">IF(Inosina!J203&gt;0,$BA$16&amp;'Pedido e Cotação'!F216&amp;" "&amp;$BA$4,"")</f>
        <v/>
      </c>
      <c r="V203" s="159" t="str">
        <f aca="false">IF(U203="","",VLOOKUP(U203,$BA:$BD,2,0))</f>
        <v/>
      </c>
      <c r="W203" s="159" t="str">
        <f aca="false">IF(Inosina!H203&lt;&gt;0,"2' O-Metil rG ","")</f>
        <v/>
      </c>
      <c r="X203" s="159" t="str">
        <f aca="false">IF(Inosina!H203&gt;0,$BA$14&amp;'Pedido e Cotação'!F216&amp;" "&amp;$BA$4,"")</f>
        <v/>
      </c>
      <c r="Y203" s="159" t="str">
        <f aca="false">IF(X203="","",VLOOKUP(X203,$BA:$BD,2,0))</f>
        <v/>
      </c>
      <c r="Z203" s="159" t="str">
        <f aca="false">IF(Inosina!G203&lt;&gt;0,"2' O-Metil rC ","")</f>
        <v/>
      </c>
      <c r="AA203" s="159" t="str">
        <f aca="false">IF(Inosina!G203&gt;0,$BA$13&amp;'Pedido e Cotação'!F216&amp;" "&amp;$BA$4,"")</f>
        <v/>
      </c>
      <c r="AB203" s="159" t="str">
        <f aca="false">IF(AA203="","",VLOOKUP(AA203,$BA:$BD,2,0))</f>
        <v/>
      </c>
      <c r="AC203" s="159" t="str">
        <f aca="false">IF(Inosina!F203&lt;&gt;0,"2' O-Metil rA ","")</f>
        <v/>
      </c>
      <c r="AD203" s="159" t="str">
        <f aca="false">IF(Inosina!F203&gt;0,$BA$12&amp;'Pedido e Cotação'!F216&amp;" "&amp;$BA$4,"")</f>
        <v/>
      </c>
      <c r="AF203" s="159" t="str">
        <f aca="false">IF(Inosina!E203&lt;&gt;0,"Deoxy Uracila ","")</f>
        <v/>
      </c>
      <c r="AG203" s="159" t="str">
        <f aca="false">IF(Inosina!E203&gt;0,$BA$11&amp;'Pedido e Cotação'!F216&amp;" "&amp;$BA$4,"")</f>
        <v/>
      </c>
      <c r="AH203" s="159" t="str">
        <f aca="false">IF(AG203="","",VLOOKUP(AG203,$BA:$BD,2,0))</f>
        <v/>
      </c>
      <c r="AI203" s="159" t="str">
        <f aca="false">IF(Inosina!I203&lt;&gt;0,"2' O-Metil 5-Metil rU ","")</f>
        <v/>
      </c>
      <c r="AJ203" s="159" t="str">
        <f aca="false">IF(Inosina!F203&gt;0,$BA$15&amp;'Pedido e Cotação'!F216&amp;" "&amp;$BA$4,"")</f>
        <v/>
      </c>
      <c r="AK203" s="159" t="str">
        <f aca="false">IF(AJ203="","",VLOOKUP(AJ203,$BA:$BD,2,0))</f>
        <v/>
      </c>
      <c r="AL203" s="159" t="str">
        <f aca="false">IF(Inosina!K203&lt;&gt;0,"5' 5-Metil dC ","")</f>
        <v/>
      </c>
      <c r="AM203" s="159" t="str">
        <f aca="false">IF(Inosina!I203&gt;0,$BA$17&amp;'Pedido e Cotação'!I216&amp;" "&amp;$BA$4,"")</f>
        <v/>
      </c>
      <c r="AN203" s="159" t="str">
        <f aca="false">IF(AM203="","",VLOOKUP(AM203,$BA:$BD,2,0))</f>
        <v/>
      </c>
      <c r="BA203" s="175" t="s">
        <v>738</v>
      </c>
      <c r="BB203" s="176"/>
      <c r="BC203" s="177" t="s">
        <v>739</v>
      </c>
      <c r="BD203" s="178" t="n">
        <v>72</v>
      </c>
    </row>
    <row r="204" customFormat="false" ht="12.75" hidden="false" customHeight="false" outlineLevel="0" collapsed="false">
      <c r="T204" s="159" t="str">
        <f aca="false">IF(Inosina!J204&lt;&gt;0,"2' O-Metil rU ","")</f>
        <v/>
      </c>
      <c r="U204" s="159" t="str">
        <f aca="false">IF(Inosina!J204&gt;0,$BA$16&amp;'Pedido e Cotação'!F217&amp;" "&amp;$BA$4,"")</f>
        <v/>
      </c>
      <c r="V204" s="159" t="str">
        <f aca="false">IF(U204="","",VLOOKUP(U204,$BA:$BD,2,0))</f>
        <v/>
      </c>
      <c r="W204" s="159" t="str">
        <f aca="false">IF(Inosina!H204&lt;&gt;0,"2' O-Metil rG ","")</f>
        <v/>
      </c>
      <c r="X204" s="159" t="str">
        <f aca="false">IF(Inosina!H204&gt;0,$BA$14&amp;'Pedido e Cotação'!F217&amp;" "&amp;$BA$4,"")</f>
        <v/>
      </c>
      <c r="Y204" s="159" t="str">
        <f aca="false">IF(X204="","",VLOOKUP(X204,$BA:$BD,2,0))</f>
        <v/>
      </c>
      <c r="Z204" s="159" t="str">
        <f aca="false">IF(Inosina!G204&lt;&gt;0,"2' O-Metil rC ","")</f>
        <v/>
      </c>
      <c r="AA204" s="159" t="str">
        <f aca="false">IF(Inosina!G204&gt;0,$BA$13&amp;'Pedido e Cotação'!F217&amp;" "&amp;$BA$4,"")</f>
        <v/>
      </c>
      <c r="AB204" s="159" t="str">
        <f aca="false">IF(AA204="","",VLOOKUP(AA204,$BA:$BD,2,0))</f>
        <v/>
      </c>
      <c r="AC204" s="159" t="str">
        <f aca="false">IF(Inosina!F204&lt;&gt;0,"2' O-Metil rA ","")</f>
        <v/>
      </c>
      <c r="AD204" s="159" t="str">
        <f aca="false">IF(Inosina!F204&gt;0,$BA$12&amp;'Pedido e Cotação'!F217&amp;" "&amp;$BA$4,"")</f>
        <v/>
      </c>
      <c r="AF204" s="159" t="str">
        <f aca="false">IF(Inosina!E204&lt;&gt;0,"Deoxy Uracila ","")</f>
        <v/>
      </c>
      <c r="AG204" s="159" t="str">
        <f aca="false">IF(Inosina!E204&gt;0,$BA$11&amp;'Pedido e Cotação'!F217&amp;" "&amp;$BA$4,"")</f>
        <v/>
      </c>
      <c r="AH204" s="159" t="str">
        <f aca="false">IF(AG204="","",VLOOKUP(AG204,$BA:$BD,2,0))</f>
        <v/>
      </c>
      <c r="AI204" s="159" t="str">
        <f aca="false">IF(Inosina!I204&lt;&gt;0,"2' O-Metil 5-Metil rU ","")</f>
        <v/>
      </c>
      <c r="AJ204" s="159" t="str">
        <f aca="false">IF(Inosina!F204&gt;0,$BA$15&amp;'Pedido e Cotação'!F217&amp;" "&amp;$BA$4,"")</f>
        <v/>
      </c>
      <c r="AK204" s="159" t="str">
        <f aca="false">IF(AJ204="","",VLOOKUP(AJ204,$BA:$BD,2,0))</f>
        <v/>
      </c>
      <c r="AL204" s="159" t="str">
        <f aca="false">IF(Inosina!K204&lt;&gt;0,"5' 5-Metil dC ","")</f>
        <v/>
      </c>
      <c r="AM204" s="159" t="str">
        <f aca="false">IF(Inosina!I204&gt;0,$BA$17&amp;'Pedido e Cotação'!I217&amp;" "&amp;$BA$4,"")</f>
        <v/>
      </c>
      <c r="AN204" s="159" t="str">
        <f aca="false">IF(AM204="","",VLOOKUP(AM204,$BA:$BD,2,0))</f>
        <v/>
      </c>
      <c r="BA204" s="175" t="s">
        <v>740</v>
      </c>
      <c r="BB204" s="176"/>
      <c r="BC204" s="177" t="s">
        <v>741</v>
      </c>
      <c r="BD204" s="178" t="n">
        <v>130</v>
      </c>
    </row>
    <row r="205" customFormat="false" ht="12.75" hidden="false" customHeight="false" outlineLevel="0" collapsed="false">
      <c r="T205" s="159" t="str">
        <f aca="false">IF(Inosina!J205&lt;&gt;0,"2' O-Metil rU ","")</f>
        <v/>
      </c>
      <c r="U205" s="159" t="str">
        <f aca="false">IF(Inosina!J205&gt;0,$BA$16&amp;'Pedido e Cotação'!F218&amp;" "&amp;$BA$4,"")</f>
        <v/>
      </c>
      <c r="V205" s="159" t="str">
        <f aca="false">IF(U205="","",VLOOKUP(U205,$BA:$BD,2,0))</f>
        <v/>
      </c>
      <c r="W205" s="159" t="str">
        <f aca="false">IF(Inosina!H205&lt;&gt;0,"2' O-Metil rG ","")</f>
        <v/>
      </c>
      <c r="X205" s="159" t="str">
        <f aca="false">IF(Inosina!H205&gt;0,$BA$14&amp;'Pedido e Cotação'!F218&amp;" "&amp;$BA$4,"")</f>
        <v/>
      </c>
      <c r="Y205" s="159" t="str">
        <f aca="false">IF(X205="","",VLOOKUP(X205,$BA:$BD,2,0))</f>
        <v/>
      </c>
      <c r="Z205" s="159" t="str">
        <f aca="false">IF(Inosina!G205&lt;&gt;0,"2' O-Metil rC ","")</f>
        <v/>
      </c>
      <c r="AA205" s="159" t="str">
        <f aca="false">IF(Inosina!G205&gt;0,$BA$13&amp;'Pedido e Cotação'!F218&amp;" "&amp;$BA$4,"")</f>
        <v/>
      </c>
      <c r="AB205" s="159" t="str">
        <f aca="false">IF(AA205="","",VLOOKUP(AA205,$BA:$BD,2,0))</f>
        <v/>
      </c>
      <c r="AC205" s="159" t="str">
        <f aca="false">IF(Inosina!F205&lt;&gt;0,"2' O-Metil rA ","")</f>
        <v/>
      </c>
      <c r="AD205" s="159" t="str">
        <f aca="false">IF(Inosina!F205&gt;0,$BA$12&amp;'Pedido e Cotação'!F218&amp;" "&amp;$BA$4,"")</f>
        <v/>
      </c>
      <c r="AF205" s="159" t="str">
        <f aca="false">IF(Inosina!E205&lt;&gt;0,"Deoxy Uracila ","")</f>
        <v/>
      </c>
      <c r="AG205" s="159" t="str">
        <f aca="false">IF(Inosina!E205&gt;0,$BA$11&amp;'Pedido e Cotação'!F218&amp;" "&amp;$BA$4,"")</f>
        <v/>
      </c>
      <c r="AH205" s="159" t="str">
        <f aca="false">IF(AG205="","",VLOOKUP(AG205,$BA:$BD,2,0))</f>
        <v/>
      </c>
      <c r="AI205" s="159" t="str">
        <f aca="false">IF(Inosina!I205&lt;&gt;0,"2' O-Metil 5-Metil rU ","")</f>
        <v/>
      </c>
      <c r="AJ205" s="159" t="str">
        <f aca="false">IF(Inosina!F205&gt;0,$BA$15&amp;'Pedido e Cotação'!F218&amp;" "&amp;$BA$4,"")</f>
        <v/>
      </c>
      <c r="AK205" s="159" t="str">
        <f aca="false">IF(AJ205="","",VLOOKUP(AJ205,$BA:$BD,2,0))</f>
        <v/>
      </c>
      <c r="AL205" s="159" t="str">
        <f aca="false">IF(Inosina!K205&lt;&gt;0,"5' 5-Metil dC ","")</f>
        <v/>
      </c>
      <c r="AM205" s="159" t="str">
        <f aca="false">IF(Inosina!I205&gt;0,$BA$17&amp;'Pedido e Cotação'!I218&amp;" "&amp;$BA$4,"")</f>
        <v/>
      </c>
      <c r="AN205" s="159" t="str">
        <f aca="false">IF(AM205="","",VLOOKUP(AM205,$BA:$BD,2,0))</f>
        <v/>
      </c>
      <c r="BA205" s="183" t="s">
        <v>742</v>
      </c>
      <c r="BB205" s="180"/>
      <c r="BC205" s="181" t="s">
        <v>743</v>
      </c>
      <c r="BD205" s="182" t="s">
        <v>399</v>
      </c>
    </row>
    <row r="206" customFormat="false" ht="12.75" hidden="false" customHeight="false" outlineLevel="0" collapsed="false">
      <c r="T206" s="159" t="str">
        <f aca="false">IF(Inosina!J206&lt;&gt;0,"2' O-Metil rU ","")</f>
        <v/>
      </c>
      <c r="U206" s="159" t="str">
        <f aca="false">IF(Inosina!J206&gt;0,$BA$16&amp;'Pedido e Cotação'!F219&amp;" "&amp;$BA$4,"")</f>
        <v/>
      </c>
      <c r="V206" s="159" t="str">
        <f aca="false">IF(U206="","",VLOOKUP(U206,$BA:$BD,2,0))</f>
        <v/>
      </c>
      <c r="W206" s="159" t="str">
        <f aca="false">IF(Inosina!H206&lt;&gt;0,"2' O-Metil rG ","")</f>
        <v/>
      </c>
      <c r="X206" s="159" t="str">
        <f aca="false">IF(Inosina!H206&gt;0,$BA$14&amp;'Pedido e Cotação'!F219&amp;" "&amp;$BA$4,"")</f>
        <v/>
      </c>
      <c r="Y206" s="159" t="str">
        <f aca="false">IF(X206="","",VLOOKUP(X206,$BA:$BD,2,0))</f>
        <v/>
      </c>
      <c r="Z206" s="159" t="str">
        <f aca="false">IF(Inosina!G206&lt;&gt;0,"2' O-Metil rC ","")</f>
        <v/>
      </c>
      <c r="AA206" s="159" t="str">
        <f aca="false">IF(Inosina!G206&gt;0,$BA$13&amp;'Pedido e Cotação'!F219&amp;" "&amp;$BA$4,"")</f>
        <v/>
      </c>
      <c r="AB206" s="159" t="str">
        <f aca="false">IF(AA206="","",VLOOKUP(AA206,$BA:$BD,2,0))</f>
        <v/>
      </c>
      <c r="AC206" s="159" t="str">
        <f aca="false">IF(Inosina!F206&lt;&gt;0,"2' O-Metil rA ","")</f>
        <v/>
      </c>
      <c r="AD206" s="159" t="str">
        <f aca="false">IF(Inosina!F206&gt;0,$BA$12&amp;'Pedido e Cotação'!F219&amp;" "&amp;$BA$4,"")</f>
        <v/>
      </c>
      <c r="AF206" s="159" t="str">
        <f aca="false">IF(Inosina!E206&lt;&gt;0,"Deoxy Uracila ","")</f>
        <v/>
      </c>
      <c r="AG206" s="159" t="str">
        <f aca="false">IF(Inosina!E206&gt;0,$BA$11&amp;'Pedido e Cotação'!F219&amp;" "&amp;$BA$4,"")</f>
        <v/>
      </c>
      <c r="AH206" s="159" t="str">
        <f aca="false">IF(AG206="","",VLOOKUP(AG206,$BA:$BD,2,0))</f>
        <v/>
      </c>
      <c r="AI206" s="159" t="str">
        <f aca="false">IF(Inosina!I206&lt;&gt;0,"2' O-Metil 5-Metil rU ","")</f>
        <v/>
      </c>
      <c r="AJ206" s="159" t="str">
        <f aca="false">IF(Inosina!F206&gt;0,$BA$15&amp;'Pedido e Cotação'!F219&amp;" "&amp;$BA$4,"")</f>
        <v/>
      </c>
      <c r="AK206" s="159" t="str">
        <f aca="false">IF(AJ206="","",VLOOKUP(AJ206,$BA:$BD,2,0))</f>
        <v/>
      </c>
      <c r="AL206" s="159" t="str">
        <f aca="false">IF(Inosina!K206&lt;&gt;0,"5' 5-Metil dC ","")</f>
        <v/>
      </c>
      <c r="AM206" s="159" t="str">
        <f aca="false">IF(Inosina!I206&gt;0,$BA$17&amp;'Pedido e Cotação'!I219&amp;" "&amp;$BA$4,"")</f>
        <v/>
      </c>
      <c r="AN206" s="159" t="str">
        <f aca="false">IF(AM206="","",VLOOKUP(AM206,$BA:$BD,2,0))</f>
        <v/>
      </c>
      <c r="BA206" s="183" t="s">
        <v>744</v>
      </c>
      <c r="BB206" s="180"/>
      <c r="BC206" s="181" t="s">
        <v>745</v>
      </c>
      <c r="BD206" s="182" t="n">
        <v>42</v>
      </c>
    </row>
    <row r="207" customFormat="false" ht="12.75" hidden="false" customHeight="false" outlineLevel="0" collapsed="false">
      <c r="T207" s="159" t="str">
        <f aca="false">IF(Inosina!J207&lt;&gt;0,"2' O-Metil rU ","")</f>
        <v/>
      </c>
      <c r="U207" s="159" t="str">
        <f aca="false">IF(Inosina!J207&gt;0,$BA$16&amp;'Pedido e Cotação'!F220&amp;" "&amp;$BA$4,"")</f>
        <v/>
      </c>
      <c r="V207" s="159" t="str">
        <f aca="false">IF(U207="","",VLOOKUP(U207,$BA:$BD,2,0))</f>
        <v/>
      </c>
      <c r="W207" s="159" t="str">
        <f aca="false">IF(Inosina!H207&lt;&gt;0,"2' O-Metil rG ","")</f>
        <v/>
      </c>
      <c r="X207" s="159" t="str">
        <f aca="false">IF(Inosina!H207&gt;0,$BA$14&amp;'Pedido e Cotação'!F220&amp;" "&amp;$BA$4,"")</f>
        <v/>
      </c>
      <c r="Y207" s="159" t="str">
        <f aca="false">IF(X207="","",VLOOKUP(X207,$BA:$BD,2,0))</f>
        <v/>
      </c>
      <c r="Z207" s="159" t="str">
        <f aca="false">IF(Inosina!G207&lt;&gt;0,"2' O-Metil rC ","")</f>
        <v/>
      </c>
      <c r="AA207" s="159" t="str">
        <f aca="false">IF(Inosina!G207&gt;0,$BA$13&amp;'Pedido e Cotação'!F220&amp;" "&amp;$BA$4,"")</f>
        <v/>
      </c>
      <c r="AB207" s="159" t="str">
        <f aca="false">IF(AA207="","",VLOOKUP(AA207,$BA:$BD,2,0))</f>
        <v/>
      </c>
      <c r="AC207" s="159" t="str">
        <f aca="false">IF(Inosina!F207&lt;&gt;0,"2' O-Metil rA ","")</f>
        <v/>
      </c>
      <c r="AD207" s="159" t="str">
        <f aca="false">IF(Inosina!F207&gt;0,$BA$12&amp;'Pedido e Cotação'!F220&amp;" "&amp;$BA$4,"")</f>
        <v/>
      </c>
      <c r="AF207" s="159" t="str">
        <f aca="false">IF(Inosina!E207&lt;&gt;0,"Deoxy Uracila ","")</f>
        <v/>
      </c>
      <c r="AG207" s="159" t="str">
        <f aca="false">IF(Inosina!E207&gt;0,$BA$11&amp;'Pedido e Cotação'!F220&amp;" "&amp;$BA$4,"")</f>
        <v/>
      </c>
      <c r="AH207" s="159" t="str">
        <f aca="false">IF(AG207="","",VLOOKUP(AG207,$BA:$BD,2,0))</f>
        <v/>
      </c>
      <c r="AI207" s="159" t="str">
        <f aca="false">IF(Inosina!I207&lt;&gt;0,"2' O-Metil 5-Metil rU ","")</f>
        <v/>
      </c>
      <c r="AJ207" s="159" t="str">
        <f aca="false">IF(Inosina!F207&gt;0,$BA$15&amp;'Pedido e Cotação'!F220&amp;" "&amp;$BA$4,"")</f>
        <v/>
      </c>
      <c r="AK207" s="159" t="str">
        <f aca="false">IF(AJ207="","",VLOOKUP(AJ207,$BA:$BD,2,0))</f>
        <v/>
      </c>
      <c r="AL207" s="159" t="str">
        <f aca="false">IF(Inosina!K207&lt;&gt;0,"5' 5-Metil dC ","")</f>
        <v/>
      </c>
      <c r="AM207" s="159" t="str">
        <f aca="false">IF(Inosina!I207&gt;0,$BA$17&amp;'Pedido e Cotação'!I220&amp;" "&amp;$BA$4,"")</f>
        <v/>
      </c>
      <c r="AN207" s="159" t="str">
        <f aca="false">IF(AM207="","",VLOOKUP(AM207,$BA:$BD,2,0))</f>
        <v/>
      </c>
      <c r="BA207" s="183" t="s">
        <v>746</v>
      </c>
      <c r="BB207" s="180"/>
      <c r="BC207" s="181" t="s">
        <v>747</v>
      </c>
      <c r="BD207" s="182" t="n">
        <v>50</v>
      </c>
    </row>
    <row r="208" customFormat="false" ht="12.75" hidden="false" customHeight="false" outlineLevel="0" collapsed="false">
      <c r="T208" s="159" t="str">
        <f aca="false">IF(Inosina!J208&lt;&gt;0,"2' O-Metil rU ","")</f>
        <v/>
      </c>
      <c r="U208" s="159" t="str">
        <f aca="false">IF(Inosina!J208&gt;0,$BA$16&amp;'Pedido e Cotação'!F221&amp;" "&amp;$BA$4,"")</f>
        <v/>
      </c>
      <c r="V208" s="159" t="str">
        <f aca="false">IF(U208="","",VLOOKUP(U208,$BA:$BD,2,0))</f>
        <v/>
      </c>
      <c r="W208" s="159" t="str">
        <f aca="false">IF(Inosina!H208&lt;&gt;0,"2' O-Metil rG ","")</f>
        <v/>
      </c>
      <c r="X208" s="159" t="str">
        <f aca="false">IF(Inosina!H208&gt;0,$BA$14&amp;'Pedido e Cotação'!F221&amp;" "&amp;$BA$4,"")</f>
        <v/>
      </c>
      <c r="Y208" s="159" t="str">
        <f aca="false">IF(X208="","",VLOOKUP(X208,$BA:$BD,2,0))</f>
        <v/>
      </c>
      <c r="Z208" s="159" t="str">
        <f aca="false">IF(Inosina!G208&lt;&gt;0,"2' O-Metil rC ","")</f>
        <v/>
      </c>
      <c r="AA208" s="159" t="str">
        <f aca="false">IF(Inosina!G208&gt;0,$BA$13&amp;'Pedido e Cotação'!F221&amp;" "&amp;$BA$4,"")</f>
        <v/>
      </c>
      <c r="AB208" s="159" t="str">
        <f aca="false">IF(AA208="","",VLOOKUP(AA208,$BA:$BD,2,0))</f>
        <v/>
      </c>
      <c r="AC208" s="159" t="str">
        <f aca="false">IF(Inosina!F208&lt;&gt;0,"2' O-Metil rA ","")</f>
        <v/>
      </c>
      <c r="AD208" s="159" t="str">
        <f aca="false">IF(Inosina!F208&gt;0,$BA$12&amp;'Pedido e Cotação'!F221&amp;" "&amp;$BA$4,"")</f>
        <v/>
      </c>
      <c r="AF208" s="159" t="str">
        <f aca="false">IF(Inosina!E208&lt;&gt;0,"Deoxy Uracila ","")</f>
        <v/>
      </c>
      <c r="AG208" s="159" t="str">
        <f aca="false">IF(Inosina!E208&gt;0,$BA$11&amp;'Pedido e Cotação'!F221&amp;" "&amp;$BA$4,"")</f>
        <v/>
      </c>
      <c r="AH208" s="159" t="str">
        <f aca="false">IF(AG208="","",VLOOKUP(AG208,$BA:$BD,2,0))</f>
        <v/>
      </c>
      <c r="AI208" s="159" t="str">
        <f aca="false">IF(Inosina!I208&lt;&gt;0,"2' O-Metil 5-Metil rU ","")</f>
        <v/>
      </c>
      <c r="AJ208" s="159" t="str">
        <f aca="false">IF(Inosina!F208&gt;0,$BA$15&amp;'Pedido e Cotação'!F221&amp;" "&amp;$BA$4,"")</f>
        <v/>
      </c>
      <c r="AK208" s="159" t="str">
        <f aca="false">IF(AJ208="","",VLOOKUP(AJ208,$BA:$BD,2,0))</f>
        <v/>
      </c>
      <c r="AL208" s="159" t="str">
        <f aca="false">IF(Inosina!K208&lt;&gt;0,"5' 5-Metil dC ","")</f>
        <v/>
      </c>
      <c r="AM208" s="159" t="str">
        <f aca="false">IF(Inosina!I208&gt;0,$BA$17&amp;'Pedido e Cotação'!I221&amp;" "&amp;$BA$4,"")</f>
        <v/>
      </c>
      <c r="AN208" s="159" t="str">
        <f aca="false">IF(AM208="","",VLOOKUP(AM208,$BA:$BD,2,0))</f>
        <v/>
      </c>
      <c r="BA208" s="183" t="s">
        <v>748</v>
      </c>
      <c r="BB208" s="180"/>
      <c r="BC208" s="181" t="s">
        <v>749</v>
      </c>
      <c r="BD208" s="182" t="n">
        <v>60</v>
      </c>
    </row>
    <row r="209" customFormat="false" ht="12.75" hidden="false" customHeight="false" outlineLevel="0" collapsed="false">
      <c r="T209" s="159" t="str">
        <f aca="false">IF(Inosina!J209&lt;&gt;0,"2' O-Metil rU ","")</f>
        <v/>
      </c>
      <c r="U209" s="159" t="str">
        <f aca="false">IF(Inosina!J209&gt;0,$BA$16&amp;'Pedido e Cotação'!F222&amp;" "&amp;$BA$4,"")</f>
        <v/>
      </c>
      <c r="V209" s="159" t="str">
        <f aca="false">IF(U209="","",VLOOKUP(U209,$BA:$BD,2,0))</f>
        <v/>
      </c>
      <c r="W209" s="159" t="str">
        <f aca="false">IF(Inosina!H209&lt;&gt;0,"2' O-Metil rG ","")</f>
        <v/>
      </c>
      <c r="X209" s="159" t="str">
        <f aca="false">IF(Inosina!H209&gt;0,$BA$14&amp;'Pedido e Cotação'!F222&amp;" "&amp;$BA$4,"")</f>
        <v/>
      </c>
      <c r="Y209" s="159" t="str">
        <f aca="false">IF(X209="","",VLOOKUP(X209,$BA:$BD,2,0))</f>
        <v/>
      </c>
      <c r="Z209" s="159" t="str">
        <f aca="false">IF(Inosina!G209&lt;&gt;0,"2' O-Metil rC ","")</f>
        <v/>
      </c>
      <c r="AA209" s="159" t="str">
        <f aca="false">IF(Inosina!G209&gt;0,$BA$13&amp;'Pedido e Cotação'!F222&amp;" "&amp;$BA$4,"")</f>
        <v/>
      </c>
      <c r="AB209" s="159" t="str">
        <f aca="false">IF(AA209="","",VLOOKUP(AA209,$BA:$BD,2,0))</f>
        <v/>
      </c>
      <c r="AC209" s="159" t="str">
        <f aca="false">IF(Inosina!F209&lt;&gt;0,"2' O-Metil rA ","")</f>
        <v/>
      </c>
      <c r="AD209" s="159" t="str">
        <f aca="false">IF(Inosina!F209&gt;0,$BA$12&amp;'Pedido e Cotação'!F222&amp;" "&amp;$BA$4,"")</f>
        <v/>
      </c>
      <c r="AF209" s="159" t="str">
        <f aca="false">IF(Inosina!E209&lt;&gt;0,"Deoxy Uracila ","")</f>
        <v/>
      </c>
      <c r="AG209" s="159" t="str">
        <f aca="false">IF(Inosina!E209&gt;0,$BA$11&amp;'Pedido e Cotação'!F222&amp;" "&amp;$BA$4,"")</f>
        <v/>
      </c>
      <c r="AH209" s="159" t="str">
        <f aca="false">IF(AG209="","",VLOOKUP(AG209,$BA:$BD,2,0))</f>
        <v/>
      </c>
      <c r="AI209" s="159" t="str">
        <f aca="false">IF(Inosina!I209&lt;&gt;0,"2' O-Metil 5-Metil rU ","")</f>
        <v/>
      </c>
      <c r="AJ209" s="159" t="str">
        <f aca="false">IF(Inosina!F209&gt;0,$BA$15&amp;'Pedido e Cotação'!F222&amp;" "&amp;$BA$4,"")</f>
        <v/>
      </c>
      <c r="AK209" s="159" t="str">
        <f aca="false">IF(AJ209="","",VLOOKUP(AJ209,$BA:$BD,2,0))</f>
        <v/>
      </c>
      <c r="AL209" s="159" t="str">
        <f aca="false">IF(Inosina!K209&lt;&gt;0,"5' 5-Metil dC ","")</f>
        <v/>
      </c>
      <c r="AM209" s="159" t="str">
        <f aca="false">IF(Inosina!I209&gt;0,$BA$17&amp;'Pedido e Cotação'!I222&amp;" "&amp;$BA$4,"")</f>
        <v/>
      </c>
      <c r="AN209" s="159" t="str">
        <f aca="false">IF(AM209="","",VLOOKUP(AM209,$BA:$BD,2,0))</f>
        <v/>
      </c>
      <c r="BA209" s="183" t="s">
        <v>750</v>
      </c>
      <c r="BB209" s="180"/>
      <c r="BC209" s="181" t="s">
        <v>751</v>
      </c>
      <c r="BD209" s="182" t="n">
        <v>72</v>
      </c>
    </row>
    <row r="210" customFormat="false" ht="12.75" hidden="false" customHeight="false" outlineLevel="0" collapsed="false">
      <c r="T210" s="159" t="str">
        <f aca="false">IF(Inosina!J210&lt;&gt;0,"2' O-Metil rU ","")</f>
        <v/>
      </c>
      <c r="U210" s="159" t="str">
        <f aca="false">IF(Inosina!J210&gt;0,$BA$16&amp;'Pedido e Cotação'!F223&amp;" "&amp;$BA$4,"")</f>
        <v/>
      </c>
      <c r="V210" s="159" t="str">
        <f aca="false">IF(U210="","",VLOOKUP(U210,$BA:$BD,2,0))</f>
        <v/>
      </c>
      <c r="W210" s="159" t="str">
        <f aca="false">IF(Inosina!H210&lt;&gt;0,"2' O-Metil rG ","")</f>
        <v/>
      </c>
      <c r="X210" s="159" t="str">
        <f aca="false">IF(Inosina!H210&gt;0,$BA$14&amp;'Pedido e Cotação'!F223&amp;" "&amp;$BA$4,"")</f>
        <v/>
      </c>
      <c r="Y210" s="159" t="str">
        <f aca="false">IF(X210="","",VLOOKUP(X210,$BA:$BD,2,0))</f>
        <v/>
      </c>
      <c r="Z210" s="159" t="str">
        <f aca="false">IF(Inosina!G210&lt;&gt;0,"2' O-Metil rC ","")</f>
        <v/>
      </c>
      <c r="AA210" s="159" t="str">
        <f aca="false">IF(Inosina!G210&gt;0,$BA$13&amp;'Pedido e Cotação'!F223&amp;" "&amp;$BA$4,"")</f>
        <v/>
      </c>
      <c r="AB210" s="159" t="str">
        <f aca="false">IF(AA210="","",VLOOKUP(AA210,$BA:$BD,2,0))</f>
        <v/>
      </c>
      <c r="AC210" s="159" t="str">
        <f aca="false">IF(Inosina!F210&lt;&gt;0,"2' O-Metil rA ","")</f>
        <v/>
      </c>
      <c r="AD210" s="159" t="str">
        <f aca="false">IF(Inosina!F210&gt;0,$BA$12&amp;'Pedido e Cotação'!F223&amp;" "&amp;$BA$4,"")</f>
        <v/>
      </c>
      <c r="AF210" s="159" t="str">
        <f aca="false">IF(Inosina!E210&lt;&gt;0,"Deoxy Uracila ","")</f>
        <v/>
      </c>
      <c r="AG210" s="159" t="str">
        <f aca="false">IF(Inosina!E210&gt;0,$BA$11&amp;'Pedido e Cotação'!F223&amp;" "&amp;$BA$4,"")</f>
        <v/>
      </c>
      <c r="AH210" s="159" t="str">
        <f aca="false">IF(AG210="","",VLOOKUP(AG210,$BA:$BD,2,0))</f>
        <v/>
      </c>
      <c r="AI210" s="159" t="str">
        <f aca="false">IF(Inosina!I210&lt;&gt;0,"2' O-Metil 5-Metil rU ","")</f>
        <v/>
      </c>
      <c r="AJ210" s="159" t="str">
        <f aca="false">IF(Inosina!F210&gt;0,$BA$15&amp;'Pedido e Cotação'!F223&amp;" "&amp;$BA$4,"")</f>
        <v/>
      </c>
      <c r="AK210" s="159" t="str">
        <f aca="false">IF(AJ210="","",VLOOKUP(AJ210,$BA:$BD,2,0))</f>
        <v/>
      </c>
      <c r="AL210" s="159" t="str">
        <f aca="false">IF(Inosina!K210&lt;&gt;0,"5' 5-Metil dC ","")</f>
        <v/>
      </c>
      <c r="AM210" s="159" t="str">
        <f aca="false">IF(Inosina!I210&gt;0,$BA$17&amp;'Pedido e Cotação'!I223&amp;" "&amp;$BA$4,"")</f>
        <v/>
      </c>
      <c r="AN210" s="159" t="str">
        <f aca="false">IF(AM210="","",VLOOKUP(AM210,$BA:$BD,2,0))</f>
        <v/>
      </c>
      <c r="BA210" s="183" t="s">
        <v>752</v>
      </c>
      <c r="BB210" s="180"/>
      <c r="BC210" s="181" t="s">
        <v>753</v>
      </c>
      <c r="BD210" s="182" t="n">
        <v>130</v>
      </c>
    </row>
    <row r="211" customFormat="false" ht="12.75" hidden="false" customHeight="false" outlineLevel="0" collapsed="false">
      <c r="T211" s="159" t="str">
        <f aca="false">IF(Inosina!J211&lt;&gt;0,"2' O-Metil rU ","")</f>
        <v/>
      </c>
      <c r="U211" s="159" t="str">
        <f aca="false">IF(Inosina!J211&gt;0,$BA$16&amp;'Pedido e Cotação'!F224&amp;" "&amp;$BA$4,"")</f>
        <v/>
      </c>
      <c r="V211" s="159" t="str">
        <f aca="false">IF(U211="","",VLOOKUP(U211,$BA:$BD,2,0))</f>
        <v/>
      </c>
      <c r="W211" s="159" t="str">
        <f aca="false">IF(Inosina!H211&lt;&gt;0,"2' O-Metil rG ","")</f>
        <v/>
      </c>
      <c r="X211" s="159" t="str">
        <f aca="false">IF(Inosina!H211&gt;0,$BA$14&amp;'Pedido e Cotação'!F224&amp;" "&amp;$BA$4,"")</f>
        <v/>
      </c>
      <c r="Y211" s="159" t="str">
        <f aca="false">IF(X211="","",VLOOKUP(X211,$BA:$BD,2,0))</f>
        <v/>
      </c>
      <c r="Z211" s="159" t="str">
        <f aca="false">IF(Inosina!G211&lt;&gt;0,"2' O-Metil rC ","")</f>
        <v/>
      </c>
      <c r="AA211" s="159" t="str">
        <f aca="false">IF(Inosina!G211&gt;0,$BA$13&amp;'Pedido e Cotação'!F224&amp;" "&amp;$BA$4,"")</f>
        <v/>
      </c>
      <c r="AB211" s="159" t="str">
        <f aca="false">IF(AA211="","",VLOOKUP(AA211,$BA:$BD,2,0))</f>
        <v/>
      </c>
      <c r="AC211" s="159" t="str">
        <f aca="false">IF(Inosina!F211&lt;&gt;0,"2' O-Metil rA ","")</f>
        <v/>
      </c>
      <c r="AD211" s="159" t="str">
        <f aca="false">IF(Inosina!F211&gt;0,$BA$12&amp;'Pedido e Cotação'!F224&amp;" "&amp;$BA$4,"")</f>
        <v/>
      </c>
      <c r="AF211" s="159" t="str">
        <f aca="false">IF(Inosina!E211&lt;&gt;0,"Deoxy Uracila ","")</f>
        <v/>
      </c>
      <c r="AG211" s="159" t="str">
        <f aca="false">IF(Inosina!E211&gt;0,$BA$11&amp;'Pedido e Cotação'!F224&amp;" "&amp;$BA$4,"")</f>
        <v/>
      </c>
      <c r="AH211" s="159" t="str">
        <f aca="false">IF(AG211="","",VLOOKUP(AG211,$BA:$BD,2,0))</f>
        <v/>
      </c>
      <c r="AI211" s="159" t="str">
        <f aca="false">IF(Inosina!I211&lt;&gt;0,"2' O-Metil 5-Metil rU ","")</f>
        <v/>
      </c>
      <c r="AJ211" s="159" t="str">
        <f aca="false">IF(Inosina!F211&gt;0,$BA$15&amp;'Pedido e Cotação'!F224&amp;" "&amp;$BA$4,"")</f>
        <v/>
      </c>
      <c r="AK211" s="159" t="str">
        <f aca="false">IF(AJ211="","",VLOOKUP(AJ211,$BA:$BD,2,0))</f>
        <v/>
      </c>
      <c r="AL211" s="159" t="str">
        <f aca="false">IF(Inosina!K211&lt;&gt;0,"5' 5-Metil dC ","")</f>
        <v/>
      </c>
      <c r="AM211" s="159" t="str">
        <f aca="false">IF(Inosina!I211&gt;0,$BA$17&amp;'Pedido e Cotação'!I224&amp;" "&amp;$BA$4,"")</f>
        <v/>
      </c>
      <c r="AN211" s="159" t="str">
        <f aca="false">IF(AM211="","",VLOOKUP(AM211,$BA:$BD,2,0))</f>
        <v/>
      </c>
      <c r="BA211" s="175" t="s">
        <v>754</v>
      </c>
      <c r="BB211" s="176"/>
      <c r="BC211" s="177" t="s">
        <v>755</v>
      </c>
      <c r="BD211" s="178" t="s">
        <v>399</v>
      </c>
    </row>
    <row r="212" customFormat="false" ht="12.75" hidden="false" customHeight="false" outlineLevel="0" collapsed="false">
      <c r="T212" s="159" t="str">
        <f aca="false">IF(Inosina!J212&lt;&gt;0,"2' O-Metil rU ","")</f>
        <v/>
      </c>
      <c r="U212" s="159" t="str">
        <f aca="false">IF(Inosina!J212&gt;0,$BA$16&amp;'Pedido e Cotação'!F225&amp;" "&amp;$BA$4,"")</f>
        <v/>
      </c>
      <c r="V212" s="159" t="str">
        <f aca="false">IF(U212="","",VLOOKUP(U212,$BA:$BD,2,0))</f>
        <v/>
      </c>
      <c r="W212" s="159" t="str">
        <f aca="false">IF(Inosina!H212&lt;&gt;0,"2' O-Metil rG ","")</f>
        <v/>
      </c>
      <c r="X212" s="159" t="str">
        <f aca="false">IF(Inosina!H212&gt;0,$BA$14&amp;'Pedido e Cotação'!F225&amp;" "&amp;$BA$4,"")</f>
        <v/>
      </c>
      <c r="Y212" s="159" t="str">
        <f aca="false">IF(X212="","",VLOOKUP(X212,$BA:$BD,2,0))</f>
        <v/>
      </c>
      <c r="Z212" s="159" t="str">
        <f aca="false">IF(Inosina!G212&lt;&gt;0,"2' O-Metil rC ","")</f>
        <v/>
      </c>
      <c r="AA212" s="159" t="str">
        <f aca="false">IF(Inosina!G212&gt;0,$BA$13&amp;'Pedido e Cotação'!F225&amp;" "&amp;$BA$4,"")</f>
        <v/>
      </c>
      <c r="AB212" s="159" t="str">
        <f aca="false">IF(AA212="","",VLOOKUP(AA212,$BA:$BD,2,0))</f>
        <v/>
      </c>
      <c r="AC212" s="159" t="str">
        <f aca="false">IF(Inosina!F212&lt;&gt;0,"2' O-Metil rA ","")</f>
        <v/>
      </c>
      <c r="AD212" s="159" t="str">
        <f aca="false">IF(Inosina!F212&gt;0,$BA$12&amp;'Pedido e Cotação'!F225&amp;" "&amp;$BA$4,"")</f>
        <v/>
      </c>
      <c r="AF212" s="159" t="str">
        <f aca="false">IF(Inosina!E212&lt;&gt;0,"Deoxy Uracila ","")</f>
        <v/>
      </c>
      <c r="AG212" s="159" t="str">
        <f aca="false">IF(Inosina!E212&gt;0,$BA$11&amp;'Pedido e Cotação'!F225&amp;" "&amp;$BA$4,"")</f>
        <v/>
      </c>
      <c r="AH212" s="159" t="str">
        <f aca="false">IF(AG212="","",VLOOKUP(AG212,$BA:$BD,2,0))</f>
        <v/>
      </c>
      <c r="AI212" s="159" t="str">
        <f aca="false">IF(Inosina!I212&lt;&gt;0,"2' O-Metil 5-Metil rU ","")</f>
        <v/>
      </c>
      <c r="AJ212" s="159" t="str">
        <f aca="false">IF(Inosina!F212&gt;0,$BA$15&amp;'Pedido e Cotação'!F225&amp;" "&amp;$BA$4,"")</f>
        <v/>
      </c>
      <c r="AK212" s="159" t="str">
        <f aca="false">IF(AJ212="","",VLOOKUP(AJ212,$BA:$BD,2,0))</f>
        <v/>
      </c>
      <c r="AL212" s="159" t="str">
        <f aca="false">IF(Inosina!K212&lt;&gt;0,"5' 5-Metil dC ","")</f>
        <v/>
      </c>
      <c r="AM212" s="159" t="str">
        <f aca="false">IF(Inosina!I212&gt;0,$BA$17&amp;'Pedido e Cotação'!I225&amp;" "&amp;$BA$4,"")</f>
        <v/>
      </c>
      <c r="AN212" s="159" t="str">
        <f aca="false">IF(AM212="","",VLOOKUP(AM212,$BA:$BD,2,0))</f>
        <v/>
      </c>
      <c r="BA212" s="175" t="s">
        <v>756</v>
      </c>
      <c r="BB212" s="176"/>
      <c r="BC212" s="177" t="s">
        <v>757</v>
      </c>
      <c r="BD212" s="178" t="n">
        <v>42</v>
      </c>
    </row>
    <row r="213" customFormat="false" ht="12.75" hidden="false" customHeight="false" outlineLevel="0" collapsed="false">
      <c r="T213" s="159" t="str">
        <f aca="false">IF(Inosina!J213&lt;&gt;0,"2' O-Metil rU ","")</f>
        <v/>
      </c>
      <c r="U213" s="159" t="str">
        <f aca="false">IF(Inosina!J213&gt;0,$BA$16&amp;'Pedido e Cotação'!F226&amp;" "&amp;$BA$4,"")</f>
        <v/>
      </c>
      <c r="V213" s="159" t="str">
        <f aca="false">IF(U213="","",VLOOKUP(U213,$BA:$BD,2,0))</f>
        <v/>
      </c>
      <c r="W213" s="159" t="str">
        <f aca="false">IF(Inosina!H213&lt;&gt;0,"2' O-Metil rG ","")</f>
        <v/>
      </c>
      <c r="X213" s="159" t="str">
        <f aca="false">IF(Inosina!H213&gt;0,$BA$14&amp;'Pedido e Cotação'!F226&amp;" "&amp;$BA$4,"")</f>
        <v/>
      </c>
      <c r="Y213" s="159" t="str">
        <f aca="false">IF(X213="","",VLOOKUP(X213,$BA:$BD,2,0))</f>
        <v/>
      </c>
      <c r="Z213" s="159" t="str">
        <f aca="false">IF(Inosina!G213&lt;&gt;0,"2' O-Metil rC ","")</f>
        <v/>
      </c>
      <c r="AA213" s="159" t="str">
        <f aca="false">IF(Inosina!G213&gt;0,$BA$13&amp;'Pedido e Cotação'!F226&amp;" "&amp;$BA$4,"")</f>
        <v/>
      </c>
      <c r="AB213" s="159" t="str">
        <f aca="false">IF(AA213="","",VLOOKUP(AA213,$BA:$BD,2,0))</f>
        <v/>
      </c>
      <c r="AC213" s="159" t="str">
        <f aca="false">IF(Inosina!F213&lt;&gt;0,"2' O-Metil rA ","")</f>
        <v/>
      </c>
      <c r="AD213" s="159" t="str">
        <f aca="false">IF(Inosina!F213&gt;0,$BA$12&amp;'Pedido e Cotação'!F226&amp;" "&amp;$BA$4,"")</f>
        <v/>
      </c>
      <c r="AF213" s="159" t="str">
        <f aca="false">IF(Inosina!E213&lt;&gt;0,"Deoxy Uracila ","")</f>
        <v/>
      </c>
      <c r="AG213" s="159" t="str">
        <f aca="false">IF(Inosina!E213&gt;0,$BA$11&amp;'Pedido e Cotação'!F226&amp;" "&amp;$BA$4,"")</f>
        <v/>
      </c>
      <c r="AH213" s="159" t="str">
        <f aca="false">IF(AG213="","",VLOOKUP(AG213,$BA:$BD,2,0))</f>
        <v/>
      </c>
      <c r="AI213" s="159" t="str">
        <f aca="false">IF(Inosina!I213&lt;&gt;0,"2' O-Metil 5-Metil rU ","")</f>
        <v/>
      </c>
      <c r="AJ213" s="159" t="str">
        <f aca="false">IF(Inosina!F213&gt;0,$BA$15&amp;'Pedido e Cotação'!F226&amp;" "&amp;$BA$4,"")</f>
        <v/>
      </c>
      <c r="AK213" s="159" t="str">
        <f aca="false">IF(AJ213="","",VLOOKUP(AJ213,$BA:$BD,2,0))</f>
        <v/>
      </c>
      <c r="AL213" s="159" t="str">
        <f aca="false">IF(Inosina!K213&lt;&gt;0,"5' 5-Metil dC ","")</f>
        <v/>
      </c>
      <c r="AM213" s="159" t="str">
        <f aca="false">IF(Inosina!I213&gt;0,$BA$17&amp;'Pedido e Cotação'!I226&amp;" "&amp;$BA$4,"")</f>
        <v/>
      </c>
      <c r="AN213" s="159" t="str">
        <f aca="false">IF(AM213="","",VLOOKUP(AM213,$BA:$BD,2,0))</f>
        <v/>
      </c>
      <c r="BA213" s="175" t="s">
        <v>758</v>
      </c>
      <c r="BB213" s="176"/>
      <c r="BC213" s="177" t="s">
        <v>759</v>
      </c>
      <c r="BD213" s="178" t="n">
        <v>50</v>
      </c>
    </row>
    <row r="214" customFormat="false" ht="12.75" hidden="false" customHeight="false" outlineLevel="0" collapsed="false">
      <c r="T214" s="159" t="str">
        <f aca="false">IF(Inosina!J214&lt;&gt;0,"2' O-Metil rU ","")</f>
        <v/>
      </c>
      <c r="U214" s="159" t="str">
        <f aca="false">IF(Inosina!J214&gt;0,$BA$16&amp;'Pedido e Cotação'!F227&amp;" "&amp;$BA$4,"")</f>
        <v/>
      </c>
      <c r="V214" s="159" t="str">
        <f aca="false">IF(U214="","",VLOOKUP(U214,$BA:$BD,2,0))</f>
        <v/>
      </c>
      <c r="W214" s="159" t="str">
        <f aca="false">IF(Inosina!H214&lt;&gt;0,"2' O-Metil rG ","")</f>
        <v/>
      </c>
      <c r="X214" s="159" t="str">
        <f aca="false">IF(Inosina!H214&gt;0,$BA$14&amp;'Pedido e Cotação'!F227&amp;" "&amp;$BA$4,"")</f>
        <v/>
      </c>
      <c r="Y214" s="159" t="str">
        <f aca="false">IF(X214="","",VLOOKUP(X214,$BA:$BD,2,0))</f>
        <v/>
      </c>
      <c r="Z214" s="159" t="str">
        <f aca="false">IF(Inosina!G214&lt;&gt;0,"2' O-Metil rC ","")</f>
        <v/>
      </c>
      <c r="AA214" s="159" t="str">
        <f aca="false">IF(Inosina!G214&gt;0,$BA$13&amp;'Pedido e Cotação'!F227&amp;" "&amp;$BA$4,"")</f>
        <v/>
      </c>
      <c r="AB214" s="159" t="str">
        <f aca="false">IF(AA214="","",VLOOKUP(AA214,$BA:$BD,2,0))</f>
        <v/>
      </c>
      <c r="AC214" s="159" t="str">
        <f aca="false">IF(Inosina!F214&lt;&gt;0,"2' O-Metil rA ","")</f>
        <v/>
      </c>
      <c r="AD214" s="159" t="str">
        <f aca="false">IF(Inosina!F214&gt;0,$BA$12&amp;'Pedido e Cotação'!F227&amp;" "&amp;$BA$4,"")</f>
        <v/>
      </c>
      <c r="AF214" s="159" t="str">
        <f aca="false">IF(Inosina!E214&lt;&gt;0,"Deoxy Uracila ","")</f>
        <v/>
      </c>
      <c r="AG214" s="159" t="str">
        <f aca="false">IF(Inosina!E214&gt;0,$BA$11&amp;'Pedido e Cotação'!F227&amp;" "&amp;$BA$4,"")</f>
        <v/>
      </c>
      <c r="AH214" s="159" t="str">
        <f aca="false">IF(AG214="","",VLOOKUP(AG214,$BA:$BD,2,0))</f>
        <v/>
      </c>
      <c r="AI214" s="159" t="str">
        <f aca="false">IF(Inosina!I214&lt;&gt;0,"2' O-Metil 5-Metil rU ","")</f>
        <v/>
      </c>
      <c r="AJ214" s="159" t="str">
        <f aca="false">IF(Inosina!F214&gt;0,$BA$15&amp;'Pedido e Cotação'!F227&amp;" "&amp;$BA$4,"")</f>
        <v/>
      </c>
      <c r="AK214" s="159" t="str">
        <f aca="false">IF(AJ214="","",VLOOKUP(AJ214,$BA:$BD,2,0))</f>
        <v/>
      </c>
      <c r="AL214" s="159" t="str">
        <f aca="false">IF(Inosina!K214&lt;&gt;0,"5' 5-Metil dC ","")</f>
        <v/>
      </c>
      <c r="AM214" s="159" t="str">
        <f aca="false">IF(Inosina!I214&gt;0,$BA$17&amp;'Pedido e Cotação'!I227&amp;" "&amp;$BA$4,"")</f>
        <v/>
      </c>
      <c r="AN214" s="159" t="str">
        <f aca="false">IF(AM214="","",VLOOKUP(AM214,$BA:$BD,2,0))</f>
        <v/>
      </c>
      <c r="BA214" s="175" t="s">
        <v>760</v>
      </c>
      <c r="BB214" s="176"/>
      <c r="BC214" s="177" t="s">
        <v>761</v>
      </c>
      <c r="BD214" s="178" t="n">
        <v>60</v>
      </c>
    </row>
    <row r="215" customFormat="false" ht="12.75" hidden="false" customHeight="false" outlineLevel="0" collapsed="false">
      <c r="T215" s="159" t="str">
        <f aca="false">IF(Inosina!J215&lt;&gt;0,"2' O-Metil rU ","")</f>
        <v/>
      </c>
      <c r="U215" s="159" t="str">
        <f aca="false">IF(Inosina!J215&gt;0,$BA$16&amp;'Pedido e Cotação'!F228&amp;" "&amp;$BA$4,"")</f>
        <v/>
      </c>
      <c r="V215" s="159" t="str">
        <f aca="false">IF(U215="","",VLOOKUP(U215,$BA:$BD,2,0))</f>
        <v/>
      </c>
      <c r="W215" s="159" t="str">
        <f aca="false">IF(Inosina!H215&lt;&gt;0,"2' O-Metil rG ","")</f>
        <v/>
      </c>
      <c r="X215" s="159" t="str">
        <f aca="false">IF(Inosina!H215&gt;0,$BA$14&amp;'Pedido e Cotação'!F228&amp;" "&amp;$BA$4,"")</f>
        <v/>
      </c>
      <c r="Y215" s="159" t="str">
        <f aca="false">IF(X215="","",VLOOKUP(X215,$BA:$BD,2,0))</f>
        <v/>
      </c>
      <c r="Z215" s="159" t="str">
        <f aca="false">IF(Inosina!G215&lt;&gt;0,"2' O-Metil rC ","")</f>
        <v/>
      </c>
      <c r="AA215" s="159" t="str">
        <f aca="false">IF(Inosina!G215&gt;0,$BA$13&amp;'Pedido e Cotação'!F228&amp;" "&amp;$BA$4,"")</f>
        <v/>
      </c>
      <c r="AB215" s="159" t="str">
        <f aca="false">IF(AA215="","",VLOOKUP(AA215,$BA:$BD,2,0))</f>
        <v/>
      </c>
      <c r="AC215" s="159" t="str">
        <f aca="false">IF(Inosina!F215&lt;&gt;0,"2' O-Metil rA ","")</f>
        <v/>
      </c>
      <c r="AD215" s="159" t="str">
        <f aca="false">IF(Inosina!F215&gt;0,$BA$12&amp;'Pedido e Cotação'!F228&amp;" "&amp;$BA$4,"")</f>
        <v/>
      </c>
      <c r="AF215" s="159" t="str">
        <f aca="false">IF(Inosina!E215&lt;&gt;0,"Deoxy Uracila ","")</f>
        <v/>
      </c>
      <c r="AG215" s="159" t="str">
        <f aca="false">IF(Inosina!E215&gt;0,$BA$11&amp;'Pedido e Cotação'!F228&amp;" "&amp;$BA$4,"")</f>
        <v/>
      </c>
      <c r="AH215" s="159" t="str">
        <f aca="false">IF(AG215="","",VLOOKUP(AG215,$BA:$BD,2,0))</f>
        <v/>
      </c>
      <c r="AI215" s="159" t="str">
        <f aca="false">IF(Inosina!I215&lt;&gt;0,"2' O-Metil 5-Metil rU ","")</f>
        <v/>
      </c>
      <c r="AJ215" s="159" t="str">
        <f aca="false">IF(Inosina!F215&gt;0,$BA$15&amp;'Pedido e Cotação'!F228&amp;" "&amp;$BA$4,"")</f>
        <v/>
      </c>
      <c r="AK215" s="159" t="str">
        <f aca="false">IF(AJ215="","",VLOOKUP(AJ215,$BA:$BD,2,0))</f>
        <v/>
      </c>
      <c r="AL215" s="159" t="str">
        <f aca="false">IF(Inosina!K215&lt;&gt;0,"5' 5-Metil dC ","")</f>
        <v/>
      </c>
      <c r="AM215" s="159" t="str">
        <f aca="false">IF(Inosina!I215&gt;0,$BA$17&amp;'Pedido e Cotação'!I228&amp;" "&amp;$BA$4,"")</f>
        <v/>
      </c>
      <c r="AN215" s="159" t="str">
        <f aca="false">IF(AM215="","",VLOOKUP(AM215,$BA:$BD,2,0))</f>
        <v/>
      </c>
      <c r="BA215" s="175" t="s">
        <v>762</v>
      </c>
      <c r="BB215" s="176"/>
      <c r="BC215" s="177" t="s">
        <v>763</v>
      </c>
      <c r="BD215" s="178" t="n">
        <v>72</v>
      </c>
    </row>
    <row r="216" customFormat="false" ht="12.75" hidden="false" customHeight="false" outlineLevel="0" collapsed="false">
      <c r="T216" s="159" t="str">
        <f aca="false">IF(Inosina!J216&lt;&gt;0,"2' O-Metil rU ","")</f>
        <v/>
      </c>
      <c r="U216" s="159" t="str">
        <f aca="false">IF(Inosina!J216&gt;0,$BA$16&amp;'Pedido e Cotação'!F229&amp;" "&amp;$BA$4,"")</f>
        <v/>
      </c>
      <c r="V216" s="159" t="str">
        <f aca="false">IF(U216="","",VLOOKUP(U216,$BA:$BD,2,0))</f>
        <v/>
      </c>
      <c r="W216" s="159" t="str">
        <f aca="false">IF(Inosina!H216&lt;&gt;0,"2' O-Metil rG ","")</f>
        <v/>
      </c>
      <c r="X216" s="159" t="str">
        <f aca="false">IF(Inosina!H216&gt;0,$BA$14&amp;'Pedido e Cotação'!F229&amp;" "&amp;$BA$4,"")</f>
        <v/>
      </c>
      <c r="Y216" s="159" t="str">
        <f aca="false">IF(X216="","",VLOOKUP(X216,$BA:$BD,2,0))</f>
        <v/>
      </c>
      <c r="Z216" s="159" t="str">
        <f aca="false">IF(Inosina!G216&lt;&gt;0,"2' O-Metil rC ","")</f>
        <v/>
      </c>
      <c r="AA216" s="159" t="str">
        <f aca="false">IF(Inosina!G216&gt;0,$BA$13&amp;'Pedido e Cotação'!F229&amp;" "&amp;$BA$4,"")</f>
        <v/>
      </c>
      <c r="AB216" s="159" t="str">
        <f aca="false">IF(AA216="","",VLOOKUP(AA216,$BA:$BD,2,0))</f>
        <v/>
      </c>
      <c r="AC216" s="159" t="str">
        <f aca="false">IF(Inosina!F216&lt;&gt;0,"2' O-Metil rA ","")</f>
        <v/>
      </c>
      <c r="AD216" s="159" t="str">
        <f aca="false">IF(Inosina!F216&gt;0,$BA$12&amp;'Pedido e Cotação'!F229&amp;" "&amp;$BA$4,"")</f>
        <v/>
      </c>
      <c r="AF216" s="159" t="str">
        <f aca="false">IF(Inosina!E216&lt;&gt;0,"Deoxy Uracila ","")</f>
        <v/>
      </c>
      <c r="AG216" s="159" t="str">
        <f aca="false">IF(Inosina!E216&gt;0,$BA$11&amp;'Pedido e Cotação'!F229&amp;" "&amp;$BA$4,"")</f>
        <v/>
      </c>
      <c r="AH216" s="159" t="str">
        <f aca="false">IF(AG216="","",VLOOKUP(AG216,$BA:$BD,2,0))</f>
        <v/>
      </c>
      <c r="AI216" s="159" t="str">
        <f aca="false">IF(Inosina!I216&lt;&gt;0,"2' O-Metil 5-Metil rU ","")</f>
        <v/>
      </c>
      <c r="AJ216" s="159" t="str">
        <f aca="false">IF(Inosina!F216&gt;0,$BA$15&amp;'Pedido e Cotação'!F229&amp;" "&amp;$BA$4,"")</f>
        <v/>
      </c>
      <c r="AK216" s="159" t="str">
        <f aca="false">IF(AJ216="","",VLOOKUP(AJ216,$BA:$BD,2,0))</f>
        <v/>
      </c>
      <c r="AL216" s="159" t="str">
        <f aca="false">IF(Inosina!K216&lt;&gt;0,"5' 5-Metil dC ","")</f>
        <v/>
      </c>
      <c r="AM216" s="159" t="str">
        <f aca="false">IF(Inosina!I216&gt;0,$BA$17&amp;'Pedido e Cotação'!I229&amp;" "&amp;$BA$4,"")</f>
        <v/>
      </c>
      <c r="AN216" s="159" t="str">
        <f aca="false">IF(AM216="","",VLOOKUP(AM216,$BA:$BD,2,0))</f>
        <v/>
      </c>
      <c r="BA216" s="175" t="s">
        <v>764</v>
      </c>
      <c r="BB216" s="176"/>
      <c r="BC216" s="177" t="s">
        <v>765</v>
      </c>
      <c r="BD216" s="178" t="n">
        <v>130</v>
      </c>
    </row>
    <row r="217" customFormat="false" ht="12.75" hidden="false" customHeight="false" outlineLevel="0" collapsed="false">
      <c r="T217" s="159" t="str">
        <f aca="false">IF(Inosina!J217&lt;&gt;0,"2' O-Metil rU ","")</f>
        <v/>
      </c>
      <c r="U217" s="159" t="str">
        <f aca="false">IF(Inosina!J217&gt;0,$BA$16&amp;'Pedido e Cotação'!F230&amp;" "&amp;$BA$4,"")</f>
        <v/>
      </c>
      <c r="V217" s="159" t="str">
        <f aca="false">IF(U217="","",VLOOKUP(U217,$BA:$BD,2,0))</f>
        <v/>
      </c>
      <c r="W217" s="159" t="str">
        <f aca="false">IF(Inosina!H217&lt;&gt;0,"2' O-Metil rG ","")</f>
        <v/>
      </c>
      <c r="X217" s="159" t="str">
        <f aca="false">IF(Inosina!H217&gt;0,$BA$14&amp;'Pedido e Cotação'!F230&amp;" "&amp;$BA$4,"")</f>
        <v/>
      </c>
      <c r="Y217" s="159" t="str">
        <f aca="false">IF(X217="","",VLOOKUP(X217,$BA:$BD,2,0))</f>
        <v/>
      </c>
      <c r="Z217" s="159" t="str">
        <f aca="false">IF(Inosina!G217&lt;&gt;0,"2' O-Metil rC ","")</f>
        <v/>
      </c>
      <c r="AA217" s="159" t="str">
        <f aca="false">IF(Inosina!G217&gt;0,$BA$13&amp;'Pedido e Cotação'!F230&amp;" "&amp;$BA$4,"")</f>
        <v/>
      </c>
      <c r="AB217" s="159" t="str">
        <f aca="false">IF(AA217="","",VLOOKUP(AA217,$BA:$BD,2,0))</f>
        <v/>
      </c>
      <c r="AC217" s="159" t="str">
        <f aca="false">IF(Inosina!F217&lt;&gt;0,"2' O-Metil rA ","")</f>
        <v/>
      </c>
      <c r="AD217" s="159" t="str">
        <f aca="false">IF(Inosina!F217&gt;0,$BA$12&amp;'Pedido e Cotação'!F230&amp;" "&amp;$BA$4,"")</f>
        <v/>
      </c>
      <c r="AF217" s="159" t="str">
        <f aca="false">IF(Inosina!E217&lt;&gt;0,"Deoxy Uracila ","")</f>
        <v/>
      </c>
      <c r="AG217" s="159" t="str">
        <f aca="false">IF(Inosina!E217&gt;0,$BA$11&amp;'Pedido e Cotação'!F230&amp;" "&amp;$BA$4,"")</f>
        <v/>
      </c>
      <c r="AH217" s="159" t="str">
        <f aca="false">IF(AG217="","",VLOOKUP(AG217,$BA:$BD,2,0))</f>
        <v/>
      </c>
      <c r="AI217" s="159" t="str">
        <f aca="false">IF(Inosina!I217&lt;&gt;0,"2' O-Metil 5-Metil rU ","")</f>
        <v/>
      </c>
      <c r="AJ217" s="159" t="str">
        <f aca="false">IF(Inosina!F217&gt;0,$BA$15&amp;'Pedido e Cotação'!F230&amp;" "&amp;$BA$4,"")</f>
        <v/>
      </c>
      <c r="AK217" s="159" t="str">
        <f aca="false">IF(AJ217="","",VLOOKUP(AJ217,$BA:$BD,2,0))</f>
        <v/>
      </c>
      <c r="AL217" s="159" t="str">
        <f aca="false">IF(Inosina!K217&lt;&gt;0,"5' 5-Metil dC ","")</f>
        <v/>
      </c>
      <c r="AM217" s="159" t="str">
        <f aca="false">IF(Inosina!I217&gt;0,$BA$17&amp;'Pedido e Cotação'!I230&amp;" "&amp;$BA$4,"")</f>
        <v/>
      </c>
      <c r="AN217" s="159" t="str">
        <f aca="false">IF(AM217="","",VLOOKUP(AM217,$BA:$BD,2,0))</f>
        <v/>
      </c>
      <c r="BA217" s="183" t="s">
        <v>766</v>
      </c>
      <c r="BB217" s="180"/>
      <c r="BC217" s="181" t="s">
        <v>767</v>
      </c>
      <c r="BD217" s="182" t="s">
        <v>399</v>
      </c>
    </row>
    <row r="218" customFormat="false" ht="12.75" hidden="false" customHeight="false" outlineLevel="0" collapsed="false">
      <c r="T218" s="159" t="str">
        <f aca="false">IF(Inosina!J218&lt;&gt;0,"2' O-Metil rU ","")</f>
        <v/>
      </c>
      <c r="U218" s="159" t="str">
        <f aca="false">IF(Inosina!J218&gt;0,$BA$16&amp;'Pedido e Cotação'!F231&amp;" "&amp;$BA$4,"")</f>
        <v/>
      </c>
      <c r="V218" s="159" t="str">
        <f aca="false">IF(U218="","",VLOOKUP(U218,$BA:$BD,2,0))</f>
        <v/>
      </c>
      <c r="W218" s="159" t="str">
        <f aca="false">IF(Inosina!H218&lt;&gt;0,"2' O-Metil rG ","")</f>
        <v/>
      </c>
      <c r="X218" s="159" t="str">
        <f aca="false">IF(Inosina!H218&gt;0,$BA$14&amp;'Pedido e Cotação'!F231&amp;" "&amp;$BA$4,"")</f>
        <v/>
      </c>
      <c r="Y218" s="159" t="str">
        <f aca="false">IF(X218="","",VLOOKUP(X218,$BA:$BD,2,0))</f>
        <v/>
      </c>
      <c r="Z218" s="159" t="str">
        <f aca="false">IF(Inosina!G218&lt;&gt;0,"2' O-Metil rC ","")</f>
        <v/>
      </c>
      <c r="AA218" s="159" t="str">
        <f aca="false">IF(Inosina!G218&gt;0,$BA$13&amp;'Pedido e Cotação'!F231&amp;" "&amp;$BA$4,"")</f>
        <v/>
      </c>
      <c r="AB218" s="159" t="str">
        <f aca="false">IF(AA218="","",VLOOKUP(AA218,$BA:$BD,2,0))</f>
        <v/>
      </c>
      <c r="AC218" s="159" t="str">
        <f aca="false">IF(Inosina!F218&lt;&gt;0,"2' O-Metil rA ","")</f>
        <v/>
      </c>
      <c r="AD218" s="159" t="str">
        <f aca="false">IF(Inosina!F218&gt;0,$BA$12&amp;'Pedido e Cotação'!F231&amp;" "&amp;$BA$4,"")</f>
        <v/>
      </c>
      <c r="AF218" s="159" t="str">
        <f aca="false">IF(Inosina!E218&lt;&gt;0,"Deoxy Uracila ","")</f>
        <v/>
      </c>
      <c r="AG218" s="159" t="str">
        <f aca="false">IF(Inosina!E218&gt;0,$BA$11&amp;'Pedido e Cotação'!F231&amp;" "&amp;$BA$4,"")</f>
        <v/>
      </c>
      <c r="AH218" s="159" t="str">
        <f aca="false">IF(AG218="","",VLOOKUP(AG218,$BA:$BD,2,0))</f>
        <v/>
      </c>
      <c r="AI218" s="159" t="str">
        <f aca="false">IF(Inosina!I218&lt;&gt;0,"2' O-Metil 5-Metil rU ","")</f>
        <v/>
      </c>
      <c r="AJ218" s="159" t="str">
        <f aca="false">IF(Inosina!F218&gt;0,$BA$15&amp;'Pedido e Cotação'!F231&amp;" "&amp;$BA$4,"")</f>
        <v/>
      </c>
      <c r="AK218" s="159" t="str">
        <f aca="false">IF(AJ218="","",VLOOKUP(AJ218,$BA:$BD,2,0))</f>
        <v/>
      </c>
      <c r="AL218" s="159" t="str">
        <f aca="false">IF(Inosina!K218&lt;&gt;0,"5' 5-Metil dC ","")</f>
        <v/>
      </c>
      <c r="AM218" s="159" t="str">
        <f aca="false">IF(Inosina!I218&gt;0,$BA$17&amp;'Pedido e Cotação'!I231&amp;" "&amp;$BA$4,"")</f>
        <v/>
      </c>
      <c r="AN218" s="159" t="str">
        <f aca="false">IF(AM218="","",VLOOKUP(AM218,$BA:$BD,2,0))</f>
        <v/>
      </c>
      <c r="BA218" s="183" t="s">
        <v>768</v>
      </c>
      <c r="BB218" s="180"/>
      <c r="BC218" s="181" t="s">
        <v>769</v>
      </c>
      <c r="BD218" s="182" t="n">
        <v>42</v>
      </c>
    </row>
    <row r="219" customFormat="false" ht="12.75" hidden="false" customHeight="false" outlineLevel="0" collapsed="false">
      <c r="T219" s="159" t="str">
        <f aca="false">IF(Inosina!J219&lt;&gt;0,"2' O-Metil rU ","")</f>
        <v/>
      </c>
      <c r="U219" s="159" t="str">
        <f aca="false">IF(Inosina!J219&gt;0,$BA$16&amp;'Pedido e Cotação'!F232&amp;" "&amp;$BA$4,"")</f>
        <v/>
      </c>
      <c r="V219" s="159" t="str">
        <f aca="false">IF(U219="","",VLOOKUP(U219,$BA:$BD,2,0))</f>
        <v/>
      </c>
      <c r="W219" s="159" t="str">
        <f aca="false">IF(Inosina!H219&lt;&gt;0,"2' O-Metil rG ","")</f>
        <v/>
      </c>
      <c r="X219" s="159" t="str">
        <f aca="false">IF(Inosina!H219&gt;0,$BA$14&amp;'Pedido e Cotação'!F232&amp;" "&amp;$BA$4,"")</f>
        <v/>
      </c>
      <c r="Y219" s="159" t="str">
        <f aca="false">IF(X219="","",VLOOKUP(X219,$BA:$BD,2,0))</f>
        <v/>
      </c>
      <c r="Z219" s="159" t="str">
        <f aca="false">IF(Inosina!G219&lt;&gt;0,"2' O-Metil rC ","")</f>
        <v/>
      </c>
      <c r="AA219" s="159" t="str">
        <f aca="false">IF(Inosina!G219&gt;0,$BA$13&amp;'Pedido e Cotação'!F232&amp;" "&amp;$BA$4,"")</f>
        <v/>
      </c>
      <c r="AB219" s="159" t="str">
        <f aca="false">IF(AA219="","",VLOOKUP(AA219,$BA:$BD,2,0))</f>
        <v/>
      </c>
      <c r="AC219" s="159" t="str">
        <f aca="false">IF(Inosina!F219&lt;&gt;0,"2' O-Metil rA ","")</f>
        <v/>
      </c>
      <c r="AD219" s="159" t="str">
        <f aca="false">IF(Inosina!F219&gt;0,$BA$12&amp;'Pedido e Cotação'!F232&amp;" "&amp;$BA$4,"")</f>
        <v/>
      </c>
      <c r="AF219" s="159" t="str">
        <f aca="false">IF(Inosina!E219&lt;&gt;0,"Deoxy Uracila ","")</f>
        <v/>
      </c>
      <c r="AG219" s="159" t="str">
        <f aca="false">IF(Inosina!E219&gt;0,$BA$11&amp;'Pedido e Cotação'!F232&amp;" "&amp;$BA$4,"")</f>
        <v/>
      </c>
      <c r="AH219" s="159" t="str">
        <f aca="false">IF(AG219="","",VLOOKUP(AG219,$BA:$BD,2,0))</f>
        <v/>
      </c>
      <c r="AI219" s="159" t="str">
        <f aca="false">IF(Inosina!I219&lt;&gt;0,"2' O-Metil 5-Metil rU ","")</f>
        <v/>
      </c>
      <c r="AJ219" s="159" t="str">
        <f aca="false">IF(Inosina!F219&gt;0,$BA$15&amp;'Pedido e Cotação'!F232&amp;" "&amp;$BA$4,"")</f>
        <v/>
      </c>
      <c r="AK219" s="159" t="str">
        <f aca="false">IF(AJ219="","",VLOOKUP(AJ219,$BA:$BD,2,0))</f>
        <v/>
      </c>
      <c r="AL219" s="159" t="str">
        <f aca="false">IF(Inosina!K219&lt;&gt;0,"5' 5-Metil dC ","")</f>
        <v/>
      </c>
      <c r="AM219" s="159" t="str">
        <f aca="false">IF(Inosina!I219&gt;0,$BA$17&amp;'Pedido e Cotação'!I232&amp;" "&amp;$BA$4,"")</f>
        <v/>
      </c>
      <c r="AN219" s="159" t="str">
        <f aca="false">IF(AM219="","",VLOOKUP(AM219,$BA:$BD,2,0))</f>
        <v/>
      </c>
      <c r="BA219" s="183" t="s">
        <v>770</v>
      </c>
      <c r="BB219" s="180"/>
      <c r="BC219" s="181" t="s">
        <v>771</v>
      </c>
      <c r="BD219" s="182" t="n">
        <v>50</v>
      </c>
    </row>
    <row r="220" customFormat="false" ht="12.75" hidden="false" customHeight="false" outlineLevel="0" collapsed="false">
      <c r="T220" s="159" t="str">
        <f aca="false">IF(Inosina!J220&lt;&gt;0,"2' O-Metil rU ","")</f>
        <v/>
      </c>
      <c r="U220" s="159" t="str">
        <f aca="false">IF(Inosina!J220&gt;0,$BA$16&amp;'Pedido e Cotação'!F233&amp;" "&amp;$BA$4,"")</f>
        <v/>
      </c>
      <c r="V220" s="159" t="str">
        <f aca="false">IF(U220="","",VLOOKUP(U220,$BA:$BD,2,0))</f>
        <v/>
      </c>
      <c r="W220" s="159" t="str">
        <f aca="false">IF(Inosina!H220&lt;&gt;0,"2' O-Metil rG ","")</f>
        <v/>
      </c>
      <c r="X220" s="159" t="str">
        <f aca="false">IF(Inosina!H220&gt;0,$BA$14&amp;'Pedido e Cotação'!F233&amp;" "&amp;$BA$4,"")</f>
        <v/>
      </c>
      <c r="Y220" s="159" t="str">
        <f aca="false">IF(X220="","",VLOOKUP(X220,$BA:$BD,2,0))</f>
        <v/>
      </c>
      <c r="Z220" s="159" t="str">
        <f aca="false">IF(Inosina!G220&lt;&gt;0,"2' O-Metil rC ","")</f>
        <v/>
      </c>
      <c r="AA220" s="159" t="str">
        <f aca="false">IF(Inosina!G220&gt;0,$BA$13&amp;'Pedido e Cotação'!F233&amp;" "&amp;$BA$4,"")</f>
        <v/>
      </c>
      <c r="AB220" s="159" t="str">
        <f aca="false">IF(AA220="","",VLOOKUP(AA220,$BA:$BD,2,0))</f>
        <v/>
      </c>
      <c r="AC220" s="159" t="str">
        <f aca="false">IF(Inosina!F220&lt;&gt;0,"2' O-Metil rA ","")</f>
        <v/>
      </c>
      <c r="AD220" s="159" t="str">
        <f aca="false">IF(Inosina!F220&gt;0,$BA$12&amp;'Pedido e Cotação'!F233&amp;" "&amp;$BA$4,"")</f>
        <v/>
      </c>
      <c r="AF220" s="159" t="str">
        <f aca="false">IF(Inosina!E220&lt;&gt;0,"Deoxy Uracila ","")</f>
        <v/>
      </c>
      <c r="AG220" s="159" t="str">
        <f aca="false">IF(Inosina!E220&gt;0,$BA$11&amp;'Pedido e Cotação'!F233&amp;" "&amp;$BA$4,"")</f>
        <v/>
      </c>
      <c r="AH220" s="159" t="str">
        <f aca="false">IF(AG220="","",VLOOKUP(AG220,$BA:$BD,2,0))</f>
        <v/>
      </c>
      <c r="AI220" s="159" t="str">
        <f aca="false">IF(Inosina!I220&lt;&gt;0,"2' O-Metil 5-Metil rU ","")</f>
        <v/>
      </c>
      <c r="AJ220" s="159" t="str">
        <f aca="false">IF(Inosina!F220&gt;0,$BA$15&amp;'Pedido e Cotação'!F233&amp;" "&amp;$BA$4,"")</f>
        <v/>
      </c>
      <c r="AK220" s="159" t="str">
        <f aca="false">IF(AJ220="","",VLOOKUP(AJ220,$BA:$BD,2,0))</f>
        <v/>
      </c>
      <c r="AL220" s="159" t="str">
        <f aca="false">IF(Inosina!K220&lt;&gt;0,"5' 5-Metil dC ","")</f>
        <v/>
      </c>
      <c r="AM220" s="159" t="str">
        <f aca="false">IF(Inosina!I220&gt;0,$BA$17&amp;'Pedido e Cotação'!I233&amp;" "&amp;$BA$4,"")</f>
        <v/>
      </c>
      <c r="AN220" s="159" t="str">
        <f aca="false">IF(AM220="","",VLOOKUP(AM220,$BA:$BD,2,0))</f>
        <v/>
      </c>
      <c r="BA220" s="183" t="s">
        <v>772</v>
      </c>
      <c r="BB220" s="180"/>
      <c r="BC220" s="181" t="s">
        <v>773</v>
      </c>
      <c r="BD220" s="182" t="n">
        <v>60</v>
      </c>
    </row>
    <row r="221" customFormat="false" ht="12.75" hidden="false" customHeight="false" outlineLevel="0" collapsed="false">
      <c r="T221" s="159" t="str">
        <f aca="false">IF(Inosina!J221&lt;&gt;0,"2' O-Metil rU ","")</f>
        <v/>
      </c>
      <c r="U221" s="159" t="str">
        <f aca="false">IF(Inosina!J221&gt;0,$BA$16&amp;'Pedido e Cotação'!F234&amp;" "&amp;$BA$4,"")</f>
        <v/>
      </c>
      <c r="V221" s="159" t="str">
        <f aca="false">IF(U221="","",VLOOKUP(U221,$BA:$BD,2,0))</f>
        <v/>
      </c>
      <c r="W221" s="159" t="str">
        <f aca="false">IF(Inosina!H221&lt;&gt;0,"2' O-Metil rG ","")</f>
        <v/>
      </c>
      <c r="X221" s="159" t="str">
        <f aca="false">IF(Inosina!H221&gt;0,$BA$14&amp;'Pedido e Cotação'!F234&amp;" "&amp;$BA$4,"")</f>
        <v/>
      </c>
      <c r="Y221" s="159" t="str">
        <f aca="false">IF(X221="","",VLOOKUP(X221,$BA:$BD,2,0))</f>
        <v/>
      </c>
      <c r="Z221" s="159" t="str">
        <f aca="false">IF(Inosina!G221&lt;&gt;0,"2' O-Metil rC ","")</f>
        <v/>
      </c>
      <c r="AA221" s="159" t="str">
        <f aca="false">IF(Inosina!G221&gt;0,$BA$13&amp;'Pedido e Cotação'!F234&amp;" "&amp;$BA$4,"")</f>
        <v/>
      </c>
      <c r="AB221" s="159" t="str">
        <f aca="false">IF(AA221="","",VLOOKUP(AA221,$BA:$BD,2,0))</f>
        <v/>
      </c>
      <c r="AC221" s="159" t="str">
        <f aca="false">IF(Inosina!F221&lt;&gt;0,"2' O-Metil rA ","")</f>
        <v/>
      </c>
      <c r="AD221" s="159" t="str">
        <f aca="false">IF(Inosina!F221&gt;0,$BA$12&amp;'Pedido e Cotação'!F234&amp;" "&amp;$BA$4,"")</f>
        <v/>
      </c>
      <c r="AF221" s="159" t="str">
        <f aca="false">IF(Inosina!E221&lt;&gt;0,"Deoxy Uracila ","")</f>
        <v/>
      </c>
      <c r="AG221" s="159" t="str">
        <f aca="false">IF(Inosina!E221&gt;0,$BA$11&amp;'Pedido e Cotação'!F234&amp;" "&amp;$BA$4,"")</f>
        <v/>
      </c>
      <c r="AH221" s="159" t="str">
        <f aca="false">IF(AG221="","",VLOOKUP(AG221,$BA:$BD,2,0))</f>
        <v/>
      </c>
      <c r="AI221" s="159" t="str">
        <f aca="false">IF(Inosina!I221&lt;&gt;0,"2' O-Metil 5-Metil rU ","")</f>
        <v/>
      </c>
      <c r="AJ221" s="159" t="str">
        <f aca="false">IF(Inosina!F221&gt;0,$BA$15&amp;'Pedido e Cotação'!F234&amp;" "&amp;$BA$4,"")</f>
        <v/>
      </c>
      <c r="AK221" s="159" t="str">
        <f aca="false">IF(AJ221="","",VLOOKUP(AJ221,$BA:$BD,2,0))</f>
        <v/>
      </c>
      <c r="AL221" s="159" t="str">
        <f aca="false">IF(Inosina!K221&lt;&gt;0,"5' 5-Metil dC ","")</f>
        <v/>
      </c>
      <c r="AM221" s="159" t="str">
        <f aca="false">IF(Inosina!I221&gt;0,$BA$17&amp;'Pedido e Cotação'!I234&amp;" "&amp;$BA$4,"")</f>
        <v/>
      </c>
      <c r="AN221" s="159" t="str">
        <f aca="false">IF(AM221="","",VLOOKUP(AM221,$BA:$BD,2,0))</f>
        <v/>
      </c>
      <c r="BA221" s="183" t="s">
        <v>774</v>
      </c>
      <c r="BB221" s="180"/>
      <c r="BC221" s="181" t="s">
        <v>775</v>
      </c>
      <c r="BD221" s="182" t="n">
        <v>72</v>
      </c>
    </row>
    <row r="222" customFormat="false" ht="12.75" hidden="false" customHeight="false" outlineLevel="0" collapsed="false">
      <c r="T222" s="159" t="str">
        <f aca="false">IF(Inosina!J222&lt;&gt;0,"2' O-Metil rU ","")</f>
        <v/>
      </c>
      <c r="U222" s="159" t="str">
        <f aca="false">IF(Inosina!J222&gt;0,$BA$16&amp;'Pedido e Cotação'!F235&amp;" "&amp;$BA$4,"")</f>
        <v/>
      </c>
      <c r="V222" s="159" t="str">
        <f aca="false">IF(U222="","",VLOOKUP(U222,$BA:$BD,2,0))</f>
        <v/>
      </c>
      <c r="W222" s="159" t="str">
        <f aca="false">IF(Inosina!H222&lt;&gt;0,"2' O-Metil rG ","")</f>
        <v/>
      </c>
      <c r="X222" s="159" t="str">
        <f aca="false">IF(Inosina!H222&gt;0,$BA$14&amp;'Pedido e Cotação'!F235&amp;" "&amp;$BA$4,"")</f>
        <v/>
      </c>
      <c r="Y222" s="159" t="str">
        <f aca="false">IF(X222="","",VLOOKUP(X222,$BA:$BD,2,0))</f>
        <v/>
      </c>
      <c r="Z222" s="159" t="str">
        <f aca="false">IF(Inosina!G222&lt;&gt;0,"2' O-Metil rC ","")</f>
        <v/>
      </c>
      <c r="AA222" s="159" t="str">
        <f aca="false">IF(Inosina!G222&gt;0,$BA$13&amp;'Pedido e Cotação'!F235&amp;" "&amp;$BA$4,"")</f>
        <v/>
      </c>
      <c r="AB222" s="159" t="str">
        <f aca="false">IF(AA222="","",VLOOKUP(AA222,$BA:$BD,2,0))</f>
        <v/>
      </c>
      <c r="AC222" s="159" t="str">
        <f aca="false">IF(Inosina!F222&lt;&gt;0,"2' O-Metil rA ","")</f>
        <v/>
      </c>
      <c r="AD222" s="159" t="str">
        <f aca="false">IF(Inosina!F222&gt;0,$BA$12&amp;'Pedido e Cotação'!F235&amp;" "&amp;$BA$4,"")</f>
        <v/>
      </c>
      <c r="AF222" s="159" t="str">
        <f aca="false">IF(Inosina!E222&lt;&gt;0,"Deoxy Uracila ","")</f>
        <v/>
      </c>
      <c r="AG222" s="159" t="str">
        <f aca="false">IF(Inosina!E222&gt;0,$BA$11&amp;'Pedido e Cotação'!F235&amp;" "&amp;$BA$4,"")</f>
        <v/>
      </c>
      <c r="AH222" s="159" t="str">
        <f aca="false">IF(AG222="","",VLOOKUP(AG222,$BA:$BD,2,0))</f>
        <v/>
      </c>
      <c r="AI222" s="159" t="str">
        <f aca="false">IF(Inosina!I222&lt;&gt;0,"2' O-Metil 5-Metil rU ","")</f>
        <v/>
      </c>
      <c r="AJ222" s="159" t="str">
        <f aca="false">IF(Inosina!F222&gt;0,$BA$15&amp;'Pedido e Cotação'!F235&amp;" "&amp;$BA$4,"")</f>
        <v/>
      </c>
      <c r="AK222" s="159" t="str">
        <f aca="false">IF(AJ222="","",VLOOKUP(AJ222,$BA:$BD,2,0))</f>
        <v/>
      </c>
      <c r="AL222" s="159" t="str">
        <f aca="false">IF(Inosina!K222&lt;&gt;0,"5' 5-Metil dC ","")</f>
        <v/>
      </c>
      <c r="AM222" s="159" t="str">
        <f aca="false">IF(Inosina!I222&gt;0,$BA$17&amp;'Pedido e Cotação'!I235&amp;" "&amp;$BA$4,"")</f>
        <v/>
      </c>
      <c r="AN222" s="159" t="str">
        <f aca="false">IF(AM222="","",VLOOKUP(AM222,$BA:$BD,2,0))</f>
        <v/>
      </c>
      <c r="BA222" s="183" t="s">
        <v>776</v>
      </c>
      <c r="BB222" s="180"/>
      <c r="BC222" s="181" t="s">
        <v>777</v>
      </c>
      <c r="BD222" s="182" t="n">
        <v>130</v>
      </c>
    </row>
    <row r="223" customFormat="false" ht="12.75" hidden="false" customHeight="false" outlineLevel="0" collapsed="false">
      <c r="T223" s="159" t="str">
        <f aca="false">IF(Inosina!J223&lt;&gt;0,"2' O-Metil rU ","")</f>
        <v/>
      </c>
      <c r="U223" s="159" t="str">
        <f aca="false">IF(Inosina!J223&gt;0,$BA$16&amp;'Pedido e Cotação'!F236&amp;" "&amp;$BA$4,"")</f>
        <v/>
      </c>
      <c r="V223" s="159" t="str">
        <f aca="false">IF(U223="","",VLOOKUP(U223,$BA:$BD,2,0))</f>
        <v/>
      </c>
      <c r="W223" s="159" t="str">
        <f aca="false">IF(Inosina!H223&lt;&gt;0,"2' O-Metil rG ","")</f>
        <v/>
      </c>
      <c r="X223" s="159" t="str">
        <f aca="false">IF(Inosina!H223&gt;0,$BA$14&amp;'Pedido e Cotação'!F236&amp;" "&amp;$BA$4,"")</f>
        <v/>
      </c>
      <c r="Y223" s="159" t="str">
        <f aca="false">IF(X223="","",VLOOKUP(X223,$BA:$BD,2,0))</f>
        <v/>
      </c>
      <c r="Z223" s="159" t="str">
        <f aca="false">IF(Inosina!G223&lt;&gt;0,"2' O-Metil rC ","")</f>
        <v/>
      </c>
      <c r="AA223" s="159" t="str">
        <f aca="false">IF(Inosina!G223&gt;0,$BA$13&amp;'Pedido e Cotação'!F236&amp;" "&amp;$BA$4,"")</f>
        <v/>
      </c>
      <c r="AB223" s="159" t="str">
        <f aca="false">IF(AA223="","",VLOOKUP(AA223,$BA:$BD,2,0))</f>
        <v/>
      </c>
      <c r="AC223" s="159" t="str">
        <f aca="false">IF(Inosina!F223&lt;&gt;0,"2' O-Metil rA ","")</f>
        <v/>
      </c>
      <c r="AD223" s="159" t="str">
        <f aca="false">IF(Inosina!F223&gt;0,$BA$12&amp;'Pedido e Cotação'!F236&amp;" "&amp;$BA$4,"")</f>
        <v/>
      </c>
      <c r="AF223" s="159" t="str">
        <f aca="false">IF(Inosina!E223&lt;&gt;0,"Deoxy Uracila ","")</f>
        <v/>
      </c>
      <c r="AG223" s="159" t="str">
        <f aca="false">IF(Inosina!E223&gt;0,$BA$11&amp;'Pedido e Cotação'!F236&amp;" "&amp;$BA$4,"")</f>
        <v/>
      </c>
      <c r="AH223" s="159" t="str">
        <f aca="false">IF(AG223="","",VLOOKUP(AG223,$BA:$BD,2,0))</f>
        <v/>
      </c>
      <c r="AI223" s="159" t="str">
        <f aca="false">IF(Inosina!I223&lt;&gt;0,"2' O-Metil 5-Metil rU ","")</f>
        <v/>
      </c>
      <c r="AJ223" s="159" t="str">
        <f aca="false">IF(Inosina!F223&gt;0,$BA$15&amp;'Pedido e Cotação'!F236&amp;" "&amp;$BA$4,"")</f>
        <v/>
      </c>
      <c r="AK223" s="159" t="str">
        <f aca="false">IF(AJ223="","",VLOOKUP(AJ223,$BA:$BD,2,0))</f>
        <v/>
      </c>
      <c r="AL223" s="159" t="str">
        <f aca="false">IF(Inosina!K223&lt;&gt;0,"5' 5-Metil dC ","")</f>
        <v/>
      </c>
      <c r="AM223" s="159" t="str">
        <f aca="false">IF(Inosina!I223&gt;0,$BA$17&amp;'Pedido e Cotação'!I236&amp;" "&amp;$BA$4,"")</f>
        <v/>
      </c>
      <c r="AN223" s="159" t="str">
        <f aca="false">IF(AM223="","",VLOOKUP(AM223,$BA:$BD,2,0))</f>
        <v/>
      </c>
      <c r="BA223" s="175" t="s">
        <v>778</v>
      </c>
      <c r="BB223" s="176"/>
      <c r="BC223" s="177" t="s">
        <v>779</v>
      </c>
      <c r="BD223" s="178" t="s">
        <v>399</v>
      </c>
    </row>
    <row r="224" customFormat="false" ht="12.75" hidden="false" customHeight="false" outlineLevel="0" collapsed="false">
      <c r="T224" s="159" t="str">
        <f aca="false">IF(Inosina!J224&lt;&gt;0,"2' O-Metil rU ","")</f>
        <v/>
      </c>
      <c r="U224" s="159" t="str">
        <f aca="false">IF(Inosina!J224&gt;0,$BA$16&amp;'Pedido e Cotação'!F237&amp;" "&amp;$BA$4,"")</f>
        <v/>
      </c>
      <c r="V224" s="159" t="str">
        <f aca="false">IF(U224="","",VLOOKUP(U224,$BA:$BD,2,0))</f>
        <v/>
      </c>
      <c r="W224" s="159" t="str">
        <f aca="false">IF(Inosina!H224&lt;&gt;0,"2' O-Metil rG ","")</f>
        <v/>
      </c>
      <c r="X224" s="159" t="str">
        <f aca="false">IF(Inosina!H224&gt;0,$BA$14&amp;'Pedido e Cotação'!F237&amp;" "&amp;$BA$4,"")</f>
        <v/>
      </c>
      <c r="Y224" s="159" t="str">
        <f aca="false">IF(X224="","",VLOOKUP(X224,$BA:$BD,2,0))</f>
        <v/>
      </c>
      <c r="Z224" s="159" t="str">
        <f aca="false">IF(Inosina!G224&lt;&gt;0,"2' O-Metil rC ","")</f>
        <v/>
      </c>
      <c r="AA224" s="159" t="str">
        <f aca="false">IF(Inosina!G224&gt;0,$BA$13&amp;'Pedido e Cotação'!F237&amp;" "&amp;$BA$4,"")</f>
        <v/>
      </c>
      <c r="AB224" s="159" t="str">
        <f aca="false">IF(AA224="","",VLOOKUP(AA224,$BA:$BD,2,0))</f>
        <v/>
      </c>
      <c r="AC224" s="159" t="str">
        <f aca="false">IF(Inosina!F224&lt;&gt;0,"2' O-Metil rA ","")</f>
        <v/>
      </c>
      <c r="AD224" s="159" t="str">
        <f aca="false">IF(Inosina!F224&gt;0,$BA$12&amp;'Pedido e Cotação'!F237&amp;" "&amp;$BA$4,"")</f>
        <v/>
      </c>
      <c r="AF224" s="159" t="str">
        <f aca="false">IF(Inosina!E224&lt;&gt;0,"Deoxy Uracila ","")</f>
        <v/>
      </c>
      <c r="AG224" s="159" t="str">
        <f aca="false">IF(Inosina!E224&gt;0,$BA$11&amp;'Pedido e Cotação'!F237&amp;" "&amp;$BA$4,"")</f>
        <v/>
      </c>
      <c r="AH224" s="159" t="str">
        <f aca="false">IF(AG224="","",VLOOKUP(AG224,$BA:$BD,2,0))</f>
        <v/>
      </c>
      <c r="AI224" s="159" t="str">
        <f aca="false">IF(Inosina!I224&lt;&gt;0,"2' O-Metil 5-Metil rU ","")</f>
        <v/>
      </c>
      <c r="AJ224" s="159" t="str">
        <f aca="false">IF(Inosina!F224&gt;0,$BA$15&amp;'Pedido e Cotação'!F237&amp;" "&amp;$BA$4,"")</f>
        <v/>
      </c>
      <c r="AK224" s="159" t="str">
        <f aca="false">IF(AJ224="","",VLOOKUP(AJ224,$BA:$BD,2,0))</f>
        <v/>
      </c>
      <c r="AL224" s="159" t="str">
        <f aca="false">IF(Inosina!K224&lt;&gt;0,"5' 5-Metil dC ","")</f>
        <v/>
      </c>
      <c r="AM224" s="159" t="str">
        <f aca="false">IF(Inosina!I224&gt;0,$BA$17&amp;'Pedido e Cotação'!I237&amp;" "&amp;$BA$4,"")</f>
        <v/>
      </c>
      <c r="AN224" s="159" t="str">
        <f aca="false">IF(AM224="","",VLOOKUP(AM224,$BA:$BD,2,0))</f>
        <v/>
      </c>
      <c r="BA224" s="175" t="s">
        <v>780</v>
      </c>
      <c r="BB224" s="176"/>
      <c r="BC224" s="177" t="s">
        <v>781</v>
      </c>
      <c r="BD224" s="178" t="n">
        <v>42</v>
      </c>
    </row>
    <row r="225" customFormat="false" ht="12.75" hidden="false" customHeight="false" outlineLevel="0" collapsed="false">
      <c r="T225" s="159" t="str">
        <f aca="false">IF(Inosina!J225&lt;&gt;0,"2' O-Metil rU ","")</f>
        <v/>
      </c>
      <c r="U225" s="159" t="str">
        <f aca="false">IF(Inosina!J225&gt;0,$BA$16&amp;'Pedido e Cotação'!F238&amp;" "&amp;$BA$4,"")</f>
        <v/>
      </c>
      <c r="V225" s="159" t="str">
        <f aca="false">IF(U225="","",VLOOKUP(U225,$BA:$BD,2,0))</f>
        <v/>
      </c>
      <c r="W225" s="159" t="str">
        <f aca="false">IF(Inosina!H225&lt;&gt;0,"2' O-Metil rG ","")</f>
        <v/>
      </c>
      <c r="X225" s="159" t="str">
        <f aca="false">IF(Inosina!H225&gt;0,$BA$14&amp;'Pedido e Cotação'!F238&amp;" "&amp;$BA$4,"")</f>
        <v/>
      </c>
      <c r="Y225" s="159" t="str">
        <f aca="false">IF(X225="","",VLOOKUP(X225,$BA:$BD,2,0))</f>
        <v/>
      </c>
      <c r="Z225" s="159" t="str">
        <f aca="false">IF(Inosina!G225&lt;&gt;0,"2' O-Metil rC ","")</f>
        <v/>
      </c>
      <c r="AA225" s="159" t="str">
        <f aca="false">IF(Inosina!G225&gt;0,$BA$13&amp;'Pedido e Cotação'!F238&amp;" "&amp;$BA$4,"")</f>
        <v/>
      </c>
      <c r="AB225" s="159" t="str">
        <f aca="false">IF(AA225="","",VLOOKUP(AA225,$BA:$BD,2,0))</f>
        <v/>
      </c>
      <c r="AC225" s="159" t="str">
        <f aca="false">IF(Inosina!F225&lt;&gt;0,"2' O-Metil rA ","")</f>
        <v/>
      </c>
      <c r="AD225" s="159" t="str">
        <f aca="false">IF(Inosina!F225&gt;0,$BA$12&amp;'Pedido e Cotação'!F238&amp;" "&amp;$BA$4,"")</f>
        <v/>
      </c>
      <c r="AF225" s="159" t="str">
        <f aca="false">IF(Inosina!E225&lt;&gt;0,"Deoxy Uracila ","")</f>
        <v/>
      </c>
      <c r="AG225" s="159" t="str">
        <f aca="false">IF(Inosina!E225&gt;0,$BA$11&amp;'Pedido e Cotação'!F238&amp;" "&amp;$BA$4,"")</f>
        <v/>
      </c>
      <c r="AH225" s="159" t="str">
        <f aca="false">IF(AG225="","",VLOOKUP(AG225,$BA:$BD,2,0))</f>
        <v/>
      </c>
      <c r="AI225" s="159" t="str">
        <f aca="false">IF(Inosina!I225&lt;&gt;0,"2' O-Metil 5-Metil rU ","")</f>
        <v/>
      </c>
      <c r="AJ225" s="159" t="str">
        <f aca="false">IF(Inosina!F225&gt;0,$BA$15&amp;'Pedido e Cotação'!F238&amp;" "&amp;$BA$4,"")</f>
        <v/>
      </c>
      <c r="AK225" s="159" t="str">
        <f aca="false">IF(AJ225="","",VLOOKUP(AJ225,$BA:$BD,2,0))</f>
        <v/>
      </c>
      <c r="AL225" s="159" t="str">
        <f aca="false">IF(Inosina!K225&lt;&gt;0,"5' 5-Metil dC ","")</f>
        <v/>
      </c>
      <c r="AM225" s="159" t="str">
        <f aca="false">IF(Inosina!I225&gt;0,$BA$17&amp;'Pedido e Cotação'!I238&amp;" "&amp;$BA$4,"")</f>
        <v/>
      </c>
      <c r="AN225" s="159" t="str">
        <f aca="false">IF(AM225="","",VLOOKUP(AM225,$BA:$BD,2,0))</f>
        <v/>
      </c>
      <c r="BA225" s="175" t="s">
        <v>782</v>
      </c>
      <c r="BB225" s="176"/>
      <c r="BC225" s="177" t="s">
        <v>783</v>
      </c>
      <c r="BD225" s="178" t="n">
        <v>50</v>
      </c>
    </row>
    <row r="226" customFormat="false" ht="12.75" hidden="false" customHeight="false" outlineLevel="0" collapsed="false">
      <c r="T226" s="159" t="str">
        <f aca="false">IF(Inosina!J226&lt;&gt;0,"2' O-Metil rU ","")</f>
        <v/>
      </c>
      <c r="U226" s="159" t="str">
        <f aca="false">IF(Inosina!J226&gt;0,$BA$16&amp;'Pedido e Cotação'!F239&amp;" "&amp;$BA$4,"")</f>
        <v/>
      </c>
      <c r="V226" s="159" t="str">
        <f aca="false">IF(U226="","",VLOOKUP(U226,$BA:$BD,2,0))</f>
        <v/>
      </c>
      <c r="W226" s="159" t="str">
        <f aca="false">IF(Inosina!H226&lt;&gt;0,"2' O-Metil rG ","")</f>
        <v/>
      </c>
      <c r="X226" s="159" t="str">
        <f aca="false">IF(Inosina!H226&gt;0,$BA$14&amp;'Pedido e Cotação'!F239&amp;" "&amp;$BA$4,"")</f>
        <v/>
      </c>
      <c r="Y226" s="159" t="str">
        <f aca="false">IF(X226="","",VLOOKUP(X226,$BA:$BD,2,0))</f>
        <v/>
      </c>
      <c r="Z226" s="159" t="str">
        <f aca="false">IF(Inosina!G226&lt;&gt;0,"2' O-Metil rC ","")</f>
        <v/>
      </c>
      <c r="AA226" s="159" t="str">
        <f aca="false">IF(Inosina!G226&gt;0,$BA$13&amp;'Pedido e Cotação'!F239&amp;" "&amp;$BA$4,"")</f>
        <v/>
      </c>
      <c r="AB226" s="159" t="str">
        <f aca="false">IF(AA226="","",VLOOKUP(AA226,$BA:$BD,2,0))</f>
        <v/>
      </c>
      <c r="AC226" s="159" t="str">
        <f aca="false">IF(Inosina!F226&lt;&gt;0,"2' O-Metil rA ","")</f>
        <v/>
      </c>
      <c r="AD226" s="159" t="str">
        <f aca="false">IF(Inosina!F226&gt;0,$BA$12&amp;'Pedido e Cotação'!F239&amp;" "&amp;$BA$4,"")</f>
        <v/>
      </c>
      <c r="AF226" s="159" t="str">
        <f aca="false">IF(Inosina!E226&lt;&gt;0,"Deoxy Uracila ","")</f>
        <v/>
      </c>
      <c r="AG226" s="159" t="str">
        <f aca="false">IF(Inosina!E226&gt;0,$BA$11&amp;'Pedido e Cotação'!F239&amp;" "&amp;$BA$4,"")</f>
        <v/>
      </c>
      <c r="AH226" s="159" t="str">
        <f aca="false">IF(AG226="","",VLOOKUP(AG226,$BA:$BD,2,0))</f>
        <v/>
      </c>
      <c r="AI226" s="159" t="str">
        <f aca="false">IF(Inosina!I226&lt;&gt;0,"2' O-Metil 5-Metil rU ","")</f>
        <v/>
      </c>
      <c r="AJ226" s="159" t="str">
        <f aca="false">IF(Inosina!F226&gt;0,$BA$15&amp;'Pedido e Cotação'!F239&amp;" "&amp;$BA$4,"")</f>
        <v/>
      </c>
      <c r="AK226" s="159" t="str">
        <f aca="false">IF(AJ226="","",VLOOKUP(AJ226,$BA:$BD,2,0))</f>
        <v/>
      </c>
      <c r="AL226" s="159" t="str">
        <f aca="false">IF(Inosina!K226&lt;&gt;0,"5' 5-Metil dC ","")</f>
        <v/>
      </c>
      <c r="AM226" s="159" t="str">
        <f aca="false">IF(Inosina!I226&gt;0,$BA$17&amp;'Pedido e Cotação'!I239&amp;" "&amp;$BA$4,"")</f>
        <v/>
      </c>
      <c r="AN226" s="159" t="str">
        <f aca="false">IF(AM226="","",VLOOKUP(AM226,$BA:$BD,2,0))</f>
        <v/>
      </c>
      <c r="BA226" s="175" t="s">
        <v>784</v>
      </c>
      <c r="BB226" s="176"/>
      <c r="BC226" s="177" t="s">
        <v>785</v>
      </c>
      <c r="BD226" s="178" t="n">
        <v>60</v>
      </c>
    </row>
    <row r="227" customFormat="false" ht="12.75" hidden="false" customHeight="false" outlineLevel="0" collapsed="false">
      <c r="T227" s="159" t="str">
        <f aca="false">IF(Inosina!J227&lt;&gt;0,"2' O-Metil rU ","")</f>
        <v/>
      </c>
      <c r="U227" s="159" t="str">
        <f aca="false">IF(Inosina!J227&gt;0,$BA$16&amp;'Pedido e Cotação'!F240&amp;" "&amp;$BA$4,"")</f>
        <v/>
      </c>
      <c r="V227" s="159" t="str">
        <f aca="false">IF(U227="","",VLOOKUP(U227,$BA:$BD,2,0))</f>
        <v/>
      </c>
      <c r="W227" s="159" t="str">
        <f aca="false">IF(Inosina!H227&lt;&gt;0,"2' O-Metil rG ","")</f>
        <v/>
      </c>
      <c r="X227" s="159" t="str">
        <f aca="false">IF(Inosina!H227&gt;0,$BA$14&amp;'Pedido e Cotação'!F240&amp;" "&amp;$BA$4,"")</f>
        <v/>
      </c>
      <c r="Y227" s="159" t="str">
        <f aca="false">IF(X227="","",VLOOKUP(X227,$BA:$BD,2,0))</f>
        <v/>
      </c>
      <c r="Z227" s="159" t="str">
        <f aca="false">IF(Inosina!G227&lt;&gt;0,"2' O-Metil rC ","")</f>
        <v/>
      </c>
      <c r="AA227" s="159" t="str">
        <f aca="false">IF(Inosina!G227&gt;0,$BA$13&amp;'Pedido e Cotação'!F240&amp;" "&amp;$BA$4,"")</f>
        <v/>
      </c>
      <c r="AB227" s="159" t="str">
        <f aca="false">IF(AA227="","",VLOOKUP(AA227,$BA:$BD,2,0))</f>
        <v/>
      </c>
      <c r="AC227" s="159" t="str">
        <f aca="false">IF(Inosina!F227&lt;&gt;0,"2' O-Metil rA ","")</f>
        <v/>
      </c>
      <c r="AD227" s="159" t="str">
        <f aca="false">IF(Inosina!F227&gt;0,$BA$12&amp;'Pedido e Cotação'!F240&amp;" "&amp;$BA$4,"")</f>
        <v/>
      </c>
      <c r="AF227" s="159" t="str">
        <f aca="false">IF(Inosina!E227&lt;&gt;0,"Deoxy Uracila ","")</f>
        <v/>
      </c>
      <c r="AG227" s="159" t="str">
        <f aca="false">IF(Inosina!E227&gt;0,$BA$11&amp;'Pedido e Cotação'!F240&amp;" "&amp;$BA$4,"")</f>
        <v/>
      </c>
      <c r="AH227" s="159" t="str">
        <f aca="false">IF(AG227="","",VLOOKUP(AG227,$BA:$BD,2,0))</f>
        <v/>
      </c>
      <c r="AI227" s="159" t="str">
        <f aca="false">IF(Inosina!I227&lt;&gt;0,"2' O-Metil 5-Metil rU ","")</f>
        <v/>
      </c>
      <c r="AJ227" s="159" t="str">
        <f aca="false">IF(Inosina!F227&gt;0,$BA$15&amp;'Pedido e Cotação'!F240&amp;" "&amp;$BA$4,"")</f>
        <v/>
      </c>
      <c r="AK227" s="159" t="str">
        <f aca="false">IF(AJ227="","",VLOOKUP(AJ227,$BA:$BD,2,0))</f>
        <v/>
      </c>
      <c r="AL227" s="159" t="str">
        <f aca="false">IF(Inosina!K227&lt;&gt;0,"5' 5-Metil dC ","")</f>
        <v/>
      </c>
      <c r="AM227" s="159" t="str">
        <f aca="false">IF(Inosina!I227&gt;0,$BA$17&amp;'Pedido e Cotação'!I240&amp;" "&amp;$BA$4,"")</f>
        <v/>
      </c>
      <c r="AN227" s="159" t="str">
        <f aca="false">IF(AM227="","",VLOOKUP(AM227,$BA:$BD,2,0))</f>
        <v/>
      </c>
      <c r="BA227" s="175" t="s">
        <v>786</v>
      </c>
      <c r="BB227" s="176"/>
      <c r="BC227" s="177" t="s">
        <v>787</v>
      </c>
      <c r="BD227" s="178" t="n">
        <v>72</v>
      </c>
    </row>
    <row r="228" customFormat="false" ht="12.75" hidden="false" customHeight="false" outlineLevel="0" collapsed="false">
      <c r="T228" s="159" t="str">
        <f aca="false">IF(Inosina!J228&lt;&gt;0,"2' O-Metil rU ","")</f>
        <v/>
      </c>
      <c r="U228" s="159" t="str">
        <f aca="false">IF(Inosina!J228&gt;0,$BA$16&amp;'Pedido e Cotação'!F241&amp;" "&amp;$BA$4,"")</f>
        <v/>
      </c>
      <c r="V228" s="159" t="str">
        <f aca="false">IF(U228="","",VLOOKUP(U228,$BA:$BD,2,0))</f>
        <v/>
      </c>
      <c r="W228" s="159" t="str">
        <f aca="false">IF(Inosina!H228&lt;&gt;0,"2' O-Metil rG ","")</f>
        <v/>
      </c>
      <c r="X228" s="159" t="str">
        <f aca="false">IF(Inosina!H228&gt;0,$BA$14&amp;'Pedido e Cotação'!F241&amp;" "&amp;$BA$4,"")</f>
        <v/>
      </c>
      <c r="Y228" s="159" t="str">
        <f aca="false">IF(X228="","",VLOOKUP(X228,$BA:$BD,2,0))</f>
        <v/>
      </c>
      <c r="Z228" s="159" t="str">
        <f aca="false">IF(Inosina!G228&lt;&gt;0,"2' O-Metil rC ","")</f>
        <v/>
      </c>
      <c r="AA228" s="159" t="str">
        <f aca="false">IF(Inosina!G228&gt;0,$BA$13&amp;'Pedido e Cotação'!F241&amp;" "&amp;$BA$4,"")</f>
        <v/>
      </c>
      <c r="AB228" s="159" t="str">
        <f aca="false">IF(AA228="","",VLOOKUP(AA228,$BA:$BD,2,0))</f>
        <v/>
      </c>
      <c r="AC228" s="159" t="str">
        <f aca="false">IF(Inosina!F228&lt;&gt;0,"2' O-Metil rA ","")</f>
        <v/>
      </c>
      <c r="AD228" s="159" t="str">
        <f aca="false">IF(Inosina!F228&gt;0,$BA$12&amp;'Pedido e Cotação'!F241&amp;" "&amp;$BA$4,"")</f>
        <v/>
      </c>
      <c r="AF228" s="159" t="str">
        <f aca="false">IF(Inosina!E228&lt;&gt;0,"Deoxy Uracila ","")</f>
        <v/>
      </c>
      <c r="AG228" s="159" t="str">
        <f aca="false">IF(Inosina!E228&gt;0,$BA$11&amp;'Pedido e Cotação'!F241&amp;" "&amp;$BA$4,"")</f>
        <v/>
      </c>
      <c r="AH228" s="159" t="str">
        <f aca="false">IF(AG228="","",VLOOKUP(AG228,$BA:$BD,2,0))</f>
        <v/>
      </c>
      <c r="AI228" s="159" t="str">
        <f aca="false">IF(Inosina!I228&lt;&gt;0,"2' O-Metil 5-Metil rU ","")</f>
        <v/>
      </c>
      <c r="AJ228" s="159" t="str">
        <f aca="false">IF(Inosina!F228&gt;0,$BA$15&amp;'Pedido e Cotação'!F241&amp;" "&amp;$BA$4,"")</f>
        <v/>
      </c>
      <c r="AK228" s="159" t="str">
        <f aca="false">IF(AJ228="","",VLOOKUP(AJ228,$BA:$BD,2,0))</f>
        <v/>
      </c>
      <c r="AL228" s="159" t="str">
        <f aca="false">IF(Inosina!K228&lt;&gt;0,"5' 5-Metil dC ","")</f>
        <v/>
      </c>
      <c r="AM228" s="159" t="str">
        <f aca="false">IF(Inosina!I228&gt;0,$BA$17&amp;'Pedido e Cotação'!I241&amp;" "&amp;$BA$4,"")</f>
        <v/>
      </c>
      <c r="AN228" s="159" t="str">
        <f aca="false">IF(AM228="","",VLOOKUP(AM228,$BA:$BD,2,0))</f>
        <v/>
      </c>
      <c r="BA228" s="175" t="s">
        <v>788</v>
      </c>
      <c r="BB228" s="176"/>
      <c r="BC228" s="177" t="s">
        <v>789</v>
      </c>
      <c r="BD228" s="178" t="n">
        <v>130</v>
      </c>
    </row>
    <row r="229" customFormat="false" ht="12.75" hidden="false" customHeight="false" outlineLevel="0" collapsed="false">
      <c r="T229" s="159" t="str">
        <f aca="false">IF(Inosina!J229&lt;&gt;0,"2' O-Metil rU ","")</f>
        <v/>
      </c>
      <c r="U229" s="159" t="str">
        <f aca="false">IF(Inosina!J229&gt;0,$BA$16&amp;'Pedido e Cotação'!F242&amp;" "&amp;$BA$4,"")</f>
        <v/>
      </c>
      <c r="V229" s="159" t="str">
        <f aca="false">IF(U229="","",VLOOKUP(U229,$BA:$BD,2,0))</f>
        <v/>
      </c>
      <c r="W229" s="159" t="str">
        <f aca="false">IF(Inosina!H229&lt;&gt;0,"2' O-Metil rG ","")</f>
        <v/>
      </c>
      <c r="X229" s="159" t="str">
        <f aca="false">IF(Inosina!H229&gt;0,$BA$14&amp;'Pedido e Cotação'!F242&amp;" "&amp;$BA$4,"")</f>
        <v/>
      </c>
      <c r="Y229" s="159" t="str">
        <f aca="false">IF(X229="","",VLOOKUP(X229,$BA:$BD,2,0))</f>
        <v/>
      </c>
      <c r="Z229" s="159" t="str">
        <f aca="false">IF(Inosina!G229&lt;&gt;0,"2' O-Metil rC ","")</f>
        <v/>
      </c>
      <c r="AA229" s="159" t="str">
        <f aca="false">IF(Inosina!G229&gt;0,$BA$13&amp;'Pedido e Cotação'!F242&amp;" "&amp;$BA$4,"")</f>
        <v/>
      </c>
      <c r="AB229" s="159" t="str">
        <f aca="false">IF(AA229="","",VLOOKUP(AA229,$BA:$BD,2,0))</f>
        <v/>
      </c>
      <c r="AC229" s="159" t="str">
        <f aca="false">IF(Inosina!F229&lt;&gt;0,"2' O-Metil rA ","")</f>
        <v/>
      </c>
      <c r="AD229" s="159" t="str">
        <f aca="false">IF(Inosina!F229&gt;0,$BA$12&amp;'Pedido e Cotação'!F242&amp;" "&amp;$BA$4,"")</f>
        <v/>
      </c>
      <c r="AF229" s="159" t="str">
        <f aca="false">IF(Inosina!E229&lt;&gt;0,"Deoxy Uracila ","")</f>
        <v/>
      </c>
      <c r="AG229" s="159" t="str">
        <f aca="false">IF(Inosina!E229&gt;0,$BA$11&amp;'Pedido e Cotação'!F242&amp;" "&amp;$BA$4,"")</f>
        <v/>
      </c>
      <c r="AH229" s="159" t="str">
        <f aca="false">IF(AG229="","",VLOOKUP(AG229,$BA:$BD,2,0))</f>
        <v/>
      </c>
      <c r="AI229" s="159" t="str">
        <f aca="false">IF(Inosina!I229&lt;&gt;0,"2' O-Metil 5-Metil rU ","")</f>
        <v/>
      </c>
      <c r="AJ229" s="159" t="str">
        <f aca="false">IF(Inosina!F229&gt;0,$BA$15&amp;'Pedido e Cotação'!F242&amp;" "&amp;$BA$4,"")</f>
        <v/>
      </c>
      <c r="AK229" s="159" t="str">
        <f aca="false">IF(AJ229="","",VLOOKUP(AJ229,$BA:$BD,2,0))</f>
        <v/>
      </c>
      <c r="AL229" s="159" t="str">
        <f aca="false">IF(Inosina!K229&lt;&gt;0,"5' 5-Metil dC ","")</f>
        <v/>
      </c>
      <c r="AM229" s="159" t="str">
        <f aca="false">IF(Inosina!I229&gt;0,$BA$17&amp;'Pedido e Cotação'!I242&amp;" "&amp;$BA$4,"")</f>
        <v/>
      </c>
      <c r="AN229" s="159" t="str">
        <f aca="false">IF(AM229="","",VLOOKUP(AM229,$BA:$BD,2,0))</f>
        <v/>
      </c>
      <c r="BA229" s="183" t="s">
        <v>790</v>
      </c>
      <c r="BB229" s="180"/>
      <c r="BC229" s="181" t="s">
        <v>791</v>
      </c>
      <c r="BD229" s="182" t="s">
        <v>399</v>
      </c>
    </row>
    <row r="230" customFormat="false" ht="12.75" hidden="false" customHeight="false" outlineLevel="0" collapsed="false">
      <c r="T230" s="159" t="str">
        <f aca="false">IF(Inosina!J230&lt;&gt;0,"2' O-Metil rU ","")</f>
        <v/>
      </c>
      <c r="U230" s="159" t="str">
        <f aca="false">IF(Inosina!J230&gt;0,$BA$16&amp;'Pedido e Cotação'!F243&amp;" "&amp;$BA$4,"")</f>
        <v/>
      </c>
      <c r="V230" s="159" t="str">
        <f aca="false">IF(U230="","",VLOOKUP(U230,$BA:$BD,2,0))</f>
        <v/>
      </c>
      <c r="W230" s="159" t="str">
        <f aca="false">IF(Inosina!H230&lt;&gt;0,"2' O-Metil rG ","")</f>
        <v/>
      </c>
      <c r="X230" s="159" t="str">
        <f aca="false">IF(Inosina!H230&gt;0,$BA$14&amp;'Pedido e Cotação'!F243&amp;" "&amp;$BA$4,"")</f>
        <v/>
      </c>
      <c r="Y230" s="159" t="str">
        <f aca="false">IF(X230="","",VLOOKUP(X230,$BA:$BD,2,0))</f>
        <v/>
      </c>
      <c r="Z230" s="159" t="str">
        <f aca="false">IF(Inosina!G230&lt;&gt;0,"2' O-Metil rC ","")</f>
        <v/>
      </c>
      <c r="AA230" s="159" t="str">
        <f aca="false">IF(Inosina!G230&gt;0,$BA$13&amp;'Pedido e Cotação'!F243&amp;" "&amp;$BA$4,"")</f>
        <v/>
      </c>
      <c r="AB230" s="159" t="str">
        <f aca="false">IF(AA230="","",VLOOKUP(AA230,$BA:$BD,2,0))</f>
        <v/>
      </c>
      <c r="AC230" s="159" t="str">
        <f aca="false">IF(Inosina!F230&lt;&gt;0,"2' O-Metil rA ","")</f>
        <v/>
      </c>
      <c r="AD230" s="159" t="str">
        <f aca="false">IF(Inosina!F230&gt;0,$BA$12&amp;'Pedido e Cotação'!F243&amp;" "&amp;$BA$4,"")</f>
        <v/>
      </c>
      <c r="AF230" s="159" t="str">
        <f aca="false">IF(Inosina!E230&lt;&gt;0,"Deoxy Uracila ","")</f>
        <v/>
      </c>
      <c r="AG230" s="159" t="str">
        <f aca="false">IF(Inosina!E230&gt;0,$BA$11&amp;'Pedido e Cotação'!F243&amp;" "&amp;$BA$4,"")</f>
        <v/>
      </c>
      <c r="AH230" s="159" t="str">
        <f aca="false">IF(AG230="","",VLOOKUP(AG230,$BA:$BD,2,0))</f>
        <v/>
      </c>
      <c r="AI230" s="159" t="str">
        <f aca="false">IF(Inosina!I230&lt;&gt;0,"2' O-Metil 5-Metil rU ","")</f>
        <v/>
      </c>
      <c r="AJ230" s="159" t="str">
        <f aca="false">IF(Inosina!F230&gt;0,$BA$15&amp;'Pedido e Cotação'!F243&amp;" "&amp;$BA$4,"")</f>
        <v/>
      </c>
      <c r="AK230" s="159" t="str">
        <f aca="false">IF(AJ230="","",VLOOKUP(AJ230,$BA:$BD,2,0))</f>
        <v/>
      </c>
      <c r="AL230" s="159" t="str">
        <f aca="false">IF(Inosina!K230&lt;&gt;0,"5' 5-Metil dC ","")</f>
        <v/>
      </c>
      <c r="AM230" s="159" t="str">
        <f aca="false">IF(Inosina!I230&gt;0,$BA$17&amp;'Pedido e Cotação'!I243&amp;" "&amp;$BA$4,"")</f>
        <v/>
      </c>
      <c r="AN230" s="159" t="str">
        <f aca="false">IF(AM230="","",VLOOKUP(AM230,$BA:$BD,2,0))</f>
        <v/>
      </c>
      <c r="BA230" s="183" t="s">
        <v>792</v>
      </c>
      <c r="BB230" s="180"/>
      <c r="BC230" s="181" t="s">
        <v>793</v>
      </c>
      <c r="BD230" s="182" t="n">
        <v>42</v>
      </c>
    </row>
    <row r="231" customFormat="false" ht="12.75" hidden="false" customHeight="false" outlineLevel="0" collapsed="false">
      <c r="T231" s="159" t="str">
        <f aca="false">IF(Inosina!J231&lt;&gt;0,"2' O-Metil rU ","")</f>
        <v/>
      </c>
      <c r="U231" s="159" t="str">
        <f aca="false">IF(Inosina!J231&gt;0,$BA$16&amp;'Pedido e Cotação'!F244&amp;" "&amp;$BA$4,"")</f>
        <v/>
      </c>
      <c r="V231" s="159" t="str">
        <f aca="false">IF(U231="","",VLOOKUP(U231,$BA:$BD,2,0))</f>
        <v/>
      </c>
      <c r="W231" s="159" t="str">
        <f aca="false">IF(Inosina!H231&lt;&gt;0,"2' O-Metil rG ","")</f>
        <v/>
      </c>
      <c r="X231" s="159" t="str">
        <f aca="false">IF(Inosina!H231&gt;0,$BA$14&amp;'Pedido e Cotação'!F244&amp;" "&amp;$BA$4,"")</f>
        <v/>
      </c>
      <c r="Y231" s="159" t="str">
        <f aca="false">IF(X231="","",VLOOKUP(X231,$BA:$BD,2,0))</f>
        <v/>
      </c>
      <c r="Z231" s="159" t="str">
        <f aca="false">IF(Inosina!G231&lt;&gt;0,"2' O-Metil rC ","")</f>
        <v/>
      </c>
      <c r="AA231" s="159" t="str">
        <f aca="false">IF(Inosina!G231&gt;0,$BA$13&amp;'Pedido e Cotação'!F244&amp;" "&amp;$BA$4,"")</f>
        <v/>
      </c>
      <c r="AB231" s="159" t="str">
        <f aca="false">IF(AA231="","",VLOOKUP(AA231,$BA:$BD,2,0))</f>
        <v/>
      </c>
      <c r="AC231" s="159" t="str">
        <f aca="false">IF(Inosina!F231&lt;&gt;0,"2' O-Metil rA ","")</f>
        <v/>
      </c>
      <c r="AD231" s="159" t="str">
        <f aca="false">IF(Inosina!F231&gt;0,$BA$12&amp;'Pedido e Cotação'!F244&amp;" "&amp;$BA$4,"")</f>
        <v/>
      </c>
      <c r="AF231" s="159" t="str">
        <f aca="false">IF(Inosina!E231&lt;&gt;0,"Deoxy Uracila ","")</f>
        <v/>
      </c>
      <c r="AG231" s="159" t="str">
        <f aca="false">IF(Inosina!E231&gt;0,$BA$11&amp;'Pedido e Cotação'!F244&amp;" "&amp;$BA$4,"")</f>
        <v/>
      </c>
      <c r="AH231" s="159" t="str">
        <f aca="false">IF(AG231="","",VLOOKUP(AG231,$BA:$BD,2,0))</f>
        <v/>
      </c>
      <c r="AI231" s="159" t="str">
        <f aca="false">IF(Inosina!I231&lt;&gt;0,"2' O-Metil 5-Metil rU ","")</f>
        <v/>
      </c>
      <c r="AJ231" s="159" t="str">
        <f aca="false">IF(Inosina!F231&gt;0,$BA$15&amp;'Pedido e Cotação'!F244&amp;" "&amp;$BA$4,"")</f>
        <v/>
      </c>
      <c r="AK231" s="159" t="str">
        <f aca="false">IF(AJ231="","",VLOOKUP(AJ231,$BA:$BD,2,0))</f>
        <v/>
      </c>
      <c r="AL231" s="159" t="str">
        <f aca="false">IF(Inosina!K231&lt;&gt;0,"5' 5-Metil dC ","")</f>
        <v/>
      </c>
      <c r="AM231" s="159" t="str">
        <f aca="false">IF(Inosina!I231&gt;0,$BA$17&amp;'Pedido e Cotação'!I244&amp;" "&amp;$BA$4,"")</f>
        <v/>
      </c>
      <c r="AN231" s="159" t="str">
        <f aca="false">IF(AM231="","",VLOOKUP(AM231,$BA:$BD,2,0))</f>
        <v/>
      </c>
      <c r="BA231" s="183" t="s">
        <v>794</v>
      </c>
      <c r="BB231" s="180"/>
      <c r="BC231" s="181" t="s">
        <v>795</v>
      </c>
      <c r="BD231" s="182" t="n">
        <v>50</v>
      </c>
    </row>
    <row r="232" customFormat="false" ht="12.75" hidden="false" customHeight="false" outlineLevel="0" collapsed="false">
      <c r="T232" s="159" t="str">
        <f aca="false">IF(Inosina!J232&lt;&gt;0,"2' O-Metil rU ","")</f>
        <v/>
      </c>
      <c r="U232" s="159" t="str">
        <f aca="false">IF(Inosina!J232&gt;0,$BA$16&amp;'Pedido e Cotação'!F245&amp;" "&amp;$BA$4,"")</f>
        <v/>
      </c>
      <c r="V232" s="159" t="str">
        <f aca="false">IF(U232="","",VLOOKUP(U232,$BA:$BD,2,0))</f>
        <v/>
      </c>
      <c r="W232" s="159" t="str">
        <f aca="false">IF(Inosina!H232&lt;&gt;0,"2' O-Metil rG ","")</f>
        <v/>
      </c>
      <c r="X232" s="159" t="str">
        <f aca="false">IF(Inosina!H232&gt;0,$BA$14&amp;'Pedido e Cotação'!F245&amp;" "&amp;$BA$4,"")</f>
        <v/>
      </c>
      <c r="Y232" s="159" t="str">
        <f aca="false">IF(X232="","",VLOOKUP(X232,$BA:$BD,2,0))</f>
        <v/>
      </c>
      <c r="Z232" s="159" t="str">
        <f aca="false">IF(Inosina!G232&lt;&gt;0,"2' O-Metil rC ","")</f>
        <v/>
      </c>
      <c r="AA232" s="159" t="str">
        <f aca="false">IF(Inosina!G232&gt;0,$BA$13&amp;'Pedido e Cotação'!F245&amp;" "&amp;$BA$4,"")</f>
        <v/>
      </c>
      <c r="AB232" s="159" t="str">
        <f aca="false">IF(AA232="","",VLOOKUP(AA232,$BA:$BD,2,0))</f>
        <v/>
      </c>
      <c r="AC232" s="159" t="str">
        <f aca="false">IF(Inosina!F232&lt;&gt;0,"2' O-Metil rA ","")</f>
        <v/>
      </c>
      <c r="AD232" s="159" t="str">
        <f aca="false">IF(Inosina!F232&gt;0,$BA$12&amp;'Pedido e Cotação'!F245&amp;" "&amp;$BA$4,"")</f>
        <v/>
      </c>
      <c r="AF232" s="159" t="str">
        <f aca="false">IF(Inosina!E232&lt;&gt;0,"Deoxy Uracila ","")</f>
        <v/>
      </c>
      <c r="AG232" s="159" t="str">
        <f aca="false">IF(Inosina!E232&gt;0,$BA$11&amp;'Pedido e Cotação'!F245&amp;" "&amp;$BA$4,"")</f>
        <v/>
      </c>
      <c r="AH232" s="159" t="str">
        <f aca="false">IF(AG232="","",VLOOKUP(AG232,$BA:$BD,2,0))</f>
        <v/>
      </c>
      <c r="AI232" s="159" t="str">
        <f aca="false">IF(Inosina!I232&lt;&gt;0,"2' O-Metil 5-Metil rU ","")</f>
        <v/>
      </c>
      <c r="AJ232" s="159" t="str">
        <f aca="false">IF(Inosina!F232&gt;0,$BA$15&amp;'Pedido e Cotação'!F245&amp;" "&amp;$BA$4,"")</f>
        <v/>
      </c>
      <c r="AK232" s="159" t="str">
        <f aca="false">IF(AJ232="","",VLOOKUP(AJ232,$BA:$BD,2,0))</f>
        <v/>
      </c>
      <c r="AL232" s="159" t="str">
        <f aca="false">IF(Inosina!K232&lt;&gt;0,"5' 5-Metil dC ","")</f>
        <v/>
      </c>
      <c r="AM232" s="159" t="str">
        <f aca="false">IF(Inosina!I232&gt;0,$BA$17&amp;'Pedido e Cotação'!I245&amp;" "&amp;$BA$4,"")</f>
        <v/>
      </c>
      <c r="AN232" s="159" t="str">
        <f aca="false">IF(AM232="","",VLOOKUP(AM232,$BA:$BD,2,0))</f>
        <v/>
      </c>
      <c r="BA232" s="183" t="s">
        <v>796</v>
      </c>
      <c r="BB232" s="180"/>
      <c r="BC232" s="181" t="s">
        <v>797</v>
      </c>
      <c r="BD232" s="182" t="n">
        <v>60</v>
      </c>
    </row>
    <row r="233" customFormat="false" ht="12.75" hidden="false" customHeight="false" outlineLevel="0" collapsed="false">
      <c r="T233" s="159" t="str">
        <f aca="false">IF(Inosina!J233&lt;&gt;0,"2' O-Metil rU ","")</f>
        <v/>
      </c>
      <c r="U233" s="159" t="str">
        <f aca="false">IF(Inosina!J233&gt;0,$BA$16&amp;'Pedido e Cotação'!F246&amp;" "&amp;$BA$4,"")</f>
        <v/>
      </c>
      <c r="V233" s="159" t="str">
        <f aca="false">IF(U233="","",VLOOKUP(U233,$BA:$BD,2,0))</f>
        <v/>
      </c>
      <c r="W233" s="159" t="str">
        <f aca="false">IF(Inosina!H233&lt;&gt;0,"2' O-Metil rG ","")</f>
        <v/>
      </c>
      <c r="X233" s="159" t="str">
        <f aca="false">IF(Inosina!H233&gt;0,$BA$14&amp;'Pedido e Cotação'!F246&amp;" "&amp;$BA$4,"")</f>
        <v/>
      </c>
      <c r="Y233" s="159" t="str">
        <f aca="false">IF(X233="","",VLOOKUP(X233,$BA:$BD,2,0))</f>
        <v/>
      </c>
      <c r="Z233" s="159" t="str">
        <f aca="false">IF(Inosina!G233&lt;&gt;0,"2' O-Metil rC ","")</f>
        <v/>
      </c>
      <c r="AA233" s="159" t="str">
        <f aca="false">IF(Inosina!G233&gt;0,$BA$13&amp;'Pedido e Cotação'!F246&amp;" "&amp;$BA$4,"")</f>
        <v/>
      </c>
      <c r="AB233" s="159" t="str">
        <f aca="false">IF(AA233="","",VLOOKUP(AA233,$BA:$BD,2,0))</f>
        <v/>
      </c>
      <c r="AC233" s="159" t="str">
        <f aca="false">IF(Inosina!F233&lt;&gt;0,"2' O-Metil rA ","")</f>
        <v/>
      </c>
      <c r="AD233" s="159" t="str">
        <f aca="false">IF(Inosina!F233&gt;0,$BA$12&amp;'Pedido e Cotação'!F246&amp;" "&amp;$BA$4,"")</f>
        <v/>
      </c>
      <c r="AF233" s="159" t="str">
        <f aca="false">IF(Inosina!E233&lt;&gt;0,"Deoxy Uracila ","")</f>
        <v/>
      </c>
      <c r="AG233" s="159" t="str">
        <f aca="false">IF(Inosina!E233&gt;0,$BA$11&amp;'Pedido e Cotação'!F246&amp;" "&amp;$BA$4,"")</f>
        <v/>
      </c>
      <c r="AH233" s="159" t="str">
        <f aca="false">IF(AG233="","",VLOOKUP(AG233,$BA:$BD,2,0))</f>
        <v/>
      </c>
      <c r="AI233" s="159" t="str">
        <f aca="false">IF(Inosina!I233&lt;&gt;0,"2' O-Metil 5-Metil rU ","")</f>
        <v/>
      </c>
      <c r="AJ233" s="159" t="str">
        <f aca="false">IF(Inosina!F233&gt;0,$BA$15&amp;'Pedido e Cotação'!F246&amp;" "&amp;$BA$4,"")</f>
        <v/>
      </c>
      <c r="AK233" s="159" t="str">
        <f aca="false">IF(AJ233="","",VLOOKUP(AJ233,$BA:$BD,2,0))</f>
        <v/>
      </c>
      <c r="AL233" s="159" t="str">
        <f aca="false">IF(Inosina!K233&lt;&gt;0,"5' 5-Metil dC ","")</f>
        <v/>
      </c>
      <c r="AM233" s="159" t="str">
        <f aca="false">IF(Inosina!I233&gt;0,$BA$17&amp;'Pedido e Cotação'!I246&amp;" "&amp;$BA$4,"")</f>
        <v/>
      </c>
      <c r="AN233" s="159" t="str">
        <f aca="false">IF(AM233="","",VLOOKUP(AM233,$BA:$BD,2,0))</f>
        <v/>
      </c>
      <c r="BA233" s="183" t="s">
        <v>798</v>
      </c>
      <c r="BB233" s="180"/>
      <c r="BC233" s="181" t="s">
        <v>799</v>
      </c>
      <c r="BD233" s="182" t="n">
        <v>72</v>
      </c>
    </row>
    <row r="234" customFormat="false" ht="12.75" hidden="false" customHeight="false" outlineLevel="0" collapsed="false">
      <c r="T234" s="159" t="str">
        <f aca="false">IF(Inosina!J234&lt;&gt;0,"2' O-Metil rU ","")</f>
        <v/>
      </c>
      <c r="U234" s="159" t="str">
        <f aca="false">IF(Inosina!J234&gt;0,$BA$16&amp;'Pedido e Cotação'!F247&amp;" "&amp;$BA$4,"")</f>
        <v/>
      </c>
      <c r="V234" s="159" t="str">
        <f aca="false">IF(U234="","",VLOOKUP(U234,$BA:$BD,2,0))</f>
        <v/>
      </c>
      <c r="W234" s="159" t="str">
        <f aca="false">IF(Inosina!H234&lt;&gt;0,"2' O-Metil rG ","")</f>
        <v/>
      </c>
      <c r="X234" s="159" t="str">
        <f aca="false">IF(Inosina!H234&gt;0,$BA$14&amp;'Pedido e Cotação'!F247&amp;" "&amp;$BA$4,"")</f>
        <v/>
      </c>
      <c r="Y234" s="159" t="str">
        <f aca="false">IF(X234="","",VLOOKUP(X234,$BA:$BD,2,0))</f>
        <v/>
      </c>
      <c r="Z234" s="159" t="str">
        <f aca="false">IF(Inosina!G234&lt;&gt;0,"2' O-Metil rC ","")</f>
        <v/>
      </c>
      <c r="AA234" s="159" t="str">
        <f aca="false">IF(Inosina!G234&gt;0,$BA$13&amp;'Pedido e Cotação'!F247&amp;" "&amp;$BA$4,"")</f>
        <v/>
      </c>
      <c r="AB234" s="159" t="str">
        <f aca="false">IF(AA234="","",VLOOKUP(AA234,$BA:$BD,2,0))</f>
        <v/>
      </c>
      <c r="AC234" s="159" t="str">
        <f aca="false">IF(Inosina!F234&lt;&gt;0,"2' O-Metil rA ","")</f>
        <v/>
      </c>
      <c r="AD234" s="159" t="str">
        <f aca="false">IF(Inosina!F234&gt;0,$BA$12&amp;'Pedido e Cotação'!F247&amp;" "&amp;$BA$4,"")</f>
        <v/>
      </c>
      <c r="AF234" s="159" t="str">
        <f aca="false">IF(Inosina!E234&lt;&gt;0,"Deoxy Uracila ","")</f>
        <v/>
      </c>
      <c r="AG234" s="159" t="str">
        <f aca="false">IF(Inosina!E234&gt;0,$BA$11&amp;'Pedido e Cotação'!F247&amp;" "&amp;$BA$4,"")</f>
        <v/>
      </c>
      <c r="AH234" s="159" t="str">
        <f aca="false">IF(AG234="","",VLOOKUP(AG234,$BA:$BD,2,0))</f>
        <v/>
      </c>
      <c r="AI234" s="159" t="str">
        <f aca="false">IF(Inosina!I234&lt;&gt;0,"2' O-Metil 5-Metil rU ","")</f>
        <v/>
      </c>
      <c r="AJ234" s="159" t="str">
        <f aca="false">IF(Inosina!F234&gt;0,$BA$15&amp;'Pedido e Cotação'!F247&amp;" "&amp;$BA$4,"")</f>
        <v/>
      </c>
      <c r="AK234" s="159" t="str">
        <f aca="false">IF(AJ234="","",VLOOKUP(AJ234,$BA:$BD,2,0))</f>
        <v/>
      </c>
      <c r="AL234" s="159" t="str">
        <f aca="false">IF(Inosina!K234&lt;&gt;0,"5' 5-Metil dC ","")</f>
        <v/>
      </c>
      <c r="AM234" s="159" t="str">
        <f aca="false">IF(Inosina!I234&gt;0,$BA$17&amp;'Pedido e Cotação'!I247&amp;" "&amp;$BA$4,"")</f>
        <v/>
      </c>
      <c r="AN234" s="159" t="str">
        <f aca="false">IF(AM234="","",VLOOKUP(AM234,$BA:$BD,2,0))</f>
        <v/>
      </c>
      <c r="BA234" s="183" t="s">
        <v>800</v>
      </c>
      <c r="BB234" s="180"/>
      <c r="BC234" s="181" t="s">
        <v>801</v>
      </c>
      <c r="BD234" s="182" t="n">
        <v>130</v>
      </c>
    </row>
    <row r="235" customFormat="false" ht="12.75" hidden="false" customHeight="false" outlineLevel="0" collapsed="false">
      <c r="BA235" s="175"/>
      <c r="BB235" s="176"/>
      <c r="BC235" s="177"/>
      <c r="BD235" s="178"/>
    </row>
    <row r="236" customFormat="false" ht="12.75" hidden="false" customHeight="false" outlineLevel="0" collapsed="false">
      <c r="BA236" s="175"/>
      <c r="BB236" s="176"/>
      <c r="BC236" s="177"/>
      <c r="BD236" s="178"/>
    </row>
    <row r="237" customFormat="false" ht="12.75" hidden="false" customHeight="false" outlineLevel="0" collapsed="false">
      <c r="BA237" s="175"/>
      <c r="BB237" s="176"/>
      <c r="BC237" s="177"/>
      <c r="BD237" s="178"/>
    </row>
    <row r="238" customFormat="false" ht="12.75" hidden="false" customHeight="false" outlineLevel="0" collapsed="false">
      <c r="BA238" s="175"/>
      <c r="BB238" s="176"/>
      <c r="BC238" s="177"/>
      <c r="BD238" s="178"/>
    </row>
    <row r="239" customFormat="false" ht="12.75" hidden="false" customHeight="false" outlineLevel="0" collapsed="false">
      <c r="BA239" s="175"/>
      <c r="BB239" s="176"/>
      <c r="BC239" s="177"/>
      <c r="BD239" s="178"/>
    </row>
    <row r="240" customFormat="false" ht="12.75" hidden="false" customHeight="false" outlineLevel="0" collapsed="false">
      <c r="BA240" s="175"/>
      <c r="BB240" s="176"/>
      <c r="BC240" s="177"/>
      <c r="BD240" s="178"/>
    </row>
    <row r="241" customFormat="false" ht="12.75" hidden="false" customHeight="false" outlineLevel="0" collapsed="false">
      <c r="BA241" s="169" t="s">
        <v>802</v>
      </c>
      <c r="BB241" s="169"/>
      <c r="BC241" s="169"/>
      <c r="BD241" s="169"/>
    </row>
    <row r="242" customFormat="false" ht="12.75" hidden="false" customHeight="false" outlineLevel="0" collapsed="false">
      <c r="BA242" s="183" t="s">
        <v>803</v>
      </c>
      <c r="BB242" s="180" t="s">
        <v>804</v>
      </c>
      <c r="BC242" s="181" t="s">
        <v>805</v>
      </c>
      <c r="BD242" s="182" t="s">
        <v>399</v>
      </c>
    </row>
    <row r="243" customFormat="false" ht="12.75" hidden="false" customHeight="false" outlineLevel="0" collapsed="false">
      <c r="BA243" s="183" t="s">
        <v>806</v>
      </c>
      <c r="BB243" s="180" t="s">
        <v>807</v>
      </c>
      <c r="BC243" s="181" t="s">
        <v>808</v>
      </c>
      <c r="BD243" s="182" t="n">
        <v>205</v>
      </c>
    </row>
    <row r="244" customFormat="false" ht="12.75" hidden="false" customHeight="false" outlineLevel="0" collapsed="false">
      <c r="BA244" s="183" t="s">
        <v>809</v>
      </c>
      <c r="BB244" s="180" t="s">
        <v>810</v>
      </c>
      <c r="BC244" s="181" t="s">
        <v>811</v>
      </c>
      <c r="BD244" s="182" t="n">
        <v>250</v>
      </c>
    </row>
    <row r="245" customFormat="false" ht="12.75" hidden="false" customHeight="false" outlineLevel="0" collapsed="false">
      <c r="BA245" s="183" t="s">
        <v>812</v>
      </c>
      <c r="BB245" s="180" t="s">
        <v>813</v>
      </c>
      <c r="BC245" s="181" t="s">
        <v>814</v>
      </c>
      <c r="BD245" s="182" t="n">
        <v>325</v>
      </c>
    </row>
    <row r="246" customFormat="false" ht="12.75" hidden="false" customHeight="false" outlineLevel="0" collapsed="false">
      <c r="BA246" s="183" t="s">
        <v>815</v>
      </c>
      <c r="BB246" s="180" t="s">
        <v>816</v>
      </c>
      <c r="BC246" s="181" t="s">
        <v>817</v>
      </c>
      <c r="BD246" s="182" t="n">
        <v>390</v>
      </c>
    </row>
    <row r="247" customFormat="false" ht="12.75" hidden="false" customHeight="false" outlineLevel="0" collapsed="false">
      <c r="BA247" s="183" t="s">
        <v>818</v>
      </c>
      <c r="BB247" s="180"/>
      <c r="BC247" s="181" t="s">
        <v>819</v>
      </c>
      <c r="BD247" s="182" t="n">
        <v>585</v>
      </c>
    </row>
    <row r="248" customFormat="false" ht="12.75" hidden="false" customHeight="false" outlineLevel="0" collapsed="false">
      <c r="BA248" s="175" t="s">
        <v>820</v>
      </c>
      <c r="BB248" s="176" t="s">
        <v>821</v>
      </c>
      <c r="BC248" s="177" t="s">
        <v>822</v>
      </c>
      <c r="BD248" s="178" t="s">
        <v>399</v>
      </c>
    </row>
    <row r="249" customFormat="false" ht="12.75" hidden="false" customHeight="false" outlineLevel="0" collapsed="false">
      <c r="BA249" s="175" t="s">
        <v>823</v>
      </c>
      <c r="BB249" s="176" t="s">
        <v>824</v>
      </c>
      <c r="BC249" s="177" t="s">
        <v>825</v>
      </c>
      <c r="BD249" s="178" t="n">
        <v>115</v>
      </c>
    </row>
    <row r="250" customFormat="false" ht="12.75" hidden="false" customHeight="false" outlineLevel="0" collapsed="false">
      <c r="BA250" s="175" t="s">
        <v>826</v>
      </c>
      <c r="BB250" s="176" t="s">
        <v>827</v>
      </c>
      <c r="BC250" s="177" t="s">
        <v>828</v>
      </c>
      <c r="BD250" s="178" t="n">
        <v>142</v>
      </c>
    </row>
    <row r="251" customFormat="false" ht="12.75" hidden="false" customHeight="false" outlineLevel="0" collapsed="false">
      <c r="BA251" s="175" t="s">
        <v>829</v>
      </c>
      <c r="BB251" s="176" t="s">
        <v>830</v>
      </c>
      <c r="BC251" s="177" t="s">
        <v>831</v>
      </c>
      <c r="BD251" s="178" t="n">
        <v>185</v>
      </c>
    </row>
    <row r="252" customFormat="false" ht="12.75" hidden="false" customHeight="false" outlineLevel="0" collapsed="false">
      <c r="BA252" s="175" t="s">
        <v>832</v>
      </c>
      <c r="BB252" s="176" t="s">
        <v>833</v>
      </c>
      <c r="BC252" s="177" t="s">
        <v>834</v>
      </c>
      <c r="BD252" s="178" t="n">
        <v>222</v>
      </c>
    </row>
    <row r="253" customFormat="false" ht="12.75" hidden="false" customHeight="false" outlineLevel="0" collapsed="false">
      <c r="BA253" s="175" t="s">
        <v>835</v>
      </c>
      <c r="BB253" s="176"/>
      <c r="BC253" s="177" t="s">
        <v>836</v>
      </c>
      <c r="BD253" s="178" t="n">
        <v>333</v>
      </c>
    </row>
    <row r="254" customFormat="false" ht="12.75" hidden="false" customHeight="false" outlineLevel="0" collapsed="false">
      <c r="BA254" s="183" t="s">
        <v>837</v>
      </c>
      <c r="BB254" s="180" t="s">
        <v>838</v>
      </c>
      <c r="BC254" s="181" t="s">
        <v>839</v>
      </c>
      <c r="BD254" s="182" t="s">
        <v>399</v>
      </c>
    </row>
    <row r="255" customFormat="false" ht="12.75" hidden="false" customHeight="false" outlineLevel="0" collapsed="false">
      <c r="BA255" s="183" t="s">
        <v>840</v>
      </c>
      <c r="BB255" s="180" t="s">
        <v>841</v>
      </c>
      <c r="BC255" s="181" t="s">
        <v>842</v>
      </c>
      <c r="BD255" s="182" t="n">
        <v>775</v>
      </c>
    </row>
    <row r="256" customFormat="false" ht="12.75" hidden="false" customHeight="false" outlineLevel="0" collapsed="false">
      <c r="BA256" s="183" t="s">
        <v>843</v>
      </c>
      <c r="BB256" s="180" t="s">
        <v>844</v>
      </c>
      <c r="BC256" s="181" t="s">
        <v>845</v>
      </c>
      <c r="BD256" s="182" t="n">
        <v>950</v>
      </c>
    </row>
    <row r="257" customFormat="false" ht="12.75" hidden="false" customHeight="false" outlineLevel="0" collapsed="false">
      <c r="BA257" s="183" t="s">
        <v>846</v>
      </c>
      <c r="BB257" s="180" t="s">
        <v>847</v>
      </c>
      <c r="BC257" s="181" t="s">
        <v>848</v>
      </c>
      <c r="BD257" s="182" t="n">
        <v>1225</v>
      </c>
    </row>
    <row r="258" customFormat="false" ht="12.75" hidden="false" customHeight="false" outlineLevel="0" collapsed="false">
      <c r="BA258" s="183" t="s">
        <v>849</v>
      </c>
      <c r="BB258" s="180" t="s">
        <v>850</v>
      </c>
      <c r="BC258" s="181" t="s">
        <v>851</v>
      </c>
      <c r="BD258" s="182" t="n">
        <v>1475</v>
      </c>
    </row>
    <row r="259" customFormat="false" ht="12.75" hidden="false" customHeight="false" outlineLevel="0" collapsed="false">
      <c r="BA259" s="183" t="s">
        <v>852</v>
      </c>
      <c r="BB259" s="180"/>
      <c r="BC259" s="181" t="s">
        <v>853</v>
      </c>
      <c r="BD259" s="182" t="n">
        <v>2212.5</v>
      </c>
    </row>
    <row r="260" customFormat="false" ht="12.75" hidden="false" customHeight="false" outlineLevel="0" collapsed="false">
      <c r="BA260" s="175" t="s">
        <v>854</v>
      </c>
      <c r="BB260" s="176" t="s">
        <v>855</v>
      </c>
      <c r="BC260" s="177" t="s">
        <v>856</v>
      </c>
      <c r="BD260" s="178" t="s">
        <v>399</v>
      </c>
    </row>
    <row r="261" customFormat="false" ht="12.75" hidden="false" customHeight="false" outlineLevel="0" collapsed="false">
      <c r="BA261" s="175" t="s">
        <v>857</v>
      </c>
      <c r="BB261" s="176" t="s">
        <v>858</v>
      </c>
      <c r="BC261" s="177" t="s">
        <v>859</v>
      </c>
      <c r="BD261" s="178" t="n">
        <v>775</v>
      </c>
    </row>
    <row r="262" customFormat="false" ht="12.75" hidden="false" customHeight="false" outlineLevel="0" collapsed="false">
      <c r="BA262" s="175" t="s">
        <v>860</v>
      </c>
      <c r="BB262" s="176" t="s">
        <v>861</v>
      </c>
      <c r="BC262" s="177" t="s">
        <v>862</v>
      </c>
      <c r="BD262" s="178" t="n">
        <v>950</v>
      </c>
    </row>
    <row r="263" customFormat="false" ht="12.75" hidden="false" customHeight="false" outlineLevel="0" collapsed="false">
      <c r="BA263" s="175" t="s">
        <v>863</v>
      </c>
      <c r="BB263" s="176" t="s">
        <v>864</v>
      </c>
      <c r="BC263" s="177" t="s">
        <v>865</v>
      </c>
      <c r="BD263" s="178" t="n">
        <v>1225</v>
      </c>
    </row>
    <row r="264" customFormat="false" ht="12.75" hidden="false" customHeight="false" outlineLevel="0" collapsed="false">
      <c r="BA264" s="175" t="s">
        <v>866</v>
      </c>
      <c r="BB264" s="176" t="s">
        <v>867</v>
      </c>
      <c r="BC264" s="177" t="s">
        <v>868</v>
      </c>
      <c r="BD264" s="178" t="n">
        <v>1475</v>
      </c>
    </row>
    <row r="265" customFormat="false" ht="12.75" hidden="false" customHeight="false" outlineLevel="0" collapsed="false">
      <c r="BA265" s="175" t="s">
        <v>869</v>
      </c>
      <c r="BB265" s="176"/>
      <c r="BC265" s="177" t="s">
        <v>870</v>
      </c>
      <c r="BD265" s="178" t="n">
        <v>2212.5</v>
      </c>
    </row>
    <row r="266" customFormat="false" ht="12.75" hidden="false" customHeight="false" outlineLevel="0" collapsed="false">
      <c r="BA266" s="183" t="s">
        <v>871</v>
      </c>
      <c r="BB266" s="180" t="s">
        <v>872</v>
      </c>
      <c r="BC266" s="181" t="s">
        <v>873</v>
      </c>
      <c r="BD266" s="182" t="s">
        <v>399</v>
      </c>
    </row>
    <row r="267" customFormat="false" ht="12.75" hidden="false" customHeight="false" outlineLevel="0" collapsed="false">
      <c r="BA267" s="183" t="s">
        <v>874</v>
      </c>
      <c r="BB267" s="180" t="s">
        <v>875</v>
      </c>
      <c r="BC267" s="181" t="s">
        <v>876</v>
      </c>
      <c r="BD267" s="182" t="n">
        <v>775</v>
      </c>
    </row>
    <row r="268" customFormat="false" ht="12.75" hidden="false" customHeight="false" outlineLevel="0" collapsed="false">
      <c r="BA268" s="183" t="s">
        <v>877</v>
      </c>
      <c r="BB268" s="180" t="s">
        <v>878</v>
      </c>
      <c r="BC268" s="181" t="s">
        <v>879</v>
      </c>
      <c r="BD268" s="182" t="n">
        <v>950</v>
      </c>
    </row>
    <row r="269" customFormat="false" ht="12.75" hidden="false" customHeight="false" outlineLevel="0" collapsed="false">
      <c r="BA269" s="183" t="s">
        <v>880</v>
      </c>
      <c r="BB269" s="180" t="s">
        <v>881</v>
      </c>
      <c r="BC269" s="181" t="s">
        <v>882</v>
      </c>
      <c r="BD269" s="182" t="n">
        <v>1225</v>
      </c>
    </row>
    <row r="270" customFormat="false" ht="12.75" hidden="false" customHeight="false" outlineLevel="0" collapsed="false">
      <c r="BA270" s="183" t="s">
        <v>883</v>
      </c>
      <c r="BB270" s="180" t="s">
        <v>884</v>
      </c>
      <c r="BC270" s="181" t="s">
        <v>885</v>
      </c>
      <c r="BD270" s="182" t="n">
        <v>1475</v>
      </c>
    </row>
    <row r="271" customFormat="false" ht="12.75" hidden="false" customHeight="false" outlineLevel="0" collapsed="false">
      <c r="BA271" s="183" t="s">
        <v>886</v>
      </c>
      <c r="BB271" s="180"/>
      <c r="BC271" s="181" t="s">
        <v>887</v>
      </c>
      <c r="BD271" s="182" t="n">
        <v>2212.5</v>
      </c>
    </row>
    <row r="272" customFormat="false" ht="12.75" hidden="false" customHeight="false" outlineLevel="0" collapsed="false">
      <c r="BA272" s="175" t="s">
        <v>888</v>
      </c>
      <c r="BB272" s="176" t="s">
        <v>889</v>
      </c>
      <c r="BC272" s="177" t="s">
        <v>890</v>
      </c>
      <c r="BD272" s="178" t="s">
        <v>399</v>
      </c>
    </row>
    <row r="273" customFormat="false" ht="12.75" hidden="false" customHeight="false" outlineLevel="0" collapsed="false">
      <c r="BA273" s="175" t="s">
        <v>891</v>
      </c>
      <c r="BB273" s="176" t="s">
        <v>892</v>
      </c>
      <c r="BC273" s="177" t="s">
        <v>893</v>
      </c>
      <c r="BD273" s="178" t="n">
        <v>640</v>
      </c>
    </row>
    <row r="274" customFormat="false" ht="12.75" hidden="false" customHeight="false" outlineLevel="0" collapsed="false">
      <c r="BA274" s="175" t="s">
        <v>894</v>
      </c>
      <c r="BB274" s="176" t="s">
        <v>895</v>
      </c>
      <c r="BC274" s="177" t="s">
        <v>896</v>
      </c>
      <c r="BD274" s="178" t="n">
        <v>790</v>
      </c>
    </row>
    <row r="275" customFormat="false" ht="12.75" hidden="false" customHeight="false" outlineLevel="0" collapsed="false">
      <c r="BA275" s="175" t="s">
        <v>897</v>
      </c>
      <c r="BB275" s="176" t="s">
        <v>898</v>
      </c>
      <c r="BC275" s="177" t="s">
        <v>899</v>
      </c>
      <c r="BD275" s="178" t="n">
        <v>1025</v>
      </c>
    </row>
    <row r="276" customFormat="false" ht="12.75" hidden="false" customHeight="false" outlineLevel="0" collapsed="false">
      <c r="BA276" s="175" t="s">
        <v>900</v>
      </c>
      <c r="BB276" s="176" t="s">
        <v>901</v>
      </c>
      <c r="BC276" s="177" t="s">
        <v>902</v>
      </c>
      <c r="BD276" s="178" t="n">
        <v>1225</v>
      </c>
    </row>
    <row r="277" customFormat="false" ht="12.75" hidden="false" customHeight="false" outlineLevel="0" collapsed="false">
      <c r="BA277" s="175" t="s">
        <v>903</v>
      </c>
      <c r="BB277" s="176"/>
      <c r="BC277" s="177" t="s">
        <v>904</v>
      </c>
      <c r="BD277" s="178" t="n">
        <v>1837.5</v>
      </c>
    </row>
    <row r="278" customFormat="false" ht="12.75" hidden="false" customHeight="false" outlineLevel="0" collapsed="false">
      <c r="BA278" s="183" t="s">
        <v>905</v>
      </c>
      <c r="BB278" s="180" t="s">
        <v>906</v>
      </c>
      <c r="BC278" s="181" t="s">
        <v>907</v>
      </c>
      <c r="BD278" s="182" t="s">
        <v>399</v>
      </c>
    </row>
    <row r="279" customFormat="false" ht="12.75" hidden="false" customHeight="false" outlineLevel="0" collapsed="false">
      <c r="BA279" s="183" t="s">
        <v>908</v>
      </c>
      <c r="BB279" s="180" t="s">
        <v>909</v>
      </c>
      <c r="BC279" s="181" t="s">
        <v>910</v>
      </c>
      <c r="BD279" s="182" t="n">
        <v>640</v>
      </c>
    </row>
    <row r="280" customFormat="false" ht="12.75" hidden="false" customHeight="false" outlineLevel="0" collapsed="false">
      <c r="BA280" s="183" t="s">
        <v>911</v>
      </c>
      <c r="BB280" s="180" t="s">
        <v>912</v>
      </c>
      <c r="BC280" s="181" t="s">
        <v>913</v>
      </c>
      <c r="BD280" s="182" t="n">
        <v>790</v>
      </c>
    </row>
    <row r="281" customFormat="false" ht="12.75" hidden="false" customHeight="false" outlineLevel="0" collapsed="false">
      <c r="BA281" s="183" t="s">
        <v>914</v>
      </c>
      <c r="BB281" s="180" t="s">
        <v>915</v>
      </c>
      <c r="BC281" s="181" t="s">
        <v>916</v>
      </c>
      <c r="BD281" s="182" t="n">
        <v>1025</v>
      </c>
    </row>
    <row r="282" customFormat="false" ht="12.75" hidden="false" customHeight="false" outlineLevel="0" collapsed="false">
      <c r="BA282" s="183" t="s">
        <v>917</v>
      </c>
      <c r="BB282" s="180" t="s">
        <v>918</v>
      </c>
      <c r="BC282" s="181" t="s">
        <v>919</v>
      </c>
      <c r="BD282" s="182" t="n">
        <v>1225</v>
      </c>
    </row>
    <row r="283" customFormat="false" ht="12.75" hidden="false" customHeight="false" outlineLevel="0" collapsed="false">
      <c r="BA283" s="183" t="s">
        <v>920</v>
      </c>
      <c r="BB283" s="180"/>
      <c r="BC283" s="181" t="s">
        <v>921</v>
      </c>
      <c r="BD283" s="182" t="n">
        <v>1837.5</v>
      </c>
    </row>
    <row r="284" customFormat="false" ht="12.75" hidden="false" customHeight="false" outlineLevel="0" collapsed="false">
      <c r="BA284" s="175" t="s">
        <v>922</v>
      </c>
      <c r="BB284" s="176" t="s">
        <v>923</v>
      </c>
      <c r="BC284" s="177" t="s">
        <v>924</v>
      </c>
      <c r="BD284" s="178" t="s">
        <v>399</v>
      </c>
    </row>
    <row r="285" customFormat="false" ht="12.75" hidden="false" customHeight="false" outlineLevel="0" collapsed="false">
      <c r="BA285" s="175" t="s">
        <v>925</v>
      </c>
      <c r="BB285" s="176" t="s">
        <v>926</v>
      </c>
      <c r="BC285" s="177" t="s">
        <v>927</v>
      </c>
      <c r="BD285" s="178" t="n">
        <v>640</v>
      </c>
    </row>
    <row r="286" customFormat="false" ht="12.75" hidden="false" customHeight="false" outlineLevel="0" collapsed="false">
      <c r="BA286" s="175" t="s">
        <v>928</v>
      </c>
      <c r="BB286" s="176" t="s">
        <v>929</v>
      </c>
      <c r="BC286" s="177" t="s">
        <v>930</v>
      </c>
      <c r="BD286" s="178" t="n">
        <v>790</v>
      </c>
    </row>
    <row r="287" customFormat="false" ht="12.75" hidden="false" customHeight="false" outlineLevel="0" collapsed="false">
      <c r="BA287" s="175" t="s">
        <v>931</v>
      </c>
      <c r="BB287" s="176" t="s">
        <v>932</v>
      </c>
      <c r="BC287" s="177" t="s">
        <v>933</v>
      </c>
      <c r="BD287" s="178" t="n">
        <v>1025</v>
      </c>
    </row>
    <row r="288" customFormat="false" ht="12.75" hidden="false" customHeight="false" outlineLevel="0" collapsed="false">
      <c r="BA288" s="175" t="s">
        <v>934</v>
      </c>
      <c r="BB288" s="176" t="s">
        <v>935</v>
      </c>
      <c r="BC288" s="177" t="s">
        <v>936</v>
      </c>
      <c r="BD288" s="178" t="n">
        <v>1225</v>
      </c>
    </row>
    <row r="289" customFormat="false" ht="12.75" hidden="false" customHeight="false" outlineLevel="0" collapsed="false">
      <c r="BA289" s="175" t="s">
        <v>937</v>
      </c>
      <c r="BB289" s="176"/>
      <c r="BC289" s="177" t="s">
        <v>938</v>
      </c>
      <c r="BD289" s="178" t="n">
        <v>1837.5</v>
      </c>
    </row>
    <row r="290" customFormat="false" ht="12.75" hidden="false" customHeight="false" outlineLevel="0" collapsed="false">
      <c r="BA290" s="183" t="s">
        <v>939</v>
      </c>
      <c r="BB290" s="180" t="s">
        <v>940</v>
      </c>
      <c r="BC290" s="181" t="s">
        <v>941</v>
      </c>
      <c r="BD290" s="182" t="s">
        <v>399</v>
      </c>
    </row>
    <row r="291" customFormat="false" ht="12.75" hidden="false" customHeight="false" outlineLevel="0" collapsed="false">
      <c r="BA291" s="183" t="s">
        <v>942</v>
      </c>
      <c r="BB291" s="180" t="s">
        <v>943</v>
      </c>
      <c r="BC291" s="181" t="s">
        <v>944</v>
      </c>
      <c r="BD291" s="182" t="n">
        <v>297</v>
      </c>
    </row>
    <row r="292" customFormat="false" ht="12.75" hidden="false" customHeight="false" outlineLevel="0" collapsed="false">
      <c r="BA292" s="183" t="s">
        <v>945</v>
      </c>
      <c r="BB292" s="180" t="s">
        <v>946</v>
      </c>
      <c r="BC292" s="181" t="s">
        <v>947</v>
      </c>
      <c r="BD292" s="182" t="n">
        <v>365</v>
      </c>
    </row>
    <row r="293" customFormat="false" ht="12.75" hidden="false" customHeight="false" outlineLevel="0" collapsed="false">
      <c r="BA293" s="183" t="s">
        <v>948</v>
      </c>
      <c r="BB293" s="180" t="s">
        <v>949</v>
      </c>
      <c r="BC293" s="181" t="s">
        <v>950</v>
      </c>
      <c r="BD293" s="182" t="n">
        <v>474</v>
      </c>
    </row>
    <row r="294" customFormat="false" ht="12.75" hidden="false" customHeight="false" outlineLevel="0" collapsed="false">
      <c r="BA294" s="183" t="s">
        <v>951</v>
      </c>
      <c r="BB294" s="180" t="s">
        <v>952</v>
      </c>
      <c r="BC294" s="181" t="s">
        <v>953</v>
      </c>
      <c r="BD294" s="182" t="n">
        <v>569</v>
      </c>
    </row>
    <row r="295" customFormat="false" ht="12.75" hidden="false" customHeight="false" outlineLevel="0" collapsed="false">
      <c r="BA295" s="183" t="s">
        <v>954</v>
      </c>
      <c r="BB295" s="180"/>
      <c r="BC295" s="181" t="s">
        <v>955</v>
      </c>
      <c r="BD295" s="182" t="n">
        <v>853.5</v>
      </c>
    </row>
    <row r="296" customFormat="false" ht="12.75" hidden="false" customHeight="false" outlineLevel="0" collapsed="false">
      <c r="BA296" s="175" t="s">
        <v>956</v>
      </c>
      <c r="BB296" s="176" t="s">
        <v>957</v>
      </c>
      <c r="BC296" s="177" t="s">
        <v>958</v>
      </c>
      <c r="BD296" s="178" t="s">
        <v>399</v>
      </c>
    </row>
    <row r="297" customFormat="false" ht="12.75" hidden="false" customHeight="false" outlineLevel="0" collapsed="false">
      <c r="BA297" s="175" t="s">
        <v>959</v>
      </c>
      <c r="BB297" s="176" t="s">
        <v>960</v>
      </c>
      <c r="BC297" s="177" t="s">
        <v>961</v>
      </c>
      <c r="BD297" s="178" t="n">
        <v>190</v>
      </c>
    </row>
    <row r="298" customFormat="false" ht="12.75" hidden="false" customHeight="false" outlineLevel="0" collapsed="false">
      <c r="BA298" s="175" t="s">
        <v>962</v>
      </c>
      <c r="BB298" s="176" t="s">
        <v>963</v>
      </c>
      <c r="BC298" s="177" t="s">
        <v>964</v>
      </c>
      <c r="BD298" s="178" t="n">
        <v>233</v>
      </c>
    </row>
    <row r="299" customFormat="false" ht="12.75" hidden="false" customHeight="false" outlineLevel="0" collapsed="false">
      <c r="BA299" s="175" t="s">
        <v>965</v>
      </c>
      <c r="BB299" s="176" t="s">
        <v>966</v>
      </c>
      <c r="BC299" s="177" t="s">
        <v>967</v>
      </c>
      <c r="BD299" s="178" t="n">
        <v>302</v>
      </c>
    </row>
    <row r="300" customFormat="false" ht="12.75" hidden="false" customHeight="false" outlineLevel="0" collapsed="false">
      <c r="BA300" s="175" t="s">
        <v>968</v>
      </c>
      <c r="BB300" s="176" t="s">
        <v>969</v>
      </c>
      <c r="BC300" s="177" t="s">
        <v>970</v>
      </c>
      <c r="BD300" s="178" t="n">
        <v>363</v>
      </c>
    </row>
    <row r="301" customFormat="false" ht="12.75" hidden="false" customHeight="false" outlineLevel="0" collapsed="false">
      <c r="BA301" s="175" t="s">
        <v>971</v>
      </c>
      <c r="BB301" s="176"/>
      <c r="BC301" s="177" t="s">
        <v>972</v>
      </c>
      <c r="BD301" s="178" t="n">
        <v>544.5</v>
      </c>
    </row>
    <row r="302" customFormat="false" ht="12.75" hidden="false" customHeight="false" outlineLevel="0" collapsed="false">
      <c r="BA302" s="183" t="s">
        <v>973</v>
      </c>
      <c r="BB302" s="180" t="s">
        <v>974</v>
      </c>
      <c r="BC302" s="181" t="s">
        <v>975</v>
      </c>
      <c r="BD302" s="182" t="s">
        <v>399</v>
      </c>
    </row>
    <row r="303" customFormat="false" ht="12.75" hidden="false" customHeight="false" outlineLevel="0" collapsed="false">
      <c r="BA303" s="183" t="s">
        <v>976</v>
      </c>
      <c r="BB303" s="180" t="s">
        <v>977</v>
      </c>
      <c r="BC303" s="181" t="s">
        <v>978</v>
      </c>
      <c r="BD303" s="182" t="n">
        <v>190</v>
      </c>
    </row>
    <row r="304" customFormat="false" ht="12.75" hidden="false" customHeight="false" outlineLevel="0" collapsed="false">
      <c r="BA304" s="183" t="s">
        <v>979</v>
      </c>
      <c r="BB304" s="180" t="s">
        <v>980</v>
      </c>
      <c r="BC304" s="181" t="s">
        <v>981</v>
      </c>
      <c r="BD304" s="182" t="n">
        <v>233</v>
      </c>
    </row>
    <row r="305" customFormat="false" ht="12.75" hidden="false" customHeight="false" outlineLevel="0" collapsed="false">
      <c r="BA305" s="183" t="s">
        <v>982</v>
      </c>
      <c r="BB305" s="180" t="s">
        <v>983</v>
      </c>
      <c r="BC305" s="181" t="s">
        <v>984</v>
      </c>
      <c r="BD305" s="182" t="n">
        <v>302</v>
      </c>
    </row>
    <row r="306" customFormat="false" ht="12.75" hidden="false" customHeight="false" outlineLevel="0" collapsed="false">
      <c r="BA306" s="183" t="s">
        <v>985</v>
      </c>
      <c r="BB306" s="180" t="s">
        <v>986</v>
      </c>
      <c r="BC306" s="181" t="s">
        <v>987</v>
      </c>
      <c r="BD306" s="182" t="n">
        <v>363</v>
      </c>
    </row>
    <row r="307" customFormat="false" ht="12.75" hidden="false" customHeight="false" outlineLevel="0" collapsed="false">
      <c r="BA307" s="183" t="s">
        <v>988</v>
      </c>
      <c r="BB307" s="180"/>
      <c r="BC307" s="181" t="s">
        <v>989</v>
      </c>
      <c r="BD307" s="182" t="n">
        <v>544.5</v>
      </c>
    </row>
    <row r="308" customFormat="false" ht="12.75" hidden="false" customHeight="false" outlineLevel="0" collapsed="false">
      <c r="BA308" s="175" t="s">
        <v>990</v>
      </c>
      <c r="BB308" s="176"/>
      <c r="BC308" s="177" t="s">
        <v>991</v>
      </c>
      <c r="BD308" s="178" t="s">
        <v>399</v>
      </c>
    </row>
    <row r="309" customFormat="false" ht="12.75" hidden="false" customHeight="false" outlineLevel="0" collapsed="false">
      <c r="BA309" s="175" t="s">
        <v>992</v>
      </c>
      <c r="BB309" s="176"/>
      <c r="BC309" s="177" t="s">
        <v>993</v>
      </c>
      <c r="BD309" s="178" t="n">
        <v>220</v>
      </c>
    </row>
    <row r="310" customFormat="false" ht="12.75" hidden="false" customHeight="false" outlineLevel="0" collapsed="false">
      <c r="BA310" s="175" t="s">
        <v>994</v>
      </c>
      <c r="BB310" s="176"/>
      <c r="BC310" s="177" t="s">
        <v>995</v>
      </c>
      <c r="BD310" s="178" t="n">
        <v>270</v>
      </c>
    </row>
    <row r="311" customFormat="false" ht="12.75" hidden="false" customHeight="false" outlineLevel="0" collapsed="false">
      <c r="BA311" s="175" t="s">
        <v>996</v>
      </c>
      <c r="BB311" s="176"/>
      <c r="BC311" s="177" t="s">
        <v>997</v>
      </c>
      <c r="BD311" s="178" t="n">
        <v>351</v>
      </c>
    </row>
    <row r="312" customFormat="false" ht="12.75" hidden="false" customHeight="false" outlineLevel="0" collapsed="false">
      <c r="BA312" s="175" t="s">
        <v>998</v>
      </c>
      <c r="BB312" s="176"/>
      <c r="BC312" s="177" t="s">
        <v>999</v>
      </c>
      <c r="BD312" s="178" t="n">
        <v>422</v>
      </c>
    </row>
    <row r="313" customFormat="false" ht="12.75" hidden="false" customHeight="false" outlineLevel="0" collapsed="false">
      <c r="BA313" s="175" t="s">
        <v>1000</v>
      </c>
      <c r="BB313" s="176"/>
      <c r="BC313" s="177" t="s">
        <v>1001</v>
      </c>
      <c r="BD313" s="178" t="n">
        <v>633</v>
      </c>
    </row>
    <row r="314" customFormat="false" ht="12.75" hidden="false" customHeight="false" outlineLevel="0" collapsed="false">
      <c r="BA314" s="183" t="s">
        <v>1002</v>
      </c>
      <c r="BB314" s="180" t="s">
        <v>1003</v>
      </c>
      <c r="BC314" s="181" t="s">
        <v>1004</v>
      </c>
      <c r="BD314" s="182" t="s">
        <v>399</v>
      </c>
    </row>
    <row r="315" customFormat="false" ht="12.75" hidden="false" customHeight="false" outlineLevel="0" collapsed="false">
      <c r="BA315" s="183" t="s">
        <v>1005</v>
      </c>
      <c r="BB315" s="180" t="s">
        <v>1006</v>
      </c>
      <c r="BC315" s="181" t="s">
        <v>1007</v>
      </c>
      <c r="BD315" s="182" t="n">
        <v>220</v>
      </c>
    </row>
    <row r="316" customFormat="false" ht="12.75" hidden="false" customHeight="false" outlineLevel="0" collapsed="false">
      <c r="BA316" s="183" t="s">
        <v>1008</v>
      </c>
      <c r="BB316" s="180" t="s">
        <v>1009</v>
      </c>
      <c r="BC316" s="181" t="s">
        <v>1010</v>
      </c>
      <c r="BD316" s="182" t="n">
        <v>270</v>
      </c>
    </row>
    <row r="317" customFormat="false" ht="12.75" hidden="false" customHeight="false" outlineLevel="0" collapsed="false">
      <c r="BA317" s="183" t="s">
        <v>1011</v>
      </c>
      <c r="BB317" s="180" t="s">
        <v>1012</v>
      </c>
      <c r="BC317" s="181" t="s">
        <v>1013</v>
      </c>
      <c r="BD317" s="182" t="n">
        <v>351</v>
      </c>
    </row>
    <row r="318" customFormat="false" ht="12.75" hidden="false" customHeight="false" outlineLevel="0" collapsed="false">
      <c r="BA318" s="183" t="s">
        <v>1014</v>
      </c>
      <c r="BB318" s="180" t="s">
        <v>1015</v>
      </c>
      <c r="BC318" s="181" t="s">
        <v>1016</v>
      </c>
      <c r="BD318" s="182" t="n">
        <v>422</v>
      </c>
    </row>
    <row r="319" customFormat="false" ht="12.75" hidden="false" customHeight="false" outlineLevel="0" collapsed="false">
      <c r="BA319" s="183" t="s">
        <v>1017</v>
      </c>
      <c r="BB319" s="180"/>
      <c r="BC319" s="181" t="s">
        <v>1018</v>
      </c>
      <c r="BD319" s="182" t="n">
        <v>633</v>
      </c>
    </row>
    <row r="320" customFormat="false" ht="12.75" hidden="false" customHeight="false" outlineLevel="0" collapsed="false">
      <c r="BA320" s="175" t="s">
        <v>1019</v>
      </c>
      <c r="BB320" s="176" t="s">
        <v>1020</v>
      </c>
      <c r="BC320" s="177" t="s">
        <v>1021</v>
      </c>
      <c r="BD320" s="178" t="s">
        <v>399</v>
      </c>
    </row>
    <row r="321" customFormat="false" ht="12.75" hidden="false" customHeight="false" outlineLevel="0" collapsed="false">
      <c r="BA321" s="175" t="s">
        <v>1022</v>
      </c>
      <c r="BB321" s="176" t="s">
        <v>1023</v>
      </c>
      <c r="BC321" s="177" t="s">
        <v>1024</v>
      </c>
      <c r="BD321" s="178" t="n">
        <v>297</v>
      </c>
    </row>
    <row r="322" customFormat="false" ht="12.75" hidden="false" customHeight="false" outlineLevel="0" collapsed="false">
      <c r="BA322" s="175" t="s">
        <v>1025</v>
      </c>
      <c r="BB322" s="176" t="s">
        <v>1026</v>
      </c>
      <c r="BC322" s="177" t="s">
        <v>1027</v>
      </c>
      <c r="BD322" s="178" t="n">
        <v>365</v>
      </c>
    </row>
    <row r="323" customFormat="false" ht="12.75" hidden="false" customHeight="false" outlineLevel="0" collapsed="false">
      <c r="BA323" s="175" t="s">
        <v>1028</v>
      </c>
      <c r="BB323" s="176" t="s">
        <v>1029</v>
      </c>
      <c r="BC323" s="177" t="s">
        <v>1030</v>
      </c>
      <c r="BD323" s="178" t="n">
        <v>474</v>
      </c>
    </row>
    <row r="324" customFormat="false" ht="12.75" hidden="false" customHeight="false" outlineLevel="0" collapsed="false">
      <c r="BA324" s="175" t="s">
        <v>1031</v>
      </c>
      <c r="BB324" s="176" t="s">
        <v>1032</v>
      </c>
      <c r="BC324" s="177" t="s">
        <v>1033</v>
      </c>
      <c r="BD324" s="178" t="n">
        <v>569</v>
      </c>
    </row>
    <row r="325" customFormat="false" ht="12.75" hidden="false" customHeight="false" outlineLevel="0" collapsed="false">
      <c r="BA325" s="175" t="s">
        <v>1034</v>
      </c>
      <c r="BB325" s="176"/>
      <c r="BC325" s="177" t="s">
        <v>1035</v>
      </c>
      <c r="BD325" s="178" t="n">
        <v>853.5</v>
      </c>
    </row>
    <row r="326" customFormat="false" ht="12.75" hidden="false" customHeight="false" outlineLevel="0" collapsed="false">
      <c r="BA326" s="183" t="s">
        <v>1036</v>
      </c>
      <c r="BB326" s="180" t="s">
        <v>1037</v>
      </c>
      <c r="BC326" s="181" t="s">
        <v>1038</v>
      </c>
      <c r="BD326" s="182" t="s">
        <v>399</v>
      </c>
    </row>
    <row r="327" customFormat="false" ht="12.75" hidden="false" customHeight="false" outlineLevel="0" collapsed="false">
      <c r="BA327" s="183" t="s">
        <v>1039</v>
      </c>
      <c r="BB327" s="180" t="s">
        <v>1040</v>
      </c>
      <c r="BC327" s="181" t="s">
        <v>1041</v>
      </c>
      <c r="BD327" s="182" t="n">
        <v>475</v>
      </c>
    </row>
    <row r="328" customFormat="false" ht="12.75" hidden="false" customHeight="false" outlineLevel="0" collapsed="false">
      <c r="BA328" s="183" t="s">
        <v>1042</v>
      </c>
      <c r="BB328" s="180" t="s">
        <v>1043</v>
      </c>
      <c r="BC328" s="181" t="s">
        <v>1044</v>
      </c>
      <c r="BD328" s="182" t="n">
        <v>580</v>
      </c>
    </row>
    <row r="329" customFormat="false" ht="12.75" hidden="false" customHeight="false" outlineLevel="0" collapsed="false">
      <c r="BA329" s="183" t="s">
        <v>1045</v>
      </c>
      <c r="BB329" s="180" t="s">
        <v>1046</v>
      </c>
      <c r="BC329" s="181" t="s">
        <v>1047</v>
      </c>
      <c r="BD329" s="182" t="n">
        <v>760</v>
      </c>
    </row>
    <row r="330" customFormat="false" ht="12.75" hidden="false" customHeight="false" outlineLevel="0" collapsed="false">
      <c r="BA330" s="183" t="s">
        <v>1048</v>
      </c>
      <c r="BB330" s="180" t="s">
        <v>1049</v>
      </c>
      <c r="BC330" s="181" t="s">
        <v>1050</v>
      </c>
      <c r="BD330" s="182" t="n">
        <v>910</v>
      </c>
    </row>
    <row r="331" customFormat="false" ht="12.75" hidden="false" customHeight="false" outlineLevel="0" collapsed="false">
      <c r="BA331" s="183" t="s">
        <v>1051</v>
      </c>
      <c r="BB331" s="180"/>
      <c r="BC331" s="181" t="s">
        <v>1052</v>
      </c>
      <c r="BD331" s="182" t="n">
        <v>1365</v>
      </c>
    </row>
    <row r="332" customFormat="false" ht="12.75" hidden="false" customHeight="false" outlineLevel="0" collapsed="false">
      <c r="BA332" s="175" t="s">
        <v>1053</v>
      </c>
      <c r="BB332" s="176" t="s">
        <v>1054</v>
      </c>
      <c r="BC332" s="177" t="s">
        <v>1055</v>
      </c>
      <c r="BD332" s="178" t="s">
        <v>399</v>
      </c>
    </row>
    <row r="333" customFormat="false" ht="12.75" hidden="false" customHeight="false" outlineLevel="0" collapsed="false">
      <c r="BA333" s="175" t="s">
        <v>1056</v>
      </c>
      <c r="BB333" s="176" t="s">
        <v>1057</v>
      </c>
      <c r="BC333" s="177" t="s">
        <v>1058</v>
      </c>
      <c r="BD333" s="178" t="n">
        <v>475</v>
      </c>
    </row>
    <row r="334" customFormat="false" ht="12.75" hidden="false" customHeight="false" outlineLevel="0" collapsed="false">
      <c r="BA334" s="175" t="s">
        <v>1059</v>
      </c>
      <c r="BB334" s="176" t="s">
        <v>1060</v>
      </c>
      <c r="BC334" s="177" t="s">
        <v>1061</v>
      </c>
      <c r="BD334" s="178" t="n">
        <v>580</v>
      </c>
    </row>
    <row r="335" customFormat="false" ht="12.75" hidden="false" customHeight="false" outlineLevel="0" collapsed="false">
      <c r="BA335" s="175" t="s">
        <v>1062</v>
      </c>
      <c r="BB335" s="176" t="s">
        <v>1063</v>
      </c>
      <c r="BC335" s="177" t="s">
        <v>1064</v>
      </c>
      <c r="BD335" s="178" t="n">
        <v>760</v>
      </c>
    </row>
    <row r="336" customFormat="false" ht="12.75" hidden="false" customHeight="false" outlineLevel="0" collapsed="false">
      <c r="BA336" s="175" t="s">
        <v>1065</v>
      </c>
      <c r="BB336" s="176" t="s">
        <v>1066</v>
      </c>
      <c r="BC336" s="177" t="s">
        <v>1067</v>
      </c>
      <c r="BD336" s="178" t="n">
        <v>910</v>
      </c>
    </row>
    <row r="337" customFormat="false" ht="12.75" hidden="false" customHeight="false" outlineLevel="0" collapsed="false">
      <c r="BA337" s="175" t="s">
        <v>1068</v>
      </c>
      <c r="BB337" s="176"/>
      <c r="BC337" s="177" t="s">
        <v>1069</v>
      </c>
      <c r="BD337" s="196" t="n">
        <v>1365</v>
      </c>
    </row>
    <row r="339" customFormat="false" ht="12.75" hidden="false" customHeight="false" outlineLevel="0" collapsed="false">
      <c r="BA339" s="183" t="s">
        <v>1070</v>
      </c>
      <c r="BB339" s="180" t="s">
        <v>1071</v>
      </c>
      <c r="BC339" s="181" t="s">
        <v>1072</v>
      </c>
      <c r="BD339" s="182"/>
    </row>
    <row r="344" customFormat="false" ht="12.75" hidden="false" customHeight="false" outlineLevel="0" collapsed="false">
      <c r="BA344" s="152"/>
    </row>
  </sheetData>
  <mergeCells count="13">
    <mergeCell ref="BA22:BD22"/>
    <mergeCell ref="AZ23:AZ25"/>
    <mergeCell ref="AZ26:AZ28"/>
    <mergeCell ref="AZ29:AZ31"/>
    <mergeCell ref="AZ32:AZ34"/>
    <mergeCell ref="AZ35:AZ37"/>
    <mergeCell ref="AZ38:AZ40"/>
    <mergeCell ref="BA50:BD50"/>
    <mergeCell ref="BA59:BD59"/>
    <mergeCell ref="BA69:BD69"/>
    <mergeCell ref="BA71:BD71"/>
    <mergeCell ref="BA162:BD162"/>
    <mergeCell ref="BA241:BD24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L10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42" activeCellId="0" sqref="E42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97" width="2.41"/>
    <col collapsed="false" customWidth="true" hidden="false" outlineLevel="0" max="2" min="2" style="197" width="9.4"/>
    <col collapsed="false" customWidth="true" hidden="false" outlineLevel="0" max="3" min="3" style="197" width="14.4"/>
    <col collapsed="false" customWidth="false" hidden="false" outlineLevel="0" max="14" min="4" style="197" width="11.4"/>
    <col collapsed="false" customWidth="true" hidden="false" outlineLevel="0" max="15" min="15" style="197" width="14.27"/>
    <col collapsed="false" customWidth="true" hidden="false" outlineLevel="0" max="16" min="16" style="198" width="12.4"/>
    <col collapsed="false" customWidth="false" hidden="false" outlineLevel="0" max="17" min="17" style="198" width="11.4"/>
    <col collapsed="false" customWidth="true" hidden="false" outlineLevel="0" max="28" min="18" style="198" width="12.4"/>
    <col collapsed="false" customWidth="true" hidden="false" outlineLevel="0" max="29" min="29" style="198" width="14.4"/>
    <col collapsed="false" customWidth="true" hidden="false" outlineLevel="0" max="30" min="30" style="198" width="12.98"/>
    <col collapsed="false" customWidth="true" hidden="false" outlineLevel="0" max="31" min="31" style="199" width="3.41"/>
    <col collapsed="false" customWidth="true" hidden="false" outlineLevel="0" max="32" min="32" style="197" width="17.83"/>
    <col collapsed="false" customWidth="true" hidden="false" outlineLevel="0" max="33" min="33" style="197" width="12.4"/>
    <col collapsed="false" customWidth="true" hidden="false" outlineLevel="0" max="34" min="34" style="197" width="12.98"/>
    <col collapsed="false" customWidth="true" hidden="false" outlineLevel="0" max="35" min="35" style="197" width="13.12"/>
    <col collapsed="false" customWidth="true" hidden="false" outlineLevel="0" max="38" min="36" style="197" width="14.97"/>
    <col collapsed="false" customWidth="false" hidden="false" outlineLevel="0" max="257" min="39" style="197" width="11.4"/>
  </cols>
  <sheetData>
    <row r="1" customFormat="false" ht="12.75" hidden="false" customHeight="false" outlineLevel="0" collapsed="false"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</row>
    <row r="2" customFormat="false" ht="38.25" hidden="false" customHeight="false" outlineLevel="0" collapsed="false">
      <c r="B2" s="200" t="s">
        <v>1073</v>
      </c>
      <c r="C2" s="201" t="s">
        <v>1074</v>
      </c>
      <c r="D2" s="201" t="s">
        <v>215</v>
      </c>
      <c r="E2" s="201" t="s">
        <v>239</v>
      </c>
      <c r="F2" s="201" t="s">
        <v>1075</v>
      </c>
      <c r="G2" s="201" t="s">
        <v>233</v>
      </c>
      <c r="H2" s="201" t="s">
        <v>230</v>
      </c>
      <c r="I2" s="201" t="s">
        <v>242</v>
      </c>
      <c r="J2" s="201" t="s">
        <v>227</v>
      </c>
      <c r="K2" s="201" t="s">
        <v>245</v>
      </c>
      <c r="L2" s="201" t="s">
        <v>218</v>
      </c>
      <c r="M2" s="201" t="s">
        <v>221</v>
      </c>
      <c r="N2" s="201" t="s">
        <v>224</v>
      </c>
      <c r="O2" s="201" t="s">
        <v>1076</v>
      </c>
      <c r="P2" s="202" t="s">
        <v>1077</v>
      </c>
      <c r="Q2" s="202" t="s">
        <v>1078</v>
      </c>
      <c r="R2" s="203" t="s">
        <v>1079</v>
      </c>
      <c r="S2" s="203" t="s">
        <v>1080</v>
      </c>
      <c r="T2" s="203" t="s">
        <v>1081</v>
      </c>
      <c r="U2" s="203" t="s">
        <v>1082</v>
      </c>
      <c r="V2" s="203" t="s">
        <v>1083</v>
      </c>
      <c r="W2" s="203" t="s">
        <v>1084</v>
      </c>
      <c r="X2" s="203" t="s">
        <v>1085</v>
      </c>
      <c r="Y2" s="203" t="s">
        <v>1086</v>
      </c>
      <c r="Z2" s="203" t="s">
        <v>1087</v>
      </c>
      <c r="AA2" s="203" t="s">
        <v>1088</v>
      </c>
      <c r="AB2" s="203" t="s">
        <v>1089</v>
      </c>
      <c r="AC2" s="203" t="s">
        <v>1076</v>
      </c>
      <c r="AD2" s="204" t="s">
        <v>1090</v>
      </c>
    </row>
    <row r="3" customFormat="false" ht="13.5" hidden="false" customHeight="false" outlineLevel="0" collapsed="false">
      <c r="B3" s="205" t="n">
        <f aca="false">LEN(SUBSTITUTE('Pedido e Cotação'!E13," ",""))</f>
        <v>0</v>
      </c>
      <c r="C3" s="206" t="n">
        <f aca="false">B3-SUM(D3:O3)</f>
        <v>0</v>
      </c>
      <c r="D3" s="206" t="n">
        <f aca="false">LEN('Pedido e Cotação'!E13)-LEN(SUBSTITUTE('Pedido e Cotação'!E13,"I",""))</f>
        <v>0</v>
      </c>
      <c r="E3" s="206" t="n">
        <f aca="false">LEN('Pedido e Cotação'!E13)-LEN(SUBSTITUTE('Pedido e Cotação'!E13,"[dU]",""))</f>
        <v>0</v>
      </c>
      <c r="F3" s="206" t="n">
        <f aca="false">LEN('Pedido e Cotação'!E13)-LEN(SUBSTITUTE('Pedido e Cotação'!E13,"[mrA]",""))</f>
        <v>0</v>
      </c>
      <c r="G3" s="206" t="n">
        <f aca="false">LEN('Pedido e Cotação'!E13)-LEN(SUBSTITUTE('Pedido e Cotação'!E13,"[mrC]",""))</f>
        <v>0</v>
      </c>
      <c r="H3" s="206" t="n">
        <f aca="false">LEN('Pedido e Cotação'!E13)-LEN(SUBSTITUTE('Pedido e Cotação'!E13,"[mrG]",""))</f>
        <v>0</v>
      </c>
      <c r="I3" s="206" t="n">
        <f aca="false">LEN('Pedido e Cotação'!E13)-LEN(SUBSTITUTE('Pedido e Cotação'!E13,"[mrT]",""))</f>
        <v>0</v>
      </c>
      <c r="J3" s="206" t="n">
        <f aca="false">LEN('Pedido e Cotação'!E13)-LEN(SUBSTITUTE('Pedido e Cotação'!E13,"[mrU]",""))</f>
        <v>0</v>
      </c>
      <c r="K3" s="206" t="n">
        <f aca="false">LEN('Pedido e Cotação'!E13)-LEN(SUBSTITUTE('Pedido e Cotação'!E13,"[mdC]",""))</f>
        <v>0</v>
      </c>
      <c r="L3" s="206" t="n">
        <f aca="false">LEN('Pedido e Cotação'!E13)-LEN(SUBSTITUTE('Pedido e Cotação'!E13,"8oxo",""))</f>
        <v>0</v>
      </c>
      <c r="M3" s="206" t="n">
        <f aca="false">LEN('Pedido e Cotação'!E13)-LEN(SUBSTITUTE('Pedido e Cotação'!E13,"C3",""))</f>
        <v>0</v>
      </c>
      <c r="N3" s="206" t="n">
        <f aca="false">LEN('Pedido e Cotação'!E13)-LEN(SUBSTITUTE('Pedido e Cotação'!E13,"C6",""))</f>
        <v>0</v>
      </c>
      <c r="O3" s="206" t="n">
        <f aca="false">LEN('Pedido e Cotação'!E13)-LEN(SUBSTITUTE('Pedido e Cotação'!E13,"*",""))</f>
        <v>0</v>
      </c>
      <c r="P3" s="207" t="n">
        <f aca="false">IF('Pedido e Cotação'!E13="",0,IF('Pedido e Cotação'!F13=10,Preço!J3,IF('Pedido e Cotação'!F13=25,Preço!K3,IF('Pedido e Cotação'!F13=50,Preço!L3,IF('Pedido e Cotação'!F13=100,Preço!M3,IF('Pedido e Cotação'!F13=200,Preço!N3,IF('Pedido e Cotação'!F13=1000,Preço!O3)))))))</f>
        <v>0</v>
      </c>
      <c r="Q3" s="207" t="n">
        <f aca="false">IF('Pedido e Cotação'!E13="",0,IF('Pedido e Cotação'!F13=10,Preço!Q3,IF('Pedido e Cotação'!F13=25,Preço!R3,IF('Pedido e Cotação'!F13=50,Preço!S3,IF('Pedido e Cotação'!F13=100,Preço!T3,IF('Pedido e Cotação'!F13=200,Preço!U3,IF('Pedido e Cotação'!F13=1000,Preço!V3)))))))</f>
        <v>0</v>
      </c>
      <c r="R3" s="207" t="str">
        <f aca="false">IF(D3=0,"",IF('Pedido e Cotação'!F13=10,D3*AG$6,IF('Pedido e Cotação'!F13=25,D3*AH$6,IF('Pedido e Cotação'!F13=50,D3*AI$6,IF('Pedido e Cotação'!F13=100,D3*AJ$6,IF('Pedido e Cotação'!F13=200,D3*AK$6,IF('Pedido e Cotação'!F13=1000,D3*AL$6)))))))</f>
        <v/>
      </c>
      <c r="S3" s="207" t="str">
        <f aca="false">IF(E3=0,"",IF('Pedido e Cotação'!F13=10,(E3/4)*AG$11,IF('Pedido e Cotação'!F13=25,(E3/4)*AH$11,IF('Pedido e Cotação'!F13=50,(E3/4)*AI$11,IF('Pedido e Cotação'!F13=100,(E3/4)*AJ$11,IF('Pedido e Cotação'!F13=200,(E3/4)*AK$11,IF('Pedido e Cotação'!F13=1000,(E3/4)*AL$11)))))))</f>
        <v/>
      </c>
      <c r="T3" s="207" t="str">
        <f aca="false">IF(F3=0,"",IF('Pedido e Cotação'!F13=10,(F3/5)*AG$12,IF('Pedido e Cotação'!F13=25,(F3/5)*AH$12,IF('Pedido e Cotação'!F13=50,(F3/5)*AI$12,IF('Pedido e Cotação'!F13=100,(F3/5)*AJ$12,IF('Pedido e Cotação'!F13=200,(F3/5)*AK$12,IF('Pedido e Cotação'!F13=1000,(F3/5)*AL$12)))))))</f>
        <v/>
      </c>
      <c r="U3" s="207" t="str">
        <f aca="false">IF(G3=0,"",IF('Pedido e Cotação'!F13=10,(G3/5)*AG$13,IF('Pedido e Cotação'!F13=25,(G3/5)*AH$13,IF('Pedido e Cotação'!F13=50,(G3/5)*AI$13,IF('Pedido e Cotação'!F13=100,(G3/5)*AJ$13,IF('Pedido e Cotação'!F13=200,(G3/5)*AK$13,IF('Pedido e Cotação'!F13=1000,(G3/5)*AL$13)))))))</f>
        <v/>
      </c>
      <c r="V3" s="207" t="str">
        <f aca="false">IF(H3=0,"",IF('Pedido e Cotação'!F13=10,(H3/5)*AG$14,IF('Pedido e Cotação'!F13=25,(H3/5)*AH$14,IF('Pedido e Cotação'!F13=50,(H3/5)*AI$14,IF('Pedido e Cotação'!F13=100,(H3/5)*AJ$14,IF('Pedido e Cotação'!F13=200,(H3/5)*AK$14,IF('Pedido e Cotação'!F13=1000,(H3/5)*AL$14)))))))</f>
        <v/>
      </c>
      <c r="W3" s="207" t="str">
        <f aca="false">IF(I3=0,"",IF('Pedido e Cotação'!F13=10,(I3/5)*AG$15,IF('Pedido e Cotação'!F13=25,(I3/5)*AH$15,IF('Pedido e Cotação'!F13=50,(I3/5)*AI$15,IF('Pedido e Cotação'!F13=100,(I3/5)*AJ$15,IF('Pedido e Cotação'!F13=200,(I3/5)*AK$15,IF('Pedido e Cotação'!F13=1000,(I3/5)*AL$15)))))))</f>
        <v/>
      </c>
      <c r="X3" s="207" t="str">
        <f aca="false">IF(J3=0,"",IF('Pedido e Cotação'!F13=10,(J3/5)*AG$16,IF('Pedido e Cotação'!F13=25,(J3/5)*AH$16,IF('Pedido e Cotação'!F13=50,(J3/5)*AI$16,IF('Pedido e Cotação'!F13=100,(J3/5)*AJ$16,IF('Pedido e Cotação'!F13=200,(J3/5)*AK$16,IF('Pedido e Cotação'!F13=1000,(J3/5)*AL$16)))))))</f>
        <v/>
      </c>
      <c r="Y3" s="207" t="str">
        <f aca="false">IF(K3=0,"",IF('Pedido e Cotação'!F13=10,(K3/5)*AG$17,IF('Pedido e Cotação'!F13=25,(K3/5)*AH$17,IF('Pedido e Cotação'!F13=50,(K3/5)*AI$17,IF('Pedido e Cotação'!F13=100,(K3/5)*AJ$17,IF('Pedido e Cotação'!F13=200,(K3/5)*AK$17,IF('Pedido e Cotação'!F13=1000,(K3/5)*AL$17)))))))</f>
        <v/>
      </c>
      <c r="Z3" s="207" t="str">
        <f aca="false">IF(L3=0,"",IF('Pedido e Cotação'!F13=10,((L3)*AG$7)/4,IF('Pedido e Cotação'!F13=25,((L3)*AH$7)/4,IF('Pedido e Cotação'!F13=50,((L3)*AI$7)/4,IF('Pedido e Cotação'!F13=100,((L3)*AJ$7)/4,IF('Pedido e Cotação'!F13=200,((L3)*AK$7)/4,IF('Pedido e Cotação'!F13=1000,(L3)*AL$7)))))))</f>
        <v/>
      </c>
      <c r="AA3" s="207" t="str">
        <f aca="false">IF(M3=0,"",IF('Pedido e Cotação'!F13=10,(M3*AG$8)/2,IF('Pedido e Cotação'!F13=25,(M3*AH$8)/2,IF('Pedido e Cotação'!F13=50,(M3*AI$8)/2,IF('Pedido e Cotação'!F13=100,(M3*AJ$8)/2,IF('Pedido e Cotação'!F13=200,(M3*AK$8)/2,IF('Pedido e Cotação'!F13=1000,M3*AL$8)))))))</f>
        <v/>
      </c>
      <c r="AB3" s="207" t="str">
        <f aca="false">IF(N3=0,"",IF('Pedido e Cotação'!F13=10,(N3*AG$9)/2,IF('Pedido e Cotação'!F13=25,(N3*AH$9)/2,IF('Pedido e Cotação'!F13=50,(N3*AI$9)/2,IF('Pedido e Cotação'!F13=100,(N3*AJ$9)/2,IF('Pedido e Cotação'!F13=200,(N3*AK$9)/2,IF('Pedido e Cotação'!F13=1000,N3*AL$9)))))))</f>
        <v/>
      </c>
      <c r="AC3" s="207" t="str">
        <f aca="false">IF(O3=0,"",IF('Pedido e Cotação'!F13=10,(O3*AG$10),IF('Pedido e Cotação'!F13=25,(O3*AH$10),IF('Pedido e Cotação'!F13=50,(O3*AI$10),IF('Pedido e Cotação'!F13=100,(O3*AJ$10),IF('Pedido e Cotação'!F13=200,(O3*AK$10),IF('Pedido e Cotação'!F13=1000,O3*AL$10)))))))</f>
        <v/>
      </c>
      <c r="AD3" s="208" t="n">
        <f aca="false">SUM(P3:AC3)+Marcações!AI3</f>
        <v>0</v>
      </c>
    </row>
    <row r="4" customFormat="false" ht="13.5" hidden="false" customHeight="false" outlineLevel="0" collapsed="false">
      <c r="B4" s="205" t="n">
        <f aca="false">LEN(SUBSTITUTE('Pedido e Cotação'!E14," ",""))</f>
        <v>0</v>
      </c>
      <c r="C4" s="206" t="n">
        <f aca="false">B4-SUM(D4:O4)</f>
        <v>0</v>
      </c>
      <c r="D4" s="206" t="n">
        <f aca="false">LEN('Pedido e Cotação'!E14)-LEN(SUBSTITUTE('Pedido e Cotação'!E14,"I",""))</f>
        <v>0</v>
      </c>
      <c r="E4" s="206" t="n">
        <f aca="false">LEN('Pedido e Cotação'!E14)-LEN(SUBSTITUTE('Pedido e Cotação'!E14,"[dU]",""))</f>
        <v>0</v>
      </c>
      <c r="F4" s="206" t="n">
        <f aca="false">LEN('Pedido e Cotação'!E14)-LEN(SUBSTITUTE('Pedido e Cotação'!E14,"[mrA]",""))</f>
        <v>0</v>
      </c>
      <c r="G4" s="206" t="n">
        <f aca="false">LEN('Pedido e Cotação'!E14)-LEN(SUBSTITUTE('Pedido e Cotação'!E14,"[mrC]",""))</f>
        <v>0</v>
      </c>
      <c r="H4" s="206" t="n">
        <f aca="false">LEN('Pedido e Cotação'!E14)-LEN(SUBSTITUTE('Pedido e Cotação'!E14,"[mrG]",""))</f>
        <v>0</v>
      </c>
      <c r="I4" s="206" t="n">
        <f aca="false">LEN('Pedido e Cotação'!E14)-LEN(SUBSTITUTE('Pedido e Cotação'!E14,"[mrT]",""))</f>
        <v>0</v>
      </c>
      <c r="J4" s="206" t="n">
        <f aca="false">LEN('Pedido e Cotação'!E14)-LEN(SUBSTITUTE('Pedido e Cotação'!E14,"[mrU]",""))</f>
        <v>0</v>
      </c>
      <c r="K4" s="206" t="n">
        <f aca="false">LEN('Pedido e Cotação'!E14)-LEN(SUBSTITUTE('Pedido e Cotação'!E14,"[mdC]",""))</f>
        <v>0</v>
      </c>
      <c r="L4" s="206" t="n">
        <f aca="false">LEN('Pedido e Cotação'!E14)-LEN(SUBSTITUTE('Pedido e Cotação'!E14,"8oxo",""))</f>
        <v>0</v>
      </c>
      <c r="M4" s="206" t="n">
        <f aca="false">LEN('Pedido e Cotação'!E14)-LEN(SUBSTITUTE('Pedido e Cotação'!E14,"C3",""))</f>
        <v>0</v>
      </c>
      <c r="N4" s="206" t="n">
        <f aca="false">LEN('Pedido e Cotação'!E14)-LEN(SUBSTITUTE('Pedido e Cotação'!E14,"C6",""))</f>
        <v>0</v>
      </c>
      <c r="O4" s="206" t="n">
        <f aca="false">LEN('Pedido e Cotação'!E14)-LEN(SUBSTITUTE('Pedido e Cotação'!E14,"*",""))</f>
        <v>0</v>
      </c>
      <c r="P4" s="207" t="n">
        <f aca="false">IF('Pedido e Cotação'!E14="",0,IF('Pedido e Cotação'!F14=10,Preço!J4,IF('Pedido e Cotação'!F14=25,Preço!K4,IF('Pedido e Cotação'!F14=50,Preço!L4,IF('Pedido e Cotação'!F14=100,Preço!M4,IF('Pedido e Cotação'!F14=200,Preço!N4,IF('Pedido e Cotação'!F14=1000,Preço!O4)))))))</f>
        <v>0</v>
      </c>
      <c r="Q4" s="207" t="n">
        <f aca="false">IF('Pedido e Cotação'!E14="",0,IF('Pedido e Cotação'!F14=10,Preço!Q4,IF('Pedido e Cotação'!F14=25,Preço!R4,IF('Pedido e Cotação'!F14=50,Preço!S4,IF('Pedido e Cotação'!F14=100,Preço!T4,IF('Pedido e Cotação'!F14=200,Preço!U4,IF('Pedido e Cotação'!F14=1000,Preço!V4)))))))</f>
        <v>0</v>
      </c>
      <c r="R4" s="207" t="str">
        <f aca="false">IF(D4=0,"",IF('Pedido e Cotação'!F14=10,D4*AG$6,IF('Pedido e Cotação'!F14=25,D4*AH$6,IF('Pedido e Cotação'!F14=50,D4*AI$6,IF('Pedido e Cotação'!F14=100,D4*AJ$6,IF('Pedido e Cotação'!F14=200,D4*AK$6,IF('Pedido e Cotação'!F14=1000,D4*AL$6)))))))</f>
        <v/>
      </c>
      <c r="S4" s="207" t="str">
        <f aca="false">IF(E4=0,"",IF('Pedido e Cotação'!F14=10,(E4/4)*AG$11,IF('Pedido e Cotação'!F14=25,(E4/4)*AH$11,IF('Pedido e Cotação'!F14=50,(E4/4)*AI$11,IF('Pedido e Cotação'!F14=100,(E4/4)*AJ$11,IF('Pedido e Cotação'!F14=200,(E4/4)*AK$11,IF('Pedido e Cotação'!F14=1000,(E4/4)*AL$11)))))))</f>
        <v/>
      </c>
      <c r="T4" s="207" t="str">
        <f aca="false">IF(F4=0,"",IF('Pedido e Cotação'!F14=10,(F4/5)*AG$12,IF('Pedido e Cotação'!F14=25,(F4/5)*AH$12,IF('Pedido e Cotação'!F14=50,(F4/5)*AI$12,IF('Pedido e Cotação'!F14=100,(F4/5)*AJ$12,IF('Pedido e Cotação'!F14=200,(F4/5)*AK$12,IF('Pedido e Cotação'!F14=1000,(F4/5)*AL$12)))))))</f>
        <v/>
      </c>
      <c r="U4" s="207" t="str">
        <f aca="false">IF(G4=0,"",IF('Pedido e Cotação'!F14=10,(G4/5)*AG$13,IF('Pedido e Cotação'!F14=25,(G4/5)*AH$13,IF('Pedido e Cotação'!F14=50,(G4/5)*AI$13,IF('Pedido e Cotação'!F14=100,(G4/5)*AJ$13,IF('Pedido e Cotação'!F14=200,(G4/5)*AK$13,IF('Pedido e Cotação'!F14=1000,(G4/5)*AL$13)))))))</f>
        <v/>
      </c>
      <c r="V4" s="207" t="str">
        <f aca="false">IF(H4=0,"",IF('Pedido e Cotação'!F14=10,(H4/5)*AG$14,IF('Pedido e Cotação'!F14=25,(H4/5)*AH$14,IF('Pedido e Cotação'!F14=50,(H4/5)*AI$14,IF('Pedido e Cotação'!F14=100,(H4/5)*AJ$14,IF('Pedido e Cotação'!F14=200,(H4/5)*AK$14,IF('Pedido e Cotação'!F14=1000,(H4/5)*AL$14)))))))</f>
        <v/>
      </c>
      <c r="W4" s="207" t="str">
        <f aca="false">IF(I4=0,"",IF('Pedido e Cotação'!F14=10,(I4/5)*AG$15,IF('Pedido e Cotação'!F14=25,(I4/5)*AH$15,IF('Pedido e Cotação'!F14=50,(I4/5)*AI$15,IF('Pedido e Cotação'!F14=100,(I4/5)*AJ$15,IF('Pedido e Cotação'!F14=200,(I4/5)*AK$15,IF('Pedido e Cotação'!F14=1000,(I4/5)*AL$15)))))))</f>
        <v/>
      </c>
      <c r="X4" s="207" t="str">
        <f aca="false">IF(J4=0,"",IF('Pedido e Cotação'!F14=10,(J4/5)*AG$16,IF('Pedido e Cotação'!F14=25,(J4/5)*AH$16,IF('Pedido e Cotação'!F14=50,(J4/5)*AI$16,IF('Pedido e Cotação'!F14=100,(J4/5)*AJ$16,IF('Pedido e Cotação'!F14=200,(J4/5)*AK$16,IF('Pedido e Cotação'!F14=1000,(J4/5)*AL$16)))))))</f>
        <v/>
      </c>
      <c r="Y4" s="207" t="str">
        <f aca="false">IF(K4=0,"",IF('Pedido e Cotação'!F14=10,(K4/5)*AG$17,IF('Pedido e Cotação'!F14=25,(K4/5)*AH$17,IF('Pedido e Cotação'!F14=50,(K4/5)*AI$17,IF('Pedido e Cotação'!F14=100,(K4/5)*AJ$17,IF('Pedido e Cotação'!F14=200,(K4/5)*AK$17,IF('Pedido e Cotação'!F14=1000,(K4/5)*AL$17)))))))</f>
        <v/>
      </c>
      <c r="Z4" s="207" t="str">
        <f aca="false">IF(L4=0,"",IF('Pedido e Cotação'!F14=10,((L4)*AG$7)/4,IF('Pedido e Cotação'!F14=25,((L4)*AH$7)/4,IF('Pedido e Cotação'!F14=50,((L4)*AI$7)/4,IF('Pedido e Cotação'!F14=100,((L4)*AJ$7)/4,IF('Pedido e Cotação'!F14=200,((L4)*AK$7)/4,IF('Pedido e Cotação'!F14=1000,(L4)*AL$7)))))))</f>
        <v/>
      </c>
      <c r="AA4" s="207" t="str">
        <f aca="false">IF(M4=0,"",IF('Pedido e Cotação'!F14=10,(M4*AG$8)/2,IF('Pedido e Cotação'!F14=25,(M4*AH$8)/2,IF('Pedido e Cotação'!F14=50,(M4*AI$8)/2,IF('Pedido e Cotação'!F14=100,(M4*AJ$8)/2,IF('Pedido e Cotação'!F14=200,(M4*AK$8)/2,IF('Pedido e Cotação'!F14=1000,M4*AL$8)))))))</f>
        <v/>
      </c>
      <c r="AB4" s="207" t="str">
        <f aca="false">IF(N4=0,"",IF('Pedido e Cotação'!F14=10,(N4*AG$9)/2,IF('Pedido e Cotação'!F14=25,(N4*AH$9)/2,IF('Pedido e Cotação'!F14=50,(N4*AI$9)/2,IF('Pedido e Cotação'!F14=100,(N4*AJ$9)/2,IF('Pedido e Cotação'!F14=200,(N4*AK$9)/2,IF('Pedido e Cotação'!F14=1000,N4*AL$9)))))))</f>
        <v/>
      </c>
      <c r="AC4" s="207" t="str">
        <f aca="false">IF(O4=0,"",IF('Pedido e Cotação'!F14=10,(O4*AG$10),IF('Pedido e Cotação'!F14=25,(O4*AH$10),IF('Pedido e Cotação'!F14=50,(O4*AI$10),IF('Pedido e Cotação'!F14=100,(O4*AJ$10),IF('Pedido e Cotação'!F14=200,(O4*AK$10),IF('Pedido e Cotação'!F14=1000,O4*AL$10)))))))</f>
        <v/>
      </c>
      <c r="AD4" s="208" t="n">
        <f aca="false">SUM(P4:AC4)+Marcações!AI4</f>
        <v>0</v>
      </c>
      <c r="AF4" s="209" t="s">
        <v>1091</v>
      </c>
      <c r="AG4" s="209"/>
      <c r="AH4" s="209"/>
      <c r="AI4" s="209"/>
      <c r="AJ4" s="209"/>
      <c r="AK4" s="209"/>
      <c r="AL4" s="209"/>
    </row>
    <row r="5" customFormat="false" ht="13.5" hidden="false" customHeight="false" outlineLevel="0" collapsed="false">
      <c r="B5" s="205" t="n">
        <f aca="false">LEN(SUBSTITUTE('Pedido e Cotação'!E15," ",""))</f>
        <v>0</v>
      </c>
      <c r="C5" s="206" t="n">
        <f aca="false">B5-SUM(D5:O5)</f>
        <v>0</v>
      </c>
      <c r="D5" s="206" t="n">
        <f aca="false">LEN('Pedido e Cotação'!E15)-LEN(SUBSTITUTE('Pedido e Cotação'!E15,"I",""))</f>
        <v>0</v>
      </c>
      <c r="E5" s="206" t="n">
        <f aca="false">LEN('Pedido e Cotação'!E15)-LEN(SUBSTITUTE('Pedido e Cotação'!E15,"[dU]",""))</f>
        <v>0</v>
      </c>
      <c r="F5" s="206" t="n">
        <f aca="false">LEN('Pedido e Cotação'!E15)-LEN(SUBSTITUTE('Pedido e Cotação'!E15,"[mrA]",""))</f>
        <v>0</v>
      </c>
      <c r="G5" s="206" t="n">
        <f aca="false">LEN('Pedido e Cotação'!E15)-LEN(SUBSTITUTE('Pedido e Cotação'!E15,"[mrC]",""))</f>
        <v>0</v>
      </c>
      <c r="H5" s="206" t="n">
        <f aca="false">LEN('Pedido e Cotação'!E15)-LEN(SUBSTITUTE('Pedido e Cotação'!E15,"[mrG]",""))</f>
        <v>0</v>
      </c>
      <c r="I5" s="206" t="n">
        <f aca="false">LEN('Pedido e Cotação'!E15)-LEN(SUBSTITUTE('Pedido e Cotação'!E15,"[mrT]",""))</f>
        <v>0</v>
      </c>
      <c r="J5" s="206" t="n">
        <f aca="false">LEN('Pedido e Cotação'!E15)-LEN(SUBSTITUTE('Pedido e Cotação'!E15,"[mrU]",""))</f>
        <v>0</v>
      </c>
      <c r="K5" s="206" t="n">
        <f aca="false">LEN('Pedido e Cotação'!E15)-LEN(SUBSTITUTE('Pedido e Cotação'!E15,"[mdC]",""))</f>
        <v>0</v>
      </c>
      <c r="L5" s="206" t="n">
        <f aca="false">LEN('Pedido e Cotação'!E15)-LEN(SUBSTITUTE('Pedido e Cotação'!E15,"8oxo",""))</f>
        <v>0</v>
      </c>
      <c r="M5" s="206" t="n">
        <f aca="false">LEN('Pedido e Cotação'!E15)-LEN(SUBSTITUTE('Pedido e Cotação'!E15,"C3",""))</f>
        <v>0</v>
      </c>
      <c r="N5" s="206" t="n">
        <f aca="false">LEN('Pedido e Cotação'!E15)-LEN(SUBSTITUTE('Pedido e Cotação'!E15,"C6",""))</f>
        <v>0</v>
      </c>
      <c r="O5" s="206" t="n">
        <f aca="false">LEN('Pedido e Cotação'!E15)-LEN(SUBSTITUTE('Pedido e Cotação'!E15,"*",""))</f>
        <v>0</v>
      </c>
      <c r="P5" s="207" t="n">
        <f aca="false">IF('Pedido e Cotação'!E15="",0,IF('Pedido e Cotação'!F15=10,Preço!J5,IF('Pedido e Cotação'!F15=25,Preço!K5,IF('Pedido e Cotação'!F15=50,Preço!L5,IF('Pedido e Cotação'!F15=100,Preço!M5,IF('Pedido e Cotação'!F15=200,Preço!N5,IF('Pedido e Cotação'!F15=1000,Preço!O5)))))))</f>
        <v>0</v>
      </c>
      <c r="Q5" s="207" t="n">
        <f aca="false">IF('Pedido e Cotação'!E15="",0,IF('Pedido e Cotação'!F15=10,Preço!Q5,IF('Pedido e Cotação'!F15=25,Preço!R5,IF('Pedido e Cotação'!F15=50,Preço!S5,IF('Pedido e Cotação'!F15=100,Preço!T5,IF('Pedido e Cotação'!F15=200,Preço!U5,IF('Pedido e Cotação'!F15=1000,Preço!V5)))))))</f>
        <v>0</v>
      </c>
      <c r="R5" s="207" t="str">
        <f aca="false">IF(D5=0,"",IF('Pedido e Cotação'!F15=10,D5*AG$6,IF('Pedido e Cotação'!F15=25,D5*AH$6,IF('Pedido e Cotação'!F15=50,D5*AI$6,IF('Pedido e Cotação'!F15=100,D5*AJ$6,IF('Pedido e Cotação'!F15=200,D5*AK$6,IF('Pedido e Cotação'!F15=1000,D5*AL$6)))))))</f>
        <v/>
      </c>
      <c r="S5" s="207" t="str">
        <f aca="false">IF(E5=0,"",IF('Pedido e Cotação'!F15=10,(E5/4)*AG$11,IF('Pedido e Cotação'!F15=25,(E5/4)*AH$11,IF('Pedido e Cotação'!F15=50,(E5/4)*AI$11,IF('Pedido e Cotação'!F15=100,(E5/4)*AJ$11,IF('Pedido e Cotação'!F15=200,(E5/4)*AK$11,IF('Pedido e Cotação'!F15=1000,(E5/4)*AL$11)))))))</f>
        <v/>
      </c>
      <c r="T5" s="207" t="str">
        <f aca="false">IF(F5=0,"",IF('Pedido e Cotação'!F15=10,(F5/5)*AG$12,IF('Pedido e Cotação'!F15=25,(F5/5)*AH$12,IF('Pedido e Cotação'!F15=50,(F5/5)*AI$12,IF('Pedido e Cotação'!F15=100,(F5/5)*AJ$12,IF('Pedido e Cotação'!F15=200,(F5/5)*AK$12,IF('Pedido e Cotação'!F15=1000,(F5/5)*AL$12)))))))</f>
        <v/>
      </c>
      <c r="U5" s="207" t="str">
        <f aca="false">IF(G5=0,"",IF('Pedido e Cotação'!F15=10,(G5/5)*AG$13,IF('Pedido e Cotação'!F15=25,(G5/5)*AH$13,IF('Pedido e Cotação'!F15=50,(G5/5)*AI$13,IF('Pedido e Cotação'!F15=100,(G5/5)*AJ$13,IF('Pedido e Cotação'!F15=200,(G5/5)*AK$13,IF('Pedido e Cotação'!F15=1000,(G5/5)*AL$13)))))))</f>
        <v/>
      </c>
      <c r="V5" s="207" t="str">
        <f aca="false">IF(H5=0,"",IF('Pedido e Cotação'!F15=10,(H5/5)*AG$14,IF('Pedido e Cotação'!F15=25,(H5/5)*AH$14,IF('Pedido e Cotação'!F15=50,(H5/5)*AI$14,IF('Pedido e Cotação'!F15=100,(H5/5)*AJ$14,IF('Pedido e Cotação'!F15=200,(H5/5)*AK$14,IF('Pedido e Cotação'!F15=1000,(H5/5)*AL$14)))))))</f>
        <v/>
      </c>
      <c r="W5" s="207" t="str">
        <f aca="false">IF(I5=0,"",IF('Pedido e Cotação'!F15=10,(I5/5)*AG$15,IF('Pedido e Cotação'!F15=25,(I5/5)*AH$15,IF('Pedido e Cotação'!F15=50,(I5/5)*AI$15,IF('Pedido e Cotação'!F15=100,(I5/5)*AJ$15,IF('Pedido e Cotação'!F15=200,(I5/5)*AK$15,IF('Pedido e Cotação'!F15=1000,(I5/5)*AL$15)))))))</f>
        <v/>
      </c>
      <c r="X5" s="207" t="str">
        <f aca="false">IF(J5=0,"",IF('Pedido e Cotação'!F15=10,(J5/5)*AG$16,IF('Pedido e Cotação'!F15=25,(J5/5)*AH$16,IF('Pedido e Cotação'!F15=50,(J5/5)*AI$16,IF('Pedido e Cotação'!F15=100,(J5/5)*AJ$16,IF('Pedido e Cotação'!F15=200,(J5/5)*AK$16,IF('Pedido e Cotação'!F15=1000,(J5/5)*AL$16)))))))</f>
        <v/>
      </c>
      <c r="Y5" s="207" t="str">
        <f aca="false">IF(K5=0,"",IF('Pedido e Cotação'!F15=10,(K5/5)*AG$17,IF('Pedido e Cotação'!F15=25,(K5/5)*AH$17,IF('Pedido e Cotação'!F15=50,(K5/5)*AI$17,IF('Pedido e Cotação'!F15=100,(K5/5)*AJ$17,IF('Pedido e Cotação'!F15=200,(K5/5)*AK$17,IF('Pedido e Cotação'!F15=1000,(K5/5)*AL$17)))))))</f>
        <v/>
      </c>
      <c r="Z5" s="207" t="str">
        <f aca="false">IF(L5=0,"",IF('Pedido e Cotação'!F15=10,((L5)*AG$7)/4,IF('Pedido e Cotação'!F15=25,((L5)*AH$7)/4,IF('Pedido e Cotação'!F15=50,((L5)*AI$7)/4,IF('Pedido e Cotação'!F15=100,((L5)*AJ$7)/4,IF('Pedido e Cotação'!F15=200,((L5)*AK$7)/4,IF('Pedido e Cotação'!F15=1000,(L5)*AL$7)))))))</f>
        <v/>
      </c>
      <c r="AA5" s="207" t="str">
        <f aca="false">IF(M5=0,"",IF('Pedido e Cotação'!F15=10,(M5*AG$8)/2,IF('Pedido e Cotação'!F15=25,(M5*AH$8)/2,IF('Pedido e Cotação'!F15=50,(M5*AI$8)/2,IF('Pedido e Cotação'!F15=100,(M5*AJ$8)/2,IF('Pedido e Cotação'!F15=200,(M5*AK$8)/2,IF('Pedido e Cotação'!F15=1000,M5*AL$8)))))))</f>
        <v/>
      </c>
      <c r="AB5" s="207" t="str">
        <f aca="false">IF(N5=0,"",IF('Pedido e Cotação'!F15=10,(N5*AG$9)/2,IF('Pedido e Cotação'!F15=25,(N5*AH$9)/2,IF('Pedido e Cotação'!F15=50,(N5*AI$9)/2,IF('Pedido e Cotação'!F15=100,(N5*AJ$9)/2,IF('Pedido e Cotação'!F15=200,(N5*AK$9)/2,IF('Pedido e Cotação'!F15=1000,N5*AL$9)))))))</f>
        <v/>
      </c>
      <c r="AC5" s="207" t="str">
        <f aca="false">IF(O5=0,"",IF('Pedido e Cotação'!F15=10,(O5*AG$10),IF('Pedido e Cotação'!F15=25,(O5*AH$10),IF('Pedido e Cotação'!F15=50,(O5*AI$10),IF('Pedido e Cotação'!F15=100,(O5*AJ$10),IF('Pedido e Cotação'!F15=200,(O5*AK$10),IF('Pedido e Cotação'!F15=1000,O5*AL$10)))))))</f>
        <v/>
      </c>
      <c r="AD5" s="208" t="n">
        <f aca="false">SUM(P5:AC5)+Marcações!AI5</f>
        <v>0</v>
      </c>
      <c r="AF5" s="210" t="s">
        <v>1092</v>
      </c>
      <c r="AG5" s="211" t="s">
        <v>280</v>
      </c>
      <c r="AH5" s="211" t="s">
        <v>290</v>
      </c>
      <c r="AI5" s="211" t="s">
        <v>300</v>
      </c>
      <c r="AJ5" s="211" t="s">
        <v>310</v>
      </c>
      <c r="AK5" s="211" t="s">
        <v>320</v>
      </c>
      <c r="AL5" s="212" t="s">
        <v>330</v>
      </c>
    </row>
    <row r="6" customFormat="false" ht="14.25" hidden="false" customHeight="false" outlineLevel="0" collapsed="false">
      <c r="B6" s="205" t="n">
        <f aca="false">LEN(SUBSTITUTE('Pedido e Cotação'!E16," ",""))</f>
        <v>0</v>
      </c>
      <c r="C6" s="206" t="n">
        <f aca="false">B6-SUM(D6:O6)</f>
        <v>0</v>
      </c>
      <c r="D6" s="206" t="n">
        <f aca="false">LEN('Pedido e Cotação'!E16)-LEN(SUBSTITUTE('Pedido e Cotação'!E16,"I",""))</f>
        <v>0</v>
      </c>
      <c r="E6" s="206" t="n">
        <f aca="false">LEN('Pedido e Cotação'!E16)-LEN(SUBSTITUTE('Pedido e Cotação'!E16,"[dU]",""))</f>
        <v>0</v>
      </c>
      <c r="F6" s="206" t="n">
        <f aca="false">LEN('Pedido e Cotação'!E16)-LEN(SUBSTITUTE('Pedido e Cotação'!E16,"[mrA]",""))</f>
        <v>0</v>
      </c>
      <c r="G6" s="206" t="n">
        <f aca="false">LEN('Pedido e Cotação'!E16)-LEN(SUBSTITUTE('Pedido e Cotação'!E16,"[mrC]",""))</f>
        <v>0</v>
      </c>
      <c r="H6" s="206" t="n">
        <f aca="false">LEN('Pedido e Cotação'!E16)-LEN(SUBSTITUTE('Pedido e Cotação'!E16,"[mrG]",""))</f>
        <v>0</v>
      </c>
      <c r="I6" s="206" t="n">
        <f aca="false">LEN('Pedido e Cotação'!E16)-LEN(SUBSTITUTE('Pedido e Cotação'!E16,"[mrT]",""))</f>
        <v>0</v>
      </c>
      <c r="J6" s="206" t="n">
        <f aca="false">LEN('Pedido e Cotação'!E16)-LEN(SUBSTITUTE('Pedido e Cotação'!E16,"[mrU]",""))</f>
        <v>0</v>
      </c>
      <c r="K6" s="206" t="n">
        <f aca="false">LEN('Pedido e Cotação'!E16)-LEN(SUBSTITUTE('Pedido e Cotação'!E16,"[mdC]",""))</f>
        <v>0</v>
      </c>
      <c r="L6" s="206" t="n">
        <f aca="false">LEN('Pedido e Cotação'!E16)-LEN(SUBSTITUTE('Pedido e Cotação'!E16,"8oxo",""))</f>
        <v>0</v>
      </c>
      <c r="M6" s="206" t="n">
        <f aca="false">LEN('Pedido e Cotação'!E16)-LEN(SUBSTITUTE('Pedido e Cotação'!E16,"C3",""))</f>
        <v>0</v>
      </c>
      <c r="N6" s="206" t="n">
        <f aca="false">LEN('Pedido e Cotação'!E16)-LEN(SUBSTITUTE('Pedido e Cotação'!E16,"C6",""))</f>
        <v>0</v>
      </c>
      <c r="O6" s="206" t="n">
        <f aca="false">LEN('Pedido e Cotação'!E16)-LEN(SUBSTITUTE('Pedido e Cotação'!E16,"*",""))</f>
        <v>0</v>
      </c>
      <c r="P6" s="207" t="n">
        <f aca="false">IF('Pedido e Cotação'!E16="",0,IF('Pedido e Cotação'!F16=10,Preço!J6,IF('Pedido e Cotação'!F16=25,Preço!K6,IF('Pedido e Cotação'!F16=50,Preço!L6,IF('Pedido e Cotação'!F16=100,Preço!M6,IF('Pedido e Cotação'!F16=200,Preço!N6,IF('Pedido e Cotação'!F16=1000,Preço!O6)))))))</f>
        <v>0</v>
      </c>
      <c r="Q6" s="207" t="n">
        <f aca="false">IF('Pedido e Cotação'!E16="",0,IF('Pedido e Cotação'!F16=10,Preço!Q6,IF('Pedido e Cotação'!F16=25,Preço!R6,IF('Pedido e Cotação'!F16=50,Preço!S6,IF('Pedido e Cotação'!F16=100,Preço!T6,IF('Pedido e Cotação'!F16=200,Preço!U6,IF('Pedido e Cotação'!F16=1000,Preço!V6)))))))</f>
        <v>0</v>
      </c>
      <c r="R6" s="207" t="str">
        <f aca="false">IF(D6=0,"",IF('Pedido e Cotação'!F16=10,D6*AG$6,IF('Pedido e Cotação'!F16=25,D6*AH$6,IF('Pedido e Cotação'!F16=50,D6*AI$6,IF('Pedido e Cotação'!F16=100,D6*AJ$6,IF('Pedido e Cotação'!F16=200,D6*AK$6,IF('Pedido e Cotação'!F16=1000,D6*AL$6)))))))</f>
        <v/>
      </c>
      <c r="S6" s="207" t="str">
        <f aca="false">IF(E6=0,"",IF('Pedido e Cotação'!F16=10,(E6/4)*AG$11,IF('Pedido e Cotação'!F16=25,(E6/4)*AH$11,IF('Pedido e Cotação'!F16=50,(E6/4)*AI$11,IF('Pedido e Cotação'!F16=100,(E6/4)*AJ$11,IF('Pedido e Cotação'!F16=200,(E6/4)*AK$11,IF('Pedido e Cotação'!F16=1000,(E6/4)*AL$11)))))))</f>
        <v/>
      </c>
      <c r="T6" s="207" t="str">
        <f aca="false">IF(F6=0,"",IF('Pedido e Cotação'!F16=10,(F6/5)*AG$12,IF('Pedido e Cotação'!F16=25,(F6/5)*AH$12,IF('Pedido e Cotação'!F16=50,(F6/5)*AI$12,IF('Pedido e Cotação'!F16=100,(F6/5)*AJ$12,IF('Pedido e Cotação'!F16=200,(F6/5)*AK$12,IF('Pedido e Cotação'!F16=1000,(F6/5)*AL$12)))))))</f>
        <v/>
      </c>
      <c r="U6" s="207" t="str">
        <f aca="false">IF(G6=0,"",IF('Pedido e Cotação'!F16=10,(G6/5)*AG$13,IF('Pedido e Cotação'!F16=25,(G6/5)*AH$13,IF('Pedido e Cotação'!F16=50,(G6/5)*AI$13,IF('Pedido e Cotação'!F16=100,(G6/5)*AJ$13,IF('Pedido e Cotação'!F16=200,(G6/5)*AK$13,IF('Pedido e Cotação'!F16=1000,(G6/5)*AL$13)))))))</f>
        <v/>
      </c>
      <c r="V6" s="207" t="str">
        <f aca="false">IF(H6=0,"",IF('Pedido e Cotação'!F16=10,(H6/5)*AG$14,IF('Pedido e Cotação'!F16=25,(H6/5)*AH$14,IF('Pedido e Cotação'!F16=50,(H6/5)*AI$14,IF('Pedido e Cotação'!F16=100,(H6/5)*AJ$14,IF('Pedido e Cotação'!F16=200,(H6/5)*AK$14,IF('Pedido e Cotação'!F16=1000,(H6/5)*AL$14)))))))</f>
        <v/>
      </c>
      <c r="W6" s="207" t="str">
        <f aca="false">IF(I6=0,"",IF('Pedido e Cotação'!F16=10,(I6/5)*AG$15,IF('Pedido e Cotação'!F16=25,(I6/5)*AH$15,IF('Pedido e Cotação'!F16=50,(I6/5)*AI$15,IF('Pedido e Cotação'!F16=100,(I6/5)*AJ$15,IF('Pedido e Cotação'!F16=200,(I6/5)*AK$15,IF('Pedido e Cotação'!F16=1000,(I6/5)*AL$15)))))))</f>
        <v/>
      </c>
      <c r="X6" s="207" t="str">
        <f aca="false">IF(J6=0,"",IF('Pedido e Cotação'!F16=10,(J6/5)*AG$16,IF('Pedido e Cotação'!F16=25,(J6/5)*AH$16,IF('Pedido e Cotação'!F16=50,(J6/5)*AI$16,IF('Pedido e Cotação'!F16=100,(J6/5)*AJ$16,IF('Pedido e Cotação'!F16=200,(J6/5)*AK$16,IF('Pedido e Cotação'!F16=1000,(J6/5)*AL$16)))))))</f>
        <v/>
      </c>
      <c r="Y6" s="207" t="str">
        <f aca="false">IF(K6=0,"",IF('Pedido e Cotação'!F16=10,(K6/5)*AG$17,IF('Pedido e Cotação'!F16=25,(K6/5)*AH$17,IF('Pedido e Cotação'!F16=50,(K6/5)*AI$17,IF('Pedido e Cotação'!F16=100,(K6/5)*AJ$17,IF('Pedido e Cotação'!F16=200,(K6/5)*AK$17,IF('Pedido e Cotação'!F16=1000,(K6/5)*AL$17)))))))</f>
        <v/>
      </c>
      <c r="Z6" s="207" t="str">
        <f aca="false">IF(L6=0,"",IF('Pedido e Cotação'!F16=10,((L6)*AG$7)/4,IF('Pedido e Cotação'!F16=25,((L6)*AH$7)/4,IF('Pedido e Cotação'!F16=50,((L6)*AI$7)/4,IF('Pedido e Cotação'!F16=100,((L6)*AJ$7)/4,IF('Pedido e Cotação'!F16=200,((L6)*AK$7)/4,IF('Pedido e Cotação'!F16=1000,(L6)*AL$7)))))))</f>
        <v/>
      </c>
      <c r="AA6" s="207" t="str">
        <f aca="false">IF(M6=0,"",IF('Pedido e Cotação'!F16=10,(M6*AG$8)/2,IF('Pedido e Cotação'!F16=25,(M6*AH$8)/2,IF('Pedido e Cotação'!F16=50,(M6*AI$8)/2,IF('Pedido e Cotação'!F16=100,(M6*AJ$8)/2,IF('Pedido e Cotação'!F16=200,(M6*AK$8)/2,IF('Pedido e Cotação'!F16=1000,M6*AL$8)))))))</f>
        <v/>
      </c>
      <c r="AB6" s="207" t="str">
        <f aca="false">IF(N6=0,"",IF('Pedido e Cotação'!F16=10,(N6*AG$9)/2,IF('Pedido e Cotação'!F16=25,(N6*AH$9)/2,IF('Pedido e Cotação'!F16=50,(N6*AI$9)/2,IF('Pedido e Cotação'!F16=100,(N6*AJ$9)/2,IF('Pedido e Cotação'!F16=200,(N6*AK$9)/2,IF('Pedido e Cotação'!F16=1000,N6*AL$9)))))))</f>
        <v/>
      </c>
      <c r="AC6" s="207" t="str">
        <f aca="false">IF(O6=0,"",IF('Pedido e Cotação'!F16=10,(O6*AG$10),IF('Pedido e Cotação'!F16=25,(O6*AH$10),IF('Pedido e Cotação'!F16=50,(O6*AI$10),IF('Pedido e Cotação'!F16=100,(O6*AJ$10),IF('Pedido e Cotação'!F16=200,(O6*AK$10),IF('Pedido e Cotação'!F16=1000,O6*AL$10)))))))</f>
        <v/>
      </c>
      <c r="AD6" s="208" t="n">
        <f aca="false">SUM(P6:AC6)+Marcações!AI6</f>
        <v>0</v>
      </c>
      <c r="AF6" s="213" t="s">
        <v>215</v>
      </c>
      <c r="AG6" s="214" t="n">
        <v>55</v>
      </c>
      <c r="AH6" s="215" t="n">
        <v>60</v>
      </c>
      <c r="AI6" s="215" t="n">
        <v>70</v>
      </c>
      <c r="AJ6" s="215" t="n">
        <v>85</v>
      </c>
      <c r="AK6" s="215" t="n">
        <v>100</v>
      </c>
      <c r="AL6" s="216" t="n">
        <v>150</v>
      </c>
    </row>
    <row r="7" customFormat="false" ht="14.25" hidden="false" customHeight="false" outlineLevel="0" collapsed="false">
      <c r="B7" s="205" t="n">
        <f aca="false">LEN(SUBSTITUTE('Pedido e Cotação'!E17," ",""))</f>
        <v>0</v>
      </c>
      <c r="C7" s="206" t="n">
        <f aca="false">B7-SUM(D7:O7)</f>
        <v>0</v>
      </c>
      <c r="D7" s="206" t="n">
        <f aca="false">LEN('Pedido e Cotação'!E17)-LEN(SUBSTITUTE('Pedido e Cotação'!E17,"I",""))</f>
        <v>0</v>
      </c>
      <c r="E7" s="206" t="n">
        <f aca="false">LEN('Pedido e Cotação'!E17)-LEN(SUBSTITUTE('Pedido e Cotação'!E17,"[dU]",""))</f>
        <v>0</v>
      </c>
      <c r="F7" s="206" t="n">
        <f aca="false">LEN('Pedido e Cotação'!E17)-LEN(SUBSTITUTE('Pedido e Cotação'!E17,"[mrA]",""))</f>
        <v>0</v>
      </c>
      <c r="G7" s="206" t="n">
        <f aca="false">LEN('Pedido e Cotação'!E17)-LEN(SUBSTITUTE('Pedido e Cotação'!E17,"[mrC]",""))</f>
        <v>0</v>
      </c>
      <c r="H7" s="206" t="n">
        <f aca="false">LEN('Pedido e Cotação'!E17)-LEN(SUBSTITUTE('Pedido e Cotação'!E17,"[mrG]",""))</f>
        <v>0</v>
      </c>
      <c r="I7" s="206" t="n">
        <f aca="false">LEN('Pedido e Cotação'!E17)-LEN(SUBSTITUTE('Pedido e Cotação'!E17,"[mrT]",""))</f>
        <v>0</v>
      </c>
      <c r="J7" s="206" t="n">
        <f aca="false">LEN('Pedido e Cotação'!E17)-LEN(SUBSTITUTE('Pedido e Cotação'!E17,"[mrU]",""))</f>
        <v>0</v>
      </c>
      <c r="K7" s="206" t="n">
        <f aca="false">LEN('Pedido e Cotação'!E17)-LEN(SUBSTITUTE('Pedido e Cotação'!E17,"[mdC]",""))</f>
        <v>0</v>
      </c>
      <c r="L7" s="206" t="n">
        <f aca="false">LEN('Pedido e Cotação'!E17)-LEN(SUBSTITUTE('Pedido e Cotação'!E17,"8oxo",""))</f>
        <v>0</v>
      </c>
      <c r="M7" s="206" t="n">
        <f aca="false">LEN('Pedido e Cotação'!E17)-LEN(SUBSTITUTE('Pedido e Cotação'!E17,"C3",""))</f>
        <v>0</v>
      </c>
      <c r="N7" s="206" t="n">
        <f aca="false">LEN('Pedido e Cotação'!E17)-LEN(SUBSTITUTE('Pedido e Cotação'!E17,"C6",""))</f>
        <v>0</v>
      </c>
      <c r="O7" s="206" t="n">
        <f aca="false">LEN('Pedido e Cotação'!E17)-LEN(SUBSTITUTE('Pedido e Cotação'!E17,"*",""))</f>
        <v>0</v>
      </c>
      <c r="P7" s="207" t="n">
        <f aca="false">IF('Pedido e Cotação'!E17="",0,IF('Pedido e Cotação'!F17=10,Preço!J7,IF('Pedido e Cotação'!F17=25,Preço!K7,IF('Pedido e Cotação'!F17=50,Preço!L7,IF('Pedido e Cotação'!F17=100,Preço!M7,IF('Pedido e Cotação'!F17=200,Preço!N7,IF('Pedido e Cotação'!F17=1000,Preço!O7)))))))</f>
        <v>0</v>
      </c>
      <c r="Q7" s="207" t="n">
        <f aca="false">IF('Pedido e Cotação'!E17="",0,IF('Pedido e Cotação'!F17=10,Preço!Q7,IF('Pedido e Cotação'!F17=25,Preço!R7,IF('Pedido e Cotação'!F17=50,Preço!S7,IF('Pedido e Cotação'!F17=100,Preço!T7,IF('Pedido e Cotação'!F17=200,Preço!U7,IF('Pedido e Cotação'!F17=1000,Preço!V7)))))))</f>
        <v>0</v>
      </c>
      <c r="R7" s="207" t="str">
        <f aca="false">IF(D7=0,"",IF('Pedido e Cotação'!F17=10,D7*AG$6,IF('Pedido e Cotação'!F17=25,D7*AH$6,IF('Pedido e Cotação'!F17=50,D7*AI$6,IF('Pedido e Cotação'!F17=100,D7*AJ$6,IF('Pedido e Cotação'!F17=200,D7*AK$6,IF('Pedido e Cotação'!F17=1000,D7*AL$6)))))))</f>
        <v/>
      </c>
      <c r="S7" s="207" t="str">
        <f aca="false">IF(E7=0,"",IF('Pedido e Cotação'!F17=10,(E7/4)*AG$11,IF('Pedido e Cotação'!F17=25,(E7/4)*AH$11,IF('Pedido e Cotação'!F17=50,(E7/4)*AI$11,IF('Pedido e Cotação'!F17=100,(E7/4)*AJ$11,IF('Pedido e Cotação'!F17=200,(E7/4)*AK$11,IF('Pedido e Cotação'!F17=1000,(E7/4)*AL$11)))))))</f>
        <v/>
      </c>
      <c r="T7" s="207" t="str">
        <f aca="false">IF(F7=0,"",IF('Pedido e Cotação'!F17=10,(F7/5)*AG$12,IF('Pedido e Cotação'!F17=25,(F7/5)*AH$12,IF('Pedido e Cotação'!F17=50,(F7/5)*AI$12,IF('Pedido e Cotação'!F17=100,(F7/5)*AJ$12,IF('Pedido e Cotação'!F17=200,(F7/5)*AK$12,IF('Pedido e Cotação'!F17=1000,(F7/5)*AL$12)))))))</f>
        <v/>
      </c>
      <c r="U7" s="207" t="str">
        <f aca="false">IF(G7=0,"",IF('Pedido e Cotação'!F17=10,(G7/5)*AG$13,IF('Pedido e Cotação'!F17=25,(G7/5)*AH$13,IF('Pedido e Cotação'!F17=50,(G7/5)*AI$13,IF('Pedido e Cotação'!F17=100,(G7/5)*AJ$13,IF('Pedido e Cotação'!F17=200,(G7/5)*AK$13,IF('Pedido e Cotação'!F17=1000,(G7/5)*AL$13)))))))</f>
        <v/>
      </c>
      <c r="V7" s="207" t="str">
        <f aca="false">IF(H7=0,"",IF('Pedido e Cotação'!F17=10,(H7/5)*AG$14,IF('Pedido e Cotação'!F17=25,(H7/5)*AH$14,IF('Pedido e Cotação'!F17=50,(H7/5)*AI$14,IF('Pedido e Cotação'!F17=100,(H7/5)*AJ$14,IF('Pedido e Cotação'!F17=200,(H7/5)*AK$14,IF('Pedido e Cotação'!F17=1000,(H7/5)*AL$14)))))))</f>
        <v/>
      </c>
      <c r="W7" s="207" t="str">
        <f aca="false">IF(I7=0,"",IF('Pedido e Cotação'!F17=10,(I7/5)*AG$15,IF('Pedido e Cotação'!F17=25,(I7/5)*AH$15,IF('Pedido e Cotação'!F17=50,(I7/5)*AI$15,IF('Pedido e Cotação'!F17=100,(I7/5)*AJ$15,IF('Pedido e Cotação'!F17=200,(I7/5)*AK$15,IF('Pedido e Cotação'!F17=1000,(I7/5)*AL$15)))))))</f>
        <v/>
      </c>
      <c r="X7" s="207" t="str">
        <f aca="false">IF(J7=0,"",IF('Pedido e Cotação'!F17=10,(J7/5)*AG$16,IF('Pedido e Cotação'!F17=25,(J7/5)*AH$16,IF('Pedido e Cotação'!F17=50,(J7/5)*AI$16,IF('Pedido e Cotação'!F17=100,(J7/5)*AJ$16,IF('Pedido e Cotação'!F17=200,(J7/5)*AK$16,IF('Pedido e Cotação'!F17=1000,(J7/5)*AL$16)))))))</f>
        <v/>
      </c>
      <c r="Y7" s="207" t="str">
        <f aca="false">IF(K7=0,"",IF('Pedido e Cotação'!F17=10,(K7/5)*AG$17,IF('Pedido e Cotação'!F17=25,(K7/5)*AH$17,IF('Pedido e Cotação'!F17=50,(K7/5)*AI$17,IF('Pedido e Cotação'!F17=100,(K7/5)*AJ$17,IF('Pedido e Cotação'!F17=200,(K7/5)*AK$17,IF('Pedido e Cotação'!F17=1000,(K7/5)*AL$17)))))))</f>
        <v/>
      </c>
      <c r="Z7" s="207" t="str">
        <f aca="false">IF(L7=0,"",IF('Pedido e Cotação'!F17=10,((L7)*AG$7)/4,IF('Pedido e Cotação'!F17=25,((L7)*AH$7)/4,IF('Pedido e Cotação'!F17=50,((L7)*AI$7)/4,IF('Pedido e Cotação'!F17=100,((L7)*AJ$7)/4,IF('Pedido e Cotação'!F17=200,((L7)*AK$7)/4,IF('Pedido e Cotação'!F17=1000,(L7)*AL$7)))))))</f>
        <v/>
      </c>
      <c r="AA7" s="207" t="str">
        <f aca="false">IF(M7=0,"",IF('Pedido e Cotação'!F17=10,(M7*AG$8)/2,IF('Pedido e Cotação'!F17=25,(M7*AH$8)/2,IF('Pedido e Cotação'!F17=50,(M7*AI$8)/2,IF('Pedido e Cotação'!F17=100,(M7*AJ$8)/2,IF('Pedido e Cotação'!F17=200,(M7*AK$8)/2,IF('Pedido e Cotação'!F17=1000,M7*AL$8)))))))</f>
        <v/>
      </c>
      <c r="AB7" s="207" t="str">
        <f aca="false">IF(N7=0,"",IF('Pedido e Cotação'!F17=10,(N7*AG$9)/2,IF('Pedido e Cotação'!F17=25,(N7*AH$9)/2,IF('Pedido e Cotação'!F17=50,(N7*AI$9)/2,IF('Pedido e Cotação'!F17=100,(N7*AJ$9)/2,IF('Pedido e Cotação'!F17=200,(N7*AK$9)/2,IF('Pedido e Cotação'!F17=1000,N7*AL$9)))))))</f>
        <v/>
      </c>
      <c r="AC7" s="207" t="str">
        <f aca="false">IF(O7=0,"",IF('Pedido e Cotação'!F17=10,(O7*AG$10),IF('Pedido e Cotação'!F17=25,(O7*AH$10),IF('Pedido e Cotação'!F17=50,(O7*AI$10),IF('Pedido e Cotação'!F17=100,(O7*AJ$10),IF('Pedido e Cotação'!F17=200,(O7*AK$10),IF('Pedido e Cotação'!F17=1000,O7*AL$10)))))))</f>
        <v/>
      </c>
      <c r="AD7" s="208" t="n">
        <f aca="false">SUM(P7:AC7)+Marcações!AI7</f>
        <v>0</v>
      </c>
      <c r="AF7" s="217" t="s">
        <v>218</v>
      </c>
      <c r="AG7" s="218" t="n">
        <v>580</v>
      </c>
      <c r="AH7" s="219" t="n">
        <v>628</v>
      </c>
      <c r="AI7" s="219" t="n">
        <v>783</v>
      </c>
      <c r="AJ7" s="219" t="n">
        <v>1018</v>
      </c>
      <c r="AK7" s="219" t="n">
        <v>1220</v>
      </c>
      <c r="AL7" s="220" t="n">
        <v>1830</v>
      </c>
    </row>
    <row r="8" customFormat="false" ht="14.25" hidden="false" customHeight="false" outlineLevel="0" collapsed="false">
      <c r="B8" s="205" t="n">
        <f aca="false">LEN(SUBSTITUTE('Pedido e Cotação'!E18," ",""))</f>
        <v>0</v>
      </c>
      <c r="C8" s="206" t="n">
        <f aca="false">B8-SUM(D8:O8)</f>
        <v>0</v>
      </c>
      <c r="D8" s="206" t="n">
        <f aca="false">LEN('Pedido e Cotação'!E18)-LEN(SUBSTITUTE('Pedido e Cotação'!E18,"I",""))</f>
        <v>0</v>
      </c>
      <c r="E8" s="206" t="n">
        <f aca="false">LEN('Pedido e Cotação'!E18)-LEN(SUBSTITUTE('Pedido e Cotação'!E18,"[dU]",""))</f>
        <v>0</v>
      </c>
      <c r="F8" s="206" t="n">
        <f aca="false">LEN('Pedido e Cotação'!E18)-LEN(SUBSTITUTE('Pedido e Cotação'!E18,"[mrA]",""))</f>
        <v>0</v>
      </c>
      <c r="G8" s="206" t="n">
        <f aca="false">LEN('Pedido e Cotação'!E18)-LEN(SUBSTITUTE('Pedido e Cotação'!E18,"[mrC]",""))</f>
        <v>0</v>
      </c>
      <c r="H8" s="206" t="n">
        <f aca="false">LEN('Pedido e Cotação'!E18)-LEN(SUBSTITUTE('Pedido e Cotação'!E18,"[mrG]",""))</f>
        <v>0</v>
      </c>
      <c r="I8" s="206" t="n">
        <f aca="false">LEN('Pedido e Cotação'!E18)-LEN(SUBSTITUTE('Pedido e Cotação'!E18,"[mrT]",""))</f>
        <v>0</v>
      </c>
      <c r="J8" s="206" t="n">
        <f aca="false">LEN('Pedido e Cotação'!E18)-LEN(SUBSTITUTE('Pedido e Cotação'!E18,"[mrU]",""))</f>
        <v>0</v>
      </c>
      <c r="K8" s="206" t="n">
        <f aca="false">LEN('Pedido e Cotação'!E18)-LEN(SUBSTITUTE('Pedido e Cotação'!E18,"[mdC]",""))</f>
        <v>0</v>
      </c>
      <c r="L8" s="206" t="n">
        <f aca="false">LEN('Pedido e Cotação'!E18)-LEN(SUBSTITUTE('Pedido e Cotação'!E18,"8oxo",""))</f>
        <v>0</v>
      </c>
      <c r="M8" s="206" t="n">
        <f aca="false">LEN('Pedido e Cotação'!E18)-LEN(SUBSTITUTE('Pedido e Cotação'!E18,"C3",""))</f>
        <v>0</v>
      </c>
      <c r="N8" s="206" t="n">
        <f aca="false">LEN('Pedido e Cotação'!E18)-LEN(SUBSTITUTE('Pedido e Cotação'!E18,"C6",""))</f>
        <v>0</v>
      </c>
      <c r="O8" s="206" t="n">
        <f aca="false">LEN('Pedido e Cotação'!E18)-LEN(SUBSTITUTE('Pedido e Cotação'!E18,"*",""))</f>
        <v>0</v>
      </c>
      <c r="P8" s="207" t="n">
        <f aca="false">IF('Pedido e Cotação'!E18="",0,IF('Pedido e Cotação'!F18=10,Preço!J8,IF('Pedido e Cotação'!F18=25,Preço!K8,IF('Pedido e Cotação'!F18=50,Preço!L8,IF('Pedido e Cotação'!F18=100,Preço!M8,IF('Pedido e Cotação'!F18=200,Preço!N8,IF('Pedido e Cotação'!F18=1000,Preço!O8)))))))</f>
        <v>0</v>
      </c>
      <c r="Q8" s="207" t="n">
        <f aca="false">IF('Pedido e Cotação'!E18="",0,IF('Pedido e Cotação'!F18=10,Preço!Q8,IF('Pedido e Cotação'!F18=25,Preço!R8,IF('Pedido e Cotação'!F18=50,Preço!S8,IF('Pedido e Cotação'!F18=100,Preço!T8,IF('Pedido e Cotação'!F18=200,Preço!U8,IF('Pedido e Cotação'!F18=1000,Preço!V8)))))))</f>
        <v>0</v>
      </c>
      <c r="R8" s="207" t="str">
        <f aca="false">IF(D8=0,"",IF('Pedido e Cotação'!F18=10,D8*AG$6,IF('Pedido e Cotação'!F18=25,D8*AH$6,IF('Pedido e Cotação'!F18=50,D8*AI$6,IF('Pedido e Cotação'!F18=100,D8*AJ$6,IF('Pedido e Cotação'!F18=200,D8*AK$6,IF('Pedido e Cotação'!F18=1000,D8*AL$6)))))))</f>
        <v/>
      </c>
      <c r="S8" s="207" t="str">
        <f aca="false">IF(E8=0,"",IF('Pedido e Cotação'!F18=10,(E8/4)*AG$11,IF('Pedido e Cotação'!F18=25,(E8/4)*AH$11,IF('Pedido e Cotação'!F18=50,(E8/4)*AI$11,IF('Pedido e Cotação'!F18=100,(E8/4)*AJ$11,IF('Pedido e Cotação'!F18=200,(E8/4)*AK$11,IF('Pedido e Cotação'!F18=1000,(E8/4)*AL$11)))))))</f>
        <v/>
      </c>
      <c r="T8" s="207" t="str">
        <f aca="false">IF(F8=0,"",IF('Pedido e Cotação'!F18=10,(F8/5)*AG$12,IF('Pedido e Cotação'!F18=25,(F8/5)*AH$12,IF('Pedido e Cotação'!F18=50,(F8/5)*AI$12,IF('Pedido e Cotação'!F18=100,(F8/5)*AJ$12,IF('Pedido e Cotação'!F18=200,(F8/5)*AK$12,IF('Pedido e Cotação'!F18=1000,(F8/5)*AL$12)))))))</f>
        <v/>
      </c>
      <c r="U8" s="207" t="str">
        <f aca="false">IF(G8=0,"",IF('Pedido e Cotação'!F18=10,(G8/5)*AG$13,IF('Pedido e Cotação'!F18=25,(G8/5)*AH$13,IF('Pedido e Cotação'!F18=50,(G8/5)*AI$13,IF('Pedido e Cotação'!F18=100,(G8/5)*AJ$13,IF('Pedido e Cotação'!F18=200,(G8/5)*AK$13,IF('Pedido e Cotação'!F18=1000,(G8/5)*AL$13)))))))</f>
        <v/>
      </c>
      <c r="V8" s="207" t="str">
        <f aca="false">IF(H8=0,"",IF('Pedido e Cotação'!F18=10,(H8/5)*AG$14,IF('Pedido e Cotação'!F18=25,(H8/5)*AH$14,IF('Pedido e Cotação'!F18=50,(H8/5)*AI$14,IF('Pedido e Cotação'!F18=100,(H8/5)*AJ$14,IF('Pedido e Cotação'!F18=200,(H8/5)*AK$14,IF('Pedido e Cotação'!F18=1000,(H8/5)*AL$14)))))))</f>
        <v/>
      </c>
      <c r="W8" s="207" t="str">
        <f aca="false">IF(I8=0,"",IF('Pedido e Cotação'!F18=10,(I8/5)*AG$15,IF('Pedido e Cotação'!F18=25,(I8/5)*AH$15,IF('Pedido e Cotação'!F18=50,(I8/5)*AI$15,IF('Pedido e Cotação'!F18=100,(I8/5)*AJ$15,IF('Pedido e Cotação'!F18=200,(I8/5)*AK$15,IF('Pedido e Cotação'!F18=1000,(I8/5)*AL$15)))))))</f>
        <v/>
      </c>
      <c r="X8" s="207" t="str">
        <f aca="false">IF(J8=0,"",IF('Pedido e Cotação'!F18=10,(J8/5)*AG$16,IF('Pedido e Cotação'!F18=25,(J8/5)*AH$16,IF('Pedido e Cotação'!F18=50,(J8/5)*AI$16,IF('Pedido e Cotação'!F18=100,(J8/5)*AJ$16,IF('Pedido e Cotação'!F18=200,(J8/5)*AK$16,IF('Pedido e Cotação'!F18=1000,(J8/5)*AL$16)))))))</f>
        <v/>
      </c>
      <c r="Y8" s="207" t="str">
        <f aca="false">IF(K8=0,"",IF('Pedido e Cotação'!F18=10,(K8/5)*AG$17,IF('Pedido e Cotação'!F18=25,(K8/5)*AH$17,IF('Pedido e Cotação'!F18=50,(K8/5)*AI$17,IF('Pedido e Cotação'!F18=100,(K8/5)*AJ$17,IF('Pedido e Cotação'!F18=200,(K8/5)*AK$17,IF('Pedido e Cotação'!F18=1000,(K8/5)*AL$17)))))))</f>
        <v/>
      </c>
      <c r="Z8" s="207" t="str">
        <f aca="false">IF(L8=0,"",IF('Pedido e Cotação'!F18=10,((L8)*AG$7)/4,IF('Pedido e Cotação'!F18=25,((L8)*AH$7)/4,IF('Pedido e Cotação'!F18=50,((L8)*AI$7)/4,IF('Pedido e Cotação'!F18=100,((L8)*AJ$7)/4,IF('Pedido e Cotação'!F18=200,((L8)*AK$7)/4,IF('Pedido e Cotação'!F18=1000,(L8)*AL$7)))))))</f>
        <v/>
      </c>
      <c r="AA8" s="207" t="str">
        <f aca="false">IF(M8=0,"",IF('Pedido e Cotação'!F18=10,(M8*AG$8)/2,IF('Pedido e Cotação'!F18=25,(M8*AH$8)/2,IF('Pedido e Cotação'!F18=50,(M8*AI$8)/2,IF('Pedido e Cotação'!F18=100,(M8*AJ$8)/2,IF('Pedido e Cotação'!F18=200,(M8*AK$8)/2,IF('Pedido e Cotação'!F18=1000,M8*AL$8)))))))</f>
        <v/>
      </c>
      <c r="AB8" s="207" t="str">
        <f aca="false">IF(N8=0,"",IF('Pedido e Cotação'!F18=10,(N8*AG$9)/2,IF('Pedido e Cotação'!F18=25,(N8*AH$9)/2,IF('Pedido e Cotação'!F18=50,(N8*AI$9)/2,IF('Pedido e Cotação'!F18=100,(N8*AJ$9)/2,IF('Pedido e Cotação'!F18=200,(N8*AK$9)/2,IF('Pedido e Cotação'!F18=1000,N8*AL$9)))))))</f>
        <v/>
      </c>
      <c r="AC8" s="207" t="str">
        <f aca="false">IF(O8=0,"",IF('Pedido e Cotação'!F18=10,(O8*AG$10),IF('Pedido e Cotação'!F18=25,(O8*AH$10),IF('Pedido e Cotação'!F18=50,(O8*AI$10),IF('Pedido e Cotação'!F18=100,(O8*AJ$10),IF('Pedido e Cotação'!F18=200,(O8*AK$10),IF('Pedido e Cotação'!F18=1000,O8*AL$10)))))))</f>
        <v/>
      </c>
      <c r="AD8" s="208" t="n">
        <f aca="false">SUM(P8:AC8)+Marcações!AI8</f>
        <v>0</v>
      </c>
      <c r="AF8" s="217" t="s">
        <v>221</v>
      </c>
      <c r="AG8" s="218" t="n">
        <v>257</v>
      </c>
      <c r="AH8" s="219" t="n">
        <v>280</v>
      </c>
      <c r="AI8" s="219" t="n">
        <v>340</v>
      </c>
      <c r="AJ8" s="219" t="n">
        <v>405</v>
      </c>
      <c r="AK8" s="219" t="n">
        <v>490</v>
      </c>
      <c r="AL8" s="220" t="n">
        <v>735</v>
      </c>
    </row>
    <row r="9" customFormat="false" ht="14.25" hidden="false" customHeight="false" outlineLevel="0" collapsed="false">
      <c r="B9" s="205" t="n">
        <f aca="false">LEN(SUBSTITUTE('Pedido e Cotação'!E19," ",""))</f>
        <v>0</v>
      </c>
      <c r="C9" s="206" t="n">
        <f aca="false">B9-SUM(D9:O9)</f>
        <v>0</v>
      </c>
      <c r="D9" s="206" t="n">
        <f aca="false">LEN('Pedido e Cotação'!E19)-LEN(SUBSTITUTE('Pedido e Cotação'!E19,"I",""))</f>
        <v>0</v>
      </c>
      <c r="E9" s="206" t="n">
        <f aca="false">LEN('Pedido e Cotação'!E19)-LEN(SUBSTITUTE('Pedido e Cotação'!E19,"[dU]",""))</f>
        <v>0</v>
      </c>
      <c r="F9" s="206" t="n">
        <f aca="false">LEN('Pedido e Cotação'!E19)-LEN(SUBSTITUTE('Pedido e Cotação'!E19,"[mrA]",""))</f>
        <v>0</v>
      </c>
      <c r="G9" s="206" t="n">
        <f aca="false">LEN('Pedido e Cotação'!E19)-LEN(SUBSTITUTE('Pedido e Cotação'!E19,"[mrC]",""))</f>
        <v>0</v>
      </c>
      <c r="H9" s="206" t="n">
        <f aca="false">LEN('Pedido e Cotação'!E19)-LEN(SUBSTITUTE('Pedido e Cotação'!E19,"[mrG]",""))</f>
        <v>0</v>
      </c>
      <c r="I9" s="206" t="n">
        <f aca="false">LEN('Pedido e Cotação'!E19)-LEN(SUBSTITUTE('Pedido e Cotação'!E19,"[mrT]",""))</f>
        <v>0</v>
      </c>
      <c r="J9" s="206" t="n">
        <f aca="false">LEN('Pedido e Cotação'!E19)-LEN(SUBSTITUTE('Pedido e Cotação'!E19,"[mrU]",""))</f>
        <v>0</v>
      </c>
      <c r="K9" s="206" t="n">
        <f aca="false">LEN('Pedido e Cotação'!E19)-LEN(SUBSTITUTE('Pedido e Cotação'!E19,"[mdC]",""))</f>
        <v>0</v>
      </c>
      <c r="L9" s="206" t="n">
        <f aca="false">LEN('Pedido e Cotação'!E19)-LEN(SUBSTITUTE('Pedido e Cotação'!E19,"8oxo",""))</f>
        <v>0</v>
      </c>
      <c r="M9" s="206" t="n">
        <f aca="false">LEN('Pedido e Cotação'!E19)-LEN(SUBSTITUTE('Pedido e Cotação'!E19,"C3",""))</f>
        <v>0</v>
      </c>
      <c r="N9" s="206" t="n">
        <f aca="false">LEN('Pedido e Cotação'!E19)-LEN(SUBSTITUTE('Pedido e Cotação'!E19,"C6",""))</f>
        <v>0</v>
      </c>
      <c r="O9" s="206" t="n">
        <f aca="false">LEN('Pedido e Cotação'!E19)-LEN(SUBSTITUTE('Pedido e Cotação'!E19,"*",""))</f>
        <v>0</v>
      </c>
      <c r="P9" s="207" t="n">
        <f aca="false">IF('Pedido e Cotação'!E19="",0,IF('Pedido e Cotação'!F19=10,Preço!J9,IF('Pedido e Cotação'!F19=25,Preço!K9,IF('Pedido e Cotação'!F19=50,Preço!L9,IF('Pedido e Cotação'!F19=100,Preço!M9,IF('Pedido e Cotação'!F19=200,Preço!N9,IF('Pedido e Cotação'!F19=1000,Preço!O9)))))))</f>
        <v>0</v>
      </c>
      <c r="Q9" s="207" t="n">
        <f aca="false">IF('Pedido e Cotação'!E19="",0,IF('Pedido e Cotação'!F19=10,Preço!Q9,IF('Pedido e Cotação'!F19=25,Preço!R9,IF('Pedido e Cotação'!F19=50,Preço!S9,IF('Pedido e Cotação'!F19=100,Preço!T9,IF('Pedido e Cotação'!F19=200,Preço!U9,IF('Pedido e Cotação'!F19=1000,Preço!V9)))))))</f>
        <v>0</v>
      </c>
      <c r="R9" s="207" t="str">
        <f aca="false">IF(D9=0,"",IF('Pedido e Cotação'!F19=10,D9*AG$6,IF('Pedido e Cotação'!F19=25,D9*AH$6,IF('Pedido e Cotação'!F19=50,D9*AI$6,IF('Pedido e Cotação'!F19=100,D9*AJ$6,IF('Pedido e Cotação'!F19=200,D9*AK$6,IF('Pedido e Cotação'!F19=1000,D9*AL$6)))))))</f>
        <v/>
      </c>
      <c r="S9" s="207" t="str">
        <f aca="false">IF(E9=0,"",IF('Pedido e Cotação'!F19=10,(E9/4)*AG$11,IF('Pedido e Cotação'!F19=25,(E9/4)*AH$11,IF('Pedido e Cotação'!F19=50,(E9/4)*AI$11,IF('Pedido e Cotação'!F19=100,(E9/4)*AJ$11,IF('Pedido e Cotação'!F19=200,(E9/4)*AK$11,IF('Pedido e Cotação'!F19=1000,(E9/4)*AL$11)))))))</f>
        <v/>
      </c>
      <c r="T9" s="207" t="str">
        <f aca="false">IF(F9=0,"",IF('Pedido e Cotação'!F19=10,(F9/5)*AG$12,IF('Pedido e Cotação'!F19=25,(F9/5)*AH$12,IF('Pedido e Cotação'!F19=50,(F9/5)*AI$12,IF('Pedido e Cotação'!F19=100,(F9/5)*AJ$12,IF('Pedido e Cotação'!F19=200,(F9/5)*AK$12,IF('Pedido e Cotação'!F19=1000,(F9/5)*AL$12)))))))</f>
        <v/>
      </c>
      <c r="U9" s="207" t="str">
        <f aca="false">IF(G9=0,"",IF('Pedido e Cotação'!F19=10,(G9/5)*AG$13,IF('Pedido e Cotação'!F19=25,(G9/5)*AH$13,IF('Pedido e Cotação'!F19=50,(G9/5)*AI$13,IF('Pedido e Cotação'!F19=100,(G9/5)*AJ$13,IF('Pedido e Cotação'!F19=200,(G9/5)*AK$13,IF('Pedido e Cotação'!F19=1000,(G9/5)*AL$13)))))))</f>
        <v/>
      </c>
      <c r="V9" s="207" t="str">
        <f aca="false">IF(H9=0,"",IF('Pedido e Cotação'!F19=10,(H9/5)*AG$14,IF('Pedido e Cotação'!F19=25,(H9/5)*AH$14,IF('Pedido e Cotação'!F19=50,(H9/5)*AI$14,IF('Pedido e Cotação'!F19=100,(H9/5)*AJ$14,IF('Pedido e Cotação'!F19=200,(H9/5)*AK$14,IF('Pedido e Cotação'!F19=1000,(H9/5)*AL$14)))))))</f>
        <v/>
      </c>
      <c r="W9" s="207" t="str">
        <f aca="false">IF(I9=0,"",IF('Pedido e Cotação'!F19=10,(I9/5)*AG$15,IF('Pedido e Cotação'!F19=25,(I9/5)*AH$15,IF('Pedido e Cotação'!F19=50,(I9/5)*AI$15,IF('Pedido e Cotação'!F19=100,(I9/5)*AJ$15,IF('Pedido e Cotação'!F19=200,(I9/5)*AK$15,IF('Pedido e Cotação'!F19=1000,(I9/5)*AL$15)))))))</f>
        <v/>
      </c>
      <c r="X9" s="207" t="str">
        <f aca="false">IF(J9=0,"",IF('Pedido e Cotação'!F19=10,(J9/5)*AG$16,IF('Pedido e Cotação'!F19=25,(J9/5)*AH$16,IF('Pedido e Cotação'!F19=50,(J9/5)*AI$16,IF('Pedido e Cotação'!F19=100,(J9/5)*AJ$16,IF('Pedido e Cotação'!F19=200,(J9/5)*AK$16,IF('Pedido e Cotação'!F19=1000,(J9/5)*AL$16)))))))</f>
        <v/>
      </c>
      <c r="Y9" s="207" t="str">
        <f aca="false">IF(K9=0,"",IF('Pedido e Cotação'!F19=10,(K9/5)*AG$17,IF('Pedido e Cotação'!F19=25,(K9/5)*AH$17,IF('Pedido e Cotação'!F19=50,(K9/5)*AI$17,IF('Pedido e Cotação'!F19=100,(K9/5)*AJ$17,IF('Pedido e Cotação'!F19=200,(K9/5)*AK$17,IF('Pedido e Cotação'!F19=1000,(K9/5)*AL$17)))))))</f>
        <v/>
      </c>
      <c r="Z9" s="207" t="str">
        <f aca="false">IF(L9=0,"",IF('Pedido e Cotação'!F19=10,((L9)*AG$7)/4,IF('Pedido e Cotação'!F19=25,((L9)*AH$7)/4,IF('Pedido e Cotação'!F19=50,((L9)*AI$7)/4,IF('Pedido e Cotação'!F19=100,((L9)*AJ$7)/4,IF('Pedido e Cotação'!F19=200,((L9)*AK$7)/4,IF('Pedido e Cotação'!F19=1000,(L9)*AL$7)))))))</f>
        <v/>
      </c>
      <c r="AA9" s="207" t="str">
        <f aca="false">IF(M9=0,"",IF('Pedido e Cotação'!F19=10,(M9*AG$8)/2,IF('Pedido e Cotação'!F19=25,(M9*AH$8)/2,IF('Pedido e Cotação'!F19=50,(M9*AI$8)/2,IF('Pedido e Cotação'!F19=100,(M9*AJ$8)/2,IF('Pedido e Cotação'!F19=200,(M9*AK$8)/2,IF('Pedido e Cotação'!F19=1000,M9*AL$8)))))))</f>
        <v/>
      </c>
      <c r="AB9" s="207" t="str">
        <f aca="false">IF(N9=0,"",IF('Pedido e Cotação'!F19=10,(N9*AG$9)/2,IF('Pedido e Cotação'!F19=25,(N9*AH$9)/2,IF('Pedido e Cotação'!F19=50,(N9*AI$9)/2,IF('Pedido e Cotação'!F19=100,(N9*AJ$9)/2,IF('Pedido e Cotação'!F19=200,(N9*AK$9)/2,IF('Pedido e Cotação'!F19=1000,N9*AL$9)))))))</f>
        <v/>
      </c>
      <c r="AC9" s="207" t="str">
        <f aca="false">IF(O9=0,"",IF('Pedido e Cotação'!F19=10,(O9*AG$10),IF('Pedido e Cotação'!F19=25,(O9*AH$10),IF('Pedido e Cotação'!F19=50,(O9*AI$10),IF('Pedido e Cotação'!F19=100,(O9*AJ$10),IF('Pedido e Cotação'!F19=200,(O9*AK$10),IF('Pedido e Cotação'!F19=1000,O9*AL$10)))))))</f>
        <v/>
      </c>
      <c r="AD9" s="208" t="n">
        <f aca="false">SUM(P9:AC9)+Marcações!AI9</f>
        <v>0</v>
      </c>
      <c r="AF9" s="217" t="s">
        <v>224</v>
      </c>
      <c r="AG9" s="218" t="n">
        <v>257</v>
      </c>
      <c r="AH9" s="219" t="n">
        <v>280</v>
      </c>
      <c r="AI9" s="219" t="n">
        <v>340</v>
      </c>
      <c r="AJ9" s="219" t="n">
        <v>405</v>
      </c>
      <c r="AK9" s="219" t="n">
        <v>490</v>
      </c>
      <c r="AL9" s="220" t="n">
        <v>735</v>
      </c>
    </row>
    <row r="10" customFormat="false" ht="14.25" hidden="false" customHeight="false" outlineLevel="0" collapsed="false">
      <c r="B10" s="205" t="n">
        <f aca="false">LEN(SUBSTITUTE('Pedido e Cotação'!E20," ",""))</f>
        <v>0</v>
      </c>
      <c r="C10" s="206" t="n">
        <f aca="false">B10-SUM(D10:O10)</f>
        <v>0</v>
      </c>
      <c r="D10" s="206" t="n">
        <f aca="false">LEN('Pedido e Cotação'!E20)-LEN(SUBSTITUTE('Pedido e Cotação'!E20,"I",""))</f>
        <v>0</v>
      </c>
      <c r="E10" s="206" t="n">
        <f aca="false">LEN('Pedido e Cotação'!E20)-LEN(SUBSTITUTE('Pedido e Cotação'!E20,"[dU]",""))</f>
        <v>0</v>
      </c>
      <c r="F10" s="206" t="n">
        <f aca="false">LEN('Pedido e Cotação'!E20)-LEN(SUBSTITUTE('Pedido e Cotação'!E20,"[mrA]",""))</f>
        <v>0</v>
      </c>
      <c r="G10" s="206" t="n">
        <f aca="false">LEN('Pedido e Cotação'!E20)-LEN(SUBSTITUTE('Pedido e Cotação'!E20,"[mrC]",""))</f>
        <v>0</v>
      </c>
      <c r="H10" s="206" t="n">
        <f aca="false">LEN('Pedido e Cotação'!E20)-LEN(SUBSTITUTE('Pedido e Cotação'!E20,"[mrG]",""))</f>
        <v>0</v>
      </c>
      <c r="I10" s="206" t="n">
        <f aca="false">LEN('Pedido e Cotação'!E20)-LEN(SUBSTITUTE('Pedido e Cotação'!E20,"[mrT]",""))</f>
        <v>0</v>
      </c>
      <c r="J10" s="206" t="n">
        <f aca="false">LEN('Pedido e Cotação'!E20)-LEN(SUBSTITUTE('Pedido e Cotação'!E20,"[mrU]",""))</f>
        <v>0</v>
      </c>
      <c r="K10" s="206" t="n">
        <f aca="false">LEN('Pedido e Cotação'!E20)-LEN(SUBSTITUTE('Pedido e Cotação'!E20,"[mdC]",""))</f>
        <v>0</v>
      </c>
      <c r="L10" s="206" t="n">
        <f aca="false">LEN('Pedido e Cotação'!E20)-LEN(SUBSTITUTE('Pedido e Cotação'!E20,"8oxo",""))</f>
        <v>0</v>
      </c>
      <c r="M10" s="206" t="n">
        <f aca="false">LEN('Pedido e Cotação'!E20)-LEN(SUBSTITUTE('Pedido e Cotação'!E20,"C3",""))</f>
        <v>0</v>
      </c>
      <c r="N10" s="206" t="n">
        <f aca="false">LEN('Pedido e Cotação'!E20)-LEN(SUBSTITUTE('Pedido e Cotação'!E20,"C6",""))</f>
        <v>0</v>
      </c>
      <c r="O10" s="206" t="n">
        <f aca="false">LEN('Pedido e Cotação'!E20)-LEN(SUBSTITUTE('Pedido e Cotação'!E20,"*",""))</f>
        <v>0</v>
      </c>
      <c r="P10" s="207" t="n">
        <f aca="false">IF('Pedido e Cotação'!E20="",0,IF('Pedido e Cotação'!F20=10,Preço!J10,IF('Pedido e Cotação'!F20=25,Preço!K10,IF('Pedido e Cotação'!F20=50,Preço!L10,IF('Pedido e Cotação'!F20=100,Preço!M10,IF('Pedido e Cotação'!F20=200,Preço!N10,IF('Pedido e Cotação'!F20=1000,Preço!O10)))))))</f>
        <v>0</v>
      </c>
      <c r="Q10" s="207" t="n">
        <f aca="false">IF('Pedido e Cotação'!E20="",0,IF('Pedido e Cotação'!F20=10,Preço!Q10,IF('Pedido e Cotação'!F20=25,Preço!R10,IF('Pedido e Cotação'!F20=50,Preço!S10,IF('Pedido e Cotação'!F20=100,Preço!T10,IF('Pedido e Cotação'!F20=200,Preço!U10,IF('Pedido e Cotação'!F20=1000,Preço!V10)))))))</f>
        <v>0</v>
      </c>
      <c r="R10" s="207" t="str">
        <f aca="false">IF(D10=0,"",IF('Pedido e Cotação'!F20=10,D10*AG$6,IF('Pedido e Cotação'!F20=25,D10*AH$6,IF('Pedido e Cotação'!F20=50,D10*AI$6,IF('Pedido e Cotação'!F20=100,D10*AJ$6,IF('Pedido e Cotação'!F20=200,D10*AK$6,IF('Pedido e Cotação'!F20=1000,D10*AL$6)))))))</f>
        <v/>
      </c>
      <c r="S10" s="207" t="str">
        <f aca="false">IF(E10=0,"",IF('Pedido e Cotação'!F20=10,(E10/4)*AG$11,IF('Pedido e Cotação'!F20=25,(E10/4)*AH$11,IF('Pedido e Cotação'!F20=50,(E10/4)*AI$11,IF('Pedido e Cotação'!F20=100,(E10/4)*AJ$11,IF('Pedido e Cotação'!F20=200,(E10/4)*AK$11,IF('Pedido e Cotação'!F20=1000,(E10/4)*AL$11)))))))</f>
        <v/>
      </c>
      <c r="T10" s="207" t="str">
        <f aca="false">IF(F10=0,"",IF('Pedido e Cotação'!F20=10,(F10/5)*AG$12,IF('Pedido e Cotação'!F20=25,(F10/5)*AH$12,IF('Pedido e Cotação'!F20=50,(F10/5)*AI$12,IF('Pedido e Cotação'!F20=100,(F10/5)*AJ$12,IF('Pedido e Cotação'!F20=200,(F10/5)*AK$12,IF('Pedido e Cotação'!F20=1000,(F10/5)*AL$12)))))))</f>
        <v/>
      </c>
      <c r="U10" s="207" t="str">
        <f aca="false">IF(G10=0,"",IF('Pedido e Cotação'!F20=10,(G10/5)*AG$13,IF('Pedido e Cotação'!F20=25,(G10/5)*AH$13,IF('Pedido e Cotação'!F20=50,(G10/5)*AI$13,IF('Pedido e Cotação'!F20=100,(G10/5)*AJ$13,IF('Pedido e Cotação'!F20=200,(G10/5)*AK$13,IF('Pedido e Cotação'!F20=1000,(G10/5)*AL$13)))))))</f>
        <v/>
      </c>
      <c r="V10" s="207" t="str">
        <f aca="false">IF(H10=0,"",IF('Pedido e Cotação'!F20=10,(H10/5)*AG$14,IF('Pedido e Cotação'!F20=25,(H10/5)*AH$14,IF('Pedido e Cotação'!F20=50,(H10/5)*AI$14,IF('Pedido e Cotação'!F20=100,(H10/5)*AJ$14,IF('Pedido e Cotação'!F20=200,(H10/5)*AK$14,IF('Pedido e Cotação'!F20=1000,(H10/5)*AL$14)))))))</f>
        <v/>
      </c>
      <c r="W10" s="207" t="str">
        <f aca="false">IF(I10=0,"",IF('Pedido e Cotação'!F20=10,(I10/5)*AG$15,IF('Pedido e Cotação'!F20=25,(I10/5)*AH$15,IF('Pedido e Cotação'!F20=50,(I10/5)*AI$15,IF('Pedido e Cotação'!F20=100,(I10/5)*AJ$15,IF('Pedido e Cotação'!F20=200,(I10/5)*AK$15,IF('Pedido e Cotação'!F20=1000,(I10/5)*AL$15)))))))</f>
        <v/>
      </c>
      <c r="X10" s="207" t="str">
        <f aca="false">IF(J10=0,"",IF('Pedido e Cotação'!F20=10,(J10/5)*AG$16,IF('Pedido e Cotação'!F20=25,(J10/5)*AH$16,IF('Pedido e Cotação'!F20=50,(J10/5)*AI$16,IF('Pedido e Cotação'!F20=100,(J10/5)*AJ$16,IF('Pedido e Cotação'!F20=200,(J10/5)*AK$16,IF('Pedido e Cotação'!F20=1000,(J10/5)*AL$16)))))))</f>
        <v/>
      </c>
      <c r="Y10" s="207" t="str">
        <f aca="false">IF(K10=0,"",IF('Pedido e Cotação'!F20=10,(K10/5)*AG$17,IF('Pedido e Cotação'!F20=25,(K10/5)*AH$17,IF('Pedido e Cotação'!F20=50,(K10/5)*AI$17,IF('Pedido e Cotação'!F20=100,(K10/5)*AJ$17,IF('Pedido e Cotação'!F20=200,(K10/5)*AK$17,IF('Pedido e Cotação'!F20=1000,(K10/5)*AL$17)))))))</f>
        <v/>
      </c>
      <c r="Z10" s="207" t="str">
        <f aca="false">IF(L10=0,"",IF('Pedido e Cotação'!F20=10,((L10)*AG$7)/4,IF('Pedido e Cotação'!F20=25,((L10)*AH$7)/4,IF('Pedido e Cotação'!F20=50,((L10)*AI$7)/4,IF('Pedido e Cotação'!F20=100,((L10)*AJ$7)/4,IF('Pedido e Cotação'!F20=200,((L10)*AK$7)/4,IF('Pedido e Cotação'!F20=1000,(L10)*AL$7)))))))</f>
        <v/>
      </c>
      <c r="AA10" s="207" t="str">
        <f aca="false">IF(M10=0,"",IF('Pedido e Cotação'!F20=10,(M10*AG$8)/2,IF('Pedido e Cotação'!F20=25,(M10*AH$8)/2,IF('Pedido e Cotação'!F20=50,(M10*AI$8)/2,IF('Pedido e Cotação'!F20=100,(M10*AJ$8)/2,IF('Pedido e Cotação'!F20=200,(M10*AK$8)/2,IF('Pedido e Cotação'!F20=1000,M10*AL$8)))))))</f>
        <v/>
      </c>
      <c r="AB10" s="207" t="str">
        <f aca="false">IF(N10=0,"",IF('Pedido e Cotação'!F20=10,(N10*AG$9)/2,IF('Pedido e Cotação'!F20=25,(N10*AH$9)/2,IF('Pedido e Cotação'!F20=50,(N10*AI$9)/2,IF('Pedido e Cotação'!F20=100,(N10*AJ$9)/2,IF('Pedido e Cotação'!F20=200,(N10*AK$9)/2,IF('Pedido e Cotação'!F20=1000,N10*AL$9)))))))</f>
        <v/>
      </c>
      <c r="AC10" s="207" t="str">
        <f aca="false">IF(O10=0,"",IF('Pedido e Cotação'!F20=10,(O10*AG$10),IF('Pedido e Cotação'!F20=25,(O10*AH$10),IF('Pedido e Cotação'!F20=50,(O10*AI$10),IF('Pedido e Cotação'!F20=100,(O10*AJ$10),IF('Pedido e Cotação'!F20=200,(O10*AK$10),IF('Pedido e Cotação'!F20=1000,O10*AL$10)))))))</f>
        <v/>
      </c>
      <c r="AD10" s="208" t="n">
        <f aca="false">SUM(P10:AC10)+Marcações!AI10</f>
        <v>0</v>
      </c>
      <c r="AF10" s="217" t="s">
        <v>1076</v>
      </c>
      <c r="AG10" s="218" t="n">
        <v>10</v>
      </c>
      <c r="AH10" s="219" t="n">
        <v>12</v>
      </c>
      <c r="AI10" s="219" t="n">
        <v>14</v>
      </c>
      <c r="AJ10" s="219" t="n">
        <v>17.5</v>
      </c>
      <c r="AK10" s="219" t="n">
        <v>20.5</v>
      </c>
      <c r="AL10" s="220" t="n">
        <v>31</v>
      </c>
    </row>
    <row r="11" customFormat="false" ht="14.25" hidden="false" customHeight="false" outlineLevel="0" collapsed="false">
      <c r="B11" s="205" t="n">
        <f aca="false">LEN(SUBSTITUTE('Pedido e Cotação'!E21," ",""))</f>
        <v>0</v>
      </c>
      <c r="C11" s="206" t="n">
        <f aca="false">B11-SUM(D11:O11)</f>
        <v>0</v>
      </c>
      <c r="D11" s="206" t="n">
        <f aca="false">LEN('Pedido e Cotação'!E21)-LEN(SUBSTITUTE('Pedido e Cotação'!E21,"I",""))</f>
        <v>0</v>
      </c>
      <c r="E11" s="206" t="n">
        <f aca="false">LEN('Pedido e Cotação'!E21)-LEN(SUBSTITUTE('Pedido e Cotação'!E21,"[dU]",""))</f>
        <v>0</v>
      </c>
      <c r="F11" s="206" t="n">
        <f aca="false">LEN('Pedido e Cotação'!E21)-LEN(SUBSTITUTE('Pedido e Cotação'!E21,"[mrA]",""))</f>
        <v>0</v>
      </c>
      <c r="G11" s="206" t="n">
        <f aca="false">LEN('Pedido e Cotação'!E21)-LEN(SUBSTITUTE('Pedido e Cotação'!E21,"[mrC]",""))</f>
        <v>0</v>
      </c>
      <c r="H11" s="206" t="n">
        <f aca="false">LEN('Pedido e Cotação'!E21)-LEN(SUBSTITUTE('Pedido e Cotação'!E21,"[mrG]",""))</f>
        <v>0</v>
      </c>
      <c r="I11" s="206" t="n">
        <f aca="false">LEN('Pedido e Cotação'!E21)-LEN(SUBSTITUTE('Pedido e Cotação'!E21,"[mrT]",""))</f>
        <v>0</v>
      </c>
      <c r="J11" s="206" t="n">
        <f aca="false">LEN('Pedido e Cotação'!E21)-LEN(SUBSTITUTE('Pedido e Cotação'!E21,"[mrU]",""))</f>
        <v>0</v>
      </c>
      <c r="K11" s="206" t="n">
        <f aca="false">LEN('Pedido e Cotação'!E21)-LEN(SUBSTITUTE('Pedido e Cotação'!E21,"[mdC]",""))</f>
        <v>0</v>
      </c>
      <c r="L11" s="206" t="n">
        <f aca="false">LEN('Pedido e Cotação'!E21)-LEN(SUBSTITUTE('Pedido e Cotação'!E21,"8oxo",""))</f>
        <v>0</v>
      </c>
      <c r="M11" s="206" t="n">
        <f aca="false">LEN('Pedido e Cotação'!E21)-LEN(SUBSTITUTE('Pedido e Cotação'!E21,"C3",""))</f>
        <v>0</v>
      </c>
      <c r="N11" s="206" t="n">
        <f aca="false">LEN('Pedido e Cotação'!E21)-LEN(SUBSTITUTE('Pedido e Cotação'!E21,"C6",""))</f>
        <v>0</v>
      </c>
      <c r="O11" s="206" t="n">
        <f aca="false">LEN('Pedido e Cotação'!E21)-LEN(SUBSTITUTE('Pedido e Cotação'!E21,"*",""))</f>
        <v>0</v>
      </c>
      <c r="P11" s="207" t="n">
        <f aca="false">IF('Pedido e Cotação'!E21="",0,IF('Pedido e Cotação'!F21=10,Preço!J11,IF('Pedido e Cotação'!F21=25,Preço!K11,IF('Pedido e Cotação'!F21=50,Preço!L11,IF('Pedido e Cotação'!F21=100,Preço!M11,IF('Pedido e Cotação'!F21=200,Preço!N11,IF('Pedido e Cotação'!F21=1000,Preço!O11)))))))</f>
        <v>0</v>
      </c>
      <c r="Q11" s="207" t="n">
        <f aca="false">IF('Pedido e Cotação'!E21="",0,IF('Pedido e Cotação'!F21=10,Preço!Q11,IF('Pedido e Cotação'!F21=25,Preço!R11,IF('Pedido e Cotação'!F21=50,Preço!S11,IF('Pedido e Cotação'!F21=100,Preço!T11,IF('Pedido e Cotação'!F21=200,Preço!U11,IF('Pedido e Cotação'!F21=1000,Preço!V11)))))))</f>
        <v>0</v>
      </c>
      <c r="R11" s="207" t="str">
        <f aca="false">IF(D11=0,"",IF('Pedido e Cotação'!F21=10,D11*AG$6,IF('Pedido e Cotação'!F21=25,D11*AH$6,IF('Pedido e Cotação'!F21=50,D11*AI$6,IF('Pedido e Cotação'!F21=100,D11*AJ$6,IF('Pedido e Cotação'!F21=200,D11*AK$6,IF('Pedido e Cotação'!F21=1000,D11*AL$6)))))))</f>
        <v/>
      </c>
      <c r="S11" s="207" t="str">
        <f aca="false">IF(E11=0,"",IF('Pedido e Cotação'!F21=10,(E11/4)*AG$11,IF('Pedido e Cotação'!F21=25,(E11/4)*AH$11,IF('Pedido e Cotação'!F21=50,(E11/4)*AI$11,IF('Pedido e Cotação'!F21=100,(E11/4)*AJ$11,IF('Pedido e Cotação'!F21=200,(E11/4)*AK$11,IF('Pedido e Cotação'!F21=1000,(E11/4)*AL$11)))))))</f>
        <v/>
      </c>
      <c r="T11" s="207" t="str">
        <f aca="false">IF(F11=0,"",IF('Pedido e Cotação'!F21=10,(F11/5)*AG$12,IF('Pedido e Cotação'!F21=25,(F11/5)*AH$12,IF('Pedido e Cotação'!F21=50,(F11/5)*AI$12,IF('Pedido e Cotação'!F21=100,(F11/5)*AJ$12,IF('Pedido e Cotação'!F21=200,(F11/5)*AK$12,IF('Pedido e Cotação'!F21=1000,(F11/5)*AL$12)))))))</f>
        <v/>
      </c>
      <c r="U11" s="207" t="str">
        <f aca="false">IF(G11=0,"",IF('Pedido e Cotação'!F21=10,(G11/5)*AG$13,IF('Pedido e Cotação'!F21=25,(G11/5)*AH$13,IF('Pedido e Cotação'!F21=50,(G11/5)*AI$13,IF('Pedido e Cotação'!F21=100,(G11/5)*AJ$13,IF('Pedido e Cotação'!F21=200,(G11/5)*AK$13,IF('Pedido e Cotação'!F21=1000,(G11/5)*AL$13)))))))</f>
        <v/>
      </c>
      <c r="V11" s="207" t="str">
        <f aca="false">IF(H11=0,"",IF('Pedido e Cotação'!F21=10,(H11/5)*AG$14,IF('Pedido e Cotação'!F21=25,(H11/5)*AH$14,IF('Pedido e Cotação'!F21=50,(H11/5)*AI$14,IF('Pedido e Cotação'!F21=100,(H11/5)*AJ$14,IF('Pedido e Cotação'!F21=200,(H11/5)*AK$14,IF('Pedido e Cotação'!F21=1000,(H11/5)*AL$14)))))))</f>
        <v/>
      </c>
      <c r="W11" s="207" t="str">
        <f aca="false">IF(I11=0,"",IF('Pedido e Cotação'!F21=10,(I11/5)*AG$15,IF('Pedido e Cotação'!F21=25,(I11/5)*AH$15,IF('Pedido e Cotação'!F21=50,(I11/5)*AI$15,IF('Pedido e Cotação'!F21=100,(I11/5)*AJ$15,IF('Pedido e Cotação'!F21=200,(I11/5)*AK$15,IF('Pedido e Cotação'!F21=1000,(I11/5)*AL$15)))))))</f>
        <v/>
      </c>
      <c r="X11" s="207" t="str">
        <f aca="false">IF(J11=0,"",IF('Pedido e Cotação'!F21=10,(J11/5)*AG$16,IF('Pedido e Cotação'!F21=25,(J11/5)*AH$16,IF('Pedido e Cotação'!F21=50,(J11/5)*AI$16,IF('Pedido e Cotação'!F21=100,(J11/5)*AJ$16,IF('Pedido e Cotação'!F21=200,(J11/5)*AK$16,IF('Pedido e Cotação'!F21=1000,(J11/5)*AL$16)))))))</f>
        <v/>
      </c>
      <c r="Y11" s="207" t="str">
        <f aca="false">IF(K11=0,"",IF('Pedido e Cotação'!F21=10,(K11/5)*AG$17,IF('Pedido e Cotação'!F21=25,(K11/5)*AH$17,IF('Pedido e Cotação'!F21=50,(K11/5)*AI$17,IF('Pedido e Cotação'!F21=100,(K11/5)*AJ$17,IF('Pedido e Cotação'!F21=200,(K11/5)*AK$17,IF('Pedido e Cotação'!F21=1000,(K11/5)*AL$17)))))))</f>
        <v/>
      </c>
      <c r="Z11" s="207" t="str">
        <f aca="false">IF(L11=0,"",IF('Pedido e Cotação'!F21=10,((L11)*AG$7)/4,IF('Pedido e Cotação'!F21=25,((L11)*AH$7)/4,IF('Pedido e Cotação'!F21=50,((L11)*AI$7)/4,IF('Pedido e Cotação'!F21=100,((L11)*AJ$7)/4,IF('Pedido e Cotação'!F21=200,((L11)*AK$7)/4,IF('Pedido e Cotação'!F21=1000,(L11)*AL$7)))))))</f>
        <v/>
      </c>
      <c r="AA11" s="207" t="str">
        <f aca="false">IF(M11=0,"",IF('Pedido e Cotação'!F21=10,(M11*AG$8)/2,IF('Pedido e Cotação'!F21=25,(M11*AH$8)/2,IF('Pedido e Cotação'!F21=50,(M11*AI$8)/2,IF('Pedido e Cotação'!F21=100,(M11*AJ$8)/2,IF('Pedido e Cotação'!F21=200,(M11*AK$8)/2,IF('Pedido e Cotação'!F21=1000,M11*AL$8)))))))</f>
        <v/>
      </c>
      <c r="AB11" s="207" t="str">
        <f aca="false">IF(N11=0,"",IF('Pedido e Cotação'!F21=10,(N11*AG$9)/2,IF('Pedido e Cotação'!F21=25,(N11*AH$9)/2,IF('Pedido e Cotação'!F21=50,(N11*AI$9)/2,IF('Pedido e Cotação'!F21=100,(N11*AJ$9)/2,IF('Pedido e Cotação'!F21=200,(N11*AK$9)/2,IF('Pedido e Cotação'!F21=1000,N11*AL$9)))))))</f>
        <v/>
      </c>
      <c r="AC11" s="207" t="str">
        <f aca="false">IF(O11=0,"",IF('Pedido e Cotação'!F21=10,(O11*AG$10),IF('Pedido e Cotação'!F21=25,(O11*AH$10),IF('Pedido e Cotação'!F21=50,(O11*AI$10),IF('Pedido e Cotação'!F21=100,(O11*AJ$10),IF('Pedido e Cotação'!F21=200,(O11*AK$10),IF('Pedido e Cotação'!F21=1000,O11*AL$10)))))))</f>
        <v/>
      </c>
      <c r="AD11" s="208" t="n">
        <f aca="false">SUM(P11:AC11)+Marcações!AI11</f>
        <v>0</v>
      </c>
      <c r="AF11" s="217" t="s">
        <v>239</v>
      </c>
      <c r="AG11" s="218" t="n">
        <v>170</v>
      </c>
      <c r="AH11" s="219" t="n">
        <v>185</v>
      </c>
      <c r="AI11" s="219" t="n">
        <v>220</v>
      </c>
      <c r="AJ11" s="219" t="n">
        <v>265</v>
      </c>
      <c r="AK11" s="219" t="n">
        <v>320</v>
      </c>
      <c r="AL11" s="220" t="n">
        <v>480</v>
      </c>
    </row>
    <row r="12" customFormat="false" ht="14.25" hidden="false" customHeight="false" outlineLevel="0" collapsed="false">
      <c r="B12" s="205" t="n">
        <f aca="false">LEN(SUBSTITUTE('Pedido e Cotação'!E22," ",""))</f>
        <v>0</v>
      </c>
      <c r="C12" s="206" t="n">
        <f aca="false">B12-SUM(D12:O12)</f>
        <v>0</v>
      </c>
      <c r="D12" s="206" t="n">
        <f aca="false">LEN('Pedido e Cotação'!E22)-LEN(SUBSTITUTE('Pedido e Cotação'!E22,"I",""))</f>
        <v>0</v>
      </c>
      <c r="E12" s="206" t="n">
        <f aca="false">LEN('Pedido e Cotação'!E22)-LEN(SUBSTITUTE('Pedido e Cotação'!E22,"[dU]",""))</f>
        <v>0</v>
      </c>
      <c r="F12" s="206" t="n">
        <f aca="false">LEN('Pedido e Cotação'!E22)-LEN(SUBSTITUTE('Pedido e Cotação'!E22,"[mrA]",""))</f>
        <v>0</v>
      </c>
      <c r="G12" s="206" t="n">
        <f aca="false">LEN('Pedido e Cotação'!E22)-LEN(SUBSTITUTE('Pedido e Cotação'!E22,"[mrC]",""))</f>
        <v>0</v>
      </c>
      <c r="H12" s="206" t="n">
        <f aca="false">LEN('Pedido e Cotação'!E22)-LEN(SUBSTITUTE('Pedido e Cotação'!E22,"[mrG]",""))</f>
        <v>0</v>
      </c>
      <c r="I12" s="206" t="n">
        <f aca="false">LEN('Pedido e Cotação'!E22)-LEN(SUBSTITUTE('Pedido e Cotação'!E22,"[mrT]",""))</f>
        <v>0</v>
      </c>
      <c r="J12" s="206" t="n">
        <f aca="false">LEN('Pedido e Cotação'!E22)-LEN(SUBSTITUTE('Pedido e Cotação'!E22,"[mrU]",""))</f>
        <v>0</v>
      </c>
      <c r="K12" s="206" t="n">
        <f aca="false">LEN('Pedido e Cotação'!E22)-LEN(SUBSTITUTE('Pedido e Cotação'!E22,"[mdC]",""))</f>
        <v>0</v>
      </c>
      <c r="L12" s="206" t="n">
        <f aca="false">LEN('Pedido e Cotação'!E22)-LEN(SUBSTITUTE('Pedido e Cotação'!E22,"8oxo",""))</f>
        <v>0</v>
      </c>
      <c r="M12" s="206" t="n">
        <f aca="false">LEN('Pedido e Cotação'!E22)-LEN(SUBSTITUTE('Pedido e Cotação'!E22,"C3",""))</f>
        <v>0</v>
      </c>
      <c r="N12" s="206" t="n">
        <f aca="false">LEN('Pedido e Cotação'!E22)-LEN(SUBSTITUTE('Pedido e Cotação'!E22,"C6",""))</f>
        <v>0</v>
      </c>
      <c r="O12" s="206" t="n">
        <f aca="false">LEN('Pedido e Cotação'!E22)-LEN(SUBSTITUTE('Pedido e Cotação'!E22,"*",""))</f>
        <v>0</v>
      </c>
      <c r="P12" s="207" t="n">
        <f aca="false">IF('Pedido e Cotação'!E22="",0,IF('Pedido e Cotação'!F22=10,Preço!J12,IF('Pedido e Cotação'!F22=25,Preço!K12,IF('Pedido e Cotação'!F22=50,Preço!L12,IF('Pedido e Cotação'!F22=100,Preço!M12,IF('Pedido e Cotação'!F22=200,Preço!N12,IF('Pedido e Cotação'!F22=1000,Preço!O12)))))))</f>
        <v>0</v>
      </c>
      <c r="Q12" s="207" t="n">
        <f aca="false">IF('Pedido e Cotação'!E22="",0,IF('Pedido e Cotação'!F22=10,Preço!Q12,IF('Pedido e Cotação'!F22=25,Preço!R12,IF('Pedido e Cotação'!F22=50,Preço!S12,IF('Pedido e Cotação'!F22=100,Preço!T12,IF('Pedido e Cotação'!F22=200,Preço!U12,IF('Pedido e Cotação'!F22=1000,Preço!V12)))))))</f>
        <v>0</v>
      </c>
      <c r="R12" s="207" t="str">
        <f aca="false">IF(D12=0,"",IF('Pedido e Cotação'!F22=10,D12*AG$6,IF('Pedido e Cotação'!F22=25,D12*AH$6,IF('Pedido e Cotação'!F22=50,D12*AI$6,IF('Pedido e Cotação'!F22=100,D12*AJ$6,IF('Pedido e Cotação'!F22=200,D12*AK$6,IF('Pedido e Cotação'!F22=1000,D12*AL$6)))))))</f>
        <v/>
      </c>
      <c r="S12" s="207" t="str">
        <f aca="false">IF(E12=0,"",IF('Pedido e Cotação'!F22=10,(E12/4)*AG$11,IF('Pedido e Cotação'!F22=25,(E12/4)*AH$11,IF('Pedido e Cotação'!F22=50,(E12/4)*AI$11,IF('Pedido e Cotação'!F22=100,(E12/4)*AJ$11,IF('Pedido e Cotação'!F22=200,(E12/4)*AK$11,IF('Pedido e Cotação'!F22=1000,(E12/4)*AL$11)))))))</f>
        <v/>
      </c>
      <c r="T12" s="207" t="str">
        <f aca="false">IF(F12=0,"",IF('Pedido e Cotação'!F22=10,(F12/5)*AG$12,IF('Pedido e Cotação'!F22=25,(F12/5)*AH$12,IF('Pedido e Cotação'!F22=50,(F12/5)*AI$12,IF('Pedido e Cotação'!F22=100,(F12/5)*AJ$12,IF('Pedido e Cotação'!F22=200,(F12/5)*AK$12,IF('Pedido e Cotação'!F22=1000,(F12/5)*AL$12)))))))</f>
        <v/>
      </c>
      <c r="U12" s="207" t="str">
        <f aca="false">IF(G12=0,"",IF('Pedido e Cotação'!F22=10,(G12/5)*AG$13,IF('Pedido e Cotação'!F22=25,(G12/5)*AH$13,IF('Pedido e Cotação'!F22=50,(G12/5)*AI$13,IF('Pedido e Cotação'!F22=100,(G12/5)*AJ$13,IF('Pedido e Cotação'!F22=200,(G12/5)*AK$13,IF('Pedido e Cotação'!F22=1000,(G12/5)*AL$13)))))))</f>
        <v/>
      </c>
      <c r="V12" s="207" t="str">
        <f aca="false">IF(H12=0,"",IF('Pedido e Cotação'!F22=10,(H12/5)*AG$14,IF('Pedido e Cotação'!F22=25,(H12/5)*AH$14,IF('Pedido e Cotação'!F22=50,(H12/5)*AI$14,IF('Pedido e Cotação'!F22=100,(H12/5)*AJ$14,IF('Pedido e Cotação'!F22=200,(H12/5)*AK$14,IF('Pedido e Cotação'!F22=1000,(H12/5)*AL$14)))))))</f>
        <v/>
      </c>
      <c r="W12" s="207" t="str">
        <f aca="false">IF(I12=0,"",IF('Pedido e Cotação'!F22=10,(I12/5)*AG$15,IF('Pedido e Cotação'!F22=25,(I12/5)*AH$15,IF('Pedido e Cotação'!F22=50,(I12/5)*AI$15,IF('Pedido e Cotação'!F22=100,(I12/5)*AJ$15,IF('Pedido e Cotação'!F22=200,(I12/5)*AK$15,IF('Pedido e Cotação'!F22=1000,(I12/5)*AL$15)))))))</f>
        <v/>
      </c>
      <c r="X12" s="207" t="str">
        <f aca="false">IF(J12=0,"",IF('Pedido e Cotação'!F22=10,(J12/5)*AG$16,IF('Pedido e Cotação'!F22=25,(J12/5)*AH$16,IF('Pedido e Cotação'!F22=50,(J12/5)*AI$16,IF('Pedido e Cotação'!F22=100,(J12/5)*AJ$16,IF('Pedido e Cotação'!F22=200,(J12/5)*AK$16,IF('Pedido e Cotação'!F22=1000,(J12/5)*AL$16)))))))</f>
        <v/>
      </c>
      <c r="Y12" s="207" t="str">
        <f aca="false">IF(K12=0,"",IF('Pedido e Cotação'!F22=10,(K12/5)*AG$17,IF('Pedido e Cotação'!F22=25,(K12/5)*AH$17,IF('Pedido e Cotação'!F22=50,(K12/5)*AI$17,IF('Pedido e Cotação'!F22=100,(K12/5)*AJ$17,IF('Pedido e Cotação'!F22=200,(K12/5)*AK$17,IF('Pedido e Cotação'!F22=1000,(K12/5)*AL$17)))))))</f>
        <v/>
      </c>
      <c r="Z12" s="207" t="str">
        <f aca="false">IF(L12=0,"",IF('Pedido e Cotação'!F22=10,((L12)*AG$7)/4,IF('Pedido e Cotação'!F22=25,((L12)*AH$7)/4,IF('Pedido e Cotação'!F22=50,((L12)*AI$7)/4,IF('Pedido e Cotação'!F22=100,((L12)*AJ$7)/4,IF('Pedido e Cotação'!F22=200,((L12)*AK$7)/4,IF('Pedido e Cotação'!F22=1000,(L12)*AL$7)))))))</f>
        <v/>
      </c>
      <c r="AA12" s="207" t="str">
        <f aca="false">IF(M12=0,"",IF('Pedido e Cotação'!F22=10,(M12*AG$8)/2,IF('Pedido e Cotação'!F22=25,(M12*AH$8)/2,IF('Pedido e Cotação'!F22=50,(M12*AI$8)/2,IF('Pedido e Cotação'!F22=100,(M12*AJ$8)/2,IF('Pedido e Cotação'!F22=200,(M12*AK$8)/2,IF('Pedido e Cotação'!F22=1000,M12*AL$8)))))))</f>
        <v/>
      </c>
      <c r="AB12" s="207" t="str">
        <f aca="false">IF(N12=0,"",IF('Pedido e Cotação'!F22=10,(N12*AG$9)/2,IF('Pedido e Cotação'!F22=25,(N12*AH$9)/2,IF('Pedido e Cotação'!F22=50,(N12*AI$9)/2,IF('Pedido e Cotação'!F22=100,(N12*AJ$9)/2,IF('Pedido e Cotação'!F22=200,(N12*AK$9)/2,IF('Pedido e Cotação'!F22=1000,N12*AL$9)))))))</f>
        <v/>
      </c>
      <c r="AC12" s="207" t="str">
        <f aca="false">IF(O12=0,"",IF('Pedido e Cotação'!F22=10,(O12*AG$10),IF('Pedido e Cotação'!F22=25,(O12*AH$10),IF('Pedido e Cotação'!F22=50,(O12*AI$10),IF('Pedido e Cotação'!F22=100,(O12*AJ$10),IF('Pedido e Cotação'!F22=200,(O12*AK$10),IF('Pedido e Cotação'!F22=1000,O12*AL$10)))))))</f>
        <v/>
      </c>
      <c r="AD12" s="208" t="n">
        <f aca="false">SUM(P12:AC12)+Marcações!AI12</f>
        <v>0</v>
      </c>
      <c r="AF12" s="217" t="s">
        <v>1075</v>
      </c>
      <c r="AG12" s="218" t="n">
        <v>55</v>
      </c>
      <c r="AH12" s="219" t="n">
        <v>60</v>
      </c>
      <c r="AI12" s="219" t="n">
        <v>70</v>
      </c>
      <c r="AJ12" s="219" t="n">
        <v>85</v>
      </c>
      <c r="AK12" s="219" t="n">
        <v>100</v>
      </c>
      <c r="AL12" s="220" t="n">
        <v>150</v>
      </c>
    </row>
    <row r="13" customFormat="false" ht="14.25" hidden="false" customHeight="false" outlineLevel="0" collapsed="false">
      <c r="B13" s="205" t="n">
        <f aca="false">LEN(SUBSTITUTE('Pedido e Cotação'!E23," ",""))</f>
        <v>0</v>
      </c>
      <c r="C13" s="206" t="n">
        <f aca="false">B13-SUM(D13:O13)</f>
        <v>0</v>
      </c>
      <c r="D13" s="206" t="n">
        <f aca="false">LEN('Pedido e Cotação'!E23)-LEN(SUBSTITUTE('Pedido e Cotação'!E23,"I",""))</f>
        <v>0</v>
      </c>
      <c r="E13" s="206" t="n">
        <f aca="false">LEN('Pedido e Cotação'!E23)-LEN(SUBSTITUTE('Pedido e Cotação'!E23,"[dU]",""))</f>
        <v>0</v>
      </c>
      <c r="F13" s="206" t="n">
        <f aca="false">LEN('Pedido e Cotação'!E23)-LEN(SUBSTITUTE('Pedido e Cotação'!E23,"[mrA]",""))</f>
        <v>0</v>
      </c>
      <c r="G13" s="206" t="n">
        <f aca="false">LEN('Pedido e Cotação'!E23)-LEN(SUBSTITUTE('Pedido e Cotação'!E23,"[mrC]",""))</f>
        <v>0</v>
      </c>
      <c r="H13" s="206" t="n">
        <f aca="false">LEN('Pedido e Cotação'!E23)-LEN(SUBSTITUTE('Pedido e Cotação'!E23,"[mrG]",""))</f>
        <v>0</v>
      </c>
      <c r="I13" s="206" t="n">
        <f aca="false">LEN('Pedido e Cotação'!E23)-LEN(SUBSTITUTE('Pedido e Cotação'!E23,"[mrT]",""))</f>
        <v>0</v>
      </c>
      <c r="J13" s="206" t="n">
        <f aca="false">LEN('Pedido e Cotação'!E23)-LEN(SUBSTITUTE('Pedido e Cotação'!E23,"[mrU]",""))</f>
        <v>0</v>
      </c>
      <c r="K13" s="206" t="n">
        <f aca="false">LEN('Pedido e Cotação'!E23)-LEN(SUBSTITUTE('Pedido e Cotação'!E23,"[mdC]",""))</f>
        <v>0</v>
      </c>
      <c r="L13" s="206" t="n">
        <f aca="false">LEN('Pedido e Cotação'!E23)-LEN(SUBSTITUTE('Pedido e Cotação'!E23,"8oxo",""))</f>
        <v>0</v>
      </c>
      <c r="M13" s="206" t="n">
        <f aca="false">LEN('Pedido e Cotação'!E23)-LEN(SUBSTITUTE('Pedido e Cotação'!E23,"C3",""))</f>
        <v>0</v>
      </c>
      <c r="N13" s="206" t="n">
        <f aca="false">LEN('Pedido e Cotação'!E23)-LEN(SUBSTITUTE('Pedido e Cotação'!E23,"C6",""))</f>
        <v>0</v>
      </c>
      <c r="O13" s="206" t="n">
        <f aca="false">LEN('Pedido e Cotação'!E23)-LEN(SUBSTITUTE('Pedido e Cotação'!E23,"*",""))</f>
        <v>0</v>
      </c>
      <c r="P13" s="207" t="n">
        <f aca="false">IF('Pedido e Cotação'!E23="",0,IF('Pedido e Cotação'!F23=10,Preço!J13,IF('Pedido e Cotação'!F23=25,Preço!K13,IF('Pedido e Cotação'!F23=50,Preço!L13,IF('Pedido e Cotação'!F23=100,Preço!M13,IF('Pedido e Cotação'!F23=200,Preço!N13,IF('Pedido e Cotação'!F23=1000,Preço!O13)))))))</f>
        <v>0</v>
      </c>
      <c r="Q13" s="207" t="n">
        <f aca="false">IF('Pedido e Cotação'!E23="",0,IF('Pedido e Cotação'!F23=10,Preço!Q13,IF('Pedido e Cotação'!F23=25,Preço!R13,IF('Pedido e Cotação'!F23=50,Preço!S13,IF('Pedido e Cotação'!F23=100,Preço!T13,IF('Pedido e Cotação'!F23=200,Preço!U13,IF('Pedido e Cotação'!F23=1000,Preço!V13)))))))</f>
        <v>0</v>
      </c>
      <c r="R13" s="207" t="str">
        <f aca="false">IF(D13=0,"",IF('Pedido e Cotação'!F23=10,D13*AG$6,IF('Pedido e Cotação'!F23=25,D13*AH$6,IF('Pedido e Cotação'!F23=50,D13*AI$6,IF('Pedido e Cotação'!F23=100,D13*AJ$6,IF('Pedido e Cotação'!F23=200,D13*AK$6,IF('Pedido e Cotação'!F23=1000,D13*AL$6)))))))</f>
        <v/>
      </c>
      <c r="S13" s="207" t="str">
        <f aca="false">IF(E13=0,"",IF('Pedido e Cotação'!F23=10,(E13/4)*AG$11,IF('Pedido e Cotação'!F23=25,(E13/4)*AH$11,IF('Pedido e Cotação'!F23=50,(E13/4)*AI$11,IF('Pedido e Cotação'!F23=100,(E13/4)*AJ$11,IF('Pedido e Cotação'!F23=200,(E13/4)*AK$11,IF('Pedido e Cotação'!F23=1000,(E13/4)*AL$11)))))))</f>
        <v/>
      </c>
      <c r="T13" s="207" t="str">
        <f aca="false">IF(F13=0,"",IF('Pedido e Cotação'!F23=10,(F13/5)*AG$12,IF('Pedido e Cotação'!F23=25,(F13/5)*AH$12,IF('Pedido e Cotação'!F23=50,(F13/5)*AI$12,IF('Pedido e Cotação'!F23=100,(F13/5)*AJ$12,IF('Pedido e Cotação'!F23=200,(F13/5)*AK$12,IF('Pedido e Cotação'!F23=1000,(F13/5)*AL$12)))))))</f>
        <v/>
      </c>
      <c r="U13" s="207" t="str">
        <f aca="false">IF(G13=0,"",IF('Pedido e Cotação'!F23=10,(G13/5)*AG$13,IF('Pedido e Cotação'!F23=25,(G13/5)*AH$13,IF('Pedido e Cotação'!F23=50,(G13/5)*AI$13,IF('Pedido e Cotação'!F23=100,(G13/5)*AJ$13,IF('Pedido e Cotação'!F23=200,(G13/5)*AK$13,IF('Pedido e Cotação'!F23=1000,(G13/5)*AL$13)))))))</f>
        <v/>
      </c>
      <c r="V13" s="207" t="str">
        <f aca="false">IF(H13=0,"",IF('Pedido e Cotação'!F23=10,(H13/5)*AG$14,IF('Pedido e Cotação'!F23=25,(H13/5)*AH$14,IF('Pedido e Cotação'!F23=50,(H13/5)*AI$14,IF('Pedido e Cotação'!F23=100,(H13/5)*AJ$14,IF('Pedido e Cotação'!F23=200,(H13/5)*AK$14,IF('Pedido e Cotação'!F23=1000,(H13/5)*AL$14)))))))</f>
        <v/>
      </c>
      <c r="W13" s="207" t="str">
        <f aca="false">IF(I13=0,"",IF('Pedido e Cotação'!F23=10,(I13/5)*AG$15,IF('Pedido e Cotação'!F23=25,(I13/5)*AH$15,IF('Pedido e Cotação'!F23=50,(I13/5)*AI$15,IF('Pedido e Cotação'!F23=100,(I13/5)*AJ$15,IF('Pedido e Cotação'!F23=200,(I13/5)*AK$15,IF('Pedido e Cotação'!F23=1000,(I13/5)*AL$15)))))))</f>
        <v/>
      </c>
      <c r="X13" s="207" t="str">
        <f aca="false">IF(J13=0,"",IF('Pedido e Cotação'!F23=10,(J13/5)*AG$16,IF('Pedido e Cotação'!F23=25,(J13/5)*AH$16,IF('Pedido e Cotação'!F23=50,(J13/5)*AI$16,IF('Pedido e Cotação'!F23=100,(J13/5)*AJ$16,IF('Pedido e Cotação'!F23=200,(J13/5)*AK$16,IF('Pedido e Cotação'!F23=1000,(J13/5)*AL$16)))))))</f>
        <v/>
      </c>
      <c r="Y13" s="207" t="str">
        <f aca="false">IF(K13=0,"",IF('Pedido e Cotação'!F23=10,(K13/5)*AG$17,IF('Pedido e Cotação'!F23=25,(K13/5)*AH$17,IF('Pedido e Cotação'!F23=50,(K13/5)*AI$17,IF('Pedido e Cotação'!F23=100,(K13/5)*AJ$17,IF('Pedido e Cotação'!F23=200,(K13/5)*AK$17,IF('Pedido e Cotação'!F23=1000,(K13/5)*AL$17)))))))</f>
        <v/>
      </c>
      <c r="Z13" s="207" t="str">
        <f aca="false">IF(L13=0,"",IF('Pedido e Cotação'!F23=10,((L13)*AG$7)/4,IF('Pedido e Cotação'!F23=25,((L13)*AH$7)/4,IF('Pedido e Cotação'!F23=50,((L13)*AI$7)/4,IF('Pedido e Cotação'!F23=100,((L13)*AJ$7)/4,IF('Pedido e Cotação'!F23=200,((L13)*AK$7)/4,IF('Pedido e Cotação'!F23=1000,(L13)*AL$7)))))))</f>
        <v/>
      </c>
      <c r="AA13" s="207" t="str">
        <f aca="false">IF(M13=0,"",IF('Pedido e Cotação'!F23=10,(M13*AG$8)/2,IF('Pedido e Cotação'!F23=25,(M13*AH$8)/2,IF('Pedido e Cotação'!F23=50,(M13*AI$8)/2,IF('Pedido e Cotação'!F23=100,(M13*AJ$8)/2,IF('Pedido e Cotação'!F23=200,(M13*AK$8)/2,IF('Pedido e Cotação'!F23=1000,M13*AL$8)))))))</f>
        <v/>
      </c>
      <c r="AB13" s="207" t="str">
        <f aca="false">IF(N13=0,"",IF('Pedido e Cotação'!F23=10,(N13*AG$9)/2,IF('Pedido e Cotação'!F23=25,(N13*AH$9)/2,IF('Pedido e Cotação'!F23=50,(N13*AI$9)/2,IF('Pedido e Cotação'!F23=100,(N13*AJ$9)/2,IF('Pedido e Cotação'!F23=200,(N13*AK$9)/2,IF('Pedido e Cotação'!F23=1000,N13*AL$9)))))))</f>
        <v/>
      </c>
      <c r="AC13" s="207" t="str">
        <f aca="false">IF(O13=0,"",IF('Pedido e Cotação'!F23=10,(O13*AG$10),IF('Pedido e Cotação'!F23=25,(O13*AH$10),IF('Pedido e Cotação'!F23=50,(O13*AI$10),IF('Pedido e Cotação'!F23=100,(O13*AJ$10),IF('Pedido e Cotação'!F23=200,(O13*AK$10),IF('Pedido e Cotação'!F23=1000,O13*AL$10)))))))</f>
        <v/>
      </c>
      <c r="AD13" s="208" t="n">
        <f aca="false">SUM(P13:AC13)+Marcações!AI13</f>
        <v>0</v>
      </c>
      <c r="AF13" s="217" t="s">
        <v>233</v>
      </c>
      <c r="AG13" s="218" t="n">
        <v>55</v>
      </c>
      <c r="AH13" s="219" t="n">
        <v>60</v>
      </c>
      <c r="AI13" s="219" t="n">
        <v>70</v>
      </c>
      <c r="AJ13" s="219" t="n">
        <v>85</v>
      </c>
      <c r="AK13" s="219" t="n">
        <v>100</v>
      </c>
      <c r="AL13" s="220" t="n">
        <v>150</v>
      </c>
    </row>
    <row r="14" customFormat="false" ht="14.25" hidden="false" customHeight="false" outlineLevel="0" collapsed="false">
      <c r="B14" s="205" t="n">
        <f aca="false">LEN(SUBSTITUTE('Pedido e Cotação'!E24," ",""))</f>
        <v>0</v>
      </c>
      <c r="C14" s="206" t="n">
        <f aca="false">B14-SUM(D14:O14)</f>
        <v>0</v>
      </c>
      <c r="D14" s="206" t="n">
        <f aca="false">LEN('Pedido e Cotação'!E24)-LEN(SUBSTITUTE('Pedido e Cotação'!E24,"I",""))</f>
        <v>0</v>
      </c>
      <c r="E14" s="206" t="n">
        <f aca="false">LEN('Pedido e Cotação'!E24)-LEN(SUBSTITUTE('Pedido e Cotação'!E24,"[dU]",""))</f>
        <v>0</v>
      </c>
      <c r="F14" s="206" t="n">
        <f aca="false">LEN('Pedido e Cotação'!E24)-LEN(SUBSTITUTE('Pedido e Cotação'!E24,"[mrA]",""))</f>
        <v>0</v>
      </c>
      <c r="G14" s="206" t="n">
        <f aca="false">LEN('Pedido e Cotação'!E24)-LEN(SUBSTITUTE('Pedido e Cotação'!E24,"[mrC]",""))</f>
        <v>0</v>
      </c>
      <c r="H14" s="206" t="n">
        <f aca="false">LEN('Pedido e Cotação'!E24)-LEN(SUBSTITUTE('Pedido e Cotação'!E24,"[mrG]",""))</f>
        <v>0</v>
      </c>
      <c r="I14" s="206" t="n">
        <f aca="false">LEN('Pedido e Cotação'!E24)-LEN(SUBSTITUTE('Pedido e Cotação'!E24,"[mrT]",""))</f>
        <v>0</v>
      </c>
      <c r="J14" s="206" t="n">
        <f aca="false">LEN('Pedido e Cotação'!E24)-LEN(SUBSTITUTE('Pedido e Cotação'!E24,"[mrU]",""))</f>
        <v>0</v>
      </c>
      <c r="K14" s="206" t="n">
        <f aca="false">LEN('Pedido e Cotação'!E24)-LEN(SUBSTITUTE('Pedido e Cotação'!E24,"[mdC]",""))</f>
        <v>0</v>
      </c>
      <c r="L14" s="206" t="n">
        <f aca="false">LEN('Pedido e Cotação'!E24)-LEN(SUBSTITUTE('Pedido e Cotação'!E24,"8oxo",""))</f>
        <v>0</v>
      </c>
      <c r="M14" s="206" t="n">
        <f aca="false">LEN('Pedido e Cotação'!E24)-LEN(SUBSTITUTE('Pedido e Cotação'!E24,"C3",""))</f>
        <v>0</v>
      </c>
      <c r="N14" s="206" t="n">
        <f aca="false">LEN('Pedido e Cotação'!E24)-LEN(SUBSTITUTE('Pedido e Cotação'!E24,"C6",""))</f>
        <v>0</v>
      </c>
      <c r="O14" s="206" t="n">
        <f aca="false">LEN('Pedido e Cotação'!E24)-LEN(SUBSTITUTE('Pedido e Cotação'!E24,"*",""))</f>
        <v>0</v>
      </c>
      <c r="P14" s="207" t="n">
        <f aca="false">IF('Pedido e Cotação'!E24="",0,IF('Pedido e Cotação'!F24=10,Preço!J14,IF('Pedido e Cotação'!F24=25,Preço!K14,IF('Pedido e Cotação'!F24=50,Preço!L14,IF('Pedido e Cotação'!F24=100,Preço!M14,IF('Pedido e Cotação'!F24=200,Preço!N14,IF('Pedido e Cotação'!F24=1000,Preço!O14)))))))</f>
        <v>0</v>
      </c>
      <c r="Q14" s="207" t="n">
        <f aca="false">IF('Pedido e Cotação'!E24="",0,IF('Pedido e Cotação'!F24=10,Preço!Q14,IF('Pedido e Cotação'!F24=25,Preço!R14,IF('Pedido e Cotação'!F24=50,Preço!S14,IF('Pedido e Cotação'!F24=100,Preço!T14,IF('Pedido e Cotação'!F24=200,Preço!U14,IF('Pedido e Cotação'!F24=1000,Preço!V14)))))))</f>
        <v>0</v>
      </c>
      <c r="R14" s="207" t="str">
        <f aca="false">IF(D14=0,"",IF('Pedido e Cotação'!F24=10,D14*AG$6,IF('Pedido e Cotação'!F24=25,D14*AH$6,IF('Pedido e Cotação'!F24=50,D14*AI$6,IF('Pedido e Cotação'!F24=100,D14*AJ$6,IF('Pedido e Cotação'!F24=200,D14*AK$6,IF('Pedido e Cotação'!F24=1000,D14*AL$6)))))))</f>
        <v/>
      </c>
      <c r="S14" s="207" t="str">
        <f aca="false">IF(E14=0,"",IF('Pedido e Cotação'!F24=10,(E14/4)*AG$11,IF('Pedido e Cotação'!F24=25,(E14/4)*AH$11,IF('Pedido e Cotação'!F24=50,(E14/4)*AI$11,IF('Pedido e Cotação'!F24=100,(E14/4)*AJ$11,IF('Pedido e Cotação'!F24=200,(E14/4)*AK$11,IF('Pedido e Cotação'!F24=1000,(E14/4)*AL$11)))))))</f>
        <v/>
      </c>
      <c r="T14" s="207" t="str">
        <f aca="false">IF(F14=0,"",IF('Pedido e Cotação'!F24=10,(F14/5)*AG$12,IF('Pedido e Cotação'!F24=25,(F14/5)*AH$12,IF('Pedido e Cotação'!F24=50,(F14/5)*AI$12,IF('Pedido e Cotação'!F24=100,(F14/5)*AJ$12,IF('Pedido e Cotação'!F24=200,(F14/5)*AK$12,IF('Pedido e Cotação'!F24=1000,(F14/5)*AL$12)))))))</f>
        <v/>
      </c>
      <c r="U14" s="207" t="str">
        <f aca="false">IF(G14=0,"",IF('Pedido e Cotação'!F24=10,(G14/5)*AG$13,IF('Pedido e Cotação'!F24=25,(G14/5)*AH$13,IF('Pedido e Cotação'!F24=50,(G14/5)*AI$13,IF('Pedido e Cotação'!F24=100,(G14/5)*AJ$13,IF('Pedido e Cotação'!F24=200,(G14/5)*AK$13,IF('Pedido e Cotação'!F24=1000,(G14/5)*AL$13)))))))</f>
        <v/>
      </c>
      <c r="V14" s="207" t="str">
        <f aca="false">IF(H14=0,"",IF('Pedido e Cotação'!F24=10,(H14/5)*AG$14,IF('Pedido e Cotação'!F24=25,(H14/5)*AH$14,IF('Pedido e Cotação'!F24=50,(H14/5)*AI$14,IF('Pedido e Cotação'!F24=100,(H14/5)*AJ$14,IF('Pedido e Cotação'!F24=200,(H14/5)*AK$14,IF('Pedido e Cotação'!F24=1000,(H14/5)*AL$14)))))))</f>
        <v/>
      </c>
      <c r="W14" s="207" t="str">
        <f aca="false">IF(I14=0,"",IF('Pedido e Cotação'!F24=10,(I14/5)*AG$15,IF('Pedido e Cotação'!F24=25,(I14/5)*AH$15,IF('Pedido e Cotação'!F24=50,(I14/5)*AI$15,IF('Pedido e Cotação'!F24=100,(I14/5)*AJ$15,IF('Pedido e Cotação'!F24=200,(I14/5)*AK$15,IF('Pedido e Cotação'!F24=1000,(I14/5)*AL$15)))))))</f>
        <v/>
      </c>
      <c r="X14" s="207" t="str">
        <f aca="false">IF(J14=0,"",IF('Pedido e Cotação'!F24=10,(J14/5)*AG$16,IF('Pedido e Cotação'!F24=25,(J14/5)*AH$16,IF('Pedido e Cotação'!F24=50,(J14/5)*AI$16,IF('Pedido e Cotação'!F24=100,(J14/5)*AJ$16,IF('Pedido e Cotação'!F24=200,(J14/5)*AK$16,IF('Pedido e Cotação'!F24=1000,(J14/5)*AL$16)))))))</f>
        <v/>
      </c>
      <c r="Y14" s="207" t="str">
        <f aca="false">IF(K14=0,"",IF('Pedido e Cotação'!F24=10,(K14/5)*AG$17,IF('Pedido e Cotação'!F24=25,(K14/5)*AH$17,IF('Pedido e Cotação'!F24=50,(K14/5)*AI$17,IF('Pedido e Cotação'!F24=100,(K14/5)*AJ$17,IF('Pedido e Cotação'!F24=200,(K14/5)*AK$17,IF('Pedido e Cotação'!F24=1000,(K14/5)*AL$17)))))))</f>
        <v/>
      </c>
      <c r="Z14" s="207" t="str">
        <f aca="false">IF(L14=0,"",IF('Pedido e Cotação'!F24=10,((L14)*AG$7)/4,IF('Pedido e Cotação'!F24=25,((L14)*AH$7)/4,IF('Pedido e Cotação'!F24=50,((L14)*AI$7)/4,IF('Pedido e Cotação'!F24=100,((L14)*AJ$7)/4,IF('Pedido e Cotação'!F24=200,((L14)*AK$7)/4,IF('Pedido e Cotação'!F24=1000,(L14)*AL$7)))))))</f>
        <v/>
      </c>
      <c r="AA14" s="207" t="str">
        <f aca="false">IF(M14=0,"",IF('Pedido e Cotação'!F24=10,(M14*AG$8)/2,IF('Pedido e Cotação'!F24=25,(M14*AH$8)/2,IF('Pedido e Cotação'!F24=50,(M14*AI$8)/2,IF('Pedido e Cotação'!F24=100,(M14*AJ$8)/2,IF('Pedido e Cotação'!F24=200,(M14*AK$8)/2,IF('Pedido e Cotação'!F24=1000,M14*AL$8)))))))</f>
        <v/>
      </c>
      <c r="AB14" s="207" t="str">
        <f aca="false">IF(N14=0,"",IF('Pedido e Cotação'!F24=10,(N14*AG$9)/2,IF('Pedido e Cotação'!F24=25,(N14*AH$9)/2,IF('Pedido e Cotação'!F24=50,(N14*AI$9)/2,IF('Pedido e Cotação'!F24=100,(N14*AJ$9)/2,IF('Pedido e Cotação'!F24=200,(N14*AK$9)/2,IF('Pedido e Cotação'!F24=1000,N14*AL$9)))))))</f>
        <v/>
      </c>
      <c r="AC14" s="207" t="str">
        <f aca="false">IF(O14=0,"",IF('Pedido e Cotação'!F24=10,(O14*AG$10),IF('Pedido e Cotação'!F24=25,(O14*AH$10),IF('Pedido e Cotação'!F24=50,(O14*AI$10),IF('Pedido e Cotação'!F24=100,(O14*AJ$10),IF('Pedido e Cotação'!F24=200,(O14*AK$10),IF('Pedido e Cotação'!F24=1000,O14*AL$10)))))))</f>
        <v/>
      </c>
      <c r="AD14" s="208" t="n">
        <f aca="false">SUM(P14:AC14)+Marcações!AI14</f>
        <v>0</v>
      </c>
      <c r="AF14" s="217" t="s">
        <v>230</v>
      </c>
      <c r="AG14" s="218" t="n">
        <v>55</v>
      </c>
      <c r="AH14" s="219" t="n">
        <v>60</v>
      </c>
      <c r="AI14" s="219" t="n">
        <v>70</v>
      </c>
      <c r="AJ14" s="219" t="n">
        <v>85</v>
      </c>
      <c r="AK14" s="219" t="n">
        <v>100</v>
      </c>
      <c r="AL14" s="220" t="n">
        <v>150</v>
      </c>
    </row>
    <row r="15" s="221" customFormat="true" ht="28.5" hidden="false" customHeight="false" outlineLevel="0" collapsed="false">
      <c r="B15" s="222" t="n">
        <f aca="false">LEN(SUBSTITUTE('Pedido e Cotação'!E25," ",""))</f>
        <v>0</v>
      </c>
      <c r="C15" s="223" t="n">
        <f aca="false">B15-SUM(D15:O15)</f>
        <v>0</v>
      </c>
      <c r="D15" s="223" t="n">
        <f aca="false">LEN('Pedido e Cotação'!E25)-LEN(SUBSTITUTE('Pedido e Cotação'!E25,"I",""))</f>
        <v>0</v>
      </c>
      <c r="E15" s="206" t="n">
        <f aca="false">LEN('Pedido e Cotação'!E25)-LEN(SUBSTITUTE('Pedido e Cotação'!E25,"[dU]",""))</f>
        <v>0</v>
      </c>
      <c r="F15" s="206" t="n">
        <f aca="false">LEN('Pedido e Cotação'!E25)-LEN(SUBSTITUTE('Pedido e Cotação'!E25,"[mrA]",""))</f>
        <v>0</v>
      </c>
      <c r="G15" s="206" t="n">
        <f aca="false">LEN('Pedido e Cotação'!E25)-LEN(SUBSTITUTE('Pedido e Cotação'!E25,"[mrC]",""))</f>
        <v>0</v>
      </c>
      <c r="H15" s="206" t="n">
        <f aca="false">LEN('Pedido e Cotação'!E25)-LEN(SUBSTITUTE('Pedido e Cotação'!E25,"[mrG]",""))</f>
        <v>0</v>
      </c>
      <c r="I15" s="206" t="n">
        <f aca="false">LEN('Pedido e Cotação'!E25)-LEN(SUBSTITUTE('Pedido e Cotação'!E25,"[mrT]",""))</f>
        <v>0</v>
      </c>
      <c r="J15" s="206" t="n">
        <f aca="false">LEN('Pedido e Cotação'!E25)-LEN(SUBSTITUTE('Pedido e Cotação'!E25,"[mrU]",""))</f>
        <v>0</v>
      </c>
      <c r="K15" s="206" t="n">
        <f aca="false">LEN('Pedido e Cotação'!E25)-LEN(SUBSTITUTE('Pedido e Cotação'!E25,"[mdC]",""))</f>
        <v>0</v>
      </c>
      <c r="L15" s="206" t="n">
        <f aca="false">LEN('Pedido e Cotação'!E25)-LEN(SUBSTITUTE('Pedido e Cotação'!E25,"8oxo",""))</f>
        <v>0</v>
      </c>
      <c r="M15" s="206" t="n">
        <f aca="false">LEN('Pedido e Cotação'!E25)-LEN(SUBSTITUTE('Pedido e Cotação'!E25,"C3",""))</f>
        <v>0</v>
      </c>
      <c r="N15" s="223" t="n">
        <f aca="false">LEN('Pedido e Cotação'!E25)-LEN(SUBSTITUTE('Pedido e Cotação'!E25,"C6",""))</f>
        <v>0</v>
      </c>
      <c r="O15" s="223" t="n">
        <f aca="false">LEN('Pedido e Cotação'!E25)-LEN(SUBSTITUTE('Pedido e Cotação'!E25,"*",""))</f>
        <v>0</v>
      </c>
      <c r="P15" s="224" t="n">
        <f aca="false">IF('Pedido e Cotação'!E25="",0,IF('Pedido e Cotação'!F25=10,Preço!J15,IF('Pedido e Cotação'!F25=25,Preço!K15,IF('Pedido e Cotação'!F25=50,Preço!L15,IF('Pedido e Cotação'!F25=100,Preço!M15,IF('Pedido e Cotação'!F25=200,Preço!N15,IF('Pedido e Cotação'!F25=1000,Preço!O15)))))))</f>
        <v>0</v>
      </c>
      <c r="Q15" s="224" t="n">
        <f aca="false">IF('Pedido e Cotação'!E25="",0,IF('Pedido e Cotação'!F25=10,Preço!Q15,IF('Pedido e Cotação'!F25=25,Preço!R15,IF('Pedido e Cotação'!F25=50,Preço!S15,IF('Pedido e Cotação'!F25=100,Preço!T15,IF('Pedido e Cotação'!F25=200,Preço!U15,IF('Pedido e Cotação'!F25=1000,Preço!V15)))))))</f>
        <v>0</v>
      </c>
      <c r="R15" s="207" t="str">
        <f aca="false">IF(D15=0,"",IF('Pedido e Cotação'!F25=10,D15*AG$6,IF('Pedido e Cotação'!F25=25,D15*AH$6,IF('Pedido e Cotação'!F25=50,D15*AI$6,IF('Pedido e Cotação'!F25=100,D15*AJ$6,IF('Pedido e Cotação'!F25=200,D15*AK$6,IF('Pedido e Cotação'!F25=1000,D15*AL$6)))))))</f>
        <v/>
      </c>
      <c r="S15" s="207" t="str">
        <f aca="false">IF(E15=0,"",IF('Pedido e Cotação'!F25=10,(E15/4)*AG$11,IF('Pedido e Cotação'!F25=25,(E15/4)*AH$11,IF('Pedido e Cotação'!F25=50,(E15/4)*AI$11,IF('Pedido e Cotação'!F25=100,(E15/4)*AJ$11,IF('Pedido e Cotação'!F25=200,(E15/4)*AK$11,IF('Pedido e Cotação'!F25=1000,(E15/4)*AL$11)))))))</f>
        <v/>
      </c>
      <c r="T15" s="207" t="str">
        <f aca="false">IF(F15=0,"",IF('Pedido e Cotação'!F25=10,(F15/5)*AG$12,IF('Pedido e Cotação'!F25=25,(F15/5)*AH$12,IF('Pedido e Cotação'!F25=50,(F15/5)*AI$12,IF('Pedido e Cotação'!F25=100,(F15/5)*AJ$12,IF('Pedido e Cotação'!F25=200,(F15/5)*AK$12,IF('Pedido e Cotação'!F25=1000,(F15/5)*AL$12)))))))</f>
        <v/>
      </c>
      <c r="U15" s="207" t="str">
        <f aca="false">IF(G15=0,"",IF('Pedido e Cotação'!F25=10,(G15/5)*AG$13,IF('Pedido e Cotação'!F25=25,(G15/5)*AH$13,IF('Pedido e Cotação'!F25=50,(G15/5)*AI$13,IF('Pedido e Cotação'!F25=100,(G15/5)*AJ$13,IF('Pedido e Cotação'!F25=200,(G15/5)*AK$13,IF('Pedido e Cotação'!F25=1000,(G15/5)*AL$13)))))))</f>
        <v/>
      </c>
      <c r="V15" s="207" t="str">
        <f aca="false">IF(H15=0,"",IF('Pedido e Cotação'!F25=10,(H15/5)*AG$14,IF('Pedido e Cotação'!F25=25,(H15/5)*AH$14,IF('Pedido e Cotação'!F25=50,(H15/5)*AI$14,IF('Pedido e Cotação'!F25=100,(H15/5)*AJ$14,IF('Pedido e Cotação'!F25=200,(H15/5)*AK$14,IF('Pedido e Cotação'!F25=1000,(H15/5)*AL$14)))))))</f>
        <v/>
      </c>
      <c r="W15" s="207" t="str">
        <f aca="false">IF(I15=0,"",IF('Pedido e Cotação'!F25=10,(I15/5)*AG$15,IF('Pedido e Cotação'!F25=25,(I15/5)*AH$15,IF('Pedido e Cotação'!F25=50,(I15/5)*AI$15,IF('Pedido e Cotação'!F25=100,(I15/5)*AJ$15,IF('Pedido e Cotação'!F25=200,(I15/5)*AK$15,IF('Pedido e Cotação'!F25=1000,(I15/5)*AL$15)))))))</f>
        <v/>
      </c>
      <c r="X15" s="207" t="str">
        <f aca="false">IF(J15=0,"",IF('Pedido e Cotação'!F25=10,(J15/5)*AG$16,IF('Pedido e Cotação'!F25=25,(J15/5)*AH$16,IF('Pedido e Cotação'!F25=50,(J15/5)*AI$16,IF('Pedido e Cotação'!F25=100,(J15/5)*AJ$16,IF('Pedido e Cotação'!F25=200,(J15/5)*AK$16,IF('Pedido e Cotação'!F25=1000,(J15/5)*AL$16)))))))</f>
        <v/>
      </c>
      <c r="Y15" s="207" t="str">
        <f aca="false">IF(K15=0,"",IF('Pedido e Cotação'!F25=10,(K15/5)*AG$17,IF('Pedido e Cotação'!F25=25,(K15/5)*AH$17,IF('Pedido e Cotação'!F25=50,(K15/5)*AI$17,IF('Pedido e Cotação'!F25=100,(K15/5)*AJ$17,IF('Pedido e Cotação'!F25=200,(K15/5)*AK$17,IF('Pedido e Cotação'!F25=1000,(K15/5)*AL$17)))))))</f>
        <v/>
      </c>
      <c r="Z15" s="207" t="str">
        <f aca="false">IF(L15=0,"",IF('Pedido e Cotação'!F25=10,((L15)*AG$7)/4,IF('Pedido e Cotação'!F25=25,((L15)*AH$7)/4,IF('Pedido e Cotação'!F25=50,((L15)*AI$7)/4,IF('Pedido e Cotação'!F25=100,((L15)*AJ$7)/4,IF('Pedido e Cotação'!F25=200,((L15)*AK$7)/4,IF('Pedido e Cotação'!F25=1000,(L15)*AL$7)))))))</f>
        <v/>
      </c>
      <c r="AA15" s="207" t="str">
        <f aca="false">IF(M15=0,"",IF('Pedido e Cotação'!F25=10,(M15*AG$8)/2,IF('Pedido e Cotação'!F25=25,(M15*AH$8)/2,IF('Pedido e Cotação'!F25=50,(M15*AI$8)/2,IF('Pedido e Cotação'!F25=100,(M15*AJ$8)/2,IF('Pedido e Cotação'!F25=200,(M15*AK$8)/2,IF('Pedido e Cotação'!F25=1000,M15*AL$8)))))))</f>
        <v/>
      </c>
      <c r="AB15" s="207" t="str">
        <f aca="false">IF(N15=0,"",IF('Pedido e Cotação'!F25=10,(N15*AG$9)/2,IF('Pedido e Cotação'!F25=25,(N15*AH$9)/2,IF('Pedido e Cotação'!F25=50,(N15*AI$9)/2,IF('Pedido e Cotação'!F25=100,(N15*AJ$9)/2,IF('Pedido e Cotação'!F25=200,(N15*AK$9)/2,IF('Pedido e Cotação'!F25=1000,N15*AL$9)))))))</f>
        <v/>
      </c>
      <c r="AC15" s="207" t="str">
        <f aca="false">IF(O15=0,"",IF('Pedido e Cotação'!F25=10,(O15*AG$10),IF('Pedido e Cotação'!F25=25,(O15*AH$10),IF('Pedido e Cotação'!F25=50,(O15*AI$10),IF('Pedido e Cotação'!F25=100,(O15*AJ$10),IF('Pedido e Cotação'!F25=200,(O15*AK$10),IF('Pedido e Cotação'!F25=1000,O15*AL$10)))))))</f>
        <v/>
      </c>
      <c r="AD15" s="225" t="n">
        <f aca="false">SUM(P15:AC15)+Marcações!AI15</f>
        <v>0</v>
      </c>
      <c r="AE15" s="226"/>
      <c r="AF15" s="217" t="s">
        <v>242</v>
      </c>
      <c r="AG15" s="218" t="n">
        <v>55</v>
      </c>
      <c r="AH15" s="219" t="n">
        <v>60</v>
      </c>
      <c r="AI15" s="219" t="n">
        <v>70</v>
      </c>
      <c r="AJ15" s="219" t="n">
        <v>85</v>
      </c>
      <c r="AK15" s="219" t="n">
        <v>100</v>
      </c>
      <c r="AL15" s="220" t="n">
        <v>150</v>
      </c>
    </row>
    <row r="16" customFormat="false" ht="14.25" hidden="false" customHeight="false" outlineLevel="0" collapsed="false">
      <c r="B16" s="205" t="n">
        <f aca="false">LEN(SUBSTITUTE('Pedido e Cotação'!E26," ",""))</f>
        <v>0</v>
      </c>
      <c r="C16" s="206" t="n">
        <f aca="false">B16-SUM(D16:O16)</f>
        <v>0</v>
      </c>
      <c r="D16" s="206" t="n">
        <f aca="false">LEN('Pedido e Cotação'!E26)-LEN(SUBSTITUTE('Pedido e Cotação'!E26,"I",""))</f>
        <v>0</v>
      </c>
      <c r="E16" s="206" t="n">
        <f aca="false">LEN('Pedido e Cotação'!E26)-LEN(SUBSTITUTE('Pedido e Cotação'!E26,"[dU]",""))</f>
        <v>0</v>
      </c>
      <c r="F16" s="206" t="n">
        <f aca="false">LEN('Pedido e Cotação'!E26)-LEN(SUBSTITUTE('Pedido e Cotação'!E26,"[mrA]",""))</f>
        <v>0</v>
      </c>
      <c r="G16" s="206" t="n">
        <f aca="false">LEN('Pedido e Cotação'!E26)-LEN(SUBSTITUTE('Pedido e Cotação'!E26,"[mrC]",""))</f>
        <v>0</v>
      </c>
      <c r="H16" s="206" t="n">
        <f aca="false">LEN('Pedido e Cotação'!E26)-LEN(SUBSTITUTE('Pedido e Cotação'!E26,"[mrG]",""))</f>
        <v>0</v>
      </c>
      <c r="I16" s="206" t="n">
        <f aca="false">LEN('Pedido e Cotação'!E26)-LEN(SUBSTITUTE('Pedido e Cotação'!E26,"[mrT]",""))</f>
        <v>0</v>
      </c>
      <c r="J16" s="206" t="n">
        <f aca="false">LEN('Pedido e Cotação'!E26)-LEN(SUBSTITUTE('Pedido e Cotação'!E26,"[mrU]",""))</f>
        <v>0</v>
      </c>
      <c r="K16" s="206" t="n">
        <f aca="false">LEN('Pedido e Cotação'!E26)-LEN(SUBSTITUTE('Pedido e Cotação'!E26,"[mdC]",""))</f>
        <v>0</v>
      </c>
      <c r="L16" s="206" t="n">
        <f aca="false">LEN('Pedido e Cotação'!E26)-LEN(SUBSTITUTE('Pedido e Cotação'!E26,"8oxo",""))</f>
        <v>0</v>
      </c>
      <c r="M16" s="206" t="n">
        <f aca="false">LEN('Pedido e Cotação'!E26)-LEN(SUBSTITUTE('Pedido e Cotação'!E26,"C3",""))</f>
        <v>0</v>
      </c>
      <c r="N16" s="206" t="n">
        <f aca="false">LEN('Pedido e Cotação'!E26)-LEN(SUBSTITUTE('Pedido e Cotação'!E26,"C6",""))</f>
        <v>0</v>
      </c>
      <c r="O16" s="206" t="n">
        <f aca="false">LEN('Pedido e Cotação'!E26)-LEN(SUBSTITUTE('Pedido e Cotação'!E26,"*",""))</f>
        <v>0</v>
      </c>
      <c r="P16" s="207" t="n">
        <f aca="false">IF('Pedido e Cotação'!E26="",0,IF('Pedido e Cotação'!F26=10,Preço!J16,IF('Pedido e Cotação'!F26=25,Preço!K16,IF('Pedido e Cotação'!F26=50,Preço!L16,IF('Pedido e Cotação'!F26=100,Preço!M16,IF('Pedido e Cotação'!F26=200,Preço!N16,IF('Pedido e Cotação'!F26=1000,Preço!O16)))))))</f>
        <v>0</v>
      </c>
      <c r="Q16" s="207" t="n">
        <f aca="false">IF('Pedido e Cotação'!E26="",0,IF('Pedido e Cotação'!F26=10,Preço!Q16,IF('Pedido e Cotação'!F26=25,Preço!R16,IF('Pedido e Cotação'!F26=50,Preço!S16,IF('Pedido e Cotação'!F26=100,Preço!T16,IF('Pedido e Cotação'!F26=200,Preço!U16,IF('Pedido e Cotação'!F26=1000,Preço!V16)))))))</f>
        <v>0</v>
      </c>
      <c r="R16" s="207" t="str">
        <f aca="false">IF(D16=0,"",IF('Pedido e Cotação'!F26=10,D16*AG$6,IF('Pedido e Cotação'!F26=25,D16*AH$6,IF('Pedido e Cotação'!F26=50,D16*AI$6,IF('Pedido e Cotação'!F26=100,D16*AJ$6,IF('Pedido e Cotação'!F26=200,D16*AK$6,IF('Pedido e Cotação'!F26=1000,D16*AL$6)))))))</f>
        <v/>
      </c>
      <c r="S16" s="207" t="str">
        <f aca="false">IF(E16=0,"",IF('Pedido e Cotação'!F26=10,(E16/4)*AG$11,IF('Pedido e Cotação'!F26=25,(E16/4)*AH$11,IF('Pedido e Cotação'!F26=50,(E16/4)*AI$11,IF('Pedido e Cotação'!F26=100,(E16/4)*AJ$11,IF('Pedido e Cotação'!F26=200,(E16/4)*AK$11,IF('Pedido e Cotação'!F26=1000,(E16/4)*AL$11)))))))</f>
        <v/>
      </c>
      <c r="T16" s="207" t="str">
        <f aca="false">IF(F16=0,"",IF('Pedido e Cotação'!F26=10,(F16/5)*AG$12,IF('Pedido e Cotação'!F26=25,(F16/5)*AH$12,IF('Pedido e Cotação'!F26=50,(F16/5)*AI$12,IF('Pedido e Cotação'!F26=100,(F16/5)*AJ$12,IF('Pedido e Cotação'!F26=200,(F16/5)*AK$12,IF('Pedido e Cotação'!F26=1000,(F16/5)*AL$12)))))))</f>
        <v/>
      </c>
      <c r="U16" s="207" t="str">
        <f aca="false">IF(G16=0,"",IF('Pedido e Cotação'!F26=10,(G16/5)*AG$13,IF('Pedido e Cotação'!F26=25,(G16/5)*AH$13,IF('Pedido e Cotação'!F26=50,(G16/5)*AI$13,IF('Pedido e Cotação'!F26=100,(G16/5)*AJ$13,IF('Pedido e Cotação'!F26=200,(G16/5)*AK$13,IF('Pedido e Cotação'!F26=1000,(G16/5)*AL$13)))))))</f>
        <v/>
      </c>
      <c r="V16" s="207" t="str">
        <f aca="false">IF(H16=0,"",IF('Pedido e Cotação'!F26=10,(H16/5)*AG$14,IF('Pedido e Cotação'!F26=25,(H16/5)*AH$14,IF('Pedido e Cotação'!F26=50,(H16/5)*AI$14,IF('Pedido e Cotação'!F26=100,(H16/5)*AJ$14,IF('Pedido e Cotação'!F26=200,(H16/5)*AK$14,IF('Pedido e Cotação'!F26=1000,(H16/5)*AL$14)))))))</f>
        <v/>
      </c>
      <c r="W16" s="207" t="str">
        <f aca="false">IF(I16=0,"",IF('Pedido e Cotação'!F26=10,(I16/5)*AG$15,IF('Pedido e Cotação'!F26=25,(I16/5)*AH$15,IF('Pedido e Cotação'!F26=50,(I16/5)*AI$15,IF('Pedido e Cotação'!F26=100,(I16/5)*AJ$15,IF('Pedido e Cotação'!F26=200,(I16/5)*AK$15,IF('Pedido e Cotação'!F26=1000,(I16/5)*AL$15)))))))</f>
        <v/>
      </c>
      <c r="X16" s="207" t="str">
        <f aca="false">IF(J16=0,"",IF('Pedido e Cotação'!F26=10,(J16/5)*AG$16,IF('Pedido e Cotação'!F26=25,(J16/5)*AH$16,IF('Pedido e Cotação'!F26=50,(J16/5)*AI$16,IF('Pedido e Cotação'!F26=100,(J16/5)*AJ$16,IF('Pedido e Cotação'!F26=200,(J16/5)*AK$16,IF('Pedido e Cotação'!F26=1000,(J16/5)*AL$16)))))))</f>
        <v/>
      </c>
      <c r="Y16" s="207" t="str">
        <f aca="false">IF(K16=0,"",IF('Pedido e Cotação'!F26=10,(K16/5)*AG$17,IF('Pedido e Cotação'!F26=25,(K16/5)*AH$17,IF('Pedido e Cotação'!F26=50,(K16/5)*AI$17,IF('Pedido e Cotação'!F26=100,(K16/5)*AJ$17,IF('Pedido e Cotação'!F26=200,(K16/5)*AK$17,IF('Pedido e Cotação'!F26=1000,(K16/5)*AL$17)))))))</f>
        <v/>
      </c>
      <c r="Z16" s="207" t="str">
        <f aca="false">IF(L16=0,"",IF('Pedido e Cotação'!F26=10,((L16)*AG$7)/4,IF('Pedido e Cotação'!F26=25,((L16)*AH$7)/4,IF('Pedido e Cotação'!F26=50,((L16)*AI$7)/4,IF('Pedido e Cotação'!F26=100,((L16)*AJ$7)/4,IF('Pedido e Cotação'!F26=200,((L16)*AK$7)/4,IF('Pedido e Cotação'!F26=1000,(L16)*AL$7)))))))</f>
        <v/>
      </c>
      <c r="AA16" s="207" t="str">
        <f aca="false">IF(M16=0,"",IF('Pedido e Cotação'!F26=10,(M16*AG$8)/2,IF('Pedido e Cotação'!F26=25,(M16*AH$8)/2,IF('Pedido e Cotação'!F26=50,(M16*AI$8)/2,IF('Pedido e Cotação'!F26=100,(M16*AJ$8)/2,IF('Pedido e Cotação'!F26=200,(M16*AK$8)/2,IF('Pedido e Cotação'!F26=1000,M16*AL$8)))))))</f>
        <v/>
      </c>
      <c r="AB16" s="207" t="str">
        <f aca="false">IF(N16=0,"",IF('Pedido e Cotação'!F26=10,(N16*AG$9)/2,IF('Pedido e Cotação'!F26=25,(N16*AH$9)/2,IF('Pedido e Cotação'!F26=50,(N16*AI$9)/2,IF('Pedido e Cotação'!F26=100,(N16*AJ$9)/2,IF('Pedido e Cotação'!F26=200,(N16*AK$9)/2,IF('Pedido e Cotação'!F26=1000,N16*AL$9)))))))</f>
        <v/>
      </c>
      <c r="AC16" s="207" t="str">
        <f aca="false">IF(O16=0,"",IF('Pedido e Cotação'!F26=10,(O16*AG$10),IF('Pedido e Cotação'!F26=25,(O16*AH$10),IF('Pedido e Cotação'!F26=50,(O16*AI$10),IF('Pedido e Cotação'!F26=100,(O16*AJ$10),IF('Pedido e Cotação'!F26=200,(O16*AK$10),IF('Pedido e Cotação'!F26=1000,O16*AL$10)))))))</f>
        <v/>
      </c>
      <c r="AD16" s="208" t="n">
        <f aca="false">SUM(P16:AC16)+Marcações!AI16</f>
        <v>0</v>
      </c>
      <c r="AF16" s="217" t="s">
        <v>227</v>
      </c>
      <c r="AG16" s="218" t="n">
        <v>55</v>
      </c>
      <c r="AH16" s="219" t="n">
        <v>60</v>
      </c>
      <c r="AI16" s="219" t="n">
        <v>70</v>
      </c>
      <c r="AJ16" s="219" t="n">
        <v>85</v>
      </c>
      <c r="AK16" s="219" t="n">
        <v>100</v>
      </c>
      <c r="AL16" s="220" t="n">
        <v>150</v>
      </c>
    </row>
    <row r="17" customFormat="false" ht="15" hidden="false" customHeight="false" outlineLevel="0" collapsed="false">
      <c r="B17" s="205" t="n">
        <f aca="false">LEN(SUBSTITUTE('Pedido e Cotação'!E27," ",""))</f>
        <v>0</v>
      </c>
      <c r="C17" s="206" t="n">
        <f aca="false">B17-SUM(D17:O17)</f>
        <v>0</v>
      </c>
      <c r="D17" s="206" t="n">
        <f aca="false">LEN('Pedido e Cotação'!E27)-LEN(SUBSTITUTE('Pedido e Cotação'!E27,"I",""))</f>
        <v>0</v>
      </c>
      <c r="E17" s="206" t="n">
        <f aca="false">LEN('Pedido e Cotação'!E27)-LEN(SUBSTITUTE('Pedido e Cotação'!E27,"[dU]",""))</f>
        <v>0</v>
      </c>
      <c r="F17" s="206" t="n">
        <f aca="false">LEN('Pedido e Cotação'!E27)-LEN(SUBSTITUTE('Pedido e Cotação'!E27,"[mrA]",""))</f>
        <v>0</v>
      </c>
      <c r="G17" s="206" t="n">
        <f aca="false">LEN('Pedido e Cotação'!E27)-LEN(SUBSTITUTE('Pedido e Cotação'!E27,"[mrC]",""))</f>
        <v>0</v>
      </c>
      <c r="H17" s="206" t="n">
        <f aca="false">LEN('Pedido e Cotação'!E27)-LEN(SUBSTITUTE('Pedido e Cotação'!E27,"[mrG]",""))</f>
        <v>0</v>
      </c>
      <c r="I17" s="206" t="n">
        <f aca="false">LEN('Pedido e Cotação'!E27)-LEN(SUBSTITUTE('Pedido e Cotação'!E27,"[mrT]",""))</f>
        <v>0</v>
      </c>
      <c r="J17" s="206" t="n">
        <f aca="false">LEN('Pedido e Cotação'!E27)-LEN(SUBSTITUTE('Pedido e Cotação'!E27,"[mrU]",""))</f>
        <v>0</v>
      </c>
      <c r="K17" s="206" t="n">
        <f aca="false">LEN('Pedido e Cotação'!E27)-LEN(SUBSTITUTE('Pedido e Cotação'!E27,"[mdC]",""))</f>
        <v>0</v>
      </c>
      <c r="L17" s="206" t="n">
        <f aca="false">LEN('Pedido e Cotação'!E27)-LEN(SUBSTITUTE('Pedido e Cotação'!E27,"8oxo",""))</f>
        <v>0</v>
      </c>
      <c r="M17" s="206" t="n">
        <f aca="false">LEN('Pedido e Cotação'!E27)-LEN(SUBSTITUTE('Pedido e Cotação'!E27,"C3",""))</f>
        <v>0</v>
      </c>
      <c r="N17" s="206" t="n">
        <f aca="false">LEN('Pedido e Cotação'!E27)-LEN(SUBSTITUTE('Pedido e Cotação'!E27,"C6",""))</f>
        <v>0</v>
      </c>
      <c r="O17" s="206" t="n">
        <f aca="false">LEN('Pedido e Cotação'!E27)-LEN(SUBSTITUTE('Pedido e Cotação'!E27,"*",""))</f>
        <v>0</v>
      </c>
      <c r="P17" s="207" t="n">
        <f aca="false">IF('Pedido e Cotação'!E27="",0,IF('Pedido e Cotação'!F27=10,Preço!J17,IF('Pedido e Cotação'!F27=25,Preço!K17,IF('Pedido e Cotação'!F27=50,Preço!L17,IF('Pedido e Cotação'!F27=100,Preço!M17,IF('Pedido e Cotação'!F27=200,Preço!N17,IF('Pedido e Cotação'!F27=1000,Preço!O17)))))))</f>
        <v>0</v>
      </c>
      <c r="Q17" s="207" t="n">
        <f aca="false">IF('Pedido e Cotação'!E27="",0,IF('Pedido e Cotação'!F27=10,Preço!Q17,IF('Pedido e Cotação'!F27=25,Preço!R17,IF('Pedido e Cotação'!F27=50,Preço!S17,IF('Pedido e Cotação'!F27=100,Preço!T17,IF('Pedido e Cotação'!F27=200,Preço!U17,IF('Pedido e Cotação'!F27=1000,Preço!V17)))))))</f>
        <v>0</v>
      </c>
      <c r="R17" s="207" t="str">
        <f aca="false">IF(D17=0,"",IF('Pedido e Cotação'!F27=10,D17*AG$6,IF('Pedido e Cotação'!F27=25,D17*AH$6,IF('Pedido e Cotação'!F27=50,D17*AI$6,IF('Pedido e Cotação'!F27=100,D17*AJ$6,IF('Pedido e Cotação'!F27=200,D17*AK$6,IF('Pedido e Cotação'!F27=1000,D17*AL$6)))))))</f>
        <v/>
      </c>
      <c r="S17" s="207" t="str">
        <f aca="false">IF(E17=0,"",IF('Pedido e Cotação'!F27=10,(E17/4)*AG$11,IF('Pedido e Cotação'!F27=25,(E17/4)*AH$11,IF('Pedido e Cotação'!F27=50,(E17/4)*AI$11,IF('Pedido e Cotação'!F27=100,(E17/4)*AJ$11,IF('Pedido e Cotação'!F27=200,(E17/4)*AK$11,IF('Pedido e Cotação'!F27=1000,(E17/4)*AL$11)))))))</f>
        <v/>
      </c>
      <c r="T17" s="207" t="str">
        <f aca="false">IF(F17=0,"",IF('Pedido e Cotação'!F27=10,(F17/5)*AG$12,IF('Pedido e Cotação'!F27=25,(F17/5)*AH$12,IF('Pedido e Cotação'!F27=50,(F17/5)*AI$12,IF('Pedido e Cotação'!F27=100,(F17/5)*AJ$12,IF('Pedido e Cotação'!F27=200,(F17/5)*AK$12,IF('Pedido e Cotação'!F27=1000,(F17/5)*AL$12)))))))</f>
        <v/>
      </c>
      <c r="U17" s="207" t="str">
        <f aca="false">IF(G17=0,"",IF('Pedido e Cotação'!F27=10,(G17/5)*AG$13,IF('Pedido e Cotação'!F27=25,(G17/5)*AH$13,IF('Pedido e Cotação'!F27=50,(G17/5)*AI$13,IF('Pedido e Cotação'!F27=100,(G17/5)*AJ$13,IF('Pedido e Cotação'!F27=200,(G17/5)*AK$13,IF('Pedido e Cotação'!F27=1000,(G17/5)*AL$13)))))))</f>
        <v/>
      </c>
      <c r="V17" s="207" t="str">
        <f aca="false">IF(H17=0,"",IF('Pedido e Cotação'!F27=10,(H17/5)*AG$14,IF('Pedido e Cotação'!F27=25,(H17/5)*AH$14,IF('Pedido e Cotação'!F27=50,(H17/5)*AI$14,IF('Pedido e Cotação'!F27=100,(H17/5)*AJ$14,IF('Pedido e Cotação'!F27=200,(H17/5)*AK$14,IF('Pedido e Cotação'!F27=1000,(H17/5)*AL$14)))))))</f>
        <v/>
      </c>
      <c r="W17" s="207" t="str">
        <f aca="false">IF(I17=0,"",IF('Pedido e Cotação'!F27=10,(I17/5)*AG$15,IF('Pedido e Cotação'!F27=25,(I17/5)*AH$15,IF('Pedido e Cotação'!F27=50,(I17/5)*AI$15,IF('Pedido e Cotação'!F27=100,(I17/5)*AJ$15,IF('Pedido e Cotação'!F27=200,(I17/5)*AK$15,IF('Pedido e Cotação'!F27=1000,(I17/5)*AL$15)))))))</f>
        <v/>
      </c>
      <c r="X17" s="207" t="str">
        <f aca="false">IF(J17=0,"",IF('Pedido e Cotação'!F27=10,(J17/5)*AG$16,IF('Pedido e Cotação'!F27=25,(J17/5)*AH$16,IF('Pedido e Cotação'!F27=50,(J17/5)*AI$16,IF('Pedido e Cotação'!F27=100,(J17/5)*AJ$16,IF('Pedido e Cotação'!F27=200,(J17/5)*AK$16,IF('Pedido e Cotação'!F27=1000,(J17/5)*AL$16)))))))</f>
        <v/>
      </c>
      <c r="Y17" s="207" t="str">
        <f aca="false">IF(K17=0,"",IF('Pedido e Cotação'!F27=10,(K17/5)*AG$17,IF('Pedido e Cotação'!F27=25,(K17/5)*AH$17,IF('Pedido e Cotação'!F27=50,(K17/5)*AI$17,IF('Pedido e Cotação'!F27=100,(K17/5)*AJ$17,IF('Pedido e Cotação'!F27=200,(K17/5)*AK$17,IF('Pedido e Cotação'!F27=1000,(K17/5)*AL$17)))))))</f>
        <v/>
      </c>
      <c r="Z17" s="207" t="str">
        <f aca="false">IF(L17=0,"",IF('Pedido e Cotação'!F27=10,((L17)*AG$7)/4,IF('Pedido e Cotação'!F27=25,((L17)*AH$7)/4,IF('Pedido e Cotação'!F27=50,((L17)*AI$7)/4,IF('Pedido e Cotação'!F27=100,((L17)*AJ$7)/4,IF('Pedido e Cotação'!F27=200,((L17)*AK$7)/4,IF('Pedido e Cotação'!F27=1000,(L17)*AL$7)))))))</f>
        <v/>
      </c>
      <c r="AA17" s="207" t="str">
        <f aca="false">IF(M17=0,"",IF('Pedido e Cotação'!F27=10,(M17*AG$8)/2,IF('Pedido e Cotação'!F27=25,(M17*AH$8)/2,IF('Pedido e Cotação'!F27=50,(M17*AI$8)/2,IF('Pedido e Cotação'!F27=100,(M17*AJ$8)/2,IF('Pedido e Cotação'!F27=200,(M17*AK$8)/2,IF('Pedido e Cotação'!F27=1000,M17*AL$8)))))))</f>
        <v/>
      </c>
      <c r="AB17" s="207" t="str">
        <f aca="false">IF(N17=0,"",IF('Pedido e Cotação'!F27=10,(N17*AG$9)/2,IF('Pedido e Cotação'!F27=25,(N17*AH$9)/2,IF('Pedido e Cotação'!F27=50,(N17*AI$9)/2,IF('Pedido e Cotação'!F27=100,(N17*AJ$9)/2,IF('Pedido e Cotação'!F27=200,(N17*AK$9)/2,IF('Pedido e Cotação'!F27=1000,N17*AL$9)))))))</f>
        <v/>
      </c>
      <c r="AC17" s="207" t="str">
        <f aca="false">IF(O17=0,"",IF('Pedido e Cotação'!F27=10,(O17*AG$10),IF('Pedido e Cotação'!F27=25,(O17*AH$10),IF('Pedido e Cotação'!F27=50,(O17*AI$10),IF('Pedido e Cotação'!F27=100,(O17*AJ$10),IF('Pedido e Cotação'!F27=200,(O17*AK$10),IF('Pedido e Cotação'!F27=1000,O17*AL$10)))))))</f>
        <v/>
      </c>
      <c r="AD17" s="208" t="n">
        <f aca="false">SUM(P17:AC17)+Marcações!AI17</f>
        <v>0</v>
      </c>
      <c r="AF17" s="227" t="s">
        <v>245</v>
      </c>
      <c r="AG17" s="228" t="n">
        <v>130</v>
      </c>
      <c r="AH17" s="229" t="n">
        <v>145</v>
      </c>
      <c r="AI17" s="229" t="n">
        <v>170</v>
      </c>
      <c r="AJ17" s="229" t="n">
        <v>205</v>
      </c>
      <c r="AK17" s="229" t="n">
        <v>250</v>
      </c>
      <c r="AL17" s="230" t="n">
        <v>375</v>
      </c>
    </row>
    <row r="18" customFormat="false" ht="12.75" hidden="false" customHeight="false" outlineLevel="0" collapsed="false">
      <c r="B18" s="205" t="n">
        <f aca="false">LEN(SUBSTITUTE('Pedido e Cotação'!E28," ",""))</f>
        <v>0</v>
      </c>
      <c r="C18" s="206" t="n">
        <f aca="false">B18-SUM(D18:O18)</f>
        <v>0</v>
      </c>
      <c r="D18" s="206" t="n">
        <f aca="false">LEN('Pedido e Cotação'!E28)-LEN(SUBSTITUTE('Pedido e Cotação'!E28,"I",""))</f>
        <v>0</v>
      </c>
      <c r="E18" s="206" t="n">
        <f aca="false">LEN('Pedido e Cotação'!E28)-LEN(SUBSTITUTE('Pedido e Cotação'!E28,"[dU]",""))</f>
        <v>0</v>
      </c>
      <c r="F18" s="206" t="n">
        <f aca="false">LEN('Pedido e Cotação'!E28)-LEN(SUBSTITUTE('Pedido e Cotação'!E28,"[mrA]",""))</f>
        <v>0</v>
      </c>
      <c r="G18" s="206" t="n">
        <f aca="false">LEN('Pedido e Cotação'!E28)-LEN(SUBSTITUTE('Pedido e Cotação'!E28,"[mrC]",""))</f>
        <v>0</v>
      </c>
      <c r="H18" s="206" t="n">
        <f aca="false">LEN('Pedido e Cotação'!E28)-LEN(SUBSTITUTE('Pedido e Cotação'!E28,"[mrG]",""))</f>
        <v>0</v>
      </c>
      <c r="I18" s="206" t="n">
        <f aca="false">LEN('Pedido e Cotação'!E28)-LEN(SUBSTITUTE('Pedido e Cotação'!E28,"[mrT]",""))</f>
        <v>0</v>
      </c>
      <c r="J18" s="206" t="n">
        <f aca="false">LEN('Pedido e Cotação'!E28)-LEN(SUBSTITUTE('Pedido e Cotação'!E28,"[mrU]",""))</f>
        <v>0</v>
      </c>
      <c r="K18" s="206" t="n">
        <f aca="false">LEN('Pedido e Cotação'!E28)-LEN(SUBSTITUTE('Pedido e Cotação'!E28,"[mdC]",""))</f>
        <v>0</v>
      </c>
      <c r="L18" s="206" t="n">
        <f aca="false">LEN('Pedido e Cotação'!E28)-LEN(SUBSTITUTE('Pedido e Cotação'!E28,"8oxo",""))</f>
        <v>0</v>
      </c>
      <c r="M18" s="206" t="n">
        <f aca="false">LEN('Pedido e Cotação'!E28)-LEN(SUBSTITUTE('Pedido e Cotação'!E28,"C3",""))</f>
        <v>0</v>
      </c>
      <c r="N18" s="206" t="n">
        <f aca="false">LEN('Pedido e Cotação'!E28)-LEN(SUBSTITUTE('Pedido e Cotação'!E28,"C6",""))</f>
        <v>0</v>
      </c>
      <c r="O18" s="206" t="n">
        <f aca="false">LEN('Pedido e Cotação'!E28)-LEN(SUBSTITUTE('Pedido e Cotação'!E28,"*",""))</f>
        <v>0</v>
      </c>
      <c r="P18" s="207" t="n">
        <f aca="false">IF('Pedido e Cotação'!E28="",0,IF('Pedido e Cotação'!F28=10,Preço!J18,IF('Pedido e Cotação'!F28=25,Preço!K18,IF('Pedido e Cotação'!F28=50,Preço!L18,IF('Pedido e Cotação'!F28=100,Preço!M18,IF('Pedido e Cotação'!F28=200,Preço!N18,IF('Pedido e Cotação'!F28=1000,Preço!O18)))))))</f>
        <v>0</v>
      </c>
      <c r="Q18" s="207" t="n">
        <f aca="false">IF('Pedido e Cotação'!E28="",0,IF('Pedido e Cotação'!F28=10,Preço!Q18,IF('Pedido e Cotação'!F28=25,Preço!R18,IF('Pedido e Cotação'!F28=50,Preço!S18,IF('Pedido e Cotação'!F28=100,Preço!T18,IF('Pedido e Cotação'!F28=200,Preço!U18,IF('Pedido e Cotação'!F28=1000,Preço!V18)))))))</f>
        <v>0</v>
      </c>
      <c r="R18" s="207" t="str">
        <f aca="false">IF(D18=0,"",IF('Pedido e Cotação'!F28=10,D18*AG$6,IF('Pedido e Cotação'!F28=25,D18*AH$6,IF('Pedido e Cotação'!F28=50,D18*AI$6,IF('Pedido e Cotação'!F28=100,D18*AJ$6,IF('Pedido e Cotação'!F28=200,D18*AK$6,IF('Pedido e Cotação'!F28=1000,D18*AL$6)))))))</f>
        <v/>
      </c>
      <c r="S18" s="207" t="str">
        <f aca="false">IF(E18=0,"",IF('Pedido e Cotação'!F28=10,(E18/4)*AG$11,IF('Pedido e Cotação'!F28=25,(E18/4)*AH$11,IF('Pedido e Cotação'!F28=50,(E18/4)*AI$11,IF('Pedido e Cotação'!F28=100,(E18/4)*AJ$11,IF('Pedido e Cotação'!F28=200,(E18/4)*AK$11,IF('Pedido e Cotação'!F28=1000,(E18/4)*AL$11)))))))</f>
        <v/>
      </c>
      <c r="T18" s="207" t="str">
        <f aca="false">IF(F18=0,"",IF('Pedido e Cotação'!F28=10,(F18/5)*AG$12,IF('Pedido e Cotação'!F28=25,(F18/5)*AH$12,IF('Pedido e Cotação'!F28=50,(F18/5)*AI$12,IF('Pedido e Cotação'!F28=100,(F18/5)*AJ$12,IF('Pedido e Cotação'!F28=200,(F18/5)*AK$12,IF('Pedido e Cotação'!F28=1000,(F18/5)*AL$12)))))))</f>
        <v/>
      </c>
      <c r="U18" s="207" t="str">
        <f aca="false">IF(G18=0,"",IF('Pedido e Cotação'!F28=10,(G18/5)*AG$13,IF('Pedido e Cotação'!F28=25,(G18/5)*AH$13,IF('Pedido e Cotação'!F28=50,(G18/5)*AI$13,IF('Pedido e Cotação'!F28=100,(G18/5)*AJ$13,IF('Pedido e Cotação'!F28=200,(G18/5)*AK$13,IF('Pedido e Cotação'!F28=1000,(G18/5)*AL$13)))))))</f>
        <v/>
      </c>
      <c r="V18" s="207" t="str">
        <f aca="false">IF(H18=0,"",IF('Pedido e Cotação'!F28=10,(H18/5)*AG$14,IF('Pedido e Cotação'!F28=25,(H18/5)*AH$14,IF('Pedido e Cotação'!F28=50,(H18/5)*AI$14,IF('Pedido e Cotação'!F28=100,(H18/5)*AJ$14,IF('Pedido e Cotação'!F28=200,(H18/5)*AK$14,IF('Pedido e Cotação'!F28=1000,(H18/5)*AL$14)))))))</f>
        <v/>
      </c>
      <c r="W18" s="207" t="str">
        <f aca="false">IF(I18=0,"",IF('Pedido e Cotação'!F28=10,(I18/5)*AG$15,IF('Pedido e Cotação'!F28=25,(I18/5)*AH$15,IF('Pedido e Cotação'!F28=50,(I18/5)*AI$15,IF('Pedido e Cotação'!F28=100,(I18/5)*AJ$15,IF('Pedido e Cotação'!F28=200,(I18/5)*AK$15,IF('Pedido e Cotação'!F28=1000,(I18/5)*AL$15)))))))</f>
        <v/>
      </c>
      <c r="X18" s="207" t="str">
        <f aca="false">IF(J18=0,"",IF('Pedido e Cotação'!F28=10,(J18/5)*AG$16,IF('Pedido e Cotação'!F28=25,(J18/5)*AH$16,IF('Pedido e Cotação'!F28=50,(J18/5)*AI$16,IF('Pedido e Cotação'!F28=100,(J18/5)*AJ$16,IF('Pedido e Cotação'!F28=200,(J18/5)*AK$16,IF('Pedido e Cotação'!F28=1000,(J18/5)*AL$16)))))))</f>
        <v/>
      </c>
      <c r="Y18" s="207" t="str">
        <f aca="false">IF(K18=0,"",IF('Pedido e Cotação'!F28=10,(K18/5)*AG$17,IF('Pedido e Cotação'!F28=25,(K18/5)*AH$17,IF('Pedido e Cotação'!F28=50,(K18/5)*AI$17,IF('Pedido e Cotação'!F28=100,(K18/5)*AJ$17,IF('Pedido e Cotação'!F28=200,(K18/5)*AK$17,IF('Pedido e Cotação'!F28=1000,(K18/5)*AL$17)))))))</f>
        <v/>
      </c>
      <c r="Z18" s="207" t="str">
        <f aca="false">IF(L18=0,"",IF('Pedido e Cotação'!F28=10,((L18)*AG$7)/4,IF('Pedido e Cotação'!F28=25,((L18)*AH$7)/4,IF('Pedido e Cotação'!F28=50,((L18)*AI$7)/4,IF('Pedido e Cotação'!F28=100,((L18)*AJ$7)/4,IF('Pedido e Cotação'!F28=200,((L18)*AK$7)/4,IF('Pedido e Cotação'!F28=1000,(L18)*AL$7)))))))</f>
        <v/>
      </c>
      <c r="AA18" s="207" t="str">
        <f aca="false">IF(M18=0,"",IF('Pedido e Cotação'!F28=10,(M18*AG$8)/2,IF('Pedido e Cotação'!F28=25,(M18*AH$8)/2,IF('Pedido e Cotação'!F28=50,(M18*AI$8)/2,IF('Pedido e Cotação'!F28=100,(M18*AJ$8)/2,IF('Pedido e Cotação'!F28=200,(M18*AK$8)/2,IF('Pedido e Cotação'!F28=1000,M18*AL$8)))))))</f>
        <v/>
      </c>
      <c r="AB18" s="207" t="str">
        <f aca="false">IF(N18=0,"",IF('Pedido e Cotação'!F28=10,(N18*AG$9)/2,IF('Pedido e Cotação'!F28=25,(N18*AH$9)/2,IF('Pedido e Cotação'!F28=50,(N18*AI$9)/2,IF('Pedido e Cotação'!F28=100,(N18*AJ$9)/2,IF('Pedido e Cotação'!F28=200,(N18*AK$9)/2,IF('Pedido e Cotação'!F28=1000,N18*AL$9)))))))</f>
        <v/>
      </c>
      <c r="AC18" s="207" t="str">
        <f aca="false">IF(O18=0,"",IF('Pedido e Cotação'!F28=10,(O18*AG$10),IF('Pedido e Cotação'!F28=25,(O18*AH$10),IF('Pedido e Cotação'!F28=50,(O18*AI$10),IF('Pedido e Cotação'!F28=100,(O18*AJ$10),IF('Pedido e Cotação'!F28=200,(O18*AK$10),IF('Pedido e Cotação'!F28=1000,O18*AL$10)))))))</f>
        <v/>
      </c>
      <c r="AD18" s="208" t="n">
        <f aca="false">SUM(P18:AC18)+Marcações!AI18</f>
        <v>0</v>
      </c>
    </row>
    <row r="19" customFormat="false" ht="12.75" hidden="false" customHeight="false" outlineLevel="0" collapsed="false">
      <c r="B19" s="205" t="n">
        <f aca="false">LEN(SUBSTITUTE('Pedido e Cotação'!E29," ",""))</f>
        <v>0</v>
      </c>
      <c r="C19" s="206" t="n">
        <f aca="false">B19-SUM(D19:O19)</f>
        <v>0</v>
      </c>
      <c r="D19" s="206" t="n">
        <f aca="false">LEN('Pedido e Cotação'!E29)-LEN(SUBSTITUTE('Pedido e Cotação'!E29,"I",""))</f>
        <v>0</v>
      </c>
      <c r="E19" s="206" t="n">
        <f aca="false">LEN('Pedido e Cotação'!E29)-LEN(SUBSTITUTE('Pedido e Cotação'!E29,"[dU]",""))</f>
        <v>0</v>
      </c>
      <c r="F19" s="206" t="n">
        <f aca="false">LEN('Pedido e Cotação'!E29)-LEN(SUBSTITUTE('Pedido e Cotação'!E29,"[mrA]",""))</f>
        <v>0</v>
      </c>
      <c r="G19" s="206" t="n">
        <f aca="false">LEN('Pedido e Cotação'!E29)-LEN(SUBSTITUTE('Pedido e Cotação'!E29,"[mrC]",""))</f>
        <v>0</v>
      </c>
      <c r="H19" s="206" t="n">
        <f aca="false">LEN('Pedido e Cotação'!E29)-LEN(SUBSTITUTE('Pedido e Cotação'!E29,"[mrG]",""))</f>
        <v>0</v>
      </c>
      <c r="I19" s="206" t="n">
        <f aca="false">LEN('Pedido e Cotação'!E29)-LEN(SUBSTITUTE('Pedido e Cotação'!E29,"[mrT]",""))</f>
        <v>0</v>
      </c>
      <c r="J19" s="206" t="n">
        <f aca="false">LEN('Pedido e Cotação'!E29)-LEN(SUBSTITUTE('Pedido e Cotação'!E29,"[mrU]",""))</f>
        <v>0</v>
      </c>
      <c r="K19" s="206" t="n">
        <f aca="false">LEN('Pedido e Cotação'!E29)-LEN(SUBSTITUTE('Pedido e Cotação'!E29,"[mdC]",""))</f>
        <v>0</v>
      </c>
      <c r="L19" s="206" t="n">
        <f aca="false">LEN('Pedido e Cotação'!E29)-LEN(SUBSTITUTE('Pedido e Cotação'!E29,"8oxo",""))</f>
        <v>0</v>
      </c>
      <c r="M19" s="206" t="n">
        <f aca="false">LEN('Pedido e Cotação'!E29)-LEN(SUBSTITUTE('Pedido e Cotação'!E29,"C3",""))</f>
        <v>0</v>
      </c>
      <c r="N19" s="206" t="n">
        <f aca="false">LEN('Pedido e Cotação'!E29)-LEN(SUBSTITUTE('Pedido e Cotação'!E29,"C6",""))</f>
        <v>0</v>
      </c>
      <c r="O19" s="206" t="n">
        <f aca="false">LEN('Pedido e Cotação'!E29)-LEN(SUBSTITUTE('Pedido e Cotação'!E29,"*",""))</f>
        <v>0</v>
      </c>
      <c r="P19" s="207" t="n">
        <f aca="false">IF('Pedido e Cotação'!E29="",0,IF('Pedido e Cotação'!F29=10,Preço!J19,IF('Pedido e Cotação'!F29=25,Preço!K19,IF('Pedido e Cotação'!F29=50,Preço!L19,IF('Pedido e Cotação'!F29=100,Preço!M19,IF('Pedido e Cotação'!F29=200,Preço!N19,IF('Pedido e Cotação'!F29=1000,Preço!O19)))))))</f>
        <v>0</v>
      </c>
      <c r="Q19" s="207" t="n">
        <f aca="false">IF('Pedido e Cotação'!E29="",0,IF('Pedido e Cotação'!F29=10,Preço!Q19,IF('Pedido e Cotação'!F29=25,Preço!R19,IF('Pedido e Cotação'!F29=50,Preço!S19,IF('Pedido e Cotação'!F29=100,Preço!T19,IF('Pedido e Cotação'!F29=200,Preço!U19,IF('Pedido e Cotação'!F29=1000,Preço!V19)))))))</f>
        <v>0</v>
      </c>
      <c r="R19" s="207" t="str">
        <f aca="false">IF(D19=0,"",IF('Pedido e Cotação'!F29=10,D19*AG$6,IF('Pedido e Cotação'!F29=25,D19*AH$6,IF('Pedido e Cotação'!F29=50,D19*AI$6,IF('Pedido e Cotação'!F29=100,D19*AJ$6,IF('Pedido e Cotação'!F29=200,D19*AK$6,IF('Pedido e Cotação'!F29=1000,D19*AL$6)))))))</f>
        <v/>
      </c>
      <c r="S19" s="207" t="str">
        <f aca="false">IF(E19=0,"",IF('Pedido e Cotação'!F29=10,(E19/4)*AG$11,IF('Pedido e Cotação'!F29=25,(E19/4)*AH$11,IF('Pedido e Cotação'!F29=50,(E19/4)*AI$11,IF('Pedido e Cotação'!F29=100,(E19/4)*AJ$11,IF('Pedido e Cotação'!F29=200,(E19/4)*AK$11,IF('Pedido e Cotação'!F29=1000,(E19/4)*AL$11)))))))</f>
        <v/>
      </c>
      <c r="T19" s="207" t="str">
        <f aca="false">IF(F19=0,"",IF('Pedido e Cotação'!F29=10,(F19/5)*AG$12,IF('Pedido e Cotação'!F29=25,(F19/5)*AH$12,IF('Pedido e Cotação'!F29=50,(F19/5)*AI$12,IF('Pedido e Cotação'!F29=100,(F19/5)*AJ$12,IF('Pedido e Cotação'!F29=200,(F19/5)*AK$12,IF('Pedido e Cotação'!F29=1000,(F19/5)*AL$12)))))))</f>
        <v/>
      </c>
      <c r="U19" s="207" t="str">
        <f aca="false">IF(G19=0,"",IF('Pedido e Cotação'!F29=10,(G19/5)*AG$13,IF('Pedido e Cotação'!F29=25,(G19/5)*AH$13,IF('Pedido e Cotação'!F29=50,(G19/5)*AI$13,IF('Pedido e Cotação'!F29=100,(G19/5)*AJ$13,IF('Pedido e Cotação'!F29=200,(G19/5)*AK$13,IF('Pedido e Cotação'!F29=1000,(G19/5)*AL$13)))))))</f>
        <v/>
      </c>
      <c r="V19" s="207" t="str">
        <f aca="false">IF(H19=0,"",IF('Pedido e Cotação'!F29=10,(H19/5)*AG$14,IF('Pedido e Cotação'!F29=25,(H19/5)*AH$14,IF('Pedido e Cotação'!F29=50,(H19/5)*AI$14,IF('Pedido e Cotação'!F29=100,(H19/5)*AJ$14,IF('Pedido e Cotação'!F29=200,(H19/5)*AK$14,IF('Pedido e Cotação'!F29=1000,(H19/5)*AL$14)))))))</f>
        <v/>
      </c>
      <c r="W19" s="207" t="str">
        <f aca="false">IF(I19=0,"",IF('Pedido e Cotação'!F29=10,(I19/5)*AG$15,IF('Pedido e Cotação'!F29=25,(I19/5)*AH$15,IF('Pedido e Cotação'!F29=50,(I19/5)*AI$15,IF('Pedido e Cotação'!F29=100,(I19/5)*AJ$15,IF('Pedido e Cotação'!F29=200,(I19/5)*AK$15,IF('Pedido e Cotação'!F29=1000,(I19/5)*AL$15)))))))</f>
        <v/>
      </c>
      <c r="X19" s="207" t="str">
        <f aca="false">IF(J19=0,"",IF('Pedido e Cotação'!F29=10,(J19/5)*AG$16,IF('Pedido e Cotação'!F29=25,(J19/5)*AH$16,IF('Pedido e Cotação'!F29=50,(J19/5)*AI$16,IF('Pedido e Cotação'!F29=100,(J19/5)*AJ$16,IF('Pedido e Cotação'!F29=200,(J19/5)*AK$16,IF('Pedido e Cotação'!F29=1000,(J19/5)*AL$16)))))))</f>
        <v/>
      </c>
      <c r="Y19" s="207" t="str">
        <f aca="false">IF(K19=0,"",IF('Pedido e Cotação'!F29=10,(K19/5)*AG$17,IF('Pedido e Cotação'!F29=25,(K19/5)*AH$17,IF('Pedido e Cotação'!F29=50,(K19/5)*AI$17,IF('Pedido e Cotação'!F29=100,(K19/5)*AJ$17,IF('Pedido e Cotação'!F29=200,(K19/5)*AK$17,IF('Pedido e Cotação'!F29=1000,(K19/5)*AL$17)))))))</f>
        <v/>
      </c>
      <c r="Z19" s="207" t="str">
        <f aca="false">IF(L19=0,"",IF('Pedido e Cotação'!F29=10,((L19)*AG$7)/4,IF('Pedido e Cotação'!F29=25,((L19)*AH$7)/4,IF('Pedido e Cotação'!F29=50,((L19)*AI$7)/4,IF('Pedido e Cotação'!F29=100,((L19)*AJ$7)/4,IF('Pedido e Cotação'!F29=200,((L19)*AK$7)/4,IF('Pedido e Cotação'!F29=1000,(L19)*AL$7)))))))</f>
        <v/>
      </c>
      <c r="AA19" s="207" t="str">
        <f aca="false">IF(M19=0,"",IF('Pedido e Cotação'!F29=10,(M19*AG$8)/2,IF('Pedido e Cotação'!F29=25,(M19*AH$8)/2,IF('Pedido e Cotação'!F29=50,(M19*AI$8)/2,IF('Pedido e Cotação'!F29=100,(M19*AJ$8)/2,IF('Pedido e Cotação'!F29=200,(M19*AK$8)/2,IF('Pedido e Cotação'!F29=1000,M19*AL$8)))))))</f>
        <v/>
      </c>
      <c r="AB19" s="207" t="str">
        <f aca="false">IF(N19=0,"",IF('Pedido e Cotação'!F29=10,(N19*AG$9)/2,IF('Pedido e Cotação'!F29=25,(N19*AH$9)/2,IF('Pedido e Cotação'!F29=50,(N19*AI$9)/2,IF('Pedido e Cotação'!F29=100,(N19*AJ$9)/2,IF('Pedido e Cotação'!F29=200,(N19*AK$9)/2,IF('Pedido e Cotação'!F29=1000,N19*AL$9)))))))</f>
        <v/>
      </c>
      <c r="AC19" s="207" t="str">
        <f aca="false">IF(O19=0,"",IF('Pedido e Cotação'!F29=10,(O19*AG$10),IF('Pedido e Cotação'!F29=25,(O19*AH$10),IF('Pedido e Cotação'!F29=50,(O19*AI$10),IF('Pedido e Cotação'!F29=100,(O19*AJ$10),IF('Pedido e Cotação'!F29=200,(O19*AK$10),IF('Pedido e Cotação'!F29=1000,O19*AL$10)))))))</f>
        <v/>
      </c>
      <c r="AD19" s="208" t="n">
        <f aca="false">SUM(P19:AC19)+Marcações!AI19</f>
        <v>0</v>
      </c>
    </row>
    <row r="20" customFormat="false" ht="12.75" hidden="false" customHeight="false" outlineLevel="0" collapsed="false">
      <c r="B20" s="205" t="n">
        <f aca="false">LEN(SUBSTITUTE('Pedido e Cotação'!E30," ",""))</f>
        <v>0</v>
      </c>
      <c r="C20" s="206" t="n">
        <f aca="false">B20-SUM(D20:O20)</f>
        <v>0</v>
      </c>
      <c r="D20" s="206" t="n">
        <f aca="false">LEN('Pedido e Cotação'!E30)-LEN(SUBSTITUTE('Pedido e Cotação'!E30,"I",""))</f>
        <v>0</v>
      </c>
      <c r="E20" s="206" t="n">
        <f aca="false">LEN('Pedido e Cotação'!E30)-LEN(SUBSTITUTE('Pedido e Cotação'!E30,"[dU]",""))</f>
        <v>0</v>
      </c>
      <c r="F20" s="206" t="n">
        <f aca="false">LEN('Pedido e Cotação'!E30)-LEN(SUBSTITUTE('Pedido e Cotação'!E30,"[mrA]",""))</f>
        <v>0</v>
      </c>
      <c r="G20" s="206" t="n">
        <f aca="false">LEN('Pedido e Cotação'!E30)-LEN(SUBSTITUTE('Pedido e Cotação'!E30,"[mrC]",""))</f>
        <v>0</v>
      </c>
      <c r="H20" s="206" t="n">
        <f aca="false">LEN('Pedido e Cotação'!E30)-LEN(SUBSTITUTE('Pedido e Cotação'!E30,"[mrG]",""))</f>
        <v>0</v>
      </c>
      <c r="I20" s="206" t="n">
        <f aca="false">LEN('Pedido e Cotação'!E30)-LEN(SUBSTITUTE('Pedido e Cotação'!E30,"[mrT]",""))</f>
        <v>0</v>
      </c>
      <c r="J20" s="206" t="n">
        <f aca="false">LEN('Pedido e Cotação'!E30)-LEN(SUBSTITUTE('Pedido e Cotação'!E30,"[mrU]",""))</f>
        <v>0</v>
      </c>
      <c r="K20" s="206" t="n">
        <f aca="false">LEN('Pedido e Cotação'!E30)-LEN(SUBSTITUTE('Pedido e Cotação'!E30,"[mdC]",""))</f>
        <v>0</v>
      </c>
      <c r="L20" s="206" t="n">
        <f aca="false">LEN('Pedido e Cotação'!E30)-LEN(SUBSTITUTE('Pedido e Cotação'!E30,"8oxo",""))</f>
        <v>0</v>
      </c>
      <c r="M20" s="206" t="n">
        <f aca="false">LEN('Pedido e Cotação'!E30)-LEN(SUBSTITUTE('Pedido e Cotação'!E30,"C3",""))</f>
        <v>0</v>
      </c>
      <c r="N20" s="206" t="n">
        <f aca="false">LEN('Pedido e Cotação'!E30)-LEN(SUBSTITUTE('Pedido e Cotação'!E30,"C6",""))</f>
        <v>0</v>
      </c>
      <c r="O20" s="206" t="n">
        <f aca="false">LEN('Pedido e Cotação'!E30)-LEN(SUBSTITUTE('Pedido e Cotação'!E30,"*",""))</f>
        <v>0</v>
      </c>
      <c r="P20" s="207" t="n">
        <f aca="false">IF('Pedido e Cotação'!E30="",0,IF('Pedido e Cotação'!F30=10,Preço!J20,IF('Pedido e Cotação'!F30=25,Preço!K20,IF('Pedido e Cotação'!F30=50,Preço!L20,IF('Pedido e Cotação'!F30=100,Preço!M20,IF('Pedido e Cotação'!F30=200,Preço!N20,IF('Pedido e Cotação'!F30=1000,Preço!O20)))))))</f>
        <v>0</v>
      </c>
      <c r="Q20" s="207" t="n">
        <f aca="false">IF('Pedido e Cotação'!E30="",0,IF('Pedido e Cotação'!F30=10,Preço!Q20,IF('Pedido e Cotação'!F30=25,Preço!R20,IF('Pedido e Cotação'!F30=50,Preço!S20,IF('Pedido e Cotação'!F30=100,Preço!T20,IF('Pedido e Cotação'!F30=200,Preço!U20,IF('Pedido e Cotação'!F30=1000,Preço!V20)))))))</f>
        <v>0</v>
      </c>
      <c r="R20" s="207" t="str">
        <f aca="false">IF(D20=0,"",IF('Pedido e Cotação'!F30=10,D20*AG$6,IF('Pedido e Cotação'!F30=25,D20*AH$6,IF('Pedido e Cotação'!F30=50,D20*AI$6,IF('Pedido e Cotação'!F30=100,D20*AJ$6,IF('Pedido e Cotação'!F30=200,D20*AK$6,IF('Pedido e Cotação'!F30=1000,D20*AL$6)))))))</f>
        <v/>
      </c>
      <c r="S20" s="207" t="str">
        <f aca="false">IF(E20=0,"",IF('Pedido e Cotação'!F30=10,(E20/4)*AG$11,IF('Pedido e Cotação'!F30=25,(E20/4)*AH$11,IF('Pedido e Cotação'!F30=50,(E20/4)*AI$11,IF('Pedido e Cotação'!F30=100,(E20/4)*AJ$11,IF('Pedido e Cotação'!F30=200,(E20/4)*AK$11,IF('Pedido e Cotação'!F30=1000,(E20/4)*AL$11)))))))</f>
        <v/>
      </c>
      <c r="T20" s="207" t="str">
        <f aca="false">IF(F20=0,"",IF('Pedido e Cotação'!F30=10,(F20/5)*AG$12,IF('Pedido e Cotação'!F30=25,(F20/5)*AH$12,IF('Pedido e Cotação'!F30=50,(F20/5)*AI$12,IF('Pedido e Cotação'!F30=100,(F20/5)*AJ$12,IF('Pedido e Cotação'!F30=200,(F20/5)*AK$12,IF('Pedido e Cotação'!F30=1000,(F20/5)*AL$12)))))))</f>
        <v/>
      </c>
      <c r="U20" s="207" t="str">
        <f aca="false">IF(G20=0,"",IF('Pedido e Cotação'!F30=10,(G20/5)*AG$13,IF('Pedido e Cotação'!F30=25,(G20/5)*AH$13,IF('Pedido e Cotação'!F30=50,(G20/5)*AI$13,IF('Pedido e Cotação'!F30=100,(G20/5)*AJ$13,IF('Pedido e Cotação'!F30=200,(G20/5)*AK$13,IF('Pedido e Cotação'!F30=1000,(G20/5)*AL$13)))))))</f>
        <v/>
      </c>
      <c r="V20" s="207" t="str">
        <f aca="false">IF(H20=0,"",IF('Pedido e Cotação'!F30=10,(H20/5)*AG$14,IF('Pedido e Cotação'!F30=25,(H20/5)*AH$14,IF('Pedido e Cotação'!F30=50,(H20/5)*AI$14,IF('Pedido e Cotação'!F30=100,(H20/5)*AJ$14,IF('Pedido e Cotação'!F30=200,(H20/5)*AK$14,IF('Pedido e Cotação'!F30=1000,(H20/5)*AL$14)))))))</f>
        <v/>
      </c>
      <c r="W20" s="207" t="str">
        <f aca="false">IF(I20=0,"",IF('Pedido e Cotação'!F30=10,(I20/5)*AG$15,IF('Pedido e Cotação'!F30=25,(I20/5)*AH$15,IF('Pedido e Cotação'!F30=50,(I20/5)*AI$15,IF('Pedido e Cotação'!F30=100,(I20/5)*AJ$15,IF('Pedido e Cotação'!F30=200,(I20/5)*AK$15,IF('Pedido e Cotação'!F30=1000,(I20/5)*AL$15)))))))</f>
        <v/>
      </c>
      <c r="X20" s="207" t="str">
        <f aca="false">IF(J20=0,"",IF('Pedido e Cotação'!F30=10,(J20/5)*AG$16,IF('Pedido e Cotação'!F30=25,(J20/5)*AH$16,IF('Pedido e Cotação'!F30=50,(J20/5)*AI$16,IF('Pedido e Cotação'!F30=100,(J20/5)*AJ$16,IF('Pedido e Cotação'!F30=200,(J20/5)*AK$16,IF('Pedido e Cotação'!F30=1000,(J20/5)*AL$16)))))))</f>
        <v/>
      </c>
      <c r="Y20" s="207" t="str">
        <f aca="false">IF(K20=0,"",IF('Pedido e Cotação'!F30=10,(K20/5)*AG$17,IF('Pedido e Cotação'!F30=25,(K20/5)*AH$17,IF('Pedido e Cotação'!F30=50,(K20/5)*AI$17,IF('Pedido e Cotação'!F30=100,(K20/5)*AJ$17,IF('Pedido e Cotação'!F30=200,(K20/5)*AK$17,IF('Pedido e Cotação'!F30=1000,(K20/5)*AL$17)))))))</f>
        <v/>
      </c>
      <c r="Z20" s="207" t="str">
        <f aca="false">IF(L20=0,"",IF('Pedido e Cotação'!F30=10,((L20)*AG$7)/4,IF('Pedido e Cotação'!F30=25,((L20)*AH$7)/4,IF('Pedido e Cotação'!F30=50,((L20)*AI$7)/4,IF('Pedido e Cotação'!F30=100,((L20)*AJ$7)/4,IF('Pedido e Cotação'!F30=200,((L20)*AK$7)/4,IF('Pedido e Cotação'!F30=1000,(L20)*AL$7)))))))</f>
        <v/>
      </c>
      <c r="AA20" s="207" t="str">
        <f aca="false">IF(M20=0,"",IF('Pedido e Cotação'!F30=10,(M20*AG$8)/2,IF('Pedido e Cotação'!F30=25,(M20*AH$8)/2,IF('Pedido e Cotação'!F30=50,(M20*AI$8)/2,IF('Pedido e Cotação'!F30=100,(M20*AJ$8)/2,IF('Pedido e Cotação'!F30=200,(M20*AK$8)/2,IF('Pedido e Cotação'!F30=1000,M20*AL$8)))))))</f>
        <v/>
      </c>
      <c r="AB20" s="207" t="str">
        <f aca="false">IF(N20=0,"",IF('Pedido e Cotação'!F30=10,(N20*AG$9)/2,IF('Pedido e Cotação'!F30=25,(N20*AH$9)/2,IF('Pedido e Cotação'!F30=50,(N20*AI$9)/2,IF('Pedido e Cotação'!F30=100,(N20*AJ$9)/2,IF('Pedido e Cotação'!F30=200,(N20*AK$9)/2,IF('Pedido e Cotação'!F30=1000,N20*AL$9)))))))</f>
        <v/>
      </c>
      <c r="AC20" s="207" t="str">
        <f aca="false">IF(O20=0,"",IF('Pedido e Cotação'!F30=10,(O20*AG$10),IF('Pedido e Cotação'!F30=25,(O20*AH$10),IF('Pedido e Cotação'!F30=50,(O20*AI$10),IF('Pedido e Cotação'!F30=100,(O20*AJ$10),IF('Pedido e Cotação'!F30=200,(O20*AK$10),IF('Pedido e Cotação'!F30=1000,O20*AL$10)))))))</f>
        <v/>
      </c>
      <c r="AD20" s="208" t="n">
        <f aca="false">SUM(P20:AC20)+Marcações!AI20</f>
        <v>0</v>
      </c>
    </row>
    <row r="21" customFormat="false" ht="12.75" hidden="false" customHeight="true" outlineLevel="0" collapsed="false">
      <c r="B21" s="205" t="n">
        <f aca="false">LEN(SUBSTITUTE('Pedido e Cotação'!E31," ",""))</f>
        <v>0</v>
      </c>
      <c r="C21" s="206" t="n">
        <f aca="false">B21-SUM(D21:O21)</f>
        <v>0</v>
      </c>
      <c r="D21" s="206" t="n">
        <f aca="false">LEN('Pedido e Cotação'!E31)-LEN(SUBSTITUTE('Pedido e Cotação'!E31,"I",""))</f>
        <v>0</v>
      </c>
      <c r="E21" s="206" t="n">
        <f aca="false">LEN('Pedido e Cotação'!E31)-LEN(SUBSTITUTE('Pedido e Cotação'!E31,"[dU]",""))</f>
        <v>0</v>
      </c>
      <c r="F21" s="206" t="n">
        <f aca="false">LEN('Pedido e Cotação'!E31)-LEN(SUBSTITUTE('Pedido e Cotação'!E31,"[mrA]",""))</f>
        <v>0</v>
      </c>
      <c r="G21" s="206" t="n">
        <f aca="false">LEN('Pedido e Cotação'!E31)-LEN(SUBSTITUTE('Pedido e Cotação'!E31,"[mrC]",""))</f>
        <v>0</v>
      </c>
      <c r="H21" s="206" t="n">
        <f aca="false">LEN('Pedido e Cotação'!E31)-LEN(SUBSTITUTE('Pedido e Cotação'!E31,"[mrG]",""))</f>
        <v>0</v>
      </c>
      <c r="I21" s="206" t="n">
        <f aca="false">LEN('Pedido e Cotação'!E31)-LEN(SUBSTITUTE('Pedido e Cotação'!E31,"[mrT]",""))</f>
        <v>0</v>
      </c>
      <c r="J21" s="206" t="n">
        <f aca="false">LEN('Pedido e Cotação'!E31)-LEN(SUBSTITUTE('Pedido e Cotação'!E31,"[mrU]",""))</f>
        <v>0</v>
      </c>
      <c r="K21" s="206" t="n">
        <f aca="false">LEN('Pedido e Cotação'!E31)-LEN(SUBSTITUTE('Pedido e Cotação'!E31,"[mdC]",""))</f>
        <v>0</v>
      </c>
      <c r="L21" s="206" t="n">
        <f aca="false">LEN('Pedido e Cotação'!E31)-LEN(SUBSTITUTE('Pedido e Cotação'!E31,"8oxo",""))</f>
        <v>0</v>
      </c>
      <c r="M21" s="206" t="n">
        <f aca="false">LEN('Pedido e Cotação'!E31)-LEN(SUBSTITUTE('Pedido e Cotação'!E31,"C3",""))</f>
        <v>0</v>
      </c>
      <c r="N21" s="206" t="n">
        <f aca="false">LEN('Pedido e Cotação'!E31)-LEN(SUBSTITUTE('Pedido e Cotação'!E31,"C6",""))</f>
        <v>0</v>
      </c>
      <c r="O21" s="206" t="n">
        <f aca="false">LEN('Pedido e Cotação'!E31)-LEN(SUBSTITUTE('Pedido e Cotação'!E31,"*",""))</f>
        <v>0</v>
      </c>
      <c r="P21" s="207" t="n">
        <f aca="false">IF('Pedido e Cotação'!E31="",0,IF('Pedido e Cotação'!F31=10,Preço!J21,IF('Pedido e Cotação'!F31=25,Preço!K21,IF('Pedido e Cotação'!F31=50,Preço!L21,IF('Pedido e Cotação'!F31=100,Preço!M21,IF('Pedido e Cotação'!F31=200,Preço!N21,IF('Pedido e Cotação'!F31=1000,Preço!O21)))))))</f>
        <v>0</v>
      </c>
      <c r="Q21" s="207" t="n">
        <f aca="false">IF('Pedido e Cotação'!E31="",0,IF('Pedido e Cotação'!F31=10,Preço!Q21,IF('Pedido e Cotação'!F31=25,Preço!R21,IF('Pedido e Cotação'!F31=50,Preço!S21,IF('Pedido e Cotação'!F31=100,Preço!T21,IF('Pedido e Cotação'!F31=200,Preço!U21,IF('Pedido e Cotação'!F31=1000,Preço!V21)))))))</f>
        <v>0</v>
      </c>
      <c r="R21" s="207" t="str">
        <f aca="false">IF(D21=0,"",IF('Pedido e Cotação'!F31=10,D21*AG$6,IF('Pedido e Cotação'!F31=25,D21*AH$6,IF('Pedido e Cotação'!F31=50,D21*AI$6,IF('Pedido e Cotação'!F31=100,D21*AJ$6,IF('Pedido e Cotação'!F31=200,D21*AK$6,IF('Pedido e Cotação'!F31=1000,D21*AL$6)))))))</f>
        <v/>
      </c>
      <c r="S21" s="207" t="str">
        <f aca="false">IF(E21=0,"",IF('Pedido e Cotação'!F31=10,(E21/4)*AG$11,IF('Pedido e Cotação'!F31=25,(E21/4)*AH$11,IF('Pedido e Cotação'!F31=50,(E21/4)*AI$11,IF('Pedido e Cotação'!F31=100,(E21/4)*AJ$11,IF('Pedido e Cotação'!F31=200,(E21/4)*AK$11,IF('Pedido e Cotação'!F31=1000,(E21/4)*AL$11)))))))</f>
        <v/>
      </c>
      <c r="T21" s="207" t="str">
        <f aca="false">IF(F21=0,"",IF('Pedido e Cotação'!F31=10,(F21/5)*AG$12,IF('Pedido e Cotação'!F31=25,(F21/5)*AH$12,IF('Pedido e Cotação'!F31=50,(F21/5)*AI$12,IF('Pedido e Cotação'!F31=100,(F21/5)*AJ$12,IF('Pedido e Cotação'!F31=200,(F21/5)*AK$12,IF('Pedido e Cotação'!F31=1000,(F21/5)*AL$12)))))))</f>
        <v/>
      </c>
      <c r="U21" s="207" t="str">
        <f aca="false">IF(G21=0,"",IF('Pedido e Cotação'!F31=10,(G21/5)*AG$13,IF('Pedido e Cotação'!F31=25,(G21/5)*AH$13,IF('Pedido e Cotação'!F31=50,(G21/5)*AI$13,IF('Pedido e Cotação'!F31=100,(G21/5)*AJ$13,IF('Pedido e Cotação'!F31=200,(G21/5)*AK$13,IF('Pedido e Cotação'!F31=1000,(G21/5)*AL$13)))))))</f>
        <v/>
      </c>
      <c r="V21" s="207" t="str">
        <f aca="false">IF(H21=0,"",IF('Pedido e Cotação'!F31=10,(H21/5)*AG$14,IF('Pedido e Cotação'!F31=25,(H21/5)*AH$14,IF('Pedido e Cotação'!F31=50,(H21/5)*AI$14,IF('Pedido e Cotação'!F31=100,(H21/5)*AJ$14,IF('Pedido e Cotação'!F31=200,(H21/5)*AK$14,IF('Pedido e Cotação'!F31=1000,(H21/5)*AL$14)))))))</f>
        <v/>
      </c>
      <c r="W21" s="207" t="str">
        <f aca="false">IF(I21=0,"",IF('Pedido e Cotação'!F31=10,(I21/5)*AG$15,IF('Pedido e Cotação'!F31=25,(I21/5)*AH$15,IF('Pedido e Cotação'!F31=50,(I21/5)*AI$15,IF('Pedido e Cotação'!F31=100,(I21/5)*AJ$15,IF('Pedido e Cotação'!F31=200,(I21/5)*AK$15,IF('Pedido e Cotação'!F31=1000,(I21/5)*AL$15)))))))</f>
        <v/>
      </c>
      <c r="X21" s="207" t="str">
        <f aca="false">IF(J21=0,"",IF('Pedido e Cotação'!F31=10,(J21/5)*AG$16,IF('Pedido e Cotação'!F31=25,(J21/5)*AH$16,IF('Pedido e Cotação'!F31=50,(J21/5)*AI$16,IF('Pedido e Cotação'!F31=100,(J21/5)*AJ$16,IF('Pedido e Cotação'!F31=200,(J21/5)*AK$16,IF('Pedido e Cotação'!F31=1000,(J21/5)*AL$16)))))))</f>
        <v/>
      </c>
      <c r="Y21" s="207" t="str">
        <f aca="false">IF(K21=0,"",IF('Pedido e Cotação'!F31=10,(K21/5)*AG$17,IF('Pedido e Cotação'!F31=25,(K21/5)*AH$17,IF('Pedido e Cotação'!F31=50,(K21/5)*AI$17,IF('Pedido e Cotação'!F31=100,(K21/5)*AJ$17,IF('Pedido e Cotação'!F31=200,(K21/5)*AK$17,IF('Pedido e Cotação'!F31=1000,(K21/5)*AL$17)))))))</f>
        <v/>
      </c>
      <c r="Z21" s="207" t="str">
        <f aca="false">IF(L21=0,"",IF('Pedido e Cotação'!F31=10,((L21)*AG$7)/4,IF('Pedido e Cotação'!F31=25,((L21)*AH$7)/4,IF('Pedido e Cotação'!F31=50,((L21)*AI$7)/4,IF('Pedido e Cotação'!F31=100,((L21)*AJ$7)/4,IF('Pedido e Cotação'!F31=200,((L21)*AK$7)/4,IF('Pedido e Cotação'!F31=1000,(L21)*AL$7)))))))</f>
        <v/>
      </c>
      <c r="AA21" s="207" t="str">
        <f aca="false">IF(M21=0,"",IF('Pedido e Cotação'!F31=10,(M21*AG$8)/2,IF('Pedido e Cotação'!F31=25,(M21*AH$8)/2,IF('Pedido e Cotação'!F31=50,(M21*AI$8)/2,IF('Pedido e Cotação'!F31=100,(M21*AJ$8)/2,IF('Pedido e Cotação'!F31=200,(M21*AK$8)/2,IF('Pedido e Cotação'!F31=1000,M21*AL$8)))))))</f>
        <v/>
      </c>
      <c r="AB21" s="207" t="str">
        <f aca="false">IF(N21=0,"",IF('Pedido e Cotação'!F31=10,(N21*AG$9)/2,IF('Pedido e Cotação'!F31=25,(N21*AH$9)/2,IF('Pedido e Cotação'!F31=50,(N21*AI$9)/2,IF('Pedido e Cotação'!F31=100,(N21*AJ$9)/2,IF('Pedido e Cotação'!F31=200,(N21*AK$9)/2,IF('Pedido e Cotação'!F31=1000,N21*AL$9)))))))</f>
        <v/>
      </c>
      <c r="AC21" s="207" t="str">
        <f aca="false">IF(O21=0,"",IF('Pedido e Cotação'!F31=10,(O21*AG$10),IF('Pedido e Cotação'!F31=25,(O21*AH$10),IF('Pedido e Cotação'!F31=50,(O21*AI$10),IF('Pedido e Cotação'!F31=100,(O21*AJ$10),IF('Pedido e Cotação'!F31=200,(O21*AK$10),IF('Pedido e Cotação'!F31=1000,O21*AL$10)))))))</f>
        <v/>
      </c>
      <c r="AD21" s="208" t="n">
        <f aca="false">SUM(P21:AC21)+Marcações!AI21</f>
        <v>0</v>
      </c>
    </row>
    <row r="22" customFormat="false" ht="13.5" hidden="false" customHeight="true" outlineLevel="0" collapsed="false">
      <c r="B22" s="205" t="n">
        <f aca="false">LEN(SUBSTITUTE('Pedido e Cotação'!E32," ",""))</f>
        <v>0</v>
      </c>
      <c r="C22" s="206" t="n">
        <f aca="false">B22-SUM(D22:O22)</f>
        <v>0</v>
      </c>
      <c r="D22" s="206" t="n">
        <f aca="false">LEN('Pedido e Cotação'!E32)-LEN(SUBSTITUTE('Pedido e Cotação'!E32,"I",""))</f>
        <v>0</v>
      </c>
      <c r="E22" s="206" t="n">
        <f aca="false">LEN('Pedido e Cotação'!E32)-LEN(SUBSTITUTE('Pedido e Cotação'!E32,"[dU]",""))</f>
        <v>0</v>
      </c>
      <c r="F22" s="206" t="n">
        <f aca="false">LEN('Pedido e Cotação'!E32)-LEN(SUBSTITUTE('Pedido e Cotação'!E32,"[mrA]",""))</f>
        <v>0</v>
      </c>
      <c r="G22" s="206" t="n">
        <f aca="false">LEN('Pedido e Cotação'!E32)-LEN(SUBSTITUTE('Pedido e Cotação'!E32,"[mrC]",""))</f>
        <v>0</v>
      </c>
      <c r="H22" s="206" t="n">
        <f aca="false">LEN('Pedido e Cotação'!E32)-LEN(SUBSTITUTE('Pedido e Cotação'!E32,"[mrG]",""))</f>
        <v>0</v>
      </c>
      <c r="I22" s="206" t="n">
        <f aca="false">LEN('Pedido e Cotação'!E32)-LEN(SUBSTITUTE('Pedido e Cotação'!E32,"[mrT]",""))</f>
        <v>0</v>
      </c>
      <c r="J22" s="206" t="n">
        <f aca="false">LEN('Pedido e Cotação'!E32)-LEN(SUBSTITUTE('Pedido e Cotação'!E32,"[mrU]",""))</f>
        <v>0</v>
      </c>
      <c r="K22" s="206" t="n">
        <f aca="false">LEN('Pedido e Cotação'!E32)-LEN(SUBSTITUTE('Pedido e Cotação'!E32,"[mdC]",""))</f>
        <v>0</v>
      </c>
      <c r="L22" s="206" t="n">
        <f aca="false">LEN('Pedido e Cotação'!E32)-LEN(SUBSTITUTE('Pedido e Cotação'!E32,"8oxo",""))</f>
        <v>0</v>
      </c>
      <c r="M22" s="206" t="n">
        <f aca="false">LEN('Pedido e Cotação'!E32)-LEN(SUBSTITUTE('Pedido e Cotação'!E32,"C3",""))</f>
        <v>0</v>
      </c>
      <c r="N22" s="206" t="n">
        <f aca="false">LEN('Pedido e Cotação'!E32)-LEN(SUBSTITUTE('Pedido e Cotação'!E32,"C6",""))</f>
        <v>0</v>
      </c>
      <c r="O22" s="206" t="n">
        <f aca="false">LEN('Pedido e Cotação'!E32)-LEN(SUBSTITUTE('Pedido e Cotação'!E32,"*",""))</f>
        <v>0</v>
      </c>
      <c r="P22" s="207" t="n">
        <f aca="false">IF('Pedido e Cotação'!E32="",0,IF('Pedido e Cotação'!F32=10,Preço!J22,IF('Pedido e Cotação'!F32=25,Preço!K22,IF('Pedido e Cotação'!F32=50,Preço!L22,IF('Pedido e Cotação'!F32=100,Preço!M22,IF('Pedido e Cotação'!F32=200,Preço!N22,IF('Pedido e Cotação'!F32=1000,Preço!O22)))))))</f>
        <v>0</v>
      </c>
      <c r="Q22" s="207" t="n">
        <f aca="false">IF('Pedido e Cotação'!E32="",0,IF('Pedido e Cotação'!F32=10,Preço!Q22,IF('Pedido e Cotação'!F32=25,Preço!R22,IF('Pedido e Cotação'!F32=50,Preço!S22,IF('Pedido e Cotação'!F32=100,Preço!T22,IF('Pedido e Cotação'!F32=200,Preço!U22,IF('Pedido e Cotação'!F32=1000,Preço!V22)))))))</f>
        <v>0</v>
      </c>
      <c r="R22" s="207" t="str">
        <f aca="false">IF(D22=0,"",IF('Pedido e Cotação'!F32=10,D22*AG$6,IF('Pedido e Cotação'!F32=25,D22*AH$6,IF('Pedido e Cotação'!F32=50,D22*AI$6,IF('Pedido e Cotação'!F32=100,D22*AJ$6,IF('Pedido e Cotação'!F32=200,D22*AK$6,IF('Pedido e Cotação'!F32=1000,D22*AL$6)))))))</f>
        <v/>
      </c>
      <c r="S22" s="207" t="str">
        <f aca="false">IF(E22=0,"",IF('Pedido e Cotação'!F32=10,(E22/4)*AG$11,IF('Pedido e Cotação'!F32=25,(E22/4)*AH$11,IF('Pedido e Cotação'!F32=50,(E22/4)*AI$11,IF('Pedido e Cotação'!F32=100,(E22/4)*AJ$11,IF('Pedido e Cotação'!F32=200,(E22/4)*AK$11,IF('Pedido e Cotação'!F32=1000,(E22/4)*AL$11)))))))</f>
        <v/>
      </c>
      <c r="T22" s="207" t="str">
        <f aca="false">IF(F22=0,"",IF('Pedido e Cotação'!F32=10,(F22/5)*AG$12,IF('Pedido e Cotação'!F32=25,(F22/5)*AH$12,IF('Pedido e Cotação'!F32=50,(F22/5)*AI$12,IF('Pedido e Cotação'!F32=100,(F22/5)*AJ$12,IF('Pedido e Cotação'!F32=200,(F22/5)*AK$12,IF('Pedido e Cotação'!F32=1000,(F22/5)*AL$12)))))))</f>
        <v/>
      </c>
      <c r="U22" s="207" t="str">
        <f aca="false">IF(G22=0,"",IF('Pedido e Cotação'!F32=10,(G22/5)*AG$13,IF('Pedido e Cotação'!F32=25,(G22/5)*AH$13,IF('Pedido e Cotação'!F32=50,(G22/5)*AI$13,IF('Pedido e Cotação'!F32=100,(G22/5)*AJ$13,IF('Pedido e Cotação'!F32=200,(G22/5)*AK$13,IF('Pedido e Cotação'!F32=1000,(G22/5)*AL$13)))))))</f>
        <v/>
      </c>
      <c r="V22" s="207" t="str">
        <f aca="false">IF(H22=0,"",IF('Pedido e Cotação'!F32=10,(H22/5)*AG$14,IF('Pedido e Cotação'!F32=25,(H22/5)*AH$14,IF('Pedido e Cotação'!F32=50,(H22/5)*AI$14,IF('Pedido e Cotação'!F32=100,(H22/5)*AJ$14,IF('Pedido e Cotação'!F32=200,(H22/5)*AK$14,IF('Pedido e Cotação'!F32=1000,(H22/5)*AL$14)))))))</f>
        <v/>
      </c>
      <c r="W22" s="207" t="str">
        <f aca="false">IF(I22=0,"",IF('Pedido e Cotação'!F32=10,(I22/5)*AG$15,IF('Pedido e Cotação'!F32=25,(I22/5)*AH$15,IF('Pedido e Cotação'!F32=50,(I22/5)*AI$15,IF('Pedido e Cotação'!F32=100,(I22/5)*AJ$15,IF('Pedido e Cotação'!F32=200,(I22/5)*AK$15,IF('Pedido e Cotação'!F32=1000,(I22/5)*AL$15)))))))</f>
        <v/>
      </c>
      <c r="X22" s="207" t="str">
        <f aca="false">IF(J22=0,"",IF('Pedido e Cotação'!F32=10,(J22/5)*AG$16,IF('Pedido e Cotação'!F32=25,(J22/5)*AH$16,IF('Pedido e Cotação'!F32=50,(J22/5)*AI$16,IF('Pedido e Cotação'!F32=100,(J22/5)*AJ$16,IF('Pedido e Cotação'!F32=200,(J22/5)*AK$16,IF('Pedido e Cotação'!F32=1000,(J22/5)*AL$16)))))))</f>
        <v/>
      </c>
      <c r="Y22" s="207" t="str">
        <f aca="false">IF(K22=0,"",IF('Pedido e Cotação'!F32=10,(K22/5)*AG$17,IF('Pedido e Cotação'!F32=25,(K22/5)*AH$17,IF('Pedido e Cotação'!F32=50,(K22/5)*AI$17,IF('Pedido e Cotação'!F32=100,(K22/5)*AJ$17,IF('Pedido e Cotação'!F32=200,(K22/5)*AK$17,IF('Pedido e Cotação'!F32=1000,(K22/5)*AL$17)))))))</f>
        <v/>
      </c>
      <c r="Z22" s="207" t="str">
        <f aca="false">IF(L22=0,"",IF('Pedido e Cotação'!F32=10,((L22)*AG$7)/4,IF('Pedido e Cotação'!F32=25,((L22)*AH$7)/4,IF('Pedido e Cotação'!F32=50,((L22)*AI$7)/4,IF('Pedido e Cotação'!F32=100,((L22)*AJ$7)/4,IF('Pedido e Cotação'!F32=200,((L22)*AK$7)/4,IF('Pedido e Cotação'!F32=1000,(L22)*AL$7)))))))</f>
        <v/>
      </c>
      <c r="AA22" s="207" t="str">
        <f aca="false">IF(M22=0,"",IF('Pedido e Cotação'!F32=10,(M22*AG$8)/2,IF('Pedido e Cotação'!F32=25,(M22*AH$8)/2,IF('Pedido e Cotação'!F32=50,(M22*AI$8)/2,IF('Pedido e Cotação'!F32=100,(M22*AJ$8)/2,IF('Pedido e Cotação'!F32=200,(M22*AK$8)/2,IF('Pedido e Cotação'!F32=1000,M22*AL$8)))))))</f>
        <v/>
      </c>
      <c r="AB22" s="207" t="str">
        <f aca="false">IF(N22=0,"",IF('Pedido e Cotação'!F32=10,(N22*AG$9)/2,IF('Pedido e Cotação'!F32=25,(N22*AH$9)/2,IF('Pedido e Cotação'!F32=50,(N22*AI$9)/2,IF('Pedido e Cotação'!F32=100,(N22*AJ$9)/2,IF('Pedido e Cotação'!F32=200,(N22*AK$9)/2,IF('Pedido e Cotação'!F32=1000,N22*AL$9)))))))</f>
        <v/>
      </c>
      <c r="AC22" s="207" t="str">
        <f aca="false">IF(O22=0,"",IF('Pedido e Cotação'!F32=10,(O22*AG$10),IF('Pedido e Cotação'!F32=25,(O22*AH$10),IF('Pedido e Cotação'!F32=50,(O22*AI$10),IF('Pedido e Cotação'!F32=100,(O22*AJ$10),IF('Pedido e Cotação'!F32=200,(O22*AK$10),IF('Pedido e Cotação'!F32=1000,O22*AL$10)))))))</f>
        <v/>
      </c>
      <c r="AD22" s="208" t="n">
        <f aca="false">SUM(P22:AC22)+Marcações!AI22</f>
        <v>0</v>
      </c>
    </row>
    <row r="23" customFormat="false" ht="13.5" hidden="false" customHeight="true" outlineLevel="0" collapsed="false">
      <c r="B23" s="205" t="n">
        <f aca="false">LEN(SUBSTITUTE('Pedido e Cotação'!E33," ",""))</f>
        <v>0</v>
      </c>
      <c r="C23" s="206" t="n">
        <f aca="false">B23-SUM(D23:O23)</f>
        <v>0</v>
      </c>
      <c r="D23" s="206" t="n">
        <f aca="false">LEN('Pedido e Cotação'!E33)-LEN(SUBSTITUTE('Pedido e Cotação'!E33,"I",""))</f>
        <v>0</v>
      </c>
      <c r="E23" s="206" t="n">
        <f aca="false">LEN('Pedido e Cotação'!E33)-LEN(SUBSTITUTE('Pedido e Cotação'!E33,"[dU]",""))</f>
        <v>0</v>
      </c>
      <c r="F23" s="206" t="n">
        <f aca="false">LEN('Pedido e Cotação'!E33)-LEN(SUBSTITUTE('Pedido e Cotação'!E33,"[mrA]",""))</f>
        <v>0</v>
      </c>
      <c r="G23" s="206" t="n">
        <f aca="false">LEN('Pedido e Cotação'!E33)-LEN(SUBSTITUTE('Pedido e Cotação'!E33,"[mrC]",""))</f>
        <v>0</v>
      </c>
      <c r="H23" s="206" t="n">
        <f aca="false">LEN('Pedido e Cotação'!E33)-LEN(SUBSTITUTE('Pedido e Cotação'!E33,"[mrG]",""))</f>
        <v>0</v>
      </c>
      <c r="I23" s="206" t="n">
        <f aca="false">LEN('Pedido e Cotação'!E33)-LEN(SUBSTITUTE('Pedido e Cotação'!E33,"[mrT]",""))</f>
        <v>0</v>
      </c>
      <c r="J23" s="206" t="n">
        <f aca="false">LEN('Pedido e Cotação'!E33)-LEN(SUBSTITUTE('Pedido e Cotação'!E33,"[mrU]",""))</f>
        <v>0</v>
      </c>
      <c r="K23" s="206" t="n">
        <f aca="false">LEN('Pedido e Cotação'!E33)-LEN(SUBSTITUTE('Pedido e Cotação'!E33,"[mdC]",""))</f>
        <v>0</v>
      </c>
      <c r="L23" s="206" t="n">
        <f aca="false">LEN('Pedido e Cotação'!E33)-LEN(SUBSTITUTE('Pedido e Cotação'!E33,"8oxo",""))</f>
        <v>0</v>
      </c>
      <c r="M23" s="206" t="n">
        <f aca="false">LEN('Pedido e Cotação'!E33)-LEN(SUBSTITUTE('Pedido e Cotação'!E33,"C3",""))</f>
        <v>0</v>
      </c>
      <c r="N23" s="206" t="n">
        <f aca="false">LEN('Pedido e Cotação'!E33)-LEN(SUBSTITUTE('Pedido e Cotação'!E33,"C6",""))</f>
        <v>0</v>
      </c>
      <c r="O23" s="206" t="n">
        <f aca="false">LEN('Pedido e Cotação'!E33)-LEN(SUBSTITUTE('Pedido e Cotação'!E33,"*",""))</f>
        <v>0</v>
      </c>
      <c r="P23" s="207" t="n">
        <f aca="false">IF('Pedido e Cotação'!E33="",0,IF('Pedido e Cotação'!F33=10,Preço!J23,IF('Pedido e Cotação'!F33=25,Preço!K23,IF('Pedido e Cotação'!F33=50,Preço!L23,IF('Pedido e Cotação'!F33=100,Preço!M23,IF('Pedido e Cotação'!F33=200,Preço!N23,IF('Pedido e Cotação'!F33=1000,Preço!O23)))))))</f>
        <v>0</v>
      </c>
      <c r="Q23" s="207" t="n">
        <f aca="false">IF('Pedido e Cotação'!E33="",0,IF('Pedido e Cotação'!F33=10,Preço!Q23,IF('Pedido e Cotação'!F33=25,Preço!R23,IF('Pedido e Cotação'!F33=50,Preço!S23,IF('Pedido e Cotação'!F33=100,Preço!T23,IF('Pedido e Cotação'!F33=200,Preço!U23,IF('Pedido e Cotação'!F33=1000,Preço!V23)))))))</f>
        <v>0</v>
      </c>
      <c r="R23" s="207" t="str">
        <f aca="false">IF(D23=0,"",IF('Pedido e Cotação'!F33=10,D23*AG$6,IF('Pedido e Cotação'!F33=25,D23*AH$6,IF('Pedido e Cotação'!F33=50,D23*AI$6,IF('Pedido e Cotação'!F33=100,D23*AJ$6,IF('Pedido e Cotação'!F33=200,D23*AK$6,IF('Pedido e Cotação'!F33=1000,D23*AL$6)))))))</f>
        <v/>
      </c>
      <c r="S23" s="207" t="str">
        <f aca="false">IF(E23=0,"",IF('Pedido e Cotação'!F33=10,(E23/4)*AG$11,IF('Pedido e Cotação'!F33=25,(E23/4)*AH$11,IF('Pedido e Cotação'!F33=50,(E23/4)*AI$11,IF('Pedido e Cotação'!F33=100,(E23/4)*AJ$11,IF('Pedido e Cotação'!F33=200,(E23/4)*AK$11,IF('Pedido e Cotação'!F33=1000,(E23/4)*AL$11)))))))</f>
        <v/>
      </c>
      <c r="T23" s="207" t="str">
        <f aca="false">IF(F23=0,"",IF('Pedido e Cotação'!F33=10,(F23/5)*AG$12,IF('Pedido e Cotação'!F33=25,(F23/5)*AH$12,IF('Pedido e Cotação'!F33=50,(F23/5)*AI$12,IF('Pedido e Cotação'!F33=100,(F23/5)*AJ$12,IF('Pedido e Cotação'!F33=200,(F23/5)*AK$12,IF('Pedido e Cotação'!F33=1000,(F23/5)*AL$12)))))))</f>
        <v/>
      </c>
      <c r="U23" s="207" t="str">
        <f aca="false">IF(G23=0,"",IF('Pedido e Cotação'!F33=10,(G23/5)*AG$13,IF('Pedido e Cotação'!F33=25,(G23/5)*AH$13,IF('Pedido e Cotação'!F33=50,(G23/5)*AI$13,IF('Pedido e Cotação'!F33=100,(G23/5)*AJ$13,IF('Pedido e Cotação'!F33=200,(G23/5)*AK$13,IF('Pedido e Cotação'!F33=1000,(G23/5)*AL$13)))))))</f>
        <v/>
      </c>
      <c r="V23" s="207" t="str">
        <f aca="false">IF(H23=0,"",IF('Pedido e Cotação'!F33=10,(H23/5)*AG$14,IF('Pedido e Cotação'!F33=25,(H23/5)*AH$14,IF('Pedido e Cotação'!F33=50,(H23/5)*AI$14,IF('Pedido e Cotação'!F33=100,(H23/5)*AJ$14,IF('Pedido e Cotação'!F33=200,(H23/5)*AK$14,IF('Pedido e Cotação'!F33=1000,(H23/5)*AL$14)))))))</f>
        <v/>
      </c>
      <c r="W23" s="207" t="str">
        <f aca="false">IF(I23=0,"",IF('Pedido e Cotação'!F33=10,(I23/5)*AG$15,IF('Pedido e Cotação'!F33=25,(I23/5)*AH$15,IF('Pedido e Cotação'!F33=50,(I23/5)*AI$15,IF('Pedido e Cotação'!F33=100,(I23/5)*AJ$15,IF('Pedido e Cotação'!F33=200,(I23/5)*AK$15,IF('Pedido e Cotação'!F33=1000,(I23/5)*AL$15)))))))</f>
        <v/>
      </c>
      <c r="X23" s="207" t="str">
        <f aca="false">IF(J23=0,"",IF('Pedido e Cotação'!F33=10,(J23/5)*AG$16,IF('Pedido e Cotação'!F33=25,(J23/5)*AH$16,IF('Pedido e Cotação'!F33=50,(J23/5)*AI$16,IF('Pedido e Cotação'!F33=100,(J23/5)*AJ$16,IF('Pedido e Cotação'!F33=200,(J23/5)*AK$16,IF('Pedido e Cotação'!F33=1000,(J23/5)*AL$16)))))))</f>
        <v/>
      </c>
      <c r="Y23" s="207" t="str">
        <f aca="false">IF(K23=0,"",IF('Pedido e Cotação'!F33=10,(K23/5)*AG$17,IF('Pedido e Cotação'!F33=25,(K23/5)*AH$17,IF('Pedido e Cotação'!F33=50,(K23/5)*AI$17,IF('Pedido e Cotação'!F33=100,(K23/5)*AJ$17,IF('Pedido e Cotação'!F33=200,(K23/5)*AK$17,IF('Pedido e Cotação'!F33=1000,(K23/5)*AL$17)))))))</f>
        <v/>
      </c>
      <c r="Z23" s="207" t="str">
        <f aca="false">IF(L23=0,"",IF('Pedido e Cotação'!F33=10,((L23)*AG$7)/4,IF('Pedido e Cotação'!F33=25,((L23)*AH$7)/4,IF('Pedido e Cotação'!F33=50,((L23)*AI$7)/4,IF('Pedido e Cotação'!F33=100,((L23)*AJ$7)/4,IF('Pedido e Cotação'!F33=200,((L23)*AK$7)/4,IF('Pedido e Cotação'!F33=1000,(L23)*AL$7)))))))</f>
        <v/>
      </c>
      <c r="AA23" s="207" t="str">
        <f aca="false">IF(M23=0,"",IF('Pedido e Cotação'!F33=10,(M23*AG$8)/2,IF('Pedido e Cotação'!F33=25,(M23*AH$8)/2,IF('Pedido e Cotação'!F33=50,(M23*AI$8)/2,IF('Pedido e Cotação'!F33=100,(M23*AJ$8)/2,IF('Pedido e Cotação'!F33=200,(M23*AK$8)/2,IF('Pedido e Cotação'!F33=1000,M23*AL$8)))))))</f>
        <v/>
      </c>
      <c r="AB23" s="207" t="str">
        <f aca="false">IF(N23=0,"",IF('Pedido e Cotação'!F33=10,(N23*AG$9)/2,IF('Pedido e Cotação'!F33=25,(N23*AH$9)/2,IF('Pedido e Cotação'!F33=50,(N23*AI$9)/2,IF('Pedido e Cotação'!F33=100,(N23*AJ$9)/2,IF('Pedido e Cotação'!F33=200,(N23*AK$9)/2,IF('Pedido e Cotação'!F33=1000,N23*AL$9)))))))</f>
        <v/>
      </c>
      <c r="AC23" s="207" t="str">
        <f aca="false">IF(O23=0,"",IF('Pedido e Cotação'!F33=10,(O23*AG$10),IF('Pedido e Cotação'!F33=25,(O23*AH$10),IF('Pedido e Cotação'!F33=50,(O23*AI$10),IF('Pedido e Cotação'!F33=100,(O23*AJ$10),IF('Pedido e Cotação'!F33=200,(O23*AK$10),IF('Pedido e Cotação'!F33=1000,O23*AL$10)))))))</f>
        <v/>
      </c>
      <c r="AD23" s="208" t="n">
        <f aca="false">SUM(P23:AC23)+Marcações!AI23</f>
        <v>0</v>
      </c>
      <c r="AH23" s="198"/>
    </row>
    <row r="24" customFormat="false" ht="12.75" hidden="false" customHeight="false" outlineLevel="0" collapsed="false">
      <c r="B24" s="205" t="n">
        <f aca="false">LEN(SUBSTITUTE('Pedido e Cotação'!E34," ",""))</f>
        <v>0</v>
      </c>
      <c r="C24" s="206" t="n">
        <f aca="false">B24-SUM(D24:O24)</f>
        <v>0</v>
      </c>
      <c r="D24" s="206" t="n">
        <f aca="false">LEN('Pedido e Cotação'!E34)-LEN(SUBSTITUTE('Pedido e Cotação'!E34,"I",""))</f>
        <v>0</v>
      </c>
      <c r="E24" s="206" t="n">
        <f aca="false">LEN('Pedido e Cotação'!E34)-LEN(SUBSTITUTE('Pedido e Cotação'!E34,"[dU]",""))</f>
        <v>0</v>
      </c>
      <c r="F24" s="206" t="n">
        <f aca="false">LEN('Pedido e Cotação'!E34)-LEN(SUBSTITUTE('Pedido e Cotação'!E34,"[mrA]",""))</f>
        <v>0</v>
      </c>
      <c r="G24" s="206" t="n">
        <f aca="false">LEN('Pedido e Cotação'!E34)-LEN(SUBSTITUTE('Pedido e Cotação'!E34,"[mrC]",""))</f>
        <v>0</v>
      </c>
      <c r="H24" s="206" t="n">
        <f aca="false">LEN('Pedido e Cotação'!E34)-LEN(SUBSTITUTE('Pedido e Cotação'!E34,"[mrG]",""))</f>
        <v>0</v>
      </c>
      <c r="I24" s="206" t="n">
        <f aca="false">LEN('Pedido e Cotação'!E34)-LEN(SUBSTITUTE('Pedido e Cotação'!E34,"[mrT]",""))</f>
        <v>0</v>
      </c>
      <c r="J24" s="206" t="n">
        <f aca="false">LEN('Pedido e Cotação'!E34)-LEN(SUBSTITUTE('Pedido e Cotação'!E34,"[mrU]",""))</f>
        <v>0</v>
      </c>
      <c r="K24" s="206" t="n">
        <f aca="false">LEN('Pedido e Cotação'!E34)-LEN(SUBSTITUTE('Pedido e Cotação'!E34,"[mdC]",""))</f>
        <v>0</v>
      </c>
      <c r="L24" s="206" t="n">
        <f aca="false">LEN('Pedido e Cotação'!E34)-LEN(SUBSTITUTE('Pedido e Cotação'!E34,"8oxo",""))</f>
        <v>0</v>
      </c>
      <c r="M24" s="206" t="n">
        <f aca="false">LEN('Pedido e Cotação'!E34)-LEN(SUBSTITUTE('Pedido e Cotação'!E34,"C3",""))</f>
        <v>0</v>
      </c>
      <c r="N24" s="206" t="n">
        <f aca="false">LEN('Pedido e Cotação'!E34)-LEN(SUBSTITUTE('Pedido e Cotação'!E34,"C6",""))</f>
        <v>0</v>
      </c>
      <c r="O24" s="206" t="n">
        <f aca="false">LEN('Pedido e Cotação'!E34)-LEN(SUBSTITUTE('Pedido e Cotação'!E34,"*",""))</f>
        <v>0</v>
      </c>
      <c r="P24" s="207" t="n">
        <f aca="false">IF('Pedido e Cotação'!E34="",0,IF('Pedido e Cotação'!F34=10,Preço!J24,IF('Pedido e Cotação'!F34=25,Preço!K24,IF('Pedido e Cotação'!F34=50,Preço!L24,IF('Pedido e Cotação'!F34=100,Preço!M24,IF('Pedido e Cotação'!F34=200,Preço!N24,IF('Pedido e Cotação'!F34=1000,Preço!O24)))))))</f>
        <v>0</v>
      </c>
      <c r="Q24" s="207" t="n">
        <f aca="false">IF('Pedido e Cotação'!E34="",0,IF('Pedido e Cotação'!F34=10,Preço!Q24,IF('Pedido e Cotação'!F34=25,Preço!R24,IF('Pedido e Cotação'!F34=50,Preço!S24,IF('Pedido e Cotação'!F34=100,Preço!T24,IF('Pedido e Cotação'!F34=200,Preço!U24,IF('Pedido e Cotação'!F34=1000,Preço!V24)))))))</f>
        <v>0</v>
      </c>
      <c r="R24" s="207" t="str">
        <f aca="false">IF(D24=0,"",IF('Pedido e Cotação'!F34=10,D24*AG$6,IF('Pedido e Cotação'!F34=25,D24*AH$6,IF('Pedido e Cotação'!F34=50,D24*AI$6,IF('Pedido e Cotação'!F34=100,D24*AJ$6,IF('Pedido e Cotação'!F34=200,D24*AK$6,IF('Pedido e Cotação'!F34=1000,D24*AL$6)))))))</f>
        <v/>
      </c>
      <c r="S24" s="207" t="str">
        <f aca="false">IF(E24=0,"",IF('Pedido e Cotação'!F34=10,(E24/4)*AG$11,IF('Pedido e Cotação'!F34=25,(E24/4)*AH$11,IF('Pedido e Cotação'!F34=50,(E24/4)*AI$11,IF('Pedido e Cotação'!F34=100,(E24/4)*AJ$11,IF('Pedido e Cotação'!F34=200,(E24/4)*AK$11,IF('Pedido e Cotação'!F34=1000,(E24/4)*AL$11)))))))</f>
        <v/>
      </c>
      <c r="T24" s="207" t="str">
        <f aca="false">IF(F24=0,"",IF('Pedido e Cotação'!F34=10,(F24/5)*AG$12,IF('Pedido e Cotação'!F34=25,(F24/5)*AH$12,IF('Pedido e Cotação'!F34=50,(F24/5)*AI$12,IF('Pedido e Cotação'!F34=100,(F24/5)*AJ$12,IF('Pedido e Cotação'!F34=200,(F24/5)*AK$12,IF('Pedido e Cotação'!F34=1000,(F24/5)*AL$12)))))))</f>
        <v/>
      </c>
      <c r="U24" s="207" t="str">
        <f aca="false">IF(G24=0,"",IF('Pedido e Cotação'!F34=10,(G24/5)*AG$13,IF('Pedido e Cotação'!F34=25,(G24/5)*AH$13,IF('Pedido e Cotação'!F34=50,(G24/5)*AI$13,IF('Pedido e Cotação'!F34=100,(G24/5)*AJ$13,IF('Pedido e Cotação'!F34=200,(G24/5)*AK$13,IF('Pedido e Cotação'!F34=1000,(G24/5)*AL$13)))))))</f>
        <v/>
      </c>
      <c r="V24" s="207" t="str">
        <f aca="false">IF(H24=0,"",IF('Pedido e Cotação'!F34=10,(H24/5)*AG$14,IF('Pedido e Cotação'!F34=25,(H24/5)*AH$14,IF('Pedido e Cotação'!F34=50,(H24/5)*AI$14,IF('Pedido e Cotação'!F34=100,(H24/5)*AJ$14,IF('Pedido e Cotação'!F34=200,(H24/5)*AK$14,IF('Pedido e Cotação'!F34=1000,(H24/5)*AL$14)))))))</f>
        <v/>
      </c>
      <c r="W24" s="207" t="str">
        <f aca="false">IF(I24=0,"",IF('Pedido e Cotação'!F34=10,(I24/5)*AG$15,IF('Pedido e Cotação'!F34=25,(I24/5)*AH$15,IF('Pedido e Cotação'!F34=50,(I24/5)*AI$15,IF('Pedido e Cotação'!F34=100,(I24/5)*AJ$15,IF('Pedido e Cotação'!F34=200,(I24/5)*AK$15,IF('Pedido e Cotação'!F34=1000,(I24/5)*AL$15)))))))</f>
        <v/>
      </c>
      <c r="X24" s="207" t="str">
        <f aca="false">IF(J24=0,"",IF('Pedido e Cotação'!F34=10,(J24/5)*AG$16,IF('Pedido e Cotação'!F34=25,(J24/5)*AH$16,IF('Pedido e Cotação'!F34=50,(J24/5)*AI$16,IF('Pedido e Cotação'!F34=100,(J24/5)*AJ$16,IF('Pedido e Cotação'!F34=200,(J24/5)*AK$16,IF('Pedido e Cotação'!F34=1000,(J24/5)*AL$16)))))))</f>
        <v/>
      </c>
      <c r="Y24" s="207" t="str">
        <f aca="false">IF(K24=0,"",IF('Pedido e Cotação'!F34=10,(K24/5)*AG$17,IF('Pedido e Cotação'!F34=25,(K24/5)*AH$17,IF('Pedido e Cotação'!F34=50,(K24/5)*AI$17,IF('Pedido e Cotação'!F34=100,(K24/5)*AJ$17,IF('Pedido e Cotação'!F34=200,(K24/5)*AK$17,IF('Pedido e Cotação'!F34=1000,(K24/5)*AL$17)))))))</f>
        <v/>
      </c>
      <c r="Z24" s="207" t="str">
        <f aca="false">IF(L24=0,"",IF('Pedido e Cotação'!F34=10,((L24)*AG$7)/4,IF('Pedido e Cotação'!F34=25,((L24)*AH$7)/4,IF('Pedido e Cotação'!F34=50,((L24)*AI$7)/4,IF('Pedido e Cotação'!F34=100,((L24)*AJ$7)/4,IF('Pedido e Cotação'!F34=200,((L24)*AK$7)/4,IF('Pedido e Cotação'!F34=1000,(L24)*AL$7)))))))</f>
        <v/>
      </c>
      <c r="AA24" s="207" t="str">
        <f aca="false">IF(M24=0,"",IF('Pedido e Cotação'!F34=10,(M24*AG$8)/2,IF('Pedido e Cotação'!F34=25,(M24*AH$8)/2,IF('Pedido e Cotação'!F34=50,(M24*AI$8)/2,IF('Pedido e Cotação'!F34=100,(M24*AJ$8)/2,IF('Pedido e Cotação'!F34=200,(M24*AK$8)/2,IF('Pedido e Cotação'!F34=1000,M24*AL$8)))))))</f>
        <v/>
      </c>
      <c r="AB24" s="207" t="str">
        <f aca="false">IF(N24=0,"",IF('Pedido e Cotação'!F34=10,(N24*AG$9)/2,IF('Pedido e Cotação'!F34=25,(N24*AH$9)/2,IF('Pedido e Cotação'!F34=50,(N24*AI$9)/2,IF('Pedido e Cotação'!F34=100,(N24*AJ$9)/2,IF('Pedido e Cotação'!F34=200,(N24*AK$9)/2,IF('Pedido e Cotação'!F34=1000,N24*AL$9)))))))</f>
        <v/>
      </c>
      <c r="AC24" s="207" t="str">
        <f aca="false">IF(O24=0,"",IF('Pedido e Cotação'!F34=10,(O24*AG$10),IF('Pedido e Cotação'!F34=25,(O24*AH$10),IF('Pedido e Cotação'!F34=50,(O24*AI$10),IF('Pedido e Cotação'!F34=100,(O24*AJ$10),IF('Pedido e Cotação'!F34=200,(O24*AK$10),IF('Pedido e Cotação'!F34=1000,O24*AL$10)))))))</f>
        <v/>
      </c>
      <c r="AD24" s="208" t="n">
        <f aca="false">SUM(P24:AC24)+Marcações!AI24</f>
        <v>0</v>
      </c>
    </row>
    <row r="25" customFormat="false" ht="12.75" hidden="false" customHeight="false" outlineLevel="0" collapsed="false">
      <c r="B25" s="205" t="n">
        <f aca="false">LEN(SUBSTITUTE('Pedido e Cotação'!E35," ",""))</f>
        <v>0</v>
      </c>
      <c r="C25" s="206" t="n">
        <f aca="false">B25-SUM(D25:O25)</f>
        <v>0</v>
      </c>
      <c r="D25" s="206" t="n">
        <f aca="false">LEN('Pedido e Cotação'!E35)-LEN(SUBSTITUTE('Pedido e Cotação'!E35,"I",""))</f>
        <v>0</v>
      </c>
      <c r="E25" s="206" t="n">
        <f aca="false">LEN('Pedido e Cotação'!E35)-LEN(SUBSTITUTE('Pedido e Cotação'!E35,"[dU]",""))</f>
        <v>0</v>
      </c>
      <c r="F25" s="206" t="n">
        <f aca="false">LEN('Pedido e Cotação'!E35)-LEN(SUBSTITUTE('Pedido e Cotação'!E35,"[mrA]",""))</f>
        <v>0</v>
      </c>
      <c r="G25" s="206" t="n">
        <f aca="false">LEN('Pedido e Cotação'!E35)-LEN(SUBSTITUTE('Pedido e Cotação'!E35,"[mrC]",""))</f>
        <v>0</v>
      </c>
      <c r="H25" s="206" t="n">
        <f aca="false">LEN('Pedido e Cotação'!E35)-LEN(SUBSTITUTE('Pedido e Cotação'!E35,"[mrG]",""))</f>
        <v>0</v>
      </c>
      <c r="I25" s="206" t="n">
        <f aca="false">LEN('Pedido e Cotação'!E35)-LEN(SUBSTITUTE('Pedido e Cotação'!E35,"[mrT]",""))</f>
        <v>0</v>
      </c>
      <c r="J25" s="206" t="n">
        <f aca="false">LEN('Pedido e Cotação'!E35)-LEN(SUBSTITUTE('Pedido e Cotação'!E35,"[mrU]",""))</f>
        <v>0</v>
      </c>
      <c r="K25" s="206" t="n">
        <f aca="false">LEN('Pedido e Cotação'!E35)-LEN(SUBSTITUTE('Pedido e Cotação'!E35,"[mdC]",""))</f>
        <v>0</v>
      </c>
      <c r="L25" s="206" t="n">
        <f aca="false">LEN('Pedido e Cotação'!E35)-LEN(SUBSTITUTE('Pedido e Cotação'!E35,"8oxo",""))</f>
        <v>0</v>
      </c>
      <c r="M25" s="206" t="n">
        <f aca="false">LEN('Pedido e Cotação'!E35)-LEN(SUBSTITUTE('Pedido e Cotação'!E35,"C3",""))</f>
        <v>0</v>
      </c>
      <c r="N25" s="206" t="n">
        <f aca="false">LEN('Pedido e Cotação'!E35)-LEN(SUBSTITUTE('Pedido e Cotação'!E35,"C6",""))</f>
        <v>0</v>
      </c>
      <c r="O25" s="206" t="n">
        <f aca="false">LEN('Pedido e Cotação'!E35)-LEN(SUBSTITUTE('Pedido e Cotação'!E35,"*",""))</f>
        <v>0</v>
      </c>
      <c r="P25" s="207" t="n">
        <f aca="false">IF('Pedido e Cotação'!E35="",0,IF('Pedido e Cotação'!F35=10,Preço!J25,IF('Pedido e Cotação'!F35=25,Preço!K25,IF('Pedido e Cotação'!F35=50,Preço!L25,IF('Pedido e Cotação'!F35=100,Preço!M25,IF('Pedido e Cotação'!F35=200,Preço!N25,IF('Pedido e Cotação'!F35=1000,Preço!O25)))))))</f>
        <v>0</v>
      </c>
      <c r="Q25" s="207" t="n">
        <f aca="false">IF('Pedido e Cotação'!E35="",0,IF('Pedido e Cotação'!F35=10,Preço!Q25,IF('Pedido e Cotação'!F35=25,Preço!R25,IF('Pedido e Cotação'!F35=50,Preço!S25,IF('Pedido e Cotação'!F35=100,Preço!T25,IF('Pedido e Cotação'!F35=200,Preço!U25,IF('Pedido e Cotação'!F35=1000,Preço!V25)))))))</f>
        <v>0</v>
      </c>
      <c r="R25" s="207" t="str">
        <f aca="false">IF(D25=0,"",IF('Pedido e Cotação'!F35=10,D25*AG$6,IF('Pedido e Cotação'!F35=25,D25*AH$6,IF('Pedido e Cotação'!F35=50,D25*AI$6,IF('Pedido e Cotação'!F35=100,D25*AJ$6,IF('Pedido e Cotação'!F35=200,D25*AK$6,IF('Pedido e Cotação'!F35=1000,D25*AL$6)))))))</f>
        <v/>
      </c>
      <c r="S25" s="207" t="str">
        <f aca="false">IF(E25=0,"",IF('Pedido e Cotação'!F35=10,(E25/4)*AG$11,IF('Pedido e Cotação'!F35=25,(E25/4)*AH$11,IF('Pedido e Cotação'!F35=50,(E25/4)*AI$11,IF('Pedido e Cotação'!F35=100,(E25/4)*AJ$11,IF('Pedido e Cotação'!F35=200,(E25/4)*AK$11,IF('Pedido e Cotação'!F35=1000,(E25/4)*AL$11)))))))</f>
        <v/>
      </c>
      <c r="T25" s="207" t="str">
        <f aca="false">IF(F25=0,"",IF('Pedido e Cotação'!F35=10,(F25/5)*AG$12,IF('Pedido e Cotação'!F35=25,(F25/5)*AH$12,IF('Pedido e Cotação'!F35=50,(F25/5)*AI$12,IF('Pedido e Cotação'!F35=100,(F25/5)*AJ$12,IF('Pedido e Cotação'!F35=200,(F25/5)*AK$12,IF('Pedido e Cotação'!F35=1000,(F25/5)*AL$12)))))))</f>
        <v/>
      </c>
      <c r="U25" s="207" t="str">
        <f aca="false">IF(G25=0,"",IF('Pedido e Cotação'!F35=10,(G25/5)*AG$13,IF('Pedido e Cotação'!F35=25,(G25/5)*AH$13,IF('Pedido e Cotação'!F35=50,(G25/5)*AI$13,IF('Pedido e Cotação'!F35=100,(G25/5)*AJ$13,IF('Pedido e Cotação'!F35=200,(G25/5)*AK$13,IF('Pedido e Cotação'!F35=1000,(G25/5)*AL$13)))))))</f>
        <v/>
      </c>
      <c r="V25" s="207" t="str">
        <f aca="false">IF(H25=0,"",IF('Pedido e Cotação'!F35=10,(H25/5)*AG$14,IF('Pedido e Cotação'!F35=25,(H25/5)*AH$14,IF('Pedido e Cotação'!F35=50,(H25/5)*AI$14,IF('Pedido e Cotação'!F35=100,(H25/5)*AJ$14,IF('Pedido e Cotação'!F35=200,(H25/5)*AK$14,IF('Pedido e Cotação'!F35=1000,(H25/5)*AL$14)))))))</f>
        <v/>
      </c>
      <c r="W25" s="207" t="str">
        <f aca="false">IF(I25=0,"",IF('Pedido e Cotação'!F35=10,(I25/5)*AG$15,IF('Pedido e Cotação'!F35=25,(I25/5)*AH$15,IF('Pedido e Cotação'!F35=50,(I25/5)*AI$15,IF('Pedido e Cotação'!F35=100,(I25/5)*AJ$15,IF('Pedido e Cotação'!F35=200,(I25/5)*AK$15,IF('Pedido e Cotação'!F35=1000,(I25/5)*AL$15)))))))</f>
        <v/>
      </c>
      <c r="X25" s="207" t="str">
        <f aca="false">IF(J25=0,"",IF('Pedido e Cotação'!F35=10,(J25/5)*AG$16,IF('Pedido e Cotação'!F35=25,(J25/5)*AH$16,IF('Pedido e Cotação'!F35=50,(J25/5)*AI$16,IF('Pedido e Cotação'!F35=100,(J25/5)*AJ$16,IF('Pedido e Cotação'!F35=200,(J25/5)*AK$16,IF('Pedido e Cotação'!F35=1000,(J25/5)*AL$16)))))))</f>
        <v/>
      </c>
      <c r="Y25" s="207" t="str">
        <f aca="false">IF(K25=0,"",IF('Pedido e Cotação'!F35=10,(K25/5)*AG$17,IF('Pedido e Cotação'!F35=25,(K25/5)*AH$17,IF('Pedido e Cotação'!F35=50,(K25/5)*AI$17,IF('Pedido e Cotação'!F35=100,(K25/5)*AJ$17,IF('Pedido e Cotação'!F35=200,(K25/5)*AK$17,IF('Pedido e Cotação'!F35=1000,(K25/5)*AL$17)))))))</f>
        <v/>
      </c>
      <c r="Z25" s="207" t="str">
        <f aca="false">IF(L25=0,"",IF('Pedido e Cotação'!F35=10,((L25)*AG$7)/4,IF('Pedido e Cotação'!F35=25,((L25)*AH$7)/4,IF('Pedido e Cotação'!F35=50,((L25)*AI$7)/4,IF('Pedido e Cotação'!F35=100,((L25)*AJ$7)/4,IF('Pedido e Cotação'!F35=200,((L25)*AK$7)/4,IF('Pedido e Cotação'!F35=1000,(L25)*AL$7)))))))</f>
        <v/>
      </c>
      <c r="AA25" s="207" t="str">
        <f aca="false">IF(M25=0,"",IF('Pedido e Cotação'!F35=10,(M25*AG$8)/2,IF('Pedido e Cotação'!F35=25,(M25*AH$8)/2,IF('Pedido e Cotação'!F35=50,(M25*AI$8)/2,IF('Pedido e Cotação'!F35=100,(M25*AJ$8)/2,IF('Pedido e Cotação'!F35=200,(M25*AK$8)/2,IF('Pedido e Cotação'!F35=1000,M25*AL$8)))))))</f>
        <v/>
      </c>
      <c r="AB25" s="207" t="str">
        <f aca="false">IF(N25=0,"",IF('Pedido e Cotação'!F35=10,(N25*AG$9)/2,IF('Pedido e Cotação'!F35=25,(N25*AH$9)/2,IF('Pedido e Cotação'!F35=50,(N25*AI$9)/2,IF('Pedido e Cotação'!F35=100,(N25*AJ$9)/2,IF('Pedido e Cotação'!F35=200,(N25*AK$9)/2,IF('Pedido e Cotação'!F35=1000,N25*AL$9)))))))</f>
        <v/>
      </c>
      <c r="AC25" s="207" t="str">
        <f aca="false">IF(O25=0,"",IF('Pedido e Cotação'!F35=10,(O25*AG$10),IF('Pedido e Cotação'!F35=25,(O25*AH$10),IF('Pedido e Cotação'!F35=50,(O25*AI$10),IF('Pedido e Cotação'!F35=100,(O25*AJ$10),IF('Pedido e Cotação'!F35=200,(O25*AK$10),IF('Pedido e Cotação'!F35=1000,O25*AL$10)))))))</f>
        <v/>
      </c>
      <c r="AD25" s="208" t="n">
        <f aca="false">SUM(P25:AC25)+Marcações!AI25</f>
        <v>0</v>
      </c>
    </row>
    <row r="26" customFormat="false" ht="12.75" hidden="false" customHeight="false" outlineLevel="0" collapsed="false">
      <c r="B26" s="205" t="n">
        <f aca="false">LEN(SUBSTITUTE('Pedido e Cotação'!E36," ",""))</f>
        <v>0</v>
      </c>
      <c r="C26" s="206" t="n">
        <f aca="false">B26-SUM(D26:O26)</f>
        <v>0</v>
      </c>
      <c r="D26" s="206" t="n">
        <f aca="false">LEN('Pedido e Cotação'!E36)-LEN(SUBSTITUTE('Pedido e Cotação'!E36,"I",""))</f>
        <v>0</v>
      </c>
      <c r="E26" s="206" t="n">
        <f aca="false">LEN('Pedido e Cotação'!E36)-LEN(SUBSTITUTE('Pedido e Cotação'!E36,"[dU]",""))</f>
        <v>0</v>
      </c>
      <c r="F26" s="206" t="n">
        <f aca="false">LEN('Pedido e Cotação'!E36)-LEN(SUBSTITUTE('Pedido e Cotação'!E36,"[mrA]",""))</f>
        <v>0</v>
      </c>
      <c r="G26" s="206" t="n">
        <f aca="false">LEN('Pedido e Cotação'!E36)-LEN(SUBSTITUTE('Pedido e Cotação'!E36,"[mrC]",""))</f>
        <v>0</v>
      </c>
      <c r="H26" s="206" t="n">
        <f aca="false">LEN('Pedido e Cotação'!E36)-LEN(SUBSTITUTE('Pedido e Cotação'!E36,"[mrG]",""))</f>
        <v>0</v>
      </c>
      <c r="I26" s="206" t="n">
        <f aca="false">LEN('Pedido e Cotação'!E36)-LEN(SUBSTITUTE('Pedido e Cotação'!E36,"[mrT]",""))</f>
        <v>0</v>
      </c>
      <c r="J26" s="206" t="n">
        <f aca="false">LEN('Pedido e Cotação'!E36)-LEN(SUBSTITUTE('Pedido e Cotação'!E36,"[mrU]",""))</f>
        <v>0</v>
      </c>
      <c r="K26" s="206" t="n">
        <f aca="false">LEN('Pedido e Cotação'!E36)-LEN(SUBSTITUTE('Pedido e Cotação'!E36,"[mdC]",""))</f>
        <v>0</v>
      </c>
      <c r="L26" s="206" t="n">
        <f aca="false">LEN('Pedido e Cotação'!E36)-LEN(SUBSTITUTE('Pedido e Cotação'!E36,"8oxo",""))</f>
        <v>0</v>
      </c>
      <c r="M26" s="206" t="n">
        <f aca="false">LEN('Pedido e Cotação'!E36)-LEN(SUBSTITUTE('Pedido e Cotação'!E36,"C3",""))</f>
        <v>0</v>
      </c>
      <c r="N26" s="206" t="n">
        <f aca="false">LEN('Pedido e Cotação'!E36)-LEN(SUBSTITUTE('Pedido e Cotação'!E36,"C6",""))</f>
        <v>0</v>
      </c>
      <c r="O26" s="206" t="n">
        <f aca="false">LEN('Pedido e Cotação'!E36)-LEN(SUBSTITUTE('Pedido e Cotação'!E36,"*",""))</f>
        <v>0</v>
      </c>
      <c r="P26" s="207" t="n">
        <f aca="false">IF('Pedido e Cotação'!E36="",0,IF('Pedido e Cotação'!F36=10,Preço!J26,IF('Pedido e Cotação'!F36=25,Preço!K26,IF('Pedido e Cotação'!F36=50,Preço!L26,IF('Pedido e Cotação'!F36=100,Preço!M26,IF('Pedido e Cotação'!F36=200,Preço!N26,IF('Pedido e Cotação'!F36=1000,Preço!O26)))))))</f>
        <v>0</v>
      </c>
      <c r="Q26" s="207" t="n">
        <f aca="false">IF('Pedido e Cotação'!E36="",0,IF('Pedido e Cotação'!F36=10,Preço!Q26,IF('Pedido e Cotação'!F36=25,Preço!R26,IF('Pedido e Cotação'!F36=50,Preço!S26,IF('Pedido e Cotação'!F36=100,Preço!T26,IF('Pedido e Cotação'!F36=200,Preço!U26,IF('Pedido e Cotação'!F36=1000,Preço!V26)))))))</f>
        <v>0</v>
      </c>
      <c r="R26" s="207" t="str">
        <f aca="false">IF(D26=0,"",IF('Pedido e Cotação'!F36=10,D26*AG$6,IF('Pedido e Cotação'!F36=25,D26*AH$6,IF('Pedido e Cotação'!F36=50,D26*AI$6,IF('Pedido e Cotação'!F36=100,D26*AJ$6,IF('Pedido e Cotação'!F36=200,D26*AK$6,IF('Pedido e Cotação'!F36=1000,D26*AL$6)))))))</f>
        <v/>
      </c>
      <c r="S26" s="207" t="str">
        <f aca="false">IF(E26=0,"",IF('Pedido e Cotação'!F36=10,(E26/4)*AG$11,IF('Pedido e Cotação'!F36=25,(E26/4)*AH$11,IF('Pedido e Cotação'!F36=50,(E26/4)*AI$11,IF('Pedido e Cotação'!F36=100,(E26/4)*AJ$11,IF('Pedido e Cotação'!F36=200,(E26/4)*AK$11,IF('Pedido e Cotação'!F36=1000,(E26/4)*AL$11)))))))</f>
        <v/>
      </c>
      <c r="T26" s="207" t="str">
        <f aca="false">IF(F26=0,"",IF('Pedido e Cotação'!F36=10,(F26/5)*AG$12,IF('Pedido e Cotação'!F36=25,(F26/5)*AH$12,IF('Pedido e Cotação'!F36=50,(F26/5)*AI$12,IF('Pedido e Cotação'!F36=100,(F26/5)*AJ$12,IF('Pedido e Cotação'!F36=200,(F26/5)*AK$12,IF('Pedido e Cotação'!F36=1000,(F26/5)*AL$12)))))))</f>
        <v/>
      </c>
      <c r="U26" s="207" t="str">
        <f aca="false">IF(G26=0,"",IF('Pedido e Cotação'!F36=10,(G26/5)*AG$13,IF('Pedido e Cotação'!F36=25,(G26/5)*AH$13,IF('Pedido e Cotação'!F36=50,(G26/5)*AI$13,IF('Pedido e Cotação'!F36=100,(G26/5)*AJ$13,IF('Pedido e Cotação'!F36=200,(G26/5)*AK$13,IF('Pedido e Cotação'!F36=1000,(G26/5)*AL$13)))))))</f>
        <v/>
      </c>
      <c r="V26" s="207" t="str">
        <f aca="false">IF(H26=0,"",IF('Pedido e Cotação'!F36=10,(H26/5)*AG$14,IF('Pedido e Cotação'!F36=25,(H26/5)*AH$14,IF('Pedido e Cotação'!F36=50,(H26/5)*AI$14,IF('Pedido e Cotação'!F36=100,(H26/5)*AJ$14,IF('Pedido e Cotação'!F36=200,(H26/5)*AK$14,IF('Pedido e Cotação'!F36=1000,(H26/5)*AL$14)))))))</f>
        <v/>
      </c>
      <c r="W26" s="207" t="str">
        <f aca="false">IF(I26=0,"",IF('Pedido e Cotação'!F36=10,(I26/5)*AG$15,IF('Pedido e Cotação'!F36=25,(I26/5)*AH$15,IF('Pedido e Cotação'!F36=50,(I26/5)*AI$15,IF('Pedido e Cotação'!F36=100,(I26/5)*AJ$15,IF('Pedido e Cotação'!F36=200,(I26/5)*AK$15,IF('Pedido e Cotação'!F36=1000,(I26/5)*AL$15)))))))</f>
        <v/>
      </c>
      <c r="X26" s="207" t="str">
        <f aca="false">IF(J26=0,"",IF('Pedido e Cotação'!F36=10,(J26/5)*AG$16,IF('Pedido e Cotação'!F36=25,(J26/5)*AH$16,IF('Pedido e Cotação'!F36=50,(J26/5)*AI$16,IF('Pedido e Cotação'!F36=100,(J26/5)*AJ$16,IF('Pedido e Cotação'!F36=200,(J26/5)*AK$16,IF('Pedido e Cotação'!F36=1000,(J26/5)*AL$16)))))))</f>
        <v/>
      </c>
      <c r="Y26" s="207" t="str">
        <f aca="false">IF(K26=0,"",IF('Pedido e Cotação'!F36=10,(K26/5)*AG$17,IF('Pedido e Cotação'!F36=25,(K26/5)*AH$17,IF('Pedido e Cotação'!F36=50,(K26/5)*AI$17,IF('Pedido e Cotação'!F36=100,(K26/5)*AJ$17,IF('Pedido e Cotação'!F36=200,(K26/5)*AK$17,IF('Pedido e Cotação'!F36=1000,(K26/5)*AL$17)))))))</f>
        <v/>
      </c>
      <c r="Z26" s="207" t="str">
        <f aca="false">IF(L26=0,"",IF('Pedido e Cotação'!F36=10,((L26)*AG$7)/4,IF('Pedido e Cotação'!F36=25,((L26)*AH$7)/4,IF('Pedido e Cotação'!F36=50,((L26)*AI$7)/4,IF('Pedido e Cotação'!F36=100,((L26)*AJ$7)/4,IF('Pedido e Cotação'!F36=200,((L26)*AK$7)/4,IF('Pedido e Cotação'!F36=1000,(L26)*AL$7)))))))</f>
        <v/>
      </c>
      <c r="AA26" s="207" t="str">
        <f aca="false">IF(M26=0,"",IF('Pedido e Cotação'!F36=10,(M26*AG$8)/2,IF('Pedido e Cotação'!F36=25,(M26*AH$8)/2,IF('Pedido e Cotação'!F36=50,(M26*AI$8)/2,IF('Pedido e Cotação'!F36=100,(M26*AJ$8)/2,IF('Pedido e Cotação'!F36=200,(M26*AK$8)/2,IF('Pedido e Cotação'!F36=1000,M26*AL$8)))))))</f>
        <v/>
      </c>
      <c r="AB26" s="207" t="str">
        <f aca="false">IF(N26=0,"",IF('Pedido e Cotação'!F36=10,(N26*AG$9)/2,IF('Pedido e Cotação'!F36=25,(N26*AH$9)/2,IF('Pedido e Cotação'!F36=50,(N26*AI$9)/2,IF('Pedido e Cotação'!F36=100,(N26*AJ$9)/2,IF('Pedido e Cotação'!F36=200,(N26*AK$9)/2,IF('Pedido e Cotação'!F36=1000,N26*AL$9)))))))</f>
        <v/>
      </c>
      <c r="AC26" s="207" t="str">
        <f aca="false">IF(O26=0,"",IF('Pedido e Cotação'!F36=10,(O26*AG$10),IF('Pedido e Cotação'!F36=25,(O26*AH$10),IF('Pedido e Cotação'!F36=50,(O26*AI$10),IF('Pedido e Cotação'!F36=100,(O26*AJ$10),IF('Pedido e Cotação'!F36=200,(O26*AK$10),IF('Pedido e Cotação'!F36=1000,O26*AL$10)))))))</f>
        <v/>
      </c>
      <c r="AD26" s="208" t="n">
        <f aca="false">SUM(P26:AC26)+Marcações!AI26</f>
        <v>0</v>
      </c>
    </row>
    <row r="27" customFormat="false" ht="12.75" hidden="false" customHeight="false" outlineLevel="0" collapsed="false">
      <c r="B27" s="205" t="n">
        <f aca="false">LEN(SUBSTITUTE('Pedido e Cotação'!E37," ",""))</f>
        <v>0</v>
      </c>
      <c r="C27" s="206" t="n">
        <f aca="false">B27-SUM(D27:O27)</f>
        <v>0</v>
      </c>
      <c r="D27" s="206" t="n">
        <f aca="false">LEN('Pedido e Cotação'!E37)-LEN(SUBSTITUTE('Pedido e Cotação'!E37,"I",""))</f>
        <v>0</v>
      </c>
      <c r="E27" s="206" t="n">
        <f aca="false">LEN('Pedido e Cotação'!E37)-LEN(SUBSTITUTE('Pedido e Cotação'!E37,"[dU]",""))</f>
        <v>0</v>
      </c>
      <c r="F27" s="206" t="n">
        <f aca="false">LEN('Pedido e Cotação'!E37)-LEN(SUBSTITUTE('Pedido e Cotação'!E37,"[mrA]",""))</f>
        <v>0</v>
      </c>
      <c r="G27" s="206" t="n">
        <f aca="false">LEN('Pedido e Cotação'!E37)-LEN(SUBSTITUTE('Pedido e Cotação'!E37,"[mrC]",""))</f>
        <v>0</v>
      </c>
      <c r="H27" s="206" t="n">
        <f aca="false">LEN('Pedido e Cotação'!E37)-LEN(SUBSTITUTE('Pedido e Cotação'!E37,"[mrG]",""))</f>
        <v>0</v>
      </c>
      <c r="I27" s="206" t="n">
        <f aca="false">LEN('Pedido e Cotação'!E37)-LEN(SUBSTITUTE('Pedido e Cotação'!E37,"[mrT]",""))</f>
        <v>0</v>
      </c>
      <c r="J27" s="206" t="n">
        <f aca="false">LEN('Pedido e Cotação'!E37)-LEN(SUBSTITUTE('Pedido e Cotação'!E37,"[mrU]",""))</f>
        <v>0</v>
      </c>
      <c r="K27" s="206" t="n">
        <f aca="false">LEN('Pedido e Cotação'!E37)-LEN(SUBSTITUTE('Pedido e Cotação'!E37,"[mdC]",""))</f>
        <v>0</v>
      </c>
      <c r="L27" s="206" t="n">
        <f aca="false">LEN('Pedido e Cotação'!E37)-LEN(SUBSTITUTE('Pedido e Cotação'!E37,"8oxo",""))</f>
        <v>0</v>
      </c>
      <c r="M27" s="206" t="n">
        <f aca="false">LEN('Pedido e Cotação'!E37)-LEN(SUBSTITUTE('Pedido e Cotação'!E37,"C3",""))</f>
        <v>0</v>
      </c>
      <c r="N27" s="206" t="n">
        <f aca="false">LEN('Pedido e Cotação'!E37)-LEN(SUBSTITUTE('Pedido e Cotação'!E37,"C6",""))</f>
        <v>0</v>
      </c>
      <c r="O27" s="206" t="n">
        <f aca="false">LEN('Pedido e Cotação'!E37)-LEN(SUBSTITUTE('Pedido e Cotação'!E37,"*",""))</f>
        <v>0</v>
      </c>
      <c r="P27" s="207" t="n">
        <f aca="false">IF('Pedido e Cotação'!E37="",0,IF('Pedido e Cotação'!F37=10,Preço!J27,IF('Pedido e Cotação'!F37=25,Preço!K27,IF('Pedido e Cotação'!F37=50,Preço!L27,IF('Pedido e Cotação'!F37=100,Preço!M27,IF('Pedido e Cotação'!F37=200,Preço!N27,IF('Pedido e Cotação'!F37=1000,Preço!O27)))))))</f>
        <v>0</v>
      </c>
      <c r="Q27" s="207" t="n">
        <f aca="false">IF('Pedido e Cotação'!E37="",0,IF('Pedido e Cotação'!F37=10,Preço!Q27,IF('Pedido e Cotação'!F37=25,Preço!R27,IF('Pedido e Cotação'!F37=50,Preço!S27,IF('Pedido e Cotação'!F37=100,Preço!T27,IF('Pedido e Cotação'!F37=200,Preço!U27,IF('Pedido e Cotação'!F37=1000,Preço!V27)))))))</f>
        <v>0</v>
      </c>
      <c r="R27" s="207" t="str">
        <f aca="false">IF(D27=0,"",IF('Pedido e Cotação'!F37=10,D27*AG$6,IF('Pedido e Cotação'!F37=25,D27*AH$6,IF('Pedido e Cotação'!F37=50,D27*AI$6,IF('Pedido e Cotação'!F37=100,D27*AJ$6,IF('Pedido e Cotação'!F37=200,D27*AK$6,IF('Pedido e Cotação'!F37=1000,D27*AL$6)))))))</f>
        <v/>
      </c>
      <c r="S27" s="207" t="str">
        <f aca="false">IF(E27=0,"",IF('Pedido e Cotação'!F37=10,(E27/4)*AG$11,IF('Pedido e Cotação'!F37=25,(E27/4)*AH$11,IF('Pedido e Cotação'!F37=50,(E27/4)*AI$11,IF('Pedido e Cotação'!F37=100,(E27/4)*AJ$11,IF('Pedido e Cotação'!F37=200,(E27/4)*AK$11,IF('Pedido e Cotação'!F37=1000,(E27/4)*AL$11)))))))</f>
        <v/>
      </c>
      <c r="T27" s="207" t="str">
        <f aca="false">IF(F27=0,"",IF('Pedido e Cotação'!F37=10,(F27/5)*AG$12,IF('Pedido e Cotação'!F37=25,(F27/5)*AH$12,IF('Pedido e Cotação'!F37=50,(F27/5)*AI$12,IF('Pedido e Cotação'!F37=100,(F27/5)*AJ$12,IF('Pedido e Cotação'!F37=200,(F27/5)*AK$12,IF('Pedido e Cotação'!F37=1000,(F27/5)*AL$12)))))))</f>
        <v/>
      </c>
      <c r="U27" s="207" t="str">
        <f aca="false">IF(G27=0,"",IF('Pedido e Cotação'!F37=10,(G27/5)*AG$13,IF('Pedido e Cotação'!F37=25,(G27/5)*AH$13,IF('Pedido e Cotação'!F37=50,(G27/5)*AI$13,IF('Pedido e Cotação'!F37=100,(G27/5)*AJ$13,IF('Pedido e Cotação'!F37=200,(G27/5)*AK$13,IF('Pedido e Cotação'!F37=1000,(G27/5)*AL$13)))))))</f>
        <v/>
      </c>
      <c r="V27" s="207" t="str">
        <f aca="false">IF(H27=0,"",IF('Pedido e Cotação'!F37=10,(H27/5)*AG$14,IF('Pedido e Cotação'!F37=25,(H27/5)*AH$14,IF('Pedido e Cotação'!F37=50,(H27/5)*AI$14,IF('Pedido e Cotação'!F37=100,(H27/5)*AJ$14,IF('Pedido e Cotação'!F37=200,(H27/5)*AK$14,IF('Pedido e Cotação'!F37=1000,(H27/5)*AL$14)))))))</f>
        <v/>
      </c>
      <c r="W27" s="207" t="str">
        <f aca="false">IF(I27=0,"",IF('Pedido e Cotação'!F37=10,(I27/5)*AG$15,IF('Pedido e Cotação'!F37=25,(I27/5)*AH$15,IF('Pedido e Cotação'!F37=50,(I27/5)*AI$15,IF('Pedido e Cotação'!F37=100,(I27/5)*AJ$15,IF('Pedido e Cotação'!F37=200,(I27/5)*AK$15,IF('Pedido e Cotação'!F37=1000,(I27/5)*AL$15)))))))</f>
        <v/>
      </c>
      <c r="X27" s="207" t="str">
        <f aca="false">IF(J27=0,"",IF('Pedido e Cotação'!F37=10,(J27/5)*AG$16,IF('Pedido e Cotação'!F37=25,(J27/5)*AH$16,IF('Pedido e Cotação'!F37=50,(J27/5)*AI$16,IF('Pedido e Cotação'!F37=100,(J27/5)*AJ$16,IF('Pedido e Cotação'!F37=200,(J27/5)*AK$16,IF('Pedido e Cotação'!F37=1000,(J27/5)*AL$16)))))))</f>
        <v/>
      </c>
      <c r="Y27" s="207" t="str">
        <f aca="false">IF(K27=0,"",IF('Pedido e Cotação'!F37=10,(K27/5)*AG$17,IF('Pedido e Cotação'!F37=25,(K27/5)*AH$17,IF('Pedido e Cotação'!F37=50,(K27/5)*AI$17,IF('Pedido e Cotação'!F37=100,(K27/5)*AJ$17,IF('Pedido e Cotação'!F37=200,(K27/5)*AK$17,IF('Pedido e Cotação'!F37=1000,(K27/5)*AL$17)))))))</f>
        <v/>
      </c>
      <c r="Z27" s="207" t="str">
        <f aca="false">IF(L27=0,"",IF('Pedido e Cotação'!F37=10,((L27)*AG$7)/4,IF('Pedido e Cotação'!F37=25,((L27)*AH$7)/4,IF('Pedido e Cotação'!F37=50,((L27)*AI$7)/4,IF('Pedido e Cotação'!F37=100,((L27)*AJ$7)/4,IF('Pedido e Cotação'!F37=200,((L27)*AK$7)/4,IF('Pedido e Cotação'!F37=1000,(L27)*AL$7)))))))</f>
        <v/>
      </c>
      <c r="AA27" s="207" t="str">
        <f aca="false">IF(M27=0,"",IF('Pedido e Cotação'!F37=10,(M27*AG$8)/2,IF('Pedido e Cotação'!F37=25,(M27*AH$8)/2,IF('Pedido e Cotação'!F37=50,(M27*AI$8)/2,IF('Pedido e Cotação'!F37=100,(M27*AJ$8)/2,IF('Pedido e Cotação'!F37=200,(M27*AK$8)/2,IF('Pedido e Cotação'!F37=1000,M27*AL$8)))))))</f>
        <v/>
      </c>
      <c r="AB27" s="207" t="str">
        <f aca="false">IF(N27=0,"",IF('Pedido e Cotação'!F37=10,(N27*AG$9)/2,IF('Pedido e Cotação'!F37=25,(N27*AH$9)/2,IF('Pedido e Cotação'!F37=50,(N27*AI$9)/2,IF('Pedido e Cotação'!F37=100,(N27*AJ$9)/2,IF('Pedido e Cotação'!F37=200,(N27*AK$9)/2,IF('Pedido e Cotação'!F37=1000,N27*AL$9)))))))</f>
        <v/>
      </c>
      <c r="AC27" s="207" t="str">
        <f aca="false">IF(O27=0,"",IF('Pedido e Cotação'!F37=10,(O27*AG$10),IF('Pedido e Cotação'!F37=25,(O27*AH$10),IF('Pedido e Cotação'!F37=50,(O27*AI$10),IF('Pedido e Cotação'!F37=100,(O27*AJ$10),IF('Pedido e Cotação'!F37=200,(O27*AK$10),IF('Pedido e Cotação'!F37=1000,O27*AL$10)))))))</f>
        <v/>
      </c>
      <c r="AD27" s="208" t="n">
        <f aca="false">SUM(P27:AC27)+Marcações!AI27</f>
        <v>0</v>
      </c>
    </row>
    <row r="28" customFormat="false" ht="12.75" hidden="false" customHeight="false" outlineLevel="0" collapsed="false">
      <c r="B28" s="205" t="n">
        <f aca="false">LEN(SUBSTITUTE('Pedido e Cotação'!E38," ",""))</f>
        <v>0</v>
      </c>
      <c r="C28" s="206" t="n">
        <f aca="false">B28-SUM(D28:O28)</f>
        <v>0</v>
      </c>
      <c r="D28" s="206" t="n">
        <f aca="false">LEN('Pedido e Cotação'!E38)-LEN(SUBSTITUTE('Pedido e Cotação'!E38,"I",""))</f>
        <v>0</v>
      </c>
      <c r="E28" s="206" t="n">
        <f aca="false">LEN('Pedido e Cotação'!E38)-LEN(SUBSTITUTE('Pedido e Cotação'!E38,"[dU]",""))</f>
        <v>0</v>
      </c>
      <c r="F28" s="206" t="n">
        <f aca="false">LEN('Pedido e Cotação'!E38)-LEN(SUBSTITUTE('Pedido e Cotação'!E38,"[mrA]",""))</f>
        <v>0</v>
      </c>
      <c r="G28" s="206" t="n">
        <f aca="false">LEN('Pedido e Cotação'!E38)-LEN(SUBSTITUTE('Pedido e Cotação'!E38,"[mrC]",""))</f>
        <v>0</v>
      </c>
      <c r="H28" s="206" t="n">
        <f aca="false">LEN('Pedido e Cotação'!E38)-LEN(SUBSTITUTE('Pedido e Cotação'!E38,"[mrG]",""))</f>
        <v>0</v>
      </c>
      <c r="I28" s="206" t="n">
        <f aca="false">LEN('Pedido e Cotação'!E38)-LEN(SUBSTITUTE('Pedido e Cotação'!E38,"[mrT]",""))</f>
        <v>0</v>
      </c>
      <c r="J28" s="206" t="n">
        <f aca="false">LEN('Pedido e Cotação'!E38)-LEN(SUBSTITUTE('Pedido e Cotação'!E38,"[mrU]",""))</f>
        <v>0</v>
      </c>
      <c r="K28" s="206" t="n">
        <f aca="false">LEN('Pedido e Cotação'!E38)-LEN(SUBSTITUTE('Pedido e Cotação'!E38,"[mdC]",""))</f>
        <v>0</v>
      </c>
      <c r="L28" s="206" t="n">
        <f aca="false">LEN('Pedido e Cotação'!E38)-LEN(SUBSTITUTE('Pedido e Cotação'!E38,"8oxo",""))</f>
        <v>0</v>
      </c>
      <c r="M28" s="206" t="n">
        <f aca="false">LEN('Pedido e Cotação'!E38)-LEN(SUBSTITUTE('Pedido e Cotação'!E38,"C3",""))</f>
        <v>0</v>
      </c>
      <c r="N28" s="206" t="n">
        <f aca="false">LEN('Pedido e Cotação'!E38)-LEN(SUBSTITUTE('Pedido e Cotação'!E38,"C6",""))</f>
        <v>0</v>
      </c>
      <c r="O28" s="206" t="n">
        <f aca="false">LEN('Pedido e Cotação'!E38)-LEN(SUBSTITUTE('Pedido e Cotação'!E38,"*",""))</f>
        <v>0</v>
      </c>
      <c r="P28" s="207" t="n">
        <f aca="false">IF('Pedido e Cotação'!E38="",0,IF('Pedido e Cotação'!F38=10,Preço!J28,IF('Pedido e Cotação'!F38=25,Preço!K28,IF('Pedido e Cotação'!F38=50,Preço!L28,IF('Pedido e Cotação'!F38=100,Preço!M28,IF('Pedido e Cotação'!F38=200,Preço!N28,IF('Pedido e Cotação'!F38=1000,Preço!O28)))))))</f>
        <v>0</v>
      </c>
      <c r="Q28" s="207" t="n">
        <f aca="false">IF('Pedido e Cotação'!E38="",0,IF('Pedido e Cotação'!F38=10,Preço!Q28,IF('Pedido e Cotação'!F38=25,Preço!R28,IF('Pedido e Cotação'!F38=50,Preço!S28,IF('Pedido e Cotação'!F38=100,Preço!T28,IF('Pedido e Cotação'!F38=200,Preço!U28,IF('Pedido e Cotação'!F38=1000,Preço!V28)))))))</f>
        <v>0</v>
      </c>
      <c r="R28" s="207" t="str">
        <f aca="false">IF(D28=0,"",IF('Pedido e Cotação'!F38=10,D28*AG$6,IF('Pedido e Cotação'!F38=25,D28*AH$6,IF('Pedido e Cotação'!F38=50,D28*AI$6,IF('Pedido e Cotação'!F38=100,D28*AJ$6,IF('Pedido e Cotação'!F38=200,D28*AK$6,IF('Pedido e Cotação'!F38=1000,D28*AL$6)))))))</f>
        <v/>
      </c>
      <c r="S28" s="207" t="str">
        <f aca="false">IF(E28=0,"",IF('Pedido e Cotação'!F38=10,(E28/4)*AG$11,IF('Pedido e Cotação'!F38=25,(E28/4)*AH$11,IF('Pedido e Cotação'!F38=50,(E28/4)*AI$11,IF('Pedido e Cotação'!F38=100,(E28/4)*AJ$11,IF('Pedido e Cotação'!F38=200,(E28/4)*AK$11,IF('Pedido e Cotação'!F38=1000,(E28/4)*AL$11)))))))</f>
        <v/>
      </c>
      <c r="T28" s="207" t="str">
        <f aca="false">IF(F28=0,"",IF('Pedido e Cotação'!F38=10,(F28/5)*AG$12,IF('Pedido e Cotação'!F38=25,(F28/5)*AH$12,IF('Pedido e Cotação'!F38=50,(F28/5)*AI$12,IF('Pedido e Cotação'!F38=100,(F28/5)*AJ$12,IF('Pedido e Cotação'!F38=200,(F28/5)*AK$12,IF('Pedido e Cotação'!F38=1000,(F28/5)*AL$12)))))))</f>
        <v/>
      </c>
      <c r="U28" s="207" t="str">
        <f aca="false">IF(G28=0,"",IF('Pedido e Cotação'!F38=10,(G28/5)*AG$13,IF('Pedido e Cotação'!F38=25,(G28/5)*AH$13,IF('Pedido e Cotação'!F38=50,(G28/5)*AI$13,IF('Pedido e Cotação'!F38=100,(G28/5)*AJ$13,IF('Pedido e Cotação'!F38=200,(G28/5)*AK$13,IF('Pedido e Cotação'!F38=1000,(G28/5)*AL$13)))))))</f>
        <v/>
      </c>
      <c r="V28" s="207" t="str">
        <f aca="false">IF(H28=0,"",IF('Pedido e Cotação'!F38=10,(H28/5)*AG$14,IF('Pedido e Cotação'!F38=25,(H28/5)*AH$14,IF('Pedido e Cotação'!F38=50,(H28/5)*AI$14,IF('Pedido e Cotação'!F38=100,(H28/5)*AJ$14,IF('Pedido e Cotação'!F38=200,(H28/5)*AK$14,IF('Pedido e Cotação'!F38=1000,(H28/5)*AL$14)))))))</f>
        <v/>
      </c>
      <c r="W28" s="207" t="str">
        <f aca="false">IF(I28=0,"",IF('Pedido e Cotação'!F38=10,(I28/5)*AG$15,IF('Pedido e Cotação'!F38=25,(I28/5)*AH$15,IF('Pedido e Cotação'!F38=50,(I28/5)*AI$15,IF('Pedido e Cotação'!F38=100,(I28/5)*AJ$15,IF('Pedido e Cotação'!F38=200,(I28/5)*AK$15,IF('Pedido e Cotação'!F38=1000,(I28/5)*AL$15)))))))</f>
        <v/>
      </c>
      <c r="X28" s="207" t="str">
        <f aca="false">IF(J28=0,"",IF('Pedido e Cotação'!F38=10,(J28/5)*AG$16,IF('Pedido e Cotação'!F38=25,(J28/5)*AH$16,IF('Pedido e Cotação'!F38=50,(J28/5)*AI$16,IF('Pedido e Cotação'!F38=100,(J28/5)*AJ$16,IF('Pedido e Cotação'!F38=200,(J28/5)*AK$16,IF('Pedido e Cotação'!F38=1000,(J28/5)*AL$16)))))))</f>
        <v/>
      </c>
      <c r="Y28" s="207" t="str">
        <f aca="false">IF(K28=0,"",IF('Pedido e Cotação'!F38=10,(K28/5)*AG$17,IF('Pedido e Cotação'!F38=25,(K28/5)*AH$17,IF('Pedido e Cotação'!F38=50,(K28/5)*AI$17,IF('Pedido e Cotação'!F38=100,(K28/5)*AJ$17,IF('Pedido e Cotação'!F38=200,(K28/5)*AK$17,IF('Pedido e Cotação'!F38=1000,(K28/5)*AL$17)))))))</f>
        <v/>
      </c>
      <c r="Z28" s="207" t="str">
        <f aca="false">IF(L28=0,"",IF('Pedido e Cotação'!F38=10,((L28)*AG$7)/4,IF('Pedido e Cotação'!F38=25,((L28)*AH$7)/4,IF('Pedido e Cotação'!F38=50,((L28)*AI$7)/4,IF('Pedido e Cotação'!F38=100,((L28)*AJ$7)/4,IF('Pedido e Cotação'!F38=200,((L28)*AK$7)/4,IF('Pedido e Cotação'!F38=1000,(L28)*AL$7)))))))</f>
        <v/>
      </c>
      <c r="AA28" s="207" t="str">
        <f aca="false">IF(M28=0,"",IF('Pedido e Cotação'!F38=10,(M28*AG$8)/2,IF('Pedido e Cotação'!F38=25,(M28*AH$8)/2,IF('Pedido e Cotação'!F38=50,(M28*AI$8)/2,IF('Pedido e Cotação'!F38=100,(M28*AJ$8)/2,IF('Pedido e Cotação'!F38=200,(M28*AK$8)/2,IF('Pedido e Cotação'!F38=1000,M28*AL$8)))))))</f>
        <v/>
      </c>
      <c r="AB28" s="207" t="str">
        <f aca="false">IF(N28=0,"",IF('Pedido e Cotação'!F38=10,(N28*AG$9)/2,IF('Pedido e Cotação'!F38=25,(N28*AH$9)/2,IF('Pedido e Cotação'!F38=50,(N28*AI$9)/2,IF('Pedido e Cotação'!F38=100,(N28*AJ$9)/2,IF('Pedido e Cotação'!F38=200,(N28*AK$9)/2,IF('Pedido e Cotação'!F38=1000,N28*AL$9)))))))</f>
        <v/>
      </c>
      <c r="AC28" s="207" t="str">
        <f aca="false">IF(O28=0,"",IF('Pedido e Cotação'!F38=10,(O28*AG$10),IF('Pedido e Cotação'!F38=25,(O28*AH$10),IF('Pedido e Cotação'!F38=50,(O28*AI$10),IF('Pedido e Cotação'!F38=100,(O28*AJ$10),IF('Pedido e Cotação'!F38=200,(O28*AK$10),IF('Pedido e Cotação'!F38=1000,O28*AL$10)))))))</f>
        <v/>
      </c>
      <c r="AD28" s="208" t="n">
        <f aca="false">SUM(P28:AC28)+Marcações!AI28</f>
        <v>0</v>
      </c>
    </row>
    <row r="29" customFormat="false" ht="12.75" hidden="false" customHeight="false" outlineLevel="0" collapsed="false">
      <c r="B29" s="205" t="n">
        <f aca="false">LEN(SUBSTITUTE('Pedido e Cotação'!E39," ",""))</f>
        <v>0</v>
      </c>
      <c r="C29" s="206" t="n">
        <f aca="false">B29-SUM(D29:O29)</f>
        <v>0</v>
      </c>
      <c r="D29" s="206" t="n">
        <f aca="false">LEN('Pedido e Cotação'!E39)-LEN(SUBSTITUTE('Pedido e Cotação'!E39,"I",""))</f>
        <v>0</v>
      </c>
      <c r="E29" s="206" t="n">
        <f aca="false">LEN('Pedido e Cotação'!E39)-LEN(SUBSTITUTE('Pedido e Cotação'!E39,"[dU]",""))</f>
        <v>0</v>
      </c>
      <c r="F29" s="206" t="n">
        <f aca="false">LEN('Pedido e Cotação'!E39)-LEN(SUBSTITUTE('Pedido e Cotação'!E39,"[mrA]",""))</f>
        <v>0</v>
      </c>
      <c r="G29" s="206" t="n">
        <f aca="false">LEN('Pedido e Cotação'!E39)-LEN(SUBSTITUTE('Pedido e Cotação'!E39,"[mrC]",""))</f>
        <v>0</v>
      </c>
      <c r="H29" s="206" t="n">
        <f aca="false">LEN('Pedido e Cotação'!E39)-LEN(SUBSTITUTE('Pedido e Cotação'!E39,"[mrG]",""))</f>
        <v>0</v>
      </c>
      <c r="I29" s="206" t="n">
        <f aca="false">LEN('Pedido e Cotação'!E39)-LEN(SUBSTITUTE('Pedido e Cotação'!E39,"[mrT]",""))</f>
        <v>0</v>
      </c>
      <c r="J29" s="206" t="n">
        <f aca="false">LEN('Pedido e Cotação'!E39)-LEN(SUBSTITUTE('Pedido e Cotação'!E39,"[mrU]",""))</f>
        <v>0</v>
      </c>
      <c r="K29" s="206" t="n">
        <f aca="false">LEN('Pedido e Cotação'!E39)-LEN(SUBSTITUTE('Pedido e Cotação'!E39,"[mdC]",""))</f>
        <v>0</v>
      </c>
      <c r="L29" s="206" t="n">
        <f aca="false">LEN('Pedido e Cotação'!E39)-LEN(SUBSTITUTE('Pedido e Cotação'!E39,"8oxo",""))</f>
        <v>0</v>
      </c>
      <c r="M29" s="206" t="n">
        <f aca="false">LEN('Pedido e Cotação'!E39)-LEN(SUBSTITUTE('Pedido e Cotação'!E39,"C3",""))</f>
        <v>0</v>
      </c>
      <c r="N29" s="206" t="n">
        <f aca="false">LEN('Pedido e Cotação'!E39)-LEN(SUBSTITUTE('Pedido e Cotação'!E39,"C6",""))</f>
        <v>0</v>
      </c>
      <c r="O29" s="206" t="n">
        <f aca="false">LEN('Pedido e Cotação'!E39)-LEN(SUBSTITUTE('Pedido e Cotação'!E39,"*",""))</f>
        <v>0</v>
      </c>
      <c r="P29" s="207" t="n">
        <f aca="false">IF('Pedido e Cotação'!E39="",0,IF('Pedido e Cotação'!F39=10,Preço!J29,IF('Pedido e Cotação'!F39=25,Preço!K29,IF('Pedido e Cotação'!F39=50,Preço!L29,IF('Pedido e Cotação'!F39=100,Preço!M29,IF('Pedido e Cotação'!F39=200,Preço!N29,IF('Pedido e Cotação'!F39=1000,Preço!O29)))))))</f>
        <v>0</v>
      </c>
      <c r="Q29" s="207" t="n">
        <f aca="false">IF('Pedido e Cotação'!E39="",0,IF('Pedido e Cotação'!F39=10,Preço!Q29,IF('Pedido e Cotação'!F39=25,Preço!R29,IF('Pedido e Cotação'!F39=50,Preço!S29,IF('Pedido e Cotação'!F39=100,Preço!T29,IF('Pedido e Cotação'!F39=200,Preço!U29,IF('Pedido e Cotação'!F39=1000,Preço!V29)))))))</f>
        <v>0</v>
      </c>
      <c r="R29" s="207" t="str">
        <f aca="false">IF(D29=0,"",IF('Pedido e Cotação'!F39=10,D29*AG$6,IF('Pedido e Cotação'!F39=25,D29*AH$6,IF('Pedido e Cotação'!F39=50,D29*AI$6,IF('Pedido e Cotação'!F39=100,D29*AJ$6,IF('Pedido e Cotação'!F39=200,D29*AK$6,IF('Pedido e Cotação'!F39=1000,D29*AL$6)))))))</f>
        <v/>
      </c>
      <c r="S29" s="207" t="str">
        <f aca="false">IF(E29=0,"",IF('Pedido e Cotação'!F39=10,(E29/4)*AG$11,IF('Pedido e Cotação'!F39=25,(E29/4)*AH$11,IF('Pedido e Cotação'!F39=50,(E29/4)*AI$11,IF('Pedido e Cotação'!F39=100,(E29/4)*AJ$11,IF('Pedido e Cotação'!F39=200,(E29/4)*AK$11,IF('Pedido e Cotação'!F39=1000,(E29/4)*AL$11)))))))</f>
        <v/>
      </c>
      <c r="T29" s="207" t="str">
        <f aca="false">IF(F29=0,"",IF('Pedido e Cotação'!F39=10,(F29/5)*AG$12,IF('Pedido e Cotação'!F39=25,(F29/5)*AH$12,IF('Pedido e Cotação'!F39=50,(F29/5)*AI$12,IF('Pedido e Cotação'!F39=100,(F29/5)*AJ$12,IF('Pedido e Cotação'!F39=200,(F29/5)*AK$12,IF('Pedido e Cotação'!F39=1000,(F29/5)*AL$12)))))))</f>
        <v/>
      </c>
      <c r="U29" s="207" t="str">
        <f aca="false">IF(G29=0,"",IF('Pedido e Cotação'!F39=10,(G29/5)*AG$13,IF('Pedido e Cotação'!F39=25,(G29/5)*AH$13,IF('Pedido e Cotação'!F39=50,(G29/5)*AI$13,IF('Pedido e Cotação'!F39=100,(G29/5)*AJ$13,IF('Pedido e Cotação'!F39=200,(G29/5)*AK$13,IF('Pedido e Cotação'!F39=1000,(G29/5)*AL$13)))))))</f>
        <v/>
      </c>
      <c r="V29" s="207" t="str">
        <f aca="false">IF(H29=0,"",IF('Pedido e Cotação'!F39=10,(H29/5)*AG$14,IF('Pedido e Cotação'!F39=25,(H29/5)*AH$14,IF('Pedido e Cotação'!F39=50,(H29/5)*AI$14,IF('Pedido e Cotação'!F39=100,(H29/5)*AJ$14,IF('Pedido e Cotação'!F39=200,(H29/5)*AK$14,IF('Pedido e Cotação'!F39=1000,(H29/5)*AL$14)))))))</f>
        <v/>
      </c>
      <c r="W29" s="207" t="str">
        <f aca="false">IF(I29=0,"",IF('Pedido e Cotação'!F39=10,(I29/5)*AG$15,IF('Pedido e Cotação'!F39=25,(I29/5)*AH$15,IF('Pedido e Cotação'!F39=50,(I29/5)*AI$15,IF('Pedido e Cotação'!F39=100,(I29/5)*AJ$15,IF('Pedido e Cotação'!F39=200,(I29/5)*AK$15,IF('Pedido e Cotação'!F39=1000,(I29/5)*AL$15)))))))</f>
        <v/>
      </c>
      <c r="X29" s="207" t="str">
        <f aca="false">IF(J29=0,"",IF('Pedido e Cotação'!F39=10,(J29/5)*AG$16,IF('Pedido e Cotação'!F39=25,(J29/5)*AH$16,IF('Pedido e Cotação'!F39=50,(J29/5)*AI$16,IF('Pedido e Cotação'!F39=100,(J29/5)*AJ$16,IF('Pedido e Cotação'!F39=200,(J29/5)*AK$16,IF('Pedido e Cotação'!F39=1000,(J29/5)*AL$16)))))))</f>
        <v/>
      </c>
      <c r="Y29" s="207" t="str">
        <f aca="false">IF(K29=0,"",IF('Pedido e Cotação'!F39=10,(K29/5)*AG$17,IF('Pedido e Cotação'!F39=25,(K29/5)*AH$17,IF('Pedido e Cotação'!F39=50,(K29/5)*AI$17,IF('Pedido e Cotação'!F39=100,(K29/5)*AJ$17,IF('Pedido e Cotação'!F39=200,(K29/5)*AK$17,IF('Pedido e Cotação'!F39=1000,(K29/5)*AL$17)))))))</f>
        <v/>
      </c>
      <c r="Z29" s="207" t="str">
        <f aca="false">IF(L29=0,"",IF('Pedido e Cotação'!F39=10,((L29)*AG$7)/4,IF('Pedido e Cotação'!F39=25,((L29)*AH$7)/4,IF('Pedido e Cotação'!F39=50,((L29)*AI$7)/4,IF('Pedido e Cotação'!F39=100,((L29)*AJ$7)/4,IF('Pedido e Cotação'!F39=200,((L29)*AK$7)/4,IF('Pedido e Cotação'!F39=1000,(L29)*AL$7)))))))</f>
        <v/>
      </c>
      <c r="AA29" s="207" t="str">
        <f aca="false">IF(M29=0,"",IF('Pedido e Cotação'!F39=10,(M29*AG$8)/2,IF('Pedido e Cotação'!F39=25,(M29*AH$8)/2,IF('Pedido e Cotação'!F39=50,(M29*AI$8)/2,IF('Pedido e Cotação'!F39=100,(M29*AJ$8)/2,IF('Pedido e Cotação'!F39=200,(M29*AK$8)/2,IF('Pedido e Cotação'!F39=1000,M29*AL$8)))))))</f>
        <v/>
      </c>
      <c r="AB29" s="207" t="str">
        <f aca="false">IF(N29=0,"",IF('Pedido e Cotação'!F39=10,(N29*AG$9)/2,IF('Pedido e Cotação'!F39=25,(N29*AH$9)/2,IF('Pedido e Cotação'!F39=50,(N29*AI$9)/2,IF('Pedido e Cotação'!F39=100,(N29*AJ$9)/2,IF('Pedido e Cotação'!F39=200,(N29*AK$9)/2,IF('Pedido e Cotação'!F39=1000,N29*AL$9)))))))</f>
        <v/>
      </c>
      <c r="AC29" s="207" t="str">
        <f aca="false">IF(O29=0,"",IF('Pedido e Cotação'!F39=10,(O29*AG$10),IF('Pedido e Cotação'!F39=25,(O29*AH$10),IF('Pedido e Cotação'!F39=50,(O29*AI$10),IF('Pedido e Cotação'!F39=100,(O29*AJ$10),IF('Pedido e Cotação'!F39=200,(O29*AK$10),IF('Pedido e Cotação'!F39=1000,O29*AL$10)))))))</f>
        <v/>
      </c>
      <c r="AD29" s="208" t="n">
        <f aca="false">SUM(P29:AC29)+Marcações!AI29</f>
        <v>0</v>
      </c>
    </row>
    <row r="30" customFormat="false" ht="12.75" hidden="false" customHeight="false" outlineLevel="0" collapsed="false">
      <c r="B30" s="205" t="n">
        <f aca="false">LEN(SUBSTITUTE('Pedido e Cotação'!E40," ",""))</f>
        <v>0</v>
      </c>
      <c r="C30" s="206" t="n">
        <f aca="false">B30-SUM(D30:O30)</f>
        <v>0</v>
      </c>
      <c r="D30" s="206" t="n">
        <f aca="false">LEN('Pedido e Cotação'!E40)-LEN(SUBSTITUTE('Pedido e Cotação'!E40,"I",""))</f>
        <v>0</v>
      </c>
      <c r="E30" s="206" t="n">
        <f aca="false">LEN('Pedido e Cotação'!E40)-LEN(SUBSTITUTE('Pedido e Cotação'!E40,"[dU]",""))</f>
        <v>0</v>
      </c>
      <c r="F30" s="206" t="n">
        <f aca="false">LEN('Pedido e Cotação'!E40)-LEN(SUBSTITUTE('Pedido e Cotação'!E40,"[mrA]",""))</f>
        <v>0</v>
      </c>
      <c r="G30" s="206" t="n">
        <f aca="false">LEN('Pedido e Cotação'!E40)-LEN(SUBSTITUTE('Pedido e Cotação'!E40,"[mrC]",""))</f>
        <v>0</v>
      </c>
      <c r="H30" s="206" t="n">
        <f aca="false">LEN('Pedido e Cotação'!E40)-LEN(SUBSTITUTE('Pedido e Cotação'!E40,"[mrG]",""))</f>
        <v>0</v>
      </c>
      <c r="I30" s="206" t="n">
        <f aca="false">LEN('Pedido e Cotação'!E40)-LEN(SUBSTITUTE('Pedido e Cotação'!E40,"[mrT]",""))</f>
        <v>0</v>
      </c>
      <c r="J30" s="206" t="n">
        <f aca="false">LEN('Pedido e Cotação'!E40)-LEN(SUBSTITUTE('Pedido e Cotação'!E40,"[mrU]",""))</f>
        <v>0</v>
      </c>
      <c r="K30" s="206" t="n">
        <f aca="false">LEN('Pedido e Cotação'!E40)-LEN(SUBSTITUTE('Pedido e Cotação'!E40,"[mdC]",""))</f>
        <v>0</v>
      </c>
      <c r="L30" s="206" t="n">
        <f aca="false">LEN('Pedido e Cotação'!E40)-LEN(SUBSTITUTE('Pedido e Cotação'!E40,"8oxo",""))</f>
        <v>0</v>
      </c>
      <c r="M30" s="206" t="n">
        <f aca="false">LEN('Pedido e Cotação'!E40)-LEN(SUBSTITUTE('Pedido e Cotação'!E40,"C3",""))</f>
        <v>0</v>
      </c>
      <c r="N30" s="206" t="n">
        <f aca="false">LEN('Pedido e Cotação'!E40)-LEN(SUBSTITUTE('Pedido e Cotação'!E40,"C6",""))</f>
        <v>0</v>
      </c>
      <c r="O30" s="206" t="n">
        <f aca="false">LEN('Pedido e Cotação'!E40)-LEN(SUBSTITUTE('Pedido e Cotação'!E40,"*",""))</f>
        <v>0</v>
      </c>
      <c r="P30" s="207" t="n">
        <f aca="false">IF('Pedido e Cotação'!E40="",0,IF('Pedido e Cotação'!F40=10,Preço!J30,IF('Pedido e Cotação'!F40=25,Preço!K30,IF('Pedido e Cotação'!F40=50,Preço!L30,IF('Pedido e Cotação'!F40=100,Preço!M30,IF('Pedido e Cotação'!F40=200,Preço!N30,IF('Pedido e Cotação'!F40=1000,Preço!O30)))))))</f>
        <v>0</v>
      </c>
      <c r="Q30" s="207" t="n">
        <f aca="false">IF('Pedido e Cotação'!E40="",0,IF('Pedido e Cotação'!F40=10,Preço!Q30,IF('Pedido e Cotação'!F40=25,Preço!R30,IF('Pedido e Cotação'!F40=50,Preço!S30,IF('Pedido e Cotação'!F40=100,Preço!T30,IF('Pedido e Cotação'!F40=200,Preço!U30,IF('Pedido e Cotação'!F40=1000,Preço!V30)))))))</f>
        <v>0</v>
      </c>
      <c r="R30" s="207" t="str">
        <f aca="false">IF(D30=0,"",IF('Pedido e Cotação'!F40=10,D30*AG$6,IF('Pedido e Cotação'!F40=25,D30*AH$6,IF('Pedido e Cotação'!F40=50,D30*AI$6,IF('Pedido e Cotação'!F40=100,D30*AJ$6,IF('Pedido e Cotação'!F40=200,D30*AK$6,IF('Pedido e Cotação'!F40=1000,D30*AL$6)))))))</f>
        <v/>
      </c>
      <c r="S30" s="207" t="str">
        <f aca="false">IF(E30=0,"",IF('Pedido e Cotação'!F40=10,(E30/4)*AG$11,IF('Pedido e Cotação'!F40=25,(E30/4)*AH$11,IF('Pedido e Cotação'!F40=50,(E30/4)*AI$11,IF('Pedido e Cotação'!F40=100,(E30/4)*AJ$11,IF('Pedido e Cotação'!F40=200,(E30/4)*AK$11,IF('Pedido e Cotação'!F40=1000,(E30/4)*AL$11)))))))</f>
        <v/>
      </c>
      <c r="T30" s="207" t="str">
        <f aca="false">IF(F30=0,"",IF('Pedido e Cotação'!F40=10,(F30/5)*AG$12,IF('Pedido e Cotação'!F40=25,(F30/5)*AH$12,IF('Pedido e Cotação'!F40=50,(F30/5)*AI$12,IF('Pedido e Cotação'!F40=100,(F30/5)*AJ$12,IF('Pedido e Cotação'!F40=200,(F30/5)*AK$12,IF('Pedido e Cotação'!F40=1000,(F30/5)*AL$12)))))))</f>
        <v/>
      </c>
      <c r="U30" s="207" t="str">
        <f aca="false">IF(G30=0,"",IF('Pedido e Cotação'!F40=10,(G30/5)*AG$13,IF('Pedido e Cotação'!F40=25,(G30/5)*AH$13,IF('Pedido e Cotação'!F40=50,(G30/5)*AI$13,IF('Pedido e Cotação'!F40=100,(G30/5)*AJ$13,IF('Pedido e Cotação'!F40=200,(G30/5)*AK$13,IF('Pedido e Cotação'!F40=1000,(G30/5)*AL$13)))))))</f>
        <v/>
      </c>
      <c r="V30" s="207" t="str">
        <f aca="false">IF(H30=0,"",IF('Pedido e Cotação'!F40=10,(H30/5)*AG$14,IF('Pedido e Cotação'!F40=25,(H30/5)*AH$14,IF('Pedido e Cotação'!F40=50,(H30/5)*AI$14,IF('Pedido e Cotação'!F40=100,(H30/5)*AJ$14,IF('Pedido e Cotação'!F40=200,(H30/5)*AK$14,IF('Pedido e Cotação'!F40=1000,(H30/5)*AL$14)))))))</f>
        <v/>
      </c>
      <c r="W30" s="207" t="str">
        <f aca="false">IF(I30=0,"",IF('Pedido e Cotação'!F40=10,(I30/5)*AG$15,IF('Pedido e Cotação'!F40=25,(I30/5)*AH$15,IF('Pedido e Cotação'!F40=50,(I30/5)*AI$15,IF('Pedido e Cotação'!F40=100,(I30/5)*AJ$15,IF('Pedido e Cotação'!F40=200,(I30/5)*AK$15,IF('Pedido e Cotação'!F40=1000,(I30/5)*AL$15)))))))</f>
        <v/>
      </c>
      <c r="X30" s="207" t="str">
        <f aca="false">IF(J30=0,"",IF('Pedido e Cotação'!F40=10,(J30/5)*AG$16,IF('Pedido e Cotação'!F40=25,(J30/5)*AH$16,IF('Pedido e Cotação'!F40=50,(J30/5)*AI$16,IF('Pedido e Cotação'!F40=100,(J30/5)*AJ$16,IF('Pedido e Cotação'!F40=200,(J30/5)*AK$16,IF('Pedido e Cotação'!F40=1000,(J30/5)*AL$16)))))))</f>
        <v/>
      </c>
      <c r="Y30" s="207" t="str">
        <f aca="false">IF(K30=0,"",IF('Pedido e Cotação'!F40=10,(K30/5)*AG$17,IF('Pedido e Cotação'!F40=25,(K30/5)*AH$17,IF('Pedido e Cotação'!F40=50,(K30/5)*AI$17,IF('Pedido e Cotação'!F40=100,(K30/5)*AJ$17,IF('Pedido e Cotação'!F40=200,(K30/5)*AK$17,IF('Pedido e Cotação'!F40=1000,(K30/5)*AL$17)))))))</f>
        <v/>
      </c>
      <c r="Z30" s="207" t="str">
        <f aca="false">IF(L30=0,"",IF('Pedido e Cotação'!F40=10,((L30)*AG$7)/4,IF('Pedido e Cotação'!F40=25,((L30)*AH$7)/4,IF('Pedido e Cotação'!F40=50,((L30)*AI$7)/4,IF('Pedido e Cotação'!F40=100,((L30)*AJ$7)/4,IF('Pedido e Cotação'!F40=200,((L30)*AK$7)/4,IF('Pedido e Cotação'!F40=1000,(L30)*AL$7)))))))</f>
        <v/>
      </c>
      <c r="AA30" s="207" t="str">
        <f aca="false">IF(M30=0,"",IF('Pedido e Cotação'!F40=10,(M30*AG$8)/2,IF('Pedido e Cotação'!F40=25,(M30*AH$8)/2,IF('Pedido e Cotação'!F40=50,(M30*AI$8)/2,IF('Pedido e Cotação'!F40=100,(M30*AJ$8)/2,IF('Pedido e Cotação'!F40=200,(M30*AK$8)/2,IF('Pedido e Cotação'!F40=1000,M30*AL$8)))))))</f>
        <v/>
      </c>
      <c r="AB30" s="207" t="str">
        <f aca="false">IF(N30=0,"",IF('Pedido e Cotação'!F40=10,(N30*AG$9)/2,IF('Pedido e Cotação'!F40=25,(N30*AH$9)/2,IF('Pedido e Cotação'!F40=50,(N30*AI$9)/2,IF('Pedido e Cotação'!F40=100,(N30*AJ$9)/2,IF('Pedido e Cotação'!F40=200,(N30*AK$9)/2,IF('Pedido e Cotação'!F40=1000,N30*AL$9)))))))</f>
        <v/>
      </c>
      <c r="AC30" s="207" t="str">
        <f aca="false">IF(O30=0,"",IF('Pedido e Cotação'!F40=10,(O30*AG$10),IF('Pedido e Cotação'!F40=25,(O30*AH$10),IF('Pedido e Cotação'!F40=50,(O30*AI$10),IF('Pedido e Cotação'!F40=100,(O30*AJ$10),IF('Pedido e Cotação'!F40=200,(O30*AK$10),IF('Pedido e Cotação'!F40=1000,O30*AL$10)))))))</f>
        <v/>
      </c>
      <c r="AD30" s="208" t="n">
        <f aca="false">SUM(P30:AC30)+Marcações!AI30</f>
        <v>0</v>
      </c>
    </row>
    <row r="31" customFormat="false" ht="12.75" hidden="false" customHeight="false" outlineLevel="0" collapsed="false">
      <c r="B31" s="205" t="n">
        <f aca="false">LEN(SUBSTITUTE('Pedido e Cotação'!E41," ",""))</f>
        <v>0</v>
      </c>
      <c r="C31" s="206" t="n">
        <f aca="false">B31-SUM(D31:O31)</f>
        <v>0</v>
      </c>
      <c r="D31" s="206" t="n">
        <f aca="false">LEN('Pedido e Cotação'!E41)-LEN(SUBSTITUTE('Pedido e Cotação'!E41,"I",""))</f>
        <v>0</v>
      </c>
      <c r="E31" s="206" t="n">
        <f aca="false">LEN('Pedido e Cotação'!E41)-LEN(SUBSTITUTE('Pedido e Cotação'!E41,"[dU]",""))</f>
        <v>0</v>
      </c>
      <c r="F31" s="206" t="n">
        <f aca="false">LEN('Pedido e Cotação'!E41)-LEN(SUBSTITUTE('Pedido e Cotação'!E41,"[mrA]",""))</f>
        <v>0</v>
      </c>
      <c r="G31" s="206" t="n">
        <f aca="false">LEN('Pedido e Cotação'!E41)-LEN(SUBSTITUTE('Pedido e Cotação'!E41,"[mrC]",""))</f>
        <v>0</v>
      </c>
      <c r="H31" s="206" t="n">
        <f aca="false">LEN('Pedido e Cotação'!E41)-LEN(SUBSTITUTE('Pedido e Cotação'!E41,"[mrG]",""))</f>
        <v>0</v>
      </c>
      <c r="I31" s="206" t="n">
        <f aca="false">LEN('Pedido e Cotação'!E41)-LEN(SUBSTITUTE('Pedido e Cotação'!E41,"[mrT]",""))</f>
        <v>0</v>
      </c>
      <c r="J31" s="206" t="n">
        <f aca="false">LEN('Pedido e Cotação'!E41)-LEN(SUBSTITUTE('Pedido e Cotação'!E41,"[mrU]",""))</f>
        <v>0</v>
      </c>
      <c r="K31" s="206" t="n">
        <f aca="false">LEN('Pedido e Cotação'!E41)-LEN(SUBSTITUTE('Pedido e Cotação'!E41,"[mdC]",""))</f>
        <v>0</v>
      </c>
      <c r="L31" s="206" t="n">
        <f aca="false">LEN('Pedido e Cotação'!E41)-LEN(SUBSTITUTE('Pedido e Cotação'!E41,"8oxo",""))</f>
        <v>0</v>
      </c>
      <c r="M31" s="206" t="n">
        <f aca="false">LEN('Pedido e Cotação'!E41)-LEN(SUBSTITUTE('Pedido e Cotação'!E41,"C3",""))</f>
        <v>0</v>
      </c>
      <c r="N31" s="206" t="n">
        <f aca="false">LEN('Pedido e Cotação'!E41)-LEN(SUBSTITUTE('Pedido e Cotação'!E41,"C6",""))</f>
        <v>0</v>
      </c>
      <c r="O31" s="206" t="n">
        <f aca="false">LEN('Pedido e Cotação'!E41)-LEN(SUBSTITUTE('Pedido e Cotação'!E41,"*",""))</f>
        <v>0</v>
      </c>
      <c r="P31" s="207" t="n">
        <f aca="false">IF('Pedido e Cotação'!E41="",0,IF('Pedido e Cotação'!F41=10,Preço!J31,IF('Pedido e Cotação'!F41=25,Preço!K31,IF('Pedido e Cotação'!F41=50,Preço!L31,IF('Pedido e Cotação'!F41=100,Preço!M31,IF('Pedido e Cotação'!F41=200,Preço!N31,IF('Pedido e Cotação'!F41=1000,Preço!O31)))))))</f>
        <v>0</v>
      </c>
      <c r="Q31" s="207" t="n">
        <f aca="false">IF('Pedido e Cotação'!E41="",0,IF('Pedido e Cotação'!F41=10,Preço!Q31,IF('Pedido e Cotação'!F41=25,Preço!R31,IF('Pedido e Cotação'!F41=50,Preço!S31,IF('Pedido e Cotação'!F41=100,Preço!T31,IF('Pedido e Cotação'!F41=200,Preço!U31,IF('Pedido e Cotação'!F41=1000,Preço!V31)))))))</f>
        <v>0</v>
      </c>
      <c r="R31" s="207" t="str">
        <f aca="false">IF(D31=0,"",IF('Pedido e Cotação'!F41=10,D31*AG$6,IF('Pedido e Cotação'!F41=25,D31*AH$6,IF('Pedido e Cotação'!F41=50,D31*AI$6,IF('Pedido e Cotação'!F41=100,D31*AJ$6,IF('Pedido e Cotação'!F41=200,D31*AK$6,IF('Pedido e Cotação'!F41=1000,D31*AL$6)))))))</f>
        <v/>
      </c>
      <c r="S31" s="207" t="str">
        <f aca="false">IF(E31=0,"",IF('Pedido e Cotação'!F41=10,(E31/4)*AG$11,IF('Pedido e Cotação'!F41=25,(E31/4)*AH$11,IF('Pedido e Cotação'!F41=50,(E31/4)*AI$11,IF('Pedido e Cotação'!F41=100,(E31/4)*AJ$11,IF('Pedido e Cotação'!F41=200,(E31/4)*AK$11,IF('Pedido e Cotação'!F41=1000,(E31/4)*AL$11)))))))</f>
        <v/>
      </c>
      <c r="T31" s="207" t="str">
        <f aca="false">IF(F31=0,"",IF('Pedido e Cotação'!F41=10,(F31/5)*AG$12,IF('Pedido e Cotação'!F41=25,(F31/5)*AH$12,IF('Pedido e Cotação'!F41=50,(F31/5)*AI$12,IF('Pedido e Cotação'!F41=100,(F31/5)*AJ$12,IF('Pedido e Cotação'!F41=200,(F31/5)*AK$12,IF('Pedido e Cotação'!F41=1000,(F31/5)*AL$12)))))))</f>
        <v/>
      </c>
      <c r="U31" s="207" t="str">
        <f aca="false">IF(G31=0,"",IF('Pedido e Cotação'!F41=10,(G31/5)*AG$13,IF('Pedido e Cotação'!F41=25,(G31/5)*AH$13,IF('Pedido e Cotação'!F41=50,(G31/5)*AI$13,IF('Pedido e Cotação'!F41=100,(G31/5)*AJ$13,IF('Pedido e Cotação'!F41=200,(G31/5)*AK$13,IF('Pedido e Cotação'!F41=1000,(G31/5)*AL$13)))))))</f>
        <v/>
      </c>
      <c r="V31" s="207" t="str">
        <f aca="false">IF(H31=0,"",IF('Pedido e Cotação'!F41=10,(H31/5)*AG$14,IF('Pedido e Cotação'!F41=25,(H31/5)*AH$14,IF('Pedido e Cotação'!F41=50,(H31/5)*AI$14,IF('Pedido e Cotação'!F41=100,(H31/5)*AJ$14,IF('Pedido e Cotação'!F41=200,(H31/5)*AK$14,IF('Pedido e Cotação'!F41=1000,(H31/5)*AL$14)))))))</f>
        <v/>
      </c>
      <c r="W31" s="207" t="str">
        <f aca="false">IF(I31=0,"",IF('Pedido e Cotação'!F41=10,(I31/5)*AG$15,IF('Pedido e Cotação'!F41=25,(I31/5)*AH$15,IF('Pedido e Cotação'!F41=50,(I31/5)*AI$15,IF('Pedido e Cotação'!F41=100,(I31/5)*AJ$15,IF('Pedido e Cotação'!F41=200,(I31/5)*AK$15,IF('Pedido e Cotação'!F41=1000,(I31/5)*AL$15)))))))</f>
        <v/>
      </c>
      <c r="X31" s="207" t="str">
        <f aca="false">IF(J31=0,"",IF('Pedido e Cotação'!F41=10,(J31/5)*AG$16,IF('Pedido e Cotação'!F41=25,(J31/5)*AH$16,IF('Pedido e Cotação'!F41=50,(J31/5)*AI$16,IF('Pedido e Cotação'!F41=100,(J31/5)*AJ$16,IF('Pedido e Cotação'!F41=200,(J31/5)*AK$16,IF('Pedido e Cotação'!F41=1000,(J31/5)*AL$16)))))))</f>
        <v/>
      </c>
      <c r="Y31" s="207" t="str">
        <f aca="false">IF(K31=0,"",IF('Pedido e Cotação'!F41=10,(K31/5)*AG$17,IF('Pedido e Cotação'!F41=25,(K31/5)*AH$17,IF('Pedido e Cotação'!F41=50,(K31/5)*AI$17,IF('Pedido e Cotação'!F41=100,(K31/5)*AJ$17,IF('Pedido e Cotação'!F41=200,(K31/5)*AK$17,IF('Pedido e Cotação'!F41=1000,(K31/5)*AL$17)))))))</f>
        <v/>
      </c>
      <c r="Z31" s="207" t="str">
        <f aca="false">IF(L31=0,"",IF('Pedido e Cotação'!F41=10,((L31)*AG$7)/4,IF('Pedido e Cotação'!F41=25,((L31)*AH$7)/4,IF('Pedido e Cotação'!F41=50,((L31)*AI$7)/4,IF('Pedido e Cotação'!F41=100,((L31)*AJ$7)/4,IF('Pedido e Cotação'!F41=200,((L31)*AK$7)/4,IF('Pedido e Cotação'!F41=1000,(L31)*AL$7)))))))</f>
        <v/>
      </c>
      <c r="AA31" s="207" t="str">
        <f aca="false">IF(M31=0,"",IF('Pedido e Cotação'!F41=10,(M31*AG$8)/2,IF('Pedido e Cotação'!F41=25,(M31*AH$8)/2,IF('Pedido e Cotação'!F41=50,(M31*AI$8)/2,IF('Pedido e Cotação'!F41=100,(M31*AJ$8)/2,IF('Pedido e Cotação'!F41=200,(M31*AK$8)/2,IF('Pedido e Cotação'!F41=1000,M31*AL$8)))))))</f>
        <v/>
      </c>
      <c r="AB31" s="207" t="str">
        <f aca="false">IF(N31=0,"",IF('Pedido e Cotação'!F41=10,(N31*AG$9)/2,IF('Pedido e Cotação'!F41=25,(N31*AH$9)/2,IF('Pedido e Cotação'!F41=50,(N31*AI$9)/2,IF('Pedido e Cotação'!F41=100,(N31*AJ$9)/2,IF('Pedido e Cotação'!F41=200,(N31*AK$9)/2,IF('Pedido e Cotação'!F41=1000,N31*AL$9)))))))</f>
        <v/>
      </c>
      <c r="AC31" s="207" t="str">
        <f aca="false">IF(O31=0,"",IF('Pedido e Cotação'!F41=10,(O31*AG$10),IF('Pedido e Cotação'!F41=25,(O31*AH$10),IF('Pedido e Cotação'!F41=50,(O31*AI$10),IF('Pedido e Cotação'!F41=100,(O31*AJ$10),IF('Pedido e Cotação'!F41=200,(O31*AK$10),IF('Pedido e Cotação'!F41=1000,O31*AL$10)))))))</f>
        <v/>
      </c>
      <c r="AD31" s="208" t="n">
        <f aca="false">SUM(P31:AC31)+Marcações!AI31</f>
        <v>0</v>
      </c>
    </row>
    <row r="32" customFormat="false" ht="12.75" hidden="false" customHeight="false" outlineLevel="0" collapsed="false">
      <c r="B32" s="205" t="n">
        <f aca="false">LEN(SUBSTITUTE('Pedido e Cotação'!E42," ",""))</f>
        <v>0</v>
      </c>
      <c r="C32" s="206" t="n">
        <f aca="false">B32-SUM(D32:O32)</f>
        <v>0</v>
      </c>
      <c r="D32" s="206" t="n">
        <f aca="false">LEN('Pedido e Cotação'!E42)-LEN(SUBSTITUTE('Pedido e Cotação'!E42,"I",""))</f>
        <v>0</v>
      </c>
      <c r="E32" s="206" t="n">
        <f aca="false">LEN('Pedido e Cotação'!E42)-LEN(SUBSTITUTE('Pedido e Cotação'!E42,"[dU]",""))</f>
        <v>0</v>
      </c>
      <c r="F32" s="206" t="n">
        <f aca="false">LEN('Pedido e Cotação'!E42)-LEN(SUBSTITUTE('Pedido e Cotação'!E42,"[mrA]",""))</f>
        <v>0</v>
      </c>
      <c r="G32" s="206" t="n">
        <f aca="false">LEN('Pedido e Cotação'!E42)-LEN(SUBSTITUTE('Pedido e Cotação'!E42,"[mrC]",""))</f>
        <v>0</v>
      </c>
      <c r="H32" s="206" t="n">
        <f aca="false">LEN('Pedido e Cotação'!E42)-LEN(SUBSTITUTE('Pedido e Cotação'!E42,"[mrG]",""))</f>
        <v>0</v>
      </c>
      <c r="I32" s="206" t="n">
        <f aca="false">LEN('Pedido e Cotação'!E42)-LEN(SUBSTITUTE('Pedido e Cotação'!E42,"[mrT]",""))</f>
        <v>0</v>
      </c>
      <c r="J32" s="206" t="n">
        <f aca="false">LEN('Pedido e Cotação'!E42)-LEN(SUBSTITUTE('Pedido e Cotação'!E42,"[mrU]",""))</f>
        <v>0</v>
      </c>
      <c r="K32" s="206" t="n">
        <f aca="false">LEN('Pedido e Cotação'!E42)-LEN(SUBSTITUTE('Pedido e Cotação'!E42,"[mdC]",""))</f>
        <v>0</v>
      </c>
      <c r="L32" s="206" t="n">
        <f aca="false">LEN('Pedido e Cotação'!E42)-LEN(SUBSTITUTE('Pedido e Cotação'!E42,"8oxo",""))</f>
        <v>0</v>
      </c>
      <c r="M32" s="206" t="n">
        <f aca="false">LEN('Pedido e Cotação'!E42)-LEN(SUBSTITUTE('Pedido e Cotação'!E42,"C3",""))</f>
        <v>0</v>
      </c>
      <c r="N32" s="206" t="n">
        <f aca="false">LEN('Pedido e Cotação'!E42)-LEN(SUBSTITUTE('Pedido e Cotação'!E42,"C6",""))</f>
        <v>0</v>
      </c>
      <c r="O32" s="206" t="n">
        <f aca="false">LEN('Pedido e Cotação'!E42)-LEN(SUBSTITUTE('Pedido e Cotação'!E42,"*",""))</f>
        <v>0</v>
      </c>
      <c r="P32" s="207" t="n">
        <f aca="false">IF('Pedido e Cotação'!E42="",0,IF('Pedido e Cotação'!F42=10,Preço!J32,IF('Pedido e Cotação'!F42=25,Preço!K32,IF('Pedido e Cotação'!F42=50,Preço!L32,IF('Pedido e Cotação'!F42=100,Preço!M32,IF('Pedido e Cotação'!F42=200,Preço!N32,IF('Pedido e Cotação'!F42=1000,Preço!O32)))))))</f>
        <v>0</v>
      </c>
      <c r="Q32" s="207" t="n">
        <f aca="false">IF('Pedido e Cotação'!E42="",0,IF('Pedido e Cotação'!F42=10,Preço!Q32,IF('Pedido e Cotação'!F42=25,Preço!R32,IF('Pedido e Cotação'!F42=50,Preço!S32,IF('Pedido e Cotação'!F42=100,Preço!T32,IF('Pedido e Cotação'!F42=200,Preço!U32,IF('Pedido e Cotação'!F42=1000,Preço!V32)))))))</f>
        <v>0</v>
      </c>
      <c r="R32" s="207" t="str">
        <f aca="false">IF(D32=0,"",IF('Pedido e Cotação'!F42=10,D32*AG$6,IF('Pedido e Cotação'!F42=25,D32*AH$6,IF('Pedido e Cotação'!F42=50,D32*AI$6,IF('Pedido e Cotação'!F42=100,D32*AJ$6,IF('Pedido e Cotação'!F42=200,D32*AK$6,IF('Pedido e Cotação'!F42=1000,D32*AL$6)))))))</f>
        <v/>
      </c>
      <c r="S32" s="207" t="str">
        <f aca="false">IF(E32=0,"",IF('Pedido e Cotação'!F42=10,(E32/4)*AG$11,IF('Pedido e Cotação'!F42=25,(E32/4)*AH$11,IF('Pedido e Cotação'!F42=50,(E32/4)*AI$11,IF('Pedido e Cotação'!F42=100,(E32/4)*AJ$11,IF('Pedido e Cotação'!F42=200,(E32/4)*AK$11,IF('Pedido e Cotação'!F42=1000,(E32/4)*AL$11)))))))</f>
        <v/>
      </c>
      <c r="T32" s="207" t="str">
        <f aca="false">IF(F32=0,"",IF('Pedido e Cotação'!F42=10,(F32/5)*AG$12,IF('Pedido e Cotação'!F42=25,(F32/5)*AH$12,IF('Pedido e Cotação'!F42=50,(F32/5)*AI$12,IF('Pedido e Cotação'!F42=100,(F32/5)*AJ$12,IF('Pedido e Cotação'!F42=200,(F32/5)*AK$12,IF('Pedido e Cotação'!F42=1000,(F32/5)*AL$12)))))))</f>
        <v/>
      </c>
      <c r="U32" s="207" t="str">
        <f aca="false">IF(G32=0,"",IF('Pedido e Cotação'!F42=10,(G32/5)*AG$13,IF('Pedido e Cotação'!F42=25,(G32/5)*AH$13,IF('Pedido e Cotação'!F42=50,(G32/5)*AI$13,IF('Pedido e Cotação'!F42=100,(G32/5)*AJ$13,IF('Pedido e Cotação'!F42=200,(G32/5)*AK$13,IF('Pedido e Cotação'!F42=1000,(G32/5)*AL$13)))))))</f>
        <v/>
      </c>
      <c r="V32" s="207" t="str">
        <f aca="false">IF(H32=0,"",IF('Pedido e Cotação'!F42=10,(H32/5)*AG$14,IF('Pedido e Cotação'!F42=25,(H32/5)*AH$14,IF('Pedido e Cotação'!F42=50,(H32/5)*AI$14,IF('Pedido e Cotação'!F42=100,(H32/5)*AJ$14,IF('Pedido e Cotação'!F42=200,(H32/5)*AK$14,IF('Pedido e Cotação'!F42=1000,(H32/5)*AL$14)))))))</f>
        <v/>
      </c>
      <c r="W32" s="207" t="str">
        <f aca="false">IF(I32=0,"",IF('Pedido e Cotação'!F42=10,(I32/5)*AG$15,IF('Pedido e Cotação'!F42=25,(I32/5)*AH$15,IF('Pedido e Cotação'!F42=50,(I32/5)*AI$15,IF('Pedido e Cotação'!F42=100,(I32/5)*AJ$15,IF('Pedido e Cotação'!F42=200,(I32/5)*AK$15,IF('Pedido e Cotação'!F42=1000,(I32/5)*AL$15)))))))</f>
        <v/>
      </c>
      <c r="X32" s="207" t="str">
        <f aca="false">IF(J32=0,"",IF('Pedido e Cotação'!F42=10,(J32/5)*AG$16,IF('Pedido e Cotação'!F42=25,(J32/5)*AH$16,IF('Pedido e Cotação'!F42=50,(J32/5)*AI$16,IF('Pedido e Cotação'!F42=100,(J32/5)*AJ$16,IF('Pedido e Cotação'!F42=200,(J32/5)*AK$16,IF('Pedido e Cotação'!F42=1000,(J32/5)*AL$16)))))))</f>
        <v/>
      </c>
      <c r="Y32" s="207" t="str">
        <f aca="false">IF(K32=0,"",IF('Pedido e Cotação'!F42=10,(K32/5)*AG$17,IF('Pedido e Cotação'!F42=25,(K32/5)*AH$17,IF('Pedido e Cotação'!F42=50,(K32/5)*AI$17,IF('Pedido e Cotação'!F42=100,(K32/5)*AJ$17,IF('Pedido e Cotação'!F42=200,(K32/5)*AK$17,IF('Pedido e Cotação'!F42=1000,(K32/5)*AL$17)))))))</f>
        <v/>
      </c>
      <c r="Z32" s="207" t="str">
        <f aca="false">IF(L32=0,"",IF('Pedido e Cotação'!F42=10,((L32)*AG$7)/4,IF('Pedido e Cotação'!F42=25,((L32)*AH$7)/4,IF('Pedido e Cotação'!F42=50,((L32)*AI$7)/4,IF('Pedido e Cotação'!F42=100,((L32)*AJ$7)/4,IF('Pedido e Cotação'!F42=200,((L32)*AK$7)/4,IF('Pedido e Cotação'!F42=1000,(L32)*AL$7)))))))</f>
        <v/>
      </c>
      <c r="AA32" s="207" t="str">
        <f aca="false">IF(M32=0,"",IF('Pedido e Cotação'!F42=10,(M32*AG$8)/2,IF('Pedido e Cotação'!F42=25,(M32*AH$8)/2,IF('Pedido e Cotação'!F42=50,(M32*AI$8)/2,IF('Pedido e Cotação'!F42=100,(M32*AJ$8)/2,IF('Pedido e Cotação'!F42=200,(M32*AK$8)/2,IF('Pedido e Cotação'!F42=1000,M32*AL$8)))))))</f>
        <v/>
      </c>
      <c r="AB32" s="207" t="str">
        <f aca="false">IF(N32=0,"",IF('Pedido e Cotação'!F42=10,(N32*AG$9)/2,IF('Pedido e Cotação'!F42=25,(N32*AH$9)/2,IF('Pedido e Cotação'!F42=50,(N32*AI$9)/2,IF('Pedido e Cotação'!F42=100,(N32*AJ$9)/2,IF('Pedido e Cotação'!F42=200,(N32*AK$9)/2,IF('Pedido e Cotação'!F42=1000,N32*AL$9)))))))</f>
        <v/>
      </c>
      <c r="AC32" s="207" t="str">
        <f aca="false">IF(O32=0,"",IF('Pedido e Cotação'!F42=10,(O32*AG$10),IF('Pedido e Cotação'!F42=25,(O32*AH$10),IF('Pedido e Cotação'!F42=50,(O32*AI$10),IF('Pedido e Cotação'!F42=100,(O32*AJ$10),IF('Pedido e Cotação'!F42=200,(O32*AK$10),IF('Pedido e Cotação'!F42=1000,O32*AL$10)))))))</f>
        <v/>
      </c>
      <c r="AD32" s="208" t="n">
        <f aca="false">SUM(P32:AC32)+Marcações!AI32</f>
        <v>0</v>
      </c>
    </row>
    <row r="33" customFormat="false" ht="12.75" hidden="false" customHeight="false" outlineLevel="0" collapsed="false">
      <c r="B33" s="205" t="n">
        <f aca="false">LEN(SUBSTITUTE('Pedido e Cotação'!E43," ",""))</f>
        <v>0</v>
      </c>
      <c r="C33" s="206" t="n">
        <f aca="false">B33-SUM(D33:O33)</f>
        <v>0</v>
      </c>
      <c r="D33" s="206" t="n">
        <f aca="false">LEN('Pedido e Cotação'!E43)-LEN(SUBSTITUTE('Pedido e Cotação'!E43,"I",""))</f>
        <v>0</v>
      </c>
      <c r="E33" s="206" t="n">
        <f aca="false">LEN('Pedido e Cotação'!E43)-LEN(SUBSTITUTE('Pedido e Cotação'!E43,"[dU]",""))</f>
        <v>0</v>
      </c>
      <c r="F33" s="206" t="n">
        <f aca="false">LEN('Pedido e Cotação'!E43)-LEN(SUBSTITUTE('Pedido e Cotação'!E43,"[mrA]",""))</f>
        <v>0</v>
      </c>
      <c r="G33" s="206" t="n">
        <f aca="false">LEN('Pedido e Cotação'!E43)-LEN(SUBSTITUTE('Pedido e Cotação'!E43,"[mrC]",""))</f>
        <v>0</v>
      </c>
      <c r="H33" s="206" t="n">
        <f aca="false">LEN('Pedido e Cotação'!E43)-LEN(SUBSTITUTE('Pedido e Cotação'!E43,"[mrG]",""))</f>
        <v>0</v>
      </c>
      <c r="I33" s="206" t="n">
        <f aca="false">LEN('Pedido e Cotação'!E43)-LEN(SUBSTITUTE('Pedido e Cotação'!E43,"[mrT]",""))</f>
        <v>0</v>
      </c>
      <c r="J33" s="206" t="n">
        <f aca="false">LEN('Pedido e Cotação'!E43)-LEN(SUBSTITUTE('Pedido e Cotação'!E43,"[mrU]",""))</f>
        <v>0</v>
      </c>
      <c r="K33" s="206" t="n">
        <f aca="false">LEN('Pedido e Cotação'!E43)-LEN(SUBSTITUTE('Pedido e Cotação'!E43,"[mdC]",""))</f>
        <v>0</v>
      </c>
      <c r="L33" s="206" t="n">
        <f aca="false">LEN('Pedido e Cotação'!E43)-LEN(SUBSTITUTE('Pedido e Cotação'!E43,"8oxo",""))</f>
        <v>0</v>
      </c>
      <c r="M33" s="206" t="n">
        <f aca="false">LEN('Pedido e Cotação'!E43)-LEN(SUBSTITUTE('Pedido e Cotação'!E43,"C3",""))</f>
        <v>0</v>
      </c>
      <c r="N33" s="206" t="n">
        <f aca="false">LEN('Pedido e Cotação'!E43)-LEN(SUBSTITUTE('Pedido e Cotação'!E43,"C6",""))</f>
        <v>0</v>
      </c>
      <c r="O33" s="206" t="n">
        <f aca="false">LEN('Pedido e Cotação'!E43)-LEN(SUBSTITUTE('Pedido e Cotação'!E43,"*",""))</f>
        <v>0</v>
      </c>
      <c r="P33" s="207" t="n">
        <f aca="false">IF('Pedido e Cotação'!E43="",0,IF('Pedido e Cotação'!F43=10,Preço!J33,IF('Pedido e Cotação'!F43=25,Preço!K33,IF('Pedido e Cotação'!F43=50,Preço!L33,IF('Pedido e Cotação'!F43=100,Preço!M33,IF('Pedido e Cotação'!F43=200,Preço!N33,IF('Pedido e Cotação'!F43=1000,Preço!O33)))))))</f>
        <v>0</v>
      </c>
      <c r="Q33" s="207" t="n">
        <f aca="false">IF('Pedido e Cotação'!E43="",0,IF('Pedido e Cotação'!F43=10,Preço!Q33,IF('Pedido e Cotação'!F43=25,Preço!R33,IF('Pedido e Cotação'!F43=50,Preço!S33,IF('Pedido e Cotação'!F43=100,Preço!T33,IF('Pedido e Cotação'!F43=200,Preço!U33,IF('Pedido e Cotação'!F43=1000,Preço!V33)))))))</f>
        <v>0</v>
      </c>
      <c r="R33" s="207" t="str">
        <f aca="false">IF(D33=0,"",IF('Pedido e Cotação'!F43=10,D33*AG$6,IF('Pedido e Cotação'!F43=25,D33*AH$6,IF('Pedido e Cotação'!F43=50,D33*AI$6,IF('Pedido e Cotação'!F43=100,D33*AJ$6,IF('Pedido e Cotação'!F43=200,D33*AK$6,IF('Pedido e Cotação'!F43=1000,D33*AL$6)))))))</f>
        <v/>
      </c>
      <c r="S33" s="207" t="str">
        <f aca="false">IF(E33=0,"",IF('Pedido e Cotação'!F43=10,(E33/4)*AG$11,IF('Pedido e Cotação'!F43=25,(E33/4)*AH$11,IF('Pedido e Cotação'!F43=50,(E33/4)*AI$11,IF('Pedido e Cotação'!F43=100,(E33/4)*AJ$11,IF('Pedido e Cotação'!F43=200,(E33/4)*AK$11,IF('Pedido e Cotação'!F43=1000,(E33/4)*AL$11)))))))</f>
        <v/>
      </c>
      <c r="T33" s="207" t="str">
        <f aca="false">IF(F33=0,"",IF('Pedido e Cotação'!F43=10,(F33/5)*AG$12,IF('Pedido e Cotação'!F43=25,(F33/5)*AH$12,IF('Pedido e Cotação'!F43=50,(F33/5)*AI$12,IF('Pedido e Cotação'!F43=100,(F33/5)*AJ$12,IF('Pedido e Cotação'!F43=200,(F33/5)*AK$12,IF('Pedido e Cotação'!F43=1000,(F33/5)*AL$12)))))))</f>
        <v/>
      </c>
      <c r="U33" s="207" t="str">
        <f aca="false">IF(G33=0,"",IF('Pedido e Cotação'!F43=10,(G33/5)*AG$13,IF('Pedido e Cotação'!F43=25,(G33/5)*AH$13,IF('Pedido e Cotação'!F43=50,(G33/5)*AI$13,IF('Pedido e Cotação'!F43=100,(G33/5)*AJ$13,IF('Pedido e Cotação'!F43=200,(G33/5)*AK$13,IF('Pedido e Cotação'!F43=1000,(G33/5)*AL$13)))))))</f>
        <v/>
      </c>
      <c r="V33" s="207" t="str">
        <f aca="false">IF(H33=0,"",IF('Pedido e Cotação'!F43=10,(H33/5)*AG$14,IF('Pedido e Cotação'!F43=25,(H33/5)*AH$14,IF('Pedido e Cotação'!F43=50,(H33/5)*AI$14,IF('Pedido e Cotação'!F43=100,(H33/5)*AJ$14,IF('Pedido e Cotação'!F43=200,(H33/5)*AK$14,IF('Pedido e Cotação'!F43=1000,(H33/5)*AL$14)))))))</f>
        <v/>
      </c>
      <c r="W33" s="207" t="str">
        <f aca="false">IF(I33=0,"",IF('Pedido e Cotação'!F43=10,(I33/5)*AG$15,IF('Pedido e Cotação'!F43=25,(I33/5)*AH$15,IF('Pedido e Cotação'!F43=50,(I33/5)*AI$15,IF('Pedido e Cotação'!F43=100,(I33/5)*AJ$15,IF('Pedido e Cotação'!F43=200,(I33/5)*AK$15,IF('Pedido e Cotação'!F43=1000,(I33/5)*AL$15)))))))</f>
        <v/>
      </c>
      <c r="X33" s="207" t="str">
        <f aca="false">IF(J33=0,"",IF('Pedido e Cotação'!F43=10,(J33/5)*AG$16,IF('Pedido e Cotação'!F43=25,(J33/5)*AH$16,IF('Pedido e Cotação'!F43=50,(J33/5)*AI$16,IF('Pedido e Cotação'!F43=100,(J33/5)*AJ$16,IF('Pedido e Cotação'!F43=200,(J33/5)*AK$16,IF('Pedido e Cotação'!F43=1000,(J33/5)*AL$16)))))))</f>
        <v/>
      </c>
      <c r="Y33" s="207" t="str">
        <f aca="false">IF(K33=0,"",IF('Pedido e Cotação'!F43=10,(K33/5)*AG$17,IF('Pedido e Cotação'!F43=25,(K33/5)*AH$17,IF('Pedido e Cotação'!F43=50,(K33/5)*AI$17,IF('Pedido e Cotação'!F43=100,(K33/5)*AJ$17,IF('Pedido e Cotação'!F43=200,(K33/5)*AK$17,IF('Pedido e Cotação'!F43=1000,(K33/5)*AL$17)))))))</f>
        <v/>
      </c>
      <c r="Z33" s="207" t="str">
        <f aca="false">IF(L33=0,"",IF('Pedido e Cotação'!F43=10,((L33)*AG$7)/4,IF('Pedido e Cotação'!F43=25,((L33)*AH$7)/4,IF('Pedido e Cotação'!F43=50,((L33)*AI$7)/4,IF('Pedido e Cotação'!F43=100,((L33)*AJ$7)/4,IF('Pedido e Cotação'!F43=200,((L33)*AK$7)/4,IF('Pedido e Cotação'!F43=1000,(L33)*AL$7)))))))</f>
        <v/>
      </c>
      <c r="AA33" s="207" t="str">
        <f aca="false">IF(M33=0,"",IF('Pedido e Cotação'!F43=10,(M33*AG$8)/2,IF('Pedido e Cotação'!F43=25,(M33*AH$8)/2,IF('Pedido e Cotação'!F43=50,(M33*AI$8)/2,IF('Pedido e Cotação'!F43=100,(M33*AJ$8)/2,IF('Pedido e Cotação'!F43=200,(M33*AK$8)/2,IF('Pedido e Cotação'!F43=1000,M33*AL$8)))))))</f>
        <v/>
      </c>
      <c r="AB33" s="207" t="str">
        <f aca="false">IF(N33=0,"",IF('Pedido e Cotação'!F43=10,(N33*AG$9)/2,IF('Pedido e Cotação'!F43=25,(N33*AH$9)/2,IF('Pedido e Cotação'!F43=50,(N33*AI$9)/2,IF('Pedido e Cotação'!F43=100,(N33*AJ$9)/2,IF('Pedido e Cotação'!F43=200,(N33*AK$9)/2,IF('Pedido e Cotação'!F43=1000,N33*AL$9)))))))</f>
        <v/>
      </c>
      <c r="AC33" s="207" t="str">
        <f aca="false">IF(O33=0,"",IF('Pedido e Cotação'!F43=10,(O33*AG$10),IF('Pedido e Cotação'!F43=25,(O33*AH$10),IF('Pedido e Cotação'!F43=50,(O33*AI$10),IF('Pedido e Cotação'!F43=100,(O33*AJ$10),IF('Pedido e Cotação'!F43=200,(O33*AK$10),IF('Pedido e Cotação'!F43=1000,O33*AL$10)))))))</f>
        <v/>
      </c>
      <c r="AD33" s="208" t="n">
        <f aca="false">SUM(P33:AC33)+Marcações!AI33</f>
        <v>0</v>
      </c>
    </row>
    <row r="34" customFormat="false" ht="12.75" hidden="false" customHeight="false" outlineLevel="0" collapsed="false">
      <c r="B34" s="205" t="n">
        <f aca="false">LEN(SUBSTITUTE('Pedido e Cotação'!E44," ",""))</f>
        <v>0</v>
      </c>
      <c r="C34" s="206" t="n">
        <f aca="false">B34-SUM(D34:O34)</f>
        <v>0</v>
      </c>
      <c r="D34" s="206" t="n">
        <f aca="false">LEN('Pedido e Cotação'!E44)-LEN(SUBSTITUTE('Pedido e Cotação'!E44,"I",""))</f>
        <v>0</v>
      </c>
      <c r="E34" s="206" t="n">
        <f aca="false">LEN('Pedido e Cotação'!E44)-LEN(SUBSTITUTE('Pedido e Cotação'!E44,"[dU]",""))</f>
        <v>0</v>
      </c>
      <c r="F34" s="206" t="n">
        <f aca="false">LEN('Pedido e Cotação'!E44)-LEN(SUBSTITUTE('Pedido e Cotação'!E44,"[mrA]",""))</f>
        <v>0</v>
      </c>
      <c r="G34" s="206" t="n">
        <f aca="false">LEN('Pedido e Cotação'!E44)-LEN(SUBSTITUTE('Pedido e Cotação'!E44,"[mrC]",""))</f>
        <v>0</v>
      </c>
      <c r="H34" s="206" t="n">
        <f aca="false">LEN('Pedido e Cotação'!E44)-LEN(SUBSTITUTE('Pedido e Cotação'!E44,"[mrG]",""))</f>
        <v>0</v>
      </c>
      <c r="I34" s="206" t="n">
        <f aca="false">LEN('Pedido e Cotação'!E44)-LEN(SUBSTITUTE('Pedido e Cotação'!E44,"[mrT]",""))</f>
        <v>0</v>
      </c>
      <c r="J34" s="206" t="n">
        <f aca="false">LEN('Pedido e Cotação'!E44)-LEN(SUBSTITUTE('Pedido e Cotação'!E44,"[mrU]",""))</f>
        <v>0</v>
      </c>
      <c r="K34" s="206" t="n">
        <f aca="false">LEN('Pedido e Cotação'!E44)-LEN(SUBSTITUTE('Pedido e Cotação'!E44,"[mdC]",""))</f>
        <v>0</v>
      </c>
      <c r="L34" s="206" t="n">
        <f aca="false">LEN('Pedido e Cotação'!E44)-LEN(SUBSTITUTE('Pedido e Cotação'!E44,"8oxo",""))</f>
        <v>0</v>
      </c>
      <c r="M34" s="206" t="n">
        <f aca="false">LEN('Pedido e Cotação'!E44)-LEN(SUBSTITUTE('Pedido e Cotação'!E44,"C3",""))</f>
        <v>0</v>
      </c>
      <c r="N34" s="206" t="n">
        <f aca="false">LEN('Pedido e Cotação'!E44)-LEN(SUBSTITUTE('Pedido e Cotação'!E44,"C6",""))</f>
        <v>0</v>
      </c>
      <c r="O34" s="206" t="n">
        <f aca="false">LEN('Pedido e Cotação'!E44)-LEN(SUBSTITUTE('Pedido e Cotação'!E44,"*",""))</f>
        <v>0</v>
      </c>
      <c r="P34" s="207" t="n">
        <f aca="false">IF('Pedido e Cotação'!E44="",0,IF('Pedido e Cotação'!F44=10,Preço!J34,IF('Pedido e Cotação'!F44=25,Preço!K34,IF('Pedido e Cotação'!F44=50,Preço!L34,IF('Pedido e Cotação'!F44=100,Preço!M34,IF('Pedido e Cotação'!F44=200,Preço!N34,IF('Pedido e Cotação'!F44=1000,Preço!O34)))))))</f>
        <v>0</v>
      </c>
      <c r="Q34" s="207" t="n">
        <f aca="false">IF('Pedido e Cotação'!E44="",0,IF('Pedido e Cotação'!F44=10,Preço!Q34,IF('Pedido e Cotação'!F44=25,Preço!R34,IF('Pedido e Cotação'!F44=50,Preço!S34,IF('Pedido e Cotação'!F44=100,Preço!T34,IF('Pedido e Cotação'!F44=200,Preço!U34,IF('Pedido e Cotação'!F44=1000,Preço!V34)))))))</f>
        <v>0</v>
      </c>
      <c r="R34" s="207" t="str">
        <f aca="false">IF(D34=0,"",IF('Pedido e Cotação'!F44=10,D34*AG$6,IF('Pedido e Cotação'!F44=25,D34*AH$6,IF('Pedido e Cotação'!F44=50,D34*AI$6,IF('Pedido e Cotação'!F44=100,D34*AJ$6,IF('Pedido e Cotação'!F44=200,D34*AK$6,IF('Pedido e Cotação'!F44=1000,D34*AL$6)))))))</f>
        <v/>
      </c>
      <c r="S34" s="207" t="str">
        <f aca="false">IF(E34=0,"",IF('Pedido e Cotação'!F44=10,(E34/4)*AG$11,IF('Pedido e Cotação'!F44=25,(E34/4)*AH$11,IF('Pedido e Cotação'!F44=50,(E34/4)*AI$11,IF('Pedido e Cotação'!F44=100,(E34/4)*AJ$11,IF('Pedido e Cotação'!F44=200,(E34/4)*AK$11,IF('Pedido e Cotação'!F44=1000,(E34/4)*AL$11)))))))</f>
        <v/>
      </c>
      <c r="T34" s="207" t="str">
        <f aca="false">IF(F34=0,"",IF('Pedido e Cotação'!F44=10,(F34/5)*AG$12,IF('Pedido e Cotação'!F44=25,(F34/5)*AH$12,IF('Pedido e Cotação'!F44=50,(F34/5)*AI$12,IF('Pedido e Cotação'!F44=100,(F34/5)*AJ$12,IF('Pedido e Cotação'!F44=200,(F34/5)*AK$12,IF('Pedido e Cotação'!F44=1000,(F34/5)*AL$12)))))))</f>
        <v/>
      </c>
      <c r="U34" s="207" t="str">
        <f aca="false">IF(G34=0,"",IF('Pedido e Cotação'!F44=10,(G34/5)*AG$13,IF('Pedido e Cotação'!F44=25,(G34/5)*AH$13,IF('Pedido e Cotação'!F44=50,(G34/5)*AI$13,IF('Pedido e Cotação'!F44=100,(G34/5)*AJ$13,IF('Pedido e Cotação'!F44=200,(G34/5)*AK$13,IF('Pedido e Cotação'!F44=1000,(G34/5)*AL$13)))))))</f>
        <v/>
      </c>
      <c r="V34" s="207" t="str">
        <f aca="false">IF(H34=0,"",IF('Pedido e Cotação'!F44=10,(H34/5)*AG$14,IF('Pedido e Cotação'!F44=25,(H34/5)*AH$14,IF('Pedido e Cotação'!F44=50,(H34/5)*AI$14,IF('Pedido e Cotação'!F44=100,(H34/5)*AJ$14,IF('Pedido e Cotação'!F44=200,(H34/5)*AK$14,IF('Pedido e Cotação'!F44=1000,(H34/5)*AL$14)))))))</f>
        <v/>
      </c>
      <c r="W34" s="207" t="str">
        <f aca="false">IF(I34=0,"",IF('Pedido e Cotação'!F44=10,(I34/5)*AG$15,IF('Pedido e Cotação'!F44=25,(I34/5)*AH$15,IF('Pedido e Cotação'!F44=50,(I34/5)*AI$15,IF('Pedido e Cotação'!F44=100,(I34/5)*AJ$15,IF('Pedido e Cotação'!F44=200,(I34/5)*AK$15,IF('Pedido e Cotação'!F44=1000,(I34/5)*AL$15)))))))</f>
        <v/>
      </c>
      <c r="X34" s="207" t="str">
        <f aca="false">IF(J34=0,"",IF('Pedido e Cotação'!F44=10,(J34/5)*AG$16,IF('Pedido e Cotação'!F44=25,(J34/5)*AH$16,IF('Pedido e Cotação'!F44=50,(J34/5)*AI$16,IF('Pedido e Cotação'!F44=100,(J34/5)*AJ$16,IF('Pedido e Cotação'!F44=200,(J34/5)*AK$16,IF('Pedido e Cotação'!F44=1000,(J34/5)*AL$16)))))))</f>
        <v/>
      </c>
      <c r="Y34" s="207" t="str">
        <f aca="false">IF(K34=0,"",IF('Pedido e Cotação'!F44=10,(K34/5)*AG$17,IF('Pedido e Cotação'!F44=25,(K34/5)*AH$17,IF('Pedido e Cotação'!F44=50,(K34/5)*AI$17,IF('Pedido e Cotação'!F44=100,(K34/5)*AJ$17,IF('Pedido e Cotação'!F44=200,(K34/5)*AK$17,IF('Pedido e Cotação'!F44=1000,(K34/5)*AL$17)))))))</f>
        <v/>
      </c>
      <c r="Z34" s="207" t="str">
        <f aca="false">IF(L34=0,"",IF('Pedido e Cotação'!F44=10,((L34)*AG$7)/4,IF('Pedido e Cotação'!F44=25,((L34)*AH$7)/4,IF('Pedido e Cotação'!F44=50,((L34)*AI$7)/4,IF('Pedido e Cotação'!F44=100,((L34)*AJ$7)/4,IF('Pedido e Cotação'!F44=200,((L34)*AK$7)/4,IF('Pedido e Cotação'!F44=1000,(L34)*AL$7)))))))</f>
        <v/>
      </c>
      <c r="AA34" s="207" t="str">
        <f aca="false">IF(M34=0,"",IF('Pedido e Cotação'!F44=10,(M34*AG$8)/2,IF('Pedido e Cotação'!F44=25,(M34*AH$8)/2,IF('Pedido e Cotação'!F44=50,(M34*AI$8)/2,IF('Pedido e Cotação'!F44=100,(M34*AJ$8)/2,IF('Pedido e Cotação'!F44=200,(M34*AK$8)/2,IF('Pedido e Cotação'!F44=1000,M34*AL$8)))))))</f>
        <v/>
      </c>
      <c r="AB34" s="207" t="str">
        <f aca="false">IF(N34=0,"",IF('Pedido e Cotação'!F44=10,(N34*AG$9)/2,IF('Pedido e Cotação'!F44=25,(N34*AH$9)/2,IF('Pedido e Cotação'!F44=50,(N34*AI$9)/2,IF('Pedido e Cotação'!F44=100,(N34*AJ$9)/2,IF('Pedido e Cotação'!F44=200,(N34*AK$9)/2,IF('Pedido e Cotação'!F44=1000,N34*AL$9)))))))</f>
        <v/>
      </c>
      <c r="AC34" s="207" t="str">
        <f aca="false">IF(O34=0,"",IF('Pedido e Cotação'!F44=10,(O34*AG$10),IF('Pedido e Cotação'!F44=25,(O34*AH$10),IF('Pedido e Cotação'!F44=50,(O34*AI$10),IF('Pedido e Cotação'!F44=100,(O34*AJ$10),IF('Pedido e Cotação'!F44=200,(O34*AK$10),IF('Pedido e Cotação'!F44=1000,O34*AL$10)))))))</f>
        <v/>
      </c>
      <c r="AD34" s="208" t="n">
        <f aca="false">SUM(P34:AC34)+Marcações!AI34</f>
        <v>0</v>
      </c>
    </row>
    <row r="35" customFormat="false" ht="12.75" hidden="false" customHeight="false" outlineLevel="0" collapsed="false">
      <c r="B35" s="205" t="n">
        <f aca="false">LEN(SUBSTITUTE('Pedido e Cotação'!E45," ",""))</f>
        <v>0</v>
      </c>
      <c r="C35" s="206" t="n">
        <f aca="false">B35-SUM(D35:O35)</f>
        <v>0</v>
      </c>
      <c r="D35" s="206" t="n">
        <f aca="false">LEN('Pedido e Cotação'!E45)-LEN(SUBSTITUTE('Pedido e Cotação'!E45,"I",""))</f>
        <v>0</v>
      </c>
      <c r="E35" s="206" t="n">
        <f aca="false">LEN('Pedido e Cotação'!E45)-LEN(SUBSTITUTE('Pedido e Cotação'!E45,"[dU]",""))</f>
        <v>0</v>
      </c>
      <c r="F35" s="206" t="n">
        <f aca="false">LEN('Pedido e Cotação'!E45)-LEN(SUBSTITUTE('Pedido e Cotação'!E45,"[mrA]",""))</f>
        <v>0</v>
      </c>
      <c r="G35" s="206" t="n">
        <f aca="false">LEN('Pedido e Cotação'!E45)-LEN(SUBSTITUTE('Pedido e Cotação'!E45,"[mrC]",""))</f>
        <v>0</v>
      </c>
      <c r="H35" s="206" t="n">
        <f aca="false">LEN('Pedido e Cotação'!E45)-LEN(SUBSTITUTE('Pedido e Cotação'!E45,"[mrG]",""))</f>
        <v>0</v>
      </c>
      <c r="I35" s="206" t="n">
        <f aca="false">LEN('Pedido e Cotação'!E45)-LEN(SUBSTITUTE('Pedido e Cotação'!E45,"[mrT]",""))</f>
        <v>0</v>
      </c>
      <c r="J35" s="206" t="n">
        <f aca="false">LEN('Pedido e Cotação'!E45)-LEN(SUBSTITUTE('Pedido e Cotação'!E45,"[mrU]",""))</f>
        <v>0</v>
      </c>
      <c r="K35" s="206" t="n">
        <f aca="false">LEN('Pedido e Cotação'!E45)-LEN(SUBSTITUTE('Pedido e Cotação'!E45,"[mdC]",""))</f>
        <v>0</v>
      </c>
      <c r="L35" s="206" t="n">
        <f aca="false">LEN('Pedido e Cotação'!E45)-LEN(SUBSTITUTE('Pedido e Cotação'!E45,"8oxo",""))</f>
        <v>0</v>
      </c>
      <c r="M35" s="206" t="n">
        <f aca="false">LEN('Pedido e Cotação'!E45)-LEN(SUBSTITUTE('Pedido e Cotação'!E45,"C3",""))</f>
        <v>0</v>
      </c>
      <c r="N35" s="206" t="n">
        <f aca="false">LEN('Pedido e Cotação'!E45)-LEN(SUBSTITUTE('Pedido e Cotação'!E45,"C6",""))</f>
        <v>0</v>
      </c>
      <c r="O35" s="206" t="n">
        <f aca="false">LEN('Pedido e Cotação'!E45)-LEN(SUBSTITUTE('Pedido e Cotação'!E45,"*",""))</f>
        <v>0</v>
      </c>
      <c r="P35" s="207" t="n">
        <f aca="false">IF('Pedido e Cotação'!E45="",0,IF('Pedido e Cotação'!F45=10,Preço!J35,IF('Pedido e Cotação'!F45=25,Preço!K35,IF('Pedido e Cotação'!F45=50,Preço!L35,IF('Pedido e Cotação'!F45=100,Preço!M35,IF('Pedido e Cotação'!F45=200,Preço!N35,IF('Pedido e Cotação'!F45=1000,Preço!O35)))))))</f>
        <v>0</v>
      </c>
      <c r="Q35" s="207" t="n">
        <f aca="false">IF('Pedido e Cotação'!E45="",0,IF('Pedido e Cotação'!F45=10,Preço!Q35,IF('Pedido e Cotação'!F45=25,Preço!R35,IF('Pedido e Cotação'!F45=50,Preço!S35,IF('Pedido e Cotação'!F45=100,Preço!T35,IF('Pedido e Cotação'!F45=200,Preço!U35,IF('Pedido e Cotação'!F45=1000,Preço!V35)))))))</f>
        <v>0</v>
      </c>
      <c r="R35" s="207" t="str">
        <f aca="false">IF(D35=0,"",IF('Pedido e Cotação'!F45=10,D35*AG$6,IF('Pedido e Cotação'!F45=25,D35*AH$6,IF('Pedido e Cotação'!F45=50,D35*AI$6,IF('Pedido e Cotação'!F45=100,D35*AJ$6,IF('Pedido e Cotação'!F45=200,D35*AK$6,IF('Pedido e Cotação'!F45=1000,D35*AL$6)))))))</f>
        <v/>
      </c>
      <c r="S35" s="207" t="str">
        <f aca="false">IF(E35=0,"",IF('Pedido e Cotação'!F45=10,(E35/4)*AG$11,IF('Pedido e Cotação'!F45=25,(E35/4)*AH$11,IF('Pedido e Cotação'!F45=50,(E35/4)*AI$11,IF('Pedido e Cotação'!F45=100,(E35/4)*AJ$11,IF('Pedido e Cotação'!F45=200,(E35/4)*AK$11,IF('Pedido e Cotação'!F45=1000,(E35/4)*AL$11)))))))</f>
        <v/>
      </c>
      <c r="T35" s="207" t="str">
        <f aca="false">IF(F35=0,"",IF('Pedido e Cotação'!F45=10,(F35/5)*AG$12,IF('Pedido e Cotação'!F45=25,(F35/5)*AH$12,IF('Pedido e Cotação'!F45=50,(F35/5)*AI$12,IF('Pedido e Cotação'!F45=100,(F35/5)*AJ$12,IF('Pedido e Cotação'!F45=200,(F35/5)*AK$12,IF('Pedido e Cotação'!F45=1000,(F35/5)*AL$12)))))))</f>
        <v/>
      </c>
      <c r="U35" s="207" t="str">
        <f aca="false">IF(G35=0,"",IF('Pedido e Cotação'!F45=10,(G35/5)*AG$13,IF('Pedido e Cotação'!F45=25,(G35/5)*AH$13,IF('Pedido e Cotação'!F45=50,(G35/5)*AI$13,IF('Pedido e Cotação'!F45=100,(G35/5)*AJ$13,IF('Pedido e Cotação'!F45=200,(G35/5)*AK$13,IF('Pedido e Cotação'!F45=1000,(G35/5)*AL$13)))))))</f>
        <v/>
      </c>
      <c r="V35" s="207" t="str">
        <f aca="false">IF(H35=0,"",IF('Pedido e Cotação'!F45=10,(H35/5)*AG$14,IF('Pedido e Cotação'!F45=25,(H35/5)*AH$14,IF('Pedido e Cotação'!F45=50,(H35/5)*AI$14,IF('Pedido e Cotação'!F45=100,(H35/5)*AJ$14,IF('Pedido e Cotação'!F45=200,(H35/5)*AK$14,IF('Pedido e Cotação'!F45=1000,(H35/5)*AL$14)))))))</f>
        <v/>
      </c>
      <c r="W35" s="207" t="str">
        <f aca="false">IF(I35=0,"",IF('Pedido e Cotação'!F45=10,(I35/5)*AG$15,IF('Pedido e Cotação'!F45=25,(I35/5)*AH$15,IF('Pedido e Cotação'!F45=50,(I35/5)*AI$15,IF('Pedido e Cotação'!F45=100,(I35/5)*AJ$15,IF('Pedido e Cotação'!F45=200,(I35/5)*AK$15,IF('Pedido e Cotação'!F45=1000,(I35/5)*AL$15)))))))</f>
        <v/>
      </c>
      <c r="X35" s="207" t="str">
        <f aca="false">IF(J35=0,"",IF('Pedido e Cotação'!F45=10,(J35/5)*AG$16,IF('Pedido e Cotação'!F45=25,(J35/5)*AH$16,IF('Pedido e Cotação'!F45=50,(J35/5)*AI$16,IF('Pedido e Cotação'!F45=100,(J35/5)*AJ$16,IF('Pedido e Cotação'!F45=200,(J35/5)*AK$16,IF('Pedido e Cotação'!F45=1000,(J35/5)*AL$16)))))))</f>
        <v/>
      </c>
      <c r="Y35" s="207" t="str">
        <f aca="false">IF(K35=0,"",IF('Pedido e Cotação'!F45=10,(K35/5)*AG$17,IF('Pedido e Cotação'!F45=25,(K35/5)*AH$17,IF('Pedido e Cotação'!F45=50,(K35/5)*AI$17,IF('Pedido e Cotação'!F45=100,(K35/5)*AJ$17,IF('Pedido e Cotação'!F45=200,(K35/5)*AK$17,IF('Pedido e Cotação'!F45=1000,(K35/5)*AL$17)))))))</f>
        <v/>
      </c>
      <c r="Z35" s="207" t="str">
        <f aca="false">IF(L35=0,"",IF('Pedido e Cotação'!F45=10,((L35)*AG$7)/4,IF('Pedido e Cotação'!F45=25,((L35)*AH$7)/4,IF('Pedido e Cotação'!F45=50,((L35)*AI$7)/4,IF('Pedido e Cotação'!F45=100,((L35)*AJ$7)/4,IF('Pedido e Cotação'!F45=200,((L35)*AK$7)/4,IF('Pedido e Cotação'!F45=1000,(L35)*AL$7)))))))</f>
        <v/>
      </c>
      <c r="AA35" s="207" t="str">
        <f aca="false">IF(M35=0,"",IF('Pedido e Cotação'!F45=10,(M35*AG$8)/2,IF('Pedido e Cotação'!F45=25,(M35*AH$8)/2,IF('Pedido e Cotação'!F45=50,(M35*AI$8)/2,IF('Pedido e Cotação'!F45=100,(M35*AJ$8)/2,IF('Pedido e Cotação'!F45=200,(M35*AK$8)/2,IF('Pedido e Cotação'!F45=1000,M35*AL$8)))))))</f>
        <v/>
      </c>
      <c r="AB35" s="207" t="str">
        <f aca="false">IF(N35=0,"",IF('Pedido e Cotação'!F45=10,(N35*AG$9)/2,IF('Pedido e Cotação'!F45=25,(N35*AH$9)/2,IF('Pedido e Cotação'!F45=50,(N35*AI$9)/2,IF('Pedido e Cotação'!F45=100,(N35*AJ$9)/2,IF('Pedido e Cotação'!F45=200,(N35*AK$9)/2,IF('Pedido e Cotação'!F45=1000,N35*AL$9)))))))</f>
        <v/>
      </c>
      <c r="AC35" s="207" t="str">
        <f aca="false">IF(O35=0,"",IF('Pedido e Cotação'!F45=10,(O35*AG$10),IF('Pedido e Cotação'!F45=25,(O35*AH$10),IF('Pedido e Cotação'!F45=50,(O35*AI$10),IF('Pedido e Cotação'!F45=100,(O35*AJ$10),IF('Pedido e Cotação'!F45=200,(O35*AK$10),IF('Pedido e Cotação'!F45=1000,O35*AL$10)))))))</f>
        <v/>
      </c>
      <c r="AD35" s="208" t="n">
        <f aca="false">SUM(P35:AC35)+Marcações!AI35</f>
        <v>0</v>
      </c>
    </row>
    <row r="36" customFormat="false" ht="12.75" hidden="false" customHeight="false" outlineLevel="0" collapsed="false">
      <c r="B36" s="205" t="n">
        <f aca="false">LEN(SUBSTITUTE('Pedido e Cotação'!E46," ",""))</f>
        <v>0</v>
      </c>
      <c r="C36" s="206" t="n">
        <f aca="false">B36-SUM(D36:O36)</f>
        <v>0</v>
      </c>
      <c r="D36" s="206" t="n">
        <f aca="false">LEN('Pedido e Cotação'!E46)-LEN(SUBSTITUTE('Pedido e Cotação'!E46,"I",""))</f>
        <v>0</v>
      </c>
      <c r="E36" s="206" t="n">
        <f aca="false">LEN('Pedido e Cotação'!E46)-LEN(SUBSTITUTE('Pedido e Cotação'!E46,"[dU]",""))</f>
        <v>0</v>
      </c>
      <c r="F36" s="206" t="n">
        <f aca="false">LEN('Pedido e Cotação'!E46)-LEN(SUBSTITUTE('Pedido e Cotação'!E46,"[mrA]",""))</f>
        <v>0</v>
      </c>
      <c r="G36" s="206" t="n">
        <f aca="false">LEN('Pedido e Cotação'!E46)-LEN(SUBSTITUTE('Pedido e Cotação'!E46,"[mrC]",""))</f>
        <v>0</v>
      </c>
      <c r="H36" s="206" t="n">
        <f aca="false">LEN('Pedido e Cotação'!E46)-LEN(SUBSTITUTE('Pedido e Cotação'!E46,"[mrG]",""))</f>
        <v>0</v>
      </c>
      <c r="I36" s="206" t="n">
        <f aca="false">LEN('Pedido e Cotação'!E46)-LEN(SUBSTITUTE('Pedido e Cotação'!E46,"[mrT]",""))</f>
        <v>0</v>
      </c>
      <c r="J36" s="206" t="n">
        <f aca="false">LEN('Pedido e Cotação'!E46)-LEN(SUBSTITUTE('Pedido e Cotação'!E46,"[mrU]",""))</f>
        <v>0</v>
      </c>
      <c r="K36" s="206" t="n">
        <f aca="false">LEN('Pedido e Cotação'!E46)-LEN(SUBSTITUTE('Pedido e Cotação'!E46,"[mdC]",""))</f>
        <v>0</v>
      </c>
      <c r="L36" s="206" t="n">
        <f aca="false">LEN('Pedido e Cotação'!E46)-LEN(SUBSTITUTE('Pedido e Cotação'!E46,"8oxo",""))</f>
        <v>0</v>
      </c>
      <c r="M36" s="206" t="n">
        <f aca="false">LEN('Pedido e Cotação'!E46)-LEN(SUBSTITUTE('Pedido e Cotação'!E46,"C3",""))</f>
        <v>0</v>
      </c>
      <c r="N36" s="206" t="n">
        <f aca="false">LEN('Pedido e Cotação'!E46)-LEN(SUBSTITUTE('Pedido e Cotação'!E46,"C6",""))</f>
        <v>0</v>
      </c>
      <c r="O36" s="206" t="n">
        <f aca="false">LEN('Pedido e Cotação'!E46)-LEN(SUBSTITUTE('Pedido e Cotação'!E46,"*",""))</f>
        <v>0</v>
      </c>
      <c r="P36" s="207" t="n">
        <f aca="false">IF('Pedido e Cotação'!E46="",0,IF('Pedido e Cotação'!F46=10,Preço!J36,IF('Pedido e Cotação'!F46=25,Preço!K36,IF('Pedido e Cotação'!F46=50,Preço!L36,IF('Pedido e Cotação'!F46=100,Preço!M36,IF('Pedido e Cotação'!F46=200,Preço!N36,IF('Pedido e Cotação'!F46=1000,Preço!O36)))))))</f>
        <v>0</v>
      </c>
      <c r="Q36" s="207" t="n">
        <f aca="false">IF('Pedido e Cotação'!E46="",0,IF('Pedido e Cotação'!F46=10,Preço!Q36,IF('Pedido e Cotação'!F46=25,Preço!R36,IF('Pedido e Cotação'!F46=50,Preço!S36,IF('Pedido e Cotação'!F46=100,Preço!T36,IF('Pedido e Cotação'!F46=200,Preço!U36,IF('Pedido e Cotação'!F46=1000,Preço!V36)))))))</f>
        <v>0</v>
      </c>
      <c r="R36" s="207" t="str">
        <f aca="false">IF(D36=0,"",IF('Pedido e Cotação'!F46=10,D36*AG$6,IF('Pedido e Cotação'!F46=25,D36*AH$6,IF('Pedido e Cotação'!F46=50,D36*AI$6,IF('Pedido e Cotação'!F46=100,D36*AJ$6,IF('Pedido e Cotação'!F46=200,D36*AK$6,IF('Pedido e Cotação'!F46=1000,D36*AL$6)))))))</f>
        <v/>
      </c>
      <c r="S36" s="207" t="str">
        <f aca="false">IF(E36=0,"",IF('Pedido e Cotação'!F46=10,(E36/4)*AG$11,IF('Pedido e Cotação'!F46=25,(E36/4)*AH$11,IF('Pedido e Cotação'!F46=50,(E36/4)*AI$11,IF('Pedido e Cotação'!F46=100,(E36/4)*AJ$11,IF('Pedido e Cotação'!F46=200,(E36/4)*AK$11,IF('Pedido e Cotação'!F46=1000,(E36/4)*AL$11)))))))</f>
        <v/>
      </c>
      <c r="T36" s="207" t="str">
        <f aca="false">IF(F36=0,"",IF('Pedido e Cotação'!F46=10,(F36/5)*AG$12,IF('Pedido e Cotação'!F46=25,(F36/5)*AH$12,IF('Pedido e Cotação'!F46=50,(F36/5)*AI$12,IF('Pedido e Cotação'!F46=100,(F36/5)*AJ$12,IF('Pedido e Cotação'!F46=200,(F36/5)*AK$12,IF('Pedido e Cotação'!F46=1000,(F36/5)*AL$12)))))))</f>
        <v/>
      </c>
      <c r="U36" s="207" t="str">
        <f aca="false">IF(G36=0,"",IF('Pedido e Cotação'!F46=10,(G36/5)*AG$13,IF('Pedido e Cotação'!F46=25,(G36/5)*AH$13,IF('Pedido e Cotação'!F46=50,(G36/5)*AI$13,IF('Pedido e Cotação'!F46=100,(G36/5)*AJ$13,IF('Pedido e Cotação'!F46=200,(G36/5)*AK$13,IF('Pedido e Cotação'!F46=1000,(G36/5)*AL$13)))))))</f>
        <v/>
      </c>
      <c r="V36" s="207" t="str">
        <f aca="false">IF(H36=0,"",IF('Pedido e Cotação'!F46=10,(H36/5)*AG$14,IF('Pedido e Cotação'!F46=25,(H36/5)*AH$14,IF('Pedido e Cotação'!F46=50,(H36/5)*AI$14,IF('Pedido e Cotação'!F46=100,(H36/5)*AJ$14,IF('Pedido e Cotação'!F46=200,(H36/5)*AK$14,IF('Pedido e Cotação'!F46=1000,(H36/5)*AL$14)))))))</f>
        <v/>
      </c>
      <c r="W36" s="207" t="str">
        <f aca="false">IF(I36=0,"",IF('Pedido e Cotação'!F46=10,(I36/5)*AG$15,IF('Pedido e Cotação'!F46=25,(I36/5)*AH$15,IF('Pedido e Cotação'!F46=50,(I36/5)*AI$15,IF('Pedido e Cotação'!F46=100,(I36/5)*AJ$15,IF('Pedido e Cotação'!F46=200,(I36/5)*AK$15,IF('Pedido e Cotação'!F46=1000,(I36/5)*AL$15)))))))</f>
        <v/>
      </c>
      <c r="X36" s="207" t="str">
        <f aca="false">IF(J36=0,"",IF('Pedido e Cotação'!F46=10,(J36/5)*AG$16,IF('Pedido e Cotação'!F46=25,(J36/5)*AH$16,IF('Pedido e Cotação'!F46=50,(J36/5)*AI$16,IF('Pedido e Cotação'!F46=100,(J36/5)*AJ$16,IF('Pedido e Cotação'!F46=200,(J36/5)*AK$16,IF('Pedido e Cotação'!F46=1000,(J36/5)*AL$16)))))))</f>
        <v/>
      </c>
      <c r="Y36" s="207" t="str">
        <f aca="false">IF(K36=0,"",IF('Pedido e Cotação'!F46=10,(K36/5)*AG$17,IF('Pedido e Cotação'!F46=25,(K36/5)*AH$17,IF('Pedido e Cotação'!F46=50,(K36/5)*AI$17,IF('Pedido e Cotação'!F46=100,(K36/5)*AJ$17,IF('Pedido e Cotação'!F46=200,(K36/5)*AK$17,IF('Pedido e Cotação'!F46=1000,(K36/5)*AL$17)))))))</f>
        <v/>
      </c>
      <c r="Z36" s="207" t="str">
        <f aca="false">IF(L36=0,"",IF('Pedido e Cotação'!F46=10,((L36)*AG$7)/4,IF('Pedido e Cotação'!F46=25,((L36)*AH$7)/4,IF('Pedido e Cotação'!F46=50,((L36)*AI$7)/4,IF('Pedido e Cotação'!F46=100,((L36)*AJ$7)/4,IF('Pedido e Cotação'!F46=200,((L36)*AK$7)/4,IF('Pedido e Cotação'!F46=1000,(L36)*AL$7)))))))</f>
        <v/>
      </c>
      <c r="AA36" s="207" t="str">
        <f aca="false">IF(M36=0,"",IF('Pedido e Cotação'!F46=10,(M36*AG$8)/2,IF('Pedido e Cotação'!F46=25,(M36*AH$8)/2,IF('Pedido e Cotação'!F46=50,(M36*AI$8)/2,IF('Pedido e Cotação'!F46=100,(M36*AJ$8)/2,IF('Pedido e Cotação'!F46=200,(M36*AK$8)/2,IF('Pedido e Cotação'!F46=1000,M36*AL$8)))))))</f>
        <v/>
      </c>
      <c r="AB36" s="207" t="str">
        <f aca="false">IF(N36=0,"",IF('Pedido e Cotação'!F46=10,(N36*AG$9)/2,IF('Pedido e Cotação'!F46=25,(N36*AH$9)/2,IF('Pedido e Cotação'!F46=50,(N36*AI$9)/2,IF('Pedido e Cotação'!F46=100,(N36*AJ$9)/2,IF('Pedido e Cotação'!F46=200,(N36*AK$9)/2,IF('Pedido e Cotação'!F46=1000,N36*AL$9)))))))</f>
        <v/>
      </c>
      <c r="AC36" s="207" t="str">
        <f aca="false">IF(O36=0,"",IF('Pedido e Cotação'!F46=10,(O36*AG$10),IF('Pedido e Cotação'!F46=25,(O36*AH$10),IF('Pedido e Cotação'!F46=50,(O36*AI$10),IF('Pedido e Cotação'!F46=100,(O36*AJ$10),IF('Pedido e Cotação'!F46=200,(O36*AK$10),IF('Pedido e Cotação'!F46=1000,O36*AL$10)))))))</f>
        <v/>
      </c>
      <c r="AD36" s="208" t="n">
        <f aca="false">SUM(P36:AC36)+Marcações!AI36</f>
        <v>0</v>
      </c>
    </row>
    <row r="37" customFormat="false" ht="12.75" hidden="false" customHeight="false" outlineLevel="0" collapsed="false">
      <c r="B37" s="205" t="n">
        <f aca="false">LEN(SUBSTITUTE('Pedido e Cotação'!E47," ",""))</f>
        <v>0</v>
      </c>
      <c r="C37" s="206" t="n">
        <f aca="false">B37-SUM(D37:O37)</f>
        <v>0</v>
      </c>
      <c r="D37" s="206" t="n">
        <f aca="false">LEN('Pedido e Cotação'!E47)-LEN(SUBSTITUTE('Pedido e Cotação'!E47,"I",""))</f>
        <v>0</v>
      </c>
      <c r="E37" s="206" t="n">
        <f aca="false">LEN('Pedido e Cotação'!E47)-LEN(SUBSTITUTE('Pedido e Cotação'!E47,"[dU]",""))</f>
        <v>0</v>
      </c>
      <c r="F37" s="206" t="n">
        <f aca="false">LEN('Pedido e Cotação'!E47)-LEN(SUBSTITUTE('Pedido e Cotação'!E47,"[mrA]",""))</f>
        <v>0</v>
      </c>
      <c r="G37" s="206" t="n">
        <f aca="false">LEN('Pedido e Cotação'!E47)-LEN(SUBSTITUTE('Pedido e Cotação'!E47,"[mrC]",""))</f>
        <v>0</v>
      </c>
      <c r="H37" s="206" t="n">
        <f aca="false">LEN('Pedido e Cotação'!E47)-LEN(SUBSTITUTE('Pedido e Cotação'!E47,"[mrG]",""))</f>
        <v>0</v>
      </c>
      <c r="I37" s="206" t="n">
        <f aca="false">LEN('Pedido e Cotação'!E47)-LEN(SUBSTITUTE('Pedido e Cotação'!E47,"[mrT]",""))</f>
        <v>0</v>
      </c>
      <c r="J37" s="206" t="n">
        <f aca="false">LEN('Pedido e Cotação'!E47)-LEN(SUBSTITUTE('Pedido e Cotação'!E47,"[mrU]",""))</f>
        <v>0</v>
      </c>
      <c r="K37" s="206" t="n">
        <f aca="false">LEN('Pedido e Cotação'!E47)-LEN(SUBSTITUTE('Pedido e Cotação'!E47,"[mdC]",""))</f>
        <v>0</v>
      </c>
      <c r="L37" s="206" t="n">
        <f aca="false">LEN('Pedido e Cotação'!E47)-LEN(SUBSTITUTE('Pedido e Cotação'!E47,"8oxo",""))</f>
        <v>0</v>
      </c>
      <c r="M37" s="206" t="n">
        <f aca="false">LEN('Pedido e Cotação'!E47)-LEN(SUBSTITUTE('Pedido e Cotação'!E47,"C3",""))</f>
        <v>0</v>
      </c>
      <c r="N37" s="206" t="n">
        <f aca="false">LEN('Pedido e Cotação'!E47)-LEN(SUBSTITUTE('Pedido e Cotação'!E47,"C6",""))</f>
        <v>0</v>
      </c>
      <c r="O37" s="206" t="n">
        <f aca="false">LEN('Pedido e Cotação'!E47)-LEN(SUBSTITUTE('Pedido e Cotação'!E47,"*",""))</f>
        <v>0</v>
      </c>
      <c r="P37" s="207" t="n">
        <f aca="false">IF('Pedido e Cotação'!E47="",0,IF('Pedido e Cotação'!F47=10,Preço!J37,IF('Pedido e Cotação'!F47=25,Preço!K37,IF('Pedido e Cotação'!F47=50,Preço!L37,IF('Pedido e Cotação'!F47=100,Preço!M37,IF('Pedido e Cotação'!F47=200,Preço!N37,IF('Pedido e Cotação'!F47=1000,Preço!O37)))))))</f>
        <v>0</v>
      </c>
      <c r="Q37" s="207" t="n">
        <f aca="false">IF('Pedido e Cotação'!E47="",0,IF('Pedido e Cotação'!F47=10,Preço!Q37,IF('Pedido e Cotação'!F47=25,Preço!R37,IF('Pedido e Cotação'!F47=50,Preço!S37,IF('Pedido e Cotação'!F47=100,Preço!T37,IF('Pedido e Cotação'!F47=200,Preço!U37,IF('Pedido e Cotação'!F47=1000,Preço!V37)))))))</f>
        <v>0</v>
      </c>
      <c r="R37" s="207" t="str">
        <f aca="false">IF(D37=0,"",IF('Pedido e Cotação'!F47=10,D37*AG$6,IF('Pedido e Cotação'!F47=25,D37*AH$6,IF('Pedido e Cotação'!F47=50,D37*AI$6,IF('Pedido e Cotação'!F47=100,D37*AJ$6,IF('Pedido e Cotação'!F47=200,D37*AK$6,IF('Pedido e Cotação'!F47=1000,D37*AL$6)))))))</f>
        <v/>
      </c>
      <c r="S37" s="207" t="str">
        <f aca="false">IF(E37=0,"",IF('Pedido e Cotação'!F47=10,(E37/4)*AG$11,IF('Pedido e Cotação'!F47=25,(E37/4)*AH$11,IF('Pedido e Cotação'!F47=50,(E37/4)*AI$11,IF('Pedido e Cotação'!F47=100,(E37/4)*AJ$11,IF('Pedido e Cotação'!F47=200,(E37/4)*AK$11,IF('Pedido e Cotação'!F47=1000,(E37/4)*AL$11)))))))</f>
        <v/>
      </c>
      <c r="T37" s="207" t="str">
        <f aca="false">IF(F37=0,"",IF('Pedido e Cotação'!F47=10,(F37/5)*AG$12,IF('Pedido e Cotação'!F47=25,(F37/5)*AH$12,IF('Pedido e Cotação'!F47=50,(F37/5)*AI$12,IF('Pedido e Cotação'!F47=100,(F37/5)*AJ$12,IF('Pedido e Cotação'!F47=200,(F37/5)*AK$12,IF('Pedido e Cotação'!F47=1000,(F37/5)*AL$12)))))))</f>
        <v/>
      </c>
      <c r="U37" s="207" t="str">
        <f aca="false">IF(G37=0,"",IF('Pedido e Cotação'!F47=10,(G37/5)*AG$13,IF('Pedido e Cotação'!F47=25,(G37/5)*AH$13,IF('Pedido e Cotação'!F47=50,(G37/5)*AI$13,IF('Pedido e Cotação'!F47=100,(G37/5)*AJ$13,IF('Pedido e Cotação'!F47=200,(G37/5)*AK$13,IF('Pedido e Cotação'!F47=1000,(G37/5)*AL$13)))))))</f>
        <v/>
      </c>
      <c r="V37" s="207" t="str">
        <f aca="false">IF(H37=0,"",IF('Pedido e Cotação'!F47=10,(H37/5)*AG$14,IF('Pedido e Cotação'!F47=25,(H37/5)*AH$14,IF('Pedido e Cotação'!F47=50,(H37/5)*AI$14,IF('Pedido e Cotação'!F47=100,(H37/5)*AJ$14,IF('Pedido e Cotação'!F47=200,(H37/5)*AK$14,IF('Pedido e Cotação'!F47=1000,(H37/5)*AL$14)))))))</f>
        <v/>
      </c>
      <c r="W37" s="207" t="str">
        <f aca="false">IF(I37=0,"",IF('Pedido e Cotação'!F47=10,(I37/5)*AG$15,IF('Pedido e Cotação'!F47=25,(I37/5)*AH$15,IF('Pedido e Cotação'!F47=50,(I37/5)*AI$15,IF('Pedido e Cotação'!F47=100,(I37/5)*AJ$15,IF('Pedido e Cotação'!F47=200,(I37/5)*AK$15,IF('Pedido e Cotação'!F47=1000,(I37/5)*AL$15)))))))</f>
        <v/>
      </c>
      <c r="X37" s="207" t="str">
        <f aca="false">IF(J37=0,"",IF('Pedido e Cotação'!F47=10,(J37/5)*AG$16,IF('Pedido e Cotação'!F47=25,(J37/5)*AH$16,IF('Pedido e Cotação'!F47=50,(J37/5)*AI$16,IF('Pedido e Cotação'!F47=100,(J37/5)*AJ$16,IF('Pedido e Cotação'!F47=200,(J37/5)*AK$16,IF('Pedido e Cotação'!F47=1000,(J37/5)*AL$16)))))))</f>
        <v/>
      </c>
      <c r="Y37" s="207" t="str">
        <f aca="false">IF(K37=0,"",IF('Pedido e Cotação'!F47=10,(K37/5)*AG$17,IF('Pedido e Cotação'!F47=25,(K37/5)*AH$17,IF('Pedido e Cotação'!F47=50,(K37/5)*AI$17,IF('Pedido e Cotação'!F47=100,(K37/5)*AJ$17,IF('Pedido e Cotação'!F47=200,(K37/5)*AK$17,IF('Pedido e Cotação'!F47=1000,(K37/5)*AL$17)))))))</f>
        <v/>
      </c>
      <c r="Z37" s="207" t="str">
        <f aca="false">IF(L37=0,"",IF('Pedido e Cotação'!F47=10,((L37)*AG$7)/4,IF('Pedido e Cotação'!F47=25,((L37)*AH$7)/4,IF('Pedido e Cotação'!F47=50,((L37)*AI$7)/4,IF('Pedido e Cotação'!F47=100,((L37)*AJ$7)/4,IF('Pedido e Cotação'!F47=200,((L37)*AK$7)/4,IF('Pedido e Cotação'!F47=1000,(L37)*AL$7)))))))</f>
        <v/>
      </c>
      <c r="AA37" s="207" t="str">
        <f aca="false">IF(M37=0,"",IF('Pedido e Cotação'!F47=10,(M37*AG$8)/2,IF('Pedido e Cotação'!F47=25,(M37*AH$8)/2,IF('Pedido e Cotação'!F47=50,(M37*AI$8)/2,IF('Pedido e Cotação'!F47=100,(M37*AJ$8)/2,IF('Pedido e Cotação'!F47=200,(M37*AK$8)/2,IF('Pedido e Cotação'!F47=1000,M37*AL$8)))))))</f>
        <v/>
      </c>
      <c r="AB37" s="207" t="str">
        <f aca="false">IF(N37=0,"",IF('Pedido e Cotação'!F47=10,(N37*AG$9)/2,IF('Pedido e Cotação'!F47=25,(N37*AH$9)/2,IF('Pedido e Cotação'!F47=50,(N37*AI$9)/2,IF('Pedido e Cotação'!F47=100,(N37*AJ$9)/2,IF('Pedido e Cotação'!F47=200,(N37*AK$9)/2,IF('Pedido e Cotação'!F47=1000,N37*AL$9)))))))</f>
        <v/>
      </c>
      <c r="AC37" s="207" t="str">
        <f aca="false">IF(O37=0,"",IF('Pedido e Cotação'!F47=10,(O37*AG$10),IF('Pedido e Cotação'!F47=25,(O37*AH$10),IF('Pedido e Cotação'!F47=50,(O37*AI$10),IF('Pedido e Cotação'!F47=100,(O37*AJ$10),IF('Pedido e Cotação'!F47=200,(O37*AK$10),IF('Pedido e Cotação'!F47=1000,O37*AL$10)))))))</f>
        <v/>
      </c>
      <c r="AD37" s="208" t="n">
        <f aca="false">SUM(P37:AC37)+Marcações!AI37</f>
        <v>0</v>
      </c>
    </row>
    <row r="38" customFormat="false" ht="12.75" hidden="false" customHeight="false" outlineLevel="0" collapsed="false">
      <c r="B38" s="205" t="n">
        <f aca="false">LEN(SUBSTITUTE('Pedido e Cotação'!E48," ",""))</f>
        <v>0</v>
      </c>
      <c r="C38" s="206" t="n">
        <f aca="false">B38-SUM(D38:O38)</f>
        <v>0</v>
      </c>
      <c r="D38" s="206" t="n">
        <f aca="false">LEN('Pedido e Cotação'!E48)-LEN(SUBSTITUTE('Pedido e Cotação'!E48,"I",""))</f>
        <v>0</v>
      </c>
      <c r="E38" s="206" t="n">
        <f aca="false">LEN('Pedido e Cotação'!E48)-LEN(SUBSTITUTE('Pedido e Cotação'!E48,"[dU]",""))</f>
        <v>0</v>
      </c>
      <c r="F38" s="206" t="n">
        <f aca="false">LEN('Pedido e Cotação'!E48)-LEN(SUBSTITUTE('Pedido e Cotação'!E48,"[mrA]",""))</f>
        <v>0</v>
      </c>
      <c r="G38" s="206" t="n">
        <f aca="false">LEN('Pedido e Cotação'!E48)-LEN(SUBSTITUTE('Pedido e Cotação'!E48,"[mrC]",""))</f>
        <v>0</v>
      </c>
      <c r="H38" s="206" t="n">
        <f aca="false">LEN('Pedido e Cotação'!E48)-LEN(SUBSTITUTE('Pedido e Cotação'!E48,"[mrG]",""))</f>
        <v>0</v>
      </c>
      <c r="I38" s="206" t="n">
        <f aca="false">LEN('Pedido e Cotação'!E48)-LEN(SUBSTITUTE('Pedido e Cotação'!E48,"[mrT]",""))</f>
        <v>0</v>
      </c>
      <c r="J38" s="206" t="n">
        <f aca="false">LEN('Pedido e Cotação'!E48)-LEN(SUBSTITUTE('Pedido e Cotação'!E48,"[mrU]",""))</f>
        <v>0</v>
      </c>
      <c r="K38" s="206" t="n">
        <f aca="false">LEN('Pedido e Cotação'!E48)-LEN(SUBSTITUTE('Pedido e Cotação'!E48,"[mdC]",""))</f>
        <v>0</v>
      </c>
      <c r="L38" s="206" t="n">
        <f aca="false">LEN('Pedido e Cotação'!E48)-LEN(SUBSTITUTE('Pedido e Cotação'!E48,"8oxo",""))</f>
        <v>0</v>
      </c>
      <c r="M38" s="206" t="n">
        <f aca="false">LEN('Pedido e Cotação'!E48)-LEN(SUBSTITUTE('Pedido e Cotação'!E48,"C3",""))</f>
        <v>0</v>
      </c>
      <c r="N38" s="206" t="n">
        <f aca="false">LEN('Pedido e Cotação'!E48)-LEN(SUBSTITUTE('Pedido e Cotação'!E48,"C6",""))</f>
        <v>0</v>
      </c>
      <c r="O38" s="206" t="n">
        <f aca="false">LEN('Pedido e Cotação'!E48)-LEN(SUBSTITUTE('Pedido e Cotação'!E48,"*",""))</f>
        <v>0</v>
      </c>
      <c r="P38" s="207" t="n">
        <f aca="false">IF('Pedido e Cotação'!E48="",0,IF('Pedido e Cotação'!F48=10,Preço!J38,IF('Pedido e Cotação'!F48=25,Preço!K38,IF('Pedido e Cotação'!F48=50,Preço!L38,IF('Pedido e Cotação'!F48=100,Preço!M38,IF('Pedido e Cotação'!F48=200,Preço!N38,IF('Pedido e Cotação'!F48=1000,Preço!O38)))))))</f>
        <v>0</v>
      </c>
      <c r="Q38" s="207" t="n">
        <f aca="false">IF('Pedido e Cotação'!E48="",0,IF('Pedido e Cotação'!F48=10,Preço!Q38,IF('Pedido e Cotação'!F48=25,Preço!R38,IF('Pedido e Cotação'!F48=50,Preço!S38,IF('Pedido e Cotação'!F48=100,Preço!T38,IF('Pedido e Cotação'!F48=200,Preço!U38,IF('Pedido e Cotação'!F48=1000,Preço!V38)))))))</f>
        <v>0</v>
      </c>
      <c r="R38" s="207" t="str">
        <f aca="false">IF(D38=0,"",IF('Pedido e Cotação'!F48=10,D38*AG$6,IF('Pedido e Cotação'!F48=25,D38*AH$6,IF('Pedido e Cotação'!F48=50,D38*AI$6,IF('Pedido e Cotação'!F48=100,D38*AJ$6,IF('Pedido e Cotação'!F48=200,D38*AK$6,IF('Pedido e Cotação'!F48=1000,D38*AL$6)))))))</f>
        <v/>
      </c>
      <c r="S38" s="207" t="str">
        <f aca="false">IF(E38=0,"",IF('Pedido e Cotação'!F48=10,(E38/4)*AG$11,IF('Pedido e Cotação'!F48=25,(E38/4)*AH$11,IF('Pedido e Cotação'!F48=50,(E38/4)*AI$11,IF('Pedido e Cotação'!F48=100,(E38/4)*AJ$11,IF('Pedido e Cotação'!F48=200,(E38/4)*AK$11,IF('Pedido e Cotação'!F48=1000,(E38/4)*AL$11)))))))</f>
        <v/>
      </c>
      <c r="T38" s="207" t="str">
        <f aca="false">IF(F38=0,"",IF('Pedido e Cotação'!F48=10,(F38/5)*AG$12,IF('Pedido e Cotação'!F48=25,(F38/5)*AH$12,IF('Pedido e Cotação'!F48=50,(F38/5)*AI$12,IF('Pedido e Cotação'!F48=100,(F38/5)*AJ$12,IF('Pedido e Cotação'!F48=200,(F38/5)*AK$12,IF('Pedido e Cotação'!F48=1000,(F38/5)*AL$12)))))))</f>
        <v/>
      </c>
      <c r="U38" s="207" t="str">
        <f aca="false">IF(G38=0,"",IF('Pedido e Cotação'!F48=10,(G38/5)*AG$13,IF('Pedido e Cotação'!F48=25,(G38/5)*AH$13,IF('Pedido e Cotação'!F48=50,(G38/5)*AI$13,IF('Pedido e Cotação'!F48=100,(G38/5)*AJ$13,IF('Pedido e Cotação'!F48=200,(G38/5)*AK$13,IF('Pedido e Cotação'!F48=1000,(G38/5)*AL$13)))))))</f>
        <v/>
      </c>
      <c r="V38" s="207" t="str">
        <f aca="false">IF(H38=0,"",IF('Pedido e Cotação'!F48=10,(H38/5)*AG$14,IF('Pedido e Cotação'!F48=25,(H38/5)*AH$14,IF('Pedido e Cotação'!F48=50,(H38/5)*AI$14,IF('Pedido e Cotação'!F48=100,(H38/5)*AJ$14,IF('Pedido e Cotação'!F48=200,(H38/5)*AK$14,IF('Pedido e Cotação'!F48=1000,(H38/5)*AL$14)))))))</f>
        <v/>
      </c>
      <c r="W38" s="207" t="str">
        <f aca="false">IF(I38=0,"",IF('Pedido e Cotação'!F48=10,(I38/5)*AG$15,IF('Pedido e Cotação'!F48=25,(I38/5)*AH$15,IF('Pedido e Cotação'!F48=50,(I38/5)*AI$15,IF('Pedido e Cotação'!F48=100,(I38/5)*AJ$15,IF('Pedido e Cotação'!F48=200,(I38/5)*AK$15,IF('Pedido e Cotação'!F48=1000,(I38/5)*AL$15)))))))</f>
        <v/>
      </c>
      <c r="X38" s="207" t="str">
        <f aca="false">IF(J38=0,"",IF('Pedido e Cotação'!F48=10,(J38/5)*AG$16,IF('Pedido e Cotação'!F48=25,(J38/5)*AH$16,IF('Pedido e Cotação'!F48=50,(J38/5)*AI$16,IF('Pedido e Cotação'!F48=100,(J38/5)*AJ$16,IF('Pedido e Cotação'!F48=200,(J38/5)*AK$16,IF('Pedido e Cotação'!F48=1000,(J38/5)*AL$16)))))))</f>
        <v/>
      </c>
      <c r="Y38" s="207" t="str">
        <f aca="false">IF(K38=0,"",IF('Pedido e Cotação'!F48=10,(K38/5)*AG$17,IF('Pedido e Cotação'!F48=25,(K38/5)*AH$17,IF('Pedido e Cotação'!F48=50,(K38/5)*AI$17,IF('Pedido e Cotação'!F48=100,(K38/5)*AJ$17,IF('Pedido e Cotação'!F48=200,(K38/5)*AK$17,IF('Pedido e Cotação'!F48=1000,(K38/5)*AL$17)))))))</f>
        <v/>
      </c>
      <c r="Z38" s="207" t="str">
        <f aca="false">IF(L38=0,"",IF('Pedido e Cotação'!F48=10,((L38)*AG$7)/4,IF('Pedido e Cotação'!F48=25,((L38)*AH$7)/4,IF('Pedido e Cotação'!F48=50,((L38)*AI$7)/4,IF('Pedido e Cotação'!F48=100,((L38)*AJ$7)/4,IF('Pedido e Cotação'!F48=200,((L38)*AK$7)/4,IF('Pedido e Cotação'!F48=1000,(L38)*AL$7)))))))</f>
        <v/>
      </c>
      <c r="AA38" s="207" t="str">
        <f aca="false">IF(M38=0,"",IF('Pedido e Cotação'!F48=10,(M38*AG$8)/2,IF('Pedido e Cotação'!F48=25,(M38*AH$8)/2,IF('Pedido e Cotação'!F48=50,(M38*AI$8)/2,IF('Pedido e Cotação'!F48=100,(M38*AJ$8)/2,IF('Pedido e Cotação'!F48=200,(M38*AK$8)/2,IF('Pedido e Cotação'!F48=1000,M38*AL$8)))))))</f>
        <v/>
      </c>
      <c r="AB38" s="207" t="str">
        <f aca="false">IF(N38=0,"",IF('Pedido e Cotação'!F48=10,(N38*AG$9)/2,IF('Pedido e Cotação'!F48=25,(N38*AH$9)/2,IF('Pedido e Cotação'!F48=50,(N38*AI$9)/2,IF('Pedido e Cotação'!F48=100,(N38*AJ$9)/2,IF('Pedido e Cotação'!F48=200,(N38*AK$9)/2,IF('Pedido e Cotação'!F48=1000,N38*AL$9)))))))</f>
        <v/>
      </c>
      <c r="AC38" s="207" t="str">
        <f aca="false">IF(O38=0,"",IF('Pedido e Cotação'!F48=10,(O38*AG$10),IF('Pedido e Cotação'!F48=25,(O38*AH$10),IF('Pedido e Cotação'!F48=50,(O38*AI$10),IF('Pedido e Cotação'!F48=100,(O38*AJ$10),IF('Pedido e Cotação'!F48=200,(O38*AK$10),IF('Pedido e Cotação'!F48=1000,O38*AL$10)))))))</f>
        <v/>
      </c>
      <c r="AD38" s="208" t="n">
        <f aca="false">SUM(P38:AC38)+Marcações!AI38</f>
        <v>0</v>
      </c>
    </row>
    <row r="39" customFormat="false" ht="12.75" hidden="false" customHeight="false" outlineLevel="0" collapsed="false">
      <c r="B39" s="205" t="n">
        <f aca="false">LEN(SUBSTITUTE('Pedido e Cotação'!E49," ",""))</f>
        <v>0</v>
      </c>
      <c r="C39" s="206" t="n">
        <f aca="false">B39-SUM(D39:O39)</f>
        <v>0</v>
      </c>
      <c r="D39" s="206" t="n">
        <f aca="false">LEN('Pedido e Cotação'!E49)-LEN(SUBSTITUTE('Pedido e Cotação'!E49,"I",""))</f>
        <v>0</v>
      </c>
      <c r="E39" s="206" t="n">
        <f aca="false">LEN('Pedido e Cotação'!E49)-LEN(SUBSTITUTE('Pedido e Cotação'!E49,"[dU]",""))</f>
        <v>0</v>
      </c>
      <c r="F39" s="206" t="n">
        <f aca="false">LEN('Pedido e Cotação'!E49)-LEN(SUBSTITUTE('Pedido e Cotação'!E49,"[mrA]",""))</f>
        <v>0</v>
      </c>
      <c r="G39" s="206" t="n">
        <f aca="false">LEN('Pedido e Cotação'!E49)-LEN(SUBSTITUTE('Pedido e Cotação'!E49,"[mrC]",""))</f>
        <v>0</v>
      </c>
      <c r="H39" s="206" t="n">
        <f aca="false">LEN('Pedido e Cotação'!E49)-LEN(SUBSTITUTE('Pedido e Cotação'!E49,"[mrG]",""))</f>
        <v>0</v>
      </c>
      <c r="I39" s="206" t="n">
        <f aca="false">LEN('Pedido e Cotação'!E49)-LEN(SUBSTITUTE('Pedido e Cotação'!E49,"[mrT]",""))</f>
        <v>0</v>
      </c>
      <c r="J39" s="206" t="n">
        <f aca="false">LEN('Pedido e Cotação'!E49)-LEN(SUBSTITUTE('Pedido e Cotação'!E49,"[mrU]",""))</f>
        <v>0</v>
      </c>
      <c r="K39" s="206" t="n">
        <f aca="false">LEN('Pedido e Cotação'!E49)-LEN(SUBSTITUTE('Pedido e Cotação'!E49,"[mdC]",""))</f>
        <v>0</v>
      </c>
      <c r="L39" s="206" t="n">
        <f aca="false">LEN('Pedido e Cotação'!E49)-LEN(SUBSTITUTE('Pedido e Cotação'!E49,"8oxo",""))</f>
        <v>0</v>
      </c>
      <c r="M39" s="206" t="n">
        <f aca="false">LEN('Pedido e Cotação'!E49)-LEN(SUBSTITUTE('Pedido e Cotação'!E49,"C3",""))</f>
        <v>0</v>
      </c>
      <c r="N39" s="206" t="n">
        <f aca="false">LEN('Pedido e Cotação'!E49)-LEN(SUBSTITUTE('Pedido e Cotação'!E49,"C6",""))</f>
        <v>0</v>
      </c>
      <c r="O39" s="206" t="n">
        <f aca="false">LEN('Pedido e Cotação'!E49)-LEN(SUBSTITUTE('Pedido e Cotação'!E49,"*",""))</f>
        <v>0</v>
      </c>
      <c r="P39" s="207" t="n">
        <f aca="false">IF('Pedido e Cotação'!E49="",0,IF('Pedido e Cotação'!F49=10,Preço!J39,IF('Pedido e Cotação'!F49=25,Preço!K39,IF('Pedido e Cotação'!F49=50,Preço!L39,IF('Pedido e Cotação'!F49=100,Preço!M39,IF('Pedido e Cotação'!F49=200,Preço!N39,IF('Pedido e Cotação'!F49=1000,Preço!O39)))))))</f>
        <v>0</v>
      </c>
      <c r="Q39" s="207" t="n">
        <f aca="false">IF('Pedido e Cotação'!E49="",0,IF('Pedido e Cotação'!F49=10,Preço!Q39,IF('Pedido e Cotação'!F49=25,Preço!R39,IF('Pedido e Cotação'!F49=50,Preço!S39,IF('Pedido e Cotação'!F49=100,Preço!T39,IF('Pedido e Cotação'!F49=200,Preço!U39,IF('Pedido e Cotação'!F49=1000,Preço!V39)))))))</f>
        <v>0</v>
      </c>
      <c r="R39" s="207" t="str">
        <f aca="false">IF(D39=0,"",IF('Pedido e Cotação'!F49=10,D39*AG$6,IF('Pedido e Cotação'!F49=25,D39*AH$6,IF('Pedido e Cotação'!F49=50,D39*AI$6,IF('Pedido e Cotação'!F49=100,D39*AJ$6,IF('Pedido e Cotação'!F49=200,D39*AK$6,IF('Pedido e Cotação'!F49=1000,D39*AL$6)))))))</f>
        <v/>
      </c>
      <c r="S39" s="207" t="str">
        <f aca="false">IF(E39=0,"",IF('Pedido e Cotação'!F49=10,(E39/4)*AG$11,IF('Pedido e Cotação'!F49=25,(E39/4)*AH$11,IF('Pedido e Cotação'!F49=50,(E39/4)*AI$11,IF('Pedido e Cotação'!F49=100,(E39/4)*AJ$11,IF('Pedido e Cotação'!F49=200,(E39/4)*AK$11,IF('Pedido e Cotação'!F49=1000,(E39/4)*AL$11)))))))</f>
        <v/>
      </c>
      <c r="T39" s="207" t="str">
        <f aca="false">IF(F39=0,"",IF('Pedido e Cotação'!F49=10,(F39/5)*AG$12,IF('Pedido e Cotação'!F49=25,(F39/5)*AH$12,IF('Pedido e Cotação'!F49=50,(F39/5)*AI$12,IF('Pedido e Cotação'!F49=100,(F39/5)*AJ$12,IF('Pedido e Cotação'!F49=200,(F39/5)*AK$12,IF('Pedido e Cotação'!F49=1000,(F39/5)*AL$12)))))))</f>
        <v/>
      </c>
      <c r="U39" s="207" t="str">
        <f aca="false">IF(G39=0,"",IF('Pedido e Cotação'!F49=10,(G39/5)*AG$13,IF('Pedido e Cotação'!F49=25,(G39/5)*AH$13,IF('Pedido e Cotação'!F49=50,(G39/5)*AI$13,IF('Pedido e Cotação'!F49=100,(G39/5)*AJ$13,IF('Pedido e Cotação'!F49=200,(G39/5)*AK$13,IF('Pedido e Cotação'!F49=1000,(G39/5)*AL$13)))))))</f>
        <v/>
      </c>
      <c r="V39" s="207" t="str">
        <f aca="false">IF(H39=0,"",IF('Pedido e Cotação'!F49=10,(H39/5)*AG$14,IF('Pedido e Cotação'!F49=25,(H39/5)*AH$14,IF('Pedido e Cotação'!F49=50,(H39/5)*AI$14,IF('Pedido e Cotação'!F49=100,(H39/5)*AJ$14,IF('Pedido e Cotação'!F49=200,(H39/5)*AK$14,IF('Pedido e Cotação'!F49=1000,(H39/5)*AL$14)))))))</f>
        <v/>
      </c>
      <c r="W39" s="207" t="str">
        <f aca="false">IF(I39=0,"",IF('Pedido e Cotação'!F49=10,(I39/5)*AG$15,IF('Pedido e Cotação'!F49=25,(I39/5)*AH$15,IF('Pedido e Cotação'!F49=50,(I39/5)*AI$15,IF('Pedido e Cotação'!F49=100,(I39/5)*AJ$15,IF('Pedido e Cotação'!F49=200,(I39/5)*AK$15,IF('Pedido e Cotação'!F49=1000,(I39/5)*AL$15)))))))</f>
        <v/>
      </c>
      <c r="X39" s="207" t="str">
        <f aca="false">IF(J39=0,"",IF('Pedido e Cotação'!F49=10,(J39/5)*AG$16,IF('Pedido e Cotação'!F49=25,(J39/5)*AH$16,IF('Pedido e Cotação'!F49=50,(J39/5)*AI$16,IF('Pedido e Cotação'!F49=100,(J39/5)*AJ$16,IF('Pedido e Cotação'!F49=200,(J39/5)*AK$16,IF('Pedido e Cotação'!F49=1000,(J39/5)*AL$16)))))))</f>
        <v/>
      </c>
      <c r="Y39" s="207" t="str">
        <f aca="false">IF(K39=0,"",IF('Pedido e Cotação'!F49=10,(K39/5)*AG$17,IF('Pedido e Cotação'!F49=25,(K39/5)*AH$17,IF('Pedido e Cotação'!F49=50,(K39/5)*AI$17,IF('Pedido e Cotação'!F49=100,(K39/5)*AJ$17,IF('Pedido e Cotação'!F49=200,(K39/5)*AK$17,IF('Pedido e Cotação'!F49=1000,(K39/5)*AL$17)))))))</f>
        <v/>
      </c>
      <c r="Z39" s="207" t="str">
        <f aca="false">IF(L39=0,"",IF('Pedido e Cotação'!F49=10,((L39)*AG$7)/4,IF('Pedido e Cotação'!F49=25,((L39)*AH$7)/4,IF('Pedido e Cotação'!F49=50,((L39)*AI$7)/4,IF('Pedido e Cotação'!F49=100,((L39)*AJ$7)/4,IF('Pedido e Cotação'!F49=200,((L39)*AK$7)/4,IF('Pedido e Cotação'!F49=1000,(L39)*AL$7)))))))</f>
        <v/>
      </c>
      <c r="AA39" s="207" t="str">
        <f aca="false">IF(M39=0,"",IF('Pedido e Cotação'!F49=10,(M39*AG$8)/2,IF('Pedido e Cotação'!F49=25,(M39*AH$8)/2,IF('Pedido e Cotação'!F49=50,(M39*AI$8)/2,IF('Pedido e Cotação'!F49=100,(M39*AJ$8)/2,IF('Pedido e Cotação'!F49=200,(M39*AK$8)/2,IF('Pedido e Cotação'!F49=1000,M39*AL$8)))))))</f>
        <v/>
      </c>
      <c r="AB39" s="207" t="str">
        <f aca="false">IF(N39=0,"",IF('Pedido e Cotação'!F49=10,(N39*AG$9)/2,IF('Pedido e Cotação'!F49=25,(N39*AH$9)/2,IF('Pedido e Cotação'!F49=50,(N39*AI$9)/2,IF('Pedido e Cotação'!F49=100,(N39*AJ$9)/2,IF('Pedido e Cotação'!F49=200,(N39*AK$9)/2,IF('Pedido e Cotação'!F49=1000,N39*AL$9)))))))</f>
        <v/>
      </c>
      <c r="AC39" s="207" t="str">
        <f aca="false">IF(O39=0,"",IF('Pedido e Cotação'!F49=10,(O39*AG$10),IF('Pedido e Cotação'!F49=25,(O39*AH$10),IF('Pedido e Cotação'!F49=50,(O39*AI$10),IF('Pedido e Cotação'!F49=100,(O39*AJ$10),IF('Pedido e Cotação'!F49=200,(O39*AK$10),IF('Pedido e Cotação'!F49=1000,O39*AL$10)))))))</f>
        <v/>
      </c>
      <c r="AD39" s="208" t="n">
        <f aca="false">SUM(P39:AC39)+Marcações!AI39</f>
        <v>0</v>
      </c>
    </row>
    <row r="40" customFormat="false" ht="12.75" hidden="false" customHeight="false" outlineLevel="0" collapsed="false">
      <c r="B40" s="205" t="n">
        <f aca="false">LEN(SUBSTITUTE('Pedido e Cotação'!E50," ",""))</f>
        <v>0</v>
      </c>
      <c r="C40" s="206" t="n">
        <f aca="false">B40-SUM(D40:O40)</f>
        <v>0</v>
      </c>
      <c r="D40" s="206" t="n">
        <f aca="false">LEN('Pedido e Cotação'!E50)-LEN(SUBSTITUTE('Pedido e Cotação'!E50,"I",""))</f>
        <v>0</v>
      </c>
      <c r="E40" s="206" t="n">
        <f aca="false">LEN('Pedido e Cotação'!E50)-LEN(SUBSTITUTE('Pedido e Cotação'!E50,"[dU]",""))</f>
        <v>0</v>
      </c>
      <c r="F40" s="206" t="n">
        <f aca="false">LEN('Pedido e Cotação'!E50)-LEN(SUBSTITUTE('Pedido e Cotação'!E50,"[mrA]",""))</f>
        <v>0</v>
      </c>
      <c r="G40" s="206" t="n">
        <f aca="false">LEN('Pedido e Cotação'!E50)-LEN(SUBSTITUTE('Pedido e Cotação'!E50,"[mrC]",""))</f>
        <v>0</v>
      </c>
      <c r="H40" s="206" t="n">
        <f aca="false">LEN('Pedido e Cotação'!E50)-LEN(SUBSTITUTE('Pedido e Cotação'!E50,"[mrG]",""))</f>
        <v>0</v>
      </c>
      <c r="I40" s="206" t="n">
        <f aca="false">LEN('Pedido e Cotação'!E50)-LEN(SUBSTITUTE('Pedido e Cotação'!E50,"[mrT]",""))</f>
        <v>0</v>
      </c>
      <c r="J40" s="206" t="n">
        <f aca="false">LEN('Pedido e Cotação'!E50)-LEN(SUBSTITUTE('Pedido e Cotação'!E50,"[mrU]",""))</f>
        <v>0</v>
      </c>
      <c r="K40" s="206" t="n">
        <f aca="false">LEN('Pedido e Cotação'!E50)-LEN(SUBSTITUTE('Pedido e Cotação'!E50,"[mdC]",""))</f>
        <v>0</v>
      </c>
      <c r="L40" s="206" t="n">
        <f aca="false">LEN('Pedido e Cotação'!E50)-LEN(SUBSTITUTE('Pedido e Cotação'!E50,"8oxo",""))</f>
        <v>0</v>
      </c>
      <c r="M40" s="206" t="n">
        <f aca="false">LEN('Pedido e Cotação'!E50)-LEN(SUBSTITUTE('Pedido e Cotação'!E50,"C3",""))</f>
        <v>0</v>
      </c>
      <c r="N40" s="206" t="n">
        <f aca="false">LEN('Pedido e Cotação'!E50)-LEN(SUBSTITUTE('Pedido e Cotação'!E50,"C6",""))</f>
        <v>0</v>
      </c>
      <c r="O40" s="206" t="n">
        <f aca="false">LEN('Pedido e Cotação'!E50)-LEN(SUBSTITUTE('Pedido e Cotação'!E50,"*",""))</f>
        <v>0</v>
      </c>
      <c r="P40" s="207" t="n">
        <f aca="false">IF('Pedido e Cotação'!E50="",0,IF('Pedido e Cotação'!F50=10,Preço!J40,IF('Pedido e Cotação'!F50=25,Preço!K40,IF('Pedido e Cotação'!F50=50,Preço!L40,IF('Pedido e Cotação'!F50=100,Preço!M40,IF('Pedido e Cotação'!F50=200,Preço!N40,IF('Pedido e Cotação'!F50=1000,Preço!O40)))))))</f>
        <v>0</v>
      </c>
      <c r="Q40" s="207" t="n">
        <f aca="false">IF('Pedido e Cotação'!E50="",0,IF('Pedido e Cotação'!F50=10,Preço!Q40,IF('Pedido e Cotação'!F50=25,Preço!R40,IF('Pedido e Cotação'!F50=50,Preço!S40,IF('Pedido e Cotação'!F50=100,Preço!T40,IF('Pedido e Cotação'!F50=200,Preço!U40,IF('Pedido e Cotação'!F50=1000,Preço!V40)))))))</f>
        <v>0</v>
      </c>
      <c r="R40" s="207" t="str">
        <f aca="false">IF(D40=0,"",IF('Pedido e Cotação'!F50=10,D40*AG$6,IF('Pedido e Cotação'!F50=25,D40*AH$6,IF('Pedido e Cotação'!F50=50,D40*AI$6,IF('Pedido e Cotação'!F50=100,D40*AJ$6,IF('Pedido e Cotação'!F50=200,D40*AK$6,IF('Pedido e Cotação'!F50=1000,D40*AL$6)))))))</f>
        <v/>
      </c>
      <c r="S40" s="207" t="str">
        <f aca="false">IF(E40=0,"",IF('Pedido e Cotação'!F50=10,(E40/4)*AG$11,IF('Pedido e Cotação'!F50=25,(E40/4)*AH$11,IF('Pedido e Cotação'!F50=50,(E40/4)*AI$11,IF('Pedido e Cotação'!F50=100,(E40/4)*AJ$11,IF('Pedido e Cotação'!F50=200,(E40/4)*AK$11,IF('Pedido e Cotação'!F50=1000,(E40/4)*AL$11)))))))</f>
        <v/>
      </c>
      <c r="T40" s="207" t="str">
        <f aca="false">IF(F40=0,"",IF('Pedido e Cotação'!F50=10,(F40/5)*AG$12,IF('Pedido e Cotação'!F50=25,(F40/5)*AH$12,IF('Pedido e Cotação'!F50=50,(F40/5)*AI$12,IF('Pedido e Cotação'!F50=100,(F40/5)*AJ$12,IF('Pedido e Cotação'!F50=200,(F40/5)*AK$12,IF('Pedido e Cotação'!F50=1000,(F40/5)*AL$12)))))))</f>
        <v/>
      </c>
      <c r="U40" s="207" t="str">
        <f aca="false">IF(G40=0,"",IF('Pedido e Cotação'!F50=10,(G40/5)*AG$13,IF('Pedido e Cotação'!F50=25,(G40/5)*AH$13,IF('Pedido e Cotação'!F50=50,(G40/5)*AI$13,IF('Pedido e Cotação'!F50=100,(G40/5)*AJ$13,IF('Pedido e Cotação'!F50=200,(G40/5)*AK$13,IF('Pedido e Cotação'!F50=1000,(G40/5)*AL$13)))))))</f>
        <v/>
      </c>
      <c r="V40" s="207" t="str">
        <f aca="false">IF(H40=0,"",IF('Pedido e Cotação'!F50=10,(H40/5)*AG$14,IF('Pedido e Cotação'!F50=25,(H40/5)*AH$14,IF('Pedido e Cotação'!F50=50,(H40/5)*AI$14,IF('Pedido e Cotação'!F50=100,(H40/5)*AJ$14,IF('Pedido e Cotação'!F50=200,(H40/5)*AK$14,IF('Pedido e Cotação'!F50=1000,(H40/5)*AL$14)))))))</f>
        <v/>
      </c>
      <c r="W40" s="207" t="str">
        <f aca="false">IF(I40=0,"",IF('Pedido e Cotação'!F50=10,(I40/5)*AG$15,IF('Pedido e Cotação'!F50=25,(I40/5)*AH$15,IF('Pedido e Cotação'!F50=50,(I40/5)*AI$15,IF('Pedido e Cotação'!F50=100,(I40/5)*AJ$15,IF('Pedido e Cotação'!F50=200,(I40/5)*AK$15,IF('Pedido e Cotação'!F50=1000,(I40/5)*AL$15)))))))</f>
        <v/>
      </c>
      <c r="X40" s="207" t="str">
        <f aca="false">IF(J40=0,"",IF('Pedido e Cotação'!F50=10,(J40/5)*AG$16,IF('Pedido e Cotação'!F50=25,(J40/5)*AH$16,IF('Pedido e Cotação'!F50=50,(J40/5)*AI$16,IF('Pedido e Cotação'!F50=100,(J40/5)*AJ$16,IF('Pedido e Cotação'!F50=200,(J40/5)*AK$16,IF('Pedido e Cotação'!F50=1000,(J40/5)*AL$16)))))))</f>
        <v/>
      </c>
      <c r="Y40" s="207" t="str">
        <f aca="false">IF(K40=0,"",IF('Pedido e Cotação'!F50=10,(K40/5)*AG$17,IF('Pedido e Cotação'!F50=25,(K40/5)*AH$17,IF('Pedido e Cotação'!F50=50,(K40/5)*AI$17,IF('Pedido e Cotação'!F50=100,(K40/5)*AJ$17,IF('Pedido e Cotação'!F50=200,(K40/5)*AK$17,IF('Pedido e Cotação'!F50=1000,(K40/5)*AL$17)))))))</f>
        <v/>
      </c>
      <c r="Z40" s="207" t="str">
        <f aca="false">IF(L40=0,"",IF('Pedido e Cotação'!F50=10,((L40)*AG$7)/4,IF('Pedido e Cotação'!F50=25,((L40)*AH$7)/4,IF('Pedido e Cotação'!F50=50,((L40)*AI$7)/4,IF('Pedido e Cotação'!F50=100,((L40)*AJ$7)/4,IF('Pedido e Cotação'!F50=200,((L40)*AK$7)/4,IF('Pedido e Cotação'!F50=1000,(L40)*AL$7)))))))</f>
        <v/>
      </c>
      <c r="AA40" s="207" t="str">
        <f aca="false">IF(M40=0,"",IF('Pedido e Cotação'!F50=10,(M40*AG$8)/2,IF('Pedido e Cotação'!F50=25,(M40*AH$8)/2,IF('Pedido e Cotação'!F50=50,(M40*AI$8)/2,IF('Pedido e Cotação'!F50=100,(M40*AJ$8)/2,IF('Pedido e Cotação'!F50=200,(M40*AK$8)/2,IF('Pedido e Cotação'!F50=1000,M40*AL$8)))))))</f>
        <v/>
      </c>
      <c r="AB40" s="207" t="str">
        <f aca="false">IF(N40=0,"",IF('Pedido e Cotação'!F50=10,(N40*AG$9)/2,IF('Pedido e Cotação'!F50=25,(N40*AH$9)/2,IF('Pedido e Cotação'!F50=50,(N40*AI$9)/2,IF('Pedido e Cotação'!F50=100,(N40*AJ$9)/2,IF('Pedido e Cotação'!F50=200,(N40*AK$9)/2,IF('Pedido e Cotação'!F50=1000,N40*AL$9)))))))</f>
        <v/>
      </c>
      <c r="AC40" s="207" t="str">
        <f aca="false">IF(O40=0,"",IF('Pedido e Cotação'!F50=10,(O40*AG$10),IF('Pedido e Cotação'!F50=25,(O40*AH$10),IF('Pedido e Cotação'!F50=50,(O40*AI$10),IF('Pedido e Cotação'!F50=100,(O40*AJ$10),IF('Pedido e Cotação'!F50=200,(O40*AK$10),IF('Pedido e Cotação'!F50=1000,O40*AL$10)))))))</f>
        <v/>
      </c>
      <c r="AD40" s="208" t="n">
        <f aca="false">SUM(P40:AC40)+Marcações!AI40</f>
        <v>0</v>
      </c>
    </row>
    <row r="41" customFormat="false" ht="12.75" hidden="false" customHeight="false" outlineLevel="0" collapsed="false">
      <c r="B41" s="205" t="n">
        <f aca="false">LEN(SUBSTITUTE('Pedido e Cotação'!E51," ",""))</f>
        <v>0</v>
      </c>
      <c r="C41" s="206" t="n">
        <f aca="false">B41-SUM(D41:O41)</f>
        <v>0</v>
      </c>
      <c r="D41" s="206" t="n">
        <f aca="false">LEN('Pedido e Cotação'!E51)-LEN(SUBSTITUTE('Pedido e Cotação'!E51,"I",""))</f>
        <v>0</v>
      </c>
      <c r="E41" s="206" t="n">
        <f aca="false">LEN('Pedido e Cotação'!E51)-LEN(SUBSTITUTE('Pedido e Cotação'!E51,"[dU]",""))</f>
        <v>0</v>
      </c>
      <c r="F41" s="206" t="n">
        <f aca="false">LEN('Pedido e Cotação'!E51)-LEN(SUBSTITUTE('Pedido e Cotação'!E51,"[mrA]",""))</f>
        <v>0</v>
      </c>
      <c r="G41" s="206" t="n">
        <f aca="false">LEN('Pedido e Cotação'!E51)-LEN(SUBSTITUTE('Pedido e Cotação'!E51,"[mrC]",""))</f>
        <v>0</v>
      </c>
      <c r="H41" s="206" t="n">
        <f aca="false">LEN('Pedido e Cotação'!E51)-LEN(SUBSTITUTE('Pedido e Cotação'!E51,"[mrG]",""))</f>
        <v>0</v>
      </c>
      <c r="I41" s="206" t="n">
        <f aca="false">LEN('Pedido e Cotação'!E51)-LEN(SUBSTITUTE('Pedido e Cotação'!E51,"[mrT]",""))</f>
        <v>0</v>
      </c>
      <c r="J41" s="206" t="n">
        <f aca="false">LEN('Pedido e Cotação'!E51)-LEN(SUBSTITUTE('Pedido e Cotação'!E51,"[mrU]",""))</f>
        <v>0</v>
      </c>
      <c r="K41" s="206" t="n">
        <f aca="false">LEN('Pedido e Cotação'!E51)-LEN(SUBSTITUTE('Pedido e Cotação'!E51,"[mdC]",""))</f>
        <v>0</v>
      </c>
      <c r="L41" s="206" t="n">
        <f aca="false">LEN('Pedido e Cotação'!E51)-LEN(SUBSTITUTE('Pedido e Cotação'!E51,"8oxo",""))</f>
        <v>0</v>
      </c>
      <c r="M41" s="206" t="n">
        <f aca="false">LEN('Pedido e Cotação'!E51)-LEN(SUBSTITUTE('Pedido e Cotação'!E51,"C3",""))</f>
        <v>0</v>
      </c>
      <c r="N41" s="206" t="n">
        <f aca="false">LEN('Pedido e Cotação'!E51)-LEN(SUBSTITUTE('Pedido e Cotação'!E51,"C6",""))</f>
        <v>0</v>
      </c>
      <c r="O41" s="206" t="n">
        <f aca="false">LEN('Pedido e Cotação'!E51)-LEN(SUBSTITUTE('Pedido e Cotação'!E51,"*",""))</f>
        <v>0</v>
      </c>
      <c r="P41" s="207" t="n">
        <f aca="false">IF('Pedido e Cotação'!E51="",0,IF('Pedido e Cotação'!F51=10,Preço!J41,IF('Pedido e Cotação'!F51=25,Preço!K41,IF('Pedido e Cotação'!F51=50,Preço!L41,IF('Pedido e Cotação'!F51=100,Preço!M41,IF('Pedido e Cotação'!F51=200,Preço!N41,IF('Pedido e Cotação'!F51=1000,Preço!O41)))))))</f>
        <v>0</v>
      </c>
      <c r="Q41" s="207" t="n">
        <f aca="false">IF('Pedido e Cotação'!E51="",0,IF('Pedido e Cotação'!F51=10,Preço!Q41,IF('Pedido e Cotação'!F51=25,Preço!R41,IF('Pedido e Cotação'!F51=50,Preço!S41,IF('Pedido e Cotação'!F51=100,Preço!T41,IF('Pedido e Cotação'!F51=200,Preço!U41,IF('Pedido e Cotação'!F51=1000,Preço!V41)))))))</f>
        <v>0</v>
      </c>
      <c r="R41" s="207" t="str">
        <f aca="false">IF(D41=0,"",IF('Pedido e Cotação'!F51=10,D41*AG$6,IF('Pedido e Cotação'!F51=25,D41*AH$6,IF('Pedido e Cotação'!F51=50,D41*AI$6,IF('Pedido e Cotação'!F51=100,D41*AJ$6,IF('Pedido e Cotação'!F51=200,D41*AK$6,IF('Pedido e Cotação'!F51=1000,D41*AL$6)))))))</f>
        <v/>
      </c>
      <c r="S41" s="207" t="str">
        <f aca="false">IF(E41=0,"",IF('Pedido e Cotação'!F51=10,(E41/4)*AG$11,IF('Pedido e Cotação'!F51=25,(E41/4)*AH$11,IF('Pedido e Cotação'!F51=50,(E41/4)*AI$11,IF('Pedido e Cotação'!F51=100,(E41/4)*AJ$11,IF('Pedido e Cotação'!F51=200,(E41/4)*AK$11,IF('Pedido e Cotação'!F51=1000,(E41/4)*AL$11)))))))</f>
        <v/>
      </c>
      <c r="T41" s="207" t="str">
        <f aca="false">IF(F41=0,"",IF('Pedido e Cotação'!F51=10,(F41/5)*AG$12,IF('Pedido e Cotação'!F51=25,(F41/5)*AH$12,IF('Pedido e Cotação'!F51=50,(F41/5)*AI$12,IF('Pedido e Cotação'!F51=100,(F41/5)*AJ$12,IF('Pedido e Cotação'!F51=200,(F41/5)*AK$12,IF('Pedido e Cotação'!F51=1000,(F41/5)*AL$12)))))))</f>
        <v/>
      </c>
      <c r="U41" s="207" t="str">
        <f aca="false">IF(G41=0,"",IF('Pedido e Cotação'!F51=10,(G41/5)*AG$13,IF('Pedido e Cotação'!F51=25,(G41/5)*AH$13,IF('Pedido e Cotação'!F51=50,(G41/5)*AI$13,IF('Pedido e Cotação'!F51=100,(G41/5)*AJ$13,IF('Pedido e Cotação'!F51=200,(G41/5)*AK$13,IF('Pedido e Cotação'!F51=1000,(G41/5)*AL$13)))))))</f>
        <v/>
      </c>
      <c r="V41" s="207" t="str">
        <f aca="false">IF(H41=0,"",IF('Pedido e Cotação'!F51=10,(H41/5)*AG$14,IF('Pedido e Cotação'!F51=25,(H41/5)*AH$14,IF('Pedido e Cotação'!F51=50,(H41/5)*AI$14,IF('Pedido e Cotação'!F51=100,(H41/5)*AJ$14,IF('Pedido e Cotação'!F51=200,(H41/5)*AK$14,IF('Pedido e Cotação'!F51=1000,(H41/5)*AL$14)))))))</f>
        <v/>
      </c>
      <c r="W41" s="207" t="str">
        <f aca="false">IF(I41=0,"",IF('Pedido e Cotação'!F51=10,(I41/5)*AG$15,IF('Pedido e Cotação'!F51=25,(I41/5)*AH$15,IF('Pedido e Cotação'!F51=50,(I41/5)*AI$15,IF('Pedido e Cotação'!F51=100,(I41/5)*AJ$15,IF('Pedido e Cotação'!F51=200,(I41/5)*AK$15,IF('Pedido e Cotação'!F51=1000,(I41/5)*AL$15)))))))</f>
        <v/>
      </c>
      <c r="X41" s="207" t="str">
        <f aca="false">IF(J41=0,"",IF('Pedido e Cotação'!F51=10,(J41/5)*AG$16,IF('Pedido e Cotação'!F51=25,(J41/5)*AH$16,IF('Pedido e Cotação'!F51=50,(J41/5)*AI$16,IF('Pedido e Cotação'!F51=100,(J41/5)*AJ$16,IF('Pedido e Cotação'!F51=200,(J41/5)*AK$16,IF('Pedido e Cotação'!F51=1000,(J41/5)*AL$16)))))))</f>
        <v/>
      </c>
      <c r="Y41" s="207" t="str">
        <f aca="false">IF(K41=0,"",IF('Pedido e Cotação'!F51=10,(K41/5)*AG$17,IF('Pedido e Cotação'!F51=25,(K41/5)*AH$17,IF('Pedido e Cotação'!F51=50,(K41/5)*AI$17,IF('Pedido e Cotação'!F51=100,(K41/5)*AJ$17,IF('Pedido e Cotação'!F51=200,(K41/5)*AK$17,IF('Pedido e Cotação'!F51=1000,(K41/5)*AL$17)))))))</f>
        <v/>
      </c>
      <c r="Z41" s="207" t="str">
        <f aca="false">IF(L41=0,"",IF('Pedido e Cotação'!F51=10,((L41)*AG$7)/4,IF('Pedido e Cotação'!F51=25,((L41)*AH$7)/4,IF('Pedido e Cotação'!F51=50,((L41)*AI$7)/4,IF('Pedido e Cotação'!F51=100,((L41)*AJ$7)/4,IF('Pedido e Cotação'!F51=200,((L41)*AK$7)/4,IF('Pedido e Cotação'!F51=1000,(L41)*AL$7)))))))</f>
        <v/>
      </c>
      <c r="AA41" s="207" t="str">
        <f aca="false">IF(M41=0,"",IF('Pedido e Cotação'!F51=10,(M41*AG$8)/2,IF('Pedido e Cotação'!F51=25,(M41*AH$8)/2,IF('Pedido e Cotação'!F51=50,(M41*AI$8)/2,IF('Pedido e Cotação'!F51=100,(M41*AJ$8)/2,IF('Pedido e Cotação'!F51=200,(M41*AK$8)/2,IF('Pedido e Cotação'!F51=1000,M41*AL$8)))))))</f>
        <v/>
      </c>
      <c r="AB41" s="207" t="str">
        <f aca="false">IF(N41=0,"",IF('Pedido e Cotação'!F51=10,(N41*AG$9)/2,IF('Pedido e Cotação'!F51=25,(N41*AH$9)/2,IF('Pedido e Cotação'!F51=50,(N41*AI$9)/2,IF('Pedido e Cotação'!F51=100,(N41*AJ$9)/2,IF('Pedido e Cotação'!F51=200,(N41*AK$9)/2,IF('Pedido e Cotação'!F51=1000,N41*AL$9)))))))</f>
        <v/>
      </c>
      <c r="AC41" s="207" t="str">
        <f aca="false">IF(O41=0,"",IF('Pedido e Cotação'!F51=10,(O41*AG$10),IF('Pedido e Cotação'!F51=25,(O41*AH$10),IF('Pedido e Cotação'!F51=50,(O41*AI$10),IF('Pedido e Cotação'!F51=100,(O41*AJ$10),IF('Pedido e Cotação'!F51=200,(O41*AK$10),IF('Pedido e Cotação'!F51=1000,O41*AL$10)))))))</f>
        <v/>
      </c>
      <c r="AD41" s="208" t="n">
        <f aca="false">SUM(P41:AC41)+Marcações!AI41</f>
        <v>0</v>
      </c>
    </row>
    <row r="42" customFormat="false" ht="12.75" hidden="false" customHeight="false" outlineLevel="0" collapsed="false">
      <c r="B42" s="205" t="n">
        <f aca="false">LEN(SUBSTITUTE('Pedido e Cotação'!E52," ",""))</f>
        <v>0</v>
      </c>
      <c r="C42" s="206" t="n">
        <f aca="false">B42-SUM(D42:O42)</f>
        <v>0</v>
      </c>
      <c r="D42" s="206" t="n">
        <f aca="false">LEN('Pedido e Cotação'!E52)-LEN(SUBSTITUTE('Pedido e Cotação'!E52,"I",""))</f>
        <v>0</v>
      </c>
      <c r="E42" s="206" t="n">
        <f aca="false">LEN('Pedido e Cotação'!E52)-LEN(SUBSTITUTE('Pedido e Cotação'!E52,"[dU]",""))</f>
        <v>0</v>
      </c>
      <c r="F42" s="206" t="n">
        <f aca="false">LEN('Pedido e Cotação'!E52)-LEN(SUBSTITUTE('Pedido e Cotação'!E52,"[mrA]",""))</f>
        <v>0</v>
      </c>
      <c r="G42" s="206" t="n">
        <f aca="false">LEN('Pedido e Cotação'!E52)-LEN(SUBSTITUTE('Pedido e Cotação'!E52,"[mrC]",""))</f>
        <v>0</v>
      </c>
      <c r="H42" s="206" t="n">
        <f aca="false">LEN('Pedido e Cotação'!E52)-LEN(SUBSTITUTE('Pedido e Cotação'!E52,"[mrG]",""))</f>
        <v>0</v>
      </c>
      <c r="I42" s="206" t="n">
        <f aca="false">LEN('Pedido e Cotação'!E52)-LEN(SUBSTITUTE('Pedido e Cotação'!E52,"[mrT]",""))</f>
        <v>0</v>
      </c>
      <c r="J42" s="206" t="n">
        <f aca="false">LEN('Pedido e Cotação'!E52)-LEN(SUBSTITUTE('Pedido e Cotação'!E52,"[mrU]",""))</f>
        <v>0</v>
      </c>
      <c r="K42" s="206" t="n">
        <f aca="false">LEN('Pedido e Cotação'!E52)-LEN(SUBSTITUTE('Pedido e Cotação'!E52,"[mdC]",""))</f>
        <v>0</v>
      </c>
      <c r="L42" s="206" t="n">
        <f aca="false">LEN('Pedido e Cotação'!E52)-LEN(SUBSTITUTE('Pedido e Cotação'!E52,"8oxo",""))</f>
        <v>0</v>
      </c>
      <c r="M42" s="206" t="n">
        <f aca="false">LEN('Pedido e Cotação'!E52)-LEN(SUBSTITUTE('Pedido e Cotação'!E52,"C3",""))</f>
        <v>0</v>
      </c>
      <c r="N42" s="206" t="n">
        <f aca="false">LEN('Pedido e Cotação'!E52)-LEN(SUBSTITUTE('Pedido e Cotação'!E52,"C6",""))</f>
        <v>0</v>
      </c>
      <c r="O42" s="206" t="n">
        <f aca="false">LEN('Pedido e Cotação'!E52)-LEN(SUBSTITUTE('Pedido e Cotação'!E52,"*",""))</f>
        <v>0</v>
      </c>
      <c r="P42" s="207" t="n">
        <f aca="false">IF('Pedido e Cotação'!E52="",0,IF('Pedido e Cotação'!F52=10,Preço!J42,IF('Pedido e Cotação'!F52=25,Preço!K42,IF('Pedido e Cotação'!F52=50,Preço!L42,IF('Pedido e Cotação'!F52=100,Preço!M42,IF('Pedido e Cotação'!F52=200,Preço!N42,IF('Pedido e Cotação'!F52=1000,Preço!O42)))))))</f>
        <v>0</v>
      </c>
      <c r="Q42" s="207" t="n">
        <f aca="false">IF('Pedido e Cotação'!E52="",0,IF('Pedido e Cotação'!F52=10,Preço!Q42,IF('Pedido e Cotação'!F52=25,Preço!R42,IF('Pedido e Cotação'!F52=50,Preço!S42,IF('Pedido e Cotação'!F52=100,Preço!T42,IF('Pedido e Cotação'!F52=200,Preço!U42,IF('Pedido e Cotação'!F52=1000,Preço!V42)))))))</f>
        <v>0</v>
      </c>
      <c r="R42" s="207" t="str">
        <f aca="false">IF(D42=0,"",IF('Pedido e Cotação'!F52=10,D42*AG$6,IF('Pedido e Cotação'!F52=25,D42*AH$6,IF('Pedido e Cotação'!F52=50,D42*AI$6,IF('Pedido e Cotação'!F52=100,D42*AJ$6,IF('Pedido e Cotação'!F52=200,D42*AK$6,IF('Pedido e Cotação'!F52=1000,D42*AL$6)))))))</f>
        <v/>
      </c>
      <c r="S42" s="207" t="str">
        <f aca="false">IF(E42=0,"",IF('Pedido e Cotação'!F52=10,(E42/4)*AG$11,IF('Pedido e Cotação'!F52=25,(E42/4)*AH$11,IF('Pedido e Cotação'!F52=50,(E42/4)*AI$11,IF('Pedido e Cotação'!F52=100,(E42/4)*AJ$11,IF('Pedido e Cotação'!F52=200,(E42/4)*AK$11,IF('Pedido e Cotação'!F52=1000,(E42/4)*AL$11)))))))</f>
        <v/>
      </c>
      <c r="T42" s="207" t="str">
        <f aca="false">IF(F42=0,"",IF('Pedido e Cotação'!F52=10,(F42/5)*AG$12,IF('Pedido e Cotação'!F52=25,(F42/5)*AH$12,IF('Pedido e Cotação'!F52=50,(F42/5)*AI$12,IF('Pedido e Cotação'!F52=100,(F42/5)*AJ$12,IF('Pedido e Cotação'!F52=200,(F42/5)*AK$12,IF('Pedido e Cotação'!F52=1000,(F42/5)*AL$12)))))))</f>
        <v/>
      </c>
      <c r="U42" s="207" t="str">
        <f aca="false">IF(G42=0,"",IF('Pedido e Cotação'!F52=10,(G42/5)*AG$13,IF('Pedido e Cotação'!F52=25,(G42/5)*AH$13,IF('Pedido e Cotação'!F52=50,(G42/5)*AI$13,IF('Pedido e Cotação'!F52=100,(G42/5)*AJ$13,IF('Pedido e Cotação'!F52=200,(G42/5)*AK$13,IF('Pedido e Cotação'!F52=1000,(G42/5)*AL$13)))))))</f>
        <v/>
      </c>
      <c r="V42" s="207" t="str">
        <f aca="false">IF(H42=0,"",IF('Pedido e Cotação'!F52=10,(H42/5)*AG$14,IF('Pedido e Cotação'!F52=25,(H42/5)*AH$14,IF('Pedido e Cotação'!F52=50,(H42/5)*AI$14,IF('Pedido e Cotação'!F52=100,(H42/5)*AJ$14,IF('Pedido e Cotação'!F52=200,(H42/5)*AK$14,IF('Pedido e Cotação'!F52=1000,(H42/5)*AL$14)))))))</f>
        <v/>
      </c>
      <c r="W42" s="207" t="str">
        <f aca="false">IF(I42=0,"",IF('Pedido e Cotação'!F52=10,(I42/5)*AG$15,IF('Pedido e Cotação'!F52=25,(I42/5)*AH$15,IF('Pedido e Cotação'!F52=50,(I42/5)*AI$15,IF('Pedido e Cotação'!F52=100,(I42/5)*AJ$15,IF('Pedido e Cotação'!F52=200,(I42/5)*AK$15,IF('Pedido e Cotação'!F52=1000,(I42/5)*AL$15)))))))</f>
        <v/>
      </c>
      <c r="X42" s="207" t="str">
        <f aca="false">IF(J42=0,"",IF('Pedido e Cotação'!F52=10,(J42/5)*AG$16,IF('Pedido e Cotação'!F52=25,(J42/5)*AH$16,IF('Pedido e Cotação'!F52=50,(J42/5)*AI$16,IF('Pedido e Cotação'!F52=100,(J42/5)*AJ$16,IF('Pedido e Cotação'!F52=200,(J42/5)*AK$16,IF('Pedido e Cotação'!F52=1000,(J42/5)*AL$16)))))))</f>
        <v/>
      </c>
      <c r="Y42" s="207" t="str">
        <f aca="false">IF(K42=0,"",IF('Pedido e Cotação'!F52=10,(K42/5)*AG$17,IF('Pedido e Cotação'!F52=25,(K42/5)*AH$17,IF('Pedido e Cotação'!F52=50,(K42/5)*AI$17,IF('Pedido e Cotação'!F52=100,(K42/5)*AJ$17,IF('Pedido e Cotação'!F52=200,(K42/5)*AK$17,IF('Pedido e Cotação'!F52=1000,(K42/5)*AL$17)))))))</f>
        <v/>
      </c>
      <c r="Z42" s="207" t="str">
        <f aca="false">IF(L42=0,"",IF('Pedido e Cotação'!F52=10,((L42)*AG$7)/4,IF('Pedido e Cotação'!F52=25,((L42)*AH$7)/4,IF('Pedido e Cotação'!F52=50,((L42)*AI$7)/4,IF('Pedido e Cotação'!F52=100,((L42)*AJ$7)/4,IF('Pedido e Cotação'!F52=200,((L42)*AK$7)/4,IF('Pedido e Cotação'!F52=1000,(L42)*AL$7)))))))</f>
        <v/>
      </c>
      <c r="AA42" s="207" t="str">
        <f aca="false">IF(M42=0,"",IF('Pedido e Cotação'!F52=10,(M42*AG$8)/2,IF('Pedido e Cotação'!F52=25,(M42*AH$8)/2,IF('Pedido e Cotação'!F52=50,(M42*AI$8)/2,IF('Pedido e Cotação'!F52=100,(M42*AJ$8)/2,IF('Pedido e Cotação'!F52=200,(M42*AK$8)/2,IF('Pedido e Cotação'!F52=1000,M42*AL$8)))))))</f>
        <v/>
      </c>
      <c r="AB42" s="207" t="str">
        <f aca="false">IF(N42=0,"",IF('Pedido e Cotação'!F52=10,(N42*AG$9)/2,IF('Pedido e Cotação'!F52=25,(N42*AH$9)/2,IF('Pedido e Cotação'!F52=50,(N42*AI$9)/2,IF('Pedido e Cotação'!F52=100,(N42*AJ$9)/2,IF('Pedido e Cotação'!F52=200,(N42*AK$9)/2,IF('Pedido e Cotação'!F52=1000,N42*AL$9)))))))</f>
        <v/>
      </c>
      <c r="AC42" s="207" t="str">
        <f aca="false">IF(O42=0,"",IF('Pedido e Cotação'!F52=10,(O42*AG$10),IF('Pedido e Cotação'!F52=25,(O42*AH$10),IF('Pedido e Cotação'!F52=50,(O42*AI$10),IF('Pedido e Cotação'!F52=100,(O42*AJ$10),IF('Pedido e Cotação'!F52=200,(O42*AK$10),IF('Pedido e Cotação'!F52=1000,O42*AL$10)))))))</f>
        <v/>
      </c>
      <c r="AD42" s="208" t="n">
        <f aca="false">SUM(P42:AC42)+Marcações!AI42</f>
        <v>0</v>
      </c>
    </row>
    <row r="43" customFormat="false" ht="12.75" hidden="false" customHeight="false" outlineLevel="0" collapsed="false">
      <c r="B43" s="205" t="n">
        <f aca="false">LEN(SUBSTITUTE('Pedido e Cotação'!E53," ",""))</f>
        <v>0</v>
      </c>
      <c r="C43" s="206" t="n">
        <f aca="false">B43-SUM(D43:O43)</f>
        <v>0</v>
      </c>
      <c r="D43" s="206" t="n">
        <f aca="false">LEN('Pedido e Cotação'!E53)-LEN(SUBSTITUTE('Pedido e Cotação'!E53,"I",""))</f>
        <v>0</v>
      </c>
      <c r="E43" s="206" t="n">
        <f aca="false">LEN('Pedido e Cotação'!E53)-LEN(SUBSTITUTE('Pedido e Cotação'!E53,"[dU]",""))</f>
        <v>0</v>
      </c>
      <c r="F43" s="206" t="n">
        <f aca="false">LEN('Pedido e Cotação'!E53)-LEN(SUBSTITUTE('Pedido e Cotação'!E53,"[mrA]",""))</f>
        <v>0</v>
      </c>
      <c r="G43" s="206" t="n">
        <f aca="false">LEN('Pedido e Cotação'!E53)-LEN(SUBSTITUTE('Pedido e Cotação'!E53,"[mrC]",""))</f>
        <v>0</v>
      </c>
      <c r="H43" s="206" t="n">
        <f aca="false">LEN('Pedido e Cotação'!E53)-LEN(SUBSTITUTE('Pedido e Cotação'!E53,"[mrG]",""))</f>
        <v>0</v>
      </c>
      <c r="I43" s="206" t="n">
        <f aca="false">LEN('Pedido e Cotação'!E53)-LEN(SUBSTITUTE('Pedido e Cotação'!E53,"[mrT]",""))</f>
        <v>0</v>
      </c>
      <c r="J43" s="206" t="n">
        <f aca="false">LEN('Pedido e Cotação'!E53)-LEN(SUBSTITUTE('Pedido e Cotação'!E53,"[mrU]",""))</f>
        <v>0</v>
      </c>
      <c r="K43" s="206" t="n">
        <f aca="false">LEN('Pedido e Cotação'!E53)-LEN(SUBSTITUTE('Pedido e Cotação'!E53,"[mdC]",""))</f>
        <v>0</v>
      </c>
      <c r="L43" s="206" t="n">
        <f aca="false">LEN('Pedido e Cotação'!E53)-LEN(SUBSTITUTE('Pedido e Cotação'!E53,"8oxo",""))</f>
        <v>0</v>
      </c>
      <c r="M43" s="206" t="n">
        <f aca="false">LEN('Pedido e Cotação'!E53)-LEN(SUBSTITUTE('Pedido e Cotação'!E53,"C3",""))</f>
        <v>0</v>
      </c>
      <c r="N43" s="206" t="n">
        <f aca="false">LEN('Pedido e Cotação'!E53)-LEN(SUBSTITUTE('Pedido e Cotação'!E53,"C6",""))</f>
        <v>0</v>
      </c>
      <c r="O43" s="206" t="n">
        <f aca="false">LEN('Pedido e Cotação'!E53)-LEN(SUBSTITUTE('Pedido e Cotação'!E53,"*",""))</f>
        <v>0</v>
      </c>
      <c r="P43" s="207" t="n">
        <f aca="false">IF('Pedido e Cotação'!E53="",0,IF('Pedido e Cotação'!F53=10,Preço!J43,IF('Pedido e Cotação'!F53=25,Preço!K43,IF('Pedido e Cotação'!F53=50,Preço!L43,IF('Pedido e Cotação'!F53=100,Preço!M43,IF('Pedido e Cotação'!F53=200,Preço!N43,IF('Pedido e Cotação'!F53=1000,Preço!O43)))))))</f>
        <v>0</v>
      </c>
      <c r="Q43" s="207" t="n">
        <f aca="false">IF('Pedido e Cotação'!E53="",0,IF('Pedido e Cotação'!F53=10,Preço!Q43,IF('Pedido e Cotação'!F53=25,Preço!R43,IF('Pedido e Cotação'!F53=50,Preço!S43,IF('Pedido e Cotação'!F53=100,Preço!T43,IF('Pedido e Cotação'!F53=200,Preço!U43,IF('Pedido e Cotação'!F53=1000,Preço!V43)))))))</f>
        <v>0</v>
      </c>
      <c r="R43" s="207" t="str">
        <f aca="false">IF(D43=0,"",IF('Pedido e Cotação'!F53=10,D43*AG$6,IF('Pedido e Cotação'!F53=25,D43*AH$6,IF('Pedido e Cotação'!F53=50,D43*AI$6,IF('Pedido e Cotação'!F53=100,D43*AJ$6,IF('Pedido e Cotação'!F53=200,D43*AK$6,IF('Pedido e Cotação'!F53=1000,D43*AL$6)))))))</f>
        <v/>
      </c>
      <c r="S43" s="207" t="str">
        <f aca="false">IF(E43=0,"",IF('Pedido e Cotação'!F53=10,(E43/4)*AG$11,IF('Pedido e Cotação'!F53=25,(E43/4)*AH$11,IF('Pedido e Cotação'!F53=50,(E43/4)*AI$11,IF('Pedido e Cotação'!F53=100,(E43/4)*AJ$11,IF('Pedido e Cotação'!F53=200,(E43/4)*AK$11,IF('Pedido e Cotação'!F53=1000,(E43/4)*AL$11)))))))</f>
        <v/>
      </c>
      <c r="T43" s="207" t="str">
        <f aca="false">IF(F43=0,"",IF('Pedido e Cotação'!F53=10,(F43/5)*AG$12,IF('Pedido e Cotação'!F53=25,(F43/5)*AH$12,IF('Pedido e Cotação'!F53=50,(F43/5)*AI$12,IF('Pedido e Cotação'!F53=100,(F43/5)*AJ$12,IF('Pedido e Cotação'!F53=200,(F43/5)*AK$12,IF('Pedido e Cotação'!F53=1000,(F43/5)*AL$12)))))))</f>
        <v/>
      </c>
      <c r="U43" s="207" t="str">
        <f aca="false">IF(G43=0,"",IF('Pedido e Cotação'!F53=10,(G43/5)*AG$13,IF('Pedido e Cotação'!F53=25,(G43/5)*AH$13,IF('Pedido e Cotação'!F53=50,(G43/5)*AI$13,IF('Pedido e Cotação'!F53=100,(G43/5)*AJ$13,IF('Pedido e Cotação'!F53=200,(G43/5)*AK$13,IF('Pedido e Cotação'!F53=1000,(G43/5)*AL$13)))))))</f>
        <v/>
      </c>
      <c r="V43" s="207" t="str">
        <f aca="false">IF(H43=0,"",IF('Pedido e Cotação'!F53=10,(H43/5)*AG$14,IF('Pedido e Cotação'!F53=25,(H43/5)*AH$14,IF('Pedido e Cotação'!F53=50,(H43/5)*AI$14,IF('Pedido e Cotação'!F53=100,(H43/5)*AJ$14,IF('Pedido e Cotação'!F53=200,(H43/5)*AK$14,IF('Pedido e Cotação'!F53=1000,(H43/5)*AL$14)))))))</f>
        <v/>
      </c>
      <c r="W43" s="207" t="str">
        <f aca="false">IF(I43=0,"",IF('Pedido e Cotação'!F53=10,(I43/5)*AG$15,IF('Pedido e Cotação'!F53=25,(I43/5)*AH$15,IF('Pedido e Cotação'!F53=50,(I43/5)*AI$15,IF('Pedido e Cotação'!F53=100,(I43/5)*AJ$15,IF('Pedido e Cotação'!F53=200,(I43/5)*AK$15,IF('Pedido e Cotação'!F53=1000,(I43/5)*AL$15)))))))</f>
        <v/>
      </c>
      <c r="X43" s="207" t="str">
        <f aca="false">IF(J43=0,"",IF('Pedido e Cotação'!F53=10,(J43/5)*AG$16,IF('Pedido e Cotação'!F53=25,(J43/5)*AH$16,IF('Pedido e Cotação'!F53=50,(J43/5)*AI$16,IF('Pedido e Cotação'!F53=100,(J43/5)*AJ$16,IF('Pedido e Cotação'!F53=200,(J43/5)*AK$16,IF('Pedido e Cotação'!F53=1000,(J43/5)*AL$16)))))))</f>
        <v/>
      </c>
      <c r="Y43" s="207" t="str">
        <f aca="false">IF(K43=0,"",IF('Pedido e Cotação'!F53=10,(K43/5)*AG$17,IF('Pedido e Cotação'!F53=25,(K43/5)*AH$17,IF('Pedido e Cotação'!F53=50,(K43/5)*AI$17,IF('Pedido e Cotação'!F53=100,(K43/5)*AJ$17,IF('Pedido e Cotação'!F53=200,(K43/5)*AK$17,IF('Pedido e Cotação'!F53=1000,(K43/5)*AL$17)))))))</f>
        <v/>
      </c>
      <c r="Z43" s="207" t="str">
        <f aca="false">IF(L43=0,"",IF('Pedido e Cotação'!F53=10,((L43)*AG$7)/4,IF('Pedido e Cotação'!F53=25,((L43)*AH$7)/4,IF('Pedido e Cotação'!F53=50,((L43)*AI$7)/4,IF('Pedido e Cotação'!F53=100,((L43)*AJ$7)/4,IF('Pedido e Cotação'!F53=200,((L43)*AK$7)/4,IF('Pedido e Cotação'!F53=1000,(L43)*AL$7)))))))</f>
        <v/>
      </c>
      <c r="AA43" s="207" t="str">
        <f aca="false">IF(M43=0,"",IF('Pedido e Cotação'!F53=10,(M43*AG$8)/2,IF('Pedido e Cotação'!F53=25,(M43*AH$8)/2,IF('Pedido e Cotação'!F53=50,(M43*AI$8)/2,IF('Pedido e Cotação'!F53=100,(M43*AJ$8)/2,IF('Pedido e Cotação'!F53=200,(M43*AK$8)/2,IF('Pedido e Cotação'!F53=1000,M43*AL$8)))))))</f>
        <v/>
      </c>
      <c r="AB43" s="207" t="str">
        <f aca="false">IF(N43=0,"",IF('Pedido e Cotação'!F53=10,(N43*AG$9)/2,IF('Pedido e Cotação'!F53=25,(N43*AH$9)/2,IF('Pedido e Cotação'!F53=50,(N43*AI$9)/2,IF('Pedido e Cotação'!F53=100,(N43*AJ$9)/2,IF('Pedido e Cotação'!F53=200,(N43*AK$9)/2,IF('Pedido e Cotação'!F53=1000,N43*AL$9)))))))</f>
        <v/>
      </c>
      <c r="AC43" s="207" t="str">
        <f aca="false">IF(O43=0,"",IF('Pedido e Cotação'!F53=10,(O43*AG$10),IF('Pedido e Cotação'!F53=25,(O43*AH$10),IF('Pedido e Cotação'!F53=50,(O43*AI$10),IF('Pedido e Cotação'!F53=100,(O43*AJ$10),IF('Pedido e Cotação'!F53=200,(O43*AK$10),IF('Pedido e Cotação'!F53=1000,O43*AL$10)))))))</f>
        <v/>
      </c>
      <c r="AD43" s="208" t="n">
        <f aca="false">SUM(P43:AC43)+Marcações!AI43</f>
        <v>0</v>
      </c>
    </row>
    <row r="44" customFormat="false" ht="12.75" hidden="false" customHeight="false" outlineLevel="0" collapsed="false">
      <c r="B44" s="205" t="n">
        <f aca="false">LEN(SUBSTITUTE('Pedido e Cotação'!E54," ",""))</f>
        <v>0</v>
      </c>
      <c r="C44" s="206" t="n">
        <f aca="false">B44-SUM(D44:O44)</f>
        <v>0</v>
      </c>
      <c r="D44" s="206" t="n">
        <f aca="false">LEN('Pedido e Cotação'!E54)-LEN(SUBSTITUTE('Pedido e Cotação'!E54,"I",""))</f>
        <v>0</v>
      </c>
      <c r="E44" s="206" t="n">
        <f aca="false">LEN('Pedido e Cotação'!E54)-LEN(SUBSTITUTE('Pedido e Cotação'!E54,"[dU]",""))</f>
        <v>0</v>
      </c>
      <c r="F44" s="206" t="n">
        <f aca="false">LEN('Pedido e Cotação'!E54)-LEN(SUBSTITUTE('Pedido e Cotação'!E54,"[mrA]",""))</f>
        <v>0</v>
      </c>
      <c r="G44" s="206" t="n">
        <f aca="false">LEN('Pedido e Cotação'!E54)-LEN(SUBSTITUTE('Pedido e Cotação'!E54,"[mrC]",""))</f>
        <v>0</v>
      </c>
      <c r="H44" s="206" t="n">
        <f aca="false">LEN('Pedido e Cotação'!E54)-LEN(SUBSTITUTE('Pedido e Cotação'!E54,"[mrG]",""))</f>
        <v>0</v>
      </c>
      <c r="I44" s="206" t="n">
        <f aca="false">LEN('Pedido e Cotação'!E54)-LEN(SUBSTITUTE('Pedido e Cotação'!E54,"[mrT]",""))</f>
        <v>0</v>
      </c>
      <c r="J44" s="206" t="n">
        <f aca="false">LEN('Pedido e Cotação'!E54)-LEN(SUBSTITUTE('Pedido e Cotação'!E54,"[mrU]",""))</f>
        <v>0</v>
      </c>
      <c r="K44" s="206" t="n">
        <f aca="false">LEN('Pedido e Cotação'!E54)-LEN(SUBSTITUTE('Pedido e Cotação'!E54,"[mdC]",""))</f>
        <v>0</v>
      </c>
      <c r="L44" s="206" t="n">
        <f aca="false">LEN('Pedido e Cotação'!E54)-LEN(SUBSTITUTE('Pedido e Cotação'!E54,"8oxo",""))</f>
        <v>0</v>
      </c>
      <c r="M44" s="206" t="n">
        <f aca="false">LEN('Pedido e Cotação'!E54)-LEN(SUBSTITUTE('Pedido e Cotação'!E54,"C3",""))</f>
        <v>0</v>
      </c>
      <c r="N44" s="206" t="n">
        <f aca="false">LEN('Pedido e Cotação'!E54)-LEN(SUBSTITUTE('Pedido e Cotação'!E54,"C6",""))</f>
        <v>0</v>
      </c>
      <c r="O44" s="206" t="n">
        <f aca="false">LEN('Pedido e Cotação'!E54)-LEN(SUBSTITUTE('Pedido e Cotação'!E54,"*",""))</f>
        <v>0</v>
      </c>
      <c r="P44" s="207" t="n">
        <f aca="false">IF('Pedido e Cotação'!E54="",0,IF('Pedido e Cotação'!F54=10,Preço!J44,IF('Pedido e Cotação'!F54=25,Preço!K44,IF('Pedido e Cotação'!F54=50,Preço!L44,IF('Pedido e Cotação'!F54=100,Preço!M44,IF('Pedido e Cotação'!F54=200,Preço!N44,IF('Pedido e Cotação'!F54=1000,Preço!O44)))))))</f>
        <v>0</v>
      </c>
      <c r="Q44" s="207" t="n">
        <f aca="false">IF('Pedido e Cotação'!E54="",0,IF('Pedido e Cotação'!F54=10,Preço!Q44,IF('Pedido e Cotação'!F54=25,Preço!R44,IF('Pedido e Cotação'!F54=50,Preço!S44,IF('Pedido e Cotação'!F54=100,Preço!T44,IF('Pedido e Cotação'!F54=200,Preço!U44,IF('Pedido e Cotação'!F54=1000,Preço!V44)))))))</f>
        <v>0</v>
      </c>
      <c r="R44" s="207" t="str">
        <f aca="false">IF(D44=0,"",IF('Pedido e Cotação'!F54=10,D44*AG$6,IF('Pedido e Cotação'!F54=25,D44*AH$6,IF('Pedido e Cotação'!F54=50,D44*AI$6,IF('Pedido e Cotação'!F54=100,D44*AJ$6,IF('Pedido e Cotação'!F54=200,D44*AK$6,IF('Pedido e Cotação'!F54=1000,D44*AL$6)))))))</f>
        <v/>
      </c>
      <c r="S44" s="207" t="str">
        <f aca="false">IF(E44=0,"",IF('Pedido e Cotação'!F54=10,(E44/4)*AG$11,IF('Pedido e Cotação'!F54=25,(E44/4)*AH$11,IF('Pedido e Cotação'!F54=50,(E44/4)*AI$11,IF('Pedido e Cotação'!F54=100,(E44/4)*AJ$11,IF('Pedido e Cotação'!F54=200,(E44/4)*AK$11,IF('Pedido e Cotação'!F54=1000,(E44/4)*AL$11)))))))</f>
        <v/>
      </c>
      <c r="T44" s="207" t="str">
        <f aca="false">IF(F44=0,"",IF('Pedido e Cotação'!F54=10,(F44/5)*AG$12,IF('Pedido e Cotação'!F54=25,(F44/5)*AH$12,IF('Pedido e Cotação'!F54=50,(F44/5)*AI$12,IF('Pedido e Cotação'!F54=100,(F44/5)*AJ$12,IF('Pedido e Cotação'!F54=200,(F44/5)*AK$12,IF('Pedido e Cotação'!F54=1000,(F44/5)*AL$12)))))))</f>
        <v/>
      </c>
      <c r="U44" s="207" t="str">
        <f aca="false">IF(G44=0,"",IF('Pedido e Cotação'!F54=10,(G44/5)*AG$13,IF('Pedido e Cotação'!F54=25,(G44/5)*AH$13,IF('Pedido e Cotação'!F54=50,(G44/5)*AI$13,IF('Pedido e Cotação'!F54=100,(G44/5)*AJ$13,IF('Pedido e Cotação'!F54=200,(G44/5)*AK$13,IF('Pedido e Cotação'!F54=1000,(G44/5)*AL$13)))))))</f>
        <v/>
      </c>
      <c r="V44" s="207" t="str">
        <f aca="false">IF(H44=0,"",IF('Pedido e Cotação'!F54=10,(H44/5)*AG$14,IF('Pedido e Cotação'!F54=25,(H44/5)*AH$14,IF('Pedido e Cotação'!F54=50,(H44/5)*AI$14,IF('Pedido e Cotação'!F54=100,(H44/5)*AJ$14,IF('Pedido e Cotação'!F54=200,(H44/5)*AK$14,IF('Pedido e Cotação'!F54=1000,(H44/5)*AL$14)))))))</f>
        <v/>
      </c>
      <c r="W44" s="207" t="str">
        <f aca="false">IF(I44=0,"",IF('Pedido e Cotação'!F54=10,(I44/5)*AG$15,IF('Pedido e Cotação'!F54=25,(I44/5)*AH$15,IF('Pedido e Cotação'!F54=50,(I44/5)*AI$15,IF('Pedido e Cotação'!F54=100,(I44/5)*AJ$15,IF('Pedido e Cotação'!F54=200,(I44/5)*AK$15,IF('Pedido e Cotação'!F54=1000,(I44/5)*AL$15)))))))</f>
        <v/>
      </c>
      <c r="X44" s="207" t="str">
        <f aca="false">IF(J44=0,"",IF('Pedido e Cotação'!F54=10,(J44/5)*AG$16,IF('Pedido e Cotação'!F54=25,(J44/5)*AH$16,IF('Pedido e Cotação'!F54=50,(J44/5)*AI$16,IF('Pedido e Cotação'!F54=100,(J44/5)*AJ$16,IF('Pedido e Cotação'!F54=200,(J44/5)*AK$16,IF('Pedido e Cotação'!F54=1000,(J44/5)*AL$16)))))))</f>
        <v/>
      </c>
      <c r="Y44" s="207" t="str">
        <f aca="false">IF(K44=0,"",IF('Pedido e Cotação'!F54=10,(K44/5)*AG$17,IF('Pedido e Cotação'!F54=25,(K44/5)*AH$17,IF('Pedido e Cotação'!F54=50,(K44/5)*AI$17,IF('Pedido e Cotação'!F54=100,(K44/5)*AJ$17,IF('Pedido e Cotação'!F54=200,(K44/5)*AK$17,IF('Pedido e Cotação'!F54=1000,(K44/5)*AL$17)))))))</f>
        <v/>
      </c>
      <c r="Z44" s="207" t="str">
        <f aca="false">IF(L44=0,"",IF('Pedido e Cotação'!F54=10,((L44)*AG$7)/4,IF('Pedido e Cotação'!F54=25,((L44)*AH$7)/4,IF('Pedido e Cotação'!F54=50,((L44)*AI$7)/4,IF('Pedido e Cotação'!F54=100,((L44)*AJ$7)/4,IF('Pedido e Cotação'!F54=200,((L44)*AK$7)/4,IF('Pedido e Cotação'!F54=1000,(L44)*AL$7)))))))</f>
        <v/>
      </c>
      <c r="AA44" s="207" t="str">
        <f aca="false">IF(M44=0,"",IF('Pedido e Cotação'!F54=10,(M44*AG$8)/2,IF('Pedido e Cotação'!F54=25,(M44*AH$8)/2,IF('Pedido e Cotação'!F54=50,(M44*AI$8)/2,IF('Pedido e Cotação'!F54=100,(M44*AJ$8)/2,IF('Pedido e Cotação'!F54=200,(M44*AK$8)/2,IF('Pedido e Cotação'!F54=1000,M44*AL$8)))))))</f>
        <v/>
      </c>
      <c r="AB44" s="207" t="str">
        <f aca="false">IF(N44=0,"",IF('Pedido e Cotação'!F54=10,(N44*AG$9)/2,IF('Pedido e Cotação'!F54=25,(N44*AH$9)/2,IF('Pedido e Cotação'!F54=50,(N44*AI$9)/2,IF('Pedido e Cotação'!F54=100,(N44*AJ$9)/2,IF('Pedido e Cotação'!F54=200,(N44*AK$9)/2,IF('Pedido e Cotação'!F54=1000,N44*AL$9)))))))</f>
        <v/>
      </c>
      <c r="AC44" s="207" t="str">
        <f aca="false">IF(O44=0,"",IF('Pedido e Cotação'!F54=10,(O44*AG$10),IF('Pedido e Cotação'!F54=25,(O44*AH$10),IF('Pedido e Cotação'!F54=50,(O44*AI$10),IF('Pedido e Cotação'!F54=100,(O44*AJ$10),IF('Pedido e Cotação'!F54=200,(O44*AK$10),IF('Pedido e Cotação'!F54=1000,O44*AL$10)))))))</f>
        <v/>
      </c>
      <c r="AD44" s="208" t="n">
        <f aca="false">SUM(P44:AC44)+Marcações!AI44</f>
        <v>0</v>
      </c>
    </row>
    <row r="45" customFormat="false" ht="12.75" hidden="false" customHeight="false" outlineLevel="0" collapsed="false">
      <c r="B45" s="205" t="n">
        <f aca="false">LEN(SUBSTITUTE('Pedido e Cotação'!E55," ",""))</f>
        <v>0</v>
      </c>
      <c r="C45" s="206" t="n">
        <f aca="false">B45-SUM(D45:O45)</f>
        <v>0</v>
      </c>
      <c r="D45" s="206" t="n">
        <f aca="false">LEN('Pedido e Cotação'!E55)-LEN(SUBSTITUTE('Pedido e Cotação'!E55,"I",""))</f>
        <v>0</v>
      </c>
      <c r="E45" s="206" t="n">
        <f aca="false">LEN('Pedido e Cotação'!E55)-LEN(SUBSTITUTE('Pedido e Cotação'!E55,"[dU]",""))</f>
        <v>0</v>
      </c>
      <c r="F45" s="206" t="n">
        <f aca="false">LEN('Pedido e Cotação'!E55)-LEN(SUBSTITUTE('Pedido e Cotação'!E55,"[mrA]",""))</f>
        <v>0</v>
      </c>
      <c r="G45" s="206" t="n">
        <f aca="false">LEN('Pedido e Cotação'!E55)-LEN(SUBSTITUTE('Pedido e Cotação'!E55,"[mrC]",""))</f>
        <v>0</v>
      </c>
      <c r="H45" s="206" t="n">
        <f aca="false">LEN('Pedido e Cotação'!E55)-LEN(SUBSTITUTE('Pedido e Cotação'!E55,"[mrG]",""))</f>
        <v>0</v>
      </c>
      <c r="I45" s="206" t="n">
        <f aca="false">LEN('Pedido e Cotação'!E55)-LEN(SUBSTITUTE('Pedido e Cotação'!E55,"[mrT]",""))</f>
        <v>0</v>
      </c>
      <c r="J45" s="206" t="n">
        <f aca="false">LEN('Pedido e Cotação'!E55)-LEN(SUBSTITUTE('Pedido e Cotação'!E55,"[mrU]",""))</f>
        <v>0</v>
      </c>
      <c r="K45" s="206" t="n">
        <f aca="false">LEN('Pedido e Cotação'!E55)-LEN(SUBSTITUTE('Pedido e Cotação'!E55,"[mdC]",""))</f>
        <v>0</v>
      </c>
      <c r="L45" s="206" t="n">
        <f aca="false">LEN('Pedido e Cotação'!E55)-LEN(SUBSTITUTE('Pedido e Cotação'!E55,"8oxo",""))</f>
        <v>0</v>
      </c>
      <c r="M45" s="206" t="n">
        <f aca="false">LEN('Pedido e Cotação'!E55)-LEN(SUBSTITUTE('Pedido e Cotação'!E55,"C3",""))</f>
        <v>0</v>
      </c>
      <c r="N45" s="206" t="n">
        <f aca="false">LEN('Pedido e Cotação'!E55)-LEN(SUBSTITUTE('Pedido e Cotação'!E55,"C6",""))</f>
        <v>0</v>
      </c>
      <c r="O45" s="206" t="n">
        <f aca="false">LEN('Pedido e Cotação'!E55)-LEN(SUBSTITUTE('Pedido e Cotação'!E55,"*",""))</f>
        <v>0</v>
      </c>
      <c r="P45" s="207" t="n">
        <f aca="false">IF('Pedido e Cotação'!E55="",0,IF('Pedido e Cotação'!F55=10,Preço!J45,IF('Pedido e Cotação'!F55=25,Preço!K45,IF('Pedido e Cotação'!F55=50,Preço!L45,IF('Pedido e Cotação'!F55=100,Preço!M45,IF('Pedido e Cotação'!F55=200,Preço!N45,IF('Pedido e Cotação'!F55=1000,Preço!O45)))))))</f>
        <v>0</v>
      </c>
      <c r="Q45" s="207" t="n">
        <f aca="false">IF('Pedido e Cotação'!E55="",0,IF('Pedido e Cotação'!F55=10,Preço!Q45,IF('Pedido e Cotação'!F55=25,Preço!R45,IF('Pedido e Cotação'!F55=50,Preço!S45,IF('Pedido e Cotação'!F55=100,Preço!T45,IF('Pedido e Cotação'!F55=200,Preço!U45,IF('Pedido e Cotação'!F55=1000,Preço!V45)))))))</f>
        <v>0</v>
      </c>
      <c r="R45" s="207" t="str">
        <f aca="false">IF(D45=0,"",IF('Pedido e Cotação'!F55=10,D45*AG$6,IF('Pedido e Cotação'!F55=25,D45*AH$6,IF('Pedido e Cotação'!F55=50,D45*AI$6,IF('Pedido e Cotação'!F55=100,D45*AJ$6,IF('Pedido e Cotação'!F55=200,D45*AK$6,IF('Pedido e Cotação'!F55=1000,D45*AL$6)))))))</f>
        <v/>
      </c>
      <c r="S45" s="207" t="str">
        <f aca="false">IF(E45=0,"",IF('Pedido e Cotação'!F55=10,(E45/4)*AG$11,IF('Pedido e Cotação'!F55=25,(E45/4)*AH$11,IF('Pedido e Cotação'!F55=50,(E45/4)*AI$11,IF('Pedido e Cotação'!F55=100,(E45/4)*AJ$11,IF('Pedido e Cotação'!F55=200,(E45/4)*AK$11,IF('Pedido e Cotação'!F55=1000,(E45/4)*AL$11)))))))</f>
        <v/>
      </c>
      <c r="T45" s="207" t="str">
        <f aca="false">IF(F45=0,"",IF('Pedido e Cotação'!F55=10,(F45/5)*AG$12,IF('Pedido e Cotação'!F55=25,(F45/5)*AH$12,IF('Pedido e Cotação'!F55=50,(F45/5)*AI$12,IF('Pedido e Cotação'!F55=100,(F45/5)*AJ$12,IF('Pedido e Cotação'!F55=200,(F45/5)*AK$12,IF('Pedido e Cotação'!F55=1000,(F45/5)*AL$12)))))))</f>
        <v/>
      </c>
      <c r="U45" s="207" t="str">
        <f aca="false">IF(G45=0,"",IF('Pedido e Cotação'!F55=10,(G45/5)*AG$13,IF('Pedido e Cotação'!F55=25,(G45/5)*AH$13,IF('Pedido e Cotação'!F55=50,(G45/5)*AI$13,IF('Pedido e Cotação'!F55=100,(G45/5)*AJ$13,IF('Pedido e Cotação'!F55=200,(G45/5)*AK$13,IF('Pedido e Cotação'!F55=1000,(G45/5)*AL$13)))))))</f>
        <v/>
      </c>
      <c r="V45" s="207" t="str">
        <f aca="false">IF(H45=0,"",IF('Pedido e Cotação'!F55=10,(H45/5)*AG$14,IF('Pedido e Cotação'!F55=25,(H45/5)*AH$14,IF('Pedido e Cotação'!F55=50,(H45/5)*AI$14,IF('Pedido e Cotação'!F55=100,(H45/5)*AJ$14,IF('Pedido e Cotação'!F55=200,(H45/5)*AK$14,IF('Pedido e Cotação'!F55=1000,(H45/5)*AL$14)))))))</f>
        <v/>
      </c>
      <c r="W45" s="207" t="str">
        <f aca="false">IF(I45=0,"",IF('Pedido e Cotação'!F55=10,(I45/5)*AG$15,IF('Pedido e Cotação'!F55=25,(I45/5)*AH$15,IF('Pedido e Cotação'!F55=50,(I45/5)*AI$15,IF('Pedido e Cotação'!F55=100,(I45/5)*AJ$15,IF('Pedido e Cotação'!F55=200,(I45/5)*AK$15,IF('Pedido e Cotação'!F55=1000,(I45/5)*AL$15)))))))</f>
        <v/>
      </c>
      <c r="X45" s="207" t="str">
        <f aca="false">IF(J45=0,"",IF('Pedido e Cotação'!F55=10,(J45/5)*AG$16,IF('Pedido e Cotação'!F55=25,(J45/5)*AH$16,IF('Pedido e Cotação'!F55=50,(J45/5)*AI$16,IF('Pedido e Cotação'!F55=100,(J45/5)*AJ$16,IF('Pedido e Cotação'!F55=200,(J45/5)*AK$16,IF('Pedido e Cotação'!F55=1000,(J45/5)*AL$16)))))))</f>
        <v/>
      </c>
      <c r="Y45" s="207" t="str">
        <f aca="false">IF(K45=0,"",IF('Pedido e Cotação'!F55=10,(K45/5)*AG$17,IF('Pedido e Cotação'!F55=25,(K45/5)*AH$17,IF('Pedido e Cotação'!F55=50,(K45/5)*AI$17,IF('Pedido e Cotação'!F55=100,(K45/5)*AJ$17,IF('Pedido e Cotação'!F55=200,(K45/5)*AK$17,IF('Pedido e Cotação'!F55=1000,(K45/5)*AL$17)))))))</f>
        <v/>
      </c>
      <c r="Z45" s="207" t="str">
        <f aca="false">IF(L45=0,"",IF('Pedido e Cotação'!F55=10,((L45)*AG$7)/4,IF('Pedido e Cotação'!F55=25,((L45)*AH$7)/4,IF('Pedido e Cotação'!F55=50,((L45)*AI$7)/4,IF('Pedido e Cotação'!F55=100,((L45)*AJ$7)/4,IF('Pedido e Cotação'!F55=200,((L45)*AK$7)/4,IF('Pedido e Cotação'!F55=1000,(L45)*AL$7)))))))</f>
        <v/>
      </c>
      <c r="AA45" s="207" t="str">
        <f aca="false">IF(M45=0,"",IF('Pedido e Cotação'!F55=10,(M45*AG$8)/2,IF('Pedido e Cotação'!F55=25,(M45*AH$8)/2,IF('Pedido e Cotação'!F55=50,(M45*AI$8)/2,IF('Pedido e Cotação'!F55=100,(M45*AJ$8)/2,IF('Pedido e Cotação'!F55=200,(M45*AK$8)/2,IF('Pedido e Cotação'!F55=1000,M45*AL$8)))))))</f>
        <v/>
      </c>
      <c r="AB45" s="207" t="str">
        <f aca="false">IF(N45=0,"",IF('Pedido e Cotação'!F55=10,(N45*AG$9)/2,IF('Pedido e Cotação'!F55=25,(N45*AH$9)/2,IF('Pedido e Cotação'!F55=50,(N45*AI$9)/2,IF('Pedido e Cotação'!F55=100,(N45*AJ$9)/2,IF('Pedido e Cotação'!F55=200,(N45*AK$9)/2,IF('Pedido e Cotação'!F55=1000,N45*AL$9)))))))</f>
        <v/>
      </c>
      <c r="AC45" s="207" t="str">
        <f aca="false">IF(O45=0,"",IF('Pedido e Cotação'!F55=10,(O45*AG$10),IF('Pedido e Cotação'!F55=25,(O45*AH$10),IF('Pedido e Cotação'!F55=50,(O45*AI$10),IF('Pedido e Cotação'!F55=100,(O45*AJ$10),IF('Pedido e Cotação'!F55=200,(O45*AK$10),IF('Pedido e Cotação'!F55=1000,O45*AL$10)))))))</f>
        <v/>
      </c>
      <c r="AD45" s="208" t="n">
        <f aca="false">SUM(P45:AC45)+Marcações!AI45</f>
        <v>0</v>
      </c>
    </row>
    <row r="46" customFormat="false" ht="12.75" hidden="false" customHeight="false" outlineLevel="0" collapsed="false">
      <c r="B46" s="205" t="n">
        <f aca="false">LEN(SUBSTITUTE('Pedido e Cotação'!E56," ",""))</f>
        <v>0</v>
      </c>
      <c r="C46" s="206" t="n">
        <f aca="false">B46-SUM(D46:O46)</f>
        <v>0</v>
      </c>
      <c r="D46" s="206" t="n">
        <f aca="false">LEN('Pedido e Cotação'!E56)-LEN(SUBSTITUTE('Pedido e Cotação'!E56,"I",""))</f>
        <v>0</v>
      </c>
      <c r="E46" s="206" t="n">
        <f aca="false">LEN('Pedido e Cotação'!E56)-LEN(SUBSTITUTE('Pedido e Cotação'!E56,"[dU]",""))</f>
        <v>0</v>
      </c>
      <c r="F46" s="206" t="n">
        <f aca="false">LEN('Pedido e Cotação'!E56)-LEN(SUBSTITUTE('Pedido e Cotação'!E56,"[mrA]",""))</f>
        <v>0</v>
      </c>
      <c r="G46" s="206" t="n">
        <f aca="false">LEN('Pedido e Cotação'!E56)-LEN(SUBSTITUTE('Pedido e Cotação'!E56,"[mrC]",""))</f>
        <v>0</v>
      </c>
      <c r="H46" s="206" t="n">
        <f aca="false">LEN('Pedido e Cotação'!E56)-LEN(SUBSTITUTE('Pedido e Cotação'!E56,"[mrG]",""))</f>
        <v>0</v>
      </c>
      <c r="I46" s="206" t="n">
        <f aca="false">LEN('Pedido e Cotação'!E56)-LEN(SUBSTITUTE('Pedido e Cotação'!E56,"[mrT]",""))</f>
        <v>0</v>
      </c>
      <c r="J46" s="206" t="n">
        <f aca="false">LEN('Pedido e Cotação'!E56)-LEN(SUBSTITUTE('Pedido e Cotação'!E56,"[mrU]",""))</f>
        <v>0</v>
      </c>
      <c r="K46" s="206" t="n">
        <f aca="false">LEN('Pedido e Cotação'!E56)-LEN(SUBSTITUTE('Pedido e Cotação'!E56,"[mdC]",""))</f>
        <v>0</v>
      </c>
      <c r="L46" s="206" t="n">
        <f aca="false">LEN('Pedido e Cotação'!E56)-LEN(SUBSTITUTE('Pedido e Cotação'!E56,"8oxo",""))</f>
        <v>0</v>
      </c>
      <c r="M46" s="206" t="n">
        <f aca="false">LEN('Pedido e Cotação'!E56)-LEN(SUBSTITUTE('Pedido e Cotação'!E56,"C3",""))</f>
        <v>0</v>
      </c>
      <c r="N46" s="206" t="n">
        <f aca="false">LEN('Pedido e Cotação'!E56)-LEN(SUBSTITUTE('Pedido e Cotação'!E56,"C6",""))</f>
        <v>0</v>
      </c>
      <c r="O46" s="206" t="n">
        <f aca="false">LEN('Pedido e Cotação'!E56)-LEN(SUBSTITUTE('Pedido e Cotação'!E56,"*",""))</f>
        <v>0</v>
      </c>
      <c r="P46" s="207" t="n">
        <f aca="false">IF('Pedido e Cotação'!E56="",0,IF('Pedido e Cotação'!F56=10,Preço!J46,IF('Pedido e Cotação'!F56=25,Preço!K46,IF('Pedido e Cotação'!F56=50,Preço!L46,IF('Pedido e Cotação'!F56=100,Preço!M46,IF('Pedido e Cotação'!F56=200,Preço!N46,IF('Pedido e Cotação'!F56=1000,Preço!O46)))))))</f>
        <v>0</v>
      </c>
      <c r="Q46" s="207" t="n">
        <f aca="false">IF('Pedido e Cotação'!E56="",0,IF('Pedido e Cotação'!F56=10,Preço!Q46,IF('Pedido e Cotação'!F56=25,Preço!R46,IF('Pedido e Cotação'!F56=50,Preço!S46,IF('Pedido e Cotação'!F56=100,Preço!T46,IF('Pedido e Cotação'!F56=200,Preço!U46,IF('Pedido e Cotação'!F56=1000,Preço!V46)))))))</f>
        <v>0</v>
      </c>
      <c r="R46" s="207" t="str">
        <f aca="false">IF(D46=0,"",IF('Pedido e Cotação'!F56=10,D46*AG$6,IF('Pedido e Cotação'!F56=25,D46*AH$6,IF('Pedido e Cotação'!F56=50,D46*AI$6,IF('Pedido e Cotação'!F56=100,D46*AJ$6,IF('Pedido e Cotação'!F56=200,D46*AK$6,IF('Pedido e Cotação'!F56=1000,D46*AL$6)))))))</f>
        <v/>
      </c>
      <c r="S46" s="207" t="str">
        <f aca="false">IF(E46=0,"",IF('Pedido e Cotação'!F56=10,(E46/4)*AG$11,IF('Pedido e Cotação'!F56=25,(E46/4)*AH$11,IF('Pedido e Cotação'!F56=50,(E46/4)*AI$11,IF('Pedido e Cotação'!F56=100,(E46/4)*AJ$11,IF('Pedido e Cotação'!F56=200,(E46/4)*AK$11,IF('Pedido e Cotação'!F56=1000,(E46/4)*AL$11)))))))</f>
        <v/>
      </c>
      <c r="T46" s="207" t="str">
        <f aca="false">IF(F46=0,"",IF('Pedido e Cotação'!F56=10,(F46/5)*AG$12,IF('Pedido e Cotação'!F56=25,(F46/5)*AH$12,IF('Pedido e Cotação'!F56=50,(F46/5)*AI$12,IF('Pedido e Cotação'!F56=100,(F46/5)*AJ$12,IF('Pedido e Cotação'!F56=200,(F46/5)*AK$12,IF('Pedido e Cotação'!F56=1000,(F46/5)*AL$12)))))))</f>
        <v/>
      </c>
      <c r="U46" s="207" t="str">
        <f aca="false">IF(G46=0,"",IF('Pedido e Cotação'!F56=10,(G46/5)*AG$13,IF('Pedido e Cotação'!F56=25,(G46/5)*AH$13,IF('Pedido e Cotação'!F56=50,(G46/5)*AI$13,IF('Pedido e Cotação'!F56=100,(G46/5)*AJ$13,IF('Pedido e Cotação'!F56=200,(G46/5)*AK$13,IF('Pedido e Cotação'!F56=1000,(G46/5)*AL$13)))))))</f>
        <v/>
      </c>
      <c r="V46" s="207" t="str">
        <f aca="false">IF(H46=0,"",IF('Pedido e Cotação'!F56=10,(H46/5)*AG$14,IF('Pedido e Cotação'!F56=25,(H46/5)*AH$14,IF('Pedido e Cotação'!F56=50,(H46/5)*AI$14,IF('Pedido e Cotação'!F56=100,(H46/5)*AJ$14,IF('Pedido e Cotação'!F56=200,(H46/5)*AK$14,IF('Pedido e Cotação'!F56=1000,(H46/5)*AL$14)))))))</f>
        <v/>
      </c>
      <c r="W46" s="207" t="str">
        <f aca="false">IF(I46=0,"",IF('Pedido e Cotação'!F56=10,(I46/5)*AG$15,IF('Pedido e Cotação'!F56=25,(I46/5)*AH$15,IF('Pedido e Cotação'!F56=50,(I46/5)*AI$15,IF('Pedido e Cotação'!F56=100,(I46/5)*AJ$15,IF('Pedido e Cotação'!F56=200,(I46/5)*AK$15,IF('Pedido e Cotação'!F56=1000,(I46/5)*AL$15)))))))</f>
        <v/>
      </c>
      <c r="X46" s="207" t="str">
        <f aca="false">IF(J46=0,"",IF('Pedido e Cotação'!F56=10,(J46/5)*AG$16,IF('Pedido e Cotação'!F56=25,(J46/5)*AH$16,IF('Pedido e Cotação'!F56=50,(J46/5)*AI$16,IF('Pedido e Cotação'!F56=100,(J46/5)*AJ$16,IF('Pedido e Cotação'!F56=200,(J46/5)*AK$16,IF('Pedido e Cotação'!F56=1000,(J46/5)*AL$16)))))))</f>
        <v/>
      </c>
      <c r="Y46" s="207" t="str">
        <f aca="false">IF(K46=0,"",IF('Pedido e Cotação'!F56=10,(K46/5)*AG$17,IF('Pedido e Cotação'!F56=25,(K46/5)*AH$17,IF('Pedido e Cotação'!F56=50,(K46/5)*AI$17,IF('Pedido e Cotação'!F56=100,(K46/5)*AJ$17,IF('Pedido e Cotação'!F56=200,(K46/5)*AK$17,IF('Pedido e Cotação'!F56=1000,(K46/5)*AL$17)))))))</f>
        <v/>
      </c>
      <c r="Z46" s="207" t="str">
        <f aca="false">IF(L46=0,"",IF('Pedido e Cotação'!F56=10,((L46)*AG$7)/4,IF('Pedido e Cotação'!F56=25,((L46)*AH$7)/4,IF('Pedido e Cotação'!F56=50,((L46)*AI$7)/4,IF('Pedido e Cotação'!F56=100,((L46)*AJ$7)/4,IF('Pedido e Cotação'!F56=200,((L46)*AK$7)/4,IF('Pedido e Cotação'!F56=1000,(L46)*AL$7)))))))</f>
        <v/>
      </c>
      <c r="AA46" s="207" t="str">
        <f aca="false">IF(M46=0,"",IF('Pedido e Cotação'!F56=10,(M46*AG$8)/2,IF('Pedido e Cotação'!F56=25,(M46*AH$8)/2,IF('Pedido e Cotação'!F56=50,(M46*AI$8)/2,IF('Pedido e Cotação'!F56=100,(M46*AJ$8)/2,IF('Pedido e Cotação'!F56=200,(M46*AK$8)/2,IF('Pedido e Cotação'!F56=1000,M46*AL$8)))))))</f>
        <v/>
      </c>
      <c r="AB46" s="207" t="str">
        <f aca="false">IF(N46=0,"",IF('Pedido e Cotação'!F56=10,(N46*AG$9)/2,IF('Pedido e Cotação'!F56=25,(N46*AH$9)/2,IF('Pedido e Cotação'!F56=50,(N46*AI$9)/2,IF('Pedido e Cotação'!F56=100,(N46*AJ$9)/2,IF('Pedido e Cotação'!F56=200,(N46*AK$9)/2,IF('Pedido e Cotação'!F56=1000,N46*AL$9)))))))</f>
        <v/>
      </c>
      <c r="AC46" s="207" t="str">
        <f aca="false">IF(O46=0,"",IF('Pedido e Cotação'!F56=10,(O46*AG$10),IF('Pedido e Cotação'!F56=25,(O46*AH$10),IF('Pedido e Cotação'!F56=50,(O46*AI$10),IF('Pedido e Cotação'!F56=100,(O46*AJ$10),IF('Pedido e Cotação'!F56=200,(O46*AK$10),IF('Pedido e Cotação'!F56=1000,O46*AL$10)))))))</f>
        <v/>
      </c>
      <c r="AD46" s="208" t="n">
        <f aca="false">SUM(P46:AC46)+Marcações!AI46</f>
        <v>0</v>
      </c>
    </row>
    <row r="47" customFormat="false" ht="12.75" hidden="false" customHeight="false" outlineLevel="0" collapsed="false">
      <c r="B47" s="205" t="n">
        <f aca="false">LEN(SUBSTITUTE('Pedido e Cotação'!E57," ",""))</f>
        <v>0</v>
      </c>
      <c r="C47" s="206" t="n">
        <f aca="false">B47-SUM(D47:O47)</f>
        <v>0</v>
      </c>
      <c r="D47" s="206" t="n">
        <f aca="false">LEN('Pedido e Cotação'!E57)-LEN(SUBSTITUTE('Pedido e Cotação'!E57,"I",""))</f>
        <v>0</v>
      </c>
      <c r="E47" s="206" t="n">
        <f aca="false">LEN('Pedido e Cotação'!E57)-LEN(SUBSTITUTE('Pedido e Cotação'!E57,"[dU]",""))</f>
        <v>0</v>
      </c>
      <c r="F47" s="206" t="n">
        <f aca="false">LEN('Pedido e Cotação'!E57)-LEN(SUBSTITUTE('Pedido e Cotação'!E57,"[mrA]",""))</f>
        <v>0</v>
      </c>
      <c r="G47" s="206" t="n">
        <f aca="false">LEN('Pedido e Cotação'!E57)-LEN(SUBSTITUTE('Pedido e Cotação'!E57,"[mrC]",""))</f>
        <v>0</v>
      </c>
      <c r="H47" s="206" t="n">
        <f aca="false">LEN('Pedido e Cotação'!E57)-LEN(SUBSTITUTE('Pedido e Cotação'!E57,"[mrG]",""))</f>
        <v>0</v>
      </c>
      <c r="I47" s="206" t="n">
        <f aca="false">LEN('Pedido e Cotação'!E57)-LEN(SUBSTITUTE('Pedido e Cotação'!E57,"[mrT]",""))</f>
        <v>0</v>
      </c>
      <c r="J47" s="206" t="n">
        <f aca="false">LEN('Pedido e Cotação'!E57)-LEN(SUBSTITUTE('Pedido e Cotação'!E57,"[mrU]",""))</f>
        <v>0</v>
      </c>
      <c r="K47" s="206" t="n">
        <f aca="false">LEN('Pedido e Cotação'!E57)-LEN(SUBSTITUTE('Pedido e Cotação'!E57,"[mdC]",""))</f>
        <v>0</v>
      </c>
      <c r="L47" s="206" t="n">
        <f aca="false">LEN('Pedido e Cotação'!E57)-LEN(SUBSTITUTE('Pedido e Cotação'!E57,"8oxo",""))</f>
        <v>0</v>
      </c>
      <c r="M47" s="206" t="n">
        <f aca="false">LEN('Pedido e Cotação'!E57)-LEN(SUBSTITUTE('Pedido e Cotação'!E57,"C3",""))</f>
        <v>0</v>
      </c>
      <c r="N47" s="206" t="n">
        <f aca="false">LEN('Pedido e Cotação'!E57)-LEN(SUBSTITUTE('Pedido e Cotação'!E57,"C6",""))</f>
        <v>0</v>
      </c>
      <c r="O47" s="206" t="n">
        <f aca="false">LEN('Pedido e Cotação'!E57)-LEN(SUBSTITUTE('Pedido e Cotação'!E57,"*",""))</f>
        <v>0</v>
      </c>
      <c r="P47" s="207" t="n">
        <f aca="false">IF('Pedido e Cotação'!E57="",0,IF('Pedido e Cotação'!F57=10,Preço!J47,IF('Pedido e Cotação'!F57=25,Preço!K47,IF('Pedido e Cotação'!F57=50,Preço!L47,IF('Pedido e Cotação'!F57=100,Preço!M47,IF('Pedido e Cotação'!F57=200,Preço!N47,IF('Pedido e Cotação'!F57=1000,Preço!O47)))))))</f>
        <v>0</v>
      </c>
      <c r="Q47" s="207" t="n">
        <f aca="false">IF('Pedido e Cotação'!E57="",0,IF('Pedido e Cotação'!F57=10,Preço!Q47,IF('Pedido e Cotação'!F57=25,Preço!R47,IF('Pedido e Cotação'!F57=50,Preço!S47,IF('Pedido e Cotação'!F57=100,Preço!T47,IF('Pedido e Cotação'!F57=200,Preço!U47,IF('Pedido e Cotação'!F57=1000,Preço!V47)))))))</f>
        <v>0</v>
      </c>
      <c r="R47" s="207" t="str">
        <f aca="false">IF(D47=0,"",IF('Pedido e Cotação'!F57=10,D47*AG$6,IF('Pedido e Cotação'!F57=25,D47*AH$6,IF('Pedido e Cotação'!F57=50,D47*AI$6,IF('Pedido e Cotação'!F57=100,D47*AJ$6,IF('Pedido e Cotação'!F57=200,D47*AK$6,IF('Pedido e Cotação'!F57=1000,D47*AL$6)))))))</f>
        <v/>
      </c>
      <c r="S47" s="207" t="str">
        <f aca="false">IF(E47=0,"",IF('Pedido e Cotação'!F57=10,(E47/4)*AG$11,IF('Pedido e Cotação'!F57=25,(E47/4)*AH$11,IF('Pedido e Cotação'!F57=50,(E47/4)*AI$11,IF('Pedido e Cotação'!F57=100,(E47/4)*AJ$11,IF('Pedido e Cotação'!F57=200,(E47/4)*AK$11,IF('Pedido e Cotação'!F57=1000,(E47/4)*AL$11)))))))</f>
        <v/>
      </c>
      <c r="T47" s="207" t="str">
        <f aca="false">IF(F47=0,"",IF('Pedido e Cotação'!F57=10,(F47/5)*AG$12,IF('Pedido e Cotação'!F57=25,(F47/5)*AH$12,IF('Pedido e Cotação'!F57=50,(F47/5)*AI$12,IF('Pedido e Cotação'!F57=100,(F47/5)*AJ$12,IF('Pedido e Cotação'!F57=200,(F47/5)*AK$12,IF('Pedido e Cotação'!F57=1000,(F47/5)*AL$12)))))))</f>
        <v/>
      </c>
      <c r="U47" s="207" t="str">
        <f aca="false">IF(G47=0,"",IF('Pedido e Cotação'!F57=10,(G47/5)*AG$13,IF('Pedido e Cotação'!F57=25,(G47/5)*AH$13,IF('Pedido e Cotação'!F57=50,(G47/5)*AI$13,IF('Pedido e Cotação'!F57=100,(G47/5)*AJ$13,IF('Pedido e Cotação'!F57=200,(G47/5)*AK$13,IF('Pedido e Cotação'!F57=1000,(G47/5)*AL$13)))))))</f>
        <v/>
      </c>
      <c r="V47" s="207" t="str">
        <f aca="false">IF(H47=0,"",IF('Pedido e Cotação'!F57=10,(H47/5)*AG$14,IF('Pedido e Cotação'!F57=25,(H47/5)*AH$14,IF('Pedido e Cotação'!F57=50,(H47/5)*AI$14,IF('Pedido e Cotação'!F57=100,(H47/5)*AJ$14,IF('Pedido e Cotação'!F57=200,(H47/5)*AK$14,IF('Pedido e Cotação'!F57=1000,(H47/5)*AL$14)))))))</f>
        <v/>
      </c>
      <c r="W47" s="207" t="str">
        <f aca="false">IF(I47=0,"",IF('Pedido e Cotação'!F57=10,(I47/5)*AG$15,IF('Pedido e Cotação'!F57=25,(I47/5)*AH$15,IF('Pedido e Cotação'!F57=50,(I47/5)*AI$15,IF('Pedido e Cotação'!F57=100,(I47/5)*AJ$15,IF('Pedido e Cotação'!F57=200,(I47/5)*AK$15,IF('Pedido e Cotação'!F57=1000,(I47/5)*AL$15)))))))</f>
        <v/>
      </c>
      <c r="X47" s="207" t="str">
        <f aca="false">IF(J47=0,"",IF('Pedido e Cotação'!F57=10,(J47/5)*AG$16,IF('Pedido e Cotação'!F57=25,(J47/5)*AH$16,IF('Pedido e Cotação'!F57=50,(J47/5)*AI$16,IF('Pedido e Cotação'!F57=100,(J47/5)*AJ$16,IF('Pedido e Cotação'!F57=200,(J47/5)*AK$16,IF('Pedido e Cotação'!F57=1000,(J47/5)*AL$16)))))))</f>
        <v/>
      </c>
      <c r="Y47" s="207" t="str">
        <f aca="false">IF(K47=0,"",IF('Pedido e Cotação'!F57=10,(K47/5)*AG$17,IF('Pedido e Cotação'!F57=25,(K47/5)*AH$17,IF('Pedido e Cotação'!F57=50,(K47/5)*AI$17,IF('Pedido e Cotação'!F57=100,(K47/5)*AJ$17,IF('Pedido e Cotação'!F57=200,(K47/5)*AK$17,IF('Pedido e Cotação'!F57=1000,(K47/5)*AL$17)))))))</f>
        <v/>
      </c>
      <c r="Z47" s="207" t="str">
        <f aca="false">IF(L47=0,"",IF('Pedido e Cotação'!F57=10,((L47)*AG$7)/4,IF('Pedido e Cotação'!F57=25,((L47)*AH$7)/4,IF('Pedido e Cotação'!F57=50,((L47)*AI$7)/4,IF('Pedido e Cotação'!F57=100,((L47)*AJ$7)/4,IF('Pedido e Cotação'!F57=200,((L47)*AK$7)/4,IF('Pedido e Cotação'!F57=1000,(L47)*AL$7)))))))</f>
        <v/>
      </c>
      <c r="AA47" s="207" t="str">
        <f aca="false">IF(M47=0,"",IF('Pedido e Cotação'!F57=10,(M47*AG$8)/2,IF('Pedido e Cotação'!F57=25,(M47*AH$8)/2,IF('Pedido e Cotação'!F57=50,(M47*AI$8)/2,IF('Pedido e Cotação'!F57=100,(M47*AJ$8)/2,IF('Pedido e Cotação'!F57=200,(M47*AK$8)/2,IF('Pedido e Cotação'!F57=1000,M47*AL$8)))))))</f>
        <v/>
      </c>
      <c r="AB47" s="207" t="str">
        <f aca="false">IF(N47=0,"",IF('Pedido e Cotação'!F57=10,(N47*AG$9)/2,IF('Pedido e Cotação'!F57=25,(N47*AH$9)/2,IF('Pedido e Cotação'!F57=50,(N47*AI$9)/2,IF('Pedido e Cotação'!F57=100,(N47*AJ$9)/2,IF('Pedido e Cotação'!F57=200,(N47*AK$9)/2,IF('Pedido e Cotação'!F57=1000,N47*AL$9)))))))</f>
        <v/>
      </c>
      <c r="AC47" s="207" t="str">
        <f aca="false">IF(O47=0,"",IF('Pedido e Cotação'!F57=10,(O47*AG$10),IF('Pedido e Cotação'!F57=25,(O47*AH$10),IF('Pedido e Cotação'!F57=50,(O47*AI$10),IF('Pedido e Cotação'!F57=100,(O47*AJ$10),IF('Pedido e Cotação'!F57=200,(O47*AK$10),IF('Pedido e Cotação'!F57=1000,O47*AL$10)))))))</f>
        <v/>
      </c>
      <c r="AD47" s="208" t="n">
        <f aca="false">SUM(P47:AC47)+Marcações!AI47</f>
        <v>0</v>
      </c>
    </row>
    <row r="48" customFormat="false" ht="12.75" hidden="false" customHeight="false" outlineLevel="0" collapsed="false">
      <c r="B48" s="205" t="n">
        <f aca="false">LEN(SUBSTITUTE('Pedido e Cotação'!E58," ",""))</f>
        <v>0</v>
      </c>
      <c r="C48" s="206" t="n">
        <f aca="false">B48-SUM(D48:O48)</f>
        <v>0</v>
      </c>
      <c r="D48" s="206" t="n">
        <f aca="false">LEN('Pedido e Cotação'!E58)-LEN(SUBSTITUTE('Pedido e Cotação'!E58,"I",""))</f>
        <v>0</v>
      </c>
      <c r="E48" s="206" t="n">
        <f aca="false">LEN('Pedido e Cotação'!E58)-LEN(SUBSTITUTE('Pedido e Cotação'!E58,"[dU]",""))</f>
        <v>0</v>
      </c>
      <c r="F48" s="206" t="n">
        <f aca="false">LEN('Pedido e Cotação'!E58)-LEN(SUBSTITUTE('Pedido e Cotação'!E58,"[mrA]",""))</f>
        <v>0</v>
      </c>
      <c r="G48" s="206" t="n">
        <f aca="false">LEN('Pedido e Cotação'!E58)-LEN(SUBSTITUTE('Pedido e Cotação'!E58,"[mrC]",""))</f>
        <v>0</v>
      </c>
      <c r="H48" s="206" t="n">
        <f aca="false">LEN('Pedido e Cotação'!E58)-LEN(SUBSTITUTE('Pedido e Cotação'!E58,"[mrG]",""))</f>
        <v>0</v>
      </c>
      <c r="I48" s="206" t="n">
        <f aca="false">LEN('Pedido e Cotação'!E58)-LEN(SUBSTITUTE('Pedido e Cotação'!E58,"[mrT]",""))</f>
        <v>0</v>
      </c>
      <c r="J48" s="206" t="n">
        <f aca="false">LEN('Pedido e Cotação'!E58)-LEN(SUBSTITUTE('Pedido e Cotação'!E58,"[mrU]",""))</f>
        <v>0</v>
      </c>
      <c r="K48" s="206" t="n">
        <f aca="false">LEN('Pedido e Cotação'!E58)-LEN(SUBSTITUTE('Pedido e Cotação'!E58,"[mdC]",""))</f>
        <v>0</v>
      </c>
      <c r="L48" s="206" t="n">
        <f aca="false">LEN('Pedido e Cotação'!E58)-LEN(SUBSTITUTE('Pedido e Cotação'!E58,"8oxo",""))</f>
        <v>0</v>
      </c>
      <c r="M48" s="206" t="n">
        <f aca="false">LEN('Pedido e Cotação'!E58)-LEN(SUBSTITUTE('Pedido e Cotação'!E58,"C3",""))</f>
        <v>0</v>
      </c>
      <c r="N48" s="206" t="n">
        <f aca="false">LEN('Pedido e Cotação'!E58)-LEN(SUBSTITUTE('Pedido e Cotação'!E58,"C6",""))</f>
        <v>0</v>
      </c>
      <c r="O48" s="206" t="n">
        <f aca="false">LEN('Pedido e Cotação'!E58)-LEN(SUBSTITUTE('Pedido e Cotação'!E58,"*",""))</f>
        <v>0</v>
      </c>
      <c r="P48" s="207" t="n">
        <f aca="false">IF('Pedido e Cotação'!E58="",0,IF('Pedido e Cotação'!F58=10,Preço!J48,IF('Pedido e Cotação'!F58=25,Preço!K48,IF('Pedido e Cotação'!F58=50,Preço!L48,IF('Pedido e Cotação'!F58=100,Preço!M48,IF('Pedido e Cotação'!F58=200,Preço!N48,IF('Pedido e Cotação'!F58=1000,Preço!O48)))))))</f>
        <v>0</v>
      </c>
      <c r="Q48" s="207" t="n">
        <f aca="false">IF('Pedido e Cotação'!E58="",0,IF('Pedido e Cotação'!F58=10,Preço!Q48,IF('Pedido e Cotação'!F58=25,Preço!R48,IF('Pedido e Cotação'!F58=50,Preço!S48,IF('Pedido e Cotação'!F58=100,Preço!T48,IF('Pedido e Cotação'!F58=200,Preço!U48,IF('Pedido e Cotação'!F58=1000,Preço!V48)))))))</f>
        <v>0</v>
      </c>
      <c r="R48" s="207" t="str">
        <f aca="false">IF(D48=0,"",IF('Pedido e Cotação'!F58=10,D48*AG$6,IF('Pedido e Cotação'!F58=25,D48*AH$6,IF('Pedido e Cotação'!F58=50,D48*AI$6,IF('Pedido e Cotação'!F58=100,D48*AJ$6,IF('Pedido e Cotação'!F58=200,D48*AK$6,IF('Pedido e Cotação'!F58=1000,D48*AL$6)))))))</f>
        <v/>
      </c>
      <c r="S48" s="207" t="str">
        <f aca="false">IF(E48=0,"",IF('Pedido e Cotação'!F58=10,(E48/4)*AG$11,IF('Pedido e Cotação'!F58=25,(E48/4)*AH$11,IF('Pedido e Cotação'!F58=50,(E48/4)*AI$11,IF('Pedido e Cotação'!F58=100,(E48/4)*AJ$11,IF('Pedido e Cotação'!F58=200,(E48/4)*AK$11,IF('Pedido e Cotação'!F58=1000,(E48/4)*AL$11)))))))</f>
        <v/>
      </c>
      <c r="T48" s="207" t="str">
        <f aca="false">IF(F48=0,"",IF('Pedido e Cotação'!F58=10,(F48/5)*AG$12,IF('Pedido e Cotação'!F58=25,(F48/5)*AH$12,IF('Pedido e Cotação'!F58=50,(F48/5)*AI$12,IF('Pedido e Cotação'!F58=100,(F48/5)*AJ$12,IF('Pedido e Cotação'!F58=200,(F48/5)*AK$12,IF('Pedido e Cotação'!F58=1000,(F48/5)*AL$12)))))))</f>
        <v/>
      </c>
      <c r="U48" s="207" t="str">
        <f aca="false">IF(G48=0,"",IF('Pedido e Cotação'!F58=10,(G48/5)*AG$13,IF('Pedido e Cotação'!F58=25,(G48/5)*AH$13,IF('Pedido e Cotação'!F58=50,(G48/5)*AI$13,IF('Pedido e Cotação'!F58=100,(G48/5)*AJ$13,IF('Pedido e Cotação'!F58=200,(G48/5)*AK$13,IF('Pedido e Cotação'!F58=1000,(G48/5)*AL$13)))))))</f>
        <v/>
      </c>
      <c r="V48" s="207" t="str">
        <f aca="false">IF(H48=0,"",IF('Pedido e Cotação'!F58=10,(H48/5)*AG$14,IF('Pedido e Cotação'!F58=25,(H48/5)*AH$14,IF('Pedido e Cotação'!F58=50,(H48/5)*AI$14,IF('Pedido e Cotação'!F58=100,(H48/5)*AJ$14,IF('Pedido e Cotação'!F58=200,(H48/5)*AK$14,IF('Pedido e Cotação'!F58=1000,(H48/5)*AL$14)))))))</f>
        <v/>
      </c>
      <c r="W48" s="207" t="str">
        <f aca="false">IF(I48=0,"",IF('Pedido e Cotação'!F58=10,(I48/5)*AG$15,IF('Pedido e Cotação'!F58=25,(I48/5)*AH$15,IF('Pedido e Cotação'!F58=50,(I48/5)*AI$15,IF('Pedido e Cotação'!F58=100,(I48/5)*AJ$15,IF('Pedido e Cotação'!F58=200,(I48/5)*AK$15,IF('Pedido e Cotação'!F58=1000,(I48/5)*AL$15)))))))</f>
        <v/>
      </c>
      <c r="X48" s="207" t="str">
        <f aca="false">IF(J48=0,"",IF('Pedido e Cotação'!F58=10,(J48/5)*AG$16,IF('Pedido e Cotação'!F58=25,(J48/5)*AH$16,IF('Pedido e Cotação'!F58=50,(J48/5)*AI$16,IF('Pedido e Cotação'!F58=100,(J48/5)*AJ$16,IF('Pedido e Cotação'!F58=200,(J48/5)*AK$16,IF('Pedido e Cotação'!F58=1000,(J48/5)*AL$16)))))))</f>
        <v/>
      </c>
      <c r="Y48" s="207" t="str">
        <f aca="false">IF(K48=0,"",IF('Pedido e Cotação'!F58=10,(K48/5)*AG$17,IF('Pedido e Cotação'!F58=25,(K48/5)*AH$17,IF('Pedido e Cotação'!F58=50,(K48/5)*AI$17,IF('Pedido e Cotação'!F58=100,(K48/5)*AJ$17,IF('Pedido e Cotação'!F58=200,(K48/5)*AK$17,IF('Pedido e Cotação'!F58=1000,(K48/5)*AL$17)))))))</f>
        <v/>
      </c>
      <c r="Z48" s="207" t="str">
        <f aca="false">IF(L48=0,"",IF('Pedido e Cotação'!F58=10,((L48)*AG$7)/4,IF('Pedido e Cotação'!F58=25,((L48)*AH$7)/4,IF('Pedido e Cotação'!F58=50,((L48)*AI$7)/4,IF('Pedido e Cotação'!F58=100,((L48)*AJ$7)/4,IF('Pedido e Cotação'!F58=200,((L48)*AK$7)/4,IF('Pedido e Cotação'!F58=1000,(L48)*AL$7)))))))</f>
        <v/>
      </c>
      <c r="AA48" s="207" t="str">
        <f aca="false">IF(M48=0,"",IF('Pedido e Cotação'!F58=10,(M48*AG$8)/2,IF('Pedido e Cotação'!F58=25,(M48*AH$8)/2,IF('Pedido e Cotação'!F58=50,(M48*AI$8)/2,IF('Pedido e Cotação'!F58=100,(M48*AJ$8)/2,IF('Pedido e Cotação'!F58=200,(M48*AK$8)/2,IF('Pedido e Cotação'!F58=1000,M48*AL$8)))))))</f>
        <v/>
      </c>
      <c r="AB48" s="207" t="str">
        <f aca="false">IF(N48=0,"",IF('Pedido e Cotação'!F58=10,(N48*AG$9)/2,IF('Pedido e Cotação'!F58=25,(N48*AH$9)/2,IF('Pedido e Cotação'!F58=50,(N48*AI$9)/2,IF('Pedido e Cotação'!F58=100,(N48*AJ$9)/2,IF('Pedido e Cotação'!F58=200,(N48*AK$9)/2,IF('Pedido e Cotação'!F58=1000,N48*AL$9)))))))</f>
        <v/>
      </c>
      <c r="AC48" s="207" t="str">
        <f aca="false">IF(O48=0,"",IF('Pedido e Cotação'!F58=10,(O48*AG$10),IF('Pedido e Cotação'!F58=25,(O48*AH$10),IF('Pedido e Cotação'!F58=50,(O48*AI$10),IF('Pedido e Cotação'!F58=100,(O48*AJ$10),IF('Pedido e Cotação'!F58=200,(O48*AK$10),IF('Pedido e Cotação'!F58=1000,O48*AL$10)))))))</f>
        <v/>
      </c>
      <c r="AD48" s="208" t="n">
        <f aca="false">SUM(P48:AC48)+Marcações!AI48</f>
        <v>0</v>
      </c>
    </row>
    <row r="49" customFormat="false" ht="12.75" hidden="false" customHeight="false" outlineLevel="0" collapsed="false">
      <c r="B49" s="205" t="n">
        <f aca="false">LEN(SUBSTITUTE('Pedido e Cotação'!E59," ",""))</f>
        <v>0</v>
      </c>
      <c r="C49" s="206" t="n">
        <f aca="false">B49-SUM(D49:O49)</f>
        <v>0</v>
      </c>
      <c r="D49" s="206" t="n">
        <f aca="false">LEN('Pedido e Cotação'!E59)-LEN(SUBSTITUTE('Pedido e Cotação'!E59,"I",""))</f>
        <v>0</v>
      </c>
      <c r="E49" s="206" t="n">
        <f aca="false">LEN('Pedido e Cotação'!E59)-LEN(SUBSTITUTE('Pedido e Cotação'!E59,"[dU]",""))</f>
        <v>0</v>
      </c>
      <c r="F49" s="206" t="n">
        <f aca="false">LEN('Pedido e Cotação'!E59)-LEN(SUBSTITUTE('Pedido e Cotação'!E59,"[mrA]",""))</f>
        <v>0</v>
      </c>
      <c r="G49" s="206" t="n">
        <f aca="false">LEN('Pedido e Cotação'!E59)-LEN(SUBSTITUTE('Pedido e Cotação'!E59,"[mrC]",""))</f>
        <v>0</v>
      </c>
      <c r="H49" s="206" t="n">
        <f aca="false">LEN('Pedido e Cotação'!E59)-LEN(SUBSTITUTE('Pedido e Cotação'!E59,"[mrG]",""))</f>
        <v>0</v>
      </c>
      <c r="I49" s="206" t="n">
        <f aca="false">LEN('Pedido e Cotação'!E59)-LEN(SUBSTITUTE('Pedido e Cotação'!E59,"[mrT]",""))</f>
        <v>0</v>
      </c>
      <c r="J49" s="206" t="n">
        <f aca="false">LEN('Pedido e Cotação'!E59)-LEN(SUBSTITUTE('Pedido e Cotação'!E59,"[mrU]",""))</f>
        <v>0</v>
      </c>
      <c r="K49" s="206" t="n">
        <f aca="false">LEN('Pedido e Cotação'!E59)-LEN(SUBSTITUTE('Pedido e Cotação'!E59,"[mdC]",""))</f>
        <v>0</v>
      </c>
      <c r="L49" s="206" t="n">
        <f aca="false">LEN('Pedido e Cotação'!E59)-LEN(SUBSTITUTE('Pedido e Cotação'!E59,"8oxo",""))</f>
        <v>0</v>
      </c>
      <c r="M49" s="206" t="n">
        <f aca="false">LEN('Pedido e Cotação'!E59)-LEN(SUBSTITUTE('Pedido e Cotação'!E59,"C3",""))</f>
        <v>0</v>
      </c>
      <c r="N49" s="206" t="n">
        <f aca="false">LEN('Pedido e Cotação'!E59)-LEN(SUBSTITUTE('Pedido e Cotação'!E59,"C6",""))</f>
        <v>0</v>
      </c>
      <c r="O49" s="206" t="n">
        <f aca="false">LEN('Pedido e Cotação'!E59)-LEN(SUBSTITUTE('Pedido e Cotação'!E59,"*",""))</f>
        <v>0</v>
      </c>
      <c r="P49" s="207" t="n">
        <f aca="false">IF('Pedido e Cotação'!E59="",0,IF('Pedido e Cotação'!F59=10,Preço!J49,IF('Pedido e Cotação'!F59=25,Preço!K49,IF('Pedido e Cotação'!F59=50,Preço!L49,IF('Pedido e Cotação'!F59=100,Preço!M49,IF('Pedido e Cotação'!F59=200,Preço!N49,IF('Pedido e Cotação'!F59=1000,Preço!O49)))))))</f>
        <v>0</v>
      </c>
      <c r="Q49" s="207" t="n">
        <f aca="false">IF('Pedido e Cotação'!E59="",0,IF('Pedido e Cotação'!F59=10,Preço!Q49,IF('Pedido e Cotação'!F59=25,Preço!R49,IF('Pedido e Cotação'!F59=50,Preço!S49,IF('Pedido e Cotação'!F59=100,Preço!T49,IF('Pedido e Cotação'!F59=200,Preço!U49,IF('Pedido e Cotação'!F59=1000,Preço!V49)))))))</f>
        <v>0</v>
      </c>
      <c r="R49" s="207" t="str">
        <f aca="false">IF(D49=0,"",IF('Pedido e Cotação'!F59=10,D49*AG$6,IF('Pedido e Cotação'!F59=25,D49*AH$6,IF('Pedido e Cotação'!F59=50,D49*AI$6,IF('Pedido e Cotação'!F59=100,D49*AJ$6,IF('Pedido e Cotação'!F59=200,D49*AK$6,IF('Pedido e Cotação'!F59=1000,D49*AL$6)))))))</f>
        <v/>
      </c>
      <c r="S49" s="207" t="str">
        <f aca="false">IF(E49=0,"",IF('Pedido e Cotação'!F59=10,(E49/4)*AG$11,IF('Pedido e Cotação'!F59=25,(E49/4)*AH$11,IF('Pedido e Cotação'!F59=50,(E49/4)*AI$11,IF('Pedido e Cotação'!F59=100,(E49/4)*AJ$11,IF('Pedido e Cotação'!F59=200,(E49/4)*AK$11,IF('Pedido e Cotação'!F59=1000,(E49/4)*AL$11)))))))</f>
        <v/>
      </c>
      <c r="T49" s="207" t="str">
        <f aca="false">IF(F49=0,"",IF('Pedido e Cotação'!F59=10,(F49/5)*AG$12,IF('Pedido e Cotação'!F59=25,(F49/5)*AH$12,IF('Pedido e Cotação'!F59=50,(F49/5)*AI$12,IF('Pedido e Cotação'!F59=100,(F49/5)*AJ$12,IF('Pedido e Cotação'!F59=200,(F49/5)*AK$12,IF('Pedido e Cotação'!F59=1000,(F49/5)*AL$12)))))))</f>
        <v/>
      </c>
      <c r="U49" s="207" t="str">
        <f aca="false">IF(G49=0,"",IF('Pedido e Cotação'!F59=10,(G49/5)*AG$13,IF('Pedido e Cotação'!F59=25,(G49/5)*AH$13,IF('Pedido e Cotação'!F59=50,(G49/5)*AI$13,IF('Pedido e Cotação'!F59=100,(G49/5)*AJ$13,IF('Pedido e Cotação'!F59=200,(G49/5)*AK$13,IF('Pedido e Cotação'!F59=1000,(G49/5)*AL$13)))))))</f>
        <v/>
      </c>
      <c r="V49" s="207" t="str">
        <f aca="false">IF(H49=0,"",IF('Pedido e Cotação'!F59=10,(H49/5)*AG$14,IF('Pedido e Cotação'!F59=25,(H49/5)*AH$14,IF('Pedido e Cotação'!F59=50,(H49/5)*AI$14,IF('Pedido e Cotação'!F59=100,(H49/5)*AJ$14,IF('Pedido e Cotação'!F59=200,(H49/5)*AK$14,IF('Pedido e Cotação'!F59=1000,(H49/5)*AL$14)))))))</f>
        <v/>
      </c>
      <c r="W49" s="207" t="str">
        <f aca="false">IF(I49=0,"",IF('Pedido e Cotação'!F59=10,(I49/5)*AG$15,IF('Pedido e Cotação'!F59=25,(I49/5)*AH$15,IF('Pedido e Cotação'!F59=50,(I49/5)*AI$15,IF('Pedido e Cotação'!F59=100,(I49/5)*AJ$15,IF('Pedido e Cotação'!F59=200,(I49/5)*AK$15,IF('Pedido e Cotação'!F59=1000,(I49/5)*AL$15)))))))</f>
        <v/>
      </c>
      <c r="X49" s="207" t="str">
        <f aca="false">IF(J49=0,"",IF('Pedido e Cotação'!F59=10,(J49/5)*AG$16,IF('Pedido e Cotação'!F59=25,(J49/5)*AH$16,IF('Pedido e Cotação'!F59=50,(J49/5)*AI$16,IF('Pedido e Cotação'!F59=100,(J49/5)*AJ$16,IF('Pedido e Cotação'!F59=200,(J49/5)*AK$16,IF('Pedido e Cotação'!F59=1000,(J49/5)*AL$16)))))))</f>
        <v/>
      </c>
      <c r="Y49" s="207" t="str">
        <f aca="false">IF(K49=0,"",IF('Pedido e Cotação'!F59=10,(K49/5)*AG$17,IF('Pedido e Cotação'!F59=25,(K49/5)*AH$17,IF('Pedido e Cotação'!F59=50,(K49/5)*AI$17,IF('Pedido e Cotação'!F59=100,(K49/5)*AJ$17,IF('Pedido e Cotação'!F59=200,(K49/5)*AK$17,IF('Pedido e Cotação'!F59=1000,(K49/5)*AL$17)))))))</f>
        <v/>
      </c>
      <c r="Z49" s="207" t="str">
        <f aca="false">IF(L49=0,"",IF('Pedido e Cotação'!F59=10,((L49)*AG$7)/4,IF('Pedido e Cotação'!F59=25,((L49)*AH$7)/4,IF('Pedido e Cotação'!F59=50,((L49)*AI$7)/4,IF('Pedido e Cotação'!F59=100,((L49)*AJ$7)/4,IF('Pedido e Cotação'!F59=200,((L49)*AK$7)/4,IF('Pedido e Cotação'!F59=1000,(L49)*AL$7)))))))</f>
        <v/>
      </c>
      <c r="AA49" s="207" t="str">
        <f aca="false">IF(M49=0,"",IF('Pedido e Cotação'!F59=10,(M49*AG$8)/2,IF('Pedido e Cotação'!F59=25,(M49*AH$8)/2,IF('Pedido e Cotação'!F59=50,(M49*AI$8)/2,IF('Pedido e Cotação'!F59=100,(M49*AJ$8)/2,IF('Pedido e Cotação'!F59=200,(M49*AK$8)/2,IF('Pedido e Cotação'!F59=1000,M49*AL$8)))))))</f>
        <v/>
      </c>
      <c r="AB49" s="207" t="str">
        <f aca="false">IF(N49=0,"",IF('Pedido e Cotação'!F59=10,(N49*AG$9)/2,IF('Pedido e Cotação'!F59=25,(N49*AH$9)/2,IF('Pedido e Cotação'!F59=50,(N49*AI$9)/2,IF('Pedido e Cotação'!F59=100,(N49*AJ$9)/2,IF('Pedido e Cotação'!F59=200,(N49*AK$9)/2,IF('Pedido e Cotação'!F59=1000,N49*AL$9)))))))</f>
        <v/>
      </c>
      <c r="AC49" s="207" t="str">
        <f aca="false">IF(O49=0,"",IF('Pedido e Cotação'!F59=10,(O49*AG$10),IF('Pedido e Cotação'!F59=25,(O49*AH$10),IF('Pedido e Cotação'!F59=50,(O49*AI$10),IF('Pedido e Cotação'!F59=100,(O49*AJ$10),IF('Pedido e Cotação'!F59=200,(O49*AK$10),IF('Pedido e Cotação'!F59=1000,O49*AL$10)))))))</f>
        <v/>
      </c>
      <c r="AD49" s="208" t="n">
        <f aca="false">SUM(P49:AC49)+Marcações!AI49</f>
        <v>0</v>
      </c>
    </row>
    <row r="50" customFormat="false" ht="12.75" hidden="false" customHeight="false" outlineLevel="0" collapsed="false">
      <c r="B50" s="205" t="n">
        <f aca="false">LEN(SUBSTITUTE('Pedido e Cotação'!E60," ",""))</f>
        <v>0</v>
      </c>
      <c r="C50" s="206" t="n">
        <f aca="false">B50-SUM(D50:O50)</f>
        <v>0</v>
      </c>
      <c r="D50" s="206" t="n">
        <f aca="false">LEN('Pedido e Cotação'!E60)-LEN(SUBSTITUTE('Pedido e Cotação'!E60,"I",""))</f>
        <v>0</v>
      </c>
      <c r="E50" s="206" t="n">
        <f aca="false">LEN('Pedido e Cotação'!E60)-LEN(SUBSTITUTE('Pedido e Cotação'!E60,"[dU]",""))</f>
        <v>0</v>
      </c>
      <c r="F50" s="206" t="n">
        <f aca="false">LEN('Pedido e Cotação'!E60)-LEN(SUBSTITUTE('Pedido e Cotação'!E60,"[mrA]",""))</f>
        <v>0</v>
      </c>
      <c r="G50" s="206" t="n">
        <f aca="false">LEN('Pedido e Cotação'!E60)-LEN(SUBSTITUTE('Pedido e Cotação'!E60,"[mrC]",""))</f>
        <v>0</v>
      </c>
      <c r="H50" s="206" t="n">
        <f aca="false">LEN('Pedido e Cotação'!E60)-LEN(SUBSTITUTE('Pedido e Cotação'!E60,"[mrG]",""))</f>
        <v>0</v>
      </c>
      <c r="I50" s="206" t="n">
        <f aca="false">LEN('Pedido e Cotação'!E60)-LEN(SUBSTITUTE('Pedido e Cotação'!E60,"[mrT]",""))</f>
        <v>0</v>
      </c>
      <c r="J50" s="206" t="n">
        <f aca="false">LEN('Pedido e Cotação'!E60)-LEN(SUBSTITUTE('Pedido e Cotação'!E60,"[mrU]",""))</f>
        <v>0</v>
      </c>
      <c r="K50" s="206" t="n">
        <f aca="false">LEN('Pedido e Cotação'!E60)-LEN(SUBSTITUTE('Pedido e Cotação'!E60,"[mdC]",""))</f>
        <v>0</v>
      </c>
      <c r="L50" s="206" t="n">
        <f aca="false">LEN('Pedido e Cotação'!E60)-LEN(SUBSTITUTE('Pedido e Cotação'!E60,"8oxo",""))</f>
        <v>0</v>
      </c>
      <c r="M50" s="206" t="n">
        <f aca="false">LEN('Pedido e Cotação'!E60)-LEN(SUBSTITUTE('Pedido e Cotação'!E60,"C3",""))</f>
        <v>0</v>
      </c>
      <c r="N50" s="206" t="n">
        <f aca="false">LEN('Pedido e Cotação'!E60)-LEN(SUBSTITUTE('Pedido e Cotação'!E60,"C6",""))</f>
        <v>0</v>
      </c>
      <c r="O50" s="206" t="n">
        <f aca="false">LEN('Pedido e Cotação'!E60)-LEN(SUBSTITUTE('Pedido e Cotação'!E60,"*",""))</f>
        <v>0</v>
      </c>
      <c r="P50" s="207" t="n">
        <f aca="false">IF('Pedido e Cotação'!E60="",0,IF('Pedido e Cotação'!F60=10,Preço!J50,IF('Pedido e Cotação'!F60=25,Preço!K50,IF('Pedido e Cotação'!F60=50,Preço!L50,IF('Pedido e Cotação'!F60=100,Preço!M50,IF('Pedido e Cotação'!F60=200,Preço!N50,IF('Pedido e Cotação'!F60=1000,Preço!O50)))))))</f>
        <v>0</v>
      </c>
      <c r="Q50" s="207" t="n">
        <f aca="false">IF('Pedido e Cotação'!E60="",0,IF('Pedido e Cotação'!F60=10,Preço!Q50,IF('Pedido e Cotação'!F60=25,Preço!R50,IF('Pedido e Cotação'!F60=50,Preço!S50,IF('Pedido e Cotação'!F60=100,Preço!T50,IF('Pedido e Cotação'!F60=200,Preço!U50,IF('Pedido e Cotação'!F60=1000,Preço!V50)))))))</f>
        <v>0</v>
      </c>
      <c r="R50" s="207" t="str">
        <f aca="false">IF(D50=0,"",IF('Pedido e Cotação'!F60=10,D50*AG$6,IF('Pedido e Cotação'!F60=25,D50*AH$6,IF('Pedido e Cotação'!F60=50,D50*AI$6,IF('Pedido e Cotação'!F60=100,D50*AJ$6,IF('Pedido e Cotação'!F60=200,D50*AK$6,IF('Pedido e Cotação'!F60=1000,D50*AL$6)))))))</f>
        <v/>
      </c>
      <c r="S50" s="207" t="str">
        <f aca="false">IF(E50=0,"",IF('Pedido e Cotação'!F60=10,(E50/4)*AG$11,IF('Pedido e Cotação'!F60=25,(E50/4)*AH$11,IF('Pedido e Cotação'!F60=50,(E50/4)*AI$11,IF('Pedido e Cotação'!F60=100,(E50/4)*AJ$11,IF('Pedido e Cotação'!F60=200,(E50/4)*AK$11,IF('Pedido e Cotação'!F60=1000,(E50/4)*AL$11)))))))</f>
        <v/>
      </c>
      <c r="T50" s="207" t="str">
        <f aca="false">IF(F50=0,"",IF('Pedido e Cotação'!F60=10,(F50/5)*AG$12,IF('Pedido e Cotação'!F60=25,(F50/5)*AH$12,IF('Pedido e Cotação'!F60=50,(F50/5)*AI$12,IF('Pedido e Cotação'!F60=100,(F50/5)*AJ$12,IF('Pedido e Cotação'!F60=200,(F50/5)*AK$12,IF('Pedido e Cotação'!F60=1000,(F50/5)*AL$12)))))))</f>
        <v/>
      </c>
      <c r="U50" s="207" t="str">
        <f aca="false">IF(G50=0,"",IF('Pedido e Cotação'!F60=10,(G50/5)*AG$13,IF('Pedido e Cotação'!F60=25,(G50/5)*AH$13,IF('Pedido e Cotação'!F60=50,(G50/5)*AI$13,IF('Pedido e Cotação'!F60=100,(G50/5)*AJ$13,IF('Pedido e Cotação'!F60=200,(G50/5)*AK$13,IF('Pedido e Cotação'!F60=1000,(G50/5)*AL$13)))))))</f>
        <v/>
      </c>
      <c r="V50" s="207" t="str">
        <f aca="false">IF(H50=0,"",IF('Pedido e Cotação'!F60=10,(H50/5)*AG$14,IF('Pedido e Cotação'!F60=25,(H50/5)*AH$14,IF('Pedido e Cotação'!F60=50,(H50/5)*AI$14,IF('Pedido e Cotação'!F60=100,(H50/5)*AJ$14,IF('Pedido e Cotação'!F60=200,(H50/5)*AK$14,IF('Pedido e Cotação'!F60=1000,(H50/5)*AL$14)))))))</f>
        <v/>
      </c>
      <c r="W50" s="207" t="str">
        <f aca="false">IF(I50=0,"",IF('Pedido e Cotação'!F60=10,(I50/5)*AG$15,IF('Pedido e Cotação'!F60=25,(I50/5)*AH$15,IF('Pedido e Cotação'!F60=50,(I50/5)*AI$15,IF('Pedido e Cotação'!F60=100,(I50/5)*AJ$15,IF('Pedido e Cotação'!F60=200,(I50/5)*AK$15,IF('Pedido e Cotação'!F60=1000,(I50/5)*AL$15)))))))</f>
        <v/>
      </c>
      <c r="X50" s="207" t="str">
        <f aca="false">IF(J50=0,"",IF('Pedido e Cotação'!F60=10,(J50/5)*AG$16,IF('Pedido e Cotação'!F60=25,(J50/5)*AH$16,IF('Pedido e Cotação'!F60=50,(J50/5)*AI$16,IF('Pedido e Cotação'!F60=100,(J50/5)*AJ$16,IF('Pedido e Cotação'!F60=200,(J50/5)*AK$16,IF('Pedido e Cotação'!F60=1000,(J50/5)*AL$16)))))))</f>
        <v/>
      </c>
      <c r="Y50" s="207" t="str">
        <f aca="false">IF(K50=0,"",IF('Pedido e Cotação'!F60=10,(K50/5)*AG$17,IF('Pedido e Cotação'!F60=25,(K50/5)*AH$17,IF('Pedido e Cotação'!F60=50,(K50/5)*AI$17,IF('Pedido e Cotação'!F60=100,(K50/5)*AJ$17,IF('Pedido e Cotação'!F60=200,(K50/5)*AK$17,IF('Pedido e Cotação'!F60=1000,(K50/5)*AL$17)))))))</f>
        <v/>
      </c>
      <c r="Z50" s="207" t="str">
        <f aca="false">IF(L50=0,"",IF('Pedido e Cotação'!F60=10,((L50)*AG$7)/4,IF('Pedido e Cotação'!F60=25,((L50)*AH$7)/4,IF('Pedido e Cotação'!F60=50,((L50)*AI$7)/4,IF('Pedido e Cotação'!F60=100,((L50)*AJ$7)/4,IF('Pedido e Cotação'!F60=200,((L50)*AK$7)/4,IF('Pedido e Cotação'!F60=1000,(L50)*AL$7)))))))</f>
        <v/>
      </c>
      <c r="AA50" s="207" t="str">
        <f aca="false">IF(M50=0,"",IF('Pedido e Cotação'!F60=10,(M50*AG$8)/2,IF('Pedido e Cotação'!F60=25,(M50*AH$8)/2,IF('Pedido e Cotação'!F60=50,(M50*AI$8)/2,IF('Pedido e Cotação'!F60=100,(M50*AJ$8)/2,IF('Pedido e Cotação'!F60=200,(M50*AK$8)/2,IF('Pedido e Cotação'!F60=1000,M50*AL$8)))))))</f>
        <v/>
      </c>
      <c r="AB50" s="207" t="str">
        <f aca="false">IF(N50=0,"",IF('Pedido e Cotação'!F60=10,(N50*AG$9)/2,IF('Pedido e Cotação'!F60=25,(N50*AH$9)/2,IF('Pedido e Cotação'!F60=50,(N50*AI$9)/2,IF('Pedido e Cotação'!F60=100,(N50*AJ$9)/2,IF('Pedido e Cotação'!F60=200,(N50*AK$9)/2,IF('Pedido e Cotação'!F60=1000,N50*AL$9)))))))</f>
        <v/>
      </c>
      <c r="AC50" s="207" t="str">
        <f aca="false">IF(O50=0,"",IF('Pedido e Cotação'!F60=10,(O50*AG$10),IF('Pedido e Cotação'!F60=25,(O50*AH$10),IF('Pedido e Cotação'!F60=50,(O50*AI$10),IF('Pedido e Cotação'!F60=100,(O50*AJ$10),IF('Pedido e Cotação'!F60=200,(O50*AK$10),IF('Pedido e Cotação'!F60=1000,O50*AL$10)))))))</f>
        <v/>
      </c>
      <c r="AD50" s="208" t="n">
        <f aca="false">SUM(P50:AC50)+Marcações!AI50</f>
        <v>0</v>
      </c>
    </row>
    <row r="51" customFormat="false" ht="12.75" hidden="false" customHeight="false" outlineLevel="0" collapsed="false">
      <c r="B51" s="205" t="n">
        <f aca="false">LEN(SUBSTITUTE('Pedido e Cotação'!E61," ",""))</f>
        <v>0</v>
      </c>
      <c r="C51" s="206" t="n">
        <f aca="false">B51-SUM(D51:O51)</f>
        <v>0</v>
      </c>
      <c r="D51" s="206" t="n">
        <f aca="false">LEN('Pedido e Cotação'!E61)-LEN(SUBSTITUTE('Pedido e Cotação'!E61,"I",""))</f>
        <v>0</v>
      </c>
      <c r="E51" s="206" t="n">
        <f aca="false">LEN('Pedido e Cotação'!E61)-LEN(SUBSTITUTE('Pedido e Cotação'!E61,"[dU]",""))</f>
        <v>0</v>
      </c>
      <c r="F51" s="206" t="n">
        <f aca="false">LEN('Pedido e Cotação'!E61)-LEN(SUBSTITUTE('Pedido e Cotação'!E61,"[mrA]",""))</f>
        <v>0</v>
      </c>
      <c r="G51" s="206" t="n">
        <f aca="false">LEN('Pedido e Cotação'!E61)-LEN(SUBSTITUTE('Pedido e Cotação'!E61,"[mrC]",""))</f>
        <v>0</v>
      </c>
      <c r="H51" s="206" t="n">
        <f aca="false">LEN('Pedido e Cotação'!E61)-LEN(SUBSTITUTE('Pedido e Cotação'!E61,"[mrG]",""))</f>
        <v>0</v>
      </c>
      <c r="I51" s="206" t="n">
        <f aca="false">LEN('Pedido e Cotação'!E61)-LEN(SUBSTITUTE('Pedido e Cotação'!E61,"[mrT]",""))</f>
        <v>0</v>
      </c>
      <c r="J51" s="206" t="n">
        <f aca="false">LEN('Pedido e Cotação'!E61)-LEN(SUBSTITUTE('Pedido e Cotação'!E61,"[mrU]",""))</f>
        <v>0</v>
      </c>
      <c r="K51" s="206" t="n">
        <f aca="false">LEN('Pedido e Cotação'!E61)-LEN(SUBSTITUTE('Pedido e Cotação'!E61,"[mdC]",""))</f>
        <v>0</v>
      </c>
      <c r="L51" s="206" t="n">
        <f aca="false">LEN('Pedido e Cotação'!E61)-LEN(SUBSTITUTE('Pedido e Cotação'!E61,"8oxo",""))</f>
        <v>0</v>
      </c>
      <c r="M51" s="206" t="n">
        <f aca="false">LEN('Pedido e Cotação'!E61)-LEN(SUBSTITUTE('Pedido e Cotação'!E61,"C3",""))</f>
        <v>0</v>
      </c>
      <c r="N51" s="206" t="n">
        <f aca="false">LEN('Pedido e Cotação'!E61)-LEN(SUBSTITUTE('Pedido e Cotação'!E61,"C6",""))</f>
        <v>0</v>
      </c>
      <c r="O51" s="206" t="n">
        <f aca="false">LEN('Pedido e Cotação'!E61)-LEN(SUBSTITUTE('Pedido e Cotação'!E61,"*",""))</f>
        <v>0</v>
      </c>
      <c r="P51" s="207" t="n">
        <f aca="false">IF('Pedido e Cotação'!E61="",0,IF('Pedido e Cotação'!F61=10,Preço!J51,IF('Pedido e Cotação'!F61=25,Preço!K51,IF('Pedido e Cotação'!F61=50,Preço!L51,IF('Pedido e Cotação'!F61=100,Preço!M51,IF('Pedido e Cotação'!F61=200,Preço!N51,IF('Pedido e Cotação'!F61=1000,Preço!O51)))))))</f>
        <v>0</v>
      </c>
      <c r="Q51" s="207" t="n">
        <f aca="false">IF('Pedido e Cotação'!E61="",0,IF('Pedido e Cotação'!F61=10,Preço!Q51,IF('Pedido e Cotação'!F61=25,Preço!R51,IF('Pedido e Cotação'!F61=50,Preço!S51,IF('Pedido e Cotação'!F61=100,Preço!T51,IF('Pedido e Cotação'!F61=200,Preço!U51,IF('Pedido e Cotação'!F61=1000,Preço!V51)))))))</f>
        <v>0</v>
      </c>
      <c r="R51" s="207" t="str">
        <f aca="false">IF(D51=0,"",IF('Pedido e Cotação'!F61=10,D51*AG$6,IF('Pedido e Cotação'!F61=25,D51*AH$6,IF('Pedido e Cotação'!F61=50,D51*AI$6,IF('Pedido e Cotação'!F61=100,D51*AJ$6,IF('Pedido e Cotação'!F61=200,D51*AK$6,IF('Pedido e Cotação'!F61=1000,D51*AL$6)))))))</f>
        <v/>
      </c>
      <c r="S51" s="207" t="str">
        <f aca="false">IF(E51=0,"",IF('Pedido e Cotação'!F61=10,(E51/4)*AG$11,IF('Pedido e Cotação'!F61=25,(E51/4)*AH$11,IF('Pedido e Cotação'!F61=50,(E51/4)*AI$11,IF('Pedido e Cotação'!F61=100,(E51/4)*AJ$11,IF('Pedido e Cotação'!F61=200,(E51/4)*AK$11,IF('Pedido e Cotação'!F61=1000,(E51/4)*AL$11)))))))</f>
        <v/>
      </c>
      <c r="T51" s="207" t="str">
        <f aca="false">IF(F51=0,"",IF('Pedido e Cotação'!F61=10,(F51/5)*AG$12,IF('Pedido e Cotação'!F61=25,(F51/5)*AH$12,IF('Pedido e Cotação'!F61=50,(F51/5)*AI$12,IF('Pedido e Cotação'!F61=100,(F51/5)*AJ$12,IF('Pedido e Cotação'!F61=200,(F51/5)*AK$12,IF('Pedido e Cotação'!F61=1000,(F51/5)*AL$12)))))))</f>
        <v/>
      </c>
      <c r="U51" s="207" t="str">
        <f aca="false">IF(G51=0,"",IF('Pedido e Cotação'!F61=10,(G51/5)*AG$13,IF('Pedido e Cotação'!F61=25,(G51/5)*AH$13,IF('Pedido e Cotação'!F61=50,(G51/5)*AI$13,IF('Pedido e Cotação'!F61=100,(G51/5)*AJ$13,IF('Pedido e Cotação'!F61=200,(G51/5)*AK$13,IF('Pedido e Cotação'!F61=1000,(G51/5)*AL$13)))))))</f>
        <v/>
      </c>
      <c r="V51" s="207" t="str">
        <f aca="false">IF(H51=0,"",IF('Pedido e Cotação'!F61=10,(H51/5)*AG$14,IF('Pedido e Cotação'!F61=25,(H51/5)*AH$14,IF('Pedido e Cotação'!F61=50,(H51/5)*AI$14,IF('Pedido e Cotação'!F61=100,(H51/5)*AJ$14,IF('Pedido e Cotação'!F61=200,(H51/5)*AK$14,IF('Pedido e Cotação'!F61=1000,(H51/5)*AL$14)))))))</f>
        <v/>
      </c>
      <c r="W51" s="207" t="str">
        <f aca="false">IF(I51=0,"",IF('Pedido e Cotação'!F61=10,(I51/5)*AG$15,IF('Pedido e Cotação'!F61=25,(I51/5)*AH$15,IF('Pedido e Cotação'!F61=50,(I51/5)*AI$15,IF('Pedido e Cotação'!F61=100,(I51/5)*AJ$15,IF('Pedido e Cotação'!F61=200,(I51/5)*AK$15,IF('Pedido e Cotação'!F61=1000,(I51/5)*AL$15)))))))</f>
        <v/>
      </c>
      <c r="X51" s="207" t="str">
        <f aca="false">IF(J51=0,"",IF('Pedido e Cotação'!F61=10,(J51/5)*AG$16,IF('Pedido e Cotação'!F61=25,(J51/5)*AH$16,IF('Pedido e Cotação'!F61=50,(J51/5)*AI$16,IF('Pedido e Cotação'!F61=100,(J51/5)*AJ$16,IF('Pedido e Cotação'!F61=200,(J51/5)*AK$16,IF('Pedido e Cotação'!F61=1000,(J51/5)*AL$16)))))))</f>
        <v/>
      </c>
      <c r="Y51" s="207" t="str">
        <f aca="false">IF(K51=0,"",IF('Pedido e Cotação'!F61=10,(K51/5)*AG$17,IF('Pedido e Cotação'!F61=25,(K51/5)*AH$17,IF('Pedido e Cotação'!F61=50,(K51/5)*AI$17,IF('Pedido e Cotação'!F61=100,(K51/5)*AJ$17,IF('Pedido e Cotação'!F61=200,(K51/5)*AK$17,IF('Pedido e Cotação'!F61=1000,(K51/5)*AL$17)))))))</f>
        <v/>
      </c>
      <c r="Z51" s="207" t="str">
        <f aca="false">IF(L51=0,"",IF('Pedido e Cotação'!F61=10,((L51)*AG$7)/4,IF('Pedido e Cotação'!F61=25,((L51)*AH$7)/4,IF('Pedido e Cotação'!F61=50,((L51)*AI$7)/4,IF('Pedido e Cotação'!F61=100,((L51)*AJ$7)/4,IF('Pedido e Cotação'!F61=200,((L51)*AK$7)/4,IF('Pedido e Cotação'!F61=1000,(L51)*AL$7)))))))</f>
        <v/>
      </c>
      <c r="AA51" s="207" t="str">
        <f aca="false">IF(M51=0,"",IF('Pedido e Cotação'!F61=10,(M51*AG$8)/2,IF('Pedido e Cotação'!F61=25,(M51*AH$8)/2,IF('Pedido e Cotação'!F61=50,(M51*AI$8)/2,IF('Pedido e Cotação'!F61=100,(M51*AJ$8)/2,IF('Pedido e Cotação'!F61=200,(M51*AK$8)/2,IF('Pedido e Cotação'!F61=1000,M51*AL$8)))))))</f>
        <v/>
      </c>
      <c r="AB51" s="207" t="str">
        <f aca="false">IF(N51=0,"",IF('Pedido e Cotação'!F61=10,(N51*AG$9)/2,IF('Pedido e Cotação'!F61=25,(N51*AH$9)/2,IF('Pedido e Cotação'!F61=50,(N51*AI$9)/2,IF('Pedido e Cotação'!F61=100,(N51*AJ$9)/2,IF('Pedido e Cotação'!F61=200,(N51*AK$9)/2,IF('Pedido e Cotação'!F61=1000,N51*AL$9)))))))</f>
        <v/>
      </c>
      <c r="AC51" s="207" t="str">
        <f aca="false">IF(O51=0,"",IF('Pedido e Cotação'!F61=10,(O51*AG$10),IF('Pedido e Cotação'!F61=25,(O51*AH$10),IF('Pedido e Cotação'!F61=50,(O51*AI$10),IF('Pedido e Cotação'!F61=100,(O51*AJ$10),IF('Pedido e Cotação'!F61=200,(O51*AK$10),IF('Pedido e Cotação'!F61=1000,O51*AL$10)))))))</f>
        <v/>
      </c>
      <c r="AD51" s="208" t="n">
        <f aca="false">SUM(P51:AC51)+Marcações!AI51</f>
        <v>0</v>
      </c>
    </row>
    <row r="52" customFormat="false" ht="12.75" hidden="false" customHeight="false" outlineLevel="0" collapsed="false">
      <c r="B52" s="205" t="n">
        <f aca="false">LEN(SUBSTITUTE('Pedido e Cotação'!E62," ",""))</f>
        <v>0</v>
      </c>
      <c r="C52" s="206" t="n">
        <f aca="false">B52-SUM(D52:O52)</f>
        <v>0</v>
      </c>
      <c r="D52" s="206" t="n">
        <f aca="false">LEN('Pedido e Cotação'!E62)-LEN(SUBSTITUTE('Pedido e Cotação'!E62,"I",""))</f>
        <v>0</v>
      </c>
      <c r="E52" s="206" t="n">
        <f aca="false">LEN('Pedido e Cotação'!E62)-LEN(SUBSTITUTE('Pedido e Cotação'!E62,"[dU]",""))</f>
        <v>0</v>
      </c>
      <c r="F52" s="206" t="n">
        <f aca="false">LEN('Pedido e Cotação'!E62)-LEN(SUBSTITUTE('Pedido e Cotação'!E62,"[mrA]",""))</f>
        <v>0</v>
      </c>
      <c r="G52" s="206" t="n">
        <f aca="false">LEN('Pedido e Cotação'!E62)-LEN(SUBSTITUTE('Pedido e Cotação'!E62,"[mrC]",""))</f>
        <v>0</v>
      </c>
      <c r="H52" s="206" t="n">
        <f aca="false">LEN('Pedido e Cotação'!E62)-LEN(SUBSTITUTE('Pedido e Cotação'!E62,"[mrG]",""))</f>
        <v>0</v>
      </c>
      <c r="I52" s="206" t="n">
        <f aca="false">LEN('Pedido e Cotação'!E62)-LEN(SUBSTITUTE('Pedido e Cotação'!E62,"[mrT]",""))</f>
        <v>0</v>
      </c>
      <c r="J52" s="206" t="n">
        <f aca="false">LEN('Pedido e Cotação'!E62)-LEN(SUBSTITUTE('Pedido e Cotação'!E62,"[mrU]",""))</f>
        <v>0</v>
      </c>
      <c r="K52" s="206" t="n">
        <f aca="false">LEN('Pedido e Cotação'!E62)-LEN(SUBSTITUTE('Pedido e Cotação'!E62,"[mdC]",""))</f>
        <v>0</v>
      </c>
      <c r="L52" s="206" t="n">
        <f aca="false">LEN('Pedido e Cotação'!E62)-LEN(SUBSTITUTE('Pedido e Cotação'!E62,"8oxo",""))</f>
        <v>0</v>
      </c>
      <c r="M52" s="206" t="n">
        <f aca="false">LEN('Pedido e Cotação'!E62)-LEN(SUBSTITUTE('Pedido e Cotação'!E62,"C3",""))</f>
        <v>0</v>
      </c>
      <c r="N52" s="206" t="n">
        <f aca="false">LEN('Pedido e Cotação'!E62)-LEN(SUBSTITUTE('Pedido e Cotação'!E62,"C6",""))</f>
        <v>0</v>
      </c>
      <c r="O52" s="206" t="n">
        <f aca="false">LEN('Pedido e Cotação'!E62)-LEN(SUBSTITUTE('Pedido e Cotação'!E62,"*",""))</f>
        <v>0</v>
      </c>
      <c r="P52" s="207" t="n">
        <f aca="false">IF('Pedido e Cotação'!E62="",0,IF('Pedido e Cotação'!F62=10,Preço!J52,IF('Pedido e Cotação'!F62=25,Preço!K52,IF('Pedido e Cotação'!F62=50,Preço!L52,IF('Pedido e Cotação'!F62=100,Preço!M52,IF('Pedido e Cotação'!F62=200,Preço!N52,IF('Pedido e Cotação'!F62=1000,Preço!O52)))))))</f>
        <v>0</v>
      </c>
      <c r="Q52" s="207" t="n">
        <f aca="false">IF('Pedido e Cotação'!E62="",0,IF('Pedido e Cotação'!F62=10,Preço!Q52,IF('Pedido e Cotação'!F62=25,Preço!R52,IF('Pedido e Cotação'!F62=50,Preço!S52,IF('Pedido e Cotação'!F62=100,Preço!T52,IF('Pedido e Cotação'!F62=200,Preço!U52,IF('Pedido e Cotação'!F62=1000,Preço!V52)))))))</f>
        <v>0</v>
      </c>
      <c r="R52" s="207" t="str">
        <f aca="false">IF(D52=0,"",IF('Pedido e Cotação'!F62=10,D52*AG$6,IF('Pedido e Cotação'!F62=25,D52*AH$6,IF('Pedido e Cotação'!F62=50,D52*AI$6,IF('Pedido e Cotação'!F62=100,D52*AJ$6,IF('Pedido e Cotação'!F62=200,D52*AK$6,IF('Pedido e Cotação'!F62=1000,D52*AL$6)))))))</f>
        <v/>
      </c>
      <c r="S52" s="207" t="str">
        <f aca="false">IF(E52=0,"",IF('Pedido e Cotação'!F62=10,(E52/4)*AG$11,IF('Pedido e Cotação'!F62=25,(E52/4)*AH$11,IF('Pedido e Cotação'!F62=50,(E52/4)*AI$11,IF('Pedido e Cotação'!F62=100,(E52/4)*AJ$11,IF('Pedido e Cotação'!F62=200,(E52/4)*AK$11,IF('Pedido e Cotação'!F62=1000,(E52/4)*AL$11)))))))</f>
        <v/>
      </c>
      <c r="T52" s="207" t="str">
        <f aca="false">IF(F52=0,"",IF('Pedido e Cotação'!F62=10,(F52/5)*AG$12,IF('Pedido e Cotação'!F62=25,(F52/5)*AH$12,IF('Pedido e Cotação'!F62=50,(F52/5)*AI$12,IF('Pedido e Cotação'!F62=100,(F52/5)*AJ$12,IF('Pedido e Cotação'!F62=200,(F52/5)*AK$12,IF('Pedido e Cotação'!F62=1000,(F52/5)*AL$12)))))))</f>
        <v/>
      </c>
      <c r="U52" s="207" t="str">
        <f aca="false">IF(G52=0,"",IF('Pedido e Cotação'!F62=10,(G52/5)*AG$13,IF('Pedido e Cotação'!F62=25,(G52/5)*AH$13,IF('Pedido e Cotação'!F62=50,(G52/5)*AI$13,IF('Pedido e Cotação'!F62=100,(G52/5)*AJ$13,IF('Pedido e Cotação'!F62=200,(G52/5)*AK$13,IF('Pedido e Cotação'!F62=1000,(G52/5)*AL$13)))))))</f>
        <v/>
      </c>
      <c r="V52" s="207" t="str">
        <f aca="false">IF(H52=0,"",IF('Pedido e Cotação'!F62=10,(H52/5)*AG$14,IF('Pedido e Cotação'!F62=25,(H52/5)*AH$14,IF('Pedido e Cotação'!F62=50,(H52/5)*AI$14,IF('Pedido e Cotação'!F62=100,(H52/5)*AJ$14,IF('Pedido e Cotação'!F62=200,(H52/5)*AK$14,IF('Pedido e Cotação'!F62=1000,(H52/5)*AL$14)))))))</f>
        <v/>
      </c>
      <c r="W52" s="207" t="str">
        <f aca="false">IF(I52=0,"",IF('Pedido e Cotação'!F62=10,(I52/5)*AG$15,IF('Pedido e Cotação'!F62=25,(I52/5)*AH$15,IF('Pedido e Cotação'!F62=50,(I52/5)*AI$15,IF('Pedido e Cotação'!F62=100,(I52/5)*AJ$15,IF('Pedido e Cotação'!F62=200,(I52/5)*AK$15,IF('Pedido e Cotação'!F62=1000,(I52/5)*AL$15)))))))</f>
        <v/>
      </c>
      <c r="X52" s="207" t="str">
        <f aca="false">IF(J52=0,"",IF('Pedido e Cotação'!F62=10,(J52/5)*AG$16,IF('Pedido e Cotação'!F62=25,(J52/5)*AH$16,IF('Pedido e Cotação'!F62=50,(J52/5)*AI$16,IF('Pedido e Cotação'!F62=100,(J52/5)*AJ$16,IF('Pedido e Cotação'!F62=200,(J52/5)*AK$16,IF('Pedido e Cotação'!F62=1000,(J52/5)*AL$16)))))))</f>
        <v/>
      </c>
      <c r="Y52" s="207" t="str">
        <f aca="false">IF(K52=0,"",IF('Pedido e Cotação'!F62=10,(K52/5)*AG$17,IF('Pedido e Cotação'!F62=25,(K52/5)*AH$17,IF('Pedido e Cotação'!F62=50,(K52/5)*AI$17,IF('Pedido e Cotação'!F62=100,(K52/5)*AJ$17,IF('Pedido e Cotação'!F62=200,(K52/5)*AK$17,IF('Pedido e Cotação'!F62=1000,(K52/5)*AL$17)))))))</f>
        <v/>
      </c>
      <c r="Z52" s="207" t="str">
        <f aca="false">IF(L52=0,"",IF('Pedido e Cotação'!F62=10,((L52)*AG$7)/4,IF('Pedido e Cotação'!F62=25,((L52)*AH$7)/4,IF('Pedido e Cotação'!F62=50,((L52)*AI$7)/4,IF('Pedido e Cotação'!F62=100,((L52)*AJ$7)/4,IF('Pedido e Cotação'!F62=200,((L52)*AK$7)/4,IF('Pedido e Cotação'!F62=1000,(L52)*AL$7)))))))</f>
        <v/>
      </c>
      <c r="AA52" s="207" t="str">
        <f aca="false">IF(M52=0,"",IF('Pedido e Cotação'!F62=10,(M52*AG$8)/2,IF('Pedido e Cotação'!F62=25,(M52*AH$8)/2,IF('Pedido e Cotação'!F62=50,(M52*AI$8)/2,IF('Pedido e Cotação'!F62=100,(M52*AJ$8)/2,IF('Pedido e Cotação'!F62=200,(M52*AK$8)/2,IF('Pedido e Cotação'!F62=1000,M52*AL$8)))))))</f>
        <v/>
      </c>
      <c r="AB52" s="207" t="str">
        <f aca="false">IF(N52=0,"",IF('Pedido e Cotação'!F62=10,(N52*AG$9)/2,IF('Pedido e Cotação'!F62=25,(N52*AH$9)/2,IF('Pedido e Cotação'!F62=50,(N52*AI$9)/2,IF('Pedido e Cotação'!F62=100,(N52*AJ$9)/2,IF('Pedido e Cotação'!F62=200,(N52*AK$9)/2,IF('Pedido e Cotação'!F62=1000,N52*AL$9)))))))</f>
        <v/>
      </c>
      <c r="AC52" s="207" t="str">
        <f aca="false">IF(O52=0,"",IF('Pedido e Cotação'!F62=10,(O52*AG$10),IF('Pedido e Cotação'!F62=25,(O52*AH$10),IF('Pedido e Cotação'!F62=50,(O52*AI$10),IF('Pedido e Cotação'!F62=100,(O52*AJ$10),IF('Pedido e Cotação'!F62=200,(O52*AK$10),IF('Pedido e Cotação'!F62=1000,O52*AL$10)))))))</f>
        <v/>
      </c>
      <c r="AD52" s="208" t="n">
        <f aca="false">SUM(P52:AC52)+Marcações!AI52</f>
        <v>0</v>
      </c>
    </row>
    <row r="53" customFormat="false" ht="12.75" hidden="false" customHeight="false" outlineLevel="0" collapsed="false">
      <c r="B53" s="205" t="n">
        <f aca="false">LEN(SUBSTITUTE('Pedido e Cotação'!E63," ",""))</f>
        <v>0</v>
      </c>
      <c r="C53" s="206" t="n">
        <f aca="false">B53-SUM(D53:O53)</f>
        <v>0</v>
      </c>
      <c r="D53" s="206" t="n">
        <f aca="false">LEN('Pedido e Cotação'!E63)-LEN(SUBSTITUTE('Pedido e Cotação'!E63,"I",""))</f>
        <v>0</v>
      </c>
      <c r="E53" s="206" t="n">
        <f aca="false">LEN('Pedido e Cotação'!E63)-LEN(SUBSTITUTE('Pedido e Cotação'!E63,"[dU]",""))</f>
        <v>0</v>
      </c>
      <c r="F53" s="206" t="n">
        <f aca="false">LEN('Pedido e Cotação'!E63)-LEN(SUBSTITUTE('Pedido e Cotação'!E63,"[mrA]",""))</f>
        <v>0</v>
      </c>
      <c r="G53" s="206" t="n">
        <f aca="false">LEN('Pedido e Cotação'!E63)-LEN(SUBSTITUTE('Pedido e Cotação'!E63,"[mrC]",""))</f>
        <v>0</v>
      </c>
      <c r="H53" s="206" t="n">
        <f aca="false">LEN('Pedido e Cotação'!E63)-LEN(SUBSTITUTE('Pedido e Cotação'!E63,"[mrG]",""))</f>
        <v>0</v>
      </c>
      <c r="I53" s="206" t="n">
        <f aca="false">LEN('Pedido e Cotação'!E63)-LEN(SUBSTITUTE('Pedido e Cotação'!E63,"[mrT]",""))</f>
        <v>0</v>
      </c>
      <c r="J53" s="206" t="n">
        <f aca="false">LEN('Pedido e Cotação'!E63)-LEN(SUBSTITUTE('Pedido e Cotação'!E63,"[mrU]",""))</f>
        <v>0</v>
      </c>
      <c r="K53" s="206" t="n">
        <f aca="false">LEN('Pedido e Cotação'!E63)-LEN(SUBSTITUTE('Pedido e Cotação'!E63,"[mdC]",""))</f>
        <v>0</v>
      </c>
      <c r="L53" s="206" t="n">
        <f aca="false">LEN('Pedido e Cotação'!E63)-LEN(SUBSTITUTE('Pedido e Cotação'!E63,"8oxo",""))</f>
        <v>0</v>
      </c>
      <c r="M53" s="206" t="n">
        <f aca="false">LEN('Pedido e Cotação'!E63)-LEN(SUBSTITUTE('Pedido e Cotação'!E63,"C3",""))</f>
        <v>0</v>
      </c>
      <c r="N53" s="206" t="n">
        <f aca="false">LEN('Pedido e Cotação'!E63)-LEN(SUBSTITUTE('Pedido e Cotação'!E63,"C6",""))</f>
        <v>0</v>
      </c>
      <c r="O53" s="206" t="n">
        <f aca="false">LEN('Pedido e Cotação'!E63)-LEN(SUBSTITUTE('Pedido e Cotação'!E63,"*",""))</f>
        <v>0</v>
      </c>
      <c r="P53" s="207" t="n">
        <f aca="false">IF('Pedido e Cotação'!E63="",0,IF('Pedido e Cotação'!F63=10,Preço!J53,IF('Pedido e Cotação'!F63=25,Preço!K53,IF('Pedido e Cotação'!F63=50,Preço!L53,IF('Pedido e Cotação'!F63=100,Preço!M53,IF('Pedido e Cotação'!F63=200,Preço!N53,IF('Pedido e Cotação'!F63=1000,Preço!O53)))))))</f>
        <v>0</v>
      </c>
      <c r="Q53" s="207" t="n">
        <f aca="false">IF('Pedido e Cotação'!E63="",0,IF('Pedido e Cotação'!F63=10,Preço!Q53,IF('Pedido e Cotação'!F63=25,Preço!R53,IF('Pedido e Cotação'!F63=50,Preço!S53,IF('Pedido e Cotação'!F63=100,Preço!T53,IF('Pedido e Cotação'!F63=200,Preço!U53,IF('Pedido e Cotação'!F63=1000,Preço!V53)))))))</f>
        <v>0</v>
      </c>
      <c r="R53" s="207" t="str">
        <f aca="false">IF(D53=0,"",IF('Pedido e Cotação'!F63=10,D53*AG$6,IF('Pedido e Cotação'!F63=25,D53*AH$6,IF('Pedido e Cotação'!F63=50,D53*AI$6,IF('Pedido e Cotação'!F63=100,D53*AJ$6,IF('Pedido e Cotação'!F63=200,D53*AK$6,IF('Pedido e Cotação'!F63=1000,D53*AL$6)))))))</f>
        <v/>
      </c>
      <c r="S53" s="207" t="str">
        <f aca="false">IF(E53=0,"",IF('Pedido e Cotação'!F63=10,(E53/4)*AG$11,IF('Pedido e Cotação'!F63=25,(E53/4)*AH$11,IF('Pedido e Cotação'!F63=50,(E53/4)*AI$11,IF('Pedido e Cotação'!F63=100,(E53/4)*AJ$11,IF('Pedido e Cotação'!F63=200,(E53/4)*AK$11,IF('Pedido e Cotação'!F63=1000,(E53/4)*AL$11)))))))</f>
        <v/>
      </c>
      <c r="T53" s="207" t="str">
        <f aca="false">IF(F53=0,"",IF('Pedido e Cotação'!F63=10,(F53/5)*AG$12,IF('Pedido e Cotação'!F63=25,(F53/5)*AH$12,IF('Pedido e Cotação'!F63=50,(F53/5)*AI$12,IF('Pedido e Cotação'!F63=100,(F53/5)*AJ$12,IF('Pedido e Cotação'!F63=200,(F53/5)*AK$12,IF('Pedido e Cotação'!F63=1000,(F53/5)*AL$12)))))))</f>
        <v/>
      </c>
      <c r="U53" s="207" t="str">
        <f aca="false">IF(G53=0,"",IF('Pedido e Cotação'!F63=10,(G53/5)*AG$13,IF('Pedido e Cotação'!F63=25,(G53/5)*AH$13,IF('Pedido e Cotação'!F63=50,(G53/5)*AI$13,IF('Pedido e Cotação'!F63=100,(G53/5)*AJ$13,IF('Pedido e Cotação'!F63=200,(G53/5)*AK$13,IF('Pedido e Cotação'!F63=1000,(G53/5)*AL$13)))))))</f>
        <v/>
      </c>
      <c r="V53" s="207" t="str">
        <f aca="false">IF(H53=0,"",IF('Pedido e Cotação'!F63=10,(H53/5)*AG$14,IF('Pedido e Cotação'!F63=25,(H53/5)*AH$14,IF('Pedido e Cotação'!F63=50,(H53/5)*AI$14,IF('Pedido e Cotação'!F63=100,(H53/5)*AJ$14,IF('Pedido e Cotação'!F63=200,(H53/5)*AK$14,IF('Pedido e Cotação'!F63=1000,(H53/5)*AL$14)))))))</f>
        <v/>
      </c>
      <c r="W53" s="207" t="str">
        <f aca="false">IF(I53=0,"",IF('Pedido e Cotação'!F63=10,(I53/5)*AG$15,IF('Pedido e Cotação'!F63=25,(I53/5)*AH$15,IF('Pedido e Cotação'!F63=50,(I53/5)*AI$15,IF('Pedido e Cotação'!F63=100,(I53/5)*AJ$15,IF('Pedido e Cotação'!F63=200,(I53/5)*AK$15,IF('Pedido e Cotação'!F63=1000,(I53/5)*AL$15)))))))</f>
        <v/>
      </c>
      <c r="X53" s="207" t="str">
        <f aca="false">IF(J53=0,"",IF('Pedido e Cotação'!F63=10,(J53/5)*AG$16,IF('Pedido e Cotação'!F63=25,(J53/5)*AH$16,IF('Pedido e Cotação'!F63=50,(J53/5)*AI$16,IF('Pedido e Cotação'!F63=100,(J53/5)*AJ$16,IF('Pedido e Cotação'!F63=200,(J53/5)*AK$16,IF('Pedido e Cotação'!F63=1000,(J53/5)*AL$16)))))))</f>
        <v/>
      </c>
      <c r="Y53" s="207" t="str">
        <f aca="false">IF(K53=0,"",IF('Pedido e Cotação'!F63=10,(K53/5)*AG$17,IF('Pedido e Cotação'!F63=25,(K53/5)*AH$17,IF('Pedido e Cotação'!F63=50,(K53/5)*AI$17,IF('Pedido e Cotação'!F63=100,(K53/5)*AJ$17,IF('Pedido e Cotação'!F63=200,(K53/5)*AK$17,IF('Pedido e Cotação'!F63=1000,(K53/5)*AL$17)))))))</f>
        <v/>
      </c>
      <c r="Z53" s="207" t="str">
        <f aca="false">IF(L53=0,"",IF('Pedido e Cotação'!F63=10,((L53)*AG$7)/4,IF('Pedido e Cotação'!F63=25,((L53)*AH$7)/4,IF('Pedido e Cotação'!F63=50,((L53)*AI$7)/4,IF('Pedido e Cotação'!F63=100,((L53)*AJ$7)/4,IF('Pedido e Cotação'!F63=200,((L53)*AK$7)/4,IF('Pedido e Cotação'!F63=1000,(L53)*AL$7)))))))</f>
        <v/>
      </c>
      <c r="AA53" s="207" t="str">
        <f aca="false">IF(M53=0,"",IF('Pedido e Cotação'!F63=10,(M53*AG$8)/2,IF('Pedido e Cotação'!F63=25,(M53*AH$8)/2,IF('Pedido e Cotação'!F63=50,(M53*AI$8)/2,IF('Pedido e Cotação'!F63=100,(M53*AJ$8)/2,IF('Pedido e Cotação'!F63=200,(M53*AK$8)/2,IF('Pedido e Cotação'!F63=1000,M53*AL$8)))))))</f>
        <v/>
      </c>
      <c r="AB53" s="207" t="str">
        <f aca="false">IF(N53=0,"",IF('Pedido e Cotação'!F63=10,(N53*AG$9)/2,IF('Pedido e Cotação'!F63=25,(N53*AH$9)/2,IF('Pedido e Cotação'!F63=50,(N53*AI$9)/2,IF('Pedido e Cotação'!F63=100,(N53*AJ$9)/2,IF('Pedido e Cotação'!F63=200,(N53*AK$9)/2,IF('Pedido e Cotação'!F63=1000,N53*AL$9)))))))</f>
        <v/>
      </c>
      <c r="AC53" s="207" t="str">
        <f aca="false">IF(O53=0,"",IF('Pedido e Cotação'!F63=10,(O53*AG$10),IF('Pedido e Cotação'!F63=25,(O53*AH$10),IF('Pedido e Cotação'!F63=50,(O53*AI$10),IF('Pedido e Cotação'!F63=100,(O53*AJ$10),IF('Pedido e Cotação'!F63=200,(O53*AK$10),IF('Pedido e Cotação'!F63=1000,O53*AL$10)))))))</f>
        <v/>
      </c>
      <c r="AD53" s="208" t="n">
        <f aca="false">SUM(P53:AC53)+Marcações!AI53</f>
        <v>0</v>
      </c>
    </row>
    <row r="54" customFormat="false" ht="12.75" hidden="false" customHeight="false" outlineLevel="0" collapsed="false">
      <c r="B54" s="205" t="n">
        <f aca="false">LEN(SUBSTITUTE('Pedido e Cotação'!E64," ",""))</f>
        <v>0</v>
      </c>
      <c r="C54" s="206" t="n">
        <f aca="false">B54-SUM(D54:O54)</f>
        <v>0</v>
      </c>
      <c r="D54" s="206" t="n">
        <f aca="false">LEN('Pedido e Cotação'!E64)-LEN(SUBSTITUTE('Pedido e Cotação'!E64,"I",""))</f>
        <v>0</v>
      </c>
      <c r="E54" s="206" t="n">
        <f aca="false">LEN('Pedido e Cotação'!E64)-LEN(SUBSTITUTE('Pedido e Cotação'!E64,"[dU]",""))</f>
        <v>0</v>
      </c>
      <c r="F54" s="206" t="n">
        <f aca="false">LEN('Pedido e Cotação'!E64)-LEN(SUBSTITUTE('Pedido e Cotação'!E64,"[mrA]",""))</f>
        <v>0</v>
      </c>
      <c r="G54" s="206" t="n">
        <f aca="false">LEN('Pedido e Cotação'!E64)-LEN(SUBSTITUTE('Pedido e Cotação'!E64,"[mrC]",""))</f>
        <v>0</v>
      </c>
      <c r="H54" s="206" t="n">
        <f aca="false">LEN('Pedido e Cotação'!E64)-LEN(SUBSTITUTE('Pedido e Cotação'!E64,"[mrG]",""))</f>
        <v>0</v>
      </c>
      <c r="I54" s="206" t="n">
        <f aca="false">LEN('Pedido e Cotação'!E64)-LEN(SUBSTITUTE('Pedido e Cotação'!E64,"[mrT]",""))</f>
        <v>0</v>
      </c>
      <c r="J54" s="206" t="n">
        <f aca="false">LEN('Pedido e Cotação'!E64)-LEN(SUBSTITUTE('Pedido e Cotação'!E64,"[mrU]",""))</f>
        <v>0</v>
      </c>
      <c r="K54" s="206" t="n">
        <f aca="false">LEN('Pedido e Cotação'!E64)-LEN(SUBSTITUTE('Pedido e Cotação'!E64,"[mdC]",""))</f>
        <v>0</v>
      </c>
      <c r="L54" s="206" t="n">
        <f aca="false">LEN('Pedido e Cotação'!E64)-LEN(SUBSTITUTE('Pedido e Cotação'!E64,"8oxo",""))</f>
        <v>0</v>
      </c>
      <c r="M54" s="206" t="n">
        <f aca="false">LEN('Pedido e Cotação'!E64)-LEN(SUBSTITUTE('Pedido e Cotação'!E64,"C3",""))</f>
        <v>0</v>
      </c>
      <c r="N54" s="206" t="n">
        <f aca="false">LEN('Pedido e Cotação'!E64)-LEN(SUBSTITUTE('Pedido e Cotação'!E64,"C6",""))</f>
        <v>0</v>
      </c>
      <c r="O54" s="206" t="n">
        <f aca="false">LEN('Pedido e Cotação'!E64)-LEN(SUBSTITUTE('Pedido e Cotação'!E64,"*",""))</f>
        <v>0</v>
      </c>
      <c r="P54" s="207" t="n">
        <f aca="false">IF('Pedido e Cotação'!E64="",0,IF('Pedido e Cotação'!F64=10,Preço!J54,IF('Pedido e Cotação'!F64=25,Preço!K54,IF('Pedido e Cotação'!F64=50,Preço!L54,IF('Pedido e Cotação'!F64=100,Preço!M54,IF('Pedido e Cotação'!F64=200,Preço!N54,IF('Pedido e Cotação'!F64=1000,Preço!O54)))))))</f>
        <v>0</v>
      </c>
      <c r="Q54" s="207" t="n">
        <f aca="false">IF('Pedido e Cotação'!E64="",0,IF('Pedido e Cotação'!F64=10,Preço!Q54,IF('Pedido e Cotação'!F64=25,Preço!R54,IF('Pedido e Cotação'!F64=50,Preço!S54,IF('Pedido e Cotação'!F64=100,Preço!T54,IF('Pedido e Cotação'!F64=200,Preço!U54,IF('Pedido e Cotação'!F64=1000,Preço!V54)))))))</f>
        <v>0</v>
      </c>
      <c r="R54" s="207" t="str">
        <f aca="false">IF(D54=0,"",IF('Pedido e Cotação'!F64=10,D54*AG$6,IF('Pedido e Cotação'!F64=25,D54*AH$6,IF('Pedido e Cotação'!F64=50,D54*AI$6,IF('Pedido e Cotação'!F64=100,D54*AJ$6,IF('Pedido e Cotação'!F64=200,D54*AK$6,IF('Pedido e Cotação'!F64=1000,D54*AL$6)))))))</f>
        <v/>
      </c>
      <c r="S54" s="207" t="str">
        <f aca="false">IF(E54=0,"",IF('Pedido e Cotação'!F64=10,(E54/4)*AG$11,IF('Pedido e Cotação'!F64=25,(E54/4)*AH$11,IF('Pedido e Cotação'!F64=50,(E54/4)*AI$11,IF('Pedido e Cotação'!F64=100,(E54/4)*AJ$11,IF('Pedido e Cotação'!F64=200,(E54/4)*AK$11,IF('Pedido e Cotação'!F64=1000,(E54/4)*AL$11)))))))</f>
        <v/>
      </c>
      <c r="T54" s="207" t="str">
        <f aca="false">IF(F54=0,"",IF('Pedido e Cotação'!F64=10,(F54/5)*AG$12,IF('Pedido e Cotação'!F64=25,(F54/5)*AH$12,IF('Pedido e Cotação'!F64=50,(F54/5)*AI$12,IF('Pedido e Cotação'!F64=100,(F54/5)*AJ$12,IF('Pedido e Cotação'!F64=200,(F54/5)*AK$12,IF('Pedido e Cotação'!F64=1000,(F54/5)*AL$12)))))))</f>
        <v/>
      </c>
      <c r="U54" s="207" t="str">
        <f aca="false">IF(G54=0,"",IF('Pedido e Cotação'!F64=10,(G54/5)*AG$13,IF('Pedido e Cotação'!F64=25,(G54/5)*AH$13,IF('Pedido e Cotação'!F64=50,(G54/5)*AI$13,IF('Pedido e Cotação'!F64=100,(G54/5)*AJ$13,IF('Pedido e Cotação'!F64=200,(G54/5)*AK$13,IF('Pedido e Cotação'!F64=1000,(G54/5)*AL$13)))))))</f>
        <v/>
      </c>
      <c r="V54" s="207" t="str">
        <f aca="false">IF(H54=0,"",IF('Pedido e Cotação'!F64=10,(H54/5)*AG$14,IF('Pedido e Cotação'!F64=25,(H54/5)*AH$14,IF('Pedido e Cotação'!F64=50,(H54/5)*AI$14,IF('Pedido e Cotação'!F64=100,(H54/5)*AJ$14,IF('Pedido e Cotação'!F64=200,(H54/5)*AK$14,IF('Pedido e Cotação'!F64=1000,(H54/5)*AL$14)))))))</f>
        <v/>
      </c>
      <c r="W54" s="207" t="str">
        <f aca="false">IF(I54=0,"",IF('Pedido e Cotação'!F64=10,(I54/5)*AG$15,IF('Pedido e Cotação'!F64=25,(I54/5)*AH$15,IF('Pedido e Cotação'!F64=50,(I54/5)*AI$15,IF('Pedido e Cotação'!F64=100,(I54/5)*AJ$15,IF('Pedido e Cotação'!F64=200,(I54/5)*AK$15,IF('Pedido e Cotação'!F64=1000,(I54/5)*AL$15)))))))</f>
        <v/>
      </c>
      <c r="X54" s="207" t="str">
        <f aca="false">IF(J54=0,"",IF('Pedido e Cotação'!F64=10,(J54/5)*AG$16,IF('Pedido e Cotação'!F64=25,(J54/5)*AH$16,IF('Pedido e Cotação'!F64=50,(J54/5)*AI$16,IF('Pedido e Cotação'!F64=100,(J54/5)*AJ$16,IF('Pedido e Cotação'!F64=200,(J54/5)*AK$16,IF('Pedido e Cotação'!F64=1000,(J54/5)*AL$16)))))))</f>
        <v/>
      </c>
      <c r="Y54" s="207" t="str">
        <f aca="false">IF(K54=0,"",IF('Pedido e Cotação'!F64=10,(K54/5)*AG$17,IF('Pedido e Cotação'!F64=25,(K54/5)*AH$17,IF('Pedido e Cotação'!F64=50,(K54/5)*AI$17,IF('Pedido e Cotação'!F64=100,(K54/5)*AJ$17,IF('Pedido e Cotação'!F64=200,(K54/5)*AK$17,IF('Pedido e Cotação'!F64=1000,(K54/5)*AL$17)))))))</f>
        <v/>
      </c>
      <c r="Z54" s="207" t="str">
        <f aca="false">IF(L54=0,"",IF('Pedido e Cotação'!F64=10,((L54)*AG$7)/4,IF('Pedido e Cotação'!F64=25,((L54)*AH$7)/4,IF('Pedido e Cotação'!F64=50,((L54)*AI$7)/4,IF('Pedido e Cotação'!F64=100,((L54)*AJ$7)/4,IF('Pedido e Cotação'!F64=200,((L54)*AK$7)/4,IF('Pedido e Cotação'!F64=1000,(L54)*AL$7)))))))</f>
        <v/>
      </c>
      <c r="AA54" s="207" t="str">
        <f aca="false">IF(M54=0,"",IF('Pedido e Cotação'!F64=10,(M54*AG$8)/2,IF('Pedido e Cotação'!F64=25,(M54*AH$8)/2,IF('Pedido e Cotação'!F64=50,(M54*AI$8)/2,IF('Pedido e Cotação'!F64=100,(M54*AJ$8)/2,IF('Pedido e Cotação'!F64=200,(M54*AK$8)/2,IF('Pedido e Cotação'!F64=1000,M54*AL$8)))))))</f>
        <v/>
      </c>
      <c r="AB54" s="207" t="str">
        <f aca="false">IF(N54=0,"",IF('Pedido e Cotação'!F64=10,(N54*AG$9)/2,IF('Pedido e Cotação'!F64=25,(N54*AH$9)/2,IF('Pedido e Cotação'!F64=50,(N54*AI$9)/2,IF('Pedido e Cotação'!F64=100,(N54*AJ$9)/2,IF('Pedido e Cotação'!F64=200,(N54*AK$9)/2,IF('Pedido e Cotação'!F64=1000,N54*AL$9)))))))</f>
        <v/>
      </c>
      <c r="AC54" s="207" t="str">
        <f aca="false">IF(O54=0,"",IF('Pedido e Cotação'!F64=10,(O54*AG$10),IF('Pedido e Cotação'!F64=25,(O54*AH$10),IF('Pedido e Cotação'!F64=50,(O54*AI$10),IF('Pedido e Cotação'!F64=100,(O54*AJ$10),IF('Pedido e Cotação'!F64=200,(O54*AK$10),IF('Pedido e Cotação'!F64=1000,O54*AL$10)))))))</f>
        <v/>
      </c>
      <c r="AD54" s="208" t="n">
        <f aca="false">SUM(P54:AC54)+Marcações!AI54</f>
        <v>0</v>
      </c>
    </row>
    <row r="55" customFormat="false" ht="12.75" hidden="false" customHeight="false" outlineLevel="0" collapsed="false">
      <c r="B55" s="205" t="n">
        <f aca="false">LEN(SUBSTITUTE('Pedido e Cotação'!E65," ",""))</f>
        <v>0</v>
      </c>
      <c r="C55" s="206" t="n">
        <f aca="false">B55-SUM(D55:O55)</f>
        <v>0</v>
      </c>
      <c r="D55" s="206" t="n">
        <f aca="false">LEN('Pedido e Cotação'!E65)-LEN(SUBSTITUTE('Pedido e Cotação'!E65,"I",""))</f>
        <v>0</v>
      </c>
      <c r="E55" s="206" t="n">
        <f aca="false">LEN('Pedido e Cotação'!E65)-LEN(SUBSTITUTE('Pedido e Cotação'!E65,"[dU]",""))</f>
        <v>0</v>
      </c>
      <c r="F55" s="206" t="n">
        <f aca="false">LEN('Pedido e Cotação'!E65)-LEN(SUBSTITUTE('Pedido e Cotação'!E65,"[mrA]",""))</f>
        <v>0</v>
      </c>
      <c r="G55" s="206" t="n">
        <f aca="false">LEN('Pedido e Cotação'!E65)-LEN(SUBSTITUTE('Pedido e Cotação'!E65,"[mrC]",""))</f>
        <v>0</v>
      </c>
      <c r="H55" s="206" t="n">
        <f aca="false">LEN('Pedido e Cotação'!E65)-LEN(SUBSTITUTE('Pedido e Cotação'!E65,"[mrG]",""))</f>
        <v>0</v>
      </c>
      <c r="I55" s="206" t="n">
        <f aca="false">LEN('Pedido e Cotação'!E65)-LEN(SUBSTITUTE('Pedido e Cotação'!E65,"[mrT]",""))</f>
        <v>0</v>
      </c>
      <c r="J55" s="206" t="n">
        <f aca="false">LEN('Pedido e Cotação'!E65)-LEN(SUBSTITUTE('Pedido e Cotação'!E65,"[mrU]",""))</f>
        <v>0</v>
      </c>
      <c r="K55" s="206" t="n">
        <f aca="false">LEN('Pedido e Cotação'!E65)-LEN(SUBSTITUTE('Pedido e Cotação'!E65,"[mdC]",""))</f>
        <v>0</v>
      </c>
      <c r="L55" s="206" t="n">
        <f aca="false">LEN('Pedido e Cotação'!E65)-LEN(SUBSTITUTE('Pedido e Cotação'!E65,"8oxo",""))</f>
        <v>0</v>
      </c>
      <c r="M55" s="206" t="n">
        <f aca="false">LEN('Pedido e Cotação'!E65)-LEN(SUBSTITUTE('Pedido e Cotação'!E65,"C3",""))</f>
        <v>0</v>
      </c>
      <c r="N55" s="206" t="n">
        <f aca="false">LEN('Pedido e Cotação'!E65)-LEN(SUBSTITUTE('Pedido e Cotação'!E65,"C6",""))</f>
        <v>0</v>
      </c>
      <c r="O55" s="206" t="n">
        <f aca="false">LEN('Pedido e Cotação'!E65)-LEN(SUBSTITUTE('Pedido e Cotação'!E65,"*",""))</f>
        <v>0</v>
      </c>
      <c r="P55" s="207" t="n">
        <f aca="false">IF('Pedido e Cotação'!E65="",0,IF('Pedido e Cotação'!F65=10,Preço!J55,IF('Pedido e Cotação'!F65=25,Preço!K55,IF('Pedido e Cotação'!F65=50,Preço!L55,IF('Pedido e Cotação'!F65=100,Preço!M55,IF('Pedido e Cotação'!F65=200,Preço!N55,IF('Pedido e Cotação'!F65=1000,Preço!O55)))))))</f>
        <v>0</v>
      </c>
      <c r="Q55" s="207" t="n">
        <f aca="false">IF('Pedido e Cotação'!E65="",0,IF('Pedido e Cotação'!F65=10,Preço!Q55,IF('Pedido e Cotação'!F65=25,Preço!R55,IF('Pedido e Cotação'!F65=50,Preço!S55,IF('Pedido e Cotação'!F65=100,Preço!T55,IF('Pedido e Cotação'!F65=200,Preço!U55,IF('Pedido e Cotação'!F65=1000,Preço!V55)))))))</f>
        <v>0</v>
      </c>
      <c r="R55" s="207" t="str">
        <f aca="false">IF(D55=0,"",IF('Pedido e Cotação'!F65=10,D55*AG$6,IF('Pedido e Cotação'!F65=25,D55*AH$6,IF('Pedido e Cotação'!F65=50,D55*AI$6,IF('Pedido e Cotação'!F65=100,D55*AJ$6,IF('Pedido e Cotação'!F65=200,D55*AK$6,IF('Pedido e Cotação'!F65=1000,D55*AL$6)))))))</f>
        <v/>
      </c>
      <c r="S55" s="207" t="str">
        <f aca="false">IF(E55=0,"",IF('Pedido e Cotação'!F65=10,(E55/4)*AG$11,IF('Pedido e Cotação'!F65=25,(E55/4)*AH$11,IF('Pedido e Cotação'!F65=50,(E55/4)*AI$11,IF('Pedido e Cotação'!F65=100,(E55/4)*AJ$11,IF('Pedido e Cotação'!F65=200,(E55/4)*AK$11,IF('Pedido e Cotação'!F65=1000,(E55/4)*AL$11)))))))</f>
        <v/>
      </c>
      <c r="T55" s="207" t="str">
        <f aca="false">IF(F55=0,"",IF('Pedido e Cotação'!F65=10,(F55/5)*AG$12,IF('Pedido e Cotação'!F65=25,(F55/5)*AH$12,IF('Pedido e Cotação'!F65=50,(F55/5)*AI$12,IF('Pedido e Cotação'!F65=100,(F55/5)*AJ$12,IF('Pedido e Cotação'!F65=200,(F55/5)*AK$12,IF('Pedido e Cotação'!F65=1000,(F55/5)*AL$12)))))))</f>
        <v/>
      </c>
      <c r="U55" s="207" t="str">
        <f aca="false">IF(G55=0,"",IF('Pedido e Cotação'!F65=10,(G55/5)*AG$13,IF('Pedido e Cotação'!F65=25,(G55/5)*AH$13,IF('Pedido e Cotação'!F65=50,(G55/5)*AI$13,IF('Pedido e Cotação'!F65=100,(G55/5)*AJ$13,IF('Pedido e Cotação'!F65=200,(G55/5)*AK$13,IF('Pedido e Cotação'!F65=1000,(G55/5)*AL$13)))))))</f>
        <v/>
      </c>
      <c r="V55" s="207" t="str">
        <f aca="false">IF(H55=0,"",IF('Pedido e Cotação'!F65=10,(H55/5)*AG$14,IF('Pedido e Cotação'!F65=25,(H55/5)*AH$14,IF('Pedido e Cotação'!F65=50,(H55/5)*AI$14,IF('Pedido e Cotação'!F65=100,(H55/5)*AJ$14,IF('Pedido e Cotação'!F65=200,(H55/5)*AK$14,IF('Pedido e Cotação'!F65=1000,(H55/5)*AL$14)))))))</f>
        <v/>
      </c>
      <c r="W55" s="207" t="str">
        <f aca="false">IF(I55=0,"",IF('Pedido e Cotação'!F65=10,(I55/5)*AG$15,IF('Pedido e Cotação'!F65=25,(I55/5)*AH$15,IF('Pedido e Cotação'!F65=50,(I55/5)*AI$15,IF('Pedido e Cotação'!F65=100,(I55/5)*AJ$15,IF('Pedido e Cotação'!F65=200,(I55/5)*AK$15,IF('Pedido e Cotação'!F65=1000,(I55/5)*AL$15)))))))</f>
        <v/>
      </c>
      <c r="X55" s="207" t="str">
        <f aca="false">IF(J55=0,"",IF('Pedido e Cotação'!F65=10,(J55/5)*AG$16,IF('Pedido e Cotação'!F65=25,(J55/5)*AH$16,IF('Pedido e Cotação'!F65=50,(J55/5)*AI$16,IF('Pedido e Cotação'!F65=100,(J55/5)*AJ$16,IF('Pedido e Cotação'!F65=200,(J55/5)*AK$16,IF('Pedido e Cotação'!F65=1000,(J55/5)*AL$16)))))))</f>
        <v/>
      </c>
      <c r="Y55" s="207" t="str">
        <f aca="false">IF(K55=0,"",IF('Pedido e Cotação'!F65=10,(K55/5)*AG$17,IF('Pedido e Cotação'!F65=25,(K55/5)*AH$17,IF('Pedido e Cotação'!F65=50,(K55/5)*AI$17,IF('Pedido e Cotação'!F65=100,(K55/5)*AJ$17,IF('Pedido e Cotação'!F65=200,(K55/5)*AK$17,IF('Pedido e Cotação'!F65=1000,(K55/5)*AL$17)))))))</f>
        <v/>
      </c>
      <c r="Z55" s="207" t="str">
        <f aca="false">IF(L55=0,"",IF('Pedido e Cotação'!F65=10,((L55)*AG$7)/4,IF('Pedido e Cotação'!F65=25,((L55)*AH$7)/4,IF('Pedido e Cotação'!F65=50,((L55)*AI$7)/4,IF('Pedido e Cotação'!F65=100,((L55)*AJ$7)/4,IF('Pedido e Cotação'!F65=200,((L55)*AK$7)/4,IF('Pedido e Cotação'!F65=1000,(L55)*AL$7)))))))</f>
        <v/>
      </c>
      <c r="AA55" s="207" t="str">
        <f aca="false">IF(M55=0,"",IF('Pedido e Cotação'!F65=10,(M55*AG$8)/2,IF('Pedido e Cotação'!F65=25,(M55*AH$8)/2,IF('Pedido e Cotação'!F65=50,(M55*AI$8)/2,IF('Pedido e Cotação'!F65=100,(M55*AJ$8)/2,IF('Pedido e Cotação'!F65=200,(M55*AK$8)/2,IF('Pedido e Cotação'!F65=1000,M55*AL$8)))))))</f>
        <v/>
      </c>
      <c r="AB55" s="207" t="str">
        <f aca="false">IF(N55=0,"",IF('Pedido e Cotação'!F65=10,(N55*AG$9)/2,IF('Pedido e Cotação'!F65=25,(N55*AH$9)/2,IF('Pedido e Cotação'!F65=50,(N55*AI$9)/2,IF('Pedido e Cotação'!F65=100,(N55*AJ$9)/2,IF('Pedido e Cotação'!F65=200,(N55*AK$9)/2,IF('Pedido e Cotação'!F65=1000,N55*AL$9)))))))</f>
        <v/>
      </c>
      <c r="AC55" s="207" t="str">
        <f aca="false">IF(O55=0,"",IF('Pedido e Cotação'!F65=10,(O55*AG$10),IF('Pedido e Cotação'!F65=25,(O55*AH$10),IF('Pedido e Cotação'!F65=50,(O55*AI$10),IF('Pedido e Cotação'!F65=100,(O55*AJ$10),IF('Pedido e Cotação'!F65=200,(O55*AK$10),IF('Pedido e Cotação'!F65=1000,O55*AL$10)))))))</f>
        <v/>
      </c>
      <c r="AD55" s="208" t="n">
        <f aca="false">SUM(P55:AC55)+Marcações!AI55</f>
        <v>0</v>
      </c>
    </row>
    <row r="56" customFormat="false" ht="12.75" hidden="false" customHeight="false" outlineLevel="0" collapsed="false">
      <c r="B56" s="205" t="n">
        <f aca="false">LEN(SUBSTITUTE('Pedido e Cotação'!E66," ",""))</f>
        <v>0</v>
      </c>
      <c r="C56" s="206" t="n">
        <f aca="false">B56-SUM(D56:O56)</f>
        <v>0</v>
      </c>
      <c r="D56" s="206" t="n">
        <f aca="false">LEN('Pedido e Cotação'!E66)-LEN(SUBSTITUTE('Pedido e Cotação'!E66,"I",""))</f>
        <v>0</v>
      </c>
      <c r="E56" s="206" t="n">
        <f aca="false">LEN('Pedido e Cotação'!E66)-LEN(SUBSTITUTE('Pedido e Cotação'!E66,"[dU]",""))</f>
        <v>0</v>
      </c>
      <c r="F56" s="206" t="n">
        <f aca="false">LEN('Pedido e Cotação'!E66)-LEN(SUBSTITUTE('Pedido e Cotação'!E66,"[mrA]",""))</f>
        <v>0</v>
      </c>
      <c r="G56" s="206" t="n">
        <f aca="false">LEN('Pedido e Cotação'!E66)-LEN(SUBSTITUTE('Pedido e Cotação'!E66,"[mrC]",""))</f>
        <v>0</v>
      </c>
      <c r="H56" s="206" t="n">
        <f aca="false">LEN('Pedido e Cotação'!E66)-LEN(SUBSTITUTE('Pedido e Cotação'!E66,"[mrG]",""))</f>
        <v>0</v>
      </c>
      <c r="I56" s="206" t="n">
        <f aca="false">LEN('Pedido e Cotação'!E66)-LEN(SUBSTITUTE('Pedido e Cotação'!E66,"[mrT]",""))</f>
        <v>0</v>
      </c>
      <c r="J56" s="206" t="n">
        <f aca="false">LEN('Pedido e Cotação'!E66)-LEN(SUBSTITUTE('Pedido e Cotação'!E66,"[mrU]",""))</f>
        <v>0</v>
      </c>
      <c r="K56" s="206" t="n">
        <f aca="false">LEN('Pedido e Cotação'!E66)-LEN(SUBSTITUTE('Pedido e Cotação'!E66,"[mdC]",""))</f>
        <v>0</v>
      </c>
      <c r="L56" s="206" t="n">
        <f aca="false">LEN('Pedido e Cotação'!E66)-LEN(SUBSTITUTE('Pedido e Cotação'!E66,"8oxo",""))</f>
        <v>0</v>
      </c>
      <c r="M56" s="206" t="n">
        <f aca="false">LEN('Pedido e Cotação'!E66)-LEN(SUBSTITUTE('Pedido e Cotação'!E66,"C3",""))</f>
        <v>0</v>
      </c>
      <c r="N56" s="206" t="n">
        <f aca="false">LEN('Pedido e Cotação'!E66)-LEN(SUBSTITUTE('Pedido e Cotação'!E66,"C6",""))</f>
        <v>0</v>
      </c>
      <c r="O56" s="206" t="n">
        <f aca="false">LEN('Pedido e Cotação'!E66)-LEN(SUBSTITUTE('Pedido e Cotação'!E66,"*",""))</f>
        <v>0</v>
      </c>
      <c r="P56" s="207" t="n">
        <f aca="false">IF('Pedido e Cotação'!E66="",0,IF('Pedido e Cotação'!F66=10,Preço!J56,IF('Pedido e Cotação'!F66=25,Preço!K56,IF('Pedido e Cotação'!F66=50,Preço!L56,IF('Pedido e Cotação'!F66=100,Preço!M56,IF('Pedido e Cotação'!F66=200,Preço!N56,IF('Pedido e Cotação'!F66=1000,Preço!O56)))))))</f>
        <v>0</v>
      </c>
      <c r="Q56" s="207" t="n">
        <f aca="false">IF('Pedido e Cotação'!E66="",0,IF('Pedido e Cotação'!F66=10,Preço!Q56,IF('Pedido e Cotação'!F66=25,Preço!R56,IF('Pedido e Cotação'!F66=50,Preço!S56,IF('Pedido e Cotação'!F66=100,Preço!T56,IF('Pedido e Cotação'!F66=200,Preço!U56,IF('Pedido e Cotação'!F66=1000,Preço!V56)))))))</f>
        <v>0</v>
      </c>
      <c r="R56" s="207" t="str">
        <f aca="false">IF(D56=0,"",IF('Pedido e Cotação'!F66=10,D56*AG$6,IF('Pedido e Cotação'!F66=25,D56*AH$6,IF('Pedido e Cotação'!F66=50,D56*AI$6,IF('Pedido e Cotação'!F66=100,D56*AJ$6,IF('Pedido e Cotação'!F66=200,D56*AK$6,IF('Pedido e Cotação'!F66=1000,D56*AL$6)))))))</f>
        <v/>
      </c>
      <c r="S56" s="207" t="str">
        <f aca="false">IF(E56=0,"",IF('Pedido e Cotação'!F66=10,(E56/4)*AG$11,IF('Pedido e Cotação'!F66=25,(E56/4)*AH$11,IF('Pedido e Cotação'!F66=50,(E56/4)*AI$11,IF('Pedido e Cotação'!F66=100,(E56/4)*AJ$11,IF('Pedido e Cotação'!F66=200,(E56/4)*AK$11,IF('Pedido e Cotação'!F66=1000,(E56/4)*AL$11)))))))</f>
        <v/>
      </c>
      <c r="T56" s="207" t="str">
        <f aca="false">IF(F56=0,"",IF('Pedido e Cotação'!F66=10,(F56/5)*AG$12,IF('Pedido e Cotação'!F66=25,(F56/5)*AH$12,IF('Pedido e Cotação'!F66=50,(F56/5)*AI$12,IF('Pedido e Cotação'!F66=100,(F56/5)*AJ$12,IF('Pedido e Cotação'!F66=200,(F56/5)*AK$12,IF('Pedido e Cotação'!F66=1000,(F56/5)*AL$12)))))))</f>
        <v/>
      </c>
      <c r="U56" s="207" t="str">
        <f aca="false">IF(G56=0,"",IF('Pedido e Cotação'!F66=10,(G56/5)*AG$13,IF('Pedido e Cotação'!F66=25,(G56/5)*AH$13,IF('Pedido e Cotação'!F66=50,(G56/5)*AI$13,IF('Pedido e Cotação'!F66=100,(G56/5)*AJ$13,IF('Pedido e Cotação'!F66=200,(G56/5)*AK$13,IF('Pedido e Cotação'!F66=1000,(G56/5)*AL$13)))))))</f>
        <v/>
      </c>
      <c r="V56" s="207" t="str">
        <f aca="false">IF(H56=0,"",IF('Pedido e Cotação'!F66=10,(H56/5)*AG$14,IF('Pedido e Cotação'!F66=25,(H56/5)*AH$14,IF('Pedido e Cotação'!F66=50,(H56/5)*AI$14,IF('Pedido e Cotação'!F66=100,(H56/5)*AJ$14,IF('Pedido e Cotação'!F66=200,(H56/5)*AK$14,IF('Pedido e Cotação'!F66=1000,(H56/5)*AL$14)))))))</f>
        <v/>
      </c>
      <c r="W56" s="207" t="str">
        <f aca="false">IF(I56=0,"",IF('Pedido e Cotação'!F66=10,(I56/5)*AG$15,IF('Pedido e Cotação'!F66=25,(I56/5)*AH$15,IF('Pedido e Cotação'!F66=50,(I56/5)*AI$15,IF('Pedido e Cotação'!F66=100,(I56/5)*AJ$15,IF('Pedido e Cotação'!F66=200,(I56/5)*AK$15,IF('Pedido e Cotação'!F66=1000,(I56/5)*AL$15)))))))</f>
        <v/>
      </c>
      <c r="X56" s="207" t="str">
        <f aca="false">IF(J56=0,"",IF('Pedido e Cotação'!F66=10,(J56/5)*AG$16,IF('Pedido e Cotação'!F66=25,(J56/5)*AH$16,IF('Pedido e Cotação'!F66=50,(J56/5)*AI$16,IF('Pedido e Cotação'!F66=100,(J56/5)*AJ$16,IF('Pedido e Cotação'!F66=200,(J56/5)*AK$16,IF('Pedido e Cotação'!F66=1000,(J56/5)*AL$16)))))))</f>
        <v/>
      </c>
      <c r="Y56" s="207" t="str">
        <f aca="false">IF(K56=0,"",IF('Pedido e Cotação'!F66=10,(K56/5)*AG$17,IF('Pedido e Cotação'!F66=25,(K56/5)*AH$17,IF('Pedido e Cotação'!F66=50,(K56/5)*AI$17,IF('Pedido e Cotação'!F66=100,(K56/5)*AJ$17,IF('Pedido e Cotação'!F66=200,(K56/5)*AK$17,IF('Pedido e Cotação'!F66=1000,(K56/5)*AL$17)))))))</f>
        <v/>
      </c>
      <c r="Z56" s="207" t="str">
        <f aca="false">IF(L56=0,"",IF('Pedido e Cotação'!F66=10,((L56)*AG$7)/4,IF('Pedido e Cotação'!F66=25,((L56)*AH$7)/4,IF('Pedido e Cotação'!F66=50,((L56)*AI$7)/4,IF('Pedido e Cotação'!F66=100,((L56)*AJ$7)/4,IF('Pedido e Cotação'!F66=200,((L56)*AK$7)/4,IF('Pedido e Cotação'!F66=1000,(L56)*AL$7)))))))</f>
        <v/>
      </c>
      <c r="AA56" s="207" t="str">
        <f aca="false">IF(M56=0,"",IF('Pedido e Cotação'!F66=10,(M56*AG$8)/2,IF('Pedido e Cotação'!F66=25,(M56*AH$8)/2,IF('Pedido e Cotação'!F66=50,(M56*AI$8)/2,IF('Pedido e Cotação'!F66=100,(M56*AJ$8)/2,IF('Pedido e Cotação'!F66=200,(M56*AK$8)/2,IF('Pedido e Cotação'!F66=1000,M56*AL$8)))))))</f>
        <v/>
      </c>
      <c r="AB56" s="207" t="str">
        <f aca="false">IF(N56=0,"",IF('Pedido e Cotação'!F66=10,(N56*AG$9)/2,IF('Pedido e Cotação'!F66=25,(N56*AH$9)/2,IF('Pedido e Cotação'!F66=50,(N56*AI$9)/2,IF('Pedido e Cotação'!F66=100,(N56*AJ$9)/2,IF('Pedido e Cotação'!F66=200,(N56*AK$9)/2,IF('Pedido e Cotação'!F66=1000,N56*AL$9)))))))</f>
        <v/>
      </c>
      <c r="AC56" s="207" t="str">
        <f aca="false">IF(O56=0,"",IF('Pedido e Cotação'!F66=10,(O56*AG$10),IF('Pedido e Cotação'!F66=25,(O56*AH$10),IF('Pedido e Cotação'!F66=50,(O56*AI$10),IF('Pedido e Cotação'!F66=100,(O56*AJ$10),IF('Pedido e Cotação'!F66=200,(O56*AK$10),IF('Pedido e Cotação'!F66=1000,O56*AL$10)))))))</f>
        <v/>
      </c>
      <c r="AD56" s="208" t="n">
        <f aca="false">SUM(P56:AC56)+Marcações!AI56</f>
        <v>0</v>
      </c>
    </row>
    <row r="57" customFormat="false" ht="12.75" hidden="false" customHeight="false" outlineLevel="0" collapsed="false">
      <c r="B57" s="205" t="n">
        <f aca="false">LEN(SUBSTITUTE('Pedido e Cotação'!E67," ",""))</f>
        <v>0</v>
      </c>
      <c r="C57" s="206" t="n">
        <f aca="false">B57-SUM(D57:O57)</f>
        <v>0</v>
      </c>
      <c r="D57" s="206" t="n">
        <f aca="false">LEN('Pedido e Cotação'!E67)-LEN(SUBSTITUTE('Pedido e Cotação'!E67,"I",""))</f>
        <v>0</v>
      </c>
      <c r="E57" s="206" t="n">
        <f aca="false">LEN('Pedido e Cotação'!E67)-LEN(SUBSTITUTE('Pedido e Cotação'!E67,"[dU]",""))</f>
        <v>0</v>
      </c>
      <c r="F57" s="206" t="n">
        <f aca="false">LEN('Pedido e Cotação'!E67)-LEN(SUBSTITUTE('Pedido e Cotação'!E67,"[mrA]",""))</f>
        <v>0</v>
      </c>
      <c r="G57" s="206" t="n">
        <f aca="false">LEN('Pedido e Cotação'!E67)-LEN(SUBSTITUTE('Pedido e Cotação'!E67,"[mrC]",""))</f>
        <v>0</v>
      </c>
      <c r="H57" s="206" t="n">
        <f aca="false">LEN('Pedido e Cotação'!E67)-LEN(SUBSTITUTE('Pedido e Cotação'!E67,"[mrG]",""))</f>
        <v>0</v>
      </c>
      <c r="I57" s="206" t="n">
        <f aca="false">LEN('Pedido e Cotação'!E67)-LEN(SUBSTITUTE('Pedido e Cotação'!E67,"[mrT]",""))</f>
        <v>0</v>
      </c>
      <c r="J57" s="206" t="n">
        <f aca="false">LEN('Pedido e Cotação'!E67)-LEN(SUBSTITUTE('Pedido e Cotação'!E67,"[mrU]",""))</f>
        <v>0</v>
      </c>
      <c r="K57" s="206" t="n">
        <f aca="false">LEN('Pedido e Cotação'!E67)-LEN(SUBSTITUTE('Pedido e Cotação'!E67,"[mdC]",""))</f>
        <v>0</v>
      </c>
      <c r="L57" s="206" t="n">
        <f aca="false">LEN('Pedido e Cotação'!E67)-LEN(SUBSTITUTE('Pedido e Cotação'!E67,"8oxo",""))</f>
        <v>0</v>
      </c>
      <c r="M57" s="206" t="n">
        <f aca="false">LEN('Pedido e Cotação'!E67)-LEN(SUBSTITUTE('Pedido e Cotação'!E67,"C3",""))</f>
        <v>0</v>
      </c>
      <c r="N57" s="206" t="n">
        <f aca="false">LEN('Pedido e Cotação'!E67)-LEN(SUBSTITUTE('Pedido e Cotação'!E67,"C6",""))</f>
        <v>0</v>
      </c>
      <c r="O57" s="206" t="n">
        <f aca="false">LEN('Pedido e Cotação'!E67)-LEN(SUBSTITUTE('Pedido e Cotação'!E67,"*",""))</f>
        <v>0</v>
      </c>
      <c r="P57" s="207" t="n">
        <f aca="false">IF('Pedido e Cotação'!E67="",0,IF('Pedido e Cotação'!F67=10,Preço!J57,IF('Pedido e Cotação'!F67=25,Preço!K57,IF('Pedido e Cotação'!F67=50,Preço!L57,IF('Pedido e Cotação'!F67=100,Preço!M57,IF('Pedido e Cotação'!F67=200,Preço!N57,IF('Pedido e Cotação'!F67=1000,Preço!O57)))))))</f>
        <v>0</v>
      </c>
      <c r="Q57" s="207" t="n">
        <f aca="false">IF('Pedido e Cotação'!E67="",0,IF('Pedido e Cotação'!F67=10,Preço!Q57,IF('Pedido e Cotação'!F67=25,Preço!R57,IF('Pedido e Cotação'!F67=50,Preço!S57,IF('Pedido e Cotação'!F67=100,Preço!T57,IF('Pedido e Cotação'!F67=200,Preço!U57,IF('Pedido e Cotação'!F67=1000,Preço!V57)))))))</f>
        <v>0</v>
      </c>
      <c r="R57" s="207" t="str">
        <f aca="false">IF(D57=0,"",IF('Pedido e Cotação'!F67=10,D57*AG$6,IF('Pedido e Cotação'!F67=25,D57*AH$6,IF('Pedido e Cotação'!F67=50,D57*AI$6,IF('Pedido e Cotação'!F67=100,D57*AJ$6,IF('Pedido e Cotação'!F67=200,D57*AK$6,IF('Pedido e Cotação'!F67=1000,D57*AL$6)))))))</f>
        <v/>
      </c>
      <c r="S57" s="207" t="str">
        <f aca="false">IF(E57=0,"",IF('Pedido e Cotação'!F67=10,(E57/4)*AG$11,IF('Pedido e Cotação'!F67=25,(E57/4)*AH$11,IF('Pedido e Cotação'!F67=50,(E57/4)*AI$11,IF('Pedido e Cotação'!F67=100,(E57/4)*AJ$11,IF('Pedido e Cotação'!F67=200,(E57/4)*AK$11,IF('Pedido e Cotação'!F67=1000,(E57/4)*AL$11)))))))</f>
        <v/>
      </c>
      <c r="T57" s="207" t="str">
        <f aca="false">IF(F57=0,"",IF('Pedido e Cotação'!F67=10,(F57/5)*AG$12,IF('Pedido e Cotação'!F67=25,(F57/5)*AH$12,IF('Pedido e Cotação'!F67=50,(F57/5)*AI$12,IF('Pedido e Cotação'!F67=100,(F57/5)*AJ$12,IF('Pedido e Cotação'!F67=200,(F57/5)*AK$12,IF('Pedido e Cotação'!F67=1000,(F57/5)*AL$12)))))))</f>
        <v/>
      </c>
      <c r="U57" s="207" t="str">
        <f aca="false">IF(G57=0,"",IF('Pedido e Cotação'!F67=10,(G57/5)*AG$13,IF('Pedido e Cotação'!F67=25,(G57/5)*AH$13,IF('Pedido e Cotação'!F67=50,(G57/5)*AI$13,IF('Pedido e Cotação'!F67=100,(G57/5)*AJ$13,IF('Pedido e Cotação'!F67=200,(G57/5)*AK$13,IF('Pedido e Cotação'!F67=1000,(G57/5)*AL$13)))))))</f>
        <v/>
      </c>
      <c r="V57" s="207" t="str">
        <f aca="false">IF(H57=0,"",IF('Pedido e Cotação'!F67=10,(H57/5)*AG$14,IF('Pedido e Cotação'!F67=25,(H57/5)*AH$14,IF('Pedido e Cotação'!F67=50,(H57/5)*AI$14,IF('Pedido e Cotação'!F67=100,(H57/5)*AJ$14,IF('Pedido e Cotação'!F67=200,(H57/5)*AK$14,IF('Pedido e Cotação'!F67=1000,(H57/5)*AL$14)))))))</f>
        <v/>
      </c>
      <c r="W57" s="207" t="str">
        <f aca="false">IF(I57=0,"",IF('Pedido e Cotação'!F67=10,(I57/5)*AG$15,IF('Pedido e Cotação'!F67=25,(I57/5)*AH$15,IF('Pedido e Cotação'!F67=50,(I57/5)*AI$15,IF('Pedido e Cotação'!F67=100,(I57/5)*AJ$15,IF('Pedido e Cotação'!F67=200,(I57/5)*AK$15,IF('Pedido e Cotação'!F67=1000,(I57/5)*AL$15)))))))</f>
        <v/>
      </c>
      <c r="X57" s="207" t="str">
        <f aca="false">IF(J57=0,"",IF('Pedido e Cotação'!F67=10,(J57/5)*AG$16,IF('Pedido e Cotação'!F67=25,(J57/5)*AH$16,IF('Pedido e Cotação'!F67=50,(J57/5)*AI$16,IF('Pedido e Cotação'!F67=100,(J57/5)*AJ$16,IF('Pedido e Cotação'!F67=200,(J57/5)*AK$16,IF('Pedido e Cotação'!F67=1000,(J57/5)*AL$16)))))))</f>
        <v/>
      </c>
      <c r="Y57" s="207" t="str">
        <f aca="false">IF(K57=0,"",IF('Pedido e Cotação'!F67=10,(K57/5)*AG$17,IF('Pedido e Cotação'!F67=25,(K57/5)*AH$17,IF('Pedido e Cotação'!F67=50,(K57/5)*AI$17,IF('Pedido e Cotação'!F67=100,(K57/5)*AJ$17,IF('Pedido e Cotação'!F67=200,(K57/5)*AK$17,IF('Pedido e Cotação'!F67=1000,(K57/5)*AL$17)))))))</f>
        <v/>
      </c>
      <c r="Z57" s="207" t="str">
        <f aca="false">IF(L57=0,"",IF('Pedido e Cotação'!F67=10,((L57)*AG$7)/4,IF('Pedido e Cotação'!F67=25,((L57)*AH$7)/4,IF('Pedido e Cotação'!F67=50,((L57)*AI$7)/4,IF('Pedido e Cotação'!F67=100,((L57)*AJ$7)/4,IF('Pedido e Cotação'!F67=200,((L57)*AK$7)/4,IF('Pedido e Cotação'!F67=1000,(L57)*AL$7)))))))</f>
        <v/>
      </c>
      <c r="AA57" s="207" t="str">
        <f aca="false">IF(M57=0,"",IF('Pedido e Cotação'!F67=10,(M57*AG$8)/2,IF('Pedido e Cotação'!F67=25,(M57*AH$8)/2,IF('Pedido e Cotação'!F67=50,(M57*AI$8)/2,IF('Pedido e Cotação'!F67=100,(M57*AJ$8)/2,IF('Pedido e Cotação'!F67=200,(M57*AK$8)/2,IF('Pedido e Cotação'!F67=1000,M57*AL$8)))))))</f>
        <v/>
      </c>
      <c r="AB57" s="207" t="str">
        <f aca="false">IF(N57=0,"",IF('Pedido e Cotação'!F67=10,(N57*AG$9)/2,IF('Pedido e Cotação'!F67=25,(N57*AH$9)/2,IF('Pedido e Cotação'!F67=50,(N57*AI$9)/2,IF('Pedido e Cotação'!F67=100,(N57*AJ$9)/2,IF('Pedido e Cotação'!F67=200,(N57*AK$9)/2,IF('Pedido e Cotação'!F67=1000,N57*AL$9)))))))</f>
        <v/>
      </c>
      <c r="AC57" s="207" t="str">
        <f aca="false">IF(O57=0,"",IF('Pedido e Cotação'!F67=10,(O57*AG$10),IF('Pedido e Cotação'!F67=25,(O57*AH$10),IF('Pedido e Cotação'!F67=50,(O57*AI$10),IF('Pedido e Cotação'!F67=100,(O57*AJ$10),IF('Pedido e Cotação'!F67=200,(O57*AK$10),IF('Pedido e Cotação'!F67=1000,O57*AL$10)))))))</f>
        <v/>
      </c>
      <c r="AD57" s="208" t="n">
        <f aca="false">SUM(P57:AC57)+Marcações!AI57</f>
        <v>0</v>
      </c>
    </row>
    <row r="58" customFormat="false" ht="12.75" hidden="false" customHeight="false" outlineLevel="0" collapsed="false">
      <c r="B58" s="205" t="n">
        <f aca="false">LEN(SUBSTITUTE('Pedido e Cotação'!E68," ",""))</f>
        <v>0</v>
      </c>
      <c r="C58" s="206" t="n">
        <f aca="false">B58-SUM(D58:O58)</f>
        <v>0</v>
      </c>
      <c r="D58" s="206" t="n">
        <f aca="false">LEN('Pedido e Cotação'!E68)-LEN(SUBSTITUTE('Pedido e Cotação'!E68,"I",""))</f>
        <v>0</v>
      </c>
      <c r="E58" s="206" t="n">
        <f aca="false">LEN('Pedido e Cotação'!E68)-LEN(SUBSTITUTE('Pedido e Cotação'!E68,"[dU]",""))</f>
        <v>0</v>
      </c>
      <c r="F58" s="206" t="n">
        <f aca="false">LEN('Pedido e Cotação'!E68)-LEN(SUBSTITUTE('Pedido e Cotação'!E68,"[mrA]",""))</f>
        <v>0</v>
      </c>
      <c r="G58" s="206" t="n">
        <f aca="false">LEN('Pedido e Cotação'!E68)-LEN(SUBSTITUTE('Pedido e Cotação'!E68,"[mrC]",""))</f>
        <v>0</v>
      </c>
      <c r="H58" s="206" t="n">
        <f aca="false">LEN('Pedido e Cotação'!E68)-LEN(SUBSTITUTE('Pedido e Cotação'!E68,"[mrG]",""))</f>
        <v>0</v>
      </c>
      <c r="I58" s="206" t="n">
        <f aca="false">LEN('Pedido e Cotação'!E68)-LEN(SUBSTITUTE('Pedido e Cotação'!E68,"[mrT]",""))</f>
        <v>0</v>
      </c>
      <c r="J58" s="206" t="n">
        <f aca="false">LEN('Pedido e Cotação'!E68)-LEN(SUBSTITUTE('Pedido e Cotação'!E68,"[mrU]",""))</f>
        <v>0</v>
      </c>
      <c r="K58" s="206" t="n">
        <f aca="false">LEN('Pedido e Cotação'!E68)-LEN(SUBSTITUTE('Pedido e Cotação'!E68,"[mdC]",""))</f>
        <v>0</v>
      </c>
      <c r="L58" s="206" t="n">
        <f aca="false">LEN('Pedido e Cotação'!E68)-LEN(SUBSTITUTE('Pedido e Cotação'!E68,"8oxo",""))</f>
        <v>0</v>
      </c>
      <c r="M58" s="206" t="n">
        <f aca="false">LEN('Pedido e Cotação'!E68)-LEN(SUBSTITUTE('Pedido e Cotação'!E68,"C3",""))</f>
        <v>0</v>
      </c>
      <c r="N58" s="206" t="n">
        <f aca="false">LEN('Pedido e Cotação'!E68)-LEN(SUBSTITUTE('Pedido e Cotação'!E68,"C6",""))</f>
        <v>0</v>
      </c>
      <c r="O58" s="206" t="n">
        <f aca="false">LEN('Pedido e Cotação'!E68)-LEN(SUBSTITUTE('Pedido e Cotação'!E68,"*",""))</f>
        <v>0</v>
      </c>
      <c r="P58" s="207" t="n">
        <f aca="false">IF('Pedido e Cotação'!E68="",0,IF('Pedido e Cotação'!F68=10,Preço!J58,IF('Pedido e Cotação'!F68=25,Preço!K58,IF('Pedido e Cotação'!F68=50,Preço!L58,IF('Pedido e Cotação'!F68=100,Preço!M58,IF('Pedido e Cotação'!F68=200,Preço!N58,IF('Pedido e Cotação'!F68=1000,Preço!O58)))))))</f>
        <v>0</v>
      </c>
      <c r="Q58" s="207" t="n">
        <f aca="false">IF('Pedido e Cotação'!E68="",0,IF('Pedido e Cotação'!F68=10,Preço!Q58,IF('Pedido e Cotação'!F68=25,Preço!R58,IF('Pedido e Cotação'!F68=50,Preço!S58,IF('Pedido e Cotação'!F68=100,Preço!T58,IF('Pedido e Cotação'!F68=200,Preço!U58,IF('Pedido e Cotação'!F68=1000,Preço!V58)))))))</f>
        <v>0</v>
      </c>
      <c r="R58" s="207" t="str">
        <f aca="false">IF(D58=0,"",IF('Pedido e Cotação'!F68=10,D58*AG$6,IF('Pedido e Cotação'!F68=25,D58*AH$6,IF('Pedido e Cotação'!F68=50,D58*AI$6,IF('Pedido e Cotação'!F68=100,D58*AJ$6,IF('Pedido e Cotação'!F68=200,D58*AK$6,IF('Pedido e Cotação'!F68=1000,D58*AL$6)))))))</f>
        <v/>
      </c>
      <c r="S58" s="207" t="str">
        <f aca="false">IF(E58=0,"",IF('Pedido e Cotação'!F68=10,(E58/4)*AG$11,IF('Pedido e Cotação'!F68=25,(E58/4)*AH$11,IF('Pedido e Cotação'!F68=50,(E58/4)*AI$11,IF('Pedido e Cotação'!F68=100,(E58/4)*AJ$11,IF('Pedido e Cotação'!F68=200,(E58/4)*AK$11,IF('Pedido e Cotação'!F68=1000,(E58/4)*AL$11)))))))</f>
        <v/>
      </c>
      <c r="T58" s="207" t="str">
        <f aca="false">IF(F58=0,"",IF('Pedido e Cotação'!F68=10,(F58/5)*AG$12,IF('Pedido e Cotação'!F68=25,(F58/5)*AH$12,IF('Pedido e Cotação'!F68=50,(F58/5)*AI$12,IF('Pedido e Cotação'!F68=100,(F58/5)*AJ$12,IF('Pedido e Cotação'!F68=200,(F58/5)*AK$12,IF('Pedido e Cotação'!F68=1000,(F58/5)*AL$12)))))))</f>
        <v/>
      </c>
      <c r="U58" s="207" t="str">
        <f aca="false">IF(G58=0,"",IF('Pedido e Cotação'!F68=10,(G58/5)*AG$13,IF('Pedido e Cotação'!F68=25,(G58/5)*AH$13,IF('Pedido e Cotação'!F68=50,(G58/5)*AI$13,IF('Pedido e Cotação'!F68=100,(G58/5)*AJ$13,IF('Pedido e Cotação'!F68=200,(G58/5)*AK$13,IF('Pedido e Cotação'!F68=1000,(G58/5)*AL$13)))))))</f>
        <v/>
      </c>
      <c r="V58" s="207" t="str">
        <f aca="false">IF(H58=0,"",IF('Pedido e Cotação'!F68=10,(H58/5)*AG$14,IF('Pedido e Cotação'!F68=25,(H58/5)*AH$14,IF('Pedido e Cotação'!F68=50,(H58/5)*AI$14,IF('Pedido e Cotação'!F68=100,(H58/5)*AJ$14,IF('Pedido e Cotação'!F68=200,(H58/5)*AK$14,IF('Pedido e Cotação'!F68=1000,(H58/5)*AL$14)))))))</f>
        <v/>
      </c>
      <c r="W58" s="207" t="str">
        <f aca="false">IF(I58=0,"",IF('Pedido e Cotação'!F68=10,(I58/5)*AG$15,IF('Pedido e Cotação'!F68=25,(I58/5)*AH$15,IF('Pedido e Cotação'!F68=50,(I58/5)*AI$15,IF('Pedido e Cotação'!F68=100,(I58/5)*AJ$15,IF('Pedido e Cotação'!F68=200,(I58/5)*AK$15,IF('Pedido e Cotação'!F68=1000,(I58/5)*AL$15)))))))</f>
        <v/>
      </c>
      <c r="X58" s="207" t="str">
        <f aca="false">IF(J58=0,"",IF('Pedido e Cotação'!F68=10,(J58/5)*AG$16,IF('Pedido e Cotação'!F68=25,(J58/5)*AH$16,IF('Pedido e Cotação'!F68=50,(J58/5)*AI$16,IF('Pedido e Cotação'!F68=100,(J58/5)*AJ$16,IF('Pedido e Cotação'!F68=200,(J58/5)*AK$16,IF('Pedido e Cotação'!F68=1000,(J58/5)*AL$16)))))))</f>
        <v/>
      </c>
      <c r="Y58" s="207" t="str">
        <f aca="false">IF(K58=0,"",IF('Pedido e Cotação'!F68=10,(K58/5)*AG$17,IF('Pedido e Cotação'!F68=25,(K58/5)*AH$17,IF('Pedido e Cotação'!F68=50,(K58/5)*AI$17,IF('Pedido e Cotação'!F68=100,(K58/5)*AJ$17,IF('Pedido e Cotação'!F68=200,(K58/5)*AK$17,IF('Pedido e Cotação'!F68=1000,(K58/5)*AL$17)))))))</f>
        <v/>
      </c>
      <c r="Z58" s="207" t="str">
        <f aca="false">IF(L58=0,"",IF('Pedido e Cotação'!F68=10,((L58)*AG$7)/4,IF('Pedido e Cotação'!F68=25,((L58)*AH$7)/4,IF('Pedido e Cotação'!F68=50,((L58)*AI$7)/4,IF('Pedido e Cotação'!F68=100,((L58)*AJ$7)/4,IF('Pedido e Cotação'!F68=200,((L58)*AK$7)/4,IF('Pedido e Cotação'!F68=1000,(L58)*AL$7)))))))</f>
        <v/>
      </c>
      <c r="AA58" s="207" t="str">
        <f aca="false">IF(M58=0,"",IF('Pedido e Cotação'!F68=10,(M58*AG$8)/2,IF('Pedido e Cotação'!F68=25,(M58*AH$8)/2,IF('Pedido e Cotação'!F68=50,(M58*AI$8)/2,IF('Pedido e Cotação'!F68=100,(M58*AJ$8)/2,IF('Pedido e Cotação'!F68=200,(M58*AK$8)/2,IF('Pedido e Cotação'!F68=1000,M58*AL$8)))))))</f>
        <v/>
      </c>
      <c r="AB58" s="207" t="str">
        <f aca="false">IF(N58=0,"",IF('Pedido e Cotação'!F68=10,(N58*AG$9)/2,IF('Pedido e Cotação'!F68=25,(N58*AH$9)/2,IF('Pedido e Cotação'!F68=50,(N58*AI$9)/2,IF('Pedido e Cotação'!F68=100,(N58*AJ$9)/2,IF('Pedido e Cotação'!F68=200,(N58*AK$9)/2,IF('Pedido e Cotação'!F68=1000,N58*AL$9)))))))</f>
        <v/>
      </c>
      <c r="AC58" s="207" t="str">
        <f aca="false">IF(O58=0,"",IF('Pedido e Cotação'!F68=10,(O58*AG$10),IF('Pedido e Cotação'!F68=25,(O58*AH$10),IF('Pedido e Cotação'!F68=50,(O58*AI$10),IF('Pedido e Cotação'!F68=100,(O58*AJ$10),IF('Pedido e Cotação'!F68=200,(O58*AK$10),IF('Pedido e Cotação'!F68=1000,O58*AL$10)))))))</f>
        <v/>
      </c>
      <c r="AD58" s="208" t="n">
        <f aca="false">SUM(P58:AC58)+Marcações!AI58</f>
        <v>0</v>
      </c>
    </row>
    <row r="59" customFormat="false" ht="12.75" hidden="false" customHeight="false" outlineLevel="0" collapsed="false">
      <c r="B59" s="205" t="n">
        <f aca="false">LEN(SUBSTITUTE('Pedido e Cotação'!E69," ",""))</f>
        <v>0</v>
      </c>
      <c r="C59" s="206" t="n">
        <f aca="false">B59-SUM(D59:O59)</f>
        <v>0</v>
      </c>
      <c r="D59" s="206" t="n">
        <f aca="false">LEN('Pedido e Cotação'!E69)-LEN(SUBSTITUTE('Pedido e Cotação'!E69,"I",""))</f>
        <v>0</v>
      </c>
      <c r="E59" s="206" t="n">
        <f aca="false">LEN('Pedido e Cotação'!E69)-LEN(SUBSTITUTE('Pedido e Cotação'!E69,"[dU]",""))</f>
        <v>0</v>
      </c>
      <c r="F59" s="206" t="n">
        <f aca="false">LEN('Pedido e Cotação'!E69)-LEN(SUBSTITUTE('Pedido e Cotação'!E69,"[mrA]",""))</f>
        <v>0</v>
      </c>
      <c r="G59" s="206" t="n">
        <f aca="false">LEN('Pedido e Cotação'!E69)-LEN(SUBSTITUTE('Pedido e Cotação'!E69,"[mrC]",""))</f>
        <v>0</v>
      </c>
      <c r="H59" s="206" t="n">
        <f aca="false">LEN('Pedido e Cotação'!E69)-LEN(SUBSTITUTE('Pedido e Cotação'!E69,"[mrG]",""))</f>
        <v>0</v>
      </c>
      <c r="I59" s="206" t="n">
        <f aca="false">LEN('Pedido e Cotação'!E69)-LEN(SUBSTITUTE('Pedido e Cotação'!E69,"[mrT]",""))</f>
        <v>0</v>
      </c>
      <c r="J59" s="206" t="n">
        <f aca="false">LEN('Pedido e Cotação'!E69)-LEN(SUBSTITUTE('Pedido e Cotação'!E69,"[mrU]",""))</f>
        <v>0</v>
      </c>
      <c r="K59" s="206" t="n">
        <f aca="false">LEN('Pedido e Cotação'!E69)-LEN(SUBSTITUTE('Pedido e Cotação'!E69,"[mdC]",""))</f>
        <v>0</v>
      </c>
      <c r="L59" s="206" t="n">
        <f aca="false">LEN('Pedido e Cotação'!E69)-LEN(SUBSTITUTE('Pedido e Cotação'!E69,"8oxo",""))</f>
        <v>0</v>
      </c>
      <c r="M59" s="206" t="n">
        <f aca="false">LEN('Pedido e Cotação'!E69)-LEN(SUBSTITUTE('Pedido e Cotação'!E69,"C3",""))</f>
        <v>0</v>
      </c>
      <c r="N59" s="206" t="n">
        <f aca="false">LEN('Pedido e Cotação'!E69)-LEN(SUBSTITUTE('Pedido e Cotação'!E69,"C6",""))</f>
        <v>0</v>
      </c>
      <c r="O59" s="206" t="n">
        <f aca="false">LEN('Pedido e Cotação'!E69)-LEN(SUBSTITUTE('Pedido e Cotação'!E69,"*",""))</f>
        <v>0</v>
      </c>
      <c r="P59" s="207" t="n">
        <f aca="false">IF('Pedido e Cotação'!E69="",0,IF('Pedido e Cotação'!F69=10,Preço!J59,IF('Pedido e Cotação'!F69=25,Preço!K59,IF('Pedido e Cotação'!F69=50,Preço!L59,IF('Pedido e Cotação'!F69=100,Preço!M59,IF('Pedido e Cotação'!F69=200,Preço!N59,IF('Pedido e Cotação'!F69=1000,Preço!O59)))))))</f>
        <v>0</v>
      </c>
      <c r="Q59" s="207" t="n">
        <f aca="false">IF('Pedido e Cotação'!E69="",0,IF('Pedido e Cotação'!F69=10,Preço!Q59,IF('Pedido e Cotação'!F69=25,Preço!R59,IF('Pedido e Cotação'!F69=50,Preço!S59,IF('Pedido e Cotação'!F69=100,Preço!T59,IF('Pedido e Cotação'!F69=200,Preço!U59,IF('Pedido e Cotação'!F69=1000,Preço!V59)))))))</f>
        <v>0</v>
      </c>
      <c r="R59" s="207" t="str">
        <f aca="false">IF(D59=0,"",IF('Pedido e Cotação'!F69=10,D59*AG$6,IF('Pedido e Cotação'!F69=25,D59*AH$6,IF('Pedido e Cotação'!F69=50,D59*AI$6,IF('Pedido e Cotação'!F69=100,D59*AJ$6,IF('Pedido e Cotação'!F69=200,D59*AK$6,IF('Pedido e Cotação'!F69=1000,D59*AL$6)))))))</f>
        <v/>
      </c>
      <c r="S59" s="207" t="str">
        <f aca="false">IF(E59=0,"",IF('Pedido e Cotação'!F69=10,(E59/4)*AG$11,IF('Pedido e Cotação'!F69=25,(E59/4)*AH$11,IF('Pedido e Cotação'!F69=50,(E59/4)*AI$11,IF('Pedido e Cotação'!F69=100,(E59/4)*AJ$11,IF('Pedido e Cotação'!F69=200,(E59/4)*AK$11,IF('Pedido e Cotação'!F69=1000,(E59/4)*AL$11)))))))</f>
        <v/>
      </c>
      <c r="T59" s="207" t="str">
        <f aca="false">IF(F59=0,"",IF('Pedido e Cotação'!F69=10,(F59/5)*AG$12,IF('Pedido e Cotação'!F69=25,(F59/5)*AH$12,IF('Pedido e Cotação'!F69=50,(F59/5)*AI$12,IF('Pedido e Cotação'!F69=100,(F59/5)*AJ$12,IF('Pedido e Cotação'!F69=200,(F59/5)*AK$12,IF('Pedido e Cotação'!F69=1000,(F59/5)*AL$12)))))))</f>
        <v/>
      </c>
      <c r="U59" s="207" t="str">
        <f aca="false">IF(G59=0,"",IF('Pedido e Cotação'!F69=10,(G59/5)*AG$13,IF('Pedido e Cotação'!F69=25,(G59/5)*AH$13,IF('Pedido e Cotação'!F69=50,(G59/5)*AI$13,IF('Pedido e Cotação'!F69=100,(G59/5)*AJ$13,IF('Pedido e Cotação'!F69=200,(G59/5)*AK$13,IF('Pedido e Cotação'!F69=1000,(G59/5)*AL$13)))))))</f>
        <v/>
      </c>
      <c r="V59" s="207" t="str">
        <f aca="false">IF(H59=0,"",IF('Pedido e Cotação'!F69=10,(H59/5)*AG$14,IF('Pedido e Cotação'!F69=25,(H59/5)*AH$14,IF('Pedido e Cotação'!F69=50,(H59/5)*AI$14,IF('Pedido e Cotação'!F69=100,(H59/5)*AJ$14,IF('Pedido e Cotação'!F69=200,(H59/5)*AK$14,IF('Pedido e Cotação'!F69=1000,(H59/5)*AL$14)))))))</f>
        <v/>
      </c>
      <c r="W59" s="207" t="str">
        <f aca="false">IF(I59=0,"",IF('Pedido e Cotação'!F69=10,(I59/5)*AG$15,IF('Pedido e Cotação'!F69=25,(I59/5)*AH$15,IF('Pedido e Cotação'!F69=50,(I59/5)*AI$15,IF('Pedido e Cotação'!F69=100,(I59/5)*AJ$15,IF('Pedido e Cotação'!F69=200,(I59/5)*AK$15,IF('Pedido e Cotação'!F69=1000,(I59/5)*AL$15)))))))</f>
        <v/>
      </c>
      <c r="X59" s="207" t="str">
        <f aca="false">IF(J59=0,"",IF('Pedido e Cotação'!F69=10,(J59/5)*AG$16,IF('Pedido e Cotação'!F69=25,(J59/5)*AH$16,IF('Pedido e Cotação'!F69=50,(J59/5)*AI$16,IF('Pedido e Cotação'!F69=100,(J59/5)*AJ$16,IF('Pedido e Cotação'!F69=200,(J59/5)*AK$16,IF('Pedido e Cotação'!F69=1000,(J59/5)*AL$16)))))))</f>
        <v/>
      </c>
      <c r="Y59" s="207" t="str">
        <f aca="false">IF(K59=0,"",IF('Pedido e Cotação'!F69=10,(K59/5)*AG$17,IF('Pedido e Cotação'!F69=25,(K59/5)*AH$17,IF('Pedido e Cotação'!F69=50,(K59/5)*AI$17,IF('Pedido e Cotação'!F69=100,(K59/5)*AJ$17,IF('Pedido e Cotação'!F69=200,(K59/5)*AK$17,IF('Pedido e Cotação'!F69=1000,(K59/5)*AL$17)))))))</f>
        <v/>
      </c>
      <c r="Z59" s="207" t="str">
        <f aca="false">IF(L59=0,"",IF('Pedido e Cotação'!F69=10,((L59)*AG$7)/4,IF('Pedido e Cotação'!F69=25,((L59)*AH$7)/4,IF('Pedido e Cotação'!F69=50,((L59)*AI$7)/4,IF('Pedido e Cotação'!F69=100,((L59)*AJ$7)/4,IF('Pedido e Cotação'!F69=200,((L59)*AK$7)/4,IF('Pedido e Cotação'!F69=1000,(L59)*AL$7)))))))</f>
        <v/>
      </c>
      <c r="AA59" s="207" t="str">
        <f aca="false">IF(M59=0,"",IF('Pedido e Cotação'!F69=10,(M59*AG$8)/2,IF('Pedido e Cotação'!F69=25,(M59*AH$8)/2,IF('Pedido e Cotação'!F69=50,(M59*AI$8)/2,IF('Pedido e Cotação'!F69=100,(M59*AJ$8)/2,IF('Pedido e Cotação'!F69=200,(M59*AK$8)/2,IF('Pedido e Cotação'!F69=1000,M59*AL$8)))))))</f>
        <v/>
      </c>
      <c r="AB59" s="207" t="str">
        <f aca="false">IF(N59=0,"",IF('Pedido e Cotação'!F69=10,(N59*AG$9)/2,IF('Pedido e Cotação'!F69=25,(N59*AH$9)/2,IF('Pedido e Cotação'!F69=50,(N59*AI$9)/2,IF('Pedido e Cotação'!F69=100,(N59*AJ$9)/2,IF('Pedido e Cotação'!F69=200,(N59*AK$9)/2,IF('Pedido e Cotação'!F69=1000,N59*AL$9)))))))</f>
        <v/>
      </c>
      <c r="AC59" s="207" t="str">
        <f aca="false">IF(O59=0,"",IF('Pedido e Cotação'!F69=10,(O59*AG$10),IF('Pedido e Cotação'!F69=25,(O59*AH$10),IF('Pedido e Cotação'!F69=50,(O59*AI$10),IF('Pedido e Cotação'!F69=100,(O59*AJ$10),IF('Pedido e Cotação'!F69=200,(O59*AK$10),IF('Pedido e Cotação'!F69=1000,O59*AL$10)))))))</f>
        <v/>
      </c>
      <c r="AD59" s="208" t="n">
        <f aca="false">SUM(P59:AC59)+Marcações!AI59</f>
        <v>0</v>
      </c>
    </row>
    <row r="60" customFormat="false" ht="12.75" hidden="false" customHeight="false" outlineLevel="0" collapsed="false">
      <c r="B60" s="205" t="n">
        <f aca="false">LEN(SUBSTITUTE('Pedido e Cotação'!E70," ",""))</f>
        <v>0</v>
      </c>
      <c r="C60" s="206" t="n">
        <f aca="false">B60-SUM(D60:O60)</f>
        <v>0</v>
      </c>
      <c r="D60" s="206" t="n">
        <f aca="false">LEN('Pedido e Cotação'!E70)-LEN(SUBSTITUTE('Pedido e Cotação'!E70,"I",""))</f>
        <v>0</v>
      </c>
      <c r="E60" s="206" t="n">
        <f aca="false">LEN('Pedido e Cotação'!E70)-LEN(SUBSTITUTE('Pedido e Cotação'!E70,"[dU]",""))</f>
        <v>0</v>
      </c>
      <c r="F60" s="206" t="n">
        <f aca="false">LEN('Pedido e Cotação'!E70)-LEN(SUBSTITUTE('Pedido e Cotação'!E70,"[mrA]",""))</f>
        <v>0</v>
      </c>
      <c r="G60" s="206" t="n">
        <f aca="false">LEN('Pedido e Cotação'!E70)-LEN(SUBSTITUTE('Pedido e Cotação'!E70,"[mrC]",""))</f>
        <v>0</v>
      </c>
      <c r="H60" s="206" t="n">
        <f aca="false">LEN('Pedido e Cotação'!E70)-LEN(SUBSTITUTE('Pedido e Cotação'!E70,"[mrG]",""))</f>
        <v>0</v>
      </c>
      <c r="I60" s="206" t="n">
        <f aca="false">LEN('Pedido e Cotação'!E70)-LEN(SUBSTITUTE('Pedido e Cotação'!E70,"[mrT]",""))</f>
        <v>0</v>
      </c>
      <c r="J60" s="206" t="n">
        <f aca="false">LEN('Pedido e Cotação'!E70)-LEN(SUBSTITUTE('Pedido e Cotação'!E70,"[mrU]",""))</f>
        <v>0</v>
      </c>
      <c r="K60" s="206" t="n">
        <f aca="false">LEN('Pedido e Cotação'!E70)-LEN(SUBSTITUTE('Pedido e Cotação'!E70,"[mdC]",""))</f>
        <v>0</v>
      </c>
      <c r="L60" s="206" t="n">
        <f aca="false">LEN('Pedido e Cotação'!E70)-LEN(SUBSTITUTE('Pedido e Cotação'!E70,"8oxo",""))</f>
        <v>0</v>
      </c>
      <c r="M60" s="206" t="n">
        <f aca="false">LEN('Pedido e Cotação'!E70)-LEN(SUBSTITUTE('Pedido e Cotação'!E70,"C3",""))</f>
        <v>0</v>
      </c>
      <c r="N60" s="206" t="n">
        <f aca="false">LEN('Pedido e Cotação'!E70)-LEN(SUBSTITUTE('Pedido e Cotação'!E70,"C6",""))</f>
        <v>0</v>
      </c>
      <c r="O60" s="206" t="n">
        <f aca="false">LEN('Pedido e Cotação'!E70)-LEN(SUBSTITUTE('Pedido e Cotação'!E70,"*",""))</f>
        <v>0</v>
      </c>
      <c r="P60" s="207" t="n">
        <f aca="false">IF('Pedido e Cotação'!E70="",0,IF('Pedido e Cotação'!F70=10,Preço!J60,IF('Pedido e Cotação'!F70=25,Preço!K60,IF('Pedido e Cotação'!F70=50,Preço!L60,IF('Pedido e Cotação'!F70=100,Preço!M60,IF('Pedido e Cotação'!F70=200,Preço!N60,IF('Pedido e Cotação'!F70=1000,Preço!O60)))))))</f>
        <v>0</v>
      </c>
      <c r="Q60" s="207" t="n">
        <f aca="false">IF('Pedido e Cotação'!E70="",0,IF('Pedido e Cotação'!F70=10,Preço!Q60,IF('Pedido e Cotação'!F70=25,Preço!R60,IF('Pedido e Cotação'!F70=50,Preço!S60,IF('Pedido e Cotação'!F70=100,Preço!T60,IF('Pedido e Cotação'!F70=200,Preço!U60,IF('Pedido e Cotação'!F70=1000,Preço!V60)))))))</f>
        <v>0</v>
      </c>
      <c r="R60" s="207" t="str">
        <f aca="false">IF(D60=0,"",IF('Pedido e Cotação'!F70=10,D60*AG$6,IF('Pedido e Cotação'!F70=25,D60*AH$6,IF('Pedido e Cotação'!F70=50,D60*AI$6,IF('Pedido e Cotação'!F70=100,D60*AJ$6,IF('Pedido e Cotação'!F70=200,D60*AK$6,IF('Pedido e Cotação'!F70=1000,D60*AL$6)))))))</f>
        <v/>
      </c>
      <c r="S60" s="207" t="str">
        <f aca="false">IF(E60=0,"",IF('Pedido e Cotação'!F70=10,(E60/4)*AG$11,IF('Pedido e Cotação'!F70=25,(E60/4)*AH$11,IF('Pedido e Cotação'!F70=50,(E60/4)*AI$11,IF('Pedido e Cotação'!F70=100,(E60/4)*AJ$11,IF('Pedido e Cotação'!F70=200,(E60/4)*AK$11,IF('Pedido e Cotação'!F70=1000,(E60/4)*AL$11)))))))</f>
        <v/>
      </c>
      <c r="T60" s="207" t="str">
        <f aca="false">IF(F60=0,"",IF('Pedido e Cotação'!F70=10,(F60/5)*AG$12,IF('Pedido e Cotação'!F70=25,(F60/5)*AH$12,IF('Pedido e Cotação'!F70=50,(F60/5)*AI$12,IF('Pedido e Cotação'!F70=100,(F60/5)*AJ$12,IF('Pedido e Cotação'!F70=200,(F60/5)*AK$12,IF('Pedido e Cotação'!F70=1000,(F60/5)*AL$12)))))))</f>
        <v/>
      </c>
      <c r="U60" s="207" t="str">
        <f aca="false">IF(G60=0,"",IF('Pedido e Cotação'!F70=10,(G60/5)*AG$13,IF('Pedido e Cotação'!F70=25,(G60/5)*AH$13,IF('Pedido e Cotação'!F70=50,(G60/5)*AI$13,IF('Pedido e Cotação'!F70=100,(G60/5)*AJ$13,IF('Pedido e Cotação'!F70=200,(G60/5)*AK$13,IF('Pedido e Cotação'!F70=1000,(G60/5)*AL$13)))))))</f>
        <v/>
      </c>
      <c r="V60" s="207" t="str">
        <f aca="false">IF(H60=0,"",IF('Pedido e Cotação'!F70=10,(H60/5)*AG$14,IF('Pedido e Cotação'!F70=25,(H60/5)*AH$14,IF('Pedido e Cotação'!F70=50,(H60/5)*AI$14,IF('Pedido e Cotação'!F70=100,(H60/5)*AJ$14,IF('Pedido e Cotação'!F70=200,(H60/5)*AK$14,IF('Pedido e Cotação'!F70=1000,(H60/5)*AL$14)))))))</f>
        <v/>
      </c>
      <c r="W60" s="207" t="str">
        <f aca="false">IF(I60=0,"",IF('Pedido e Cotação'!F70=10,(I60/5)*AG$15,IF('Pedido e Cotação'!F70=25,(I60/5)*AH$15,IF('Pedido e Cotação'!F70=50,(I60/5)*AI$15,IF('Pedido e Cotação'!F70=100,(I60/5)*AJ$15,IF('Pedido e Cotação'!F70=200,(I60/5)*AK$15,IF('Pedido e Cotação'!F70=1000,(I60/5)*AL$15)))))))</f>
        <v/>
      </c>
      <c r="X60" s="207" t="str">
        <f aca="false">IF(J60=0,"",IF('Pedido e Cotação'!F70=10,(J60/5)*AG$16,IF('Pedido e Cotação'!F70=25,(J60/5)*AH$16,IF('Pedido e Cotação'!F70=50,(J60/5)*AI$16,IF('Pedido e Cotação'!F70=100,(J60/5)*AJ$16,IF('Pedido e Cotação'!F70=200,(J60/5)*AK$16,IF('Pedido e Cotação'!F70=1000,(J60/5)*AL$16)))))))</f>
        <v/>
      </c>
      <c r="Y60" s="207" t="str">
        <f aca="false">IF(K60=0,"",IF('Pedido e Cotação'!F70=10,(K60/5)*AG$17,IF('Pedido e Cotação'!F70=25,(K60/5)*AH$17,IF('Pedido e Cotação'!F70=50,(K60/5)*AI$17,IF('Pedido e Cotação'!F70=100,(K60/5)*AJ$17,IF('Pedido e Cotação'!F70=200,(K60/5)*AK$17,IF('Pedido e Cotação'!F70=1000,(K60/5)*AL$17)))))))</f>
        <v/>
      </c>
      <c r="Z60" s="207" t="str">
        <f aca="false">IF(L60=0,"",IF('Pedido e Cotação'!F70=10,((L60)*AG$7)/4,IF('Pedido e Cotação'!F70=25,((L60)*AH$7)/4,IF('Pedido e Cotação'!F70=50,((L60)*AI$7)/4,IF('Pedido e Cotação'!F70=100,((L60)*AJ$7)/4,IF('Pedido e Cotação'!F70=200,((L60)*AK$7)/4,IF('Pedido e Cotação'!F70=1000,(L60)*AL$7)))))))</f>
        <v/>
      </c>
      <c r="AA60" s="207" t="str">
        <f aca="false">IF(M60=0,"",IF('Pedido e Cotação'!F70=10,(M60*AG$8)/2,IF('Pedido e Cotação'!F70=25,(M60*AH$8)/2,IF('Pedido e Cotação'!F70=50,(M60*AI$8)/2,IF('Pedido e Cotação'!F70=100,(M60*AJ$8)/2,IF('Pedido e Cotação'!F70=200,(M60*AK$8)/2,IF('Pedido e Cotação'!F70=1000,M60*AL$8)))))))</f>
        <v/>
      </c>
      <c r="AB60" s="207" t="str">
        <f aca="false">IF(N60=0,"",IF('Pedido e Cotação'!F70=10,(N60*AG$9)/2,IF('Pedido e Cotação'!F70=25,(N60*AH$9)/2,IF('Pedido e Cotação'!F70=50,(N60*AI$9)/2,IF('Pedido e Cotação'!F70=100,(N60*AJ$9)/2,IF('Pedido e Cotação'!F70=200,(N60*AK$9)/2,IF('Pedido e Cotação'!F70=1000,N60*AL$9)))))))</f>
        <v/>
      </c>
      <c r="AC60" s="207" t="str">
        <f aca="false">IF(O60=0,"",IF('Pedido e Cotação'!F70=10,(O60*AG$10),IF('Pedido e Cotação'!F70=25,(O60*AH$10),IF('Pedido e Cotação'!F70=50,(O60*AI$10),IF('Pedido e Cotação'!F70=100,(O60*AJ$10),IF('Pedido e Cotação'!F70=200,(O60*AK$10),IF('Pedido e Cotação'!F70=1000,O60*AL$10)))))))</f>
        <v/>
      </c>
      <c r="AD60" s="208" t="n">
        <f aca="false">SUM(P60:AC60)+Marcações!AI60</f>
        <v>0</v>
      </c>
    </row>
    <row r="61" customFormat="false" ht="12.75" hidden="false" customHeight="false" outlineLevel="0" collapsed="false">
      <c r="B61" s="205" t="n">
        <f aca="false">LEN(SUBSTITUTE('Pedido e Cotação'!E71," ",""))</f>
        <v>0</v>
      </c>
      <c r="C61" s="206" t="n">
        <f aca="false">B61-SUM(D61:O61)</f>
        <v>0</v>
      </c>
      <c r="D61" s="206" t="n">
        <f aca="false">LEN('Pedido e Cotação'!E71)-LEN(SUBSTITUTE('Pedido e Cotação'!E71,"I",""))</f>
        <v>0</v>
      </c>
      <c r="E61" s="206" t="n">
        <f aca="false">LEN('Pedido e Cotação'!E71)-LEN(SUBSTITUTE('Pedido e Cotação'!E71,"[dU]",""))</f>
        <v>0</v>
      </c>
      <c r="F61" s="206" t="n">
        <f aca="false">LEN('Pedido e Cotação'!E71)-LEN(SUBSTITUTE('Pedido e Cotação'!E71,"[mrA]",""))</f>
        <v>0</v>
      </c>
      <c r="G61" s="206" t="n">
        <f aca="false">LEN('Pedido e Cotação'!E71)-LEN(SUBSTITUTE('Pedido e Cotação'!E71,"[mrC]",""))</f>
        <v>0</v>
      </c>
      <c r="H61" s="206" t="n">
        <f aca="false">LEN('Pedido e Cotação'!E71)-LEN(SUBSTITUTE('Pedido e Cotação'!E71,"[mrG]",""))</f>
        <v>0</v>
      </c>
      <c r="I61" s="206" t="n">
        <f aca="false">LEN('Pedido e Cotação'!E71)-LEN(SUBSTITUTE('Pedido e Cotação'!E71,"[mrT]",""))</f>
        <v>0</v>
      </c>
      <c r="J61" s="206" t="n">
        <f aca="false">LEN('Pedido e Cotação'!E71)-LEN(SUBSTITUTE('Pedido e Cotação'!E71,"[mrU]",""))</f>
        <v>0</v>
      </c>
      <c r="K61" s="206" t="n">
        <f aca="false">LEN('Pedido e Cotação'!E71)-LEN(SUBSTITUTE('Pedido e Cotação'!E71,"[mdC]",""))</f>
        <v>0</v>
      </c>
      <c r="L61" s="206" t="n">
        <f aca="false">LEN('Pedido e Cotação'!E71)-LEN(SUBSTITUTE('Pedido e Cotação'!E71,"8oxo",""))</f>
        <v>0</v>
      </c>
      <c r="M61" s="206" t="n">
        <f aca="false">LEN('Pedido e Cotação'!E71)-LEN(SUBSTITUTE('Pedido e Cotação'!E71,"C3",""))</f>
        <v>0</v>
      </c>
      <c r="N61" s="206" t="n">
        <f aca="false">LEN('Pedido e Cotação'!E71)-LEN(SUBSTITUTE('Pedido e Cotação'!E71,"C6",""))</f>
        <v>0</v>
      </c>
      <c r="O61" s="206" t="n">
        <f aca="false">LEN('Pedido e Cotação'!E71)-LEN(SUBSTITUTE('Pedido e Cotação'!E71,"*",""))</f>
        <v>0</v>
      </c>
      <c r="P61" s="207" t="n">
        <f aca="false">IF('Pedido e Cotação'!E71="",0,IF('Pedido e Cotação'!F71=10,Preço!J61,IF('Pedido e Cotação'!F71=25,Preço!K61,IF('Pedido e Cotação'!F71=50,Preço!L61,IF('Pedido e Cotação'!F71=100,Preço!M61,IF('Pedido e Cotação'!F71=200,Preço!N61,IF('Pedido e Cotação'!F71=1000,Preço!O61)))))))</f>
        <v>0</v>
      </c>
      <c r="Q61" s="207" t="n">
        <f aca="false">IF('Pedido e Cotação'!E71="",0,IF('Pedido e Cotação'!F71=10,Preço!Q61,IF('Pedido e Cotação'!F71=25,Preço!R61,IF('Pedido e Cotação'!F71=50,Preço!S61,IF('Pedido e Cotação'!F71=100,Preço!T61,IF('Pedido e Cotação'!F71=200,Preço!U61,IF('Pedido e Cotação'!F71=1000,Preço!V61)))))))</f>
        <v>0</v>
      </c>
      <c r="R61" s="207" t="str">
        <f aca="false">IF(D61=0,"",IF('Pedido e Cotação'!F71=10,D61*AG$6,IF('Pedido e Cotação'!F71=25,D61*AH$6,IF('Pedido e Cotação'!F71=50,D61*AI$6,IF('Pedido e Cotação'!F71=100,D61*AJ$6,IF('Pedido e Cotação'!F71=200,D61*AK$6,IF('Pedido e Cotação'!F71=1000,D61*AL$6)))))))</f>
        <v/>
      </c>
      <c r="S61" s="207" t="str">
        <f aca="false">IF(E61=0,"",IF('Pedido e Cotação'!F71=10,(E61/4)*AG$11,IF('Pedido e Cotação'!F71=25,(E61/4)*AH$11,IF('Pedido e Cotação'!F71=50,(E61/4)*AI$11,IF('Pedido e Cotação'!F71=100,(E61/4)*AJ$11,IF('Pedido e Cotação'!F71=200,(E61/4)*AK$11,IF('Pedido e Cotação'!F71=1000,(E61/4)*AL$11)))))))</f>
        <v/>
      </c>
      <c r="T61" s="207" t="str">
        <f aca="false">IF(F61=0,"",IF('Pedido e Cotação'!F71=10,(F61/5)*AG$12,IF('Pedido e Cotação'!F71=25,(F61/5)*AH$12,IF('Pedido e Cotação'!F71=50,(F61/5)*AI$12,IF('Pedido e Cotação'!F71=100,(F61/5)*AJ$12,IF('Pedido e Cotação'!F71=200,(F61/5)*AK$12,IF('Pedido e Cotação'!F71=1000,(F61/5)*AL$12)))))))</f>
        <v/>
      </c>
      <c r="U61" s="207" t="str">
        <f aca="false">IF(G61=0,"",IF('Pedido e Cotação'!F71=10,(G61/5)*AG$13,IF('Pedido e Cotação'!F71=25,(G61/5)*AH$13,IF('Pedido e Cotação'!F71=50,(G61/5)*AI$13,IF('Pedido e Cotação'!F71=100,(G61/5)*AJ$13,IF('Pedido e Cotação'!F71=200,(G61/5)*AK$13,IF('Pedido e Cotação'!F71=1000,(G61/5)*AL$13)))))))</f>
        <v/>
      </c>
      <c r="V61" s="207" t="str">
        <f aca="false">IF(H61=0,"",IF('Pedido e Cotação'!F71=10,(H61/5)*AG$14,IF('Pedido e Cotação'!F71=25,(H61/5)*AH$14,IF('Pedido e Cotação'!F71=50,(H61/5)*AI$14,IF('Pedido e Cotação'!F71=100,(H61/5)*AJ$14,IF('Pedido e Cotação'!F71=200,(H61/5)*AK$14,IF('Pedido e Cotação'!F71=1000,(H61/5)*AL$14)))))))</f>
        <v/>
      </c>
      <c r="W61" s="207" t="str">
        <f aca="false">IF(I61=0,"",IF('Pedido e Cotação'!F71=10,(I61/5)*AG$15,IF('Pedido e Cotação'!F71=25,(I61/5)*AH$15,IF('Pedido e Cotação'!F71=50,(I61/5)*AI$15,IF('Pedido e Cotação'!F71=100,(I61/5)*AJ$15,IF('Pedido e Cotação'!F71=200,(I61/5)*AK$15,IF('Pedido e Cotação'!F71=1000,(I61/5)*AL$15)))))))</f>
        <v/>
      </c>
      <c r="X61" s="207" t="str">
        <f aca="false">IF(J61=0,"",IF('Pedido e Cotação'!F71=10,(J61/5)*AG$16,IF('Pedido e Cotação'!F71=25,(J61/5)*AH$16,IF('Pedido e Cotação'!F71=50,(J61/5)*AI$16,IF('Pedido e Cotação'!F71=100,(J61/5)*AJ$16,IF('Pedido e Cotação'!F71=200,(J61/5)*AK$16,IF('Pedido e Cotação'!F71=1000,(J61/5)*AL$16)))))))</f>
        <v/>
      </c>
      <c r="Y61" s="207" t="str">
        <f aca="false">IF(K61=0,"",IF('Pedido e Cotação'!F71=10,(K61/5)*AG$17,IF('Pedido e Cotação'!F71=25,(K61/5)*AH$17,IF('Pedido e Cotação'!F71=50,(K61/5)*AI$17,IF('Pedido e Cotação'!F71=100,(K61/5)*AJ$17,IF('Pedido e Cotação'!F71=200,(K61/5)*AK$17,IF('Pedido e Cotação'!F71=1000,(K61/5)*AL$17)))))))</f>
        <v/>
      </c>
      <c r="Z61" s="207" t="str">
        <f aca="false">IF(L61=0,"",IF('Pedido e Cotação'!F71=10,((L61)*AG$7)/4,IF('Pedido e Cotação'!F71=25,((L61)*AH$7)/4,IF('Pedido e Cotação'!F71=50,((L61)*AI$7)/4,IF('Pedido e Cotação'!F71=100,((L61)*AJ$7)/4,IF('Pedido e Cotação'!F71=200,((L61)*AK$7)/4,IF('Pedido e Cotação'!F71=1000,(L61)*AL$7)))))))</f>
        <v/>
      </c>
      <c r="AA61" s="207" t="str">
        <f aca="false">IF(M61=0,"",IF('Pedido e Cotação'!F71=10,(M61*AG$8)/2,IF('Pedido e Cotação'!F71=25,(M61*AH$8)/2,IF('Pedido e Cotação'!F71=50,(M61*AI$8)/2,IF('Pedido e Cotação'!F71=100,(M61*AJ$8)/2,IF('Pedido e Cotação'!F71=200,(M61*AK$8)/2,IF('Pedido e Cotação'!F71=1000,M61*AL$8)))))))</f>
        <v/>
      </c>
      <c r="AB61" s="207" t="str">
        <f aca="false">IF(N61=0,"",IF('Pedido e Cotação'!F71=10,(N61*AG$9)/2,IF('Pedido e Cotação'!F71=25,(N61*AH$9)/2,IF('Pedido e Cotação'!F71=50,(N61*AI$9)/2,IF('Pedido e Cotação'!F71=100,(N61*AJ$9)/2,IF('Pedido e Cotação'!F71=200,(N61*AK$9)/2,IF('Pedido e Cotação'!F71=1000,N61*AL$9)))))))</f>
        <v/>
      </c>
      <c r="AC61" s="207" t="str">
        <f aca="false">IF(O61=0,"",IF('Pedido e Cotação'!F71=10,(O61*AG$10),IF('Pedido e Cotação'!F71=25,(O61*AH$10),IF('Pedido e Cotação'!F71=50,(O61*AI$10),IF('Pedido e Cotação'!F71=100,(O61*AJ$10),IF('Pedido e Cotação'!F71=200,(O61*AK$10),IF('Pedido e Cotação'!F71=1000,O61*AL$10)))))))</f>
        <v/>
      </c>
      <c r="AD61" s="208" t="n">
        <f aca="false">SUM(P61:AC61)+Marcações!AI61</f>
        <v>0</v>
      </c>
    </row>
    <row r="62" customFormat="false" ht="12.75" hidden="false" customHeight="false" outlineLevel="0" collapsed="false">
      <c r="B62" s="205" t="n">
        <f aca="false">LEN(SUBSTITUTE('Pedido e Cotação'!E72," ",""))</f>
        <v>0</v>
      </c>
      <c r="C62" s="206" t="n">
        <f aca="false">B62-SUM(D62:O62)</f>
        <v>0</v>
      </c>
      <c r="D62" s="206" t="n">
        <f aca="false">LEN('Pedido e Cotação'!E72)-LEN(SUBSTITUTE('Pedido e Cotação'!E72,"I",""))</f>
        <v>0</v>
      </c>
      <c r="E62" s="206" t="n">
        <f aca="false">LEN('Pedido e Cotação'!E72)-LEN(SUBSTITUTE('Pedido e Cotação'!E72,"[dU]",""))</f>
        <v>0</v>
      </c>
      <c r="F62" s="206" t="n">
        <f aca="false">LEN('Pedido e Cotação'!E72)-LEN(SUBSTITUTE('Pedido e Cotação'!E72,"[mrA]",""))</f>
        <v>0</v>
      </c>
      <c r="G62" s="206" t="n">
        <f aca="false">LEN('Pedido e Cotação'!E72)-LEN(SUBSTITUTE('Pedido e Cotação'!E72,"[mrC]",""))</f>
        <v>0</v>
      </c>
      <c r="H62" s="206" t="n">
        <f aca="false">LEN('Pedido e Cotação'!E72)-LEN(SUBSTITUTE('Pedido e Cotação'!E72,"[mrG]",""))</f>
        <v>0</v>
      </c>
      <c r="I62" s="206" t="n">
        <f aca="false">LEN('Pedido e Cotação'!E72)-LEN(SUBSTITUTE('Pedido e Cotação'!E72,"[mrT]",""))</f>
        <v>0</v>
      </c>
      <c r="J62" s="206" t="n">
        <f aca="false">LEN('Pedido e Cotação'!E72)-LEN(SUBSTITUTE('Pedido e Cotação'!E72,"[mrU]",""))</f>
        <v>0</v>
      </c>
      <c r="K62" s="206" t="n">
        <f aca="false">LEN('Pedido e Cotação'!E72)-LEN(SUBSTITUTE('Pedido e Cotação'!E72,"[mdC]",""))</f>
        <v>0</v>
      </c>
      <c r="L62" s="206" t="n">
        <f aca="false">LEN('Pedido e Cotação'!E72)-LEN(SUBSTITUTE('Pedido e Cotação'!E72,"8oxo",""))</f>
        <v>0</v>
      </c>
      <c r="M62" s="206" t="n">
        <f aca="false">LEN('Pedido e Cotação'!E72)-LEN(SUBSTITUTE('Pedido e Cotação'!E72,"C3",""))</f>
        <v>0</v>
      </c>
      <c r="N62" s="206" t="n">
        <f aca="false">LEN('Pedido e Cotação'!E72)-LEN(SUBSTITUTE('Pedido e Cotação'!E72,"C6",""))</f>
        <v>0</v>
      </c>
      <c r="O62" s="206" t="n">
        <f aca="false">LEN('Pedido e Cotação'!E72)-LEN(SUBSTITUTE('Pedido e Cotação'!E72,"*",""))</f>
        <v>0</v>
      </c>
      <c r="P62" s="207" t="n">
        <f aca="false">IF('Pedido e Cotação'!E72="",0,IF('Pedido e Cotação'!F72=10,Preço!J62,IF('Pedido e Cotação'!F72=25,Preço!K62,IF('Pedido e Cotação'!F72=50,Preço!L62,IF('Pedido e Cotação'!F72=100,Preço!M62,IF('Pedido e Cotação'!F72=200,Preço!N62,IF('Pedido e Cotação'!F72=1000,Preço!O62)))))))</f>
        <v>0</v>
      </c>
      <c r="Q62" s="207" t="n">
        <f aca="false">IF('Pedido e Cotação'!E72="",0,IF('Pedido e Cotação'!F72=10,Preço!Q62,IF('Pedido e Cotação'!F72=25,Preço!R62,IF('Pedido e Cotação'!F72=50,Preço!S62,IF('Pedido e Cotação'!F72=100,Preço!T62,IF('Pedido e Cotação'!F72=200,Preço!U62,IF('Pedido e Cotação'!F72=1000,Preço!V62)))))))</f>
        <v>0</v>
      </c>
      <c r="R62" s="207" t="str">
        <f aca="false">IF(D62=0,"",IF('Pedido e Cotação'!F72=10,D62*AG$6,IF('Pedido e Cotação'!F72=25,D62*AH$6,IF('Pedido e Cotação'!F72=50,D62*AI$6,IF('Pedido e Cotação'!F72=100,D62*AJ$6,IF('Pedido e Cotação'!F72=200,D62*AK$6,IF('Pedido e Cotação'!F72=1000,D62*AL$6)))))))</f>
        <v/>
      </c>
      <c r="S62" s="207" t="str">
        <f aca="false">IF(E62=0,"",IF('Pedido e Cotação'!F72=10,(E62/4)*AG$11,IF('Pedido e Cotação'!F72=25,(E62/4)*AH$11,IF('Pedido e Cotação'!F72=50,(E62/4)*AI$11,IF('Pedido e Cotação'!F72=100,(E62/4)*AJ$11,IF('Pedido e Cotação'!F72=200,(E62/4)*AK$11,IF('Pedido e Cotação'!F72=1000,(E62/4)*AL$11)))))))</f>
        <v/>
      </c>
      <c r="T62" s="207" t="str">
        <f aca="false">IF(F62=0,"",IF('Pedido e Cotação'!F72=10,(F62/5)*AG$12,IF('Pedido e Cotação'!F72=25,(F62/5)*AH$12,IF('Pedido e Cotação'!F72=50,(F62/5)*AI$12,IF('Pedido e Cotação'!F72=100,(F62/5)*AJ$12,IF('Pedido e Cotação'!F72=200,(F62/5)*AK$12,IF('Pedido e Cotação'!F72=1000,(F62/5)*AL$12)))))))</f>
        <v/>
      </c>
      <c r="U62" s="207" t="str">
        <f aca="false">IF(G62=0,"",IF('Pedido e Cotação'!F72=10,(G62/5)*AG$13,IF('Pedido e Cotação'!F72=25,(G62/5)*AH$13,IF('Pedido e Cotação'!F72=50,(G62/5)*AI$13,IF('Pedido e Cotação'!F72=100,(G62/5)*AJ$13,IF('Pedido e Cotação'!F72=200,(G62/5)*AK$13,IF('Pedido e Cotação'!F72=1000,(G62/5)*AL$13)))))))</f>
        <v/>
      </c>
      <c r="V62" s="207" t="str">
        <f aca="false">IF(H62=0,"",IF('Pedido e Cotação'!F72=10,(H62/5)*AG$14,IF('Pedido e Cotação'!F72=25,(H62/5)*AH$14,IF('Pedido e Cotação'!F72=50,(H62/5)*AI$14,IF('Pedido e Cotação'!F72=100,(H62/5)*AJ$14,IF('Pedido e Cotação'!F72=200,(H62/5)*AK$14,IF('Pedido e Cotação'!F72=1000,(H62/5)*AL$14)))))))</f>
        <v/>
      </c>
      <c r="W62" s="207" t="str">
        <f aca="false">IF(I62=0,"",IF('Pedido e Cotação'!F72=10,(I62/5)*AG$15,IF('Pedido e Cotação'!F72=25,(I62/5)*AH$15,IF('Pedido e Cotação'!F72=50,(I62/5)*AI$15,IF('Pedido e Cotação'!F72=100,(I62/5)*AJ$15,IF('Pedido e Cotação'!F72=200,(I62/5)*AK$15,IF('Pedido e Cotação'!F72=1000,(I62/5)*AL$15)))))))</f>
        <v/>
      </c>
      <c r="X62" s="207" t="str">
        <f aca="false">IF(J62=0,"",IF('Pedido e Cotação'!F72=10,(J62/5)*AG$16,IF('Pedido e Cotação'!F72=25,(J62/5)*AH$16,IF('Pedido e Cotação'!F72=50,(J62/5)*AI$16,IF('Pedido e Cotação'!F72=100,(J62/5)*AJ$16,IF('Pedido e Cotação'!F72=200,(J62/5)*AK$16,IF('Pedido e Cotação'!F72=1000,(J62/5)*AL$16)))))))</f>
        <v/>
      </c>
      <c r="Y62" s="207" t="str">
        <f aca="false">IF(K62=0,"",IF('Pedido e Cotação'!F72=10,(K62/5)*AG$17,IF('Pedido e Cotação'!F72=25,(K62/5)*AH$17,IF('Pedido e Cotação'!F72=50,(K62/5)*AI$17,IF('Pedido e Cotação'!F72=100,(K62/5)*AJ$17,IF('Pedido e Cotação'!F72=200,(K62/5)*AK$17,IF('Pedido e Cotação'!F72=1000,(K62/5)*AL$17)))))))</f>
        <v/>
      </c>
      <c r="Z62" s="207" t="str">
        <f aca="false">IF(L62=0,"",IF('Pedido e Cotação'!F72=10,((L62)*AG$7)/4,IF('Pedido e Cotação'!F72=25,((L62)*AH$7)/4,IF('Pedido e Cotação'!F72=50,((L62)*AI$7)/4,IF('Pedido e Cotação'!F72=100,((L62)*AJ$7)/4,IF('Pedido e Cotação'!F72=200,((L62)*AK$7)/4,IF('Pedido e Cotação'!F72=1000,(L62)*AL$7)))))))</f>
        <v/>
      </c>
      <c r="AA62" s="207" t="str">
        <f aca="false">IF(M62=0,"",IF('Pedido e Cotação'!F72=10,(M62*AG$8)/2,IF('Pedido e Cotação'!F72=25,(M62*AH$8)/2,IF('Pedido e Cotação'!F72=50,(M62*AI$8)/2,IF('Pedido e Cotação'!F72=100,(M62*AJ$8)/2,IF('Pedido e Cotação'!F72=200,(M62*AK$8)/2,IF('Pedido e Cotação'!F72=1000,M62*AL$8)))))))</f>
        <v/>
      </c>
      <c r="AB62" s="207" t="str">
        <f aca="false">IF(N62=0,"",IF('Pedido e Cotação'!F72=10,(N62*AG$9)/2,IF('Pedido e Cotação'!F72=25,(N62*AH$9)/2,IF('Pedido e Cotação'!F72=50,(N62*AI$9)/2,IF('Pedido e Cotação'!F72=100,(N62*AJ$9)/2,IF('Pedido e Cotação'!F72=200,(N62*AK$9)/2,IF('Pedido e Cotação'!F72=1000,N62*AL$9)))))))</f>
        <v/>
      </c>
      <c r="AC62" s="207" t="str">
        <f aca="false">IF(O62=0,"",IF('Pedido e Cotação'!F72=10,(O62*AG$10),IF('Pedido e Cotação'!F72=25,(O62*AH$10),IF('Pedido e Cotação'!F72=50,(O62*AI$10),IF('Pedido e Cotação'!F72=100,(O62*AJ$10),IF('Pedido e Cotação'!F72=200,(O62*AK$10),IF('Pedido e Cotação'!F72=1000,O62*AL$10)))))))</f>
        <v/>
      </c>
      <c r="AD62" s="208" t="n">
        <f aca="false">SUM(P62:AC62)+Marcações!AI62</f>
        <v>0</v>
      </c>
    </row>
    <row r="63" customFormat="false" ht="12.75" hidden="false" customHeight="false" outlineLevel="0" collapsed="false">
      <c r="B63" s="205" t="n">
        <f aca="false">LEN(SUBSTITUTE('Pedido e Cotação'!E73," ",""))</f>
        <v>0</v>
      </c>
      <c r="C63" s="206" t="n">
        <f aca="false">B63-SUM(D63:O63)</f>
        <v>0</v>
      </c>
      <c r="D63" s="206" t="n">
        <f aca="false">LEN('Pedido e Cotação'!E73)-LEN(SUBSTITUTE('Pedido e Cotação'!E73,"I",""))</f>
        <v>0</v>
      </c>
      <c r="E63" s="206" t="n">
        <f aca="false">LEN('Pedido e Cotação'!E73)-LEN(SUBSTITUTE('Pedido e Cotação'!E73,"[dU]",""))</f>
        <v>0</v>
      </c>
      <c r="F63" s="206" t="n">
        <f aca="false">LEN('Pedido e Cotação'!E73)-LEN(SUBSTITUTE('Pedido e Cotação'!E73,"[mrA]",""))</f>
        <v>0</v>
      </c>
      <c r="G63" s="206" t="n">
        <f aca="false">LEN('Pedido e Cotação'!E73)-LEN(SUBSTITUTE('Pedido e Cotação'!E73,"[mrC]",""))</f>
        <v>0</v>
      </c>
      <c r="H63" s="206" t="n">
        <f aca="false">LEN('Pedido e Cotação'!E73)-LEN(SUBSTITUTE('Pedido e Cotação'!E73,"[mrG]",""))</f>
        <v>0</v>
      </c>
      <c r="I63" s="206" t="n">
        <f aca="false">LEN('Pedido e Cotação'!E73)-LEN(SUBSTITUTE('Pedido e Cotação'!E73,"[mrT]",""))</f>
        <v>0</v>
      </c>
      <c r="J63" s="206" t="n">
        <f aca="false">LEN('Pedido e Cotação'!E73)-LEN(SUBSTITUTE('Pedido e Cotação'!E73,"[mrU]",""))</f>
        <v>0</v>
      </c>
      <c r="K63" s="206" t="n">
        <f aca="false">LEN('Pedido e Cotação'!E73)-LEN(SUBSTITUTE('Pedido e Cotação'!E73,"[mdC]",""))</f>
        <v>0</v>
      </c>
      <c r="L63" s="206" t="n">
        <f aca="false">LEN('Pedido e Cotação'!E73)-LEN(SUBSTITUTE('Pedido e Cotação'!E73,"8oxo",""))</f>
        <v>0</v>
      </c>
      <c r="M63" s="206" t="n">
        <f aca="false">LEN('Pedido e Cotação'!E73)-LEN(SUBSTITUTE('Pedido e Cotação'!E73,"C3",""))</f>
        <v>0</v>
      </c>
      <c r="N63" s="206" t="n">
        <f aca="false">LEN('Pedido e Cotação'!E73)-LEN(SUBSTITUTE('Pedido e Cotação'!E73,"C6",""))</f>
        <v>0</v>
      </c>
      <c r="O63" s="206" t="n">
        <f aca="false">LEN('Pedido e Cotação'!E73)-LEN(SUBSTITUTE('Pedido e Cotação'!E73,"*",""))</f>
        <v>0</v>
      </c>
      <c r="P63" s="207" t="n">
        <f aca="false">IF('Pedido e Cotação'!E73="",0,IF('Pedido e Cotação'!F73=10,Preço!J63,IF('Pedido e Cotação'!F73=25,Preço!K63,IF('Pedido e Cotação'!F73=50,Preço!L63,IF('Pedido e Cotação'!F73=100,Preço!M63,IF('Pedido e Cotação'!F73=200,Preço!N63,IF('Pedido e Cotação'!F73=1000,Preço!O63)))))))</f>
        <v>0</v>
      </c>
      <c r="Q63" s="207" t="n">
        <f aca="false">IF('Pedido e Cotação'!E73="",0,IF('Pedido e Cotação'!F73=10,Preço!Q63,IF('Pedido e Cotação'!F73=25,Preço!R63,IF('Pedido e Cotação'!F73=50,Preço!S63,IF('Pedido e Cotação'!F73=100,Preço!T63,IF('Pedido e Cotação'!F73=200,Preço!U63,IF('Pedido e Cotação'!F73=1000,Preço!V63)))))))</f>
        <v>0</v>
      </c>
      <c r="R63" s="207" t="str">
        <f aca="false">IF(D63=0,"",IF('Pedido e Cotação'!F73=10,D63*AG$6,IF('Pedido e Cotação'!F73=25,D63*AH$6,IF('Pedido e Cotação'!F73=50,D63*AI$6,IF('Pedido e Cotação'!F73=100,D63*AJ$6,IF('Pedido e Cotação'!F73=200,D63*AK$6,IF('Pedido e Cotação'!F73=1000,D63*AL$6)))))))</f>
        <v/>
      </c>
      <c r="S63" s="207" t="str">
        <f aca="false">IF(E63=0,"",IF('Pedido e Cotação'!F73=10,(E63/4)*AG$11,IF('Pedido e Cotação'!F73=25,(E63/4)*AH$11,IF('Pedido e Cotação'!F73=50,(E63/4)*AI$11,IF('Pedido e Cotação'!F73=100,(E63/4)*AJ$11,IF('Pedido e Cotação'!F73=200,(E63/4)*AK$11,IF('Pedido e Cotação'!F73=1000,(E63/4)*AL$11)))))))</f>
        <v/>
      </c>
      <c r="T63" s="207" t="str">
        <f aca="false">IF(F63=0,"",IF('Pedido e Cotação'!F73=10,(F63/5)*AG$12,IF('Pedido e Cotação'!F73=25,(F63/5)*AH$12,IF('Pedido e Cotação'!F73=50,(F63/5)*AI$12,IF('Pedido e Cotação'!F73=100,(F63/5)*AJ$12,IF('Pedido e Cotação'!F73=200,(F63/5)*AK$12,IF('Pedido e Cotação'!F73=1000,(F63/5)*AL$12)))))))</f>
        <v/>
      </c>
      <c r="U63" s="207" t="str">
        <f aca="false">IF(G63=0,"",IF('Pedido e Cotação'!F73=10,(G63/5)*AG$13,IF('Pedido e Cotação'!F73=25,(G63/5)*AH$13,IF('Pedido e Cotação'!F73=50,(G63/5)*AI$13,IF('Pedido e Cotação'!F73=100,(G63/5)*AJ$13,IF('Pedido e Cotação'!F73=200,(G63/5)*AK$13,IF('Pedido e Cotação'!F73=1000,(G63/5)*AL$13)))))))</f>
        <v/>
      </c>
      <c r="V63" s="207" t="str">
        <f aca="false">IF(H63=0,"",IF('Pedido e Cotação'!F73=10,(H63/5)*AG$14,IF('Pedido e Cotação'!F73=25,(H63/5)*AH$14,IF('Pedido e Cotação'!F73=50,(H63/5)*AI$14,IF('Pedido e Cotação'!F73=100,(H63/5)*AJ$14,IF('Pedido e Cotação'!F73=200,(H63/5)*AK$14,IF('Pedido e Cotação'!F73=1000,(H63/5)*AL$14)))))))</f>
        <v/>
      </c>
      <c r="W63" s="207" t="str">
        <f aca="false">IF(I63=0,"",IF('Pedido e Cotação'!F73=10,(I63/5)*AG$15,IF('Pedido e Cotação'!F73=25,(I63/5)*AH$15,IF('Pedido e Cotação'!F73=50,(I63/5)*AI$15,IF('Pedido e Cotação'!F73=100,(I63/5)*AJ$15,IF('Pedido e Cotação'!F73=200,(I63/5)*AK$15,IF('Pedido e Cotação'!F73=1000,(I63/5)*AL$15)))))))</f>
        <v/>
      </c>
      <c r="X63" s="207" t="str">
        <f aca="false">IF(J63=0,"",IF('Pedido e Cotação'!F73=10,(J63/5)*AG$16,IF('Pedido e Cotação'!F73=25,(J63/5)*AH$16,IF('Pedido e Cotação'!F73=50,(J63/5)*AI$16,IF('Pedido e Cotação'!F73=100,(J63/5)*AJ$16,IF('Pedido e Cotação'!F73=200,(J63/5)*AK$16,IF('Pedido e Cotação'!F73=1000,(J63/5)*AL$16)))))))</f>
        <v/>
      </c>
      <c r="Y63" s="207" t="str">
        <f aca="false">IF(K63=0,"",IF('Pedido e Cotação'!F73=10,(K63/5)*AG$17,IF('Pedido e Cotação'!F73=25,(K63/5)*AH$17,IF('Pedido e Cotação'!F73=50,(K63/5)*AI$17,IF('Pedido e Cotação'!F73=100,(K63/5)*AJ$17,IF('Pedido e Cotação'!F73=200,(K63/5)*AK$17,IF('Pedido e Cotação'!F73=1000,(K63/5)*AL$17)))))))</f>
        <v/>
      </c>
      <c r="Z63" s="207" t="str">
        <f aca="false">IF(L63=0,"",IF('Pedido e Cotação'!F73=10,((L63)*AG$7)/4,IF('Pedido e Cotação'!F73=25,((L63)*AH$7)/4,IF('Pedido e Cotação'!F73=50,((L63)*AI$7)/4,IF('Pedido e Cotação'!F73=100,((L63)*AJ$7)/4,IF('Pedido e Cotação'!F73=200,((L63)*AK$7)/4,IF('Pedido e Cotação'!F73=1000,(L63)*AL$7)))))))</f>
        <v/>
      </c>
      <c r="AA63" s="207" t="str">
        <f aca="false">IF(M63=0,"",IF('Pedido e Cotação'!F73=10,(M63*AG$8)/2,IF('Pedido e Cotação'!F73=25,(M63*AH$8)/2,IF('Pedido e Cotação'!F73=50,(M63*AI$8)/2,IF('Pedido e Cotação'!F73=100,(M63*AJ$8)/2,IF('Pedido e Cotação'!F73=200,(M63*AK$8)/2,IF('Pedido e Cotação'!F73=1000,M63*AL$8)))))))</f>
        <v/>
      </c>
      <c r="AB63" s="207" t="str">
        <f aca="false">IF(N63=0,"",IF('Pedido e Cotação'!F73=10,(N63*AG$9)/2,IF('Pedido e Cotação'!F73=25,(N63*AH$9)/2,IF('Pedido e Cotação'!F73=50,(N63*AI$9)/2,IF('Pedido e Cotação'!F73=100,(N63*AJ$9)/2,IF('Pedido e Cotação'!F73=200,(N63*AK$9)/2,IF('Pedido e Cotação'!F73=1000,N63*AL$9)))))))</f>
        <v/>
      </c>
      <c r="AC63" s="207" t="str">
        <f aca="false">IF(O63=0,"",IF('Pedido e Cotação'!F73=10,(O63*AG$10),IF('Pedido e Cotação'!F73=25,(O63*AH$10),IF('Pedido e Cotação'!F73=50,(O63*AI$10),IF('Pedido e Cotação'!F73=100,(O63*AJ$10),IF('Pedido e Cotação'!F73=200,(O63*AK$10),IF('Pedido e Cotação'!F73=1000,O63*AL$10)))))))</f>
        <v/>
      </c>
      <c r="AD63" s="208" t="n">
        <f aca="false">SUM(P63:AC63)+Marcações!AI63</f>
        <v>0</v>
      </c>
    </row>
    <row r="64" customFormat="false" ht="12.75" hidden="false" customHeight="false" outlineLevel="0" collapsed="false">
      <c r="B64" s="205" t="n">
        <f aca="false">LEN(SUBSTITUTE('Pedido e Cotação'!E74," ",""))</f>
        <v>0</v>
      </c>
      <c r="C64" s="206" t="n">
        <f aca="false">B64-SUM(D64:O64)</f>
        <v>0</v>
      </c>
      <c r="D64" s="206" t="n">
        <f aca="false">LEN('Pedido e Cotação'!E74)-LEN(SUBSTITUTE('Pedido e Cotação'!E74,"I",""))</f>
        <v>0</v>
      </c>
      <c r="E64" s="206" t="n">
        <f aca="false">LEN('Pedido e Cotação'!E74)-LEN(SUBSTITUTE('Pedido e Cotação'!E74,"[dU]",""))</f>
        <v>0</v>
      </c>
      <c r="F64" s="206" t="n">
        <f aca="false">LEN('Pedido e Cotação'!E74)-LEN(SUBSTITUTE('Pedido e Cotação'!E74,"[mrA]",""))</f>
        <v>0</v>
      </c>
      <c r="G64" s="206" t="n">
        <f aca="false">LEN('Pedido e Cotação'!E74)-LEN(SUBSTITUTE('Pedido e Cotação'!E74,"[mrC]",""))</f>
        <v>0</v>
      </c>
      <c r="H64" s="206" t="n">
        <f aca="false">LEN('Pedido e Cotação'!E74)-LEN(SUBSTITUTE('Pedido e Cotação'!E74,"[mrG]",""))</f>
        <v>0</v>
      </c>
      <c r="I64" s="206" t="n">
        <f aca="false">LEN('Pedido e Cotação'!E74)-LEN(SUBSTITUTE('Pedido e Cotação'!E74,"[mrT]",""))</f>
        <v>0</v>
      </c>
      <c r="J64" s="206" t="n">
        <f aca="false">LEN('Pedido e Cotação'!E74)-LEN(SUBSTITUTE('Pedido e Cotação'!E74,"[mrU]",""))</f>
        <v>0</v>
      </c>
      <c r="K64" s="206" t="n">
        <f aca="false">LEN('Pedido e Cotação'!E74)-LEN(SUBSTITUTE('Pedido e Cotação'!E74,"[mdC]",""))</f>
        <v>0</v>
      </c>
      <c r="L64" s="206" t="n">
        <f aca="false">LEN('Pedido e Cotação'!E74)-LEN(SUBSTITUTE('Pedido e Cotação'!E74,"8oxo",""))</f>
        <v>0</v>
      </c>
      <c r="M64" s="206" t="n">
        <f aca="false">LEN('Pedido e Cotação'!E74)-LEN(SUBSTITUTE('Pedido e Cotação'!E74,"C3",""))</f>
        <v>0</v>
      </c>
      <c r="N64" s="206" t="n">
        <f aca="false">LEN('Pedido e Cotação'!E74)-LEN(SUBSTITUTE('Pedido e Cotação'!E74,"C6",""))</f>
        <v>0</v>
      </c>
      <c r="O64" s="206" t="n">
        <f aca="false">LEN('Pedido e Cotação'!E74)-LEN(SUBSTITUTE('Pedido e Cotação'!E74,"*",""))</f>
        <v>0</v>
      </c>
      <c r="P64" s="207" t="n">
        <f aca="false">IF('Pedido e Cotação'!E74="",0,IF('Pedido e Cotação'!F74=10,Preço!J64,IF('Pedido e Cotação'!F74=25,Preço!K64,IF('Pedido e Cotação'!F74=50,Preço!L64,IF('Pedido e Cotação'!F74=100,Preço!M64,IF('Pedido e Cotação'!F74=200,Preço!N64,IF('Pedido e Cotação'!F74=1000,Preço!O64)))))))</f>
        <v>0</v>
      </c>
      <c r="Q64" s="207" t="n">
        <f aca="false">IF('Pedido e Cotação'!E74="",0,IF('Pedido e Cotação'!F74=10,Preço!Q64,IF('Pedido e Cotação'!F74=25,Preço!R64,IF('Pedido e Cotação'!F74=50,Preço!S64,IF('Pedido e Cotação'!F74=100,Preço!T64,IF('Pedido e Cotação'!F74=200,Preço!U64,IF('Pedido e Cotação'!F74=1000,Preço!V64)))))))</f>
        <v>0</v>
      </c>
      <c r="R64" s="207" t="str">
        <f aca="false">IF(D64=0,"",IF('Pedido e Cotação'!F74=10,D64*AG$6,IF('Pedido e Cotação'!F74=25,D64*AH$6,IF('Pedido e Cotação'!F74=50,D64*AI$6,IF('Pedido e Cotação'!F74=100,D64*AJ$6,IF('Pedido e Cotação'!F74=200,D64*AK$6,IF('Pedido e Cotação'!F74=1000,D64*AL$6)))))))</f>
        <v/>
      </c>
      <c r="S64" s="207" t="str">
        <f aca="false">IF(E64=0,"",IF('Pedido e Cotação'!F74=10,(E64/4)*AG$11,IF('Pedido e Cotação'!F74=25,(E64/4)*AH$11,IF('Pedido e Cotação'!F74=50,(E64/4)*AI$11,IF('Pedido e Cotação'!F74=100,(E64/4)*AJ$11,IF('Pedido e Cotação'!F74=200,(E64/4)*AK$11,IF('Pedido e Cotação'!F74=1000,(E64/4)*AL$11)))))))</f>
        <v/>
      </c>
      <c r="T64" s="207" t="str">
        <f aca="false">IF(F64=0,"",IF('Pedido e Cotação'!F74=10,(F64/5)*AG$12,IF('Pedido e Cotação'!F74=25,(F64/5)*AH$12,IF('Pedido e Cotação'!F74=50,(F64/5)*AI$12,IF('Pedido e Cotação'!F74=100,(F64/5)*AJ$12,IF('Pedido e Cotação'!F74=200,(F64/5)*AK$12,IF('Pedido e Cotação'!F74=1000,(F64/5)*AL$12)))))))</f>
        <v/>
      </c>
      <c r="U64" s="207" t="str">
        <f aca="false">IF(G64=0,"",IF('Pedido e Cotação'!F74=10,(G64/5)*AG$13,IF('Pedido e Cotação'!F74=25,(G64/5)*AH$13,IF('Pedido e Cotação'!F74=50,(G64/5)*AI$13,IF('Pedido e Cotação'!F74=100,(G64/5)*AJ$13,IF('Pedido e Cotação'!F74=200,(G64/5)*AK$13,IF('Pedido e Cotação'!F74=1000,(G64/5)*AL$13)))))))</f>
        <v/>
      </c>
      <c r="V64" s="207" t="str">
        <f aca="false">IF(H64=0,"",IF('Pedido e Cotação'!F74=10,(H64/5)*AG$14,IF('Pedido e Cotação'!F74=25,(H64/5)*AH$14,IF('Pedido e Cotação'!F74=50,(H64/5)*AI$14,IF('Pedido e Cotação'!F74=100,(H64/5)*AJ$14,IF('Pedido e Cotação'!F74=200,(H64/5)*AK$14,IF('Pedido e Cotação'!F74=1000,(H64/5)*AL$14)))))))</f>
        <v/>
      </c>
      <c r="W64" s="207" t="str">
        <f aca="false">IF(I64=0,"",IF('Pedido e Cotação'!F74=10,(I64/5)*AG$15,IF('Pedido e Cotação'!F74=25,(I64/5)*AH$15,IF('Pedido e Cotação'!F74=50,(I64/5)*AI$15,IF('Pedido e Cotação'!F74=100,(I64/5)*AJ$15,IF('Pedido e Cotação'!F74=200,(I64/5)*AK$15,IF('Pedido e Cotação'!F74=1000,(I64/5)*AL$15)))))))</f>
        <v/>
      </c>
      <c r="X64" s="207" t="str">
        <f aca="false">IF(J64=0,"",IF('Pedido e Cotação'!F74=10,(J64/5)*AG$16,IF('Pedido e Cotação'!F74=25,(J64/5)*AH$16,IF('Pedido e Cotação'!F74=50,(J64/5)*AI$16,IF('Pedido e Cotação'!F74=100,(J64/5)*AJ$16,IF('Pedido e Cotação'!F74=200,(J64/5)*AK$16,IF('Pedido e Cotação'!F74=1000,(J64/5)*AL$16)))))))</f>
        <v/>
      </c>
      <c r="Y64" s="207" t="str">
        <f aca="false">IF(K64=0,"",IF('Pedido e Cotação'!F74=10,(K64/5)*AG$17,IF('Pedido e Cotação'!F74=25,(K64/5)*AH$17,IF('Pedido e Cotação'!F74=50,(K64/5)*AI$17,IF('Pedido e Cotação'!F74=100,(K64/5)*AJ$17,IF('Pedido e Cotação'!F74=200,(K64/5)*AK$17,IF('Pedido e Cotação'!F74=1000,(K64/5)*AL$17)))))))</f>
        <v/>
      </c>
      <c r="Z64" s="207" t="str">
        <f aca="false">IF(L64=0,"",IF('Pedido e Cotação'!F74=10,((L64)*AG$7)/4,IF('Pedido e Cotação'!F74=25,((L64)*AH$7)/4,IF('Pedido e Cotação'!F74=50,((L64)*AI$7)/4,IF('Pedido e Cotação'!F74=100,((L64)*AJ$7)/4,IF('Pedido e Cotação'!F74=200,((L64)*AK$7)/4,IF('Pedido e Cotação'!F74=1000,(L64)*AL$7)))))))</f>
        <v/>
      </c>
      <c r="AA64" s="207" t="str">
        <f aca="false">IF(M64=0,"",IF('Pedido e Cotação'!F74=10,(M64*AG$8)/2,IF('Pedido e Cotação'!F74=25,(M64*AH$8)/2,IF('Pedido e Cotação'!F74=50,(M64*AI$8)/2,IF('Pedido e Cotação'!F74=100,(M64*AJ$8)/2,IF('Pedido e Cotação'!F74=200,(M64*AK$8)/2,IF('Pedido e Cotação'!F74=1000,M64*AL$8)))))))</f>
        <v/>
      </c>
      <c r="AB64" s="207" t="str">
        <f aca="false">IF(N64=0,"",IF('Pedido e Cotação'!F74=10,(N64*AG$9)/2,IF('Pedido e Cotação'!F74=25,(N64*AH$9)/2,IF('Pedido e Cotação'!F74=50,(N64*AI$9)/2,IF('Pedido e Cotação'!F74=100,(N64*AJ$9)/2,IF('Pedido e Cotação'!F74=200,(N64*AK$9)/2,IF('Pedido e Cotação'!F74=1000,N64*AL$9)))))))</f>
        <v/>
      </c>
      <c r="AC64" s="207" t="str">
        <f aca="false">IF(O64=0,"",IF('Pedido e Cotação'!F74=10,(O64*AG$10),IF('Pedido e Cotação'!F74=25,(O64*AH$10),IF('Pedido e Cotação'!F74=50,(O64*AI$10),IF('Pedido e Cotação'!F74=100,(O64*AJ$10),IF('Pedido e Cotação'!F74=200,(O64*AK$10),IF('Pedido e Cotação'!F74=1000,O64*AL$10)))))))</f>
        <v/>
      </c>
      <c r="AD64" s="208" t="n">
        <f aca="false">SUM(P64:AC64)+Marcações!AI64</f>
        <v>0</v>
      </c>
    </row>
    <row r="65" customFormat="false" ht="12.75" hidden="false" customHeight="false" outlineLevel="0" collapsed="false">
      <c r="B65" s="205" t="n">
        <f aca="false">LEN(SUBSTITUTE('Pedido e Cotação'!E75," ",""))</f>
        <v>0</v>
      </c>
      <c r="C65" s="206" t="n">
        <f aca="false">B65-SUM(D65:O65)</f>
        <v>0</v>
      </c>
      <c r="D65" s="206" t="n">
        <f aca="false">LEN('Pedido e Cotação'!E75)-LEN(SUBSTITUTE('Pedido e Cotação'!E75,"I",""))</f>
        <v>0</v>
      </c>
      <c r="E65" s="206" t="n">
        <f aca="false">LEN('Pedido e Cotação'!E75)-LEN(SUBSTITUTE('Pedido e Cotação'!E75,"[dU]",""))</f>
        <v>0</v>
      </c>
      <c r="F65" s="206" t="n">
        <f aca="false">LEN('Pedido e Cotação'!E75)-LEN(SUBSTITUTE('Pedido e Cotação'!E75,"[mrA]",""))</f>
        <v>0</v>
      </c>
      <c r="G65" s="206" t="n">
        <f aca="false">LEN('Pedido e Cotação'!E75)-LEN(SUBSTITUTE('Pedido e Cotação'!E75,"[mrC]",""))</f>
        <v>0</v>
      </c>
      <c r="H65" s="206" t="n">
        <f aca="false">LEN('Pedido e Cotação'!E75)-LEN(SUBSTITUTE('Pedido e Cotação'!E75,"[mrG]",""))</f>
        <v>0</v>
      </c>
      <c r="I65" s="206" t="n">
        <f aca="false">LEN('Pedido e Cotação'!E75)-LEN(SUBSTITUTE('Pedido e Cotação'!E75,"[mrT]",""))</f>
        <v>0</v>
      </c>
      <c r="J65" s="206" t="n">
        <f aca="false">LEN('Pedido e Cotação'!E75)-LEN(SUBSTITUTE('Pedido e Cotação'!E75,"[mrU]",""))</f>
        <v>0</v>
      </c>
      <c r="K65" s="206" t="n">
        <f aca="false">LEN('Pedido e Cotação'!E75)-LEN(SUBSTITUTE('Pedido e Cotação'!E75,"[mdC]",""))</f>
        <v>0</v>
      </c>
      <c r="L65" s="206" t="n">
        <f aca="false">LEN('Pedido e Cotação'!E75)-LEN(SUBSTITUTE('Pedido e Cotação'!E75,"8oxo",""))</f>
        <v>0</v>
      </c>
      <c r="M65" s="206" t="n">
        <f aca="false">LEN('Pedido e Cotação'!E75)-LEN(SUBSTITUTE('Pedido e Cotação'!E75,"C3",""))</f>
        <v>0</v>
      </c>
      <c r="N65" s="206" t="n">
        <f aca="false">LEN('Pedido e Cotação'!E75)-LEN(SUBSTITUTE('Pedido e Cotação'!E75,"C6",""))</f>
        <v>0</v>
      </c>
      <c r="O65" s="206" t="n">
        <f aca="false">LEN('Pedido e Cotação'!E75)-LEN(SUBSTITUTE('Pedido e Cotação'!E75,"*",""))</f>
        <v>0</v>
      </c>
      <c r="P65" s="207" t="n">
        <f aca="false">IF('Pedido e Cotação'!E75="",0,IF('Pedido e Cotação'!F75=10,Preço!J65,IF('Pedido e Cotação'!F75=25,Preço!K65,IF('Pedido e Cotação'!F75=50,Preço!L65,IF('Pedido e Cotação'!F75=100,Preço!M65,IF('Pedido e Cotação'!F75=200,Preço!N65,IF('Pedido e Cotação'!F75=1000,Preço!O65)))))))</f>
        <v>0</v>
      </c>
      <c r="Q65" s="207" t="n">
        <f aca="false">IF('Pedido e Cotação'!E75="",0,IF('Pedido e Cotação'!F75=10,Preço!Q65,IF('Pedido e Cotação'!F75=25,Preço!R65,IF('Pedido e Cotação'!F75=50,Preço!S65,IF('Pedido e Cotação'!F75=100,Preço!T65,IF('Pedido e Cotação'!F75=200,Preço!U65,IF('Pedido e Cotação'!F75=1000,Preço!V65)))))))</f>
        <v>0</v>
      </c>
      <c r="R65" s="207" t="str">
        <f aca="false">IF(D65=0,"",IF('Pedido e Cotação'!F75=10,D65*AG$6,IF('Pedido e Cotação'!F75=25,D65*AH$6,IF('Pedido e Cotação'!F75=50,D65*AI$6,IF('Pedido e Cotação'!F75=100,D65*AJ$6,IF('Pedido e Cotação'!F75=200,D65*AK$6,IF('Pedido e Cotação'!F75=1000,D65*AL$6)))))))</f>
        <v/>
      </c>
      <c r="S65" s="207" t="str">
        <f aca="false">IF(E65=0,"",IF('Pedido e Cotação'!F75=10,(E65/4)*AG$11,IF('Pedido e Cotação'!F75=25,(E65/4)*AH$11,IF('Pedido e Cotação'!F75=50,(E65/4)*AI$11,IF('Pedido e Cotação'!F75=100,(E65/4)*AJ$11,IF('Pedido e Cotação'!F75=200,(E65/4)*AK$11,IF('Pedido e Cotação'!F75=1000,(E65/4)*AL$11)))))))</f>
        <v/>
      </c>
      <c r="T65" s="207" t="str">
        <f aca="false">IF(F65=0,"",IF('Pedido e Cotação'!F75=10,(F65/5)*AG$12,IF('Pedido e Cotação'!F75=25,(F65/5)*AH$12,IF('Pedido e Cotação'!F75=50,(F65/5)*AI$12,IF('Pedido e Cotação'!F75=100,(F65/5)*AJ$12,IF('Pedido e Cotação'!F75=200,(F65/5)*AK$12,IF('Pedido e Cotação'!F75=1000,(F65/5)*AL$12)))))))</f>
        <v/>
      </c>
      <c r="U65" s="207" t="str">
        <f aca="false">IF(G65=0,"",IF('Pedido e Cotação'!F75=10,(G65/5)*AG$13,IF('Pedido e Cotação'!F75=25,(G65/5)*AH$13,IF('Pedido e Cotação'!F75=50,(G65/5)*AI$13,IF('Pedido e Cotação'!F75=100,(G65/5)*AJ$13,IF('Pedido e Cotação'!F75=200,(G65/5)*AK$13,IF('Pedido e Cotação'!F75=1000,(G65/5)*AL$13)))))))</f>
        <v/>
      </c>
      <c r="V65" s="207" t="str">
        <f aca="false">IF(H65=0,"",IF('Pedido e Cotação'!F75=10,(H65/5)*AG$14,IF('Pedido e Cotação'!F75=25,(H65/5)*AH$14,IF('Pedido e Cotação'!F75=50,(H65/5)*AI$14,IF('Pedido e Cotação'!F75=100,(H65/5)*AJ$14,IF('Pedido e Cotação'!F75=200,(H65/5)*AK$14,IF('Pedido e Cotação'!F75=1000,(H65/5)*AL$14)))))))</f>
        <v/>
      </c>
      <c r="W65" s="207" t="str">
        <f aca="false">IF(I65=0,"",IF('Pedido e Cotação'!F75=10,(I65/5)*AG$15,IF('Pedido e Cotação'!F75=25,(I65/5)*AH$15,IF('Pedido e Cotação'!F75=50,(I65/5)*AI$15,IF('Pedido e Cotação'!F75=100,(I65/5)*AJ$15,IF('Pedido e Cotação'!F75=200,(I65/5)*AK$15,IF('Pedido e Cotação'!F75=1000,(I65/5)*AL$15)))))))</f>
        <v/>
      </c>
      <c r="X65" s="207" t="str">
        <f aca="false">IF(J65=0,"",IF('Pedido e Cotação'!F75=10,(J65/5)*AG$16,IF('Pedido e Cotação'!F75=25,(J65/5)*AH$16,IF('Pedido e Cotação'!F75=50,(J65/5)*AI$16,IF('Pedido e Cotação'!F75=100,(J65/5)*AJ$16,IF('Pedido e Cotação'!F75=200,(J65/5)*AK$16,IF('Pedido e Cotação'!F75=1000,(J65/5)*AL$16)))))))</f>
        <v/>
      </c>
      <c r="Y65" s="207" t="str">
        <f aca="false">IF(K65=0,"",IF('Pedido e Cotação'!F75=10,(K65/5)*AG$17,IF('Pedido e Cotação'!F75=25,(K65/5)*AH$17,IF('Pedido e Cotação'!F75=50,(K65/5)*AI$17,IF('Pedido e Cotação'!F75=100,(K65/5)*AJ$17,IF('Pedido e Cotação'!F75=200,(K65/5)*AK$17,IF('Pedido e Cotação'!F75=1000,(K65/5)*AL$17)))))))</f>
        <v/>
      </c>
      <c r="Z65" s="207" t="str">
        <f aca="false">IF(L65=0,"",IF('Pedido e Cotação'!F75=10,((L65)*AG$7)/4,IF('Pedido e Cotação'!F75=25,((L65)*AH$7)/4,IF('Pedido e Cotação'!F75=50,((L65)*AI$7)/4,IF('Pedido e Cotação'!F75=100,((L65)*AJ$7)/4,IF('Pedido e Cotação'!F75=200,((L65)*AK$7)/4,IF('Pedido e Cotação'!F75=1000,(L65)*AL$7)))))))</f>
        <v/>
      </c>
      <c r="AA65" s="207" t="str">
        <f aca="false">IF(M65=0,"",IF('Pedido e Cotação'!F75=10,(M65*AG$8)/2,IF('Pedido e Cotação'!F75=25,(M65*AH$8)/2,IF('Pedido e Cotação'!F75=50,(M65*AI$8)/2,IF('Pedido e Cotação'!F75=100,(M65*AJ$8)/2,IF('Pedido e Cotação'!F75=200,(M65*AK$8)/2,IF('Pedido e Cotação'!F75=1000,M65*AL$8)))))))</f>
        <v/>
      </c>
      <c r="AB65" s="207" t="str">
        <f aca="false">IF(N65=0,"",IF('Pedido e Cotação'!F75=10,(N65*AG$9)/2,IF('Pedido e Cotação'!F75=25,(N65*AH$9)/2,IF('Pedido e Cotação'!F75=50,(N65*AI$9)/2,IF('Pedido e Cotação'!F75=100,(N65*AJ$9)/2,IF('Pedido e Cotação'!F75=200,(N65*AK$9)/2,IF('Pedido e Cotação'!F75=1000,N65*AL$9)))))))</f>
        <v/>
      </c>
      <c r="AC65" s="207" t="str">
        <f aca="false">IF(O65=0,"",IF('Pedido e Cotação'!F75=10,(O65*AG$10),IF('Pedido e Cotação'!F75=25,(O65*AH$10),IF('Pedido e Cotação'!F75=50,(O65*AI$10),IF('Pedido e Cotação'!F75=100,(O65*AJ$10),IF('Pedido e Cotação'!F75=200,(O65*AK$10),IF('Pedido e Cotação'!F75=1000,O65*AL$10)))))))</f>
        <v/>
      </c>
      <c r="AD65" s="208" t="n">
        <f aca="false">SUM(P65:AC65)+Marcações!AI65</f>
        <v>0</v>
      </c>
    </row>
    <row r="66" customFormat="false" ht="12.75" hidden="false" customHeight="false" outlineLevel="0" collapsed="false">
      <c r="B66" s="205" t="n">
        <f aca="false">LEN(SUBSTITUTE('Pedido e Cotação'!E76," ",""))</f>
        <v>0</v>
      </c>
      <c r="C66" s="206" t="n">
        <f aca="false">B66-SUM(D66:O66)</f>
        <v>0</v>
      </c>
      <c r="D66" s="206" t="n">
        <f aca="false">LEN('Pedido e Cotação'!E76)-LEN(SUBSTITUTE('Pedido e Cotação'!E76,"I",""))</f>
        <v>0</v>
      </c>
      <c r="E66" s="206" t="n">
        <f aca="false">LEN('Pedido e Cotação'!E76)-LEN(SUBSTITUTE('Pedido e Cotação'!E76,"[dU]",""))</f>
        <v>0</v>
      </c>
      <c r="F66" s="206" t="n">
        <f aca="false">LEN('Pedido e Cotação'!E76)-LEN(SUBSTITUTE('Pedido e Cotação'!E76,"[mrA]",""))</f>
        <v>0</v>
      </c>
      <c r="G66" s="206" t="n">
        <f aca="false">LEN('Pedido e Cotação'!E76)-LEN(SUBSTITUTE('Pedido e Cotação'!E76,"[mrC]",""))</f>
        <v>0</v>
      </c>
      <c r="H66" s="206" t="n">
        <f aca="false">LEN('Pedido e Cotação'!E76)-LEN(SUBSTITUTE('Pedido e Cotação'!E76,"[mrG]",""))</f>
        <v>0</v>
      </c>
      <c r="I66" s="206" t="n">
        <f aca="false">LEN('Pedido e Cotação'!E76)-LEN(SUBSTITUTE('Pedido e Cotação'!E76,"[mrT]",""))</f>
        <v>0</v>
      </c>
      <c r="J66" s="206" t="n">
        <f aca="false">LEN('Pedido e Cotação'!E76)-LEN(SUBSTITUTE('Pedido e Cotação'!E76,"[mrU]",""))</f>
        <v>0</v>
      </c>
      <c r="K66" s="206" t="n">
        <f aca="false">LEN('Pedido e Cotação'!E76)-LEN(SUBSTITUTE('Pedido e Cotação'!E76,"[mdC]",""))</f>
        <v>0</v>
      </c>
      <c r="L66" s="206" t="n">
        <f aca="false">LEN('Pedido e Cotação'!E76)-LEN(SUBSTITUTE('Pedido e Cotação'!E76,"8oxo",""))</f>
        <v>0</v>
      </c>
      <c r="M66" s="206" t="n">
        <f aca="false">LEN('Pedido e Cotação'!E76)-LEN(SUBSTITUTE('Pedido e Cotação'!E76,"C3",""))</f>
        <v>0</v>
      </c>
      <c r="N66" s="206" t="n">
        <f aca="false">LEN('Pedido e Cotação'!E76)-LEN(SUBSTITUTE('Pedido e Cotação'!E76,"C6",""))</f>
        <v>0</v>
      </c>
      <c r="O66" s="206" t="n">
        <f aca="false">LEN('Pedido e Cotação'!E76)-LEN(SUBSTITUTE('Pedido e Cotação'!E76,"*",""))</f>
        <v>0</v>
      </c>
      <c r="P66" s="207" t="n">
        <f aca="false">IF('Pedido e Cotação'!E76="",0,IF('Pedido e Cotação'!F76=10,Preço!J66,IF('Pedido e Cotação'!F76=25,Preço!K66,IF('Pedido e Cotação'!F76=50,Preço!L66,IF('Pedido e Cotação'!F76=100,Preço!M66,IF('Pedido e Cotação'!F76=200,Preço!N66,IF('Pedido e Cotação'!F76=1000,Preço!O66)))))))</f>
        <v>0</v>
      </c>
      <c r="Q66" s="207" t="n">
        <f aca="false">IF('Pedido e Cotação'!E76="",0,IF('Pedido e Cotação'!F76=10,Preço!Q66,IF('Pedido e Cotação'!F76=25,Preço!R66,IF('Pedido e Cotação'!F76=50,Preço!S66,IF('Pedido e Cotação'!F76=100,Preço!T66,IF('Pedido e Cotação'!F76=200,Preço!U66,IF('Pedido e Cotação'!F76=1000,Preço!V66)))))))</f>
        <v>0</v>
      </c>
      <c r="R66" s="207" t="str">
        <f aca="false">IF(D66=0,"",IF('Pedido e Cotação'!F76=10,D66*AG$6,IF('Pedido e Cotação'!F76=25,D66*AH$6,IF('Pedido e Cotação'!F76=50,D66*AI$6,IF('Pedido e Cotação'!F76=100,D66*AJ$6,IF('Pedido e Cotação'!F76=200,D66*AK$6,IF('Pedido e Cotação'!F76=1000,D66*AL$6)))))))</f>
        <v/>
      </c>
      <c r="S66" s="207" t="str">
        <f aca="false">IF(E66=0,"",IF('Pedido e Cotação'!F76=10,(E66/4)*AG$11,IF('Pedido e Cotação'!F76=25,(E66/4)*AH$11,IF('Pedido e Cotação'!F76=50,(E66/4)*AI$11,IF('Pedido e Cotação'!F76=100,(E66/4)*AJ$11,IF('Pedido e Cotação'!F76=200,(E66/4)*AK$11,IF('Pedido e Cotação'!F76=1000,(E66/4)*AL$11)))))))</f>
        <v/>
      </c>
      <c r="T66" s="207" t="str">
        <f aca="false">IF(F66=0,"",IF('Pedido e Cotação'!F76=10,(F66/5)*AG$12,IF('Pedido e Cotação'!F76=25,(F66/5)*AH$12,IF('Pedido e Cotação'!F76=50,(F66/5)*AI$12,IF('Pedido e Cotação'!F76=100,(F66/5)*AJ$12,IF('Pedido e Cotação'!F76=200,(F66/5)*AK$12,IF('Pedido e Cotação'!F76=1000,(F66/5)*AL$12)))))))</f>
        <v/>
      </c>
      <c r="U66" s="207" t="str">
        <f aca="false">IF(G66=0,"",IF('Pedido e Cotação'!F76=10,(G66/5)*AG$13,IF('Pedido e Cotação'!F76=25,(G66/5)*AH$13,IF('Pedido e Cotação'!F76=50,(G66/5)*AI$13,IF('Pedido e Cotação'!F76=100,(G66/5)*AJ$13,IF('Pedido e Cotação'!F76=200,(G66/5)*AK$13,IF('Pedido e Cotação'!F76=1000,(G66/5)*AL$13)))))))</f>
        <v/>
      </c>
      <c r="V66" s="207" t="str">
        <f aca="false">IF(H66=0,"",IF('Pedido e Cotação'!F76=10,(H66/5)*AG$14,IF('Pedido e Cotação'!F76=25,(H66/5)*AH$14,IF('Pedido e Cotação'!F76=50,(H66/5)*AI$14,IF('Pedido e Cotação'!F76=100,(H66/5)*AJ$14,IF('Pedido e Cotação'!F76=200,(H66/5)*AK$14,IF('Pedido e Cotação'!F76=1000,(H66/5)*AL$14)))))))</f>
        <v/>
      </c>
      <c r="W66" s="207" t="str">
        <f aca="false">IF(I66=0,"",IF('Pedido e Cotação'!F76=10,(I66/5)*AG$15,IF('Pedido e Cotação'!F76=25,(I66/5)*AH$15,IF('Pedido e Cotação'!F76=50,(I66/5)*AI$15,IF('Pedido e Cotação'!F76=100,(I66/5)*AJ$15,IF('Pedido e Cotação'!F76=200,(I66/5)*AK$15,IF('Pedido e Cotação'!F76=1000,(I66/5)*AL$15)))))))</f>
        <v/>
      </c>
      <c r="X66" s="207" t="str">
        <f aca="false">IF(J66=0,"",IF('Pedido e Cotação'!F76=10,(J66/5)*AG$16,IF('Pedido e Cotação'!F76=25,(J66/5)*AH$16,IF('Pedido e Cotação'!F76=50,(J66/5)*AI$16,IF('Pedido e Cotação'!F76=100,(J66/5)*AJ$16,IF('Pedido e Cotação'!F76=200,(J66/5)*AK$16,IF('Pedido e Cotação'!F76=1000,(J66/5)*AL$16)))))))</f>
        <v/>
      </c>
      <c r="Y66" s="207" t="str">
        <f aca="false">IF(K66=0,"",IF('Pedido e Cotação'!F76=10,(K66/5)*AG$17,IF('Pedido e Cotação'!F76=25,(K66/5)*AH$17,IF('Pedido e Cotação'!F76=50,(K66/5)*AI$17,IF('Pedido e Cotação'!F76=100,(K66/5)*AJ$17,IF('Pedido e Cotação'!F76=200,(K66/5)*AK$17,IF('Pedido e Cotação'!F76=1000,(K66/5)*AL$17)))))))</f>
        <v/>
      </c>
      <c r="Z66" s="207" t="str">
        <f aca="false">IF(L66=0,"",IF('Pedido e Cotação'!F76=10,((L66)*AG$7)/4,IF('Pedido e Cotação'!F76=25,((L66)*AH$7)/4,IF('Pedido e Cotação'!F76=50,((L66)*AI$7)/4,IF('Pedido e Cotação'!F76=100,((L66)*AJ$7)/4,IF('Pedido e Cotação'!F76=200,((L66)*AK$7)/4,IF('Pedido e Cotação'!F76=1000,(L66)*AL$7)))))))</f>
        <v/>
      </c>
      <c r="AA66" s="207" t="str">
        <f aca="false">IF(M66=0,"",IF('Pedido e Cotação'!F76=10,(M66*AG$8)/2,IF('Pedido e Cotação'!F76=25,(M66*AH$8)/2,IF('Pedido e Cotação'!F76=50,(M66*AI$8)/2,IF('Pedido e Cotação'!F76=100,(M66*AJ$8)/2,IF('Pedido e Cotação'!F76=200,(M66*AK$8)/2,IF('Pedido e Cotação'!F76=1000,M66*AL$8)))))))</f>
        <v/>
      </c>
      <c r="AB66" s="207" t="str">
        <f aca="false">IF(N66=0,"",IF('Pedido e Cotação'!F76=10,(N66*AG$9)/2,IF('Pedido e Cotação'!F76=25,(N66*AH$9)/2,IF('Pedido e Cotação'!F76=50,(N66*AI$9)/2,IF('Pedido e Cotação'!F76=100,(N66*AJ$9)/2,IF('Pedido e Cotação'!F76=200,(N66*AK$9)/2,IF('Pedido e Cotação'!F76=1000,N66*AL$9)))))))</f>
        <v/>
      </c>
      <c r="AC66" s="207" t="str">
        <f aca="false">IF(O66=0,"",IF('Pedido e Cotação'!F76=10,(O66*AG$10),IF('Pedido e Cotação'!F76=25,(O66*AH$10),IF('Pedido e Cotação'!F76=50,(O66*AI$10),IF('Pedido e Cotação'!F76=100,(O66*AJ$10),IF('Pedido e Cotação'!F76=200,(O66*AK$10),IF('Pedido e Cotação'!F76=1000,O66*AL$10)))))))</f>
        <v/>
      </c>
      <c r="AD66" s="208" t="n">
        <f aca="false">SUM(P66:AC66)+Marcações!AI66</f>
        <v>0</v>
      </c>
    </row>
    <row r="67" customFormat="false" ht="12.75" hidden="false" customHeight="false" outlineLevel="0" collapsed="false">
      <c r="B67" s="205" t="n">
        <f aca="false">LEN(SUBSTITUTE('Pedido e Cotação'!E77," ",""))</f>
        <v>0</v>
      </c>
      <c r="C67" s="206" t="n">
        <f aca="false">B67-SUM(D67:O67)</f>
        <v>0</v>
      </c>
      <c r="D67" s="206" t="n">
        <f aca="false">LEN('Pedido e Cotação'!E77)-LEN(SUBSTITUTE('Pedido e Cotação'!E77,"I",""))</f>
        <v>0</v>
      </c>
      <c r="E67" s="206" t="n">
        <f aca="false">LEN('Pedido e Cotação'!E77)-LEN(SUBSTITUTE('Pedido e Cotação'!E77,"[dU]",""))</f>
        <v>0</v>
      </c>
      <c r="F67" s="206" t="n">
        <f aca="false">LEN('Pedido e Cotação'!E77)-LEN(SUBSTITUTE('Pedido e Cotação'!E77,"[mrA]",""))</f>
        <v>0</v>
      </c>
      <c r="G67" s="206" t="n">
        <f aca="false">LEN('Pedido e Cotação'!E77)-LEN(SUBSTITUTE('Pedido e Cotação'!E77,"[mrC]",""))</f>
        <v>0</v>
      </c>
      <c r="H67" s="206" t="n">
        <f aca="false">LEN('Pedido e Cotação'!E77)-LEN(SUBSTITUTE('Pedido e Cotação'!E77,"[mrG]",""))</f>
        <v>0</v>
      </c>
      <c r="I67" s="206" t="n">
        <f aca="false">LEN('Pedido e Cotação'!E77)-LEN(SUBSTITUTE('Pedido e Cotação'!E77,"[mrT]",""))</f>
        <v>0</v>
      </c>
      <c r="J67" s="206" t="n">
        <f aca="false">LEN('Pedido e Cotação'!E77)-LEN(SUBSTITUTE('Pedido e Cotação'!E77,"[mrU]",""))</f>
        <v>0</v>
      </c>
      <c r="K67" s="206" t="n">
        <f aca="false">LEN('Pedido e Cotação'!E77)-LEN(SUBSTITUTE('Pedido e Cotação'!E77,"[mdC]",""))</f>
        <v>0</v>
      </c>
      <c r="L67" s="206" t="n">
        <f aca="false">LEN('Pedido e Cotação'!E77)-LEN(SUBSTITUTE('Pedido e Cotação'!E77,"8oxo",""))</f>
        <v>0</v>
      </c>
      <c r="M67" s="206" t="n">
        <f aca="false">LEN('Pedido e Cotação'!E77)-LEN(SUBSTITUTE('Pedido e Cotação'!E77,"C3",""))</f>
        <v>0</v>
      </c>
      <c r="N67" s="206" t="n">
        <f aca="false">LEN('Pedido e Cotação'!E77)-LEN(SUBSTITUTE('Pedido e Cotação'!E77,"C6",""))</f>
        <v>0</v>
      </c>
      <c r="O67" s="206" t="n">
        <f aca="false">LEN('Pedido e Cotação'!E77)-LEN(SUBSTITUTE('Pedido e Cotação'!E77,"*",""))</f>
        <v>0</v>
      </c>
      <c r="P67" s="207" t="n">
        <f aca="false">IF('Pedido e Cotação'!E77="",0,IF('Pedido e Cotação'!F77=10,Preço!J67,IF('Pedido e Cotação'!F77=25,Preço!K67,IF('Pedido e Cotação'!F77=50,Preço!L67,IF('Pedido e Cotação'!F77=100,Preço!M67,IF('Pedido e Cotação'!F77=200,Preço!N67,IF('Pedido e Cotação'!F77=1000,Preço!O67)))))))</f>
        <v>0</v>
      </c>
      <c r="Q67" s="207" t="n">
        <f aca="false">IF('Pedido e Cotação'!E77="",0,IF('Pedido e Cotação'!F77=10,Preço!Q67,IF('Pedido e Cotação'!F77=25,Preço!R67,IF('Pedido e Cotação'!F77=50,Preço!S67,IF('Pedido e Cotação'!F77=100,Preço!T67,IF('Pedido e Cotação'!F77=200,Preço!U67,IF('Pedido e Cotação'!F77=1000,Preço!V67)))))))</f>
        <v>0</v>
      </c>
      <c r="R67" s="207" t="str">
        <f aca="false">IF(D67=0,"",IF('Pedido e Cotação'!F77=10,D67*AG$6,IF('Pedido e Cotação'!F77=25,D67*AH$6,IF('Pedido e Cotação'!F77=50,D67*AI$6,IF('Pedido e Cotação'!F77=100,D67*AJ$6,IF('Pedido e Cotação'!F77=200,D67*AK$6,IF('Pedido e Cotação'!F77=1000,D67*AL$6)))))))</f>
        <v/>
      </c>
      <c r="S67" s="207" t="str">
        <f aca="false">IF(E67=0,"",IF('Pedido e Cotação'!F77=10,(E67/4)*AG$11,IF('Pedido e Cotação'!F77=25,(E67/4)*AH$11,IF('Pedido e Cotação'!F77=50,(E67/4)*AI$11,IF('Pedido e Cotação'!F77=100,(E67/4)*AJ$11,IF('Pedido e Cotação'!F77=200,(E67/4)*AK$11,IF('Pedido e Cotação'!F77=1000,(E67/4)*AL$11)))))))</f>
        <v/>
      </c>
      <c r="T67" s="207" t="str">
        <f aca="false">IF(F67=0,"",IF('Pedido e Cotação'!F77=10,(F67/5)*AG$12,IF('Pedido e Cotação'!F77=25,(F67/5)*AH$12,IF('Pedido e Cotação'!F77=50,(F67/5)*AI$12,IF('Pedido e Cotação'!F77=100,(F67/5)*AJ$12,IF('Pedido e Cotação'!F77=200,(F67/5)*AK$12,IF('Pedido e Cotação'!F77=1000,(F67/5)*AL$12)))))))</f>
        <v/>
      </c>
      <c r="U67" s="207" t="str">
        <f aca="false">IF(G67=0,"",IF('Pedido e Cotação'!F77=10,(G67/5)*AG$13,IF('Pedido e Cotação'!F77=25,(G67/5)*AH$13,IF('Pedido e Cotação'!F77=50,(G67/5)*AI$13,IF('Pedido e Cotação'!F77=100,(G67/5)*AJ$13,IF('Pedido e Cotação'!F77=200,(G67/5)*AK$13,IF('Pedido e Cotação'!F77=1000,(G67/5)*AL$13)))))))</f>
        <v/>
      </c>
      <c r="V67" s="207" t="str">
        <f aca="false">IF(H67=0,"",IF('Pedido e Cotação'!F77=10,(H67/5)*AG$14,IF('Pedido e Cotação'!F77=25,(H67/5)*AH$14,IF('Pedido e Cotação'!F77=50,(H67/5)*AI$14,IF('Pedido e Cotação'!F77=100,(H67/5)*AJ$14,IF('Pedido e Cotação'!F77=200,(H67/5)*AK$14,IF('Pedido e Cotação'!F77=1000,(H67/5)*AL$14)))))))</f>
        <v/>
      </c>
      <c r="W67" s="207" t="str">
        <f aca="false">IF(I67=0,"",IF('Pedido e Cotação'!F77=10,(I67/5)*AG$15,IF('Pedido e Cotação'!F77=25,(I67/5)*AH$15,IF('Pedido e Cotação'!F77=50,(I67/5)*AI$15,IF('Pedido e Cotação'!F77=100,(I67/5)*AJ$15,IF('Pedido e Cotação'!F77=200,(I67/5)*AK$15,IF('Pedido e Cotação'!F77=1000,(I67/5)*AL$15)))))))</f>
        <v/>
      </c>
      <c r="X67" s="207" t="str">
        <f aca="false">IF(J67=0,"",IF('Pedido e Cotação'!F77=10,(J67/5)*AG$16,IF('Pedido e Cotação'!F77=25,(J67/5)*AH$16,IF('Pedido e Cotação'!F77=50,(J67/5)*AI$16,IF('Pedido e Cotação'!F77=100,(J67/5)*AJ$16,IF('Pedido e Cotação'!F77=200,(J67/5)*AK$16,IF('Pedido e Cotação'!F77=1000,(J67/5)*AL$16)))))))</f>
        <v/>
      </c>
      <c r="Y67" s="207" t="str">
        <f aca="false">IF(K67=0,"",IF('Pedido e Cotação'!F77=10,(K67/5)*AG$17,IF('Pedido e Cotação'!F77=25,(K67/5)*AH$17,IF('Pedido e Cotação'!F77=50,(K67/5)*AI$17,IF('Pedido e Cotação'!F77=100,(K67/5)*AJ$17,IF('Pedido e Cotação'!F77=200,(K67/5)*AK$17,IF('Pedido e Cotação'!F77=1000,(K67/5)*AL$17)))))))</f>
        <v/>
      </c>
      <c r="Z67" s="207" t="str">
        <f aca="false">IF(L67=0,"",IF('Pedido e Cotação'!F77=10,((L67)*AG$7)/4,IF('Pedido e Cotação'!F77=25,((L67)*AH$7)/4,IF('Pedido e Cotação'!F77=50,((L67)*AI$7)/4,IF('Pedido e Cotação'!F77=100,((L67)*AJ$7)/4,IF('Pedido e Cotação'!F77=200,((L67)*AK$7)/4,IF('Pedido e Cotação'!F77=1000,(L67)*AL$7)))))))</f>
        <v/>
      </c>
      <c r="AA67" s="207" t="str">
        <f aca="false">IF(M67=0,"",IF('Pedido e Cotação'!F77=10,(M67*AG$8)/2,IF('Pedido e Cotação'!F77=25,(M67*AH$8)/2,IF('Pedido e Cotação'!F77=50,(M67*AI$8)/2,IF('Pedido e Cotação'!F77=100,(M67*AJ$8)/2,IF('Pedido e Cotação'!F77=200,(M67*AK$8)/2,IF('Pedido e Cotação'!F77=1000,M67*AL$8)))))))</f>
        <v/>
      </c>
      <c r="AB67" s="207" t="str">
        <f aca="false">IF(N67=0,"",IF('Pedido e Cotação'!F77=10,(N67*AG$9)/2,IF('Pedido e Cotação'!F77=25,(N67*AH$9)/2,IF('Pedido e Cotação'!F77=50,(N67*AI$9)/2,IF('Pedido e Cotação'!F77=100,(N67*AJ$9)/2,IF('Pedido e Cotação'!F77=200,(N67*AK$9)/2,IF('Pedido e Cotação'!F77=1000,N67*AL$9)))))))</f>
        <v/>
      </c>
      <c r="AC67" s="207" t="str">
        <f aca="false">IF(O67=0,"",IF('Pedido e Cotação'!F77=10,(O67*AG$10),IF('Pedido e Cotação'!F77=25,(O67*AH$10),IF('Pedido e Cotação'!F77=50,(O67*AI$10),IF('Pedido e Cotação'!F77=100,(O67*AJ$10),IF('Pedido e Cotação'!F77=200,(O67*AK$10),IF('Pedido e Cotação'!F77=1000,O67*AL$10)))))))</f>
        <v/>
      </c>
      <c r="AD67" s="208" t="n">
        <f aca="false">SUM(P67:AC67)+Marcações!AI67</f>
        <v>0</v>
      </c>
    </row>
    <row r="68" customFormat="false" ht="12.75" hidden="false" customHeight="false" outlineLevel="0" collapsed="false">
      <c r="B68" s="205" t="n">
        <f aca="false">LEN(SUBSTITUTE('Pedido e Cotação'!E78," ",""))</f>
        <v>0</v>
      </c>
      <c r="C68" s="206" t="n">
        <f aca="false">B68-SUM(D68:O68)</f>
        <v>0</v>
      </c>
      <c r="D68" s="206" t="n">
        <f aca="false">LEN('Pedido e Cotação'!E78)-LEN(SUBSTITUTE('Pedido e Cotação'!E78,"I",""))</f>
        <v>0</v>
      </c>
      <c r="E68" s="206" t="n">
        <f aca="false">LEN('Pedido e Cotação'!E78)-LEN(SUBSTITUTE('Pedido e Cotação'!E78,"[dU]",""))</f>
        <v>0</v>
      </c>
      <c r="F68" s="206" t="n">
        <f aca="false">LEN('Pedido e Cotação'!E78)-LEN(SUBSTITUTE('Pedido e Cotação'!E78,"[mrA]",""))</f>
        <v>0</v>
      </c>
      <c r="G68" s="206" t="n">
        <f aca="false">LEN('Pedido e Cotação'!E78)-LEN(SUBSTITUTE('Pedido e Cotação'!E78,"[mrC]",""))</f>
        <v>0</v>
      </c>
      <c r="H68" s="206" t="n">
        <f aca="false">LEN('Pedido e Cotação'!E78)-LEN(SUBSTITUTE('Pedido e Cotação'!E78,"[mrG]",""))</f>
        <v>0</v>
      </c>
      <c r="I68" s="206" t="n">
        <f aca="false">LEN('Pedido e Cotação'!E78)-LEN(SUBSTITUTE('Pedido e Cotação'!E78,"[mrT]",""))</f>
        <v>0</v>
      </c>
      <c r="J68" s="206" t="n">
        <f aca="false">LEN('Pedido e Cotação'!E78)-LEN(SUBSTITUTE('Pedido e Cotação'!E78,"[mrU]",""))</f>
        <v>0</v>
      </c>
      <c r="K68" s="206" t="n">
        <f aca="false">LEN('Pedido e Cotação'!E78)-LEN(SUBSTITUTE('Pedido e Cotação'!E78,"[mdC]",""))</f>
        <v>0</v>
      </c>
      <c r="L68" s="206" t="n">
        <f aca="false">LEN('Pedido e Cotação'!E78)-LEN(SUBSTITUTE('Pedido e Cotação'!E78,"8oxo",""))</f>
        <v>0</v>
      </c>
      <c r="M68" s="206" t="n">
        <f aca="false">LEN('Pedido e Cotação'!E78)-LEN(SUBSTITUTE('Pedido e Cotação'!E78,"C3",""))</f>
        <v>0</v>
      </c>
      <c r="N68" s="206" t="n">
        <f aca="false">LEN('Pedido e Cotação'!E78)-LEN(SUBSTITUTE('Pedido e Cotação'!E78,"C6",""))</f>
        <v>0</v>
      </c>
      <c r="O68" s="206" t="n">
        <f aca="false">LEN('Pedido e Cotação'!E78)-LEN(SUBSTITUTE('Pedido e Cotação'!E78,"*",""))</f>
        <v>0</v>
      </c>
      <c r="P68" s="207" t="n">
        <f aca="false">IF('Pedido e Cotação'!E78="",0,IF('Pedido e Cotação'!F78=10,Preço!J68,IF('Pedido e Cotação'!F78=25,Preço!K68,IF('Pedido e Cotação'!F78=50,Preço!L68,IF('Pedido e Cotação'!F78=100,Preço!M68,IF('Pedido e Cotação'!F78=200,Preço!N68,IF('Pedido e Cotação'!F78=1000,Preço!O68)))))))</f>
        <v>0</v>
      </c>
      <c r="Q68" s="207" t="n">
        <f aca="false">IF('Pedido e Cotação'!E78="",0,IF('Pedido e Cotação'!F78=10,Preço!Q68,IF('Pedido e Cotação'!F78=25,Preço!R68,IF('Pedido e Cotação'!F78=50,Preço!S68,IF('Pedido e Cotação'!F78=100,Preço!T68,IF('Pedido e Cotação'!F78=200,Preço!U68,IF('Pedido e Cotação'!F78=1000,Preço!V68)))))))</f>
        <v>0</v>
      </c>
      <c r="R68" s="207" t="str">
        <f aca="false">IF(D68=0,"",IF('Pedido e Cotação'!F78=10,D68*AG$6,IF('Pedido e Cotação'!F78=25,D68*AH$6,IF('Pedido e Cotação'!F78=50,D68*AI$6,IF('Pedido e Cotação'!F78=100,D68*AJ$6,IF('Pedido e Cotação'!F78=200,D68*AK$6,IF('Pedido e Cotação'!F78=1000,D68*AL$6)))))))</f>
        <v/>
      </c>
      <c r="S68" s="207" t="str">
        <f aca="false">IF(E68=0,"",IF('Pedido e Cotação'!F78=10,(E68/4)*AG$11,IF('Pedido e Cotação'!F78=25,(E68/4)*AH$11,IF('Pedido e Cotação'!F78=50,(E68/4)*AI$11,IF('Pedido e Cotação'!F78=100,(E68/4)*AJ$11,IF('Pedido e Cotação'!F78=200,(E68/4)*AK$11,IF('Pedido e Cotação'!F78=1000,(E68/4)*AL$11)))))))</f>
        <v/>
      </c>
      <c r="T68" s="207" t="str">
        <f aca="false">IF(F68=0,"",IF('Pedido e Cotação'!F78=10,(F68/5)*AG$12,IF('Pedido e Cotação'!F78=25,(F68/5)*AH$12,IF('Pedido e Cotação'!F78=50,(F68/5)*AI$12,IF('Pedido e Cotação'!F78=100,(F68/5)*AJ$12,IF('Pedido e Cotação'!F78=200,(F68/5)*AK$12,IF('Pedido e Cotação'!F78=1000,(F68/5)*AL$12)))))))</f>
        <v/>
      </c>
      <c r="U68" s="207" t="str">
        <f aca="false">IF(G68=0,"",IF('Pedido e Cotação'!F78=10,(G68/5)*AG$13,IF('Pedido e Cotação'!F78=25,(G68/5)*AH$13,IF('Pedido e Cotação'!F78=50,(G68/5)*AI$13,IF('Pedido e Cotação'!F78=100,(G68/5)*AJ$13,IF('Pedido e Cotação'!F78=200,(G68/5)*AK$13,IF('Pedido e Cotação'!F78=1000,(G68/5)*AL$13)))))))</f>
        <v/>
      </c>
      <c r="V68" s="207" t="str">
        <f aca="false">IF(H68=0,"",IF('Pedido e Cotação'!F78=10,(H68/5)*AG$14,IF('Pedido e Cotação'!F78=25,(H68/5)*AH$14,IF('Pedido e Cotação'!F78=50,(H68/5)*AI$14,IF('Pedido e Cotação'!F78=100,(H68/5)*AJ$14,IF('Pedido e Cotação'!F78=200,(H68/5)*AK$14,IF('Pedido e Cotação'!F78=1000,(H68/5)*AL$14)))))))</f>
        <v/>
      </c>
      <c r="W68" s="207" t="str">
        <f aca="false">IF(I68=0,"",IF('Pedido e Cotação'!F78=10,(I68/5)*AG$15,IF('Pedido e Cotação'!F78=25,(I68/5)*AH$15,IF('Pedido e Cotação'!F78=50,(I68/5)*AI$15,IF('Pedido e Cotação'!F78=100,(I68/5)*AJ$15,IF('Pedido e Cotação'!F78=200,(I68/5)*AK$15,IF('Pedido e Cotação'!F78=1000,(I68/5)*AL$15)))))))</f>
        <v/>
      </c>
      <c r="X68" s="207" t="str">
        <f aca="false">IF(J68=0,"",IF('Pedido e Cotação'!F78=10,(J68/5)*AG$16,IF('Pedido e Cotação'!F78=25,(J68/5)*AH$16,IF('Pedido e Cotação'!F78=50,(J68/5)*AI$16,IF('Pedido e Cotação'!F78=100,(J68/5)*AJ$16,IF('Pedido e Cotação'!F78=200,(J68/5)*AK$16,IF('Pedido e Cotação'!F78=1000,(J68/5)*AL$16)))))))</f>
        <v/>
      </c>
      <c r="Y68" s="207" t="str">
        <f aca="false">IF(K68=0,"",IF('Pedido e Cotação'!F78=10,(K68/5)*AG$17,IF('Pedido e Cotação'!F78=25,(K68/5)*AH$17,IF('Pedido e Cotação'!F78=50,(K68/5)*AI$17,IF('Pedido e Cotação'!F78=100,(K68/5)*AJ$17,IF('Pedido e Cotação'!F78=200,(K68/5)*AK$17,IF('Pedido e Cotação'!F78=1000,(K68/5)*AL$17)))))))</f>
        <v/>
      </c>
      <c r="Z68" s="207" t="str">
        <f aca="false">IF(L68=0,"",IF('Pedido e Cotação'!F78=10,((L68)*AG$7)/4,IF('Pedido e Cotação'!F78=25,((L68)*AH$7)/4,IF('Pedido e Cotação'!F78=50,((L68)*AI$7)/4,IF('Pedido e Cotação'!F78=100,((L68)*AJ$7)/4,IF('Pedido e Cotação'!F78=200,((L68)*AK$7)/4,IF('Pedido e Cotação'!F78=1000,(L68)*AL$7)))))))</f>
        <v/>
      </c>
      <c r="AA68" s="207" t="str">
        <f aca="false">IF(M68=0,"",IF('Pedido e Cotação'!F78=10,(M68*AG$8)/2,IF('Pedido e Cotação'!F78=25,(M68*AH$8)/2,IF('Pedido e Cotação'!F78=50,(M68*AI$8)/2,IF('Pedido e Cotação'!F78=100,(M68*AJ$8)/2,IF('Pedido e Cotação'!F78=200,(M68*AK$8)/2,IF('Pedido e Cotação'!F78=1000,M68*AL$8)))))))</f>
        <v/>
      </c>
      <c r="AB68" s="207" t="str">
        <f aca="false">IF(N68=0,"",IF('Pedido e Cotação'!F78=10,(N68*AG$9)/2,IF('Pedido e Cotação'!F78=25,(N68*AH$9)/2,IF('Pedido e Cotação'!F78=50,(N68*AI$9)/2,IF('Pedido e Cotação'!F78=100,(N68*AJ$9)/2,IF('Pedido e Cotação'!F78=200,(N68*AK$9)/2,IF('Pedido e Cotação'!F78=1000,N68*AL$9)))))))</f>
        <v/>
      </c>
      <c r="AC68" s="207" t="str">
        <f aca="false">IF(O68=0,"",IF('Pedido e Cotação'!F78=10,(O68*AG$10),IF('Pedido e Cotação'!F78=25,(O68*AH$10),IF('Pedido e Cotação'!F78=50,(O68*AI$10),IF('Pedido e Cotação'!F78=100,(O68*AJ$10),IF('Pedido e Cotação'!F78=200,(O68*AK$10),IF('Pedido e Cotação'!F78=1000,O68*AL$10)))))))</f>
        <v/>
      </c>
      <c r="AD68" s="208" t="n">
        <f aca="false">SUM(P68:AC68)+Marcações!AI68</f>
        <v>0</v>
      </c>
    </row>
    <row r="69" customFormat="false" ht="12.75" hidden="false" customHeight="false" outlineLevel="0" collapsed="false">
      <c r="B69" s="205" t="n">
        <f aca="false">LEN(SUBSTITUTE('Pedido e Cotação'!E79," ",""))</f>
        <v>0</v>
      </c>
      <c r="C69" s="206" t="n">
        <f aca="false">B69-SUM(D69:O69)</f>
        <v>0</v>
      </c>
      <c r="D69" s="206" t="n">
        <f aca="false">LEN('Pedido e Cotação'!E79)-LEN(SUBSTITUTE('Pedido e Cotação'!E79,"I",""))</f>
        <v>0</v>
      </c>
      <c r="E69" s="206" t="n">
        <f aca="false">LEN('Pedido e Cotação'!E79)-LEN(SUBSTITUTE('Pedido e Cotação'!E79,"[dU]",""))</f>
        <v>0</v>
      </c>
      <c r="F69" s="206" t="n">
        <f aca="false">LEN('Pedido e Cotação'!E79)-LEN(SUBSTITUTE('Pedido e Cotação'!E79,"[mrA]",""))</f>
        <v>0</v>
      </c>
      <c r="G69" s="206" t="n">
        <f aca="false">LEN('Pedido e Cotação'!E79)-LEN(SUBSTITUTE('Pedido e Cotação'!E79,"[mrC]",""))</f>
        <v>0</v>
      </c>
      <c r="H69" s="206" t="n">
        <f aca="false">LEN('Pedido e Cotação'!E79)-LEN(SUBSTITUTE('Pedido e Cotação'!E79,"[mrG]",""))</f>
        <v>0</v>
      </c>
      <c r="I69" s="206" t="n">
        <f aca="false">LEN('Pedido e Cotação'!E79)-LEN(SUBSTITUTE('Pedido e Cotação'!E79,"[mrT]",""))</f>
        <v>0</v>
      </c>
      <c r="J69" s="206" t="n">
        <f aca="false">LEN('Pedido e Cotação'!E79)-LEN(SUBSTITUTE('Pedido e Cotação'!E79,"[mrU]",""))</f>
        <v>0</v>
      </c>
      <c r="K69" s="206" t="n">
        <f aca="false">LEN('Pedido e Cotação'!E79)-LEN(SUBSTITUTE('Pedido e Cotação'!E79,"[mdC]",""))</f>
        <v>0</v>
      </c>
      <c r="L69" s="206" t="n">
        <f aca="false">LEN('Pedido e Cotação'!E79)-LEN(SUBSTITUTE('Pedido e Cotação'!E79,"8oxo",""))</f>
        <v>0</v>
      </c>
      <c r="M69" s="206" t="n">
        <f aca="false">LEN('Pedido e Cotação'!E79)-LEN(SUBSTITUTE('Pedido e Cotação'!E79,"C3",""))</f>
        <v>0</v>
      </c>
      <c r="N69" s="206" t="n">
        <f aca="false">LEN('Pedido e Cotação'!E79)-LEN(SUBSTITUTE('Pedido e Cotação'!E79,"C6",""))</f>
        <v>0</v>
      </c>
      <c r="O69" s="206" t="n">
        <f aca="false">LEN('Pedido e Cotação'!E79)-LEN(SUBSTITUTE('Pedido e Cotação'!E79,"*",""))</f>
        <v>0</v>
      </c>
      <c r="P69" s="207" t="n">
        <f aca="false">IF('Pedido e Cotação'!E79="",0,IF('Pedido e Cotação'!F79=10,Preço!J69,IF('Pedido e Cotação'!F79=25,Preço!K69,IF('Pedido e Cotação'!F79=50,Preço!L69,IF('Pedido e Cotação'!F79=100,Preço!M69,IF('Pedido e Cotação'!F79=200,Preço!N69,IF('Pedido e Cotação'!F79=1000,Preço!O69)))))))</f>
        <v>0</v>
      </c>
      <c r="Q69" s="207" t="n">
        <f aca="false">IF('Pedido e Cotação'!E79="",0,IF('Pedido e Cotação'!F79=10,Preço!Q69,IF('Pedido e Cotação'!F79=25,Preço!R69,IF('Pedido e Cotação'!F79=50,Preço!S69,IF('Pedido e Cotação'!F79=100,Preço!T69,IF('Pedido e Cotação'!F79=200,Preço!U69,IF('Pedido e Cotação'!F79=1000,Preço!V69)))))))</f>
        <v>0</v>
      </c>
      <c r="R69" s="207" t="str">
        <f aca="false">IF(D69=0,"",IF('Pedido e Cotação'!F79=10,D69*AG$6,IF('Pedido e Cotação'!F79=25,D69*AH$6,IF('Pedido e Cotação'!F79=50,D69*AI$6,IF('Pedido e Cotação'!F79=100,D69*AJ$6,IF('Pedido e Cotação'!F79=200,D69*AK$6,IF('Pedido e Cotação'!F79=1000,D69*AL$6)))))))</f>
        <v/>
      </c>
      <c r="S69" s="207" t="str">
        <f aca="false">IF(E69=0,"",IF('Pedido e Cotação'!F79=10,(E69/4)*AG$11,IF('Pedido e Cotação'!F79=25,(E69/4)*AH$11,IF('Pedido e Cotação'!F79=50,(E69/4)*AI$11,IF('Pedido e Cotação'!F79=100,(E69/4)*AJ$11,IF('Pedido e Cotação'!F79=200,(E69/4)*AK$11,IF('Pedido e Cotação'!F79=1000,(E69/4)*AL$11)))))))</f>
        <v/>
      </c>
      <c r="T69" s="207" t="str">
        <f aca="false">IF(F69=0,"",IF('Pedido e Cotação'!F79=10,(F69/5)*AG$12,IF('Pedido e Cotação'!F79=25,(F69/5)*AH$12,IF('Pedido e Cotação'!F79=50,(F69/5)*AI$12,IF('Pedido e Cotação'!F79=100,(F69/5)*AJ$12,IF('Pedido e Cotação'!F79=200,(F69/5)*AK$12,IF('Pedido e Cotação'!F79=1000,(F69/5)*AL$12)))))))</f>
        <v/>
      </c>
      <c r="U69" s="207" t="str">
        <f aca="false">IF(G69=0,"",IF('Pedido e Cotação'!F79=10,(G69/5)*AG$13,IF('Pedido e Cotação'!F79=25,(G69/5)*AH$13,IF('Pedido e Cotação'!F79=50,(G69/5)*AI$13,IF('Pedido e Cotação'!F79=100,(G69/5)*AJ$13,IF('Pedido e Cotação'!F79=200,(G69/5)*AK$13,IF('Pedido e Cotação'!F79=1000,(G69/5)*AL$13)))))))</f>
        <v/>
      </c>
      <c r="V69" s="207" t="str">
        <f aca="false">IF(H69=0,"",IF('Pedido e Cotação'!F79=10,(H69/5)*AG$14,IF('Pedido e Cotação'!F79=25,(H69/5)*AH$14,IF('Pedido e Cotação'!F79=50,(H69/5)*AI$14,IF('Pedido e Cotação'!F79=100,(H69/5)*AJ$14,IF('Pedido e Cotação'!F79=200,(H69/5)*AK$14,IF('Pedido e Cotação'!F79=1000,(H69/5)*AL$14)))))))</f>
        <v/>
      </c>
      <c r="W69" s="207" t="str">
        <f aca="false">IF(I69=0,"",IF('Pedido e Cotação'!F79=10,(I69/5)*AG$15,IF('Pedido e Cotação'!F79=25,(I69/5)*AH$15,IF('Pedido e Cotação'!F79=50,(I69/5)*AI$15,IF('Pedido e Cotação'!F79=100,(I69/5)*AJ$15,IF('Pedido e Cotação'!F79=200,(I69/5)*AK$15,IF('Pedido e Cotação'!F79=1000,(I69/5)*AL$15)))))))</f>
        <v/>
      </c>
      <c r="X69" s="207" t="str">
        <f aca="false">IF(J69=0,"",IF('Pedido e Cotação'!F79=10,(J69/5)*AG$16,IF('Pedido e Cotação'!F79=25,(J69/5)*AH$16,IF('Pedido e Cotação'!F79=50,(J69/5)*AI$16,IF('Pedido e Cotação'!F79=100,(J69/5)*AJ$16,IF('Pedido e Cotação'!F79=200,(J69/5)*AK$16,IF('Pedido e Cotação'!F79=1000,(J69/5)*AL$16)))))))</f>
        <v/>
      </c>
      <c r="Y69" s="207" t="str">
        <f aca="false">IF(K69=0,"",IF('Pedido e Cotação'!F79=10,(K69/5)*AG$17,IF('Pedido e Cotação'!F79=25,(K69/5)*AH$17,IF('Pedido e Cotação'!F79=50,(K69/5)*AI$17,IF('Pedido e Cotação'!F79=100,(K69/5)*AJ$17,IF('Pedido e Cotação'!F79=200,(K69/5)*AK$17,IF('Pedido e Cotação'!F79=1000,(K69/5)*AL$17)))))))</f>
        <v/>
      </c>
      <c r="Z69" s="207" t="str">
        <f aca="false">IF(L69=0,"",IF('Pedido e Cotação'!F79=10,((L69)*AG$7)/4,IF('Pedido e Cotação'!F79=25,((L69)*AH$7)/4,IF('Pedido e Cotação'!F79=50,((L69)*AI$7)/4,IF('Pedido e Cotação'!F79=100,((L69)*AJ$7)/4,IF('Pedido e Cotação'!F79=200,((L69)*AK$7)/4,IF('Pedido e Cotação'!F79=1000,(L69)*AL$7)))))))</f>
        <v/>
      </c>
      <c r="AA69" s="207" t="str">
        <f aca="false">IF(M69=0,"",IF('Pedido e Cotação'!F79=10,(M69*AG$8)/2,IF('Pedido e Cotação'!F79=25,(M69*AH$8)/2,IF('Pedido e Cotação'!F79=50,(M69*AI$8)/2,IF('Pedido e Cotação'!F79=100,(M69*AJ$8)/2,IF('Pedido e Cotação'!F79=200,(M69*AK$8)/2,IF('Pedido e Cotação'!F79=1000,M69*AL$8)))))))</f>
        <v/>
      </c>
      <c r="AB69" s="207" t="str">
        <f aca="false">IF(N69=0,"",IF('Pedido e Cotação'!F79=10,(N69*AG$9)/2,IF('Pedido e Cotação'!F79=25,(N69*AH$9)/2,IF('Pedido e Cotação'!F79=50,(N69*AI$9)/2,IF('Pedido e Cotação'!F79=100,(N69*AJ$9)/2,IF('Pedido e Cotação'!F79=200,(N69*AK$9)/2,IF('Pedido e Cotação'!F79=1000,N69*AL$9)))))))</f>
        <v/>
      </c>
      <c r="AC69" s="207" t="str">
        <f aca="false">IF(O69=0,"",IF('Pedido e Cotação'!F79=10,(O69*AG$10),IF('Pedido e Cotação'!F79=25,(O69*AH$10),IF('Pedido e Cotação'!F79=50,(O69*AI$10),IF('Pedido e Cotação'!F79=100,(O69*AJ$10),IF('Pedido e Cotação'!F79=200,(O69*AK$10),IF('Pedido e Cotação'!F79=1000,O69*AL$10)))))))</f>
        <v/>
      </c>
      <c r="AD69" s="208" t="n">
        <f aca="false">SUM(P69:AC69)+Marcações!AI69</f>
        <v>0</v>
      </c>
    </row>
    <row r="70" customFormat="false" ht="12.75" hidden="false" customHeight="false" outlineLevel="0" collapsed="false">
      <c r="B70" s="205" t="n">
        <f aca="false">LEN(SUBSTITUTE('Pedido e Cotação'!E80," ",""))</f>
        <v>0</v>
      </c>
      <c r="C70" s="206" t="n">
        <f aca="false">B70-SUM(D70:O70)</f>
        <v>0</v>
      </c>
      <c r="D70" s="206" t="n">
        <f aca="false">LEN('Pedido e Cotação'!E80)-LEN(SUBSTITUTE('Pedido e Cotação'!E80,"I",""))</f>
        <v>0</v>
      </c>
      <c r="E70" s="206" t="n">
        <f aca="false">LEN('Pedido e Cotação'!E80)-LEN(SUBSTITUTE('Pedido e Cotação'!E80,"[dU]",""))</f>
        <v>0</v>
      </c>
      <c r="F70" s="206" t="n">
        <f aca="false">LEN('Pedido e Cotação'!E80)-LEN(SUBSTITUTE('Pedido e Cotação'!E80,"[mrA]",""))</f>
        <v>0</v>
      </c>
      <c r="G70" s="206" t="n">
        <f aca="false">LEN('Pedido e Cotação'!E80)-LEN(SUBSTITUTE('Pedido e Cotação'!E80,"[mrC]",""))</f>
        <v>0</v>
      </c>
      <c r="H70" s="206" t="n">
        <f aca="false">LEN('Pedido e Cotação'!E80)-LEN(SUBSTITUTE('Pedido e Cotação'!E80,"[mrG]",""))</f>
        <v>0</v>
      </c>
      <c r="I70" s="206" t="n">
        <f aca="false">LEN('Pedido e Cotação'!E80)-LEN(SUBSTITUTE('Pedido e Cotação'!E80,"[mrT]",""))</f>
        <v>0</v>
      </c>
      <c r="J70" s="206" t="n">
        <f aca="false">LEN('Pedido e Cotação'!E80)-LEN(SUBSTITUTE('Pedido e Cotação'!E80,"[mrU]",""))</f>
        <v>0</v>
      </c>
      <c r="K70" s="206" t="n">
        <f aca="false">LEN('Pedido e Cotação'!E80)-LEN(SUBSTITUTE('Pedido e Cotação'!E80,"[mdC]",""))</f>
        <v>0</v>
      </c>
      <c r="L70" s="206" t="n">
        <f aca="false">LEN('Pedido e Cotação'!E80)-LEN(SUBSTITUTE('Pedido e Cotação'!E80,"8oxo",""))</f>
        <v>0</v>
      </c>
      <c r="M70" s="206" t="n">
        <f aca="false">LEN('Pedido e Cotação'!E80)-LEN(SUBSTITUTE('Pedido e Cotação'!E80,"C3",""))</f>
        <v>0</v>
      </c>
      <c r="N70" s="206" t="n">
        <f aca="false">LEN('Pedido e Cotação'!E80)-LEN(SUBSTITUTE('Pedido e Cotação'!E80,"C6",""))</f>
        <v>0</v>
      </c>
      <c r="O70" s="206" t="n">
        <f aca="false">LEN('Pedido e Cotação'!E80)-LEN(SUBSTITUTE('Pedido e Cotação'!E80,"*",""))</f>
        <v>0</v>
      </c>
      <c r="P70" s="207" t="n">
        <f aca="false">IF('Pedido e Cotação'!E80="",0,IF('Pedido e Cotação'!F80=10,Preço!J70,IF('Pedido e Cotação'!F80=25,Preço!K70,IF('Pedido e Cotação'!F80=50,Preço!L70,IF('Pedido e Cotação'!F80=100,Preço!M70,IF('Pedido e Cotação'!F80=200,Preço!N70,IF('Pedido e Cotação'!F80=1000,Preço!O70)))))))</f>
        <v>0</v>
      </c>
      <c r="Q70" s="207" t="n">
        <f aca="false">IF('Pedido e Cotação'!E80="",0,IF('Pedido e Cotação'!F80=10,Preço!Q70,IF('Pedido e Cotação'!F80=25,Preço!R70,IF('Pedido e Cotação'!F80=50,Preço!S70,IF('Pedido e Cotação'!F80=100,Preço!T70,IF('Pedido e Cotação'!F80=200,Preço!U70,IF('Pedido e Cotação'!F80=1000,Preço!V70)))))))</f>
        <v>0</v>
      </c>
      <c r="R70" s="207" t="str">
        <f aca="false">IF(D70=0,"",IF('Pedido e Cotação'!F80=10,D70*AG$6,IF('Pedido e Cotação'!F80=25,D70*AH$6,IF('Pedido e Cotação'!F80=50,D70*AI$6,IF('Pedido e Cotação'!F80=100,D70*AJ$6,IF('Pedido e Cotação'!F80=200,D70*AK$6,IF('Pedido e Cotação'!F80=1000,D70*AL$6)))))))</f>
        <v/>
      </c>
      <c r="S70" s="207" t="str">
        <f aca="false">IF(E70=0,"",IF('Pedido e Cotação'!F80=10,(E70/4)*AG$11,IF('Pedido e Cotação'!F80=25,(E70/4)*AH$11,IF('Pedido e Cotação'!F80=50,(E70/4)*AI$11,IF('Pedido e Cotação'!F80=100,(E70/4)*AJ$11,IF('Pedido e Cotação'!F80=200,(E70/4)*AK$11,IF('Pedido e Cotação'!F80=1000,(E70/4)*AL$11)))))))</f>
        <v/>
      </c>
      <c r="T70" s="207" t="str">
        <f aca="false">IF(F70=0,"",IF('Pedido e Cotação'!F80=10,(F70/5)*AG$12,IF('Pedido e Cotação'!F80=25,(F70/5)*AH$12,IF('Pedido e Cotação'!F80=50,(F70/5)*AI$12,IF('Pedido e Cotação'!F80=100,(F70/5)*AJ$12,IF('Pedido e Cotação'!F80=200,(F70/5)*AK$12,IF('Pedido e Cotação'!F80=1000,(F70/5)*AL$12)))))))</f>
        <v/>
      </c>
      <c r="U70" s="207" t="str">
        <f aca="false">IF(G70=0,"",IF('Pedido e Cotação'!F80=10,(G70/5)*AG$13,IF('Pedido e Cotação'!F80=25,(G70/5)*AH$13,IF('Pedido e Cotação'!F80=50,(G70/5)*AI$13,IF('Pedido e Cotação'!F80=100,(G70/5)*AJ$13,IF('Pedido e Cotação'!F80=200,(G70/5)*AK$13,IF('Pedido e Cotação'!F80=1000,(G70/5)*AL$13)))))))</f>
        <v/>
      </c>
      <c r="V70" s="207" t="str">
        <f aca="false">IF(H70=0,"",IF('Pedido e Cotação'!F80=10,(H70/5)*AG$14,IF('Pedido e Cotação'!F80=25,(H70/5)*AH$14,IF('Pedido e Cotação'!F80=50,(H70/5)*AI$14,IF('Pedido e Cotação'!F80=100,(H70/5)*AJ$14,IF('Pedido e Cotação'!F80=200,(H70/5)*AK$14,IF('Pedido e Cotação'!F80=1000,(H70/5)*AL$14)))))))</f>
        <v/>
      </c>
      <c r="W70" s="207" t="str">
        <f aca="false">IF(I70=0,"",IF('Pedido e Cotação'!F80=10,(I70/5)*AG$15,IF('Pedido e Cotação'!F80=25,(I70/5)*AH$15,IF('Pedido e Cotação'!F80=50,(I70/5)*AI$15,IF('Pedido e Cotação'!F80=100,(I70/5)*AJ$15,IF('Pedido e Cotação'!F80=200,(I70/5)*AK$15,IF('Pedido e Cotação'!F80=1000,(I70/5)*AL$15)))))))</f>
        <v/>
      </c>
      <c r="X70" s="207" t="str">
        <f aca="false">IF(J70=0,"",IF('Pedido e Cotação'!F80=10,(J70/5)*AG$16,IF('Pedido e Cotação'!F80=25,(J70/5)*AH$16,IF('Pedido e Cotação'!F80=50,(J70/5)*AI$16,IF('Pedido e Cotação'!F80=100,(J70/5)*AJ$16,IF('Pedido e Cotação'!F80=200,(J70/5)*AK$16,IF('Pedido e Cotação'!F80=1000,(J70/5)*AL$16)))))))</f>
        <v/>
      </c>
      <c r="Y70" s="207" t="str">
        <f aca="false">IF(K70=0,"",IF('Pedido e Cotação'!F80=10,(K70/5)*AG$17,IF('Pedido e Cotação'!F80=25,(K70/5)*AH$17,IF('Pedido e Cotação'!F80=50,(K70/5)*AI$17,IF('Pedido e Cotação'!F80=100,(K70/5)*AJ$17,IF('Pedido e Cotação'!F80=200,(K70/5)*AK$17,IF('Pedido e Cotação'!F80=1000,(K70/5)*AL$17)))))))</f>
        <v/>
      </c>
      <c r="Z70" s="207" t="str">
        <f aca="false">IF(L70=0,"",IF('Pedido e Cotação'!F80=10,((L70)*AG$7)/4,IF('Pedido e Cotação'!F80=25,((L70)*AH$7)/4,IF('Pedido e Cotação'!F80=50,((L70)*AI$7)/4,IF('Pedido e Cotação'!F80=100,((L70)*AJ$7)/4,IF('Pedido e Cotação'!F80=200,((L70)*AK$7)/4,IF('Pedido e Cotação'!F80=1000,(L70)*AL$7)))))))</f>
        <v/>
      </c>
      <c r="AA70" s="207" t="str">
        <f aca="false">IF(M70=0,"",IF('Pedido e Cotação'!F80=10,(M70*AG$8)/2,IF('Pedido e Cotação'!F80=25,(M70*AH$8)/2,IF('Pedido e Cotação'!F80=50,(M70*AI$8)/2,IF('Pedido e Cotação'!F80=100,(M70*AJ$8)/2,IF('Pedido e Cotação'!F80=200,(M70*AK$8)/2,IF('Pedido e Cotação'!F80=1000,M70*AL$8)))))))</f>
        <v/>
      </c>
      <c r="AB70" s="207" t="str">
        <f aca="false">IF(N70=0,"",IF('Pedido e Cotação'!F80=10,(N70*AG$9)/2,IF('Pedido e Cotação'!F80=25,(N70*AH$9)/2,IF('Pedido e Cotação'!F80=50,(N70*AI$9)/2,IF('Pedido e Cotação'!F80=100,(N70*AJ$9)/2,IF('Pedido e Cotação'!F80=200,(N70*AK$9)/2,IF('Pedido e Cotação'!F80=1000,N70*AL$9)))))))</f>
        <v/>
      </c>
      <c r="AC70" s="207" t="str">
        <f aca="false">IF(O70=0,"",IF('Pedido e Cotação'!F80=10,(O70*AG$10),IF('Pedido e Cotação'!F80=25,(O70*AH$10),IF('Pedido e Cotação'!F80=50,(O70*AI$10),IF('Pedido e Cotação'!F80=100,(O70*AJ$10),IF('Pedido e Cotação'!F80=200,(O70*AK$10),IF('Pedido e Cotação'!F80=1000,O70*AL$10)))))))</f>
        <v/>
      </c>
      <c r="AD70" s="208" t="n">
        <f aca="false">SUM(P70:AC70)+Marcações!AI70</f>
        <v>0</v>
      </c>
    </row>
    <row r="71" customFormat="false" ht="12.75" hidden="false" customHeight="false" outlineLevel="0" collapsed="false">
      <c r="B71" s="205" t="n">
        <f aca="false">LEN(SUBSTITUTE('Pedido e Cotação'!E81," ",""))</f>
        <v>0</v>
      </c>
      <c r="C71" s="206" t="n">
        <f aca="false">B71-SUM(D71:O71)</f>
        <v>0</v>
      </c>
      <c r="D71" s="206" t="n">
        <f aca="false">LEN('Pedido e Cotação'!E81)-LEN(SUBSTITUTE('Pedido e Cotação'!E81,"I",""))</f>
        <v>0</v>
      </c>
      <c r="E71" s="206" t="n">
        <f aca="false">LEN('Pedido e Cotação'!E81)-LEN(SUBSTITUTE('Pedido e Cotação'!E81,"[dU]",""))</f>
        <v>0</v>
      </c>
      <c r="F71" s="206" t="n">
        <f aca="false">LEN('Pedido e Cotação'!E81)-LEN(SUBSTITUTE('Pedido e Cotação'!E81,"[mrA]",""))</f>
        <v>0</v>
      </c>
      <c r="G71" s="206" t="n">
        <f aca="false">LEN('Pedido e Cotação'!E81)-LEN(SUBSTITUTE('Pedido e Cotação'!E81,"[mrC]",""))</f>
        <v>0</v>
      </c>
      <c r="H71" s="206" t="n">
        <f aca="false">LEN('Pedido e Cotação'!E81)-LEN(SUBSTITUTE('Pedido e Cotação'!E81,"[mrG]",""))</f>
        <v>0</v>
      </c>
      <c r="I71" s="206" t="n">
        <f aca="false">LEN('Pedido e Cotação'!E81)-LEN(SUBSTITUTE('Pedido e Cotação'!E81,"[mrT]",""))</f>
        <v>0</v>
      </c>
      <c r="J71" s="206" t="n">
        <f aca="false">LEN('Pedido e Cotação'!E81)-LEN(SUBSTITUTE('Pedido e Cotação'!E81,"[mrU]",""))</f>
        <v>0</v>
      </c>
      <c r="K71" s="206" t="n">
        <f aca="false">LEN('Pedido e Cotação'!E81)-LEN(SUBSTITUTE('Pedido e Cotação'!E81,"[mdC]",""))</f>
        <v>0</v>
      </c>
      <c r="L71" s="206" t="n">
        <f aca="false">LEN('Pedido e Cotação'!E81)-LEN(SUBSTITUTE('Pedido e Cotação'!E81,"8oxo",""))</f>
        <v>0</v>
      </c>
      <c r="M71" s="206" t="n">
        <f aca="false">LEN('Pedido e Cotação'!E81)-LEN(SUBSTITUTE('Pedido e Cotação'!E81,"C3",""))</f>
        <v>0</v>
      </c>
      <c r="N71" s="206" t="n">
        <f aca="false">LEN('Pedido e Cotação'!E81)-LEN(SUBSTITUTE('Pedido e Cotação'!E81,"C6",""))</f>
        <v>0</v>
      </c>
      <c r="O71" s="206" t="n">
        <f aca="false">LEN('Pedido e Cotação'!E81)-LEN(SUBSTITUTE('Pedido e Cotação'!E81,"*",""))</f>
        <v>0</v>
      </c>
      <c r="P71" s="207" t="n">
        <f aca="false">IF('Pedido e Cotação'!E81="",0,IF('Pedido e Cotação'!F81=10,Preço!J71,IF('Pedido e Cotação'!F81=25,Preço!K71,IF('Pedido e Cotação'!F81=50,Preço!L71,IF('Pedido e Cotação'!F81=100,Preço!M71,IF('Pedido e Cotação'!F81=200,Preço!N71,IF('Pedido e Cotação'!F81=1000,Preço!O71)))))))</f>
        <v>0</v>
      </c>
      <c r="Q71" s="207" t="n">
        <f aca="false">IF('Pedido e Cotação'!E81="",0,IF('Pedido e Cotação'!F81=10,Preço!Q71,IF('Pedido e Cotação'!F81=25,Preço!R71,IF('Pedido e Cotação'!F81=50,Preço!S71,IF('Pedido e Cotação'!F81=100,Preço!T71,IF('Pedido e Cotação'!F81=200,Preço!U71,IF('Pedido e Cotação'!F81=1000,Preço!V71)))))))</f>
        <v>0</v>
      </c>
      <c r="R71" s="207" t="str">
        <f aca="false">IF(D71=0,"",IF('Pedido e Cotação'!F81=10,D71*AG$6,IF('Pedido e Cotação'!F81=25,D71*AH$6,IF('Pedido e Cotação'!F81=50,D71*AI$6,IF('Pedido e Cotação'!F81=100,D71*AJ$6,IF('Pedido e Cotação'!F81=200,D71*AK$6,IF('Pedido e Cotação'!F81=1000,D71*AL$6)))))))</f>
        <v/>
      </c>
      <c r="S71" s="207" t="str">
        <f aca="false">IF(E71=0,"",IF('Pedido e Cotação'!F81=10,(E71/4)*AG$11,IF('Pedido e Cotação'!F81=25,(E71/4)*AH$11,IF('Pedido e Cotação'!F81=50,(E71/4)*AI$11,IF('Pedido e Cotação'!F81=100,(E71/4)*AJ$11,IF('Pedido e Cotação'!F81=200,(E71/4)*AK$11,IF('Pedido e Cotação'!F81=1000,(E71/4)*AL$11)))))))</f>
        <v/>
      </c>
      <c r="T71" s="207" t="str">
        <f aca="false">IF(F71=0,"",IF('Pedido e Cotação'!F81=10,(F71/5)*AG$12,IF('Pedido e Cotação'!F81=25,(F71/5)*AH$12,IF('Pedido e Cotação'!F81=50,(F71/5)*AI$12,IF('Pedido e Cotação'!F81=100,(F71/5)*AJ$12,IF('Pedido e Cotação'!F81=200,(F71/5)*AK$12,IF('Pedido e Cotação'!F81=1000,(F71/5)*AL$12)))))))</f>
        <v/>
      </c>
      <c r="U71" s="207" t="str">
        <f aca="false">IF(G71=0,"",IF('Pedido e Cotação'!F81=10,(G71/5)*AG$13,IF('Pedido e Cotação'!F81=25,(G71/5)*AH$13,IF('Pedido e Cotação'!F81=50,(G71/5)*AI$13,IF('Pedido e Cotação'!F81=100,(G71/5)*AJ$13,IF('Pedido e Cotação'!F81=200,(G71/5)*AK$13,IF('Pedido e Cotação'!F81=1000,(G71/5)*AL$13)))))))</f>
        <v/>
      </c>
      <c r="V71" s="207" t="str">
        <f aca="false">IF(H71=0,"",IF('Pedido e Cotação'!F81=10,(H71/5)*AG$14,IF('Pedido e Cotação'!F81=25,(H71/5)*AH$14,IF('Pedido e Cotação'!F81=50,(H71/5)*AI$14,IF('Pedido e Cotação'!F81=100,(H71/5)*AJ$14,IF('Pedido e Cotação'!F81=200,(H71/5)*AK$14,IF('Pedido e Cotação'!F81=1000,(H71/5)*AL$14)))))))</f>
        <v/>
      </c>
      <c r="W71" s="207" t="str">
        <f aca="false">IF(I71=0,"",IF('Pedido e Cotação'!F81=10,(I71/5)*AG$15,IF('Pedido e Cotação'!F81=25,(I71/5)*AH$15,IF('Pedido e Cotação'!F81=50,(I71/5)*AI$15,IF('Pedido e Cotação'!F81=100,(I71/5)*AJ$15,IF('Pedido e Cotação'!F81=200,(I71/5)*AK$15,IF('Pedido e Cotação'!F81=1000,(I71/5)*AL$15)))))))</f>
        <v/>
      </c>
      <c r="X71" s="207" t="str">
        <f aca="false">IF(J71=0,"",IF('Pedido e Cotação'!F81=10,(J71/5)*AG$16,IF('Pedido e Cotação'!F81=25,(J71/5)*AH$16,IF('Pedido e Cotação'!F81=50,(J71/5)*AI$16,IF('Pedido e Cotação'!F81=100,(J71/5)*AJ$16,IF('Pedido e Cotação'!F81=200,(J71/5)*AK$16,IF('Pedido e Cotação'!F81=1000,(J71/5)*AL$16)))))))</f>
        <v/>
      </c>
      <c r="Y71" s="207" t="str">
        <f aca="false">IF(K71=0,"",IF('Pedido e Cotação'!F81=10,(K71/5)*AG$17,IF('Pedido e Cotação'!F81=25,(K71/5)*AH$17,IF('Pedido e Cotação'!F81=50,(K71/5)*AI$17,IF('Pedido e Cotação'!F81=100,(K71/5)*AJ$17,IF('Pedido e Cotação'!F81=200,(K71/5)*AK$17,IF('Pedido e Cotação'!F81=1000,(K71/5)*AL$17)))))))</f>
        <v/>
      </c>
      <c r="Z71" s="207" t="str">
        <f aca="false">IF(L71=0,"",IF('Pedido e Cotação'!F81=10,((L71)*AG$7)/4,IF('Pedido e Cotação'!F81=25,((L71)*AH$7)/4,IF('Pedido e Cotação'!F81=50,((L71)*AI$7)/4,IF('Pedido e Cotação'!F81=100,((L71)*AJ$7)/4,IF('Pedido e Cotação'!F81=200,((L71)*AK$7)/4,IF('Pedido e Cotação'!F81=1000,(L71)*AL$7)))))))</f>
        <v/>
      </c>
      <c r="AA71" s="207" t="str">
        <f aca="false">IF(M71=0,"",IF('Pedido e Cotação'!F81=10,(M71*AG$8)/2,IF('Pedido e Cotação'!F81=25,(M71*AH$8)/2,IF('Pedido e Cotação'!F81=50,(M71*AI$8)/2,IF('Pedido e Cotação'!F81=100,(M71*AJ$8)/2,IF('Pedido e Cotação'!F81=200,(M71*AK$8)/2,IF('Pedido e Cotação'!F81=1000,M71*AL$8)))))))</f>
        <v/>
      </c>
      <c r="AB71" s="207" t="str">
        <f aca="false">IF(N71=0,"",IF('Pedido e Cotação'!F81=10,(N71*AG$9)/2,IF('Pedido e Cotação'!F81=25,(N71*AH$9)/2,IF('Pedido e Cotação'!F81=50,(N71*AI$9)/2,IF('Pedido e Cotação'!F81=100,(N71*AJ$9)/2,IF('Pedido e Cotação'!F81=200,(N71*AK$9)/2,IF('Pedido e Cotação'!F81=1000,N71*AL$9)))))))</f>
        <v/>
      </c>
      <c r="AC71" s="207" t="str">
        <f aca="false">IF(O71=0,"",IF('Pedido e Cotação'!F81=10,(O71*AG$10),IF('Pedido e Cotação'!F81=25,(O71*AH$10),IF('Pedido e Cotação'!F81=50,(O71*AI$10),IF('Pedido e Cotação'!F81=100,(O71*AJ$10),IF('Pedido e Cotação'!F81=200,(O71*AK$10),IF('Pedido e Cotação'!F81=1000,O71*AL$10)))))))</f>
        <v/>
      </c>
      <c r="AD71" s="208" t="n">
        <f aca="false">SUM(P71:AC71)+Marcações!AI71</f>
        <v>0</v>
      </c>
    </row>
    <row r="72" customFormat="false" ht="12.75" hidden="false" customHeight="false" outlineLevel="0" collapsed="false">
      <c r="B72" s="205" t="n">
        <f aca="false">LEN(SUBSTITUTE('Pedido e Cotação'!E82," ",""))</f>
        <v>0</v>
      </c>
      <c r="C72" s="206" t="n">
        <f aca="false">B72-SUM(D72:O72)</f>
        <v>0</v>
      </c>
      <c r="D72" s="206" t="n">
        <f aca="false">LEN('Pedido e Cotação'!E82)-LEN(SUBSTITUTE('Pedido e Cotação'!E82,"I",""))</f>
        <v>0</v>
      </c>
      <c r="E72" s="206" t="n">
        <f aca="false">LEN('Pedido e Cotação'!E82)-LEN(SUBSTITUTE('Pedido e Cotação'!E82,"[dU]",""))</f>
        <v>0</v>
      </c>
      <c r="F72" s="206" t="n">
        <f aca="false">LEN('Pedido e Cotação'!E82)-LEN(SUBSTITUTE('Pedido e Cotação'!E82,"[mrA]",""))</f>
        <v>0</v>
      </c>
      <c r="G72" s="206" t="n">
        <f aca="false">LEN('Pedido e Cotação'!E82)-LEN(SUBSTITUTE('Pedido e Cotação'!E82,"[mrC]",""))</f>
        <v>0</v>
      </c>
      <c r="H72" s="206" t="n">
        <f aca="false">LEN('Pedido e Cotação'!E82)-LEN(SUBSTITUTE('Pedido e Cotação'!E82,"[mrG]",""))</f>
        <v>0</v>
      </c>
      <c r="I72" s="206" t="n">
        <f aca="false">LEN('Pedido e Cotação'!E82)-LEN(SUBSTITUTE('Pedido e Cotação'!E82,"[mrT]",""))</f>
        <v>0</v>
      </c>
      <c r="J72" s="206" t="n">
        <f aca="false">LEN('Pedido e Cotação'!E82)-LEN(SUBSTITUTE('Pedido e Cotação'!E82,"[mrU]",""))</f>
        <v>0</v>
      </c>
      <c r="K72" s="206" t="n">
        <f aca="false">LEN('Pedido e Cotação'!E82)-LEN(SUBSTITUTE('Pedido e Cotação'!E82,"[mdC]",""))</f>
        <v>0</v>
      </c>
      <c r="L72" s="206" t="n">
        <f aca="false">LEN('Pedido e Cotação'!E82)-LEN(SUBSTITUTE('Pedido e Cotação'!E82,"8oxo",""))</f>
        <v>0</v>
      </c>
      <c r="M72" s="206" t="n">
        <f aca="false">LEN('Pedido e Cotação'!E82)-LEN(SUBSTITUTE('Pedido e Cotação'!E82,"C3",""))</f>
        <v>0</v>
      </c>
      <c r="N72" s="206" t="n">
        <f aca="false">LEN('Pedido e Cotação'!E82)-LEN(SUBSTITUTE('Pedido e Cotação'!E82,"C6",""))</f>
        <v>0</v>
      </c>
      <c r="O72" s="206" t="n">
        <f aca="false">LEN('Pedido e Cotação'!E82)-LEN(SUBSTITUTE('Pedido e Cotação'!E82,"*",""))</f>
        <v>0</v>
      </c>
      <c r="P72" s="207" t="n">
        <f aca="false">IF('Pedido e Cotação'!E82="",0,IF('Pedido e Cotação'!F82=10,Preço!J72,IF('Pedido e Cotação'!F82=25,Preço!K72,IF('Pedido e Cotação'!F82=50,Preço!L72,IF('Pedido e Cotação'!F82=100,Preço!M72,IF('Pedido e Cotação'!F82=200,Preço!N72,IF('Pedido e Cotação'!F82=1000,Preço!O72)))))))</f>
        <v>0</v>
      </c>
      <c r="Q72" s="207" t="n">
        <f aca="false">IF('Pedido e Cotação'!E82="",0,IF('Pedido e Cotação'!F82=10,Preço!Q72,IF('Pedido e Cotação'!F82=25,Preço!R72,IF('Pedido e Cotação'!F82=50,Preço!S72,IF('Pedido e Cotação'!F82=100,Preço!T72,IF('Pedido e Cotação'!F82=200,Preço!U72,IF('Pedido e Cotação'!F82=1000,Preço!V72)))))))</f>
        <v>0</v>
      </c>
      <c r="R72" s="207" t="str">
        <f aca="false">IF(D72=0,"",IF('Pedido e Cotação'!F82=10,D72*AG$6,IF('Pedido e Cotação'!F82=25,D72*AH$6,IF('Pedido e Cotação'!F82=50,D72*AI$6,IF('Pedido e Cotação'!F82=100,D72*AJ$6,IF('Pedido e Cotação'!F82=200,D72*AK$6,IF('Pedido e Cotação'!F82=1000,D72*AL$6)))))))</f>
        <v/>
      </c>
      <c r="S72" s="207" t="str">
        <f aca="false">IF(E72=0,"",IF('Pedido e Cotação'!F82=10,(E72/4)*AG$11,IF('Pedido e Cotação'!F82=25,(E72/4)*AH$11,IF('Pedido e Cotação'!F82=50,(E72/4)*AI$11,IF('Pedido e Cotação'!F82=100,(E72/4)*AJ$11,IF('Pedido e Cotação'!F82=200,(E72/4)*AK$11,IF('Pedido e Cotação'!F82=1000,(E72/4)*AL$11)))))))</f>
        <v/>
      </c>
      <c r="T72" s="207" t="str">
        <f aca="false">IF(F72=0,"",IF('Pedido e Cotação'!F82=10,(F72/5)*AG$12,IF('Pedido e Cotação'!F82=25,(F72/5)*AH$12,IF('Pedido e Cotação'!F82=50,(F72/5)*AI$12,IF('Pedido e Cotação'!F82=100,(F72/5)*AJ$12,IF('Pedido e Cotação'!F82=200,(F72/5)*AK$12,IF('Pedido e Cotação'!F82=1000,(F72/5)*AL$12)))))))</f>
        <v/>
      </c>
      <c r="U72" s="207" t="str">
        <f aca="false">IF(G72=0,"",IF('Pedido e Cotação'!F82=10,(G72/5)*AG$13,IF('Pedido e Cotação'!F82=25,(G72/5)*AH$13,IF('Pedido e Cotação'!F82=50,(G72/5)*AI$13,IF('Pedido e Cotação'!F82=100,(G72/5)*AJ$13,IF('Pedido e Cotação'!F82=200,(G72/5)*AK$13,IF('Pedido e Cotação'!F82=1000,(G72/5)*AL$13)))))))</f>
        <v/>
      </c>
      <c r="V72" s="207" t="str">
        <f aca="false">IF(H72=0,"",IF('Pedido e Cotação'!F82=10,(H72/5)*AG$14,IF('Pedido e Cotação'!F82=25,(H72/5)*AH$14,IF('Pedido e Cotação'!F82=50,(H72/5)*AI$14,IF('Pedido e Cotação'!F82=100,(H72/5)*AJ$14,IF('Pedido e Cotação'!F82=200,(H72/5)*AK$14,IF('Pedido e Cotação'!F82=1000,(H72/5)*AL$14)))))))</f>
        <v/>
      </c>
      <c r="W72" s="207" t="str">
        <f aca="false">IF(I72=0,"",IF('Pedido e Cotação'!F82=10,(I72/5)*AG$15,IF('Pedido e Cotação'!F82=25,(I72/5)*AH$15,IF('Pedido e Cotação'!F82=50,(I72/5)*AI$15,IF('Pedido e Cotação'!F82=100,(I72/5)*AJ$15,IF('Pedido e Cotação'!F82=200,(I72/5)*AK$15,IF('Pedido e Cotação'!F82=1000,(I72/5)*AL$15)))))))</f>
        <v/>
      </c>
      <c r="X72" s="207" t="str">
        <f aca="false">IF(J72=0,"",IF('Pedido e Cotação'!F82=10,(J72/5)*AG$16,IF('Pedido e Cotação'!F82=25,(J72/5)*AH$16,IF('Pedido e Cotação'!F82=50,(J72/5)*AI$16,IF('Pedido e Cotação'!F82=100,(J72/5)*AJ$16,IF('Pedido e Cotação'!F82=200,(J72/5)*AK$16,IF('Pedido e Cotação'!F82=1000,(J72/5)*AL$16)))))))</f>
        <v/>
      </c>
      <c r="Y72" s="207" t="str">
        <f aca="false">IF(K72=0,"",IF('Pedido e Cotação'!F82=10,(K72/5)*AG$17,IF('Pedido e Cotação'!F82=25,(K72/5)*AH$17,IF('Pedido e Cotação'!F82=50,(K72/5)*AI$17,IF('Pedido e Cotação'!F82=100,(K72/5)*AJ$17,IF('Pedido e Cotação'!F82=200,(K72/5)*AK$17,IF('Pedido e Cotação'!F82=1000,(K72/5)*AL$17)))))))</f>
        <v/>
      </c>
      <c r="Z72" s="207" t="str">
        <f aca="false">IF(L72=0,"",IF('Pedido e Cotação'!F82=10,((L72)*AG$7)/4,IF('Pedido e Cotação'!F82=25,((L72)*AH$7)/4,IF('Pedido e Cotação'!F82=50,((L72)*AI$7)/4,IF('Pedido e Cotação'!F82=100,((L72)*AJ$7)/4,IF('Pedido e Cotação'!F82=200,((L72)*AK$7)/4,IF('Pedido e Cotação'!F82=1000,(L72)*AL$7)))))))</f>
        <v/>
      </c>
      <c r="AA72" s="207" t="str">
        <f aca="false">IF(M72=0,"",IF('Pedido e Cotação'!F82=10,(M72*AG$8)/2,IF('Pedido e Cotação'!F82=25,(M72*AH$8)/2,IF('Pedido e Cotação'!F82=50,(M72*AI$8)/2,IF('Pedido e Cotação'!F82=100,(M72*AJ$8)/2,IF('Pedido e Cotação'!F82=200,(M72*AK$8)/2,IF('Pedido e Cotação'!F82=1000,M72*AL$8)))))))</f>
        <v/>
      </c>
      <c r="AB72" s="207" t="str">
        <f aca="false">IF(N72=0,"",IF('Pedido e Cotação'!F82=10,(N72*AG$9)/2,IF('Pedido e Cotação'!F82=25,(N72*AH$9)/2,IF('Pedido e Cotação'!F82=50,(N72*AI$9)/2,IF('Pedido e Cotação'!F82=100,(N72*AJ$9)/2,IF('Pedido e Cotação'!F82=200,(N72*AK$9)/2,IF('Pedido e Cotação'!F82=1000,N72*AL$9)))))))</f>
        <v/>
      </c>
      <c r="AC72" s="207" t="str">
        <f aca="false">IF(O72=0,"",IF('Pedido e Cotação'!F82=10,(O72*AG$10),IF('Pedido e Cotação'!F82=25,(O72*AH$10),IF('Pedido e Cotação'!F82=50,(O72*AI$10),IF('Pedido e Cotação'!F82=100,(O72*AJ$10),IF('Pedido e Cotação'!F82=200,(O72*AK$10),IF('Pedido e Cotação'!F82=1000,O72*AL$10)))))))</f>
        <v/>
      </c>
      <c r="AD72" s="208" t="n">
        <f aca="false">SUM(P72:AC72)+Marcações!AI72</f>
        <v>0</v>
      </c>
    </row>
    <row r="73" customFormat="false" ht="12.75" hidden="false" customHeight="false" outlineLevel="0" collapsed="false">
      <c r="B73" s="205" t="n">
        <f aca="false">LEN(SUBSTITUTE('Pedido e Cotação'!E83," ",""))</f>
        <v>0</v>
      </c>
      <c r="C73" s="206" t="n">
        <f aca="false">B73-SUM(D73:O73)</f>
        <v>0</v>
      </c>
      <c r="D73" s="206" t="n">
        <f aca="false">LEN('Pedido e Cotação'!E83)-LEN(SUBSTITUTE('Pedido e Cotação'!E83,"I",""))</f>
        <v>0</v>
      </c>
      <c r="E73" s="206" t="n">
        <f aca="false">LEN('Pedido e Cotação'!E83)-LEN(SUBSTITUTE('Pedido e Cotação'!E83,"[dU]",""))</f>
        <v>0</v>
      </c>
      <c r="F73" s="206" t="n">
        <f aca="false">LEN('Pedido e Cotação'!E83)-LEN(SUBSTITUTE('Pedido e Cotação'!E83,"[mrA]",""))</f>
        <v>0</v>
      </c>
      <c r="G73" s="206" t="n">
        <f aca="false">LEN('Pedido e Cotação'!E83)-LEN(SUBSTITUTE('Pedido e Cotação'!E83,"[mrC]",""))</f>
        <v>0</v>
      </c>
      <c r="H73" s="206" t="n">
        <f aca="false">LEN('Pedido e Cotação'!E83)-LEN(SUBSTITUTE('Pedido e Cotação'!E83,"[mrG]",""))</f>
        <v>0</v>
      </c>
      <c r="I73" s="206" t="n">
        <f aca="false">LEN('Pedido e Cotação'!E83)-LEN(SUBSTITUTE('Pedido e Cotação'!E83,"[mrT]",""))</f>
        <v>0</v>
      </c>
      <c r="J73" s="206" t="n">
        <f aca="false">LEN('Pedido e Cotação'!E83)-LEN(SUBSTITUTE('Pedido e Cotação'!E83,"[mrU]",""))</f>
        <v>0</v>
      </c>
      <c r="K73" s="206" t="n">
        <f aca="false">LEN('Pedido e Cotação'!E83)-LEN(SUBSTITUTE('Pedido e Cotação'!E83,"[mdC]",""))</f>
        <v>0</v>
      </c>
      <c r="L73" s="206" t="n">
        <f aca="false">LEN('Pedido e Cotação'!E83)-LEN(SUBSTITUTE('Pedido e Cotação'!E83,"8oxo",""))</f>
        <v>0</v>
      </c>
      <c r="M73" s="206" t="n">
        <f aca="false">LEN('Pedido e Cotação'!E83)-LEN(SUBSTITUTE('Pedido e Cotação'!E83,"C3",""))</f>
        <v>0</v>
      </c>
      <c r="N73" s="206" t="n">
        <f aca="false">LEN('Pedido e Cotação'!E83)-LEN(SUBSTITUTE('Pedido e Cotação'!E83,"C6",""))</f>
        <v>0</v>
      </c>
      <c r="O73" s="206" t="n">
        <f aca="false">LEN('Pedido e Cotação'!E83)-LEN(SUBSTITUTE('Pedido e Cotação'!E83,"*",""))</f>
        <v>0</v>
      </c>
      <c r="P73" s="207" t="n">
        <f aca="false">IF('Pedido e Cotação'!E83="",0,IF('Pedido e Cotação'!F83=10,Preço!J73,IF('Pedido e Cotação'!F83=25,Preço!K73,IF('Pedido e Cotação'!F83=50,Preço!L73,IF('Pedido e Cotação'!F83=100,Preço!M73,IF('Pedido e Cotação'!F83=200,Preço!N73,IF('Pedido e Cotação'!F83=1000,Preço!O73)))))))</f>
        <v>0</v>
      </c>
      <c r="Q73" s="207" t="n">
        <f aca="false">IF('Pedido e Cotação'!E83="",0,IF('Pedido e Cotação'!F83=10,Preço!Q73,IF('Pedido e Cotação'!F83=25,Preço!R73,IF('Pedido e Cotação'!F83=50,Preço!S73,IF('Pedido e Cotação'!F83=100,Preço!T73,IF('Pedido e Cotação'!F83=200,Preço!U73,IF('Pedido e Cotação'!F83=1000,Preço!V73)))))))</f>
        <v>0</v>
      </c>
      <c r="R73" s="207" t="str">
        <f aca="false">IF(D73=0,"",IF('Pedido e Cotação'!F83=10,D73*AG$6,IF('Pedido e Cotação'!F83=25,D73*AH$6,IF('Pedido e Cotação'!F83=50,D73*AI$6,IF('Pedido e Cotação'!F83=100,D73*AJ$6,IF('Pedido e Cotação'!F83=200,D73*AK$6,IF('Pedido e Cotação'!F83=1000,D73*AL$6)))))))</f>
        <v/>
      </c>
      <c r="S73" s="207" t="str">
        <f aca="false">IF(E73=0,"",IF('Pedido e Cotação'!F83=10,(E73/4)*AG$11,IF('Pedido e Cotação'!F83=25,(E73/4)*AH$11,IF('Pedido e Cotação'!F83=50,(E73/4)*AI$11,IF('Pedido e Cotação'!F83=100,(E73/4)*AJ$11,IF('Pedido e Cotação'!F83=200,(E73/4)*AK$11,IF('Pedido e Cotação'!F83=1000,(E73/4)*AL$11)))))))</f>
        <v/>
      </c>
      <c r="T73" s="207" t="str">
        <f aca="false">IF(F73=0,"",IF('Pedido e Cotação'!F83=10,(F73/5)*AG$12,IF('Pedido e Cotação'!F83=25,(F73/5)*AH$12,IF('Pedido e Cotação'!F83=50,(F73/5)*AI$12,IF('Pedido e Cotação'!F83=100,(F73/5)*AJ$12,IF('Pedido e Cotação'!F83=200,(F73/5)*AK$12,IF('Pedido e Cotação'!F83=1000,(F73/5)*AL$12)))))))</f>
        <v/>
      </c>
      <c r="U73" s="207" t="str">
        <f aca="false">IF(G73=0,"",IF('Pedido e Cotação'!F83=10,(G73/5)*AG$13,IF('Pedido e Cotação'!F83=25,(G73/5)*AH$13,IF('Pedido e Cotação'!F83=50,(G73/5)*AI$13,IF('Pedido e Cotação'!F83=100,(G73/5)*AJ$13,IF('Pedido e Cotação'!F83=200,(G73/5)*AK$13,IF('Pedido e Cotação'!F83=1000,(G73/5)*AL$13)))))))</f>
        <v/>
      </c>
      <c r="V73" s="207" t="str">
        <f aca="false">IF(H73=0,"",IF('Pedido e Cotação'!F83=10,(H73/5)*AG$14,IF('Pedido e Cotação'!F83=25,(H73/5)*AH$14,IF('Pedido e Cotação'!F83=50,(H73/5)*AI$14,IF('Pedido e Cotação'!F83=100,(H73/5)*AJ$14,IF('Pedido e Cotação'!F83=200,(H73/5)*AK$14,IF('Pedido e Cotação'!F83=1000,(H73/5)*AL$14)))))))</f>
        <v/>
      </c>
      <c r="W73" s="207" t="str">
        <f aca="false">IF(I73=0,"",IF('Pedido e Cotação'!F83=10,(I73/5)*AG$15,IF('Pedido e Cotação'!F83=25,(I73/5)*AH$15,IF('Pedido e Cotação'!F83=50,(I73/5)*AI$15,IF('Pedido e Cotação'!F83=100,(I73/5)*AJ$15,IF('Pedido e Cotação'!F83=200,(I73/5)*AK$15,IF('Pedido e Cotação'!F83=1000,(I73/5)*AL$15)))))))</f>
        <v/>
      </c>
      <c r="X73" s="207" t="str">
        <f aca="false">IF(J73=0,"",IF('Pedido e Cotação'!F83=10,(J73/5)*AG$16,IF('Pedido e Cotação'!F83=25,(J73/5)*AH$16,IF('Pedido e Cotação'!F83=50,(J73/5)*AI$16,IF('Pedido e Cotação'!F83=100,(J73/5)*AJ$16,IF('Pedido e Cotação'!F83=200,(J73/5)*AK$16,IF('Pedido e Cotação'!F83=1000,(J73/5)*AL$16)))))))</f>
        <v/>
      </c>
      <c r="Y73" s="207" t="str">
        <f aca="false">IF(K73=0,"",IF('Pedido e Cotação'!F83=10,(K73/5)*AG$17,IF('Pedido e Cotação'!F83=25,(K73/5)*AH$17,IF('Pedido e Cotação'!F83=50,(K73/5)*AI$17,IF('Pedido e Cotação'!F83=100,(K73/5)*AJ$17,IF('Pedido e Cotação'!F83=200,(K73/5)*AK$17,IF('Pedido e Cotação'!F83=1000,(K73/5)*AL$17)))))))</f>
        <v/>
      </c>
      <c r="Z73" s="207" t="str">
        <f aca="false">IF(L73=0,"",IF('Pedido e Cotação'!F83=10,((L73)*AG$7)/4,IF('Pedido e Cotação'!F83=25,((L73)*AH$7)/4,IF('Pedido e Cotação'!F83=50,((L73)*AI$7)/4,IF('Pedido e Cotação'!F83=100,((L73)*AJ$7)/4,IF('Pedido e Cotação'!F83=200,((L73)*AK$7)/4,IF('Pedido e Cotação'!F83=1000,(L73)*AL$7)))))))</f>
        <v/>
      </c>
      <c r="AA73" s="207" t="str">
        <f aca="false">IF(M73=0,"",IF('Pedido e Cotação'!F83=10,(M73*AG$8)/2,IF('Pedido e Cotação'!F83=25,(M73*AH$8)/2,IF('Pedido e Cotação'!F83=50,(M73*AI$8)/2,IF('Pedido e Cotação'!F83=100,(M73*AJ$8)/2,IF('Pedido e Cotação'!F83=200,(M73*AK$8)/2,IF('Pedido e Cotação'!F83=1000,M73*AL$8)))))))</f>
        <v/>
      </c>
      <c r="AB73" s="207" t="str">
        <f aca="false">IF(N73=0,"",IF('Pedido e Cotação'!F83=10,(N73*AG$9)/2,IF('Pedido e Cotação'!F83=25,(N73*AH$9)/2,IF('Pedido e Cotação'!F83=50,(N73*AI$9)/2,IF('Pedido e Cotação'!F83=100,(N73*AJ$9)/2,IF('Pedido e Cotação'!F83=200,(N73*AK$9)/2,IF('Pedido e Cotação'!F83=1000,N73*AL$9)))))))</f>
        <v/>
      </c>
      <c r="AC73" s="207" t="str">
        <f aca="false">IF(O73=0,"",IF('Pedido e Cotação'!F83=10,(O73*AG$10),IF('Pedido e Cotação'!F83=25,(O73*AH$10),IF('Pedido e Cotação'!F83=50,(O73*AI$10),IF('Pedido e Cotação'!F83=100,(O73*AJ$10),IF('Pedido e Cotação'!F83=200,(O73*AK$10),IF('Pedido e Cotação'!F83=1000,O73*AL$10)))))))</f>
        <v/>
      </c>
      <c r="AD73" s="208" t="n">
        <f aca="false">SUM(P73:AC73)+Marcações!AI73</f>
        <v>0</v>
      </c>
    </row>
    <row r="74" customFormat="false" ht="12.75" hidden="false" customHeight="false" outlineLevel="0" collapsed="false">
      <c r="B74" s="205" t="n">
        <f aca="false">LEN(SUBSTITUTE('Pedido e Cotação'!E84," ",""))</f>
        <v>0</v>
      </c>
      <c r="C74" s="206" t="n">
        <f aca="false">B74-SUM(D74:O74)</f>
        <v>0</v>
      </c>
      <c r="D74" s="206" t="n">
        <f aca="false">LEN('Pedido e Cotação'!E84)-LEN(SUBSTITUTE('Pedido e Cotação'!E84,"I",""))</f>
        <v>0</v>
      </c>
      <c r="E74" s="206" t="n">
        <f aca="false">LEN('Pedido e Cotação'!E84)-LEN(SUBSTITUTE('Pedido e Cotação'!E84,"[dU]",""))</f>
        <v>0</v>
      </c>
      <c r="F74" s="206" t="n">
        <f aca="false">LEN('Pedido e Cotação'!E84)-LEN(SUBSTITUTE('Pedido e Cotação'!E84,"[mrA]",""))</f>
        <v>0</v>
      </c>
      <c r="G74" s="206" t="n">
        <f aca="false">LEN('Pedido e Cotação'!E84)-LEN(SUBSTITUTE('Pedido e Cotação'!E84,"[mrC]",""))</f>
        <v>0</v>
      </c>
      <c r="H74" s="206" t="n">
        <f aca="false">LEN('Pedido e Cotação'!E84)-LEN(SUBSTITUTE('Pedido e Cotação'!E84,"[mrG]",""))</f>
        <v>0</v>
      </c>
      <c r="I74" s="206" t="n">
        <f aca="false">LEN('Pedido e Cotação'!E84)-LEN(SUBSTITUTE('Pedido e Cotação'!E84,"[mrT]",""))</f>
        <v>0</v>
      </c>
      <c r="J74" s="206" t="n">
        <f aca="false">LEN('Pedido e Cotação'!E84)-LEN(SUBSTITUTE('Pedido e Cotação'!E84,"[mrU]",""))</f>
        <v>0</v>
      </c>
      <c r="K74" s="206" t="n">
        <f aca="false">LEN('Pedido e Cotação'!E84)-LEN(SUBSTITUTE('Pedido e Cotação'!E84,"[mdC]",""))</f>
        <v>0</v>
      </c>
      <c r="L74" s="206" t="n">
        <f aca="false">LEN('Pedido e Cotação'!E84)-LEN(SUBSTITUTE('Pedido e Cotação'!E84,"8oxo",""))</f>
        <v>0</v>
      </c>
      <c r="M74" s="206" t="n">
        <f aca="false">LEN('Pedido e Cotação'!E84)-LEN(SUBSTITUTE('Pedido e Cotação'!E84,"C3",""))</f>
        <v>0</v>
      </c>
      <c r="N74" s="206" t="n">
        <f aca="false">LEN('Pedido e Cotação'!E84)-LEN(SUBSTITUTE('Pedido e Cotação'!E84,"C6",""))</f>
        <v>0</v>
      </c>
      <c r="O74" s="206" t="n">
        <f aca="false">LEN('Pedido e Cotação'!E84)-LEN(SUBSTITUTE('Pedido e Cotação'!E84,"*",""))</f>
        <v>0</v>
      </c>
      <c r="P74" s="207" t="n">
        <f aca="false">IF('Pedido e Cotação'!E84="",0,IF('Pedido e Cotação'!F84=10,Preço!J74,IF('Pedido e Cotação'!F84=25,Preço!K74,IF('Pedido e Cotação'!F84=50,Preço!L74,IF('Pedido e Cotação'!F84=100,Preço!M74,IF('Pedido e Cotação'!F84=200,Preço!N74,IF('Pedido e Cotação'!F84=1000,Preço!O74)))))))</f>
        <v>0</v>
      </c>
      <c r="Q74" s="207" t="n">
        <f aca="false">IF('Pedido e Cotação'!E84="",0,IF('Pedido e Cotação'!F84=10,Preço!Q74,IF('Pedido e Cotação'!F84=25,Preço!R74,IF('Pedido e Cotação'!F84=50,Preço!S74,IF('Pedido e Cotação'!F84=100,Preço!T74,IF('Pedido e Cotação'!F84=200,Preço!U74,IF('Pedido e Cotação'!F84=1000,Preço!V74)))))))</f>
        <v>0</v>
      </c>
      <c r="R74" s="207" t="str">
        <f aca="false">IF(D74=0,"",IF('Pedido e Cotação'!F84=10,D74*AG$6,IF('Pedido e Cotação'!F84=25,D74*AH$6,IF('Pedido e Cotação'!F84=50,D74*AI$6,IF('Pedido e Cotação'!F84=100,D74*AJ$6,IF('Pedido e Cotação'!F84=200,D74*AK$6,IF('Pedido e Cotação'!F84=1000,D74*AL$6)))))))</f>
        <v/>
      </c>
      <c r="S74" s="207" t="str">
        <f aca="false">IF(E74=0,"",IF('Pedido e Cotação'!F84=10,(E74/4)*AG$11,IF('Pedido e Cotação'!F84=25,(E74/4)*AH$11,IF('Pedido e Cotação'!F84=50,(E74/4)*AI$11,IF('Pedido e Cotação'!F84=100,(E74/4)*AJ$11,IF('Pedido e Cotação'!F84=200,(E74/4)*AK$11,IF('Pedido e Cotação'!F84=1000,(E74/4)*AL$11)))))))</f>
        <v/>
      </c>
      <c r="T74" s="207" t="str">
        <f aca="false">IF(F74=0,"",IF('Pedido e Cotação'!F84=10,(F74/5)*AG$12,IF('Pedido e Cotação'!F84=25,(F74/5)*AH$12,IF('Pedido e Cotação'!F84=50,(F74/5)*AI$12,IF('Pedido e Cotação'!F84=100,(F74/5)*AJ$12,IF('Pedido e Cotação'!F84=200,(F74/5)*AK$12,IF('Pedido e Cotação'!F84=1000,(F74/5)*AL$12)))))))</f>
        <v/>
      </c>
      <c r="U74" s="207" t="str">
        <f aca="false">IF(G74=0,"",IF('Pedido e Cotação'!F84=10,(G74/5)*AG$13,IF('Pedido e Cotação'!F84=25,(G74/5)*AH$13,IF('Pedido e Cotação'!F84=50,(G74/5)*AI$13,IF('Pedido e Cotação'!F84=100,(G74/5)*AJ$13,IF('Pedido e Cotação'!F84=200,(G74/5)*AK$13,IF('Pedido e Cotação'!F84=1000,(G74/5)*AL$13)))))))</f>
        <v/>
      </c>
      <c r="V74" s="207" t="str">
        <f aca="false">IF(H74=0,"",IF('Pedido e Cotação'!F84=10,(H74/5)*AG$14,IF('Pedido e Cotação'!F84=25,(H74/5)*AH$14,IF('Pedido e Cotação'!F84=50,(H74/5)*AI$14,IF('Pedido e Cotação'!F84=100,(H74/5)*AJ$14,IF('Pedido e Cotação'!F84=200,(H74/5)*AK$14,IF('Pedido e Cotação'!F84=1000,(H74/5)*AL$14)))))))</f>
        <v/>
      </c>
      <c r="W74" s="207" t="str">
        <f aca="false">IF(I74=0,"",IF('Pedido e Cotação'!F84=10,(I74/5)*AG$15,IF('Pedido e Cotação'!F84=25,(I74/5)*AH$15,IF('Pedido e Cotação'!F84=50,(I74/5)*AI$15,IF('Pedido e Cotação'!F84=100,(I74/5)*AJ$15,IF('Pedido e Cotação'!F84=200,(I74/5)*AK$15,IF('Pedido e Cotação'!F84=1000,(I74/5)*AL$15)))))))</f>
        <v/>
      </c>
      <c r="X74" s="207" t="str">
        <f aca="false">IF(J74=0,"",IF('Pedido e Cotação'!F84=10,(J74/5)*AG$16,IF('Pedido e Cotação'!F84=25,(J74/5)*AH$16,IF('Pedido e Cotação'!F84=50,(J74/5)*AI$16,IF('Pedido e Cotação'!F84=100,(J74/5)*AJ$16,IF('Pedido e Cotação'!F84=200,(J74/5)*AK$16,IF('Pedido e Cotação'!F84=1000,(J74/5)*AL$16)))))))</f>
        <v/>
      </c>
      <c r="Y74" s="207" t="str">
        <f aca="false">IF(K74=0,"",IF('Pedido e Cotação'!F84=10,(K74/5)*AG$17,IF('Pedido e Cotação'!F84=25,(K74/5)*AH$17,IF('Pedido e Cotação'!F84=50,(K74/5)*AI$17,IF('Pedido e Cotação'!F84=100,(K74/5)*AJ$17,IF('Pedido e Cotação'!F84=200,(K74/5)*AK$17,IF('Pedido e Cotação'!F84=1000,(K74/5)*AL$17)))))))</f>
        <v/>
      </c>
      <c r="Z74" s="207" t="str">
        <f aca="false">IF(L74=0,"",IF('Pedido e Cotação'!F84=10,((L74)*AG$7)/4,IF('Pedido e Cotação'!F84=25,((L74)*AH$7)/4,IF('Pedido e Cotação'!F84=50,((L74)*AI$7)/4,IF('Pedido e Cotação'!F84=100,((L74)*AJ$7)/4,IF('Pedido e Cotação'!F84=200,((L74)*AK$7)/4,IF('Pedido e Cotação'!F84=1000,(L74)*AL$7)))))))</f>
        <v/>
      </c>
      <c r="AA74" s="207" t="str">
        <f aca="false">IF(M74=0,"",IF('Pedido e Cotação'!F84=10,(M74*AG$8)/2,IF('Pedido e Cotação'!F84=25,(M74*AH$8)/2,IF('Pedido e Cotação'!F84=50,(M74*AI$8)/2,IF('Pedido e Cotação'!F84=100,(M74*AJ$8)/2,IF('Pedido e Cotação'!F84=200,(M74*AK$8)/2,IF('Pedido e Cotação'!F84=1000,M74*AL$8)))))))</f>
        <v/>
      </c>
      <c r="AB74" s="207" t="str">
        <f aca="false">IF(N74=0,"",IF('Pedido e Cotação'!F84=10,(N74*AG$9)/2,IF('Pedido e Cotação'!F84=25,(N74*AH$9)/2,IF('Pedido e Cotação'!F84=50,(N74*AI$9)/2,IF('Pedido e Cotação'!F84=100,(N74*AJ$9)/2,IF('Pedido e Cotação'!F84=200,(N74*AK$9)/2,IF('Pedido e Cotação'!F84=1000,N74*AL$9)))))))</f>
        <v/>
      </c>
      <c r="AC74" s="207" t="str">
        <f aca="false">IF(O74=0,"",IF('Pedido e Cotação'!F84=10,(O74*AG$10),IF('Pedido e Cotação'!F84=25,(O74*AH$10),IF('Pedido e Cotação'!F84=50,(O74*AI$10),IF('Pedido e Cotação'!F84=100,(O74*AJ$10),IF('Pedido e Cotação'!F84=200,(O74*AK$10),IF('Pedido e Cotação'!F84=1000,O74*AL$10)))))))</f>
        <v/>
      </c>
      <c r="AD74" s="208" t="n">
        <f aca="false">SUM(P74:AC74)+Marcações!AI74</f>
        <v>0</v>
      </c>
    </row>
    <row r="75" customFormat="false" ht="12.75" hidden="false" customHeight="false" outlineLevel="0" collapsed="false">
      <c r="B75" s="205" t="n">
        <f aca="false">LEN(SUBSTITUTE('Pedido e Cotação'!E85," ",""))</f>
        <v>0</v>
      </c>
      <c r="C75" s="206" t="n">
        <f aca="false">B75-SUM(D75:O75)</f>
        <v>0</v>
      </c>
      <c r="D75" s="206" t="n">
        <f aca="false">LEN('Pedido e Cotação'!E85)-LEN(SUBSTITUTE('Pedido e Cotação'!E85,"I",""))</f>
        <v>0</v>
      </c>
      <c r="E75" s="206" t="n">
        <f aca="false">LEN('Pedido e Cotação'!E85)-LEN(SUBSTITUTE('Pedido e Cotação'!E85,"[dU]",""))</f>
        <v>0</v>
      </c>
      <c r="F75" s="206" t="n">
        <f aca="false">LEN('Pedido e Cotação'!E85)-LEN(SUBSTITUTE('Pedido e Cotação'!E85,"[mrA]",""))</f>
        <v>0</v>
      </c>
      <c r="G75" s="206" t="n">
        <f aca="false">LEN('Pedido e Cotação'!E85)-LEN(SUBSTITUTE('Pedido e Cotação'!E85,"[mrC]",""))</f>
        <v>0</v>
      </c>
      <c r="H75" s="206" t="n">
        <f aca="false">LEN('Pedido e Cotação'!E85)-LEN(SUBSTITUTE('Pedido e Cotação'!E85,"[mrG]",""))</f>
        <v>0</v>
      </c>
      <c r="I75" s="206" t="n">
        <f aca="false">LEN('Pedido e Cotação'!E85)-LEN(SUBSTITUTE('Pedido e Cotação'!E85,"[mrT]",""))</f>
        <v>0</v>
      </c>
      <c r="J75" s="206" t="n">
        <f aca="false">LEN('Pedido e Cotação'!E85)-LEN(SUBSTITUTE('Pedido e Cotação'!E85,"[mrU]",""))</f>
        <v>0</v>
      </c>
      <c r="K75" s="206" t="n">
        <f aca="false">LEN('Pedido e Cotação'!E85)-LEN(SUBSTITUTE('Pedido e Cotação'!E85,"[mdC]",""))</f>
        <v>0</v>
      </c>
      <c r="L75" s="206" t="n">
        <f aca="false">LEN('Pedido e Cotação'!E85)-LEN(SUBSTITUTE('Pedido e Cotação'!E85,"8oxo",""))</f>
        <v>0</v>
      </c>
      <c r="M75" s="206" t="n">
        <f aca="false">LEN('Pedido e Cotação'!E85)-LEN(SUBSTITUTE('Pedido e Cotação'!E85,"C3",""))</f>
        <v>0</v>
      </c>
      <c r="N75" s="206" t="n">
        <f aca="false">LEN('Pedido e Cotação'!E85)-LEN(SUBSTITUTE('Pedido e Cotação'!E85,"C6",""))</f>
        <v>0</v>
      </c>
      <c r="O75" s="206" t="n">
        <f aca="false">LEN('Pedido e Cotação'!E85)-LEN(SUBSTITUTE('Pedido e Cotação'!E85,"*",""))</f>
        <v>0</v>
      </c>
      <c r="P75" s="207" t="n">
        <f aca="false">IF('Pedido e Cotação'!E85="",0,IF('Pedido e Cotação'!F85=10,Preço!J75,IF('Pedido e Cotação'!F85=25,Preço!K75,IF('Pedido e Cotação'!F85=50,Preço!L75,IF('Pedido e Cotação'!F85=100,Preço!M75,IF('Pedido e Cotação'!F85=200,Preço!N75,IF('Pedido e Cotação'!F85=1000,Preço!O75)))))))</f>
        <v>0</v>
      </c>
      <c r="Q75" s="207" t="n">
        <f aca="false">IF('Pedido e Cotação'!E85="",0,IF('Pedido e Cotação'!F85=10,Preço!Q75,IF('Pedido e Cotação'!F85=25,Preço!R75,IF('Pedido e Cotação'!F85=50,Preço!S75,IF('Pedido e Cotação'!F85=100,Preço!T75,IF('Pedido e Cotação'!F85=200,Preço!U75,IF('Pedido e Cotação'!F85=1000,Preço!V75)))))))</f>
        <v>0</v>
      </c>
      <c r="R75" s="207" t="str">
        <f aca="false">IF(D75=0,"",IF('Pedido e Cotação'!F85=10,D75*AG$6,IF('Pedido e Cotação'!F85=25,D75*AH$6,IF('Pedido e Cotação'!F85=50,D75*AI$6,IF('Pedido e Cotação'!F85=100,D75*AJ$6,IF('Pedido e Cotação'!F85=200,D75*AK$6,IF('Pedido e Cotação'!F85=1000,D75*AL$6)))))))</f>
        <v/>
      </c>
      <c r="S75" s="207" t="str">
        <f aca="false">IF(E75=0,"",IF('Pedido e Cotação'!F85=10,(E75/4)*AG$11,IF('Pedido e Cotação'!F85=25,(E75/4)*AH$11,IF('Pedido e Cotação'!F85=50,(E75/4)*AI$11,IF('Pedido e Cotação'!F85=100,(E75/4)*AJ$11,IF('Pedido e Cotação'!F85=200,(E75/4)*AK$11,IF('Pedido e Cotação'!F85=1000,(E75/4)*AL$11)))))))</f>
        <v/>
      </c>
      <c r="T75" s="207" t="str">
        <f aca="false">IF(F75=0,"",IF('Pedido e Cotação'!F85=10,(F75/5)*AG$12,IF('Pedido e Cotação'!F85=25,(F75/5)*AH$12,IF('Pedido e Cotação'!F85=50,(F75/5)*AI$12,IF('Pedido e Cotação'!F85=100,(F75/5)*AJ$12,IF('Pedido e Cotação'!F85=200,(F75/5)*AK$12,IF('Pedido e Cotação'!F85=1000,(F75/5)*AL$12)))))))</f>
        <v/>
      </c>
      <c r="U75" s="207" t="str">
        <f aca="false">IF(G75=0,"",IF('Pedido e Cotação'!F85=10,(G75/5)*AG$13,IF('Pedido e Cotação'!F85=25,(G75/5)*AH$13,IF('Pedido e Cotação'!F85=50,(G75/5)*AI$13,IF('Pedido e Cotação'!F85=100,(G75/5)*AJ$13,IF('Pedido e Cotação'!F85=200,(G75/5)*AK$13,IF('Pedido e Cotação'!F85=1000,(G75/5)*AL$13)))))))</f>
        <v/>
      </c>
      <c r="V75" s="207" t="str">
        <f aca="false">IF(H75=0,"",IF('Pedido e Cotação'!F85=10,(H75/5)*AG$14,IF('Pedido e Cotação'!F85=25,(H75/5)*AH$14,IF('Pedido e Cotação'!F85=50,(H75/5)*AI$14,IF('Pedido e Cotação'!F85=100,(H75/5)*AJ$14,IF('Pedido e Cotação'!F85=200,(H75/5)*AK$14,IF('Pedido e Cotação'!F85=1000,(H75/5)*AL$14)))))))</f>
        <v/>
      </c>
      <c r="W75" s="207" t="str">
        <f aca="false">IF(I75=0,"",IF('Pedido e Cotação'!F85=10,(I75/5)*AG$15,IF('Pedido e Cotação'!F85=25,(I75/5)*AH$15,IF('Pedido e Cotação'!F85=50,(I75/5)*AI$15,IF('Pedido e Cotação'!F85=100,(I75/5)*AJ$15,IF('Pedido e Cotação'!F85=200,(I75/5)*AK$15,IF('Pedido e Cotação'!F85=1000,(I75/5)*AL$15)))))))</f>
        <v/>
      </c>
      <c r="X75" s="207" t="str">
        <f aca="false">IF(J75=0,"",IF('Pedido e Cotação'!F85=10,(J75/5)*AG$16,IF('Pedido e Cotação'!F85=25,(J75/5)*AH$16,IF('Pedido e Cotação'!F85=50,(J75/5)*AI$16,IF('Pedido e Cotação'!F85=100,(J75/5)*AJ$16,IF('Pedido e Cotação'!F85=200,(J75/5)*AK$16,IF('Pedido e Cotação'!F85=1000,(J75/5)*AL$16)))))))</f>
        <v/>
      </c>
      <c r="Y75" s="207" t="str">
        <f aca="false">IF(K75=0,"",IF('Pedido e Cotação'!F85=10,(K75/5)*AG$17,IF('Pedido e Cotação'!F85=25,(K75/5)*AH$17,IF('Pedido e Cotação'!F85=50,(K75/5)*AI$17,IF('Pedido e Cotação'!F85=100,(K75/5)*AJ$17,IF('Pedido e Cotação'!F85=200,(K75/5)*AK$17,IF('Pedido e Cotação'!F85=1000,(K75/5)*AL$17)))))))</f>
        <v/>
      </c>
      <c r="Z75" s="207" t="str">
        <f aca="false">IF(L75=0,"",IF('Pedido e Cotação'!F85=10,((L75)*AG$7)/4,IF('Pedido e Cotação'!F85=25,((L75)*AH$7)/4,IF('Pedido e Cotação'!F85=50,((L75)*AI$7)/4,IF('Pedido e Cotação'!F85=100,((L75)*AJ$7)/4,IF('Pedido e Cotação'!F85=200,((L75)*AK$7)/4,IF('Pedido e Cotação'!F85=1000,(L75)*AL$7)))))))</f>
        <v/>
      </c>
      <c r="AA75" s="207" t="str">
        <f aca="false">IF(M75=0,"",IF('Pedido e Cotação'!F85=10,(M75*AG$8)/2,IF('Pedido e Cotação'!F85=25,(M75*AH$8)/2,IF('Pedido e Cotação'!F85=50,(M75*AI$8)/2,IF('Pedido e Cotação'!F85=100,(M75*AJ$8)/2,IF('Pedido e Cotação'!F85=200,(M75*AK$8)/2,IF('Pedido e Cotação'!F85=1000,M75*AL$8)))))))</f>
        <v/>
      </c>
      <c r="AB75" s="207" t="str">
        <f aca="false">IF(N75=0,"",IF('Pedido e Cotação'!F85=10,(N75*AG$9)/2,IF('Pedido e Cotação'!F85=25,(N75*AH$9)/2,IF('Pedido e Cotação'!F85=50,(N75*AI$9)/2,IF('Pedido e Cotação'!F85=100,(N75*AJ$9)/2,IF('Pedido e Cotação'!F85=200,(N75*AK$9)/2,IF('Pedido e Cotação'!F85=1000,N75*AL$9)))))))</f>
        <v/>
      </c>
      <c r="AC75" s="207" t="str">
        <f aca="false">IF(O75=0,"",IF('Pedido e Cotação'!F85=10,(O75*AG$10),IF('Pedido e Cotação'!F85=25,(O75*AH$10),IF('Pedido e Cotação'!F85=50,(O75*AI$10),IF('Pedido e Cotação'!F85=100,(O75*AJ$10),IF('Pedido e Cotação'!F85=200,(O75*AK$10),IF('Pedido e Cotação'!F85=1000,O75*AL$10)))))))</f>
        <v/>
      </c>
      <c r="AD75" s="208" t="n">
        <f aca="false">SUM(P75:AC75)+Marcações!AI75</f>
        <v>0</v>
      </c>
    </row>
    <row r="76" customFormat="false" ht="12.75" hidden="false" customHeight="false" outlineLevel="0" collapsed="false">
      <c r="B76" s="205" t="n">
        <f aca="false">LEN(SUBSTITUTE('Pedido e Cotação'!E86," ",""))</f>
        <v>0</v>
      </c>
      <c r="C76" s="206" t="n">
        <f aca="false">B76-SUM(D76:O76)</f>
        <v>0</v>
      </c>
      <c r="D76" s="206" t="n">
        <f aca="false">LEN('Pedido e Cotação'!E86)-LEN(SUBSTITUTE('Pedido e Cotação'!E86,"I",""))</f>
        <v>0</v>
      </c>
      <c r="E76" s="206" t="n">
        <f aca="false">LEN('Pedido e Cotação'!E86)-LEN(SUBSTITUTE('Pedido e Cotação'!E86,"[dU]",""))</f>
        <v>0</v>
      </c>
      <c r="F76" s="206" t="n">
        <f aca="false">LEN('Pedido e Cotação'!E86)-LEN(SUBSTITUTE('Pedido e Cotação'!E86,"[mrA]",""))</f>
        <v>0</v>
      </c>
      <c r="G76" s="206" t="n">
        <f aca="false">LEN('Pedido e Cotação'!E86)-LEN(SUBSTITUTE('Pedido e Cotação'!E86,"[mrC]",""))</f>
        <v>0</v>
      </c>
      <c r="H76" s="206" t="n">
        <f aca="false">LEN('Pedido e Cotação'!E86)-LEN(SUBSTITUTE('Pedido e Cotação'!E86,"[mrG]",""))</f>
        <v>0</v>
      </c>
      <c r="I76" s="206" t="n">
        <f aca="false">LEN('Pedido e Cotação'!E86)-LEN(SUBSTITUTE('Pedido e Cotação'!E86,"[mrT]",""))</f>
        <v>0</v>
      </c>
      <c r="J76" s="206" t="n">
        <f aca="false">LEN('Pedido e Cotação'!E86)-LEN(SUBSTITUTE('Pedido e Cotação'!E86,"[mrU]",""))</f>
        <v>0</v>
      </c>
      <c r="K76" s="206" t="n">
        <f aca="false">LEN('Pedido e Cotação'!E86)-LEN(SUBSTITUTE('Pedido e Cotação'!E86,"[mdC]",""))</f>
        <v>0</v>
      </c>
      <c r="L76" s="206" t="n">
        <f aca="false">LEN('Pedido e Cotação'!E86)-LEN(SUBSTITUTE('Pedido e Cotação'!E86,"8oxo",""))</f>
        <v>0</v>
      </c>
      <c r="M76" s="206" t="n">
        <f aca="false">LEN('Pedido e Cotação'!E86)-LEN(SUBSTITUTE('Pedido e Cotação'!E86,"C3",""))</f>
        <v>0</v>
      </c>
      <c r="N76" s="206" t="n">
        <f aca="false">LEN('Pedido e Cotação'!E86)-LEN(SUBSTITUTE('Pedido e Cotação'!E86,"C6",""))</f>
        <v>0</v>
      </c>
      <c r="O76" s="206" t="n">
        <f aca="false">LEN('Pedido e Cotação'!E86)-LEN(SUBSTITUTE('Pedido e Cotação'!E86,"*",""))</f>
        <v>0</v>
      </c>
      <c r="P76" s="207" t="n">
        <f aca="false">IF('Pedido e Cotação'!E86="",0,IF('Pedido e Cotação'!F86=10,Preço!J76,IF('Pedido e Cotação'!F86=25,Preço!K76,IF('Pedido e Cotação'!F86=50,Preço!L76,IF('Pedido e Cotação'!F86=100,Preço!M76,IF('Pedido e Cotação'!F86=200,Preço!N76,IF('Pedido e Cotação'!F86=1000,Preço!O76)))))))</f>
        <v>0</v>
      </c>
      <c r="Q76" s="207" t="n">
        <f aca="false">IF('Pedido e Cotação'!E86="",0,IF('Pedido e Cotação'!F86=10,Preço!Q76,IF('Pedido e Cotação'!F86=25,Preço!R76,IF('Pedido e Cotação'!F86=50,Preço!S76,IF('Pedido e Cotação'!F86=100,Preço!T76,IF('Pedido e Cotação'!F86=200,Preço!U76,IF('Pedido e Cotação'!F86=1000,Preço!V76)))))))</f>
        <v>0</v>
      </c>
      <c r="R76" s="207" t="str">
        <f aca="false">IF(D76=0,"",IF('Pedido e Cotação'!F86=10,D76*AG$6,IF('Pedido e Cotação'!F86=25,D76*AH$6,IF('Pedido e Cotação'!F86=50,D76*AI$6,IF('Pedido e Cotação'!F86=100,D76*AJ$6,IF('Pedido e Cotação'!F86=200,D76*AK$6,IF('Pedido e Cotação'!F86=1000,D76*AL$6)))))))</f>
        <v/>
      </c>
      <c r="S76" s="207" t="str">
        <f aca="false">IF(E76=0,"",IF('Pedido e Cotação'!F86=10,(E76/4)*AG$11,IF('Pedido e Cotação'!F86=25,(E76/4)*AH$11,IF('Pedido e Cotação'!F86=50,(E76/4)*AI$11,IF('Pedido e Cotação'!F86=100,(E76/4)*AJ$11,IF('Pedido e Cotação'!F86=200,(E76/4)*AK$11,IF('Pedido e Cotação'!F86=1000,(E76/4)*AL$11)))))))</f>
        <v/>
      </c>
      <c r="T76" s="207" t="str">
        <f aca="false">IF(F76=0,"",IF('Pedido e Cotação'!F86=10,(F76/5)*AG$12,IF('Pedido e Cotação'!F86=25,(F76/5)*AH$12,IF('Pedido e Cotação'!F86=50,(F76/5)*AI$12,IF('Pedido e Cotação'!F86=100,(F76/5)*AJ$12,IF('Pedido e Cotação'!F86=200,(F76/5)*AK$12,IF('Pedido e Cotação'!F86=1000,(F76/5)*AL$12)))))))</f>
        <v/>
      </c>
      <c r="U76" s="207" t="str">
        <f aca="false">IF(G76=0,"",IF('Pedido e Cotação'!F86=10,(G76/5)*AG$13,IF('Pedido e Cotação'!F86=25,(G76/5)*AH$13,IF('Pedido e Cotação'!F86=50,(G76/5)*AI$13,IF('Pedido e Cotação'!F86=100,(G76/5)*AJ$13,IF('Pedido e Cotação'!F86=200,(G76/5)*AK$13,IF('Pedido e Cotação'!F86=1000,(G76/5)*AL$13)))))))</f>
        <v/>
      </c>
      <c r="V76" s="207" t="str">
        <f aca="false">IF(H76=0,"",IF('Pedido e Cotação'!F86=10,(H76/5)*AG$14,IF('Pedido e Cotação'!F86=25,(H76/5)*AH$14,IF('Pedido e Cotação'!F86=50,(H76/5)*AI$14,IF('Pedido e Cotação'!F86=100,(H76/5)*AJ$14,IF('Pedido e Cotação'!F86=200,(H76/5)*AK$14,IF('Pedido e Cotação'!F86=1000,(H76/5)*AL$14)))))))</f>
        <v/>
      </c>
      <c r="W76" s="207" t="str">
        <f aca="false">IF(I76=0,"",IF('Pedido e Cotação'!F86=10,(I76/5)*AG$15,IF('Pedido e Cotação'!F86=25,(I76/5)*AH$15,IF('Pedido e Cotação'!F86=50,(I76/5)*AI$15,IF('Pedido e Cotação'!F86=100,(I76/5)*AJ$15,IF('Pedido e Cotação'!F86=200,(I76/5)*AK$15,IF('Pedido e Cotação'!F86=1000,(I76/5)*AL$15)))))))</f>
        <v/>
      </c>
      <c r="X76" s="207" t="str">
        <f aca="false">IF(J76=0,"",IF('Pedido e Cotação'!F86=10,(J76/5)*AG$16,IF('Pedido e Cotação'!F86=25,(J76/5)*AH$16,IF('Pedido e Cotação'!F86=50,(J76/5)*AI$16,IF('Pedido e Cotação'!F86=100,(J76/5)*AJ$16,IF('Pedido e Cotação'!F86=200,(J76/5)*AK$16,IF('Pedido e Cotação'!F86=1000,(J76/5)*AL$16)))))))</f>
        <v/>
      </c>
      <c r="Y76" s="207" t="str">
        <f aca="false">IF(K76=0,"",IF('Pedido e Cotação'!F86=10,(K76/5)*AG$17,IF('Pedido e Cotação'!F86=25,(K76/5)*AH$17,IF('Pedido e Cotação'!F86=50,(K76/5)*AI$17,IF('Pedido e Cotação'!F86=100,(K76/5)*AJ$17,IF('Pedido e Cotação'!F86=200,(K76/5)*AK$17,IF('Pedido e Cotação'!F86=1000,(K76/5)*AL$17)))))))</f>
        <v/>
      </c>
      <c r="Z76" s="207" t="str">
        <f aca="false">IF(L76=0,"",IF('Pedido e Cotação'!F86=10,((L76)*AG$7)/4,IF('Pedido e Cotação'!F86=25,((L76)*AH$7)/4,IF('Pedido e Cotação'!F86=50,((L76)*AI$7)/4,IF('Pedido e Cotação'!F86=100,((L76)*AJ$7)/4,IF('Pedido e Cotação'!F86=200,((L76)*AK$7)/4,IF('Pedido e Cotação'!F86=1000,(L76)*AL$7)))))))</f>
        <v/>
      </c>
      <c r="AA76" s="207" t="str">
        <f aca="false">IF(M76=0,"",IF('Pedido e Cotação'!F86=10,(M76*AG$8)/2,IF('Pedido e Cotação'!F86=25,(M76*AH$8)/2,IF('Pedido e Cotação'!F86=50,(M76*AI$8)/2,IF('Pedido e Cotação'!F86=100,(M76*AJ$8)/2,IF('Pedido e Cotação'!F86=200,(M76*AK$8)/2,IF('Pedido e Cotação'!F86=1000,M76*AL$8)))))))</f>
        <v/>
      </c>
      <c r="AB76" s="207" t="str">
        <f aca="false">IF(N76=0,"",IF('Pedido e Cotação'!F86=10,(N76*AG$9)/2,IF('Pedido e Cotação'!F86=25,(N76*AH$9)/2,IF('Pedido e Cotação'!F86=50,(N76*AI$9)/2,IF('Pedido e Cotação'!F86=100,(N76*AJ$9)/2,IF('Pedido e Cotação'!F86=200,(N76*AK$9)/2,IF('Pedido e Cotação'!F86=1000,N76*AL$9)))))))</f>
        <v/>
      </c>
      <c r="AC76" s="207" t="str">
        <f aca="false">IF(O76=0,"",IF('Pedido e Cotação'!F86=10,(O76*AG$10),IF('Pedido e Cotação'!F86=25,(O76*AH$10),IF('Pedido e Cotação'!F86=50,(O76*AI$10),IF('Pedido e Cotação'!F86=100,(O76*AJ$10),IF('Pedido e Cotação'!F86=200,(O76*AK$10),IF('Pedido e Cotação'!F86=1000,O76*AL$10)))))))</f>
        <v/>
      </c>
      <c r="AD76" s="208" t="n">
        <f aca="false">SUM(P76:AC76)+Marcações!AI76</f>
        <v>0</v>
      </c>
    </row>
    <row r="77" customFormat="false" ht="12.75" hidden="false" customHeight="false" outlineLevel="0" collapsed="false">
      <c r="B77" s="205" t="n">
        <f aca="false">LEN(SUBSTITUTE('Pedido e Cotação'!E87," ",""))</f>
        <v>0</v>
      </c>
      <c r="C77" s="206" t="n">
        <f aca="false">B77-SUM(D77:O77)</f>
        <v>0</v>
      </c>
      <c r="D77" s="206" t="n">
        <f aca="false">LEN('Pedido e Cotação'!E87)-LEN(SUBSTITUTE('Pedido e Cotação'!E87,"I",""))</f>
        <v>0</v>
      </c>
      <c r="E77" s="206" t="n">
        <f aca="false">LEN('Pedido e Cotação'!E87)-LEN(SUBSTITUTE('Pedido e Cotação'!E87,"[dU]",""))</f>
        <v>0</v>
      </c>
      <c r="F77" s="206" t="n">
        <f aca="false">LEN('Pedido e Cotação'!E87)-LEN(SUBSTITUTE('Pedido e Cotação'!E87,"[mrA]",""))</f>
        <v>0</v>
      </c>
      <c r="G77" s="206" t="n">
        <f aca="false">LEN('Pedido e Cotação'!E87)-LEN(SUBSTITUTE('Pedido e Cotação'!E87,"[mrC]",""))</f>
        <v>0</v>
      </c>
      <c r="H77" s="206" t="n">
        <f aca="false">LEN('Pedido e Cotação'!E87)-LEN(SUBSTITUTE('Pedido e Cotação'!E87,"[mrG]",""))</f>
        <v>0</v>
      </c>
      <c r="I77" s="206" t="n">
        <f aca="false">LEN('Pedido e Cotação'!E87)-LEN(SUBSTITUTE('Pedido e Cotação'!E87,"[mrT]",""))</f>
        <v>0</v>
      </c>
      <c r="J77" s="206" t="n">
        <f aca="false">LEN('Pedido e Cotação'!E87)-LEN(SUBSTITUTE('Pedido e Cotação'!E87,"[mrU]",""))</f>
        <v>0</v>
      </c>
      <c r="K77" s="206" t="n">
        <f aca="false">LEN('Pedido e Cotação'!E87)-LEN(SUBSTITUTE('Pedido e Cotação'!E87,"[mdC]",""))</f>
        <v>0</v>
      </c>
      <c r="L77" s="206" t="n">
        <f aca="false">LEN('Pedido e Cotação'!E87)-LEN(SUBSTITUTE('Pedido e Cotação'!E87,"8oxo",""))</f>
        <v>0</v>
      </c>
      <c r="M77" s="206" t="n">
        <f aca="false">LEN('Pedido e Cotação'!E87)-LEN(SUBSTITUTE('Pedido e Cotação'!E87,"C3",""))</f>
        <v>0</v>
      </c>
      <c r="N77" s="206" t="n">
        <f aca="false">LEN('Pedido e Cotação'!E87)-LEN(SUBSTITUTE('Pedido e Cotação'!E87,"C6",""))</f>
        <v>0</v>
      </c>
      <c r="O77" s="206" t="n">
        <f aca="false">LEN('Pedido e Cotação'!E87)-LEN(SUBSTITUTE('Pedido e Cotação'!E87,"*",""))</f>
        <v>0</v>
      </c>
      <c r="P77" s="207" t="n">
        <f aca="false">IF('Pedido e Cotação'!E87="",0,IF('Pedido e Cotação'!F87=10,Preço!J77,IF('Pedido e Cotação'!F87=25,Preço!K77,IF('Pedido e Cotação'!F87=50,Preço!L77,IF('Pedido e Cotação'!F87=100,Preço!M77,IF('Pedido e Cotação'!F87=200,Preço!N77,IF('Pedido e Cotação'!F87=1000,Preço!O77)))))))</f>
        <v>0</v>
      </c>
      <c r="Q77" s="207" t="n">
        <f aca="false">IF('Pedido e Cotação'!E87="",0,IF('Pedido e Cotação'!F87=10,Preço!Q77,IF('Pedido e Cotação'!F87=25,Preço!R77,IF('Pedido e Cotação'!F87=50,Preço!S77,IF('Pedido e Cotação'!F87=100,Preço!T77,IF('Pedido e Cotação'!F87=200,Preço!U77,IF('Pedido e Cotação'!F87=1000,Preço!V77)))))))</f>
        <v>0</v>
      </c>
      <c r="R77" s="207" t="str">
        <f aca="false">IF(D77=0,"",IF('Pedido e Cotação'!F87=10,D77*AG$6,IF('Pedido e Cotação'!F87=25,D77*AH$6,IF('Pedido e Cotação'!F87=50,D77*AI$6,IF('Pedido e Cotação'!F87=100,D77*AJ$6,IF('Pedido e Cotação'!F87=200,D77*AK$6,IF('Pedido e Cotação'!F87=1000,D77*AL$6)))))))</f>
        <v/>
      </c>
      <c r="S77" s="207" t="str">
        <f aca="false">IF(E77=0,"",IF('Pedido e Cotação'!F87=10,(E77/4)*AG$11,IF('Pedido e Cotação'!F87=25,(E77/4)*AH$11,IF('Pedido e Cotação'!F87=50,(E77/4)*AI$11,IF('Pedido e Cotação'!F87=100,(E77/4)*AJ$11,IF('Pedido e Cotação'!F87=200,(E77/4)*AK$11,IF('Pedido e Cotação'!F87=1000,(E77/4)*AL$11)))))))</f>
        <v/>
      </c>
      <c r="T77" s="207" t="str">
        <f aca="false">IF(F77=0,"",IF('Pedido e Cotação'!F87=10,(F77/5)*AG$12,IF('Pedido e Cotação'!F87=25,(F77/5)*AH$12,IF('Pedido e Cotação'!F87=50,(F77/5)*AI$12,IF('Pedido e Cotação'!F87=100,(F77/5)*AJ$12,IF('Pedido e Cotação'!F87=200,(F77/5)*AK$12,IF('Pedido e Cotação'!F87=1000,(F77/5)*AL$12)))))))</f>
        <v/>
      </c>
      <c r="U77" s="207" t="str">
        <f aca="false">IF(G77=0,"",IF('Pedido e Cotação'!F87=10,(G77/5)*AG$13,IF('Pedido e Cotação'!F87=25,(G77/5)*AH$13,IF('Pedido e Cotação'!F87=50,(G77/5)*AI$13,IF('Pedido e Cotação'!F87=100,(G77/5)*AJ$13,IF('Pedido e Cotação'!F87=200,(G77/5)*AK$13,IF('Pedido e Cotação'!F87=1000,(G77/5)*AL$13)))))))</f>
        <v/>
      </c>
      <c r="V77" s="207" t="str">
        <f aca="false">IF(H77=0,"",IF('Pedido e Cotação'!F87=10,(H77/5)*AG$14,IF('Pedido e Cotação'!F87=25,(H77/5)*AH$14,IF('Pedido e Cotação'!F87=50,(H77/5)*AI$14,IF('Pedido e Cotação'!F87=100,(H77/5)*AJ$14,IF('Pedido e Cotação'!F87=200,(H77/5)*AK$14,IF('Pedido e Cotação'!F87=1000,(H77/5)*AL$14)))))))</f>
        <v/>
      </c>
      <c r="W77" s="207" t="str">
        <f aca="false">IF(I77=0,"",IF('Pedido e Cotação'!F87=10,(I77/5)*AG$15,IF('Pedido e Cotação'!F87=25,(I77/5)*AH$15,IF('Pedido e Cotação'!F87=50,(I77/5)*AI$15,IF('Pedido e Cotação'!F87=100,(I77/5)*AJ$15,IF('Pedido e Cotação'!F87=200,(I77/5)*AK$15,IF('Pedido e Cotação'!F87=1000,(I77/5)*AL$15)))))))</f>
        <v/>
      </c>
      <c r="X77" s="207" t="str">
        <f aca="false">IF(J77=0,"",IF('Pedido e Cotação'!F87=10,(J77/5)*AG$16,IF('Pedido e Cotação'!F87=25,(J77/5)*AH$16,IF('Pedido e Cotação'!F87=50,(J77/5)*AI$16,IF('Pedido e Cotação'!F87=100,(J77/5)*AJ$16,IF('Pedido e Cotação'!F87=200,(J77/5)*AK$16,IF('Pedido e Cotação'!F87=1000,(J77/5)*AL$16)))))))</f>
        <v/>
      </c>
      <c r="Y77" s="207" t="str">
        <f aca="false">IF(K77=0,"",IF('Pedido e Cotação'!F87=10,(K77/5)*AG$17,IF('Pedido e Cotação'!F87=25,(K77/5)*AH$17,IF('Pedido e Cotação'!F87=50,(K77/5)*AI$17,IF('Pedido e Cotação'!F87=100,(K77/5)*AJ$17,IF('Pedido e Cotação'!F87=200,(K77/5)*AK$17,IF('Pedido e Cotação'!F87=1000,(K77/5)*AL$17)))))))</f>
        <v/>
      </c>
      <c r="Z77" s="207" t="str">
        <f aca="false">IF(L77=0,"",IF('Pedido e Cotação'!F87=10,((L77)*AG$7)/4,IF('Pedido e Cotação'!F87=25,((L77)*AH$7)/4,IF('Pedido e Cotação'!F87=50,((L77)*AI$7)/4,IF('Pedido e Cotação'!F87=100,((L77)*AJ$7)/4,IF('Pedido e Cotação'!F87=200,((L77)*AK$7)/4,IF('Pedido e Cotação'!F87=1000,(L77)*AL$7)))))))</f>
        <v/>
      </c>
      <c r="AA77" s="207" t="str">
        <f aca="false">IF(M77=0,"",IF('Pedido e Cotação'!F87=10,(M77*AG$8)/2,IF('Pedido e Cotação'!F87=25,(M77*AH$8)/2,IF('Pedido e Cotação'!F87=50,(M77*AI$8)/2,IF('Pedido e Cotação'!F87=100,(M77*AJ$8)/2,IF('Pedido e Cotação'!F87=200,(M77*AK$8)/2,IF('Pedido e Cotação'!F87=1000,M77*AL$8)))))))</f>
        <v/>
      </c>
      <c r="AB77" s="207" t="str">
        <f aca="false">IF(N77=0,"",IF('Pedido e Cotação'!F87=10,(N77*AG$9)/2,IF('Pedido e Cotação'!F87=25,(N77*AH$9)/2,IF('Pedido e Cotação'!F87=50,(N77*AI$9)/2,IF('Pedido e Cotação'!F87=100,(N77*AJ$9)/2,IF('Pedido e Cotação'!F87=200,(N77*AK$9)/2,IF('Pedido e Cotação'!F87=1000,N77*AL$9)))))))</f>
        <v/>
      </c>
      <c r="AC77" s="207" t="str">
        <f aca="false">IF(O77=0,"",IF('Pedido e Cotação'!F87=10,(O77*AG$10),IF('Pedido e Cotação'!F87=25,(O77*AH$10),IF('Pedido e Cotação'!F87=50,(O77*AI$10),IF('Pedido e Cotação'!F87=100,(O77*AJ$10),IF('Pedido e Cotação'!F87=200,(O77*AK$10),IF('Pedido e Cotação'!F87=1000,O77*AL$10)))))))</f>
        <v/>
      </c>
      <c r="AD77" s="208" t="n">
        <f aca="false">SUM(P77:AC77)+Marcações!AI77</f>
        <v>0</v>
      </c>
    </row>
    <row r="78" customFormat="false" ht="12.75" hidden="false" customHeight="false" outlineLevel="0" collapsed="false">
      <c r="B78" s="205" t="n">
        <f aca="false">LEN(SUBSTITUTE('Pedido e Cotação'!E88," ",""))</f>
        <v>0</v>
      </c>
      <c r="C78" s="206" t="n">
        <f aca="false">B78-SUM(D78:O78)</f>
        <v>0</v>
      </c>
      <c r="D78" s="206" t="n">
        <f aca="false">LEN('Pedido e Cotação'!E88)-LEN(SUBSTITUTE('Pedido e Cotação'!E88,"I",""))</f>
        <v>0</v>
      </c>
      <c r="E78" s="206" t="n">
        <f aca="false">LEN('Pedido e Cotação'!E88)-LEN(SUBSTITUTE('Pedido e Cotação'!E88,"[dU]",""))</f>
        <v>0</v>
      </c>
      <c r="F78" s="206" t="n">
        <f aca="false">LEN('Pedido e Cotação'!E88)-LEN(SUBSTITUTE('Pedido e Cotação'!E88,"[mrA]",""))</f>
        <v>0</v>
      </c>
      <c r="G78" s="206" t="n">
        <f aca="false">LEN('Pedido e Cotação'!E88)-LEN(SUBSTITUTE('Pedido e Cotação'!E88,"[mrC]",""))</f>
        <v>0</v>
      </c>
      <c r="H78" s="206" t="n">
        <f aca="false">LEN('Pedido e Cotação'!E88)-LEN(SUBSTITUTE('Pedido e Cotação'!E88,"[mrG]",""))</f>
        <v>0</v>
      </c>
      <c r="I78" s="206" t="n">
        <f aca="false">LEN('Pedido e Cotação'!E88)-LEN(SUBSTITUTE('Pedido e Cotação'!E88,"[mrT]",""))</f>
        <v>0</v>
      </c>
      <c r="J78" s="206" t="n">
        <f aca="false">LEN('Pedido e Cotação'!E88)-LEN(SUBSTITUTE('Pedido e Cotação'!E88,"[mrU]",""))</f>
        <v>0</v>
      </c>
      <c r="K78" s="206" t="n">
        <f aca="false">LEN('Pedido e Cotação'!E88)-LEN(SUBSTITUTE('Pedido e Cotação'!E88,"[mdC]",""))</f>
        <v>0</v>
      </c>
      <c r="L78" s="206" t="n">
        <f aca="false">LEN('Pedido e Cotação'!E88)-LEN(SUBSTITUTE('Pedido e Cotação'!E88,"8oxo",""))</f>
        <v>0</v>
      </c>
      <c r="M78" s="206" t="n">
        <f aca="false">LEN('Pedido e Cotação'!E88)-LEN(SUBSTITUTE('Pedido e Cotação'!E88,"C3",""))</f>
        <v>0</v>
      </c>
      <c r="N78" s="206" t="n">
        <f aca="false">LEN('Pedido e Cotação'!E88)-LEN(SUBSTITUTE('Pedido e Cotação'!E88,"C6",""))</f>
        <v>0</v>
      </c>
      <c r="O78" s="206" t="n">
        <f aca="false">LEN('Pedido e Cotação'!E88)-LEN(SUBSTITUTE('Pedido e Cotação'!E88,"*",""))</f>
        <v>0</v>
      </c>
      <c r="P78" s="207" t="n">
        <f aca="false">IF('Pedido e Cotação'!E88="",0,IF('Pedido e Cotação'!F88=10,Preço!J78,IF('Pedido e Cotação'!F88=25,Preço!K78,IF('Pedido e Cotação'!F88=50,Preço!L78,IF('Pedido e Cotação'!F88=100,Preço!M78,IF('Pedido e Cotação'!F88=200,Preço!N78,IF('Pedido e Cotação'!F88=1000,Preço!O78)))))))</f>
        <v>0</v>
      </c>
      <c r="Q78" s="207" t="n">
        <f aca="false">IF('Pedido e Cotação'!E88="",0,IF('Pedido e Cotação'!F88=10,Preço!Q78,IF('Pedido e Cotação'!F88=25,Preço!R78,IF('Pedido e Cotação'!F88=50,Preço!S78,IF('Pedido e Cotação'!F88=100,Preço!T78,IF('Pedido e Cotação'!F88=200,Preço!U78,IF('Pedido e Cotação'!F88=1000,Preço!V78)))))))</f>
        <v>0</v>
      </c>
      <c r="R78" s="207" t="str">
        <f aca="false">IF(D78=0,"",IF('Pedido e Cotação'!F88=10,D78*AG$6,IF('Pedido e Cotação'!F88=25,D78*AH$6,IF('Pedido e Cotação'!F88=50,D78*AI$6,IF('Pedido e Cotação'!F88=100,D78*AJ$6,IF('Pedido e Cotação'!F88=200,D78*AK$6,IF('Pedido e Cotação'!F88=1000,D78*AL$6)))))))</f>
        <v/>
      </c>
      <c r="S78" s="207" t="str">
        <f aca="false">IF(E78=0,"",IF('Pedido e Cotação'!F88=10,(E78/4)*AG$11,IF('Pedido e Cotação'!F88=25,(E78/4)*AH$11,IF('Pedido e Cotação'!F88=50,(E78/4)*AI$11,IF('Pedido e Cotação'!F88=100,(E78/4)*AJ$11,IF('Pedido e Cotação'!F88=200,(E78/4)*AK$11,IF('Pedido e Cotação'!F88=1000,(E78/4)*AL$11)))))))</f>
        <v/>
      </c>
      <c r="T78" s="207" t="str">
        <f aca="false">IF(F78=0,"",IF('Pedido e Cotação'!F88=10,(F78/5)*AG$12,IF('Pedido e Cotação'!F88=25,(F78/5)*AH$12,IF('Pedido e Cotação'!F88=50,(F78/5)*AI$12,IF('Pedido e Cotação'!F88=100,(F78/5)*AJ$12,IF('Pedido e Cotação'!F88=200,(F78/5)*AK$12,IF('Pedido e Cotação'!F88=1000,(F78/5)*AL$12)))))))</f>
        <v/>
      </c>
      <c r="U78" s="207" t="str">
        <f aca="false">IF(G78=0,"",IF('Pedido e Cotação'!F88=10,(G78/5)*AG$13,IF('Pedido e Cotação'!F88=25,(G78/5)*AH$13,IF('Pedido e Cotação'!F88=50,(G78/5)*AI$13,IF('Pedido e Cotação'!F88=100,(G78/5)*AJ$13,IF('Pedido e Cotação'!F88=200,(G78/5)*AK$13,IF('Pedido e Cotação'!F88=1000,(G78/5)*AL$13)))))))</f>
        <v/>
      </c>
      <c r="V78" s="207" t="str">
        <f aca="false">IF(H78=0,"",IF('Pedido e Cotação'!F88=10,(H78/5)*AG$14,IF('Pedido e Cotação'!F88=25,(H78/5)*AH$14,IF('Pedido e Cotação'!F88=50,(H78/5)*AI$14,IF('Pedido e Cotação'!F88=100,(H78/5)*AJ$14,IF('Pedido e Cotação'!F88=200,(H78/5)*AK$14,IF('Pedido e Cotação'!F88=1000,(H78/5)*AL$14)))))))</f>
        <v/>
      </c>
      <c r="W78" s="207" t="str">
        <f aca="false">IF(I78=0,"",IF('Pedido e Cotação'!F88=10,(I78/5)*AG$15,IF('Pedido e Cotação'!F88=25,(I78/5)*AH$15,IF('Pedido e Cotação'!F88=50,(I78/5)*AI$15,IF('Pedido e Cotação'!F88=100,(I78/5)*AJ$15,IF('Pedido e Cotação'!F88=200,(I78/5)*AK$15,IF('Pedido e Cotação'!F88=1000,(I78/5)*AL$15)))))))</f>
        <v/>
      </c>
      <c r="X78" s="207" t="str">
        <f aca="false">IF(J78=0,"",IF('Pedido e Cotação'!F88=10,(J78/5)*AG$16,IF('Pedido e Cotação'!F88=25,(J78/5)*AH$16,IF('Pedido e Cotação'!F88=50,(J78/5)*AI$16,IF('Pedido e Cotação'!F88=100,(J78/5)*AJ$16,IF('Pedido e Cotação'!F88=200,(J78/5)*AK$16,IF('Pedido e Cotação'!F88=1000,(J78/5)*AL$16)))))))</f>
        <v/>
      </c>
      <c r="Y78" s="207" t="str">
        <f aca="false">IF(K78=0,"",IF('Pedido e Cotação'!F88=10,(K78/5)*AG$17,IF('Pedido e Cotação'!F88=25,(K78/5)*AH$17,IF('Pedido e Cotação'!F88=50,(K78/5)*AI$17,IF('Pedido e Cotação'!F88=100,(K78/5)*AJ$17,IF('Pedido e Cotação'!F88=200,(K78/5)*AK$17,IF('Pedido e Cotação'!F88=1000,(K78/5)*AL$17)))))))</f>
        <v/>
      </c>
      <c r="Z78" s="207" t="str">
        <f aca="false">IF(L78=0,"",IF('Pedido e Cotação'!F88=10,((L78)*AG$7)/4,IF('Pedido e Cotação'!F88=25,((L78)*AH$7)/4,IF('Pedido e Cotação'!F88=50,((L78)*AI$7)/4,IF('Pedido e Cotação'!F88=100,((L78)*AJ$7)/4,IF('Pedido e Cotação'!F88=200,((L78)*AK$7)/4,IF('Pedido e Cotação'!F88=1000,(L78)*AL$7)))))))</f>
        <v/>
      </c>
      <c r="AA78" s="207" t="str">
        <f aca="false">IF(M78=0,"",IF('Pedido e Cotação'!F88=10,(M78*AG$8)/2,IF('Pedido e Cotação'!F88=25,(M78*AH$8)/2,IF('Pedido e Cotação'!F88=50,(M78*AI$8)/2,IF('Pedido e Cotação'!F88=100,(M78*AJ$8)/2,IF('Pedido e Cotação'!F88=200,(M78*AK$8)/2,IF('Pedido e Cotação'!F88=1000,M78*AL$8)))))))</f>
        <v/>
      </c>
      <c r="AB78" s="207" t="str">
        <f aca="false">IF(N78=0,"",IF('Pedido e Cotação'!F88=10,(N78*AG$9)/2,IF('Pedido e Cotação'!F88=25,(N78*AH$9)/2,IF('Pedido e Cotação'!F88=50,(N78*AI$9)/2,IF('Pedido e Cotação'!F88=100,(N78*AJ$9)/2,IF('Pedido e Cotação'!F88=200,(N78*AK$9)/2,IF('Pedido e Cotação'!F88=1000,N78*AL$9)))))))</f>
        <v/>
      </c>
      <c r="AC78" s="207" t="str">
        <f aca="false">IF(O78=0,"",IF('Pedido e Cotação'!F88=10,(O78*AG$10),IF('Pedido e Cotação'!F88=25,(O78*AH$10),IF('Pedido e Cotação'!F88=50,(O78*AI$10),IF('Pedido e Cotação'!F88=100,(O78*AJ$10),IF('Pedido e Cotação'!F88=200,(O78*AK$10),IF('Pedido e Cotação'!F88=1000,O78*AL$10)))))))</f>
        <v/>
      </c>
      <c r="AD78" s="208" t="n">
        <f aca="false">SUM(P78:AC78)+Marcações!AI78</f>
        <v>0</v>
      </c>
    </row>
    <row r="79" customFormat="false" ht="12.75" hidden="false" customHeight="false" outlineLevel="0" collapsed="false">
      <c r="B79" s="205" t="n">
        <f aca="false">LEN(SUBSTITUTE('Pedido e Cotação'!E89," ",""))</f>
        <v>0</v>
      </c>
      <c r="C79" s="206" t="n">
        <f aca="false">B79-SUM(D79:O79)</f>
        <v>0</v>
      </c>
      <c r="D79" s="206" t="n">
        <f aca="false">LEN('Pedido e Cotação'!E89)-LEN(SUBSTITUTE('Pedido e Cotação'!E89,"I",""))</f>
        <v>0</v>
      </c>
      <c r="E79" s="206" t="n">
        <f aca="false">LEN('Pedido e Cotação'!E89)-LEN(SUBSTITUTE('Pedido e Cotação'!E89,"[dU]",""))</f>
        <v>0</v>
      </c>
      <c r="F79" s="206" t="n">
        <f aca="false">LEN('Pedido e Cotação'!E89)-LEN(SUBSTITUTE('Pedido e Cotação'!E89,"[mrA]",""))</f>
        <v>0</v>
      </c>
      <c r="G79" s="206" t="n">
        <f aca="false">LEN('Pedido e Cotação'!E89)-LEN(SUBSTITUTE('Pedido e Cotação'!E89,"[mrC]",""))</f>
        <v>0</v>
      </c>
      <c r="H79" s="206" t="n">
        <f aca="false">LEN('Pedido e Cotação'!E89)-LEN(SUBSTITUTE('Pedido e Cotação'!E89,"[mrG]",""))</f>
        <v>0</v>
      </c>
      <c r="I79" s="206" t="n">
        <f aca="false">LEN('Pedido e Cotação'!E89)-LEN(SUBSTITUTE('Pedido e Cotação'!E89,"[mrT]",""))</f>
        <v>0</v>
      </c>
      <c r="J79" s="206" t="n">
        <f aca="false">LEN('Pedido e Cotação'!E89)-LEN(SUBSTITUTE('Pedido e Cotação'!E89,"[mrU]",""))</f>
        <v>0</v>
      </c>
      <c r="K79" s="206" t="n">
        <f aca="false">LEN('Pedido e Cotação'!E89)-LEN(SUBSTITUTE('Pedido e Cotação'!E89,"[mdC]",""))</f>
        <v>0</v>
      </c>
      <c r="L79" s="206" t="n">
        <f aca="false">LEN('Pedido e Cotação'!E89)-LEN(SUBSTITUTE('Pedido e Cotação'!E89,"8oxo",""))</f>
        <v>0</v>
      </c>
      <c r="M79" s="206" t="n">
        <f aca="false">LEN('Pedido e Cotação'!E89)-LEN(SUBSTITUTE('Pedido e Cotação'!E89,"C3",""))</f>
        <v>0</v>
      </c>
      <c r="N79" s="206" t="n">
        <f aca="false">LEN('Pedido e Cotação'!E89)-LEN(SUBSTITUTE('Pedido e Cotação'!E89,"C6",""))</f>
        <v>0</v>
      </c>
      <c r="O79" s="206" t="n">
        <f aca="false">LEN('Pedido e Cotação'!E89)-LEN(SUBSTITUTE('Pedido e Cotação'!E89,"*",""))</f>
        <v>0</v>
      </c>
      <c r="P79" s="207" t="n">
        <f aca="false">IF('Pedido e Cotação'!E89="",0,IF('Pedido e Cotação'!F89=10,Preço!J79,IF('Pedido e Cotação'!F89=25,Preço!K79,IF('Pedido e Cotação'!F89=50,Preço!L79,IF('Pedido e Cotação'!F89=100,Preço!M79,IF('Pedido e Cotação'!F89=200,Preço!N79,IF('Pedido e Cotação'!F89=1000,Preço!O79)))))))</f>
        <v>0</v>
      </c>
      <c r="Q79" s="207" t="n">
        <f aca="false">IF('Pedido e Cotação'!E89="",0,IF('Pedido e Cotação'!F89=10,Preço!Q79,IF('Pedido e Cotação'!F89=25,Preço!R79,IF('Pedido e Cotação'!F89=50,Preço!S79,IF('Pedido e Cotação'!F89=100,Preço!T79,IF('Pedido e Cotação'!F89=200,Preço!U79,IF('Pedido e Cotação'!F89=1000,Preço!V79)))))))</f>
        <v>0</v>
      </c>
      <c r="R79" s="207" t="str">
        <f aca="false">IF(D79=0,"",IF('Pedido e Cotação'!F89=10,D79*AG$6,IF('Pedido e Cotação'!F89=25,D79*AH$6,IF('Pedido e Cotação'!F89=50,D79*AI$6,IF('Pedido e Cotação'!F89=100,D79*AJ$6,IF('Pedido e Cotação'!F89=200,D79*AK$6,IF('Pedido e Cotação'!F89=1000,D79*AL$6)))))))</f>
        <v/>
      </c>
      <c r="S79" s="207" t="str">
        <f aca="false">IF(E79=0,"",IF('Pedido e Cotação'!F89=10,(E79/4)*AG$11,IF('Pedido e Cotação'!F89=25,(E79/4)*AH$11,IF('Pedido e Cotação'!F89=50,(E79/4)*AI$11,IF('Pedido e Cotação'!F89=100,(E79/4)*AJ$11,IF('Pedido e Cotação'!F89=200,(E79/4)*AK$11,IF('Pedido e Cotação'!F89=1000,(E79/4)*AL$11)))))))</f>
        <v/>
      </c>
      <c r="T79" s="207" t="str">
        <f aca="false">IF(F79=0,"",IF('Pedido e Cotação'!F89=10,(F79/5)*AG$12,IF('Pedido e Cotação'!F89=25,(F79/5)*AH$12,IF('Pedido e Cotação'!F89=50,(F79/5)*AI$12,IF('Pedido e Cotação'!F89=100,(F79/5)*AJ$12,IF('Pedido e Cotação'!F89=200,(F79/5)*AK$12,IF('Pedido e Cotação'!F89=1000,(F79/5)*AL$12)))))))</f>
        <v/>
      </c>
      <c r="U79" s="207" t="str">
        <f aca="false">IF(G79=0,"",IF('Pedido e Cotação'!F89=10,(G79/5)*AG$13,IF('Pedido e Cotação'!F89=25,(G79/5)*AH$13,IF('Pedido e Cotação'!F89=50,(G79/5)*AI$13,IF('Pedido e Cotação'!F89=100,(G79/5)*AJ$13,IF('Pedido e Cotação'!F89=200,(G79/5)*AK$13,IF('Pedido e Cotação'!F89=1000,(G79/5)*AL$13)))))))</f>
        <v/>
      </c>
      <c r="V79" s="207" t="str">
        <f aca="false">IF(H79=0,"",IF('Pedido e Cotação'!F89=10,(H79/5)*AG$14,IF('Pedido e Cotação'!F89=25,(H79/5)*AH$14,IF('Pedido e Cotação'!F89=50,(H79/5)*AI$14,IF('Pedido e Cotação'!F89=100,(H79/5)*AJ$14,IF('Pedido e Cotação'!F89=200,(H79/5)*AK$14,IF('Pedido e Cotação'!F89=1000,(H79/5)*AL$14)))))))</f>
        <v/>
      </c>
      <c r="W79" s="207" t="str">
        <f aca="false">IF(I79=0,"",IF('Pedido e Cotação'!F89=10,(I79/5)*AG$15,IF('Pedido e Cotação'!F89=25,(I79/5)*AH$15,IF('Pedido e Cotação'!F89=50,(I79/5)*AI$15,IF('Pedido e Cotação'!F89=100,(I79/5)*AJ$15,IF('Pedido e Cotação'!F89=200,(I79/5)*AK$15,IF('Pedido e Cotação'!F89=1000,(I79/5)*AL$15)))))))</f>
        <v/>
      </c>
      <c r="X79" s="207" t="str">
        <f aca="false">IF(J79=0,"",IF('Pedido e Cotação'!F89=10,(J79/5)*AG$16,IF('Pedido e Cotação'!F89=25,(J79/5)*AH$16,IF('Pedido e Cotação'!F89=50,(J79/5)*AI$16,IF('Pedido e Cotação'!F89=100,(J79/5)*AJ$16,IF('Pedido e Cotação'!F89=200,(J79/5)*AK$16,IF('Pedido e Cotação'!F89=1000,(J79/5)*AL$16)))))))</f>
        <v/>
      </c>
      <c r="Y79" s="207" t="str">
        <f aca="false">IF(K79=0,"",IF('Pedido e Cotação'!F89=10,(K79/5)*AG$17,IF('Pedido e Cotação'!F89=25,(K79/5)*AH$17,IF('Pedido e Cotação'!F89=50,(K79/5)*AI$17,IF('Pedido e Cotação'!F89=100,(K79/5)*AJ$17,IF('Pedido e Cotação'!F89=200,(K79/5)*AK$17,IF('Pedido e Cotação'!F89=1000,(K79/5)*AL$17)))))))</f>
        <v/>
      </c>
      <c r="Z79" s="207" t="str">
        <f aca="false">IF(L79=0,"",IF('Pedido e Cotação'!F89=10,((L79)*AG$7)/4,IF('Pedido e Cotação'!F89=25,((L79)*AH$7)/4,IF('Pedido e Cotação'!F89=50,((L79)*AI$7)/4,IF('Pedido e Cotação'!F89=100,((L79)*AJ$7)/4,IF('Pedido e Cotação'!F89=200,((L79)*AK$7)/4,IF('Pedido e Cotação'!F89=1000,(L79)*AL$7)))))))</f>
        <v/>
      </c>
      <c r="AA79" s="207" t="str">
        <f aca="false">IF(M79=0,"",IF('Pedido e Cotação'!F89=10,(M79*AG$8)/2,IF('Pedido e Cotação'!F89=25,(M79*AH$8)/2,IF('Pedido e Cotação'!F89=50,(M79*AI$8)/2,IF('Pedido e Cotação'!F89=100,(M79*AJ$8)/2,IF('Pedido e Cotação'!F89=200,(M79*AK$8)/2,IF('Pedido e Cotação'!F89=1000,M79*AL$8)))))))</f>
        <v/>
      </c>
      <c r="AB79" s="207" t="str">
        <f aca="false">IF(N79=0,"",IF('Pedido e Cotação'!F89=10,(N79*AG$9)/2,IF('Pedido e Cotação'!F89=25,(N79*AH$9)/2,IF('Pedido e Cotação'!F89=50,(N79*AI$9)/2,IF('Pedido e Cotação'!F89=100,(N79*AJ$9)/2,IF('Pedido e Cotação'!F89=200,(N79*AK$9)/2,IF('Pedido e Cotação'!F89=1000,N79*AL$9)))))))</f>
        <v/>
      </c>
      <c r="AC79" s="207" t="str">
        <f aca="false">IF(O79=0,"",IF('Pedido e Cotação'!F89=10,(O79*AG$10),IF('Pedido e Cotação'!F89=25,(O79*AH$10),IF('Pedido e Cotação'!F89=50,(O79*AI$10),IF('Pedido e Cotação'!F89=100,(O79*AJ$10),IF('Pedido e Cotação'!F89=200,(O79*AK$10),IF('Pedido e Cotação'!F89=1000,O79*AL$10)))))))</f>
        <v/>
      </c>
      <c r="AD79" s="208" t="n">
        <f aca="false">SUM(P79:AC79)+Marcações!AI79</f>
        <v>0</v>
      </c>
    </row>
    <row r="80" customFormat="false" ht="12.75" hidden="false" customHeight="false" outlineLevel="0" collapsed="false">
      <c r="B80" s="205" t="n">
        <f aca="false">LEN(SUBSTITUTE('Pedido e Cotação'!E90," ",""))</f>
        <v>0</v>
      </c>
      <c r="C80" s="206" t="n">
        <f aca="false">B80-SUM(D80:O80)</f>
        <v>0</v>
      </c>
      <c r="D80" s="206" t="n">
        <f aca="false">LEN('Pedido e Cotação'!E90)-LEN(SUBSTITUTE('Pedido e Cotação'!E90,"I",""))</f>
        <v>0</v>
      </c>
      <c r="E80" s="206" t="n">
        <f aca="false">LEN('Pedido e Cotação'!E90)-LEN(SUBSTITUTE('Pedido e Cotação'!E90,"[dU]",""))</f>
        <v>0</v>
      </c>
      <c r="F80" s="206" t="n">
        <f aca="false">LEN('Pedido e Cotação'!E90)-LEN(SUBSTITUTE('Pedido e Cotação'!E90,"[mrA]",""))</f>
        <v>0</v>
      </c>
      <c r="G80" s="206" t="n">
        <f aca="false">LEN('Pedido e Cotação'!E90)-LEN(SUBSTITUTE('Pedido e Cotação'!E90,"[mrC]",""))</f>
        <v>0</v>
      </c>
      <c r="H80" s="206" t="n">
        <f aca="false">LEN('Pedido e Cotação'!E90)-LEN(SUBSTITUTE('Pedido e Cotação'!E90,"[mrG]",""))</f>
        <v>0</v>
      </c>
      <c r="I80" s="206" t="n">
        <f aca="false">LEN('Pedido e Cotação'!E90)-LEN(SUBSTITUTE('Pedido e Cotação'!E90,"[mrT]",""))</f>
        <v>0</v>
      </c>
      <c r="J80" s="206" t="n">
        <f aca="false">LEN('Pedido e Cotação'!E90)-LEN(SUBSTITUTE('Pedido e Cotação'!E90,"[mrU]",""))</f>
        <v>0</v>
      </c>
      <c r="K80" s="206" t="n">
        <f aca="false">LEN('Pedido e Cotação'!E90)-LEN(SUBSTITUTE('Pedido e Cotação'!E90,"[mdC]",""))</f>
        <v>0</v>
      </c>
      <c r="L80" s="206" t="n">
        <f aca="false">LEN('Pedido e Cotação'!E90)-LEN(SUBSTITUTE('Pedido e Cotação'!E90,"8oxo",""))</f>
        <v>0</v>
      </c>
      <c r="M80" s="206" t="n">
        <f aca="false">LEN('Pedido e Cotação'!E90)-LEN(SUBSTITUTE('Pedido e Cotação'!E90,"C3",""))</f>
        <v>0</v>
      </c>
      <c r="N80" s="206" t="n">
        <f aca="false">LEN('Pedido e Cotação'!E90)-LEN(SUBSTITUTE('Pedido e Cotação'!E90,"C6",""))</f>
        <v>0</v>
      </c>
      <c r="O80" s="206" t="n">
        <f aca="false">LEN('Pedido e Cotação'!E90)-LEN(SUBSTITUTE('Pedido e Cotação'!E90,"*",""))</f>
        <v>0</v>
      </c>
      <c r="P80" s="207" t="n">
        <f aca="false">IF('Pedido e Cotação'!E90="",0,IF('Pedido e Cotação'!F90=10,Preço!J80,IF('Pedido e Cotação'!F90=25,Preço!K80,IF('Pedido e Cotação'!F90=50,Preço!L80,IF('Pedido e Cotação'!F90=100,Preço!M80,IF('Pedido e Cotação'!F90=200,Preço!N80,IF('Pedido e Cotação'!F90=1000,Preço!O80)))))))</f>
        <v>0</v>
      </c>
      <c r="Q80" s="207" t="n">
        <f aca="false">IF('Pedido e Cotação'!E90="",0,IF('Pedido e Cotação'!F90=10,Preço!Q80,IF('Pedido e Cotação'!F90=25,Preço!R80,IF('Pedido e Cotação'!F90=50,Preço!S80,IF('Pedido e Cotação'!F90=100,Preço!T80,IF('Pedido e Cotação'!F90=200,Preço!U80,IF('Pedido e Cotação'!F90=1000,Preço!V80)))))))</f>
        <v>0</v>
      </c>
      <c r="R80" s="207" t="str">
        <f aca="false">IF(D80=0,"",IF('Pedido e Cotação'!F90=10,D80*AG$6,IF('Pedido e Cotação'!F90=25,D80*AH$6,IF('Pedido e Cotação'!F90=50,D80*AI$6,IF('Pedido e Cotação'!F90=100,D80*AJ$6,IF('Pedido e Cotação'!F90=200,D80*AK$6,IF('Pedido e Cotação'!F90=1000,D80*AL$6)))))))</f>
        <v/>
      </c>
      <c r="S80" s="207" t="str">
        <f aca="false">IF(E80=0,"",IF('Pedido e Cotação'!F90=10,(E80/4)*AG$11,IF('Pedido e Cotação'!F90=25,(E80/4)*AH$11,IF('Pedido e Cotação'!F90=50,(E80/4)*AI$11,IF('Pedido e Cotação'!F90=100,(E80/4)*AJ$11,IF('Pedido e Cotação'!F90=200,(E80/4)*AK$11,IF('Pedido e Cotação'!F90=1000,(E80/4)*AL$11)))))))</f>
        <v/>
      </c>
      <c r="T80" s="207" t="str">
        <f aca="false">IF(F80=0,"",IF('Pedido e Cotação'!F90=10,(F80/5)*AG$12,IF('Pedido e Cotação'!F90=25,(F80/5)*AH$12,IF('Pedido e Cotação'!F90=50,(F80/5)*AI$12,IF('Pedido e Cotação'!F90=100,(F80/5)*AJ$12,IF('Pedido e Cotação'!F90=200,(F80/5)*AK$12,IF('Pedido e Cotação'!F90=1000,(F80/5)*AL$12)))))))</f>
        <v/>
      </c>
      <c r="U80" s="207" t="str">
        <f aca="false">IF(G80=0,"",IF('Pedido e Cotação'!F90=10,(G80/5)*AG$13,IF('Pedido e Cotação'!F90=25,(G80/5)*AH$13,IF('Pedido e Cotação'!F90=50,(G80/5)*AI$13,IF('Pedido e Cotação'!F90=100,(G80/5)*AJ$13,IF('Pedido e Cotação'!F90=200,(G80/5)*AK$13,IF('Pedido e Cotação'!F90=1000,(G80/5)*AL$13)))))))</f>
        <v/>
      </c>
      <c r="V80" s="207" t="str">
        <f aca="false">IF(H80=0,"",IF('Pedido e Cotação'!F90=10,(H80/5)*AG$14,IF('Pedido e Cotação'!F90=25,(H80/5)*AH$14,IF('Pedido e Cotação'!F90=50,(H80/5)*AI$14,IF('Pedido e Cotação'!F90=100,(H80/5)*AJ$14,IF('Pedido e Cotação'!F90=200,(H80/5)*AK$14,IF('Pedido e Cotação'!F90=1000,(H80/5)*AL$14)))))))</f>
        <v/>
      </c>
      <c r="W80" s="207" t="str">
        <f aca="false">IF(I80=0,"",IF('Pedido e Cotação'!F90=10,(I80/5)*AG$15,IF('Pedido e Cotação'!F90=25,(I80/5)*AH$15,IF('Pedido e Cotação'!F90=50,(I80/5)*AI$15,IF('Pedido e Cotação'!F90=100,(I80/5)*AJ$15,IF('Pedido e Cotação'!F90=200,(I80/5)*AK$15,IF('Pedido e Cotação'!F90=1000,(I80/5)*AL$15)))))))</f>
        <v/>
      </c>
      <c r="X80" s="207" t="str">
        <f aca="false">IF(J80=0,"",IF('Pedido e Cotação'!F90=10,(J80/5)*AG$16,IF('Pedido e Cotação'!F90=25,(J80/5)*AH$16,IF('Pedido e Cotação'!F90=50,(J80/5)*AI$16,IF('Pedido e Cotação'!F90=100,(J80/5)*AJ$16,IF('Pedido e Cotação'!F90=200,(J80/5)*AK$16,IF('Pedido e Cotação'!F90=1000,(J80/5)*AL$16)))))))</f>
        <v/>
      </c>
      <c r="Y80" s="207" t="str">
        <f aca="false">IF(K80=0,"",IF('Pedido e Cotação'!F90=10,(K80/5)*AG$17,IF('Pedido e Cotação'!F90=25,(K80/5)*AH$17,IF('Pedido e Cotação'!F90=50,(K80/5)*AI$17,IF('Pedido e Cotação'!F90=100,(K80/5)*AJ$17,IF('Pedido e Cotação'!F90=200,(K80/5)*AK$17,IF('Pedido e Cotação'!F90=1000,(K80/5)*AL$17)))))))</f>
        <v/>
      </c>
      <c r="Z80" s="207" t="str">
        <f aca="false">IF(L80=0,"",IF('Pedido e Cotação'!F90=10,((L80)*AG$7)/4,IF('Pedido e Cotação'!F90=25,((L80)*AH$7)/4,IF('Pedido e Cotação'!F90=50,((L80)*AI$7)/4,IF('Pedido e Cotação'!F90=100,((L80)*AJ$7)/4,IF('Pedido e Cotação'!F90=200,((L80)*AK$7)/4,IF('Pedido e Cotação'!F90=1000,(L80)*AL$7)))))))</f>
        <v/>
      </c>
      <c r="AA80" s="207" t="str">
        <f aca="false">IF(M80=0,"",IF('Pedido e Cotação'!F90=10,(M80*AG$8)/2,IF('Pedido e Cotação'!F90=25,(M80*AH$8)/2,IF('Pedido e Cotação'!F90=50,(M80*AI$8)/2,IF('Pedido e Cotação'!F90=100,(M80*AJ$8)/2,IF('Pedido e Cotação'!F90=200,(M80*AK$8)/2,IF('Pedido e Cotação'!F90=1000,M80*AL$8)))))))</f>
        <v/>
      </c>
      <c r="AB80" s="207" t="str">
        <f aca="false">IF(N80=0,"",IF('Pedido e Cotação'!F90=10,(N80*AG$9)/2,IF('Pedido e Cotação'!F90=25,(N80*AH$9)/2,IF('Pedido e Cotação'!F90=50,(N80*AI$9)/2,IF('Pedido e Cotação'!F90=100,(N80*AJ$9)/2,IF('Pedido e Cotação'!F90=200,(N80*AK$9)/2,IF('Pedido e Cotação'!F90=1000,N80*AL$9)))))))</f>
        <v/>
      </c>
      <c r="AC80" s="207" t="str">
        <f aca="false">IF(O80=0,"",IF('Pedido e Cotação'!F90=10,(O80*AG$10),IF('Pedido e Cotação'!F90=25,(O80*AH$10),IF('Pedido e Cotação'!F90=50,(O80*AI$10),IF('Pedido e Cotação'!F90=100,(O80*AJ$10),IF('Pedido e Cotação'!F90=200,(O80*AK$10),IF('Pedido e Cotação'!F90=1000,O80*AL$10)))))))</f>
        <v/>
      </c>
      <c r="AD80" s="208" t="n">
        <f aca="false">SUM(P80:AC80)+Marcações!AI80</f>
        <v>0</v>
      </c>
    </row>
    <row r="81" customFormat="false" ht="12.75" hidden="false" customHeight="false" outlineLevel="0" collapsed="false">
      <c r="B81" s="205" t="n">
        <f aca="false">LEN(SUBSTITUTE('Pedido e Cotação'!E91," ",""))</f>
        <v>0</v>
      </c>
      <c r="C81" s="206" t="n">
        <f aca="false">B81-SUM(D81:O81)</f>
        <v>0</v>
      </c>
      <c r="D81" s="206" t="n">
        <f aca="false">LEN('Pedido e Cotação'!E91)-LEN(SUBSTITUTE('Pedido e Cotação'!E91,"I",""))</f>
        <v>0</v>
      </c>
      <c r="E81" s="206" t="n">
        <f aca="false">LEN('Pedido e Cotação'!E91)-LEN(SUBSTITUTE('Pedido e Cotação'!E91,"[dU]",""))</f>
        <v>0</v>
      </c>
      <c r="F81" s="206" t="n">
        <f aca="false">LEN('Pedido e Cotação'!E91)-LEN(SUBSTITUTE('Pedido e Cotação'!E91,"[mrA]",""))</f>
        <v>0</v>
      </c>
      <c r="G81" s="206" t="n">
        <f aca="false">LEN('Pedido e Cotação'!E91)-LEN(SUBSTITUTE('Pedido e Cotação'!E91,"[mrC]",""))</f>
        <v>0</v>
      </c>
      <c r="H81" s="206" t="n">
        <f aca="false">LEN('Pedido e Cotação'!E91)-LEN(SUBSTITUTE('Pedido e Cotação'!E91,"[mrG]",""))</f>
        <v>0</v>
      </c>
      <c r="I81" s="206" t="n">
        <f aca="false">LEN('Pedido e Cotação'!E91)-LEN(SUBSTITUTE('Pedido e Cotação'!E91,"[mrT]",""))</f>
        <v>0</v>
      </c>
      <c r="J81" s="206" t="n">
        <f aca="false">LEN('Pedido e Cotação'!E91)-LEN(SUBSTITUTE('Pedido e Cotação'!E91,"[mrU]",""))</f>
        <v>0</v>
      </c>
      <c r="K81" s="206" t="n">
        <f aca="false">LEN('Pedido e Cotação'!E91)-LEN(SUBSTITUTE('Pedido e Cotação'!E91,"[mdC]",""))</f>
        <v>0</v>
      </c>
      <c r="L81" s="206" t="n">
        <f aca="false">LEN('Pedido e Cotação'!E91)-LEN(SUBSTITUTE('Pedido e Cotação'!E91,"8oxo",""))</f>
        <v>0</v>
      </c>
      <c r="M81" s="206" t="n">
        <f aca="false">LEN('Pedido e Cotação'!E91)-LEN(SUBSTITUTE('Pedido e Cotação'!E91,"C3",""))</f>
        <v>0</v>
      </c>
      <c r="N81" s="206" t="n">
        <f aca="false">LEN('Pedido e Cotação'!E91)-LEN(SUBSTITUTE('Pedido e Cotação'!E91,"C6",""))</f>
        <v>0</v>
      </c>
      <c r="O81" s="206" t="n">
        <f aca="false">LEN('Pedido e Cotação'!E91)-LEN(SUBSTITUTE('Pedido e Cotação'!E91,"*",""))</f>
        <v>0</v>
      </c>
      <c r="P81" s="207" t="n">
        <f aca="false">IF('Pedido e Cotação'!E91="",0,IF('Pedido e Cotação'!F91=10,Preço!J81,IF('Pedido e Cotação'!F91=25,Preço!K81,IF('Pedido e Cotação'!F91=50,Preço!L81,IF('Pedido e Cotação'!F91=100,Preço!M81,IF('Pedido e Cotação'!F91=200,Preço!N81,IF('Pedido e Cotação'!F91=1000,Preço!O81)))))))</f>
        <v>0</v>
      </c>
      <c r="Q81" s="207" t="n">
        <f aca="false">IF('Pedido e Cotação'!E91="",0,IF('Pedido e Cotação'!F91=10,Preço!Q81,IF('Pedido e Cotação'!F91=25,Preço!R81,IF('Pedido e Cotação'!F91=50,Preço!S81,IF('Pedido e Cotação'!F91=100,Preço!T81,IF('Pedido e Cotação'!F91=200,Preço!U81,IF('Pedido e Cotação'!F91=1000,Preço!V81)))))))</f>
        <v>0</v>
      </c>
      <c r="R81" s="207" t="str">
        <f aca="false">IF(D81=0,"",IF('Pedido e Cotação'!F91=10,D81*AG$6,IF('Pedido e Cotação'!F91=25,D81*AH$6,IF('Pedido e Cotação'!F91=50,D81*AI$6,IF('Pedido e Cotação'!F91=100,D81*AJ$6,IF('Pedido e Cotação'!F91=200,D81*AK$6,IF('Pedido e Cotação'!F91=1000,D81*AL$6)))))))</f>
        <v/>
      </c>
      <c r="S81" s="207" t="str">
        <f aca="false">IF(E81=0,"",IF('Pedido e Cotação'!F91=10,(E81/4)*AG$11,IF('Pedido e Cotação'!F91=25,(E81/4)*AH$11,IF('Pedido e Cotação'!F91=50,(E81/4)*AI$11,IF('Pedido e Cotação'!F91=100,(E81/4)*AJ$11,IF('Pedido e Cotação'!F91=200,(E81/4)*AK$11,IF('Pedido e Cotação'!F91=1000,(E81/4)*AL$11)))))))</f>
        <v/>
      </c>
      <c r="T81" s="207" t="str">
        <f aca="false">IF(F81=0,"",IF('Pedido e Cotação'!F91=10,(F81/5)*AG$12,IF('Pedido e Cotação'!F91=25,(F81/5)*AH$12,IF('Pedido e Cotação'!F91=50,(F81/5)*AI$12,IF('Pedido e Cotação'!F91=100,(F81/5)*AJ$12,IF('Pedido e Cotação'!F91=200,(F81/5)*AK$12,IF('Pedido e Cotação'!F91=1000,(F81/5)*AL$12)))))))</f>
        <v/>
      </c>
      <c r="U81" s="207" t="str">
        <f aca="false">IF(G81=0,"",IF('Pedido e Cotação'!F91=10,(G81/5)*AG$13,IF('Pedido e Cotação'!F91=25,(G81/5)*AH$13,IF('Pedido e Cotação'!F91=50,(G81/5)*AI$13,IF('Pedido e Cotação'!F91=100,(G81/5)*AJ$13,IF('Pedido e Cotação'!F91=200,(G81/5)*AK$13,IF('Pedido e Cotação'!F91=1000,(G81/5)*AL$13)))))))</f>
        <v/>
      </c>
      <c r="V81" s="207" t="str">
        <f aca="false">IF(H81=0,"",IF('Pedido e Cotação'!F91=10,(H81/5)*AG$14,IF('Pedido e Cotação'!F91=25,(H81/5)*AH$14,IF('Pedido e Cotação'!F91=50,(H81/5)*AI$14,IF('Pedido e Cotação'!F91=100,(H81/5)*AJ$14,IF('Pedido e Cotação'!F91=200,(H81/5)*AK$14,IF('Pedido e Cotação'!F91=1000,(H81/5)*AL$14)))))))</f>
        <v/>
      </c>
      <c r="W81" s="207" t="str">
        <f aca="false">IF(I81=0,"",IF('Pedido e Cotação'!F91=10,(I81/5)*AG$15,IF('Pedido e Cotação'!F91=25,(I81/5)*AH$15,IF('Pedido e Cotação'!F91=50,(I81/5)*AI$15,IF('Pedido e Cotação'!F91=100,(I81/5)*AJ$15,IF('Pedido e Cotação'!F91=200,(I81/5)*AK$15,IF('Pedido e Cotação'!F91=1000,(I81/5)*AL$15)))))))</f>
        <v/>
      </c>
      <c r="X81" s="207" t="str">
        <f aca="false">IF(J81=0,"",IF('Pedido e Cotação'!F91=10,(J81/5)*AG$16,IF('Pedido e Cotação'!F91=25,(J81/5)*AH$16,IF('Pedido e Cotação'!F91=50,(J81/5)*AI$16,IF('Pedido e Cotação'!F91=100,(J81/5)*AJ$16,IF('Pedido e Cotação'!F91=200,(J81/5)*AK$16,IF('Pedido e Cotação'!F91=1000,(J81/5)*AL$16)))))))</f>
        <v/>
      </c>
      <c r="Y81" s="207" t="str">
        <f aca="false">IF(K81=0,"",IF('Pedido e Cotação'!F91=10,(K81/5)*AG$17,IF('Pedido e Cotação'!F91=25,(K81/5)*AH$17,IF('Pedido e Cotação'!F91=50,(K81/5)*AI$17,IF('Pedido e Cotação'!F91=100,(K81/5)*AJ$17,IF('Pedido e Cotação'!F91=200,(K81/5)*AK$17,IF('Pedido e Cotação'!F91=1000,(K81/5)*AL$17)))))))</f>
        <v/>
      </c>
      <c r="Z81" s="207" t="str">
        <f aca="false">IF(L81=0,"",IF('Pedido e Cotação'!F91=10,((L81)*AG$7)/4,IF('Pedido e Cotação'!F91=25,((L81)*AH$7)/4,IF('Pedido e Cotação'!F91=50,((L81)*AI$7)/4,IF('Pedido e Cotação'!F91=100,((L81)*AJ$7)/4,IF('Pedido e Cotação'!F91=200,((L81)*AK$7)/4,IF('Pedido e Cotação'!F91=1000,(L81)*AL$7)))))))</f>
        <v/>
      </c>
      <c r="AA81" s="207" t="str">
        <f aca="false">IF(M81=0,"",IF('Pedido e Cotação'!F91=10,(M81*AG$8)/2,IF('Pedido e Cotação'!F91=25,(M81*AH$8)/2,IF('Pedido e Cotação'!F91=50,(M81*AI$8)/2,IF('Pedido e Cotação'!F91=100,(M81*AJ$8)/2,IF('Pedido e Cotação'!F91=200,(M81*AK$8)/2,IF('Pedido e Cotação'!F91=1000,M81*AL$8)))))))</f>
        <v/>
      </c>
      <c r="AB81" s="207" t="str">
        <f aca="false">IF(N81=0,"",IF('Pedido e Cotação'!F91=10,(N81*AG$9)/2,IF('Pedido e Cotação'!F91=25,(N81*AH$9)/2,IF('Pedido e Cotação'!F91=50,(N81*AI$9)/2,IF('Pedido e Cotação'!F91=100,(N81*AJ$9)/2,IF('Pedido e Cotação'!F91=200,(N81*AK$9)/2,IF('Pedido e Cotação'!F91=1000,N81*AL$9)))))))</f>
        <v/>
      </c>
      <c r="AC81" s="207" t="str">
        <f aca="false">IF(O81=0,"",IF('Pedido e Cotação'!F91=10,(O81*AG$10),IF('Pedido e Cotação'!F91=25,(O81*AH$10),IF('Pedido e Cotação'!F91=50,(O81*AI$10),IF('Pedido e Cotação'!F91=100,(O81*AJ$10),IF('Pedido e Cotação'!F91=200,(O81*AK$10),IF('Pedido e Cotação'!F91=1000,O81*AL$10)))))))</f>
        <v/>
      </c>
      <c r="AD81" s="208" t="n">
        <f aca="false">SUM(P81:AC81)+Marcações!AI81</f>
        <v>0</v>
      </c>
    </row>
    <row r="82" customFormat="false" ht="12.75" hidden="false" customHeight="false" outlineLevel="0" collapsed="false">
      <c r="B82" s="205" t="n">
        <f aca="false">LEN(SUBSTITUTE('Pedido e Cotação'!E92," ",""))</f>
        <v>0</v>
      </c>
      <c r="C82" s="206" t="n">
        <f aca="false">B82-SUM(D82:O82)</f>
        <v>0</v>
      </c>
      <c r="D82" s="206" t="n">
        <f aca="false">LEN('Pedido e Cotação'!E92)-LEN(SUBSTITUTE('Pedido e Cotação'!E92,"I",""))</f>
        <v>0</v>
      </c>
      <c r="E82" s="206" t="n">
        <f aca="false">LEN('Pedido e Cotação'!E92)-LEN(SUBSTITUTE('Pedido e Cotação'!E92,"[dU]",""))</f>
        <v>0</v>
      </c>
      <c r="F82" s="206" t="n">
        <f aca="false">LEN('Pedido e Cotação'!E92)-LEN(SUBSTITUTE('Pedido e Cotação'!E92,"[mrA]",""))</f>
        <v>0</v>
      </c>
      <c r="G82" s="206" t="n">
        <f aca="false">LEN('Pedido e Cotação'!E92)-LEN(SUBSTITUTE('Pedido e Cotação'!E92,"[mrC]",""))</f>
        <v>0</v>
      </c>
      <c r="H82" s="206" t="n">
        <f aca="false">LEN('Pedido e Cotação'!E92)-LEN(SUBSTITUTE('Pedido e Cotação'!E92,"[mrG]",""))</f>
        <v>0</v>
      </c>
      <c r="I82" s="206" t="n">
        <f aca="false">LEN('Pedido e Cotação'!E92)-LEN(SUBSTITUTE('Pedido e Cotação'!E92,"[mrT]",""))</f>
        <v>0</v>
      </c>
      <c r="J82" s="206" t="n">
        <f aca="false">LEN('Pedido e Cotação'!E92)-LEN(SUBSTITUTE('Pedido e Cotação'!E92,"[mrU]",""))</f>
        <v>0</v>
      </c>
      <c r="K82" s="206" t="n">
        <f aca="false">LEN('Pedido e Cotação'!E92)-LEN(SUBSTITUTE('Pedido e Cotação'!E92,"[mdC]",""))</f>
        <v>0</v>
      </c>
      <c r="L82" s="206" t="n">
        <f aca="false">LEN('Pedido e Cotação'!E92)-LEN(SUBSTITUTE('Pedido e Cotação'!E92,"8oxo",""))</f>
        <v>0</v>
      </c>
      <c r="M82" s="206" t="n">
        <f aca="false">LEN('Pedido e Cotação'!E92)-LEN(SUBSTITUTE('Pedido e Cotação'!E92,"C3",""))</f>
        <v>0</v>
      </c>
      <c r="N82" s="206" t="n">
        <f aca="false">LEN('Pedido e Cotação'!E92)-LEN(SUBSTITUTE('Pedido e Cotação'!E92,"C6",""))</f>
        <v>0</v>
      </c>
      <c r="O82" s="206" t="n">
        <f aca="false">LEN('Pedido e Cotação'!E92)-LEN(SUBSTITUTE('Pedido e Cotação'!E92,"*",""))</f>
        <v>0</v>
      </c>
      <c r="P82" s="207" t="n">
        <f aca="false">IF('Pedido e Cotação'!E92="",0,IF('Pedido e Cotação'!F92=10,Preço!J82,IF('Pedido e Cotação'!F92=25,Preço!K82,IF('Pedido e Cotação'!F92=50,Preço!L82,IF('Pedido e Cotação'!F92=100,Preço!M82,IF('Pedido e Cotação'!F92=200,Preço!N82,IF('Pedido e Cotação'!F92=1000,Preço!O82)))))))</f>
        <v>0</v>
      </c>
      <c r="Q82" s="207" t="n">
        <f aca="false">IF('Pedido e Cotação'!E92="",0,IF('Pedido e Cotação'!F92=10,Preço!Q82,IF('Pedido e Cotação'!F92=25,Preço!R82,IF('Pedido e Cotação'!F92=50,Preço!S82,IF('Pedido e Cotação'!F92=100,Preço!T82,IF('Pedido e Cotação'!F92=200,Preço!U82,IF('Pedido e Cotação'!F92=1000,Preço!V82)))))))</f>
        <v>0</v>
      </c>
      <c r="R82" s="207" t="str">
        <f aca="false">IF(D82=0,"",IF('Pedido e Cotação'!F92=10,D82*AG$6,IF('Pedido e Cotação'!F92=25,D82*AH$6,IF('Pedido e Cotação'!F92=50,D82*AI$6,IF('Pedido e Cotação'!F92=100,D82*AJ$6,IF('Pedido e Cotação'!F92=200,D82*AK$6,IF('Pedido e Cotação'!F92=1000,D82*AL$6)))))))</f>
        <v/>
      </c>
      <c r="S82" s="207" t="str">
        <f aca="false">IF(E82=0,"",IF('Pedido e Cotação'!F92=10,(E82/4)*AG$11,IF('Pedido e Cotação'!F92=25,(E82/4)*AH$11,IF('Pedido e Cotação'!F92=50,(E82/4)*AI$11,IF('Pedido e Cotação'!F92=100,(E82/4)*AJ$11,IF('Pedido e Cotação'!F92=200,(E82/4)*AK$11,IF('Pedido e Cotação'!F92=1000,(E82/4)*AL$11)))))))</f>
        <v/>
      </c>
      <c r="T82" s="207" t="str">
        <f aca="false">IF(F82=0,"",IF('Pedido e Cotação'!F92=10,(F82/5)*AG$12,IF('Pedido e Cotação'!F92=25,(F82/5)*AH$12,IF('Pedido e Cotação'!F92=50,(F82/5)*AI$12,IF('Pedido e Cotação'!F92=100,(F82/5)*AJ$12,IF('Pedido e Cotação'!F92=200,(F82/5)*AK$12,IF('Pedido e Cotação'!F92=1000,(F82/5)*AL$12)))))))</f>
        <v/>
      </c>
      <c r="U82" s="207" t="str">
        <f aca="false">IF(G82=0,"",IF('Pedido e Cotação'!F92=10,(G82/5)*AG$13,IF('Pedido e Cotação'!F92=25,(G82/5)*AH$13,IF('Pedido e Cotação'!F92=50,(G82/5)*AI$13,IF('Pedido e Cotação'!F92=100,(G82/5)*AJ$13,IF('Pedido e Cotação'!F92=200,(G82/5)*AK$13,IF('Pedido e Cotação'!F92=1000,(G82/5)*AL$13)))))))</f>
        <v/>
      </c>
      <c r="V82" s="207" t="str">
        <f aca="false">IF(H82=0,"",IF('Pedido e Cotação'!F92=10,(H82/5)*AG$14,IF('Pedido e Cotação'!F92=25,(H82/5)*AH$14,IF('Pedido e Cotação'!F92=50,(H82/5)*AI$14,IF('Pedido e Cotação'!F92=100,(H82/5)*AJ$14,IF('Pedido e Cotação'!F92=200,(H82/5)*AK$14,IF('Pedido e Cotação'!F92=1000,(H82/5)*AL$14)))))))</f>
        <v/>
      </c>
      <c r="W82" s="207" t="str">
        <f aca="false">IF(I82=0,"",IF('Pedido e Cotação'!F92=10,(I82/5)*AG$15,IF('Pedido e Cotação'!F92=25,(I82/5)*AH$15,IF('Pedido e Cotação'!F92=50,(I82/5)*AI$15,IF('Pedido e Cotação'!F92=100,(I82/5)*AJ$15,IF('Pedido e Cotação'!F92=200,(I82/5)*AK$15,IF('Pedido e Cotação'!F92=1000,(I82/5)*AL$15)))))))</f>
        <v/>
      </c>
      <c r="X82" s="207" t="str">
        <f aca="false">IF(J82=0,"",IF('Pedido e Cotação'!F92=10,(J82/5)*AG$16,IF('Pedido e Cotação'!F92=25,(J82/5)*AH$16,IF('Pedido e Cotação'!F92=50,(J82/5)*AI$16,IF('Pedido e Cotação'!F92=100,(J82/5)*AJ$16,IF('Pedido e Cotação'!F92=200,(J82/5)*AK$16,IF('Pedido e Cotação'!F92=1000,(J82/5)*AL$16)))))))</f>
        <v/>
      </c>
      <c r="Y82" s="207" t="str">
        <f aca="false">IF(K82=0,"",IF('Pedido e Cotação'!F92=10,(K82/5)*AG$17,IF('Pedido e Cotação'!F92=25,(K82/5)*AH$17,IF('Pedido e Cotação'!F92=50,(K82/5)*AI$17,IF('Pedido e Cotação'!F92=100,(K82/5)*AJ$17,IF('Pedido e Cotação'!F92=200,(K82/5)*AK$17,IF('Pedido e Cotação'!F92=1000,(K82/5)*AL$17)))))))</f>
        <v/>
      </c>
      <c r="Z82" s="207" t="str">
        <f aca="false">IF(L82=0,"",IF('Pedido e Cotação'!F92=10,((L82)*AG$7)/4,IF('Pedido e Cotação'!F92=25,((L82)*AH$7)/4,IF('Pedido e Cotação'!F92=50,((L82)*AI$7)/4,IF('Pedido e Cotação'!F92=100,((L82)*AJ$7)/4,IF('Pedido e Cotação'!F92=200,((L82)*AK$7)/4,IF('Pedido e Cotação'!F92=1000,(L82)*AL$7)))))))</f>
        <v/>
      </c>
      <c r="AA82" s="207" t="str">
        <f aca="false">IF(M82=0,"",IF('Pedido e Cotação'!F92=10,(M82*AG$8)/2,IF('Pedido e Cotação'!F92=25,(M82*AH$8)/2,IF('Pedido e Cotação'!F92=50,(M82*AI$8)/2,IF('Pedido e Cotação'!F92=100,(M82*AJ$8)/2,IF('Pedido e Cotação'!F92=200,(M82*AK$8)/2,IF('Pedido e Cotação'!F92=1000,M82*AL$8)))))))</f>
        <v/>
      </c>
      <c r="AB82" s="207" t="str">
        <f aca="false">IF(N82=0,"",IF('Pedido e Cotação'!F92=10,(N82*AG$9)/2,IF('Pedido e Cotação'!F92=25,(N82*AH$9)/2,IF('Pedido e Cotação'!F92=50,(N82*AI$9)/2,IF('Pedido e Cotação'!F92=100,(N82*AJ$9)/2,IF('Pedido e Cotação'!F92=200,(N82*AK$9)/2,IF('Pedido e Cotação'!F92=1000,N82*AL$9)))))))</f>
        <v/>
      </c>
      <c r="AC82" s="207" t="str">
        <f aca="false">IF(O82=0,"",IF('Pedido e Cotação'!F92=10,(O82*AG$10),IF('Pedido e Cotação'!F92=25,(O82*AH$10),IF('Pedido e Cotação'!F92=50,(O82*AI$10),IF('Pedido e Cotação'!F92=100,(O82*AJ$10),IF('Pedido e Cotação'!F92=200,(O82*AK$10),IF('Pedido e Cotação'!F92=1000,O82*AL$10)))))))</f>
        <v/>
      </c>
      <c r="AD82" s="208" t="n">
        <f aca="false">SUM(P82:AC82)+Marcações!AI82</f>
        <v>0</v>
      </c>
    </row>
    <row r="83" customFormat="false" ht="12.75" hidden="false" customHeight="false" outlineLevel="0" collapsed="false">
      <c r="B83" s="205" t="n">
        <f aca="false">LEN(SUBSTITUTE('Pedido e Cotação'!E93," ",""))</f>
        <v>0</v>
      </c>
      <c r="C83" s="206" t="n">
        <f aca="false">B83-SUM(D83:O83)</f>
        <v>0</v>
      </c>
      <c r="D83" s="206" t="n">
        <f aca="false">LEN('Pedido e Cotação'!E93)-LEN(SUBSTITUTE('Pedido e Cotação'!E93,"I",""))</f>
        <v>0</v>
      </c>
      <c r="E83" s="206" t="n">
        <f aca="false">LEN('Pedido e Cotação'!E93)-LEN(SUBSTITUTE('Pedido e Cotação'!E93,"[dU]",""))</f>
        <v>0</v>
      </c>
      <c r="F83" s="206" t="n">
        <f aca="false">LEN('Pedido e Cotação'!E93)-LEN(SUBSTITUTE('Pedido e Cotação'!E93,"[mrA]",""))</f>
        <v>0</v>
      </c>
      <c r="G83" s="206" t="n">
        <f aca="false">LEN('Pedido e Cotação'!E93)-LEN(SUBSTITUTE('Pedido e Cotação'!E93,"[mrC]",""))</f>
        <v>0</v>
      </c>
      <c r="H83" s="206" t="n">
        <f aca="false">LEN('Pedido e Cotação'!E93)-LEN(SUBSTITUTE('Pedido e Cotação'!E93,"[mrG]",""))</f>
        <v>0</v>
      </c>
      <c r="I83" s="206" t="n">
        <f aca="false">LEN('Pedido e Cotação'!E93)-LEN(SUBSTITUTE('Pedido e Cotação'!E93,"[mrT]",""))</f>
        <v>0</v>
      </c>
      <c r="J83" s="206" t="n">
        <f aca="false">LEN('Pedido e Cotação'!E93)-LEN(SUBSTITUTE('Pedido e Cotação'!E93,"[mrU]",""))</f>
        <v>0</v>
      </c>
      <c r="K83" s="206" t="n">
        <f aca="false">LEN('Pedido e Cotação'!E93)-LEN(SUBSTITUTE('Pedido e Cotação'!E93,"[mdC]",""))</f>
        <v>0</v>
      </c>
      <c r="L83" s="206" t="n">
        <f aca="false">LEN('Pedido e Cotação'!E93)-LEN(SUBSTITUTE('Pedido e Cotação'!E93,"8oxo",""))</f>
        <v>0</v>
      </c>
      <c r="M83" s="206" t="n">
        <f aca="false">LEN('Pedido e Cotação'!E93)-LEN(SUBSTITUTE('Pedido e Cotação'!E93,"C3",""))</f>
        <v>0</v>
      </c>
      <c r="N83" s="206" t="n">
        <f aca="false">LEN('Pedido e Cotação'!E93)-LEN(SUBSTITUTE('Pedido e Cotação'!E93,"C6",""))</f>
        <v>0</v>
      </c>
      <c r="O83" s="206" t="n">
        <f aca="false">LEN('Pedido e Cotação'!E93)-LEN(SUBSTITUTE('Pedido e Cotação'!E93,"*",""))</f>
        <v>0</v>
      </c>
      <c r="P83" s="207" t="n">
        <f aca="false">IF('Pedido e Cotação'!E93="",0,IF('Pedido e Cotação'!F93=10,Preço!J83,IF('Pedido e Cotação'!F93=25,Preço!K83,IF('Pedido e Cotação'!F93=50,Preço!L83,IF('Pedido e Cotação'!F93=100,Preço!M83,IF('Pedido e Cotação'!F93=200,Preço!N83,IF('Pedido e Cotação'!F93=1000,Preço!O83)))))))</f>
        <v>0</v>
      </c>
      <c r="Q83" s="207" t="n">
        <f aca="false">IF('Pedido e Cotação'!E93="",0,IF('Pedido e Cotação'!F93=10,Preço!Q83,IF('Pedido e Cotação'!F93=25,Preço!R83,IF('Pedido e Cotação'!F93=50,Preço!S83,IF('Pedido e Cotação'!F93=100,Preço!T83,IF('Pedido e Cotação'!F93=200,Preço!U83,IF('Pedido e Cotação'!F93=1000,Preço!V83)))))))</f>
        <v>0</v>
      </c>
      <c r="R83" s="207" t="str">
        <f aca="false">IF(D83=0,"",IF('Pedido e Cotação'!F93=10,D83*AG$6,IF('Pedido e Cotação'!F93=25,D83*AH$6,IF('Pedido e Cotação'!F93=50,D83*AI$6,IF('Pedido e Cotação'!F93=100,D83*AJ$6,IF('Pedido e Cotação'!F93=200,D83*AK$6,IF('Pedido e Cotação'!F93=1000,D83*AL$6)))))))</f>
        <v/>
      </c>
      <c r="S83" s="207" t="str">
        <f aca="false">IF(E83=0,"",IF('Pedido e Cotação'!F93=10,(E83/4)*AG$11,IF('Pedido e Cotação'!F93=25,(E83/4)*AH$11,IF('Pedido e Cotação'!F93=50,(E83/4)*AI$11,IF('Pedido e Cotação'!F93=100,(E83/4)*AJ$11,IF('Pedido e Cotação'!F93=200,(E83/4)*AK$11,IF('Pedido e Cotação'!F93=1000,(E83/4)*AL$11)))))))</f>
        <v/>
      </c>
      <c r="T83" s="207" t="str">
        <f aca="false">IF(F83=0,"",IF('Pedido e Cotação'!F93=10,(F83/5)*AG$12,IF('Pedido e Cotação'!F93=25,(F83/5)*AH$12,IF('Pedido e Cotação'!F93=50,(F83/5)*AI$12,IF('Pedido e Cotação'!F93=100,(F83/5)*AJ$12,IF('Pedido e Cotação'!F93=200,(F83/5)*AK$12,IF('Pedido e Cotação'!F93=1000,(F83/5)*AL$12)))))))</f>
        <v/>
      </c>
      <c r="U83" s="207" t="str">
        <f aca="false">IF(G83=0,"",IF('Pedido e Cotação'!F93=10,(G83/5)*AG$13,IF('Pedido e Cotação'!F93=25,(G83/5)*AH$13,IF('Pedido e Cotação'!F93=50,(G83/5)*AI$13,IF('Pedido e Cotação'!F93=100,(G83/5)*AJ$13,IF('Pedido e Cotação'!F93=200,(G83/5)*AK$13,IF('Pedido e Cotação'!F93=1000,(G83/5)*AL$13)))))))</f>
        <v/>
      </c>
      <c r="V83" s="207" t="str">
        <f aca="false">IF(H83=0,"",IF('Pedido e Cotação'!F93=10,(H83/5)*AG$14,IF('Pedido e Cotação'!F93=25,(H83/5)*AH$14,IF('Pedido e Cotação'!F93=50,(H83/5)*AI$14,IF('Pedido e Cotação'!F93=100,(H83/5)*AJ$14,IF('Pedido e Cotação'!F93=200,(H83/5)*AK$14,IF('Pedido e Cotação'!F93=1000,(H83/5)*AL$14)))))))</f>
        <v/>
      </c>
      <c r="W83" s="207" t="str">
        <f aca="false">IF(I83=0,"",IF('Pedido e Cotação'!F93=10,(I83/5)*AG$15,IF('Pedido e Cotação'!F93=25,(I83/5)*AH$15,IF('Pedido e Cotação'!F93=50,(I83/5)*AI$15,IF('Pedido e Cotação'!F93=100,(I83/5)*AJ$15,IF('Pedido e Cotação'!F93=200,(I83/5)*AK$15,IF('Pedido e Cotação'!F93=1000,(I83/5)*AL$15)))))))</f>
        <v/>
      </c>
      <c r="X83" s="207" t="str">
        <f aca="false">IF(J83=0,"",IF('Pedido e Cotação'!F93=10,(J83/5)*AG$16,IF('Pedido e Cotação'!F93=25,(J83/5)*AH$16,IF('Pedido e Cotação'!F93=50,(J83/5)*AI$16,IF('Pedido e Cotação'!F93=100,(J83/5)*AJ$16,IF('Pedido e Cotação'!F93=200,(J83/5)*AK$16,IF('Pedido e Cotação'!F93=1000,(J83/5)*AL$16)))))))</f>
        <v/>
      </c>
      <c r="Y83" s="207" t="str">
        <f aca="false">IF(K83=0,"",IF('Pedido e Cotação'!F93=10,(K83/5)*AG$17,IF('Pedido e Cotação'!F93=25,(K83/5)*AH$17,IF('Pedido e Cotação'!F93=50,(K83/5)*AI$17,IF('Pedido e Cotação'!F93=100,(K83/5)*AJ$17,IF('Pedido e Cotação'!F93=200,(K83/5)*AK$17,IF('Pedido e Cotação'!F93=1000,(K83/5)*AL$17)))))))</f>
        <v/>
      </c>
      <c r="Z83" s="207" t="str">
        <f aca="false">IF(L83=0,"",IF('Pedido e Cotação'!F93=10,((L83)*AG$7)/4,IF('Pedido e Cotação'!F93=25,((L83)*AH$7)/4,IF('Pedido e Cotação'!F93=50,((L83)*AI$7)/4,IF('Pedido e Cotação'!F93=100,((L83)*AJ$7)/4,IF('Pedido e Cotação'!F93=200,((L83)*AK$7)/4,IF('Pedido e Cotação'!F93=1000,(L83)*AL$7)))))))</f>
        <v/>
      </c>
      <c r="AA83" s="207" t="str">
        <f aca="false">IF(M83=0,"",IF('Pedido e Cotação'!F93=10,(M83*AG$8)/2,IF('Pedido e Cotação'!F93=25,(M83*AH$8)/2,IF('Pedido e Cotação'!F93=50,(M83*AI$8)/2,IF('Pedido e Cotação'!F93=100,(M83*AJ$8)/2,IF('Pedido e Cotação'!F93=200,(M83*AK$8)/2,IF('Pedido e Cotação'!F93=1000,M83*AL$8)))))))</f>
        <v/>
      </c>
      <c r="AB83" s="207" t="str">
        <f aca="false">IF(N83=0,"",IF('Pedido e Cotação'!F93=10,(N83*AG$9)/2,IF('Pedido e Cotação'!F93=25,(N83*AH$9)/2,IF('Pedido e Cotação'!F93=50,(N83*AI$9)/2,IF('Pedido e Cotação'!F93=100,(N83*AJ$9)/2,IF('Pedido e Cotação'!F93=200,(N83*AK$9)/2,IF('Pedido e Cotação'!F93=1000,N83*AL$9)))))))</f>
        <v/>
      </c>
      <c r="AC83" s="207" t="str">
        <f aca="false">IF(O83=0,"",IF('Pedido e Cotação'!F93=10,(O83*AG$10),IF('Pedido e Cotação'!F93=25,(O83*AH$10),IF('Pedido e Cotação'!F93=50,(O83*AI$10),IF('Pedido e Cotação'!F93=100,(O83*AJ$10),IF('Pedido e Cotação'!F93=200,(O83*AK$10),IF('Pedido e Cotação'!F93=1000,O83*AL$10)))))))</f>
        <v/>
      </c>
      <c r="AD83" s="208" t="n">
        <f aca="false">SUM(P83:AC83)+Marcações!AI83</f>
        <v>0</v>
      </c>
    </row>
    <row r="84" customFormat="false" ht="12.75" hidden="false" customHeight="false" outlineLevel="0" collapsed="false">
      <c r="B84" s="205" t="n">
        <f aca="false">LEN(SUBSTITUTE('Pedido e Cotação'!E94," ",""))</f>
        <v>0</v>
      </c>
      <c r="C84" s="206" t="n">
        <f aca="false">B84-SUM(D84:O84)</f>
        <v>0</v>
      </c>
      <c r="D84" s="206" t="n">
        <f aca="false">LEN('Pedido e Cotação'!E94)-LEN(SUBSTITUTE('Pedido e Cotação'!E94,"I",""))</f>
        <v>0</v>
      </c>
      <c r="E84" s="206" t="n">
        <f aca="false">LEN('Pedido e Cotação'!E94)-LEN(SUBSTITUTE('Pedido e Cotação'!E94,"[dU]",""))</f>
        <v>0</v>
      </c>
      <c r="F84" s="206" t="n">
        <f aca="false">LEN('Pedido e Cotação'!E94)-LEN(SUBSTITUTE('Pedido e Cotação'!E94,"[mrA]",""))</f>
        <v>0</v>
      </c>
      <c r="G84" s="206" t="n">
        <f aca="false">LEN('Pedido e Cotação'!E94)-LEN(SUBSTITUTE('Pedido e Cotação'!E94,"[mrC]",""))</f>
        <v>0</v>
      </c>
      <c r="H84" s="206" t="n">
        <f aca="false">LEN('Pedido e Cotação'!E94)-LEN(SUBSTITUTE('Pedido e Cotação'!E94,"[mrG]",""))</f>
        <v>0</v>
      </c>
      <c r="I84" s="206" t="n">
        <f aca="false">LEN('Pedido e Cotação'!E94)-LEN(SUBSTITUTE('Pedido e Cotação'!E94,"[mrT]",""))</f>
        <v>0</v>
      </c>
      <c r="J84" s="206" t="n">
        <f aca="false">LEN('Pedido e Cotação'!E94)-LEN(SUBSTITUTE('Pedido e Cotação'!E94,"[mrU]",""))</f>
        <v>0</v>
      </c>
      <c r="K84" s="206" t="n">
        <f aca="false">LEN('Pedido e Cotação'!E94)-LEN(SUBSTITUTE('Pedido e Cotação'!E94,"[mdC]",""))</f>
        <v>0</v>
      </c>
      <c r="L84" s="206" t="n">
        <f aca="false">LEN('Pedido e Cotação'!E94)-LEN(SUBSTITUTE('Pedido e Cotação'!E94,"8oxo",""))</f>
        <v>0</v>
      </c>
      <c r="M84" s="206" t="n">
        <f aca="false">LEN('Pedido e Cotação'!E94)-LEN(SUBSTITUTE('Pedido e Cotação'!E94,"C3",""))</f>
        <v>0</v>
      </c>
      <c r="N84" s="206" t="n">
        <f aca="false">LEN('Pedido e Cotação'!E94)-LEN(SUBSTITUTE('Pedido e Cotação'!E94,"C6",""))</f>
        <v>0</v>
      </c>
      <c r="O84" s="206" t="n">
        <f aca="false">LEN('Pedido e Cotação'!E94)-LEN(SUBSTITUTE('Pedido e Cotação'!E94,"*",""))</f>
        <v>0</v>
      </c>
      <c r="P84" s="207" t="n">
        <f aca="false">IF('Pedido e Cotação'!E94="",0,IF('Pedido e Cotação'!F94=10,Preço!J84,IF('Pedido e Cotação'!F94=25,Preço!K84,IF('Pedido e Cotação'!F94=50,Preço!L84,IF('Pedido e Cotação'!F94=100,Preço!M84,IF('Pedido e Cotação'!F94=200,Preço!N84,IF('Pedido e Cotação'!F94=1000,Preço!O84)))))))</f>
        <v>0</v>
      </c>
      <c r="Q84" s="207" t="n">
        <f aca="false">IF('Pedido e Cotação'!E94="",0,IF('Pedido e Cotação'!F94=10,Preço!Q84,IF('Pedido e Cotação'!F94=25,Preço!R84,IF('Pedido e Cotação'!F94=50,Preço!S84,IF('Pedido e Cotação'!F94=100,Preço!T84,IF('Pedido e Cotação'!F94=200,Preço!U84,IF('Pedido e Cotação'!F94=1000,Preço!V84)))))))</f>
        <v>0</v>
      </c>
      <c r="R84" s="207" t="str">
        <f aca="false">IF(D84=0,"",IF('Pedido e Cotação'!F94=10,D84*AG$6,IF('Pedido e Cotação'!F94=25,D84*AH$6,IF('Pedido e Cotação'!F94=50,D84*AI$6,IF('Pedido e Cotação'!F94=100,D84*AJ$6,IF('Pedido e Cotação'!F94=200,D84*AK$6,IF('Pedido e Cotação'!F94=1000,D84*AL$6)))))))</f>
        <v/>
      </c>
      <c r="S84" s="207" t="str">
        <f aca="false">IF(E84=0,"",IF('Pedido e Cotação'!F94=10,(E84/4)*AG$11,IF('Pedido e Cotação'!F94=25,(E84/4)*AH$11,IF('Pedido e Cotação'!F94=50,(E84/4)*AI$11,IF('Pedido e Cotação'!F94=100,(E84/4)*AJ$11,IF('Pedido e Cotação'!F94=200,(E84/4)*AK$11,IF('Pedido e Cotação'!F94=1000,(E84/4)*AL$11)))))))</f>
        <v/>
      </c>
      <c r="T84" s="207" t="str">
        <f aca="false">IF(F84=0,"",IF('Pedido e Cotação'!F94=10,(F84/5)*AG$12,IF('Pedido e Cotação'!F94=25,(F84/5)*AH$12,IF('Pedido e Cotação'!F94=50,(F84/5)*AI$12,IF('Pedido e Cotação'!F94=100,(F84/5)*AJ$12,IF('Pedido e Cotação'!F94=200,(F84/5)*AK$12,IF('Pedido e Cotação'!F94=1000,(F84/5)*AL$12)))))))</f>
        <v/>
      </c>
      <c r="U84" s="207" t="str">
        <f aca="false">IF(G84=0,"",IF('Pedido e Cotação'!F94=10,(G84/5)*AG$13,IF('Pedido e Cotação'!F94=25,(G84/5)*AH$13,IF('Pedido e Cotação'!F94=50,(G84/5)*AI$13,IF('Pedido e Cotação'!F94=100,(G84/5)*AJ$13,IF('Pedido e Cotação'!F94=200,(G84/5)*AK$13,IF('Pedido e Cotação'!F94=1000,(G84/5)*AL$13)))))))</f>
        <v/>
      </c>
      <c r="V84" s="207" t="str">
        <f aca="false">IF(H84=0,"",IF('Pedido e Cotação'!F94=10,(H84/5)*AG$14,IF('Pedido e Cotação'!F94=25,(H84/5)*AH$14,IF('Pedido e Cotação'!F94=50,(H84/5)*AI$14,IF('Pedido e Cotação'!F94=100,(H84/5)*AJ$14,IF('Pedido e Cotação'!F94=200,(H84/5)*AK$14,IF('Pedido e Cotação'!F94=1000,(H84/5)*AL$14)))))))</f>
        <v/>
      </c>
      <c r="W84" s="207" t="str">
        <f aca="false">IF(I84=0,"",IF('Pedido e Cotação'!F94=10,(I84/5)*AG$15,IF('Pedido e Cotação'!F94=25,(I84/5)*AH$15,IF('Pedido e Cotação'!F94=50,(I84/5)*AI$15,IF('Pedido e Cotação'!F94=100,(I84/5)*AJ$15,IF('Pedido e Cotação'!F94=200,(I84/5)*AK$15,IF('Pedido e Cotação'!F94=1000,(I84/5)*AL$15)))))))</f>
        <v/>
      </c>
      <c r="X84" s="207" t="str">
        <f aca="false">IF(J84=0,"",IF('Pedido e Cotação'!F94=10,(J84/5)*AG$16,IF('Pedido e Cotação'!F94=25,(J84/5)*AH$16,IF('Pedido e Cotação'!F94=50,(J84/5)*AI$16,IF('Pedido e Cotação'!F94=100,(J84/5)*AJ$16,IF('Pedido e Cotação'!F94=200,(J84/5)*AK$16,IF('Pedido e Cotação'!F94=1000,(J84/5)*AL$16)))))))</f>
        <v/>
      </c>
      <c r="Y84" s="207" t="str">
        <f aca="false">IF(K84=0,"",IF('Pedido e Cotação'!F94=10,(K84/5)*AG$17,IF('Pedido e Cotação'!F94=25,(K84/5)*AH$17,IF('Pedido e Cotação'!F94=50,(K84/5)*AI$17,IF('Pedido e Cotação'!F94=100,(K84/5)*AJ$17,IF('Pedido e Cotação'!F94=200,(K84/5)*AK$17,IF('Pedido e Cotação'!F94=1000,(K84/5)*AL$17)))))))</f>
        <v/>
      </c>
      <c r="Z84" s="207" t="str">
        <f aca="false">IF(L84=0,"",IF('Pedido e Cotação'!F94=10,((L84)*AG$7)/4,IF('Pedido e Cotação'!F94=25,((L84)*AH$7)/4,IF('Pedido e Cotação'!F94=50,((L84)*AI$7)/4,IF('Pedido e Cotação'!F94=100,((L84)*AJ$7)/4,IF('Pedido e Cotação'!F94=200,((L84)*AK$7)/4,IF('Pedido e Cotação'!F94=1000,(L84)*AL$7)))))))</f>
        <v/>
      </c>
      <c r="AA84" s="207" t="str">
        <f aca="false">IF(M84=0,"",IF('Pedido e Cotação'!F94=10,(M84*AG$8)/2,IF('Pedido e Cotação'!F94=25,(M84*AH$8)/2,IF('Pedido e Cotação'!F94=50,(M84*AI$8)/2,IF('Pedido e Cotação'!F94=100,(M84*AJ$8)/2,IF('Pedido e Cotação'!F94=200,(M84*AK$8)/2,IF('Pedido e Cotação'!F94=1000,M84*AL$8)))))))</f>
        <v/>
      </c>
      <c r="AB84" s="207" t="str">
        <f aca="false">IF(N84=0,"",IF('Pedido e Cotação'!F94=10,(N84*AG$9)/2,IF('Pedido e Cotação'!F94=25,(N84*AH$9)/2,IF('Pedido e Cotação'!F94=50,(N84*AI$9)/2,IF('Pedido e Cotação'!F94=100,(N84*AJ$9)/2,IF('Pedido e Cotação'!F94=200,(N84*AK$9)/2,IF('Pedido e Cotação'!F94=1000,N84*AL$9)))))))</f>
        <v/>
      </c>
      <c r="AC84" s="207" t="str">
        <f aca="false">IF(O84=0,"",IF('Pedido e Cotação'!F94=10,(O84*AG$10),IF('Pedido e Cotação'!F94=25,(O84*AH$10),IF('Pedido e Cotação'!F94=50,(O84*AI$10),IF('Pedido e Cotação'!F94=100,(O84*AJ$10),IF('Pedido e Cotação'!F94=200,(O84*AK$10),IF('Pedido e Cotação'!F94=1000,O84*AL$10)))))))</f>
        <v/>
      </c>
      <c r="AD84" s="208" t="n">
        <f aca="false">SUM(P84:AC84)+Marcações!AI84</f>
        <v>0</v>
      </c>
    </row>
    <row r="85" customFormat="false" ht="12.75" hidden="false" customHeight="false" outlineLevel="0" collapsed="false">
      <c r="B85" s="205" t="n">
        <f aca="false">LEN(SUBSTITUTE('Pedido e Cotação'!E95," ",""))</f>
        <v>0</v>
      </c>
      <c r="C85" s="206" t="n">
        <f aca="false">B85-SUM(D85:O85)</f>
        <v>0</v>
      </c>
      <c r="D85" s="206" t="n">
        <f aca="false">LEN('Pedido e Cotação'!E95)-LEN(SUBSTITUTE('Pedido e Cotação'!E95,"I",""))</f>
        <v>0</v>
      </c>
      <c r="E85" s="206" t="n">
        <f aca="false">LEN('Pedido e Cotação'!E95)-LEN(SUBSTITUTE('Pedido e Cotação'!E95,"[dU]",""))</f>
        <v>0</v>
      </c>
      <c r="F85" s="206" t="n">
        <f aca="false">LEN('Pedido e Cotação'!E95)-LEN(SUBSTITUTE('Pedido e Cotação'!E95,"[mrA]",""))</f>
        <v>0</v>
      </c>
      <c r="G85" s="206" t="n">
        <f aca="false">LEN('Pedido e Cotação'!E95)-LEN(SUBSTITUTE('Pedido e Cotação'!E95,"[mrC]",""))</f>
        <v>0</v>
      </c>
      <c r="H85" s="206" t="n">
        <f aca="false">LEN('Pedido e Cotação'!E95)-LEN(SUBSTITUTE('Pedido e Cotação'!E95,"[mrG]",""))</f>
        <v>0</v>
      </c>
      <c r="I85" s="206" t="n">
        <f aca="false">LEN('Pedido e Cotação'!E95)-LEN(SUBSTITUTE('Pedido e Cotação'!E95,"[mrT]",""))</f>
        <v>0</v>
      </c>
      <c r="J85" s="206" t="n">
        <f aca="false">LEN('Pedido e Cotação'!E95)-LEN(SUBSTITUTE('Pedido e Cotação'!E95,"[mrU]",""))</f>
        <v>0</v>
      </c>
      <c r="K85" s="206" t="n">
        <f aca="false">LEN('Pedido e Cotação'!E95)-LEN(SUBSTITUTE('Pedido e Cotação'!E95,"[mdC]",""))</f>
        <v>0</v>
      </c>
      <c r="L85" s="206" t="n">
        <f aca="false">LEN('Pedido e Cotação'!E95)-LEN(SUBSTITUTE('Pedido e Cotação'!E95,"8oxo",""))</f>
        <v>0</v>
      </c>
      <c r="M85" s="206" t="n">
        <f aca="false">LEN('Pedido e Cotação'!E95)-LEN(SUBSTITUTE('Pedido e Cotação'!E95,"C3",""))</f>
        <v>0</v>
      </c>
      <c r="N85" s="206" t="n">
        <f aca="false">LEN('Pedido e Cotação'!E95)-LEN(SUBSTITUTE('Pedido e Cotação'!E95,"C6",""))</f>
        <v>0</v>
      </c>
      <c r="O85" s="206" t="n">
        <f aca="false">LEN('Pedido e Cotação'!E95)-LEN(SUBSTITUTE('Pedido e Cotação'!E95,"*",""))</f>
        <v>0</v>
      </c>
      <c r="P85" s="207" t="n">
        <f aca="false">IF('Pedido e Cotação'!E95="",0,IF('Pedido e Cotação'!F95=10,Preço!J85,IF('Pedido e Cotação'!F95=25,Preço!K85,IF('Pedido e Cotação'!F95=50,Preço!L85,IF('Pedido e Cotação'!F95=100,Preço!M85,IF('Pedido e Cotação'!F95=200,Preço!N85,IF('Pedido e Cotação'!F95=1000,Preço!O85)))))))</f>
        <v>0</v>
      </c>
      <c r="Q85" s="207" t="n">
        <f aca="false">IF('Pedido e Cotação'!E95="",0,IF('Pedido e Cotação'!F95=10,Preço!Q85,IF('Pedido e Cotação'!F95=25,Preço!R85,IF('Pedido e Cotação'!F95=50,Preço!S85,IF('Pedido e Cotação'!F95=100,Preço!T85,IF('Pedido e Cotação'!F95=200,Preço!U85,IF('Pedido e Cotação'!F95=1000,Preço!V85)))))))</f>
        <v>0</v>
      </c>
      <c r="R85" s="207" t="str">
        <f aca="false">IF(D85=0,"",IF('Pedido e Cotação'!F95=10,D85*AG$6,IF('Pedido e Cotação'!F95=25,D85*AH$6,IF('Pedido e Cotação'!F95=50,D85*AI$6,IF('Pedido e Cotação'!F95=100,D85*AJ$6,IF('Pedido e Cotação'!F95=200,D85*AK$6,IF('Pedido e Cotação'!F95=1000,D85*AL$6)))))))</f>
        <v/>
      </c>
      <c r="S85" s="207" t="str">
        <f aca="false">IF(E85=0,"",IF('Pedido e Cotação'!F95=10,(E85/4)*AG$11,IF('Pedido e Cotação'!F95=25,(E85/4)*AH$11,IF('Pedido e Cotação'!F95=50,(E85/4)*AI$11,IF('Pedido e Cotação'!F95=100,(E85/4)*AJ$11,IF('Pedido e Cotação'!F95=200,(E85/4)*AK$11,IF('Pedido e Cotação'!F95=1000,(E85/4)*AL$11)))))))</f>
        <v/>
      </c>
      <c r="T85" s="207" t="str">
        <f aca="false">IF(F85=0,"",IF('Pedido e Cotação'!F95=10,(F85/5)*AG$12,IF('Pedido e Cotação'!F95=25,(F85/5)*AH$12,IF('Pedido e Cotação'!F95=50,(F85/5)*AI$12,IF('Pedido e Cotação'!F95=100,(F85/5)*AJ$12,IF('Pedido e Cotação'!F95=200,(F85/5)*AK$12,IF('Pedido e Cotação'!F95=1000,(F85/5)*AL$12)))))))</f>
        <v/>
      </c>
      <c r="U85" s="207" t="str">
        <f aca="false">IF(G85=0,"",IF('Pedido e Cotação'!F95=10,(G85/5)*AG$13,IF('Pedido e Cotação'!F95=25,(G85/5)*AH$13,IF('Pedido e Cotação'!F95=50,(G85/5)*AI$13,IF('Pedido e Cotação'!F95=100,(G85/5)*AJ$13,IF('Pedido e Cotação'!F95=200,(G85/5)*AK$13,IF('Pedido e Cotação'!F95=1000,(G85/5)*AL$13)))))))</f>
        <v/>
      </c>
      <c r="V85" s="207" t="str">
        <f aca="false">IF(H85=0,"",IF('Pedido e Cotação'!F95=10,(H85/5)*AG$14,IF('Pedido e Cotação'!F95=25,(H85/5)*AH$14,IF('Pedido e Cotação'!F95=50,(H85/5)*AI$14,IF('Pedido e Cotação'!F95=100,(H85/5)*AJ$14,IF('Pedido e Cotação'!F95=200,(H85/5)*AK$14,IF('Pedido e Cotação'!F95=1000,(H85/5)*AL$14)))))))</f>
        <v/>
      </c>
      <c r="W85" s="207" t="str">
        <f aca="false">IF(I85=0,"",IF('Pedido e Cotação'!F95=10,(I85/5)*AG$15,IF('Pedido e Cotação'!F95=25,(I85/5)*AH$15,IF('Pedido e Cotação'!F95=50,(I85/5)*AI$15,IF('Pedido e Cotação'!F95=100,(I85/5)*AJ$15,IF('Pedido e Cotação'!F95=200,(I85/5)*AK$15,IF('Pedido e Cotação'!F95=1000,(I85/5)*AL$15)))))))</f>
        <v/>
      </c>
      <c r="X85" s="207" t="str">
        <f aca="false">IF(J85=0,"",IF('Pedido e Cotação'!F95=10,(J85/5)*AG$16,IF('Pedido e Cotação'!F95=25,(J85/5)*AH$16,IF('Pedido e Cotação'!F95=50,(J85/5)*AI$16,IF('Pedido e Cotação'!F95=100,(J85/5)*AJ$16,IF('Pedido e Cotação'!F95=200,(J85/5)*AK$16,IF('Pedido e Cotação'!F95=1000,(J85/5)*AL$16)))))))</f>
        <v/>
      </c>
      <c r="Y85" s="207" t="str">
        <f aca="false">IF(K85=0,"",IF('Pedido e Cotação'!F95=10,(K85/5)*AG$17,IF('Pedido e Cotação'!F95=25,(K85/5)*AH$17,IF('Pedido e Cotação'!F95=50,(K85/5)*AI$17,IF('Pedido e Cotação'!F95=100,(K85/5)*AJ$17,IF('Pedido e Cotação'!F95=200,(K85/5)*AK$17,IF('Pedido e Cotação'!F95=1000,(K85/5)*AL$17)))))))</f>
        <v/>
      </c>
      <c r="Z85" s="207" t="str">
        <f aca="false">IF(L85=0,"",IF('Pedido e Cotação'!F95=10,((L85)*AG$7)/4,IF('Pedido e Cotação'!F95=25,((L85)*AH$7)/4,IF('Pedido e Cotação'!F95=50,((L85)*AI$7)/4,IF('Pedido e Cotação'!F95=100,((L85)*AJ$7)/4,IF('Pedido e Cotação'!F95=200,((L85)*AK$7)/4,IF('Pedido e Cotação'!F95=1000,(L85)*AL$7)))))))</f>
        <v/>
      </c>
      <c r="AA85" s="207" t="str">
        <f aca="false">IF(M85=0,"",IF('Pedido e Cotação'!F95=10,(M85*AG$8)/2,IF('Pedido e Cotação'!F95=25,(M85*AH$8)/2,IF('Pedido e Cotação'!F95=50,(M85*AI$8)/2,IF('Pedido e Cotação'!F95=100,(M85*AJ$8)/2,IF('Pedido e Cotação'!F95=200,(M85*AK$8)/2,IF('Pedido e Cotação'!F95=1000,M85*AL$8)))))))</f>
        <v/>
      </c>
      <c r="AB85" s="207" t="str">
        <f aca="false">IF(N85=0,"",IF('Pedido e Cotação'!F95=10,(N85*AG$9)/2,IF('Pedido e Cotação'!F95=25,(N85*AH$9)/2,IF('Pedido e Cotação'!F95=50,(N85*AI$9)/2,IF('Pedido e Cotação'!F95=100,(N85*AJ$9)/2,IF('Pedido e Cotação'!F95=200,(N85*AK$9)/2,IF('Pedido e Cotação'!F95=1000,N85*AL$9)))))))</f>
        <v/>
      </c>
      <c r="AC85" s="207" t="str">
        <f aca="false">IF(O85=0,"",IF('Pedido e Cotação'!F95=10,(O85*AG$10),IF('Pedido e Cotação'!F95=25,(O85*AH$10),IF('Pedido e Cotação'!F95=50,(O85*AI$10),IF('Pedido e Cotação'!F95=100,(O85*AJ$10),IF('Pedido e Cotação'!F95=200,(O85*AK$10),IF('Pedido e Cotação'!F95=1000,O85*AL$10)))))))</f>
        <v/>
      </c>
      <c r="AD85" s="208" t="n">
        <f aca="false">SUM(P85:AC85)+Marcações!AI85</f>
        <v>0</v>
      </c>
    </row>
    <row r="86" customFormat="false" ht="12.75" hidden="false" customHeight="false" outlineLevel="0" collapsed="false">
      <c r="B86" s="205" t="n">
        <f aca="false">LEN(SUBSTITUTE('Pedido e Cotação'!E96," ",""))</f>
        <v>0</v>
      </c>
      <c r="C86" s="206" t="n">
        <f aca="false">B86-SUM(D86:O86)</f>
        <v>0</v>
      </c>
      <c r="D86" s="206" t="n">
        <f aca="false">LEN('Pedido e Cotação'!E96)-LEN(SUBSTITUTE('Pedido e Cotação'!E96,"I",""))</f>
        <v>0</v>
      </c>
      <c r="E86" s="206" t="n">
        <f aca="false">LEN('Pedido e Cotação'!E96)-LEN(SUBSTITUTE('Pedido e Cotação'!E96,"[dU]",""))</f>
        <v>0</v>
      </c>
      <c r="F86" s="206" t="n">
        <f aca="false">LEN('Pedido e Cotação'!E96)-LEN(SUBSTITUTE('Pedido e Cotação'!E96,"[mrA]",""))</f>
        <v>0</v>
      </c>
      <c r="G86" s="206" t="n">
        <f aca="false">LEN('Pedido e Cotação'!E96)-LEN(SUBSTITUTE('Pedido e Cotação'!E96,"[mrC]",""))</f>
        <v>0</v>
      </c>
      <c r="H86" s="206" t="n">
        <f aca="false">LEN('Pedido e Cotação'!E96)-LEN(SUBSTITUTE('Pedido e Cotação'!E96,"[mrG]",""))</f>
        <v>0</v>
      </c>
      <c r="I86" s="206" t="n">
        <f aca="false">LEN('Pedido e Cotação'!E96)-LEN(SUBSTITUTE('Pedido e Cotação'!E96,"[mrT]",""))</f>
        <v>0</v>
      </c>
      <c r="J86" s="206" t="n">
        <f aca="false">LEN('Pedido e Cotação'!E96)-LEN(SUBSTITUTE('Pedido e Cotação'!E96,"[mrU]",""))</f>
        <v>0</v>
      </c>
      <c r="K86" s="206" t="n">
        <f aca="false">LEN('Pedido e Cotação'!E96)-LEN(SUBSTITUTE('Pedido e Cotação'!E96,"[mdC]",""))</f>
        <v>0</v>
      </c>
      <c r="L86" s="206" t="n">
        <f aca="false">LEN('Pedido e Cotação'!E96)-LEN(SUBSTITUTE('Pedido e Cotação'!E96,"8oxo",""))</f>
        <v>0</v>
      </c>
      <c r="M86" s="206" t="n">
        <f aca="false">LEN('Pedido e Cotação'!E96)-LEN(SUBSTITUTE('Pedido e Cotação'!E96,"C3",""))</f>
        <v>0</v>
      </c>
      <c r="N86" s="206" t="n">
        <f aca="false">LEN('Pedido e Cotação'!E96)-LEN(SUBSTITUTE('Pedido e Cotação'!E96,"C6",""))</f>
        <v>0</v>
      </c>
      <c r="O86" s="206" t="n">
        <f aca="false">LEN('Pedido e Cotação'!E96)-LEN(SUBSTITUTE('Pedido e Cotação'!E96,"*",""))</f>
        <v>0</v>
      </c>
      <c r="P86" s="207" t="n">
        <f aca="false">IF('Pedido e Cotação'!E96="",0,IF('Pedido e Cotação'!F96=10,Preço!J86,IF('Pedido e Cotação'!F96=25,Preço!K86,IF('Pedido e Cotação'!F96=50,Preço!L86,IF('Pedido e Cotação'!F96=100,Preço!M86,IF('Pedido e Cotação'!F96=200,Preço!N86,IF('Pedido e Cotação'!F96=1000,Preço!O86)))))))</f>
        <v>0</v>
      </c>
      <c r="Q86" s="207" t="n">
        <f aca="false">IF('Pedido e Cotação'!E96="",0,IF('Pedido e Cotação'!F96=10,Preço!Q86,IF('Pedido e Cotação'!F96=25,Preço!R86,IF('Pedido e Cotação'!F96=50,Preço!S86,IF('Pedido e Cotação'!F96=100,Preço!T86,IF('Pedido e Cotação'!F96=200,Preço!U86,IF('Pedido e Cotação'!F96=1000,Preço!V86)))))))</f>
        <v>0</v>
      </c>
      <c r="R86" s="207" t="str">
        <f aca="false">IF(D86=0,"",IF('Pedido e Cotação'!F96=10,D86*AG$6,IF('Pedido e Cotação'!F96=25,D86*AH$6,IF('Pedido e Cotação'!F96=50,D86*AI$6,IF('Pedido e Cotação'!F96=100,D86*AJ$6,IF('Pedido e Cotação'!F96=200,D86*AK$6,IF('Pedido e Cotação'!F96=1000,D86*AL$6)))))))</f>
        <v/>
      </c>
      <c r="S86" s="207" t="str">
        <f aca="false">IF(E86=0,"",IF('Pedido e Cotação'!F96=10,(E86/4)*AG$11,IF('Pedido e Cotação'!F96=25,(E86/4)*AH$11,IF('Pedido e Cotação'!F96=50,(E86/4)*AI$11,IF('Pedido e Cotação'!F96=100,(E86/4)*AJ$11,IF('Pedido e Cotação'!F96=200,(E86/4)*AK$11,IF('Pedido e Cotação'!F96=1000,(E86/4)*AL$11)))))))</f>
        <v/>
      </c>
      <c r="T86" s="207" t="str">
        <f aca="false">IF(F86=0,"",IF('Pedido e Cotação'!F96=10,(F86/5)*AG$12,IF('Pedido e Cotação'!F96=25,(F86/5)*AH$12,IF('Pedido e Cotação'!F96=50,(F86/5)*AI$12,IF('Pedido e Cotação'!F96=100,(F86/5)*AJ$12,IF('Pedido e Cotação'!F96=200,(F86/5)*AK$12,IF('Pedido e Cotação'!F96=1000,(F86/5)*AL$12)))))))</f>
        <v/>
      </c>
      <c r="U86" s="207" t="str">
        <f aca="false">IF(G86=0,"",IF('Pedido e Cotação'!F96=10,(G86/5)*AG$13,IF('Pedido e Cotação'!F96=25,(G86/5)*AH$13,IF('Pedido e Cotação'!F96=50,(G86/5)*AI$13,IF('Pedido e Cotação'!F96=100,(G86/5)*AJ$13,IF('Pedido e Cotação'!F96=200,(G86/5)*AK$13,IF('Pedido e Cotação'!F96=1000,(G86/5)*AL$13)))))))</f>
        <v/>
      </c>
      <c r="V86" s="207" t="str">
        <f aca="false">IF(H86=0,"",IF('Pedido e Cotação'!F96=10,(H86/5)*AG$14,IF('Pedido e Cotação'!F96=25,(H86/5)*AH$14,IF('Pedido e Cotação'!F96=50,(H86/5)*AI$14,IF('Pedido e Cotação'!F96=100,(H86/5)*AJ$14,IF('Pedido e Cotação'!F96=200,(H86/5)*AK$14,IF('Pedido e Cotação'!F96=1000,(H86/5)*AL$14)))))))</f>
        <v/>
      </c>
      <c r="W86" s="207" t="str">
        <f aca="false">IF(I86=0,"",IF('Pedido e Cotação'!F96=10,(I86/5)*AG$15,IF('Pedido e Cotação'!F96=25,(I86/5)*AH$15,IF('Pedido e Cotação'!F96=50,(I86/5)*AI$15,IF('Pedido e Cotação'!F96=100,(I86/5)*AJ$15,IF('Pedido e Cotação'!F96=200,(I86/5)*AK$15,IF('Pedido e Cotação'!F96=1000,(I86/5)*AL$15)))))))</f>
        <v/>
      </c>
      <c r="X86" s="207" t="str">
        <f aca="false">IF(J86=0,"",IF('Pedido e Cotação'!F96=10,(J86/5)*AG$16,IF('Pedido e Cotação'!F96=25,(J86/5)*AH$16,IF('Pedido e Cotação'!F96=50,(J86/5)*AI$16,IF('Pedido e Cotação'!F96=100,(J86/5)*AJ$16,IF('Pedido e Cotação'!F96=200,(J86/5)*AK$16,IF('Pedido e Cotação'!F96=1000,(J86/5)*AL$16)))))))</f>
        <v/>
      </c>
      <c r="Y86" s="207" t="str">
        <f aca="false">IF(K86=0,"",IF('Pedido e Cotação'!F96=10,(K86/5)*AG$17,IF('Pedido e Cotação'!F96=25,(K86/5)*AH$17,IF('Pedido e Cotação'!F96=50,(K86/5)*AI$17,IF('Pedido e Cotação'!F96=100,(K86/5)*AJ$17,IF('Pedido e Cotação'!F96=200,(K86/5)*AK$17,IF('Pedido e Cotação'!F96=1000,(K86/5)*AL$17)))))))</f>
        <v/>
      </c>
      <c r="Z86" s="207" t="str">
        <f aca="false">IF(L86=0,"",IF('Pedido e Cotação'!F96=10,((L86)*AG$7)/4,IF('Pedido e Cotação'!F96=25,((L86)*AH$7)/4,IF('Pedido e Cotação'!F96=50,((L86)*AI$7)/4,IF('Pedido e Cotação'!F96=100,((L86)*AJ$7)/4,IF('Pedido e Cotação'!F96=200,((L86)*AK$7)/4,IF('Pedido e Cotação'!F96=1000,(L86)*AL$7)))))))</f>
        <v/>
      </c>
      <c r="AA86" s="207" t="str">
        <f aca="false">IF(M86=0,"",IF('Pedido e Cotação'!F96=10,(M86*AG$8)/2,IF('Pedido e Cotação'!F96=25,(M86*AH$8)/2,IF('Pedido e Cotação'!F96=50,(M86*AI$8)/2,IF('Pedido e Cotação'!F96=100,(M86*AJ$8)/2,IF('Pedido e Cotação'!F96=200,(M86*AK$8)/2,IF('Pedido e Cotação'!F96=1000,M86*AL$8)))))))</f>
        <v/>
      </c>
      <c r="AB86" s="207" t="str">
        <f aca="false">IF(N86=0,"",IF('Pedido e Cotação'!F96=10,(N86*AG$9)/2,IF('Pedido e Cotação'!F96=25,(N86*AH$9)/2,IF('Pedido e Cotação'!F96=50,(N86*AI$9)/2,IF('Pedido e Cotação'!F96=100,(N86*AJ$9)/2,IF('Pedido e Cotação'!F96=200,(N86*AK$9)/2,IF('Pedido e Cotação'!F96=1000,N86*AL$9)))))))</f>
        <v/>
      </c>
      <c r="AC86" s="207" t="str">
        <f aca="false">IF(O86=0,"",IF('Pedido e Cotação'!F96=10,(O86*AG$10),IF('Pedido e Cotação'!F96=25,(O86*AH$10),IF('Pedido e Cotação'!F96=50,(O86*AI$10),IF('Pedido e Cotação'!F96=100,(O86*AJ$10),IF('Pedido e Cotação'!F96=200,(O86*AK$10),IF('Pedido e Cotação'!F96=1000,O86*AL$10)))))))</f>
        <v/>
      </c>
      <c r="AD86" s="208" t="n">
        <f aca="false">SUM(P86:AC86)+Marcações!AI86</f>
        <v>0</v>
      </c>
    </row>
    <row r="87" customFormat="false" ht="12.75" hidden="false" customHeight="false" outlineLevel="0" collapsed="false">
      <c r="B87" s="205" t="n">
        <f aca="false">LEN(SUBSTITUTE('Pedido e Cotação'!E97," ",""))</f>
        <v>0</v>
      </c>
      <c r="C87" s="206" t="n">
        <f aca="false">B87-SUM(D87:O87)</f>
        <v>0</v>
      </c>
      <c r="D87" s="206" t="n">
        <f aca="false">LEN('Pedido e Cotação'!E97)-LEN(SUBSTITUTE('Pedido e Cotação'!E97,"I",""))</f>
        <v>0</v>
      </c>
      <c r="E87" s="206" t="n">
        <f aca="false">LEN('Pedido e Cotação'!E97)-LEN(SUBSTITUTE('Pedido e Cotação'!E97,"[dU]",""))</f>
        <v>0</v>
      </c>
      <c r="F87" s="206" t="n">
        <f aca="false">LEN('Pedido e Cotação'!E97)-LEN(SUBSTITUTE('Pedido e Cotação'!E97,"[mrA]",""))</f>
        <v>0</v>
      </c>
      <c r="G87" s="206" t="n">
        <f aca="false">LEN('Pedido e Cotação'!E97)-LEN(SUBSTITUTE('Pedido e Cotação'!E97,"[mrC]",""))</f>
        <v>0</v>
      </c>
      <c r="H87" s="206" t="n">
        <f aca="false">LEN('Pedido e Cotação'!E97)-LEN(SUBSTITUTE('Pedido e Cotação'!E97,"[mrG]",""))</f>
        <v>0</v>
      </c>
      <c r="I87" s="206" t="n">
        <f aca="false">LEN('Pedido e Cotação'!E97)-LEN(SUBSTITUTE('Pedido e Cotação'!E97,"[mrT]",""))</f>
        <v>0</v>
      </c>
      <c r="J87" s="206" t="n">
        <f aca="false">LEN('Pedido e Cotação'!E97)-LEN(SUBSTITUTE('Pedido e Cotação'!E97,"[mrU]",""))</f>
        <v>0</v>
      </c>
      <c r="K87" s="206" t="n">
        <f aca="false">LEN('Pedido e Cotação'!E97)-LEN(SUBSTITUTE('Pedido e Cotação'!E97,"[mdC]",""))</f>
        <v>0</v>
      </c>
      <c r="L87" s="206" t="n">
        <f aca="false">LEN('Pedido e Cotação'!E97)-LEN(SUBSTITUTE('Pedido e Cotação'!E97,"8oxo",""))</f>
        <v>0</v>
      </c>
      <c r="M87" s="206" t="n">
        <f aca="false">LEN('Pedido e Cotação'!E97)-LEN(SUBSTITUTE('Pedido e Cotação'!E97,"C3",""))</f>
        <v>0</v>
      </c>
      <c r="N87" s="206" t="n">
        <f aca="false">LEN('Pedido e Cotação'!E97)-LEN(SUBSTITUTE('Pedido e Cotação'!E97,"C6",""))</f>
        <v>0</v>
      </c>
      <c r="O87" s="206" t="n">
        <f aca="false">LEN('Pedido e Cotação'!E97)-LEN(SUBSTITUTE('Pedido e Cotação'!E97,"*",""))</f>
        <v>0</v>
      </c>
      <c r="P87" s="207" t="n">
        <f aca="false">IF('Pedido e Cotação'!E97="",0,IF('Pedido e Cotação'!F97=10,Preço!J87,IF('Pedido e Cotação'!F97=25,Preço!K87,IF('Pedido e Cotação'!F97=50,Preço!L87,IF('Pedido e Cotação'!F97=100,Preço!M87,IF('Pedido e Cotação'!F97=200,Preço!N87,IF('Pedido e Cotação'!F97=1000,Preço!O87)))))))</f>
        <v>0</v>
      </c>
      <c r="Q87" s="207" t="n">
        <f aca="false">IF('Pedido e Cotação'!E97="",0,IF('Pedido e Cotação'!F97=10,Preço!Q87,IF('Pedido e Cotação'!F97=25,Preço!R87,IF('Pedido e Cotação'!F97=50,Preço!S87,IF('Pedido e Cotação'!F97=100,Preço!T87,IF('Pedido e Cotação'!F97=200,Preço!U87,IF('Pedido e Cotação'!F97=1000,Preço!V87)))))))</f>
        <v>0</v>
      </c>
      <c r="R87" s="207" t="str">
        <f aca="false">IF(D87=0,"",IF('Pedido e Cotação'!F97=10,D87*AG$6,IF('Pedido e Cotação'!F97=25,D87*AH$6,IF('Pedido e Cotação'!F97=50,D87*AI$6,IF('Pedido e Cotação'!F97=100,D87*AJ$6,IF('Pedido e Cotação'!F97=200,D87*AK$6,IF('Pedido e Cotação'!F97=1000,D87*AL$6)))))))</f>
        <v/>
      </c>
      <c r="S87" s="207" t="str">
        <f aca="false">IF(E87=0,"",IF('Pedido e Cotação'!F97=10,(E87/4)*AG$11,IF('Pedido e Cotação'!F97=25,(E87/4)*AH$11,IF('Pedido e Cotação'!F97=50,(E87/4)*AI$11,IF('Pedido e Cotação'!F97=100,(E87/4)*AJ$11,IF('Pedido e Cotação'!F97=200,(E87/4)*AK$11,IF('Pedido e Cotação'!F97=1000,(E87/4)*AL$11)))))))</f>
        <v/>
      </c>
      <c r="T87" s="207" t="str">
        <f aca="false">IF(F87=0,"",IF('Pedido e Cotação'!F97=10,(F87/5)*AG$12,IF('Pedido e Cotação'!F97=25,(F87/5)*AH$12,IF('Pedido e Cotação'!F97=50,(F87/5)*AI$12,IF('Pedido e Cotação'!F97=100,(F87/5)*AJ$12,IF('Pedido e Cotação'!F97=200,(F87/5)*AK$12,IF('Pedido e Cotação'!F97=1000,(F87/5)*AL$12)))))))</f>
        <v/>
      </c>
      <c r="U87" s="207" t="str">
        <f aca="false">IF(G87=0,"",IF('Pedido e Cotação'!F97=10,(G87/5)*AG$13,IF('Pedido e Cotação'!F97=25,(G87/5)*AH$13,IF('Pedido e Cotação'!F97=50,(G87/5)*AI$13,IF('Pedido e Cotação'!F97=100,(G87/5)*AJ$13,IF('Pedido e Cotação'!F97=200,(G87/5)*AK$13,IF('Pedido e Cotação'!F97=1000,(G87/5)*AL$13)))))))</f>
        <v/>
      </c>
      <c r="V87" s="207" t="str">
        <f aca="false">IF(H87=0,"",IF('Pedido e Cotação'!F97=10,(H87/5)*AG$14,IF('Pedido e Cotação'!F97=25,(H87/5)*AH$14,IF('Pedido e Cotação'!F97=50,(H87/5)*AI$14,IF('Pedido e Cotação'!F97=100,(H87/5)*AJ$14,IF('Pedido e Cotação'!F97=200,(H87/5)*AK$14,IF('Pedido e Cotação'!F97=1000,(H87/5)*AL$14)))))))</f>
        <v/>
      </c>
      <c r="W87" s="207" t="str">
        <f aca="false">IF(I87=0,"",IF('Pedido e Cotação'!F97=10,(I87/5)*AG$15,IF('Pedido e Cotação'!F97=25,(I87/5)*AH$15,IF('Pedido e Cotação'!F97=50,(I87/5)*AI$15,IF('Pedido e Cotação'!F97=100,(I87/5)*AJ$15,IF('Pedido e Cotação'!F97=200,(I87/5)*AK$15,IF('Pedido e Cotação'!F97=1000,(I87/5)*AL$15)))))))</f>
        <v/>
      </c>
      <c r="X87" s="207" t="str">
        <f aca="false">IF(J87=0,"",IF('Pedido e Cotação'!F97=10,(J87/5)*AG$16,IF('Pedido e Cotação'!F97=25,(J87/5)*AH$16,IF('Pedido e Cotação'!F97=50,(J87/5)*AI$16,IF('Pedido e Cotação'!F97=100,(J87/5)*AJ$16,IF('Pedido e Cotação'!F97=200,(J87/5)*AK$16,IF('Pedido e Cotação'!F97=1000,(J87/5)*AL$16)))))))</f>
        <v/>
      </c>
      <c r="Y87" s="207" t="str">
        <f aca="false">IF(K87=0,"",IF('Pedido e Cotação'!F97=10,(K87/5)*AG$17,IF('Pedido e Cotação'!F97=25,(K87/5)*AH$17,IF('Pedido e Cotação'!F97=50,(K87/5)*AI$17,IF('Pedido e Cotação'!F97=100,(K87/5)*AJ$17,IF('Pedido e Cotação'!F97=200,(K87/5)*AK$17,IF('Pedido e Cotação'!F97=1000,(K87/5)*AL$17)))))))</f>
        <v/>
      </c>
      <c r="Z87" s="207" t="str">
        <f aca="false">IF(L87=0,"",IF('Pedido e Cotação'!F97=10,((L87)*AG$7)/4,IF('Pedido e Cotação'!F97=25,((L87)*AH$7)/4,IF('Pedido e Cotação'!F97=50,((L87)*AI$7)/4,IF('Pedido e Cotação'!F97=100,((L87)*AJ$7)/4,IF('Pedido e Cotação'!F97=200,((L87)*AK$7)/4,IF('Pedido e Cotação'!F97=1000,(L87)*AL$7)))))))</f>
        <v/>
      </c>
      <c r="AA87" s="207" t="str">
        <f aca="false">IF(M87=0,"",IF('Pedido e Cotação'!F97=10,(M87*AG$8)/2,IF('Pedido e Cotação'!F97=25,(M87*AH$8)/2,IF('Pedido e Cotação'!F97=50,(M87*AI$8)/2,IF('Pedido e Cotação'!F97=100,(M87*AJ$8)/2,IF('Pedido e Cotação'!F97=200,(M87*AK$8)/2,IF('Pedido e Cotação'!F97=1000,M87*AL$8)))))))</f>
        <v/>
      </c>
      <c r="AB87" s="207" t="str">
        <f aca="false">IF(N87=0,"",IF('Pedido e Cotação'!F97=10,(N87*AG$9)/2,IF('Pedido e Cotação'!F97=25,(N87*AH$9)/2,IF('Pedido e Cotação'!F97=50,(N87*AI$9)/2,IF('Pedido e Cotação'!F97=100,(N87*AJ$9)/2,IF('Pedido e Cotação'!F97=200,(N87*AK$9)/2,IF('Pedido e Cotação'!F97=1000,N87*AL$9)))))))</f>
        <v/>
      </c>
      <c r="AC87" s="207" t="str">
        <f aca="false">IF(O87=0,"",IF('Pedido e Cotação'!F97=10,(O87*AG$10),IF('Pedido e Cotação'!F97=25,(O87*AH$10),IF('Pedido e Cotação'!F97=50,(O87*AI$10),IF('Pedido e Cotação'!F97=100,(O87*AJ$10),IF('Pedido e Cotação'!F97=200,(O87*AK$10),IF('Pedido e Cotação'!F97=1000,O87*AL$10)))))))</f>
        <v/>
      </c>
      <c r="AD87" s="208" t="n">
        <f aca="false">SUM(P87:AC87)+Marcações!AI87</f>
        <v>0</v>
      </c>
    </row>
    <row r="88" customFormat="false" ht="12.75" hidden="false" customHeight="false" outlineLevel="0" collapsed="false">
      <c r="B88" s="205" t="n">
        <f aca="false">LEN(SUBSTITUTE('Pedido e Cotação'!E98," ",""))</f>
        <v>0</v>
      </c>
      <c r="C88" s="206" t="n">
        <f aca="false">B88-SUM(D88:O88)</f>
        <v>0</v>
      </c>
      <c r="D88" s="206" t="n">
        <f aca="false">LEN('Pedido e Cotação'!E98)-LEN(SUBSTITUTE('Pedido e Cotação'!E98,"I",""))</f>
        <v>0</v>
      </c>
      <c r="E88" s="206" t="n">
        <f aca="false">LEN('Pedido e Cotação'!E98)-LEN(SUBSTITUTE('Pedido e Cotação'!E98,"[dU]",""))</f>
        <v>0</v>
      </c>
      <c r="F88" s="206" t="n">
        <f aca="false">LEN('Pedido e Cotação'!E98)-LEN(SUBSTITUTE('Pedido e Cotação'!E98,"[mrA]",""))</f>
        <v>0</v>
      </c>
      <c r="G88" s="206" t="n">
        <f aca="false">LEN('Pedido e Cotação'!E98)-LEN(SUBSTITUTE('Pedido e Cotação'!E98,"[mrC]",""))</f>
        <v>0</v>
      </c>
      <c r="H88" s="206" t="n">
        <f aca="false">LEN('Pedido e Cotação'!E98)-LEN(SUBSTITUTE('Pedido e Cotação'!E98,"[mrG]",""))</f>
        <v>0</v>
      </c>
      <c r="I88" s="206" t="n">
        <f aca="false">LEN('Pedido e Cotação'!E98)-LEN(SUBSTITUTE('Pedido e Cotação'!E98,"[mrT]",""))</f>
        <v>0</v>
      </c>
      <c r="J88" s="206" t="n">
        <f aca="false">LEN('Pedido e Cotação'!E98)-LEN(SUBSTITUTE('Pedido e Cotação'!E98,"[mrU]",""))</f>
        <v>0</v>
      </c>
      <c r="K88" s="206" t="n">
        <f aca="false">LEN('Pedido e Cotação'!E98)-LEN(SUBSTITUTE('Pedido e Cotação'!E98,"[mdC]",""))</f>
        <v>0</v>
      </c>
      <c r="L88" s="206" t="n">
        <f aca="false">LEN('Pedido e Cotação'!E98)-LEN(SUBSTITUTE('Pedido e Cotação'!E98,"8oxo",""))</f>
        <v>0</v>
      </c>
      <c r="M88" s="206" t="n">
        <f aca="false">LEN('Pedido e Cotação'!E98)-LEN(SUBSTITUTE('Pedido e Cotação'!E98,"C3",""))</f>
        <v>0</v>
      </c>
      <c r="N88" s="206" t="n">
        <f aca="false">LEN('Pedido e Cotação'!E98)-LEN(SUBSTITUTE('Pedido e Cotação'!E98,"C6",""))</f>
        <v>0</v>
      </c>
      <c r="O88" s="206" t="n">
        <f aca="false">LEN('Pedido e Cotação'!E98)-LEN(SUBSTITUTE('Pedido e Cotação'!E98,"*",""))</f>
        <v>0</v>
      </c>
      <c r="P88" s="207" t="n">
        <f aca="false">IF('Pedido e Cotação'!E98="",0,IF('Pedido e Cotação'!F98=10,Preço!J88,IF('Pedido e Cotação'!F98=25,Preço!K88,IF('Pedido e Cotação'!F98=50,Preço!L88,IF('Pedido e Cotação'!F98=100,Preço!M88,IF('Pedido e Cotação'!F98=200,Preço!N88,IF('Pedido e Cotação'!F98=1000,Preço!O88)))))))</f>
        <v>0</v>
      </c>
      <c r="Q88" s="207" t="n">
        <f aca="false">IF('Pedido e Cotação'!E98="",0,IF('Pedido e Cotação'!F98=10,Preço!Q88,IF('Pedido e Cotação'!F98=25,Preço!R88,IF('Pedido e Cotação'!F98=50,Preço!S88,IF('Pedido e Cotação'!F98=100,Preço!T88,IF('Pedido e Cotação'!F98=200,Preço!U88,IF('Pedido e Cotação'!F98=1000,Preço!V88)))))))</f>
        <v>0</v>
      </c>
      <c r="R88" s="207" t="str">
        <f aca="false">IF(D88=0,"",IF('Pedido e Cotação'!F98=10,D88*AG$6,IF('Pedido e Cotação'!F98=25,D88*AH$6,IF('Pedido e Cotação'!F98=50,D88*AI$6,IF('Pedido e Cotação'!F98=100,D88*AJ$6,IF('Pedido e Cotação'!F98=200,D88*AK$6,IF('Pedido e Cotação'!F98=1000,D88*AL$6)))))))</f>
        <v/>
      </c>
      <c r="S88" s="207" t="str">
        <f aca="false">IF(E88=0,"",IF('Pedido e Cotação'!F98=10,(E88/4)*AG$11,IF('Pedido e Cotação'!F98=25,(E88/4)*AH$11,IF('Pedido e Cotação'!F98=50,(E88/4)*AI$11,IF('Pedido e Cotação'!F98=100,(E88/4)*AJ$11,IF('Pedido e Cotação'!F98=200,(E88/4)*AK$11,IF('Pedido e Cotação'!F98=1000,(E88/4)*AL$11)))))))</f>
        <v/>
      </c>
      <c r="T88" s="207" t="str">
        <f aca="false">IF(F88=0,"",IF('Pedido e Cotação'!F98=10,(F88/5)*AG$12,IF('Pedido e Cotação'!F98=25,(F88/5)*AH$12,IF('Pedido e Cotação'!F98=50,(F88/5)*AI$12,IF('Pedido e Cotação'!F98=100,(F88/5)*AJ$12,IF('Pedido e Cotação'!F98=200,(F88/5)*AK$12,IF('Pedido e Cotação'!F98=1000,(F88/5)*AL$12)))))))</f>
        <v/>
      </c>
      <c r="U88" s="207" t="str">
        <f aca="false">IF(G88=0,"",IF('Pedido e Cotação'!F98=10,(G88/5)*AG$13,IF('Pedido e Cotação'!F98=25,(G88/5)*AH$13,IF('Pedido e Cotação'!F98=50,(G88/5)*AI$13,IF('Pedido e Cotação'!F98=100,(G88/5)*AJ$13,IF('Pedido e Cotação'!F98=200,(G88/5)*AK$13,IF('Pedido e Cotação'!F98=1000,(G88/5)*AL$13)))))))</f>
        <v/>
      </c>
      <c r="V88" s="207" t="str">
        <f aca="false">IF(H88=0,"",IF('Pedido e Cotação'!F98=10,(H88/5)*AG$14,IF('Pedido e Cotação'!F98=25,(H88/5)*AH$14,IF('Pedido e Cotação'!F98=50,(H88/5)*AI$14,IF('Pedido e Cotação'!F98=100,(H88/5)*AJ$14,IF('Pedido e Cotação'!F98=200,(H88/5)*AK$14,IF('Pedido e Cotação'!F98=1000,(H88/5)*AL$14)))))))</f>
        <v/>
      </c>
      <c r="W88" s="207" t="str">
        <f aca="false">IF(I88=0,"",IF('Pedido e Cotação'!F98=10,(I88/5)*AG$15,IF('Pedido e Cotação'!F98=25,(I88/5)*AH$15,IF('Pedido e Cotação'!F98=50,(I88/5)*AI$15,IF('Pedido e Cotação'!F98=100,(I88/5)*AJ$15,IF('Pedido e Cotação'!F98=200,(I88/5)*AK$15,IF('Pedido e Cotação'!F98=1000,(I88/5)*AL$15)))))))</f>
        <v/>
      </c>
      <c r="X88" s="207" t="str">
        <f aca="false">IF(J88=0,"",IF('Pedido e Cotação'!F98=10,(J88/5)*AG$16,IF('Pedido e Cotação'!F98=25,(J88/5)*AH$16,IF('Pedido e Cotação'!F98=50,(J88/5)*AI$16,IF('Pedido e Cotação'!F98=100,(J88/5)*AJ$16,IF('Pedido e Cotação'!F98=200,(J88/5)*AK$16,IF('Pedido e Cotação'!F98=1000,(J88/5)*AL$16)))))))</f>
        <v/>
      </c>
      <c r="Y88" s="207" t="str">
        <f aca="false">IF(K88=0,"",IF('Pedido e Cotação'!F98=10,(K88/5)*AG$17,IF('Pedido e Cotação'!F98=25,(K88/5)*AH$17,IF('Pedido e Cotação'!F98=50,(K88/5)*AI$17,IF('Pedido e Cotação'!F98=100,(K88/5)*AJ$17,IF('Pedido e Cotação'!F98=200,(K88/5)*AK$17,IF('Pedido e Cotação'!F98=1000,(K88/5)*AL$17)))))))</f>
        <v/>
      </c>
      <c r="Z88" s="207" t="str">
        <f aca="false">IF(L88=0,"",IF('Pedido e Cotação'!F98=10,((L88)*AG$7)/4,IF('Pedido e Cotação'!F98=25,((L88)*AH$7)/4,IF('Pedido e Cotação'!F98=50,((L88)*AI$7)/4,IF('Pedido e Cotação'!F98=100,((L88)*AJ$7)/4,IF('Pedido e Cotação'!F98=200,((L88)*AK$7)/4,IF('Pedido e Cotação'!F98=1000,(L88)*AL$7)))))))</f>
        <v/>
      </c>
      <c r="AA88" s="207" t="str">
        <f aca="false">IF(M88=0,"",IF('Pedido e Cotação'!F98=10,(M88*AG$8)/2,IF('Pedido e Cotação'!F98=25,(M88*AH$8)/2,IF('Pedido e Cotação'!F98=50,(M88*AI$8)/2,IF('Pedido e Cotação'!F98=100,(M88*AJ$8)/2,IF('Pedido e Cotação'!F98=200,(M88*AK$8)/2,IF('Pedido e Cotação'!F98=1000,M88*AL$8)))))))</f>
        <v/>
      </c>
      <c r="AB88" s="207" t="str">
        <f aca="false">IF(N88=0,"",IF('Pedido e Cotação'!F98=10,(N88*AG$9)/2,IF('Pedido e Cotação'!F98=25,(N88*AH$9)/2,IF('Pedido e Cotação'!F98=50,(N88*AI$9)/2,IF('Pedido e Cotação'!F98=100,(N88*AJ$9)/2,IF('Pedido e Cotação'!F98=200,(N88*AK$9)/2,IF('Pedido e Cotação'!F98=1000,N88*AL$9)))))))</f>
        <v/>
      </c>
      <c r="AC88" s="207" t="str">
        <f aca="false">IF(O88=0,"",IF('Pedido e Cotação'!F98=10,(O88*AG$10),IF('Pedido e Cotação'!F98=25,(O88*AH$10),IF('Pedido e Cotação'!F98=50,(O88*AI$10),IF('Pedido e Cotação'!F98=100,(O88*AJ$10),IF('Pedido e Cotação'!F98=200,(O88*AK$10),IF('Pedido e Cotação'!F98=1000,O88*AL$10)))))))</f>
        <v/>
      </c>
      <c r="AD88" s="208" t="n">
        <f aca="false">SUM(P88:AC88)+Marcações!AI88</f>
        <v>0</v>
      </c>
    </row>
    <row r="89" customFormat="false" ht="12.75" hidden="false" customHeight="false" outlineLevel="0" collapsed="false">
      <c r="B89" s="205" t="n">
        <f aca="false">LEN(SUBSTITUTE('Pedido e Cotação'!E99," ",""))</f>
        <v>0</v>
      </c>
      <c r="C89" s="206" t="n">
        <f aca="false">B89-SUM(D89:O89)</f>
        <v>0</v>
      </c>
      <c r="D89" s="206" t="n">
        <f aca="false">LEN('Pedido e Cotação'!E99)-LEN(SUBSTITUTE('Pedido e Cotação'!E99,"I",""))</f>
        <v>0</v>
      </c>
      <c r="E89" s="206" t="n">
        <f aca="false">LEN('Pedido e Cotação'!E99)-LEN(SUBSTITUTE('Pedido e Cotação'!E99,"[dU]",""))</f>
        <v>0</v>
      </c>
      <c r="F89" s="206" t="n">
        <f aca="false">LEN('Pedido e Cotação'!E99)-LEN(SUBSTITUTE('Pedido e Cotação'!E99,"[mrA]",""))</f>
        <v>0</v>
      </c>
      <c r="G89" s="206" t="n">
        <f aca="false">LEN('Pedido e Cotação'!E99)-LEN(SUBSTITUTE('Pedido e Cotação'!E99,"[mrC]",""))</f>
        <v>0</v>
      </c>
      <c r="H89" s="206" t="n">
        <f aca="false">LEN('Pedido e Cotação'!E99)-LEN(SUBSTITUTE('Pedido e Cotação'!E99,"[mrG]",""))</f>
        <v>0</v>
      </c>
      <c r="I89" s="206" t="n">
        <f aca="false">LEN('Pedido e Cotação'!E99)-LEN(SUBSTITUTE('Pedido e Cotação'!E99,"[mrT]",""))</f>
        <v>0</v>
      </c>
      <c r="J89" s="206" t="n">
        <f aca="false">LEN('Pedido e Cotação'!E99)-LEN(SUBSTITUTE('Pedido e Cotação'!E99,"[mrU]",""))</f>
        <v>0</v>
      </c>
      <c r="K89" s="206" t="n">
        <f aca="false">LEN('Pedido e Cotação'!E99)-LEN(SUBSTITUTE('Pedido e Cotação'!E99,"[mdC]",""))</f>
        <v>0</v>
      </c>
      <c r="L89" s="206" t="n">
        <f aca="false">LEN('Pedido e Cotação'!E99)-LEN(SUBSTITUTE('Pedido e Cotação'!E99,"8oxo",""))</f>
        <v>0</v>
      </c>
      <c r="M89" s="206" t="n">
        <f aca="false">LEN('Pedido e Cotação'!E99)-LEN(SUBSTITUTE('Pedido e Cotação'!E99,"C3",""))</f>
        <v>0</v>
      </c>
      <c r="N89" s="206" t="n">
        <f aca="false">LEN('Pedido e Cotação'!E99)-LEN(SUBSTITUTE('Pedido e Cotação'!E99,"C6",""))</f>
        <v>0</v>
      </c>
      <c r="O89" s="206" t="n">
        <f aca="false">LEN('Pedido e Cotação'!E99)-LEN(SUBSTITUTE('Pedido e Cotação'!E99,"*",""))</f>
        <v>0</v>
      </c>
      <c r="P89" s="207" t="n">
        <f aca="false">IF('Pedido e Cotação'!E99="",0,IF('Pedido e Cotação'!F99=10,Preço!J89,IF('Pedido e Cotação'!F99=25,Preço!K89,IF('Pedido e Cotação'!F99=50,Preço!L89,IF('Pedido e Cotação'!F99=100,Preço!M89,IF('Pedido e Cotação'!F99=200,Preço!N89,IF('Pedido e Cotação'!F99=1000,Preço!O89)))))))</f>
        <v>0</v>
      </c>
      <c r="Q89" s="207" t="n">
        <f aca="false">IF('Pedido e Cotação'!E99="",0,IF('Pedido e Cotação'!F99=10,Preço!Q89,IF('Pedido e Cotação'!F99=25,Preço!R89,IF('Pedido e Cotação'!F99=50,Preço!S89,IF('Pedido e Cotação'!F99=100,Preço!T89,IF('Pedido e Cotação'!F99=200,Preço!U89,IF('Pedido e Cotação'!F99=1000,Preço!V89)))))))</f>
        <v>0</v>
      </c>
      <c r="R89" s="207" t="str">
        <f aca="false">IF(D89=0,"",IF('Pedido e Cotação'!F99=10,D89*AG$6,IF('Pedido e Cotação'!F99=25,D89*AH$6,IF('Pedido e Cotação'!F99=50,D89*AI$6,IF('Pedido e Cotação'!F99=100,D89*AJ$6,IF('Pedido e Cotação'!F99=200,D89*AK$6,IF('Pedido e Cotação'!F99=1000,D89*AL$6)))))))</f>
        <v/>
      </c>
      <c r="S89" s="207" t="str">
        <f aca="false">IF(E89=0,"",IF('Pedido e Cotação'!F99=10,(E89/4)*AG$11,IF('Pedido e Cotação'!F99=25,(E89/4)*AH$11,IF('Pedido e Cotação'!F99=50,(E89/4)*AI$11,IF('Pedido e Cotação'!F99=100,(E89/4)*AJ$11,IF('Pedido e Cotação'!F99=200,(E89/4)*AK$11,IF('Pedido e Cotação'!F99=1000,(E89/4)*AL$11)))))))</f>
        <v/>
      </c>
      <c r="T89" s="207" t="str">
        <f aca="false">IF(F89=0,"",IF('Pedido e Cotação'!F99=10,(F89/5)*AG$12,IF('Pedido e Cotação'!F99=25,(F89/5)*AH$12,IF('Pedido e Cotação'!F99=50,(F89/5)*AI$12,IF('Pedido e Cotação'!F99=100,(F89/5)*AJ$12,IF('Pedido e Cotação'!F99=200,(F89/5)*AK$12,IF('Pedido e Cotação'!F99=1000,(F89/5)*AL$12)))))))</f>
        <v/>
      </c>
      <c r="U89" s="207" t="str">
        <f aca="false">IF(G89=0,"",IF('Pedido e Cotação'!F99=10,(G89/5)*AG$13,IF('Pedido e Cotação'!F99=25,(G89/5)*AH$13,IF('Pedido e Cotação'!F99=50,(G89/5)*AI$13,IF('Pedido e Cotação'!F99=100,(G89/5)*AJ$13,IF('Pedido e Cotação'!F99=200,(G89/5)*AK$13,IF('Pedido e Cotação'!F99=1000,(G89/5)*AL$13)))))))</f>
        <v/>
      </c>
      <c r="V89" s="207" t="str">
        <f aca="false">IF(H89=0,"",IF('Pedido e Cotação'!F99=10,(H89/5)*AG$14,IF('Pedido e Cotação'!F99=25,(H89/5)*AH$14,IF('Pedido e Cotação'!F99=50,(H89/5)*AI$14,IF('Pedido e Cotação'!F99=100,(H89/5)*AJ$14,IF('Pedido e Cotação'!F99=200,(H89/5)*AK$14,IF('Pedido e Cotação'!F99=1000,(H89/5)*AL$14)))))))</f>
        <v/>
      </c>
      <c r="W89" s="207" t="str">
        <f aca="false">IF(I89=0,"",IF('Pedido e Cotação'!F99=10,(I89/5)*AG$15,IF('Pedido e Cotação'!F99=25,(I89/5)*AH$15,IF('Pedido e Cotação'!F99=50,(I89/5)*AI$15,IF('Pedido e Cotação'!F99=100,(I89/5)*AJ$15,IF('Pedido e Cotação'!F99=200,(I89/5)*AK$15,IF('Pedido e Cotação'!F99=1000,(I89/5)*AL$15)))))))</f>
        <v/>
      </c>
      <c r="X89" s="207" t="str">
        <f aca="false">IF(J89=0,"",IF('Pedido e Cotação'!F99=10,(J89/5)*AG$16,IF('Pedido e Cotação'!F99=25,(J89/5)*AH$16,IF('Pedido e Cotação'!F99=50,(J89/5)*AI$16,IF('Pedido e Cotação'!F99=100,(J89/5)*AJ$16,IF('Pedido e Cotação'!F99=200,(J89/5)*AK$16,IF('Pedido e Cotação'!F99=1000,(J89/5)*AL$16)))))))</f>
        <v/>
      </c>
      <c r="Y89" s="207" t="str">
        <f aca="false">IF(K89=0,"",IF('Pedido e Cotação'!F99=10,(K89/5)*AG$17,IF('Pedido e Cotação'!F99=25,(K89/5)*AH$17,IF('Pedido e Cotação'!F99=50,(K89/5)*AI$17,IF('Pedido e Cotação'!F99=100,(K89/5)*AJ$17,IF('Pedido e Cotação'!F99=200,(K89/5)*AK$17,IF('Pedido e Cotação'!F99=1000,(K89/5)*AL$17)))))))</f>
        <v/>
      </c>
      <c r="Z89" s="207" t="str">
        <f aca="false">IF(L89=0,"",IF('Pedido e Cotação'!F99=10,((L89)*AG$7)/4,IF('Pedido e Cotação'!F99=25,((L89)*AH$7)/4,IF('Pedido e Cotação'!F99=50,((L89)*AI$7)/4,IF('Pedido e Cotação'!F99=100,((L89)*AJ$7)/4,IF('Pedido e Cotação'!F99=200,((L89)*AK$7)/4,IF('Pedido e Cotação'!F99=1000,(L89)*AL$7)))))))</f>
        <v/>
      </c>
      <c r="AA89" s="207" t="str">
        <f aca="false">IF(M89=0,"",IF('Pedido e Cotação'!F99=10,(M89*AG$8)/2,IF('Pedido e Cotação'!F99=25,(M89*AH$8)/2,IF('Pedido e Cotação'!F99=50,(M89*AI$8)/2,IF('Pedido e Cotação'!F99=100,(M89*AJ$8)/2,IF('Pedido e Cotação'!F99=200,(M89*AK$8)/2,IF('Pedido e Cotação'!F99=1000,M89*AL$8)))))))</f>
        <v/>
      </c>
      <c r="AB89" s="207" t="str">
        <f aca="false">IF(N89=0,"",IF('Pedido e Cotação'!F99=10,(N89*AG$9)/2,IF('Pedido e Cotação'!F99=25,(N89*AH$9)/2,IF('Pedido e Cotação'!F99=50,(N89*AI$9)/2,IF('Pedido e Cotação'!F99=100,(N89*AJ$9)/2,IF('Pedido e Cotação'!F99=200,(N89*AK$9)/2,IF('Pedido e Cotação'!F99=1000,N89*AL$9)))))))</f>
        <v/>
      </c>
      <c r="AC89" s="207" t="str">
        <f aca="false">IF(O89=0,"",IF('Pedido e Cotação'!F99=10,(O89*AG$10),IF('Pedido e Cotação'!F99=25,(O89*AH$10),IF('Pedido e Cotação'!F99=50,(O89*AI$10),IF('Pedido e Cotação'!F99=100,(O89*AJ$10),IF('Pedido e Cotação'!F99=200,(O89*AK$10),IF('Pedido e Cotação'!F99=1000,O89*AL$10)))))))</f>
        <v/>
      </c>
      <c r="AD89" s="208" t="n">
        <f aca="false">SUM(P89:AC89)+Marcações!AI89</f>
        <v>0</v>
      </c>
    </row>
    <row r="90" customFormat="false" ht="12.75" hidden="false" customHeight="false" outlineLevel="0" collapsed="false">
      <c r="B90" s="205" t="n">
        <f aca="false">LEN(SUBSTITUTE('Pedido e Cotação'!E100," ",""))</f>
        <v>0</v>
      </c>
      <c r="C90" s="206" t="n">
        <f aca="false">B90-SUM(D90:O90)</f>
        <v>0</v>
      </c>
      <c r="D90" s="206" t="n">
        <f aca="false">LEN('Pedido e Cotação'!E100)-LEN(SUBSTITUTE('Pedido e Cotação'!E100,"I",""))</f>
        <v>0</v>
      </c>
      <c r="E90" s="206" t="n">
        <f aca="false">LEN('Pedido e Cotação'!E100)-LEN(SUBSTITUTE('Pedido e Cotação'!E100,"[dU]",""))</f>
        <v>0</v>
      </c>
      <c r="F90" s="206" t="n">
        <f aca="false">LEN('Pedido e Cotação'!E100)-LEN(SUBSTITUTE('Pedido e Cotação'!E100,"[mrA]",""))</f>
        <v>0</v>
      </c>
      <c r="G90" s="206" t="n">
        <f aca="false">LEN('Pedido e Cotação'!E100)-LEN(SUBSTITUTE('Pedido e Cotação'!E100,"[mrC]",""))</f>
        <v>0</v>
      </c>
      <c r="H90" s="206" t="n">
        <f aca="false">LEN('Pedido e Cotação'!E100)-LEN(SUBSTITUTE('Pedido e Cotação'!E100,"[mrG]",""))</f>
        <v>0</v>
      </c>
      <c r="I90" s="206" t="n">
        <f aca="false">LEN('Pedido e Cotação'!E100)-LEN(SUBSTITUTE('Pedido e Cotação'!E100,"[mrT]",""))</f>
        <v>0</v>
      </c>
      <c r="J90" s="206" t="n">
        <f aca="false">LEN('Pedido e Cotação'!E100)-LEN(SUBSTITUTE('Pedido e Cotação'!E100,"[mrU]",""))</f>
        <v>0</v>
      </c>
      <c r="K90" s="206" t="n">
        <f aca="false">LEN('Pedido e Cotação'!E100)-LEN(SUBSTITUTE('Pedido e Cotação'!E100,"[mdC]",""))</f>
        <v>0</v>
      </c>
      <c r="L90" s="206" t="n">
        <f aca="false">LEN('Pedido e Cotação'!E100)-LEN(SUBSTITUTE('Pedido e Cotação'!E100,"8oxo",""))</f>
        <v>0</v>
      </c>
      <c r="M90" s="206" t="n">
        <f aca="false">LEN('Pedido e Cotação'!E100)-LEN(SUBSTITUTE('Pedido e Cotação'!E100,"C3",""))</f>
        <v>0</v>
      </c>
      <c r="N90" s="206" t="n">
        <f aca="false">LEN('Pedido e Cotação'!E100)-LEN(SUBSTITUTE('Pedido e Cotação'!E100,"C6",""))</f>
        <v>0</v>
      </c>
      <c r="O90" s="206" t="n">
        <f aca="false">LEN('Pedido e Cotação'!E100)-LEN(SUBSTITUTE('Pedido e Cotação'!E100,"*",""))</f>
        <v>0</v>
      </c>
      <c r="P90" s="207" t="n">
        <f aca="false">IF('Pedido e Cotação'!E100="",0,IF('Pedido e Cotação'!F100=10,Preço!J90,IF('Pedido e Cotação'!F100=25,Preço!K90,IF('Pedido e Cotação'!F100=50,Preço!L90,IF('Pedido e Cotação'!F100=100,Preço!M90,IF('Pedido e Cotação'!F100=200,Preço!N90,IF('Pedido e Cotação'!F100=1000,Preço!O90)))))))</f>
        <v>0</v>
      </c>
      <c r="Q90" s="207" t="n">
        <f aca="false">IF('Pedido e Cotação'!E100="",0,IF('Pedido e Cotação'!F100=10,Preço!Q90,IF('Pedido e Cotação'!F100=25,Preço!R90,IF('Pedido e Cotação'!F100=50,Preço!S90,IF('Pedido e Cotação'!F100=100,Preço!T90,IF('Pedido e Cotação'!F100=200,Preço!U90,IF('Pedido e Cotação'!F100=1000,Preço!V90)))))))</f>
        <v>0</v>
      </c>
      <c r="R90" s="207" t="str">
        <f aca="false">IF(D90=0,"",IF('Pedido e Cotação'!F100=10,D90*AG$6,IF('Pedido e Cotação'!F100=25,D90*AH$6,IF('Pedido e Cotação'!F100=50,D90*AI$6,IF('Pedido e Cotação'!F100=100,D90*AJ$6,IF('Pedido e Cotação'!F100=200,D90*AK$6,IF('Pedido e Cotação'!F100=1000,D90*AL$6)))))))</f>
        <v/>
      </c>
      <c r="S90" s="207" t="str">
        <f aca="false">IF(E90=0,"",IF('Pedido e Cotação'!F100=10,(E90/4)*AG$11,IF('Pedido e Cotação'!F100=25,(E90/4)*AH$11,IF('Pedido e Cotação'!F100=50,(E90/4)*AI$11,IF('Pedido e Cotação'!F100=100,(E90/4)*AJ$11,IF('Pedido e Cotação'!F100=200,(E90/4)*AK$11,IF('Pedido e Cotação'!F100=1000,(E90/4)*AL$11)))))))</f>
        <v/>
      </c>
      <c r="T90" s="207" t="str">
        <f aca="false">IF(F90=0,"",IF('Pedido e Cotação'!F100=10,(F90/5)*AG$12,IF('Pedido e Cotação'!F100=25,(F90/5)*AH$12,IF('Pedido e Cotação'!F100=50,(F90/5)*AI$12,IF('Pedido e Cotação'!F100=100,(F90/5)*AJ$12,IF('Pedido e Cotação'!F100=200,(F90/5)*AK$12,IF('Pedido e Cotação'!F100=1000,(F90/5)*AL$12)))))))</f>
        <v/>
      </c>
      <c r="U90" s="207" t="str">
        <f aca="false">IF(G90=0,"",IF('Pedido e Cotação'!F100=10,(G90/5)*AG$13,IF('Pedido e Cotação'!F100=25,(G90/5)*AH$13,IF('Pedido e Cotação'!F100=50,(G90/5)*AI$13,IF('Pedido e Cotação'!F100=100,(G90/5)*AJ$13,IF('Pedido e Cotação'!F100=200,(G90/5)*AK$13,IF('Pedido e Cotação'!F100=1000,(G90/5)*AL$13)))))))</f>
        <v/>
      </c>
      <c r="V90" s="207" t="str">
        <f aca="false">IF(H90=0,"",IF('Pedido e Cotação'!F100=10,(H90/5)*AG$14,IF('Pedido e Cotação'!F100=25,(H90/5)*AH$14,IF('Pedido e Cotação'!F100=50,(H90/5)*AI$14,IF('Pedido e Cotação'!F100=100,(H90/5)*AJ$14,IF('Pedido e Cotação'!F100=200,(H90/5)*AK$14,IF('Pedido e Cotação'!F100=1000,(H90/5)*AL$14)))))))</f>
        <v/>
      </c>
      <c r="W90" s="207" t="str">
        <f aca="false">IF(I90=0,"",IF('Pedido e Cotação'!F100=10,(I90/5)*AG$15,IF('Pedido e Cotação'!F100=25,(I90/5)*AH$15,IF('Pedido e Cotação'!F100=50,(I90/5)*AI$15,IF('Pedido e Cotação'!F100=100,(I90/5)*AJ$15,IF('Pedido e Cotação'!F100=200,(I90/5)*AK$15,IF('Pedido e Cotação'!F100=1000,(I90/5)*AL$15)))))))</f>
        <v/>
      </c>
      <c r="X90" s="207" t="str">
        <f aca="false">IF(J90=0,"",IF('Pedido e Cotação'!F100=10,(J90/5)*AG$16,IF('Pedido e Cotação'!F100=25,(J90/5)*AH$16,IF('Pedido e Cotação'!F100=50,(J90/5)*AI$16,IF('Pedido e Cotação'!F100=100,(J90/5)*AJ$16,IF('Pedido e Cotação'!F100=200,(J90/5)*AK$16,IF('Pedido e Cotação'!F100=1000,(J90/5)*AL$16)))))))</f>
        <v/>
      </c>
      <c r="Y90" s="207" t="str">
        <f aca="false">IF(K90=0,"",IF('Pedido e Cotação'!F100=10,(K90/5)*AG$17,IF('Pedido e Cotação'!F100=25,(K90/5)*AH$17,IF('Pedido e Cotação'!F100=50,(K90/5)*AI$17,IF('Pedido e Cotação'!F100=100,(K90/5)*AJ$17,IF('Pedido e Cotação'!F100=200,(K90/5)*AK$17,IF('Pedido e Cotação'!F100=1000,(K90/5)*AL$17)))))))</f>
        <v/>
      </c>
      <c r="Z90" s="207" t="str">
        <f aca="false">IF(L90=0,"",IF('Pedido e Cotação'!F100=10,((L90)*AG$7)/4,IF('Pedido e Cotação'!F100=25,((L90)*AH$7)/4,IF('Pedido e Cotação'!F100=50,((L90)*AI$7)/4,IF('Pedido e Cotação'!F100=100,((L90)*AJ$7)/4,IF('Pedido e Cotação'!F100=200,((L90)*AK$7)/4,IF('Pedido e Cotação'!F100=1000,(L90)*AL$7)))))))</f>
        <v/>
      </c>
      <c r="AA90" s="207" t="str">
        <f aca="false">IF(M90=0,"",IF('Pedido e Cotação'!F100=10,(M90*AG$8)/2,IF('Pedido e Cotação'!F100=25,(M90*AH$8)/2,IF('Pedido e Cotação'!F100=50,(M90*AI$8)/2,IF('Pedido e Cotação'!F100=100,(M90*AJ$8)/2,IF('Pedido e Cotação'!F100=200,(M90*AK$8)/2,IF('Pedido e Cotação'!F100=1000,M90*AL$8)))))))</f>
        <v/>
      </c>
      <c r="AB90" s="207" t="str">
        <f aca="false">IF(N90=0,"",IF('Pedido e Cotação'!F100=10,(N90*AG$9)/2,IF('Pedido e Cotação'!F100=25,(N90*AH$9)/2,IF('Pedido e Cotação'!F100=50,(N90*AI$9)/2,IF('Pedido e Cotação'!F100=100,(N90*AJ$9)/2,IF('Pedido e Cotação'!F100=200,(N90*AK$9)/2,IF('Pedido e Cotação'!F100=1000,N90*AL$9)))))))</f>
        <v/>
      </c>
      <c r="AC90" s="207" t="str">
        <f aca="false">IF(O90=0,"",IF('Pedido e Cotação'!F100=10,(O90*AG$10),IF('Pedido e Cotação'!F100=25,(O90*AH$10),IF('Pedido e Cotação'!F100=50,(O90*AI$10),IF('Pedido e Cotação'!F100=100,(O90*AJ$10),IF('Pedido e Cotação'!F100=200,(O90*AK$10),IF('Pedido e Cotação'!F100=1000,O90*AL$10)))))))</f>
        <v/>
      </c>
      <c r="AD90" s="208" t="n">
        <f aca="false">SUM(P90:AC90)+Marcações!AI90</f>
        <v>0</v>
      </c>
    </row>
    <row r="91" customFormat="false" ht="12.75" hidden="false" customHeight="false" outlineLevel="0" collapsed="false">
      <c r="B91" s="205" t="n">
        <f aca="false">LEN(SUBSTITUTE('Pedido e Cotação'!E101," ",""))</f>
        <v>0</v>
      </c>
      <c r="C91" s="206" t="n">
        <f aca="false">B91-SUM(D91:O91)</f>
        <v>0</v>
      </c>
      <c r="D91" s="206" t="n">
        <f aca="false">LEN('Pedido e Cotação'!E101)-LEN(SUBSTITUTE('Pedido e Cotação'!E101,"I",""))</f>
        <v>0</v>
      </c>
      <c r="E91" s="206" t="n">
        <f aca="false">LEN('Pedido e Cotação'!E101)-LEN(SUBSTITUTE('Pedido e Cotação'!E101,"[dU]",""))</f>
        <v>0</v>
      </c>
      <c r="F91" s="206" t="n">
        <f aca="false">LEN('Pedido e Cotação'!E101)-LEN(SUBSTITUTE('Pedido e Cotação'!E101,"[mrA]",""))</f>
        <v>0</v>
      </c>
      <c r="G91" s="206" t="n">
        <f aca="false">LEN('Pedido e Cotação'!E101)-LEN(SUBSTITUTE('Pedido e Cotação'!E101,"[mrC]",""))</f>
        <v>0</v>
      </c>
      <c r="H91" s="206" t="n">
        <f aca="false">LEN('Pedido e Cotação'!E101)-LEN(SUBSTITUTE('Pedido e Cotação'!E101,"[mrG]",""))</f>
        <v>0</v>
      </c>
      <c r="I91" s="206" t="n">
        <f aca="false">LEN('Pedido e Cotação'!E101)-LEN(SUBSTITUTE('Pedido e Cotação'!E101,"[mrT]",""))</f>
        <v>0</v>
      </c>
      <c r="J91" s="206" t="n">
        <f aca="false">LEN('Pedido e Cotação'!E101)-LEN(SUBSTITUTE('Pedido e Cotação'!E101,"[mrU]",""))</f>
        <v>0</v>
      </c>
      <c r="K91" s="206" t="n">
        <f aca="false">LEN('Pedido e Cotação'!E101)-LEN(SUBSTITUTE('Pedido e Cotação'!E101,"[mdC]",""))</f>
        <v>0</v>
      </c>
      <c r="L91" s="206" t="n">
        <f aca="false">LEN('Pedido e Cotação'!E101)-LEN(SUBSTITUTE('Pedido e Cotação'!E101,"8oxo",""))</f>
        <v>0</v>
      </c>
      <c r="M91" s="206" t="n">
        <f aca="false">LEN('Pedido e Cotação'!E101)-LEN(SUBSTITUTE('Pedido e Cotação'!E101,"C3",""))</f>
        <v>0</v>
      </c>
      <c r="N91" s="206" t="n">
        <f aca="false">LEN('Pedido e Cotação'!E101)-LEN(SUBSTITUTE('Pedido e Cotação'!E101,"C6",""))</f>
        <v>0</v>
      </c>
      <c r="O91" s="206" t="n">
        <f aca="false">LEN('Pedido e Cotação'!E101)-LEN(SUBSTITUTE('Pedido e Cotação'!E101,"*",""))</f>
        <v>0</v>
      </c>
      <c r="P91" s="207" t="n">
        <f aca="false">IF('Pedido e Cotação'!E101="",0,IF('Pedido e Cotação'!F101=10,Preço!J91,IF('Pedido e Cotação'!F101=25,Preço!K91,IF('Pedido e Cotação'!F101=50,Preço!L91,IF('Pedido e Cotação'!F101=100,Preço!M91,IF('Pedido e Cotação'!F101=200,Preço!N91,IF('Pedido e Cotação'!F101=1000,Preço!O91)))))))</f>
        <v>0</v>
      </c>
      <c r="Q91" s="207" t="n">
        <f aca="false">IF('Pedido e Cotação'!E101="",0,IF('Pedido e Cotação'!F101=10,Preço!Q91,IF('Pedido e Cotação'!F101=25,Preço!R91,IF('Pedido e Cotação'!F101=50,Preço!S91,IF('Pedido e Cotação'!F101=100,Preço!T91,IF('Pedido e Cotação'!F101=200,Preço!U91,IF('Pedido e Cotação'!F101=1000,Preço!V91)))))))</f>
        <v>0</v>
      </c>
      <c r="R91" s="207" t="str">
        <f aca="false">IF(D91=0,"",IF('Pedido e Cotação'!F101=10,D91*AG$6,IF('Pedido e Cotação'!F101=25,D91*AH$6,IF('Pedido e Cotação'!F101=50,D91*AI$6,IF('Pedido e Cotação'!F101=100,D91*AJ$6,IF('Pedido e Cotação'!F101=200,D91*AK$6,IF('Pedido e Cotação'!F101=1000,D91*AL$6)))))))</f>
        <v/>
      </c>
      <c r="S91" s="207" t="str">
        <f aca="false">IF(E91=0,"",IF('Pedido e Cotação'!F101=10,(E91/4)*AG$11,IF('Pedido e Cotação'!F101=25,(E91/4)*AH$11,IF('Pedido e Cotação'!F101=50,(E91/4)*AI$11,IF('Pedido e Cotação'!F101=100,(E91/4)*AJ$11,IF('Pedido e Cotação'!F101=200,(E91/4)*AK$11,IF('Pedido e Cotação'!F101=1000,(E91/4)*AL$11)))))))</f>
        <v/>
      </c>
      <c r="T91" s="207" t="str">
        <f aca="false">IF(F91=0,"",IF('Pedido e Cotação'!F101=10,(F91/5)*AG$12,IF('Pedido e Cotação'!F101=25,(F91/5)*AH$12,IF('Pedido e Cotação'!F101=50,(F91/5)*AI$12,IF('Pedido e Cotação'!F101=100,(F91/5)*AJ$12,IF('Pedido e Cotação'!F101=200,(F91/5)*AK$12,IF('Pedido e Cotação'!F101=1000,(F91/5)*AL$12)))))))</f>
        <v/>
      </c>
      <c r="U91" s="207" t="str">
        <f aca="false">IF(G91=0,"",IF('Pedido e Cotação'!F101=10,(G91/5)*AG$13,IF('Pedido e Cotação'!F101=25,(G91/5)*AH$13,IF('Pedido e Cotação'!F101=50,(G91/5)*AI$13,IF('Pedido e Cotação'!F101=100,(G91/5)*AJ$13,IF('Pedido e Cotação'!F101=200,(G91/5)*AK$13,IF('Pedido e Cotação'!F101=1000,(G91/5)*AL$13)))))))</f>
        <v/>
      </c>
      <c r="V91" s="207" t="str">
        <f aca="false">IF(H91=0,"",IF('Pedido e Cotação'!F101=10,(H91/5)*AG$14,IF('Pedido e Cotação'!F101=25,(H91/5)*AH$14,IF('Pedido e Cotação'!F101=50,(H91/5)*AI$14,IF('Pedido e Cotação'!F101=100,(H91/5)*AJ$14,IF('Pedido e Cotação'!F101=200,(H91/5)*AK$14,IF('Pedido e Cotação'!F101=1000,(H91/5)*AL$14)))))))</f>
        <v/>
      </c>
      <c r="W91" s="207" t="str">
        <f aca="false">IF(I91=0,"",IF('Pedido e Cotação'!F101=10,(I91/5)*AG$15,IF('Pedido e Cotação'!F101=25,(I91/5)*AH$15,IF('Pedido e Cotação'!F101=50,(I91/5)*AI$15,IF('Pedido e Cotação'!F101=100,(I91/5)*AJ$15,IF('Pedido e Cotação'!F101=200,(I91/5)*AK$15,IF('Pedido e Cotação'!F101=1000,(I91/5)*AL$15)))))))</f>
        <v/>
      </c>
      <c r="X91" s="207" t="str">
        <f aca="false">IF(J91=0,"",IF('Pedido e Cotação'!F101=10,(J91/5)*AG$16,IF('Pedido e Cotação'!F101=25,(J91/5)*AH$16,IF('Pedido e Cotação'!F101=50,(J91/5)*AI$16,IF('Pedido e Cotação'!F101=100,(J91/5)*AJ$16,IF('Pedido e Cotação'!F101=200,(J91/5)*AK$16,IF('Pedido e Cotação'!F101=1000,(J91/5)*AL$16)))))))</f>
        <v/>
      </c>
      <c r="Y91" s="207" t="str">
        <f aca="false">IF(K91=0,"",IF('Pedido e Cotação'!F101=10,(K91/5)*AG$17,IF('Pedido e Cotação'!F101=25,(K91/5)*AH$17,IF('Pedido e Cotação'!F101=50,(K91/5)*AI$17,IF('Pedido e Cotação'!F101=100,(K91/5)*AJ$17,IF('Pedido e Cotação'!F101=200,(K91/5)*AK$17,IF('Pedido e Cotação'!F101=1000,(K91/5)*AL$17)))))))</f>
        <v/>
      </c>
      <c r="Z91" s="207" t="str">
        <f aca="false">IF(L91=0,"",IF('Pedido e Cotação'!F101=10,((L91)*AG$7)/4,IF('Pedido e Cotação'!F101=25,((L91)*AH$7)/4,IF('Pedido e Cotação'!F101=50,((L91)*AI$7)/4,IF('Pedido e Cotação'!F101=100,((L91)*AJ$7)/4,IF('Pedido e Cotação'!F101=200,((L91)*AK$7)/4,IF('Pedido e Cotação'!F101=1000,(L91)*AL$7)))))))</f>
        <v/>
      </c>
      <c r="AA91" s="207" t="str">
        <f aca="false">IF(M91=0,"",IF('Pedido e Cotação'!F101=10,(M91*AG$8)/2,IF('Pedido e Cotação'!F101=25,(M91*AH$8)/2,IF('Pedido e Cotação'!F101=50,(M91*AI$8)/2,IF('Pedido e Cotação'!F101=100,(M91*AJ$8)/2,IF('Pedido e Cotação'!F101=200,(M91*AK$8)/2,IF('Pedido e Cotação'!F101=1000,M91*AL$8)))))))</f>
        <v/>
      </c>
      <c r="AB91" s="207" t="str">
        <f aca="false">IF(N91=0,"",IF('Pedido e Cotação'!F101=10,(N91*AG$9)/2,IF('Pedido e Cotação'!F101=25,(N91*AH$9)/2,IF('Pedido e Cotação'!F101=50,(N91*AI$9)/2,IF('Pedido e Cotação'!F101=100,(N91*AJ$9)/2,IF('Pedido e Cotação'!F101=200,(N91*AK$9)/2,IF('Pedido e Cotação'!F101=1000,N91*AL$9)))))))</f>
        <v/>
      </c>
      <c r="AC91" s="207" t="str">
        <f aca="false">IF(O91=0,"",IF('Pedido e Cotação'!F101=10,(O91*AG$10),IF('Pedido e Cotação'!F101=25,(O91*AH$10),IF('Pedido e Cotação'!F101=50,(O91*AI$10),IF('Pedido e Cotação'!F101=100,(O91*AJ$10),IF('Pedido e Cotação'!F101=200,(O91*AK$10),IF('Pedido e Cotação'!F101=1000,O91*AL$10)))))))</f>
        <v/>
      </c>
      <c r="AD91" s="208" t="n">
        <f aca="false">SUM(P91:AC91)+Marcações!AI91</f>
        <v>0</v>
      </c>
    </row>
    <row r="92" customFormat="false" ht="12.75" hidden="false" customHeight="false" outlineLevel="0" collapsed="false">
      <c r="B92" s="205" t="n">
        <f aca="false">LEN(SUBSTITUTE('Pedido e Cotação'!E102," ",""))</f>
        <v>0</v>
      </c>
      <c r="C92" s="206" t="n">
        <f aca="false">B92-SUM(D92:O92)</f>
        <v>0</v>
      </c>
      <c r="D92" s="206" t="n">
        <f aca="false">LEN('Pedido e Cotação'!E102)-LEN(SUBSTITUTE('Pedido e Cotação'!E102,"I",""))</f>
        <v>0</v>
      </c>
      <c r="E92" s="206" t="n">
        <f aca="false">LEN('Pedido e Cotação'!E102)-LEN(SUBSTITUTE('Pedido e Cotação'!E102,"[dU]",""))</f>
        <v>0</v>
      </c>
      <c r="F92" s="206" t="n">
        <f aca="false">LEN('Pedido e Cotação'!E102)-LEN(SUBSTITUTE('Pedido e Cotação'!E102,"[mrA]",""))</f>
        <v>0</v>
      </c>
      <c r="G92" s="206" t="n">
        <f aca="false">LEN('Pedido e Cotação'!E102)-LEN(SUBSTITUTE('Pedido e Cotação'!E102,"[mrC]",""))</f>
        <v>0</v>
      </c>
      <c r="H92" s="206" t="n">
        <f aca="false">LEN('Pedido e Cotação'!E102)-LEN(SUBSTITUTE('Pedido e Cotação'!E102,"[mrG]",""))</f>
        <v>0</v>
      </c>
      <c r="I92" s="206" t="n">
        <f aca="false">LEN('Pedido e Cotação'!E102)-LEN(SUBSTITUTE('Pedido e Cotação'!E102,"[mrT]",""))</f>
        <v>0</v>
      </c>
      <c r="J92" s="206" t="n">
        <f aca="false">LEN('Pedido e Cotação'!E102)-LEN(SUBSTITUTE('Pedido e Cotação'!E102,"[mrU]",""))</f>
        <v>0</v>
      </c>
      <c r="K92" s="206" t="n">
        <f aca="false">LEN('Pedido e Cotação'!E102)-LEN(SUBSTITUTE('Pedido e Cotação'!E102,"[mdC]",""))</f>
        <v>0</v>
      </c>
      <c r="L92" s="206" t="n">
        <f aca="false">LEN('Pedido e Cotação'!E102)-LEN(SUBSTITUTE('Pedido e Cotação'!E102,"8oxo",""))</f>
        <v>0</v>
      </c>
      <c r="M92" s="206" t="n">
        <f aca="false">LEN('Pedido e Cotação'!E102)-LEN(SUBSTITUTE('Pedido e Cotação'!E102,"C3",""))</f>
        <v>0</v>
      </c>
      <c r="N92" s="206" t="n">
        <f aca="false">LEN('Pedido e Cotação'!E102)-LEN(SUBSTITUTE('Pedido e Cotação'!E102,"C6",""))</f>
        <v>0</v>
      </c>
      <c r="O92" s="206" t="n">
        <f aca="false">LEN('Pedido e Cotação'!E102)-LEN(SUBSTITUTE('Pedido e Cotação'!E102,"*",""))</f>
        <v>0</v>
      </c>
      <c r="P92" s="207" t="n">
        <f aca="false">IF('Pedido e Cotação'!E102="",0,IF('Pedido e Cotação'!F102=10,Preço!J92,IF('Pedido e Cotação'!F102=25,Preço!K92,IF('Pedido e Cotação'!F102=50,Preço!L92,IF('Pedido e Cotação'!F102=100,Preço!M92,IF('Pedido e Cotação'!F102=200,Preço!N92,IF('Pedido e Cotação'!F102=1000,Preço!O92)))))))</f>
        <v>0</v>
      </c>
      <c r="Q92" s="207" t="n">
        <f aca="false">IF('Pedido e Cotação'!E102="",0,IF('Pedido e Cotação'!F102=10,Preço!Q92,IF('Pedido e Cotação'!F102=25,Preço!R92,IF('Pedido e Cotação'!F102=50,Preço!S92,IF('Pedido e Cotação'!F102=100,Preço!T92,IF('Pedido e Cotação'!F102=200,Preço!U92,IF('Pedido e Cotação'!F102=1000,Preço!V92)))))))</f>
        <v>0</v>
      </c>
      <c r="R92" s="207" t="str">
        <f aca="false">IF(D92=0,"",IF('Pedido e Cotação'!F102=10,D92*AG$6,IF('Pedido e Cotação'!F102=25,D92*AH$6,IF('Pedido e Cotação'!F102=50,D92*AI$6,IF('Pedido e Cotação'!F102=100,D92*AJ$6,IF('Pedido e Cotação'!F102=200,D92*AK$6,IF('Pedido e Cotação'!F102=1000,D92*AL$6)))))))</f>
        <v/>
      </c>
      <c r="S92" s="207" t="str">
        <f aca="false">IF(E92=0,"",IF('Pedido e Cotação'!F102=10,(E92/4)*AG$11,IF('Pedido e Cotação'!F102=25,(E92/4)*AH$11,IF('Pedido e Cotação'!F102=50,(E92/4)*AI$11,IF('Pedido e Cotação'!F102=100,(E92/4)*AJ$11,IF('Pedido e Cotação'!F102=200,(E92/4)*AK$11,IF('Pedido e Cotação'!F102=1000,(E92/4)*AL$11)))))))</f>
        <v/>
      </c>
      <c r="T92" s="207" t="str">
        <f aca="false">IF(F92=0,"",IF('Pedido e Cotação'!F102=10,(F92/5)*AG$12,IF('Pedido e Cotação'!F102=25,(F92/5)*AH$12,IF('Pedido e Cotação'!F102=50,(F92/5)*AI$12,IF('Pedido e Cotação'!F102=100,(F92/5)*AJ$12,IF('Pedido e Cotação'!F102=200,(F92/5)*AK$12,IF('Pedido e Cotação'!F102=1000,(F92/5)*AL$12)))))))</f>
        <v/>
      </c>
      <c r="U92" s="207" t="str">
        <f aca="false">IF(G92=0,"",IF('Pedido e Cotação'!F102=10,(G92/5)*AG$13,IF('Pedido e Cotação'!F102=25,(G92/5)*AH$13,IF('Pedido e Cotação'!F102=50,(G92/5)*AI$13,IF('Pedido e Cotação'!F102=100,(G92/5)*AJ$13,IF('Pedido e Cotação'!F102=200,(G92/5)*AK$13,IF('Pedido e Cotação'!F102=1000,(G92/5)*AL$13)))))))</f>
        <v/>
      </c>
      <c r="V92" s="207" t="str">
        <f aca="false">IF(H92=0,"",IF('Pedido e Cotação'!F102=10,(H92/5)*AG$14,IF('Pedido e Cotação'!F102=25,(H92/5)*AH$14,IF('Pedido e Cotação'!F102=50,(H92/5)*AI$14,IF('Pedido e Cotação'!F102=100,(H92/5)*AJ$14,IF('Pedido e Cotação'!F102=200,(H92/5)*AK$14,IF('Pedido e Cotação'!F102=1000,(H92/5)*AL$14)))))))</f>
        <v/>
      </c>
      <c r="W92" s="207" t="str">
        <f aca="false">IF(I92=0,"",IF('Pedido e Cotação'!F102=10,(I92/5)*AG$15,IF('Pedido e Cotação'!F102=25,(I92/5)*AH$15,IF('Pedido e Cotação'!F102=50,(I92/5)*AI$15,IF('Pedido e Cotação'!F102=100,(I92/5)*AJ$15,IF('Pedido e Cotação'!F102=200,(I92/5)*AK$15,IF('Pedido e Cotação'!F102=1000,(I92/5)*AL$15)))))))</f>
        <v/>
      </c>
      <c r="X92" s="207" t="str">
        <f aca="false">IF(J92=0,"",IF('Pedido e Cotação'!F102=10,(J92/5)*AG$16,IF('Pedido e Cotação'!F102=25,(J92/5)*AH$16,IF('Pedido e Cotação'!F102=50,(J92/5)*AI$16,IF('Pedido e Cotação'!F102=100,(J92/5)*AJ$16,IF('Pedido e Cotação'!F102=200,(J92/5)*AK$16,IF('Pedido e Cotação'!F102=1000,(J92/5)*AL$16)))))))</f>
        <v/>
      </c>
      <c r="Y92" s="207" t="str">
        <f aca="false">IF(K92=0,"",IF('Pedido e Cotação'!F102=10,(K92/5)*AG$17,IF('Pedido e Cotação'!F102=25,(K92/5)*AH$17,IF('Pedido e Cotação'!F102=50,(K92/5)*AI$17,IF('Pedido e Cotação'!F102=100,(K92/5)*AJ$17,IF('Pedido e Cotação'!F102=200,(K92/5)*AK$17,IF('Pedido e Cotação'!F102=1000,(K92/5)*AL$17)))))))</f>
        <v/>
      </c>
      <c r="Z92" s="207" t="str">
        <f aca="false">IF(L92=0,"",IF('Pedido e Cotação'!F102=10,((L92)*AG$7)/4,IF('Pedido e Cotação'!F102=25,((L92)*AH$7)/4,IF('Pedido e Cotação'!F102=50,((L92)*AI$7)/4,IF('Pedido e Cotação'!F102=100,((L92)*AJ$7)/4,IF('Pedido e Cotação'!F102=200,((L92)*AK$7)/4,IF('Pedido e Cotação'!F102=1000,(L92)*AL$7)))))))</f>
        <v/>
      </c>
      <c r="AA92" s="207" t="str">
        <f aca="false">IF(M92=0,"",IF('Pedido e Cotação'!F102=10,(M92*AG$8)/2,IF('Pedido e Cotação'!F102=25,(M92*AH$8)/2,IF('Pedido e Cotação'!F102=50,(M92*AI$8)/2,IF('Pedido e Cotação'!F102=100,(M92*AJ$8)/2,IF('Pedido e Cotação'!F102=200,(M92*AK$8)/2,IF('Pedido e Cotação'!F102=1000,M92*AL$8)))))))</f>
        <v/>
      </c>
      <c r="AB92" s="207" t="str">
        <f aca="false">IF(N92=0,"",IF('Pedido e Cotação'!F102=10,(N92*AG$9)/2,IF('Pedido e Cotação'!F102=25,(N92*AH$9)/2,IF('Pedido e Cotação'!F102=50,(N92*AI$9)/2,IF('Pedido e Cotação'!F102=100,(N92*AJ$9)/2,IF('Pedido e Cotação'!F102=200,(N92*AK$9)/2,IF('Pedido e Cotação'!F102=1000,N92*AL$9)))))))</f>
        <v/>
      </c>
      <c r="AC92" s="207" t="str">
        <f aca="false">IF(O92=0,"",IF('Pedido e Cotação'!F102=10,(O92*AG$10),IF('Pedido e Cotação'!F102=25,(O92*AH$10),IF('Pedido e Cotação'!F102=50,(O92*AI$10),IF('Pedido e Cotação'!F102=100,(O92*AJ$10),IF('Pedido e Cotação'!F102=200,(O92*AK$10),IF('Pedido e Cotação'!F102=1000,O92*AL$10)))))))</f>
        <v/>
      </c>
      <c r="AD92" s="208" t="n">
        <f aca="false">SUM(P92:AC92)+Marcações!AI92</f>
        <v>0</v>
      </c>
    </row>
    <row r="93" customFormat="false" ht="12.75" hidden="false" customHeight="false" outlineLevel="0" collapsed="false">
      <c r="B93" s="205" t="n">
        <f aca="false">LEN(SUBSTITUTE('Pedido e Cotação'!E103," ",""))</f>
        <v>0</v>
      </c>
      <c r="C93" s="206" t="n">
        <f aca="false">B93-SUM(D93:O93)</f>
        <v>0</v>
      </c>
      <c r="D93" s="206" t="n">
        <f aca="false">LEN('Pedido e Cotação'!E103)-LEN(SUBSTITUTE('Pedido e Cotação'!E103,"I",""))</f>
        <v>0</v>
      </c>
      <c r="E93" s="206" t="n">
        <f aca="false">LEN('Pedido e Cotação'!E103)-LEN(SUBSTITUTE('Pedido e Cotação'!E103,"[dU]",""))</f>
        <v>0</v>
      </c>
      <c r="F93" s="206" t="n">
        <f aca="false">LEN('Pedido e Cotação'!E103)-LEN(SUBSTITUTE('Pedido e Cotação'!E103,"[mrA]",""))</f>
        <v>0</v>
      </c>
      <c r="G93" s="206" t="n">
        <f aca="false">LEN('Pedido e Cotação'!E103)-LEN(SUBSTITUTE('Pedido e Cotação'!E103,"[mrC]",""))</f>
        <v>0</v>
      </c>
      <c r="H93" s="206" t="n">
        <f aca="false">LEN('Pedido e Cotação'!E103)-LEN(SUBSTITUTE('Pedido e Cotação'!E103,"[mrG]",""))</f>
        <v>0</v>
      </c>
      <c r="I93" s="206" t="n">
        <f aca="false">LEN('Pedido e Cotação'!E103)-LEN(SUBSTITUTE('Pedido e Cotação'!E103,"[mrT]",""))</f>
        <v>0</v>
      </c>
      <c r="J93" s="206" t="n">
        <f aca="false">LEN('Pedido e Cotação'!E103)-LEN(SUBSTITUTE('Pedido e Cotação'!E103,"[mrU]",""))</f>
        <v>0</v>
      </c>
      <c r="K93" s="206" t="n">
        <f aca="false">LEN('Pedido e Cotação'!E103)-LEN(SUBSTITUTE('Pedido e Cotação'!E103,"[mdC]",""))</f>
        <v>0</v>
      </c>
      <c r="L93" s="206" t="n">
        <f aca="false">LEN('Pedido e Cotação'!E103)-LEN(SUBSTITUTE('Pedido e Cotação'!E103,"8oxo",""))</f>
        <v>0</v>
      </c>
      <c r="M93" s="206" t="n">
        <f aca="false">LEN('Pedido e Cotação'!E103)-LEN(SUBSTITUTE('Pedido e Cotação'!E103,"C3",""))</f>
        <v>0</v>
      </c>
      <c r="N93" s="206" t="n">
        <f aca="false">LEN('Pedido e Cotação'!E103)-LEN(SUBSTITUTE('Pedido e Cotação'!E103,"C6",""))</f>
        <v>0</v>
      </c>
      <c r="O93" s="206" t="n">
        <f aca="false">LEN('Pedido e Cotação'!E103)-LEN(SUBSTITUTE('Pedido e Cotação'!E103,"*",""))</f>
        <v>0</v>
      </c>
      <c r="P93" s="207" t="n">
        <f aca="false">IF('Pedido e Cotação'!E103="",0,IF('Pedido e Cotação'!F103=10,Preço!J93,IF('Pedido e Cotação'!F103=25,Preço!K93,IF('Pedido e Cotação'!F103=50,Preço!L93,IF('Pedido e Cotação'!F103=100,Preço!M93,IF('Pedido e Cotação'!F103=200,Preço!N93,IF('Pedido e Cotação'!F103=1000,Preço!O93)))))))</f>
        <v>0</v>
      </c>
      <c r="Q93" s="207" t="n">
        <f aca="false">IF('Pedido e Cotação'!E103="",0,IF('Pedido e Cotação'!F103=10,Preço!Q93,IF('Pedido e Cotação'!F103=25,Preço!R93,IF('Pedido e Cotação'!F103=50,Preço!S93,IF('Pedido e Cotação'!F103=100,Preço!T93,IF('Pedido e Cotação'!F103=200,Preço!U93,IF('Pedido e Cotação'!F103=1000,Preço!V93)))))))</f>
        <v>0</v>
      </c>
      <c r="R93" s="207" t="str">
        <f aca="false">IF(D93=0,"",IF('Pedido e Cotação'!F103=10,D93*AG$6,IF('Pedido e Cotação'!F103=25,D93*AH$6,IF('Pedido e Cotação'!F103=50,D93*AI$6,IF('Pedido e Cotação'!F103=100,D93*AJ$6,IF('Pedido e Cotação'!F103=200,D93*AK$6,IF('Pedido e Cotação'!F103=1000,D93*AL$6)))))))</f>
        <v/>
      </c>
      <c r="S93" s="207" t="str">
        <f aca="false">IF(E93=0,"",IF('Pedido e Cotação'!F103=10,(E93/4)*AG$11,IF('Pedido e Cotação'!F103=25,(E93/4)*AH$11,IF('Pedido e Cotação'!F103=50,(E93/4)*AI$11,IF('Pedido e Cotação'!F103=100,(E93/4)*AJ$11,IF('Pedido e Cotação'!F103=200,(E93/4)*AK$11,IF('Pedido e Cotação'!F103=1000,(E93/4)*AL$11)))))))</f>
        <v/>
      </c>
      <c r="T93" s="207" t="str">
        <f aca="false">IF(F93=0,"",IF('Pedido e Cotação'!F103=10,(F93/5)*AG$12,IF('Pedido e Cotação'!F103=25,(F93/5)*AH$12,IF('Pedido e Cotação'!F103=50,(F93/5)*AI$12,IF('Pedido e Cotação'!F103=100,(F93/5)*AJ$12,IF('Pedido e Cotação'!F103=200,(F93/5)*AK$12,IF('Pedido e Cotação'!F103=1000,(F93/5)*AL$12)))))))</f>
        <v/>
      </c>
      <c r="U93" s="207" t="str">
        <f aca="false">IF(G93=0,"",IF('Pedido e Cotação'!F103=10,(G93/5)*AG$13,IF('Pedido e Cotação'!F103=25,(G93/5)*AH$13,IF('Pedido e Cotação'!F103=50,(G93/5)*AI$13,IF('Pedido e Cotação'!F103=100,(G93/5)*AJ$13,IF('Pedido e Cotação'!F103=200,(G93/5)*AK$13,IF('Pedido e Cotação'!F103=1000,(G93/5)*AL$13)))))))</f>
        <v/>
      </c>
      <c r="V93" s="207" t="str">
        <f aca="false">IF(H93=0,"",IF('Pedido e Cotação'!F103=10,(H93/5)*AG$14,IF('Pedido e Cotação'!F103=25,(H93/5)*AH$14,IF('Pedido e Cotação'!F103=50,(H93/5)*AI$14,IF('Pedido e Cotação'!F103=100,(H93/5)*AJ$14,IF('Pedido e Cotação'!F103=200,(H93/5)*AK$14,IF('Pedido e Cotação'!F103=1000,(H93/5)*AL$14)))))))</f>
        <v/>
      </c>
      <c r="W93" s="207" t="str">
        <f aca="false">IF(I93=0,"",IF('Pedido e Cotação'!F103=10,(I93/5)*AG$15,IF('Pedido e Cotação'!F103=25,(I93/5)*AH$15,IF('Pedido e Cotação'!F103=50,(I93/5)*AI$15,IF('Pedido e Cotação'!F103=100,(I93/5)*AJ$15,IF('Pedido e Cotação'!F103=200,(I93/5)*AK$15,IF('Pedido e Cotação'!F103=1000,(I93/5)*AL$15)))))))</f>
        <v/>
      </c>
      <c r="X93" s="207" t="str">
        <f aca="false">IF(J93=0,"",IF('Pedido e Cotação'!F103=10,(J93/5)*AG$16,IF('Pedido e Cotação'!F103=25,(J93/5)*AH$16,IF('Pedido e Cotação'!F103=50,(J93/5)*AI$16,IF('Pedido e Cotação'!F103=100,(J93/5)*AJ$16,IF('Pedido e Cotação'!F103=200,(J93/5)*AK$16,IF('Pedido e Cotação'!F103=1000,(J93/5)*AL$16)))))))</f>
        <v/>
      </c>
      <c r="Y93" s="207" t="str">
        <f aca="false">IF(K93=0,"",IF('Pedido e Cotação'!F103=10,(K93/5)*AG$17,IF('Pedido e Cotação'!F103=25,(K93/5)*AH$17,IF('Pedido e Cotação'!F103=50,(K93/5)*AI$17,IF('Pedido e Cotação'!F103=100,(K93/5)*AJ$17,IF('Pedido e Cotação'!F103=200,(K93/5)*AK$17,IF('Pedido e Cotação'!F103=1000,(K93/5)*AL$17)))))))</f>
        <v/>
      </c>
      <c r="Z93" s="207" t="str">
        <f aca="false">IF(L93=0,"",IF('Pedido e Cotação'!F103=10,((L93)*AG$7)/4,IF('Pedido e Cotação'!F103=25,((L93)*AH$7)/4,IF('Pedido e Cotação'!F103=50,((L93)*AI$7)/4,IF('Pedido e Cotação'!F103=100,((L93)*AJ$7)/4,IF('Pedido e Cotação'!F103=200,((L93)*AK$7)/4,IF('Pedido e Cotação'!F103=1000,(L93)*AL$7)))))))</f>
        <v/>
      </c>
      <c r="AA93" s="207" t="str">
        <f aca="false">IF(M93=0,"",IF('Pedido e Cotação'!F103=10,(M93*AG$8)/2,IF('Pedido e Cotação'!F103=25,(M93*AH$8)/2,IF('Pedido e Cotação'!F103=50,(M93*AI$8)/2,IF('Pedido e Cotação'!F103=100,(M93*AJ$8)/2,IF('Pedido e Cotação'!F103=200,(M93*AK$8)/2,IF('Pedido e Cotação'!F103=1000,M93*AL$8)))))))</f>
        <v/>
      </c>
      <c r="AB93" s="207" t="str">
        <f aca="false">IF(N93=0,"",IF('Pedido e Cotação'!F103=10,(N93*AG$9)/2,IF('Pedido e Cotação'!F103=25,(N93*AH$9)/2,IF('Pedido e Cotação'!F103=50,(N93*AI$9)/2,IF('Pedido e Cotação'!F103=100,(N93*AJ$9)/2,IF('Pedido e Cotação'!F103=200,(N93*AK$9)/2,IF('Pedido e Cotação'!F103=1000,N93*AL$9)))))))</f>
        <v/>
      </c>
      <c r="AC93" s="207" t="str">
        <f aca="false">IF(O93=0,"",IF('Pedido e Cotação'!F103=10,(O93*AG$10),IF('Pedido e Cotação'!F103=25,(O93*AH$10),IF('Pedido e Cotação'!F103=50,(O93*AI$10),IF('Pedido e Cotação'!F103=100,(O93*AJ$10),IF('Pedido e Cotação'!F103=200,(O93*AK$10),IF('Pedido e Cotação'!F103=1000,O93*AL$10)))))))</f>
        <v/>
      </c>
      <c r="AD93" s="208" t="n">
        <f aca="false">SUM(P93:AC93)+Marcações!AI93</f>
        <v>0</v>
      </c>
    </row>
    <row r="94" customFormat="false" ht="12.75" hidden="false" customHeight="false" outlineLevel="0" collapsed="false">
      <c r="B94" s="205" t="n">
        <f aca="false">LEN(SUBSTITUTE('Pedido e Cotação'!E104," ",""))</f>
        <v>0</v>
      </c>
      <c r="C94" s="206" t="n">
        <f aca="false">B94-SUM(D94:O94)</f>
        <v>0</v>
      </c>
      <c r="D94" s="206" t="n">
        <f aca="false">LEN('Pedido e Cotação'!E104)-LEN(SUBSTITUTE('Pedido e Cotação'!E104,"I",""))</f>
        <v>0</v>
      </c>
      <c r="E94" s="206" t="n">
        <f aca="false">LEN('Pedido e Cotação'!E104)-LEN(SUBSTITUTE('Pedido e Cotação'!E104,"[dU]",""))</f>
        <v>0</v>
      </c>
      <c r="F94" s="206" t="n">
        <f aca="false">LEN('Pedido e Cotação'!E104)-LEN(SUBSTITUTE('Pedido e Cotação'!E104,"[mrA]",""))</f>
        <v>0</v>
      </c>
      <c r="G94" s="206" t="n">
        <f aca="false">LEN('Pedido e Cotação'!E104)-LEN(SUBSTITUTE('Pedido e Cotação'!E104,"[mrC]",""))</f>
        <v>0</v>
      </c>
      <c r="H94" s="206" t="n">
        <f aca="false">LEN('Pedido e Cotação'!E104)-LEN(SUBSTITUTE('Pedido e Cotação'!E104,"[mrG]",""))</f>
        <v>0</v>
      </c>
      <c r="I94" s="206" t="n">
        <f aca="false">LEN('Pedido e Cotação'!E104)-LEN(SUBSTITUTE('Pedido e Cotação'!E104,"[mrT]",""))</f>
        <v>0</v>
      </c>
      <c r="J94" s="206" t="n">
        <f aca="false">LEN('Pedido e Cotação'!E104)-LEN(SUBSTITUTE('Pedido e Cotação'!E104,"[mrU]",""))</f>
        <v>0</v>
      </c>
      <c r="K94" s="206" t="n">
        <f aca="false">LEN('Pedido e Cotação'!E104)-LEN(SUBSTITUTE('Pedido e Cotação'!E104,"[mdC]",""))</f>
        <v>0</v>
      </c>
      <c r="L94" s="206" t="n">
        <f aca="false">LEN('Pedido e Cotação'!E104)-LEN(SUBSTITUTE('Pedido e Cotação'!E104,"8oxo",""))</f>
        <v>0</v>
      </c>
      <c r="M94" s="206" t="n">
        <f aca="false">LEN('Pedido e Cotação'!E104)-LEN(SUBSTITUTE('Pedido e Cotação'!E104,"C3",""))</f>
        <v>0</v>
      </c>
      <c r="N94" s="206" t="n">
        <f aca="false">LEN('Pedido e Cotação'!E104)-LEN(SUBSTITUTE('Pedido e Cotação'!E104,"C6",""))</f>
        <v>0</v>
      </c>
      <c r="O94" s="206" t="n">
        <f aca="false">LEN('Pedido e Cotação'!E104)-LEN(SUBSTITUTE('Pedido e Cotação'!E104,"*",""))</f>
        <v>0</v>
      </c>
      <c r="P94" s="207" t="n">
        <f aca="false">IF('Pedido e Cotação'!E104="",0,IF('Pedido e Cotação'!F104=10,Preço!J94,IF('Pedido e Cotação'!F104=25,Preço!K94,IF('Pedido e Cotação'!F104=50,Preço!L94,IF('Pedido e Cotação'!F104=100,Preço!M94,IF('Pedido e Cotação'!F104=200,Preço!N94,IF('Pedido e Cotação'!F104=1000,Preço!O94)))))))</f>
        <v>0</v>
      </c>
      <c r="Q94" s="207" t="n">
        <f aca="false">IF('Pedido e Cotação'!E104="",0,IF('Pedido e Cotação'!F104=10,Preço!Q94,IF('Pedido e Cotação'!F104=25,Preço!R94,IF('Pedido e Cotação'!F104=50,Preço!S94,IF('Pedido e Cotação'!F104=100,Preço!T94,IF('Pedido e Cotação'!F104=200,Preço!U94,IF('Pedido e Cotação'!F104=1000,Preço!V94)))))))</f>
        <v>0</v>
      </c>
      <c r="R94" s="207" t="str">
        <f aca="false">IF(D94=0,"",IF('Pedido e Cotação'!F104=10,D94*AG$6,IF('Pedido e Cotação'!F104=25,D94*AH$6,IF('Pedido e Cotação'!F104=50,D94*AI$6,IF('Pedido e Cotação'!F104=100,D94*AJ$6,IF('Pedido e Cotação'!F104=200,D94*AK$6,IF('Pedido e Cotação'!F104=1000,D94*AL$6)))))))</f>
        <v/>
      </c>
      <c r="S94" s="207" t="str">
        <f aca="false">IF(E94=0,"",IF('Pedido e Cotação'!F104=10,(E94/4)*AG$11,IF('Pedido e Cotação'!F104=25,(E94/4)*AH$11,IF('Pedido e Cotação'!F104=50,(E94/4)*AI$11,IF('Pedido e Cotação'!F104=100,(E94/4)*AJ$11,IF('Pedido e Cotação'!F104=200,(E94/4)*AK$11,IF('Pedido e Cotação'!F104=1000,(E94/4)*AL$11)))))))</f>
        <v/>
      </c>
      <c r="T94" s="207" t="str">
        <f aca="false">IF(F94=0,"",IF('Pedido e Cotação'!F104=10,(F94/5)*AG$12,IF('Pedido e Cotação'!F104=25,(F94/5)*AH$12,IF('Pedido e Cotação'!F104=50,(F94/5)*AI$12,IF('Pedido e Cotação'!F104=100,(F94/5)*AJ$12,IF('Pedido e Cotação'!F104=200,(F94/5)*AK$12,IF('Pedido e Cotação'!F104=1000,(F94/5)*AL$12)))))))</f>
        <v/>
      </c>
      <c r="U94" s="207" t="str">
        <f aca="false">IF(G94=0,"",IF('Pedido e Cotação'!F104=10,(G94/5)*AG$13,IF('Pedido e Cotação'!F104=25,(G94/5)*AH$13,IF('Pedido e Cotação'!F104=50,(G94/5)*AI$13,IF('Pedido e Cotação'!F104=100,(G94/5)*AJ$13,IF('Pedido e Cotação'!F104=200,(G94/5)*AK$13,IF('Pedido e Cotação'!F104=1000,(G94/5)*AL$13)))))))</f>
        <v/>
      </c>
      <c r="V94" s="207" t="str">
        <f aca="false">IF(H94=0,"",IF('Pedido e Cotação'!F104=10,(H94/5)*AG$14,IF('Pedido e Cotação'!F104=25,(H94/5)*AH$14,IF('Pedido e Cotação'!F104=50,(H94/5)*AI$14,IF('Pedido e Cotação'!F104=100,(H94/5)*AJ$14,IF('Pedido e Cotação'!F104=200,(H94/5)*AK$14,IF('Pedido e Cotação'!F104=1000,(H94/5)*AL$14)))))))</f>
        <v/>
      </c>
      <c r="W94" s="207" t="str">
        <f aca="false">IF(I94=0,"",IF('Pedido e Cotação'!F104=10,(I94/5)*AG$15,IF('Pedido e Cotação'!F104=25,(I94/5)*AH$15,IF('Pedido e Cotação'!F104=50,(I94/5)*AI$15,IF('Pedido e Cotação'!F104=100,(I94/5)*AJ$15,IF('Pedido e Cotação'!F104=200,(I94/5)*AK$15,IF('Pedido e Cotação'!F104=1000,(I94/5)*AL$15)))))))</f>
        <v/>
      </c>
      <c r="X94" s="207" t="str">
        <f aca="false">IF(J94=0,"",IF('Pedido e Cotação'!F104=10,(J94/5)*AG$16,IF('Pedido e Cotação'!F104=25,(J94/5)*AH$16,IF('Pedido e Cotação'!F104=50,(J94/5)*AI$16,IF('Pedido e Cotação'!F104=100,(J94/5)*AJ$16,IF('Pedido e Cotação'!F104=200,(J94/5)*AK$16,IF('Pedido e Cotação'!F104=1000,(J94/5)*AL$16)))))))</f>
        <v/>
      </c>
      <c r="Y94" s="207" t="str">
        <f aca="false">IF(K94=0,"",IF('Pedido e Cotação'!F104=10,(K94/5)*AG$17,IF('Pedido e Cotação'!F104=25,(K94/5)*AH$17,IF('Pedido e Cotação'!F104=50,(K94/5)*AI$17,IF('Pedido e Cotação'!F104=100,(K94/5)*AJ$17,IF('Pedido e Cotação'!F104=200,(K94/5)*AK$17,IF('Pedido e Cotação'!F104=1000,(K94/5)*AL$17)))))))</f>
        <v/>
      </c>
      <c r="Z94" s="207" t="str">
        <f aca="false">IF(L94=0,"",IF('Pedido e Cotação'!F104=10,((L94)*AG$7)/4,IF('Pedido e Cotação'!F104=25,((L94)*AH$7)/4,IF('Pedido e Cotação'!F104=50,((L94)*AI$7)/4,IF('Pedido e Cotação'!F104=100,((L94)*AJ$7)/4,IF('Pedido e Cotação'!F104=200,((L94)*AK$7)/4,IF('Pedido e Cotação'!F104=1000,(L94)*AL$7)))))))</f>
        <v/>
      </c>
      <c r="AA94" s="207" t="str">
        <f aca="false">IF(M94=0,"",IF('Pedido e Cotação'!F104=10,(M94*AG$8)/2,IF('Pedido e Cotação'!F104=25,(M94*AH$8)/2,IF('Pedido e Cotação'!F104=50,(M94*AI$8)/2,IF('Pedido e Cotação'!F104=100,(M94*AJ$8)/2,IF('Pedido e Cotação'!F104=200,(M94*AK$8)/2,IF('Pedido e Cotação'!F104=1000,M94*AL$8)))))))</f>
        <v/>
      </c>
      <c r="AB94" s="207" t="str">
        <f aca="false">IF(N94=0,"",IF('Pedido e Cotação'!F104=10,(N94*AG$9)/2,IF('Pedido e Cotação'!F104=25,(N94*AH$9)/2,IF('Pedido e Cotação'!F104=50,(N94*AI$9)/2,IF('Pedido e Cotação'!F104=100,(N94*AJ$9)/2,IF('Pedido e Cotação'!F104=200,(N94*AK$9)/2,IF('Pedido e Cotação'!F104=1000,N94*AL$9)))))))</f>
        <v/>
      </c>
      <c r="AC94" s="207" t="str">
        <f aca="false">IF(O94=0,"",IF('Pedido e Cotação'!F104=10,(O94*AG$10),IF('Pedido e Cotação'!F104=25,(O94*AH$10),IF('Pedido e Cotação'!F104=50,(O94*AI$10),IF('Pedido e Cotação'!F104=100,(O94*AJ$10),IF('Pedido e Cotação'!F104=200,(O94*AK$10),IF('Pedido e Cotação'!F104=1000,O94*AL$10)))))))</f>
        <v/>
      </c>
      <c r="AD94" s="208" t="n">
        <f aca="false">SUM(P94:AC94)+Marcações!AI94</f>
        <v>0</v>
      </c>
    </row>
    <row r="95" customFormat="false" ht="12.75" hidden="false" customHeight="false" outlineLevel="0" collapsed="false">
      <c r="B95" s="205" t="n">
        <f aca="false">LEN(SUBSTITUTE('Pedido e Cotação'!E105," ",""))</f>
        <v>0</v>
      </c>
      <c r="C95" s="206" t="n">
        <f aca="false">B95-SUM(D95:O95)</f>
        <v>0</v>
      </c>
      <c r="D95" s="206" t="n">
        <f aca="false">LEN('Pedido e Cotação'!E105)-LEN(SUBSTITUTE('Pedido e Cotação'!E105,"I",""))</f>
        <v>0</v>
      </c>
      <c r="E95" s="206" t="n">
        <f aca="false">LEN('Pedido e Cotação'!E105)-LEN(SUBSTITUTE('Pedido e Cotação'!E105,"[dU]",""))</f>
        <v>0</v>
      </c>
      <c r="F95" s="206" t="n">
        <f aca="false">LEN('Pedido e Cotação'!E105)-LEN(SUBSTITUTE('Pedido e Cotação'!E105,"[mrA]",""))</f>
        <v>0</v>
      </c>
      <c r="G95" s="206" t="n">
        <f aca="false">LEN('Pedido e Cotação'!E105)-LEN(SUBSTITUTE('Pedido e Cotação'!E105,"[mrC]",""))</f>
        <v>0</v>
      </c>
      <c r="H95" s="206" t="n">
        <f aca="false">LEN('Pedido e Cotação'!E105)-LEN(SUBSTITUTE('Pedido e Cotação'!E105,"[mrG]",""))</f>
        <v>0</v>
      </c>
      <c r="I95" s="206" t="n">
        <f aca="false">LEN('Pedido e Cotação'!E105)-LEN(SUBSTITUTE('Pedido e Cotação'!E105,"[mrT]",""))</f>
        <v>0</v>
      </c>
      <c r="J95" s="206" t="n">
        <f aca="false">LEN('Pedido e Cotação'!E105)-LEN(SUBSTITUTE('Pedido e Cotação'!E105,"[mrU]",""))</f>
        <v>0</v>
      </c>
      <c r="K95" s="206" t="n">
        <f aca="false">LEN('Pedido e Cotação'!E105)-LEN(SUBSTITUTE('Pedido e Cotação'!E105,"[mdC]",""))</f>
        <v>0</v>
      </c>
      <c r="L95" s="206" t="n">
        <f aca="false">LEN('Pedido e Cotação'!E105)-LEN(SUBSTITUTE('Pedido e Cotação'!E105,"8oxo",""))</f>
        <v>0</v>
      </c>
      <c r="M95" s="206" t="n">
        <f aca="false">LEN('Pedido e Cotação'!E105)-LEN(SUBSTITUTE('Pedido e Cotação'!E105,"C3",""))</f>
        <v>0</v>
      </c>
      <c r="N95" s="206" t="n">
        <f aca="false">LEN('Pedido e Cotação'!E105)-LEN(SUBSTITUTE('Pedido e Cotação'!E105,"C6",""))</f>
        <v>0</v>
      </c>
      <c r="O95" s="206" t="n">
        <f aca="false">LEN('Pedido e Cotação'!E105)-LEN(SUBSTITUTE('Pedido e Cotação'!E105,"*",""))</f>
        <v>0</v>
      </c>
      <c r="P95" s="207" t="n">
        <f aca="false">IF('Pedido e Cotação'!E105="",0,IF('Pedido e Cotação'!F105=10,Preço!J95,IF('Pedido e Cotação'!F105=25,Preço!K95,IF('Pedido e Cotação'!F105=50,Preço!L95,IF('Pedido e Cotação'!F105=100,Preço!M95,IF('Pedido e Cotação'!F105=200,Preço!N95,IF('Pedido e Cotação'!F105=1000,Preço!O95)))))))</f>
        <v>0</v>
      </c>
      <c r="Q95" s="207" t="n">
        <f aca="false">IF('Pedido e Cotação'!E105="",0,IF('Pedido e Cotação'!F105=10,Preço!Q95,IF('Pedido e Cotação'!F105=25,Preço!R95,IF('Pedido e Cotação'!F105=50,Preço!S95,IF('Pedido e Cotação'!F105=100,Preço!T95,IF('Pedido e Cotação'!F105=200,Preço!U95,IF('Pedido e Cotação'!F105=1000,Preço!V95)))))))</f>
        <v>0</v>
      </c>
      <c r="R95" s="207" t="str">
        <f aca="false">IF(D95=0,"",IF('Pedido e Cotação'!F105=10,D95*AG$6,IF('Pedido e Cotação'!F105=25,D95*AH$6,IF('Pedido e Cotação'!F105=50,D95*AI$6,IF('Pedido e Cotação'!F105=100,D95*AJ$6,IF('Pedido e Cotação'!F105=200,D95*AK$6,IF('Pedido e Cotação'!F105=1000,D95*AL$6)))))))</f>
        <v/>
      </c>
      <c r="S95" s="207" t="str">
        <f aca="false">IF(E95=0,"",IF('Pedido e Cotação'!F105=10,(E95/4)*AG$11,IF('Pedido e Cotação'!F105=25,(E95/4)*AH$11,IF('Pedido e Cotação'!F105=50,(E95/4)*AI$11,IF('Pedido e Cotação'!F105=100,(E95/4)*AJ$11,IF('Pedido e Cotação'!F105=200,(E95/4)*AK$11,IF('Pedido e Cotação'!F105=1000,(E95/4)*AL$11)))))))</f>
        <v/>
      </c>
      <c r="T95" s="207" t="str">
        <f aca="false">IF(F95=0,"",IF('Pedido e Cotação'!F105=10,(F95/5)*AG$12,IF('Pedido e Cotação'!F105=25,(F95/5)*AH$12,IF('Pedido e Cotação'!F105=50,(F95/5)*AI$12,IF('Pedido e Cotação'!F105=100,(F95/5)*AJ$12,IF('Pedido e Cotação'!F105=200,(F95/5)*AK$12,IF('Pedido e Cotação'!F105=1000,(F95/5)*AL$12)))))))</f>
        <v/>
      </c>
      <c r="U95" s="207" t="str">
        <f aca="false">IF(G95=0,"",IF('Pedido e Cotação'!F105=10,(G95/5)*AG$13,IF('Pedido e Cotação'!F105=25,(G95/5)*AH$13,IF('Pedido e Cotação'!F105=50,(G95/5)*AI$13,IF('Pedido e Cotação'!F105=100,(G95/5)*AJ$13,IF('Pedido e Cotação'!F105=200,(G95/5)*AK$13,IF('Pedido e Cotação'!F105=1000,(G95/5)*AL$13)))))))</f>
        <v/>
      </c>
      <c r="V95" s="207" t="str">
        <f aca="false">IF(H95=0,"",IF('Pedido e Cotação'!F105=10,(H95/5)*AG$14,IF('Pedido e Cotação'!F105=25,(H95/5)*AH$14,IF('Pedido e Cotação'!F105=50,(H95/5)*AI$14,IF('Pedido e Cotação'!F105=100,(H95/5)*AJ$14,IF('Pedido e Cotação'!F105=200,(H95/5)*AK$14,IF('Pedido e Cotação'!F105=1000,(H95/5)*AL$14)))))))</f>
        <v/>
      </c>
      <c r="W95" s="207" t="str">
        <f aca="false">IF(I95=0,"",IF('Pedido e Cotação'!F105=10,(I95/5)*AG$15,IF('Pedido e Cotação'!F105=25,(I95/5)*AH$15,IF('Pedido e Cotação'!F105=50,(I95/5)*AI$15,IF('Pedido e Cotação'!F105=100,(I95/5)*AJ$15,IF('Pedido e Cotação'!F105=200,(I95/5)*AK$15,IF('Pedido e Cotação'!F105=1000,(I95/5)*AL$15)))))))</f>
        <v/>
      </c>
      <c r="X95" s="207" t="str">
        <f aca="false">IF(J95=0,"",IF('Pedido e Cotação'!F105=10,(J95/5)*AG$16,IF('Pedido e Cotação'!F105=25,(J95/5)*AH$16,IF('Pedido e Cotação'!F105=50,(J95/5)*AI$16,IF('Pedido e Cotação'!F105=100,(J95/5)*AJ$16,IF('Pedido e Cotação'!F105=200,(J95/5)*AK$16,IF('Pedido e Cotação'!F105=1000,(J95/5)*AL$16)))))))</f>
        <v/>
      </c>
      <c r="Y95" s="207" t="str">
        <f aca="false">IF(K95=0,"",IF('Pedido e Cotação'!F105=10,(K95/5)*AG$17,IF('Pedido e Cotação'!F105=25,(K95/5)*AH$17,IF('Pedido e Cotação'!F105=50,(K95/5)*AI$17,IF('Pedido e Cotação'!F105=100,(K95/5)*AJ$17,IF('Pedido e Cotação'!F105=200,(K95/5)*AK$17,IF('Pedido e Cotação'!F105=1000,(K95/5)*AL$17)))))))</f>
        <v/>
      </c>
      <c r="Z95" s="207" t="str">
        <f aca="false">IF(L95=0,"",IF('Pedido e Cotação'!F105=10,((L95)*AG$7)/4,IF('Pedido e Cotação'!F105=25,((L95)*AH$7)/4,IF('Pedido e Cotação'!F105=50,((L95)*AI$7)/4,IF('Pedido e Cotação'!F105=100,((L95)*AJ$7)/4,IF('Pedido e Cotação'!F105=200,((L95)*AK$7)/4,IF('Pedido e Cotação'!F105=1000,(L95)*AL$7)))))))</f>
        <v/>
      </c>
      <c r="AA95" s="207" t="str">
        <f aca="false">IF(M95=0,"",IF('Pedido e Cotação'!F105=10,(M95*AG$8)/2,IF('Pedido e Cotação'!F105=25,(M95*AH$8)/2,IF('Pedido e Cotação'!F105=50,(M95*AI$8)/2,IF('Pedido e Cotação'!F105=100,(M95*AJ$8)/2,IF('Pedido e Cotação'!F105=200,(M95*AK$8)/2,IF('Pedido e Cotação'!F105=1000,M95*AL$8)))))))</f>
        <v/>
      </c>
      <c r="AB95" s="207" t="str">
        <f aca="false">IF(N95=0,"",IF('Pedido e Cotação'!F105=10,(N95*AG$9)/2,IF('Pedido e Cotação'!F105=25,(N95*AH$9)/2,IF('Pedido e Cotação'!F105=50,(N95*AI$9)/2,IF('Pedido e Cotação'!F105=100,(N95*AJ$9)/2,IF('Pedido e Cotação'!F105=200,(N95*AK$9)/2,IF('Pedido e Cotação'!F105=1000,N95*AL$9)))))))</f>
        <v/>
      </c>
      <c r="AC95" s="207" t="str">
        <f aca="false">IF(O95=0,"",IF('Pedido e Cotação'!F105=10,(O95*AG$10),IF('Pedido e Cotação'!F105=25,(O95*AH$10),IF('Pedido e Cotação'!F105=50,(O95*AI$10),IF('Pedido e Cotação'!F105=100,(O95*AJ$10),IF('Pedido e Cotação'!F105=200,(O95*AK$10),IF('Pedido e Cotação'!F105=1000,O95*AL$10)))))))</f>
        <v/>
      </c>
      <c r="AD95" s="208" t="n">
        <f aca="false">SUM(P95:AC95)+Marcações!AI95</f>
        <v>0</v>
      </c>
    </row>
    <row r="96" customFormat="false" ht="12.75" hidden="false" customHeight="false" outlineLevel="0" collapsed="false">
      <c r="B96" s="205" t="n">
        <f aca="false">LEN(SUBSTITUTE('Pedido e Cotação'!E106," ",""))</f>
        <v>0</v>
      </c>
      <c r="C96" s="206" t="n">
        <f aca="false">B96-SUM(D96:O96)</f>
        <v>0</v>
      </c>
      <c r="D96" s="206" t="n">
        <f aca="false">LEN('Pedido e Cotação'!E106)-LEN(SUBSTITUTE('Pedido e Cotação'!E106,"I",""))</f>
        <v>0</v>
      </c>
      <c r="E96" s="206" t="n">
        <f aca="false">LEN('Pedido e Cotação'!E106)-LEN(SUBSTITUTE('Pedido e Cotação'!E106,"[dU]",""))</f>
        <v>0</v>
      </c>
      <c r="F96" s="206" t="n">
        <f aca="false">LEN('Pedido e Cotação'!E106)-LEN(SUBSTITUTE('Pedido e Cotação'!E106,"[mrA]",""))</f>
        <v>0</v>
      </c>
      <c r="G96" s="206" t="n">
        <f aca="false">LEN('Pedido e Cotação'!E106)-LEN(SUBSTITUTE('Pedido e Cotação'!E106,"[mrC]",""))</f>
        <v>0</v>
      </c>
      <c r="H96" s="206" t="n">
        <f aca="false">LEN('Pedido e Cotação'!E106)-LEN(SUBSTITUTE('Pedido e Cotação'!E106,"[mrG]",""))</f>
        <v>0</v>
      </c>
      <c r="I96" s="206" t="n">
        <f aca="false">LEN('Pedido e Cotação'!E106)-LEN(SUBSTITUTE('Pedido e Cotação'!E106,"[mrT]",""))</f>
        <v>0</v>
      </c>
      <c r="J96" s="206" t="n">
        <f aca="false">LEN('Pedido e Cotação'!E106)-LEN(SUBSTITUTE('Pedido e Cotação'!E106,"[mrU]",""))</f>
        <v>0</v>
      </c>
      <c r="K96" s="206" t="n">
        <f aca="false">LEN('Pedido e Cotação'!E106)-LEN(SUBSTITUTE('Pedido e Cotação'!E106,"[mdC]",""))</f>
        <v>0</v>
      </c>
      <c r="L96" s="206" t="n">
        <f aca="false">LEN('Pedido e Cotação'!E106)-LEN(SUBSTITUTE('Pedido e Cotação'!E106,"8oxo",""))</f>
        <v>0</v>
      </c>
      <c r="M96" s="206" t="n">
        <f aca="false">LEN('Pedido e Cotação'!E106)-LEN(SUBSTITUTE('Pedido e Cotação'!E106,"C3",""))</f>
        <v>0</v>
      </c>
      <c r="N96" s="206" t="n">
        <f aca="false">LEN('Pedido e Cotação'!E106)-LEN(SUBSTITUTE('Pedido e Cotação'!E106,"C6",""))</f>
        <v>0</v>
      </c>
      <c r="O96" s="206" t="n">
        <f aca="false">LEN('Pedido e Cotação'!E106)-LEN(SUBSTITUTE('Pedido e Cotação'!E106,"*",""))</f>
        <v>0</v>
      </c>
      <c r="P96" s="207" t="n">
        <f aca="false">IF('Pedido e Cotação'!E106="",0,IF('Pedido e Cotação'!F106=10,Preço!J96,IF('Pedido e Cotação'!F106=25,Preço!K96,IF('Pedido e Cotação'!F106=50,Preço!L96,IF('Pedido e Cotação'!F106=100,Preço!M96,IF('Pedido e Cotação'!F106=200,Preço!N96,IF('Pedido e Cotação'!F106=1000,Preço!O96)))))))</f>
        <v>0</v>
      </c>
      <c r="Q96" s="207" t="n">
        <f aca="false">IF('Pedido e Cotação'!E106="",0,IF('Pedido e Cotação'!F106=10,Preço!Q96,IF('Pedido e Cotação'!F106=25,Preço!R96,IF('Pedido e Cotação'!F106=50,Preço!S96,IF('Pedido e Cotação'!F106=100,Preço!T96,IF('Pedido e Cotação'!F106=200,Preço!U96,IF('Pedido e Cotação'!F106=1000,Preço!V96)))))))</f>
        <v>0</v>
      </c>
      <c r="R96" s="207" t="str">
        <f aca="false">IF(D96=0,"",IF('Pedido e Cotação'!F106=10,D96*AG$6,IF('Pedido e Cotação'!F106=25,D96*AH$6,IF('Pedido e Cotação'!F106=50,D96*AI$6,IF('Pedido e Cotação'!F106=100,D96*AJ$6,IF('Pedido e Cotação'!F106=200,D96*AK$6,IF('Pedido e Cotação'!F106=1000,D96*AL$6)))))))</f>
        <v/>
      </c>
      <c r="S96" s="207" t="str">
        <f aca="false">IF(E96=0,"",IF('Pedido e Cotação'!F106=10,(E96/4)*AG$11,IF('Pedido e Cotação'!F106=25,(E96/4)*AH$11,IF('Pedido e Cotação'!F106=50,(E96/4)*AI$11,IF('Pedido e Cotação'!F106=100,(E96/4)*AJ$11,IF('Pedido e Cotação'!F106=200,(E96/4)*AK$11,IF('Pedido e Cotação'!F106=1000,(E96/4)*AL$11)))))))</f>
        <v/>
      </c>
      <c r="T96" s="207" t="str">
        <f aca="false">IF(F96=0,"",IF('Pedido e Cotação'!F106=10,(F96/5)*AG$12,IF('Pedido e Cotação'!F106=25,(F96/5)*AH$12,IF('Pedido e Cotação'!F106=50,(F96/5)*AI$12,IF('Pedido e Cotação'!F106=100,(F96/5)*AJ$12,IF('Pedido e Cotação'!F106=200,(F96/5)*AK$12,IF('Pedido e Cotação'!F106=1000,(F96/5)*AL$12)))))))</f>
        <v/>
      </c>
      <c r="U96" s="207" t="str">
        <f aca="false">IF(G96=0,"",IF('Pedido e Cotação'!F106=10,(G96/5)*AG$13,IF('Pedido e Cotação'!F106=25,(G96/5)*AH$13,IF('Pedido e Cotação'!F106=50,(G96/5)*AI$13,IF('Pedido e Cotação'!F106=100,(G96/5)*AJ$13,IF('Pedido e Cotação'!F106=200,(G96/5)*AK$13,IF('Pedido e Cotação'!F106=1000,(G96/5)*AL$13)))))))</f>
        <v/>
      </c>
      <c r="V96" s="207" t="str">
        <f aca="false">IF(H96=0,"",IF('Pedido e Cotação'!F106=10,(H96/5)*AG$14,IF('Pedido e Cotação'!F106=25,(H96/5)*AH$14,IF('Pedido e Cotação'!F106=50,(H96/5)*AI$14,IF('Pedido e Cotação'!F106=100,(H96/5)*AJ$14,IF('Pedido e Cotação'!F106=200,(H96/5)*AK$14,IF('Pedido e Cotação'!F106=1000,(H96/5)*AL$14)))))))</f>
        <v/>
      </c>
      <c r="W96" s="207" t="str">
        <f aca="false">IF(I96=0,"",IF('Pedido e Cotação'!F106=10,(I96/5)*AG$15,IF('Pedido e Cotação'!F106=25,(I96/5)*AH$15,IF('Pedido e Cotação'!F106=50,(I96/5)*AI$15,IF('Pedido e Cotação'!F106=100,(I96/5)*AJ$15,IF('Pedido e Cotação'!F106=200,(I96/5)*AK$15,IF('Pedido e Cotação'!F106=1000,(I96/5)*AL$15)))))))</f>
        <v/>
      </c>
      <c r="X96" s="207" t="str">
        <f aca="false">IF(J96=0,"",IF('Pedido e Cotação'!F106=10,(J96/5)*AG$16,IF('Pedido e Cotação'!F106=25,(J96/5)*AH$16,IF('Pedido e Cotação'!F106=50,(J96/5)*AI$16,IF('Pedido e Cotação'!F106=100,(J96/5)*AJ$16,IF('Pedido e Cotação'!F106=200,(J96/5)*AK$16,IF('Pedido e Cotação'!F106=1000,(J96/5)*AL$16)))))))</f>
        <v/>
      </c>
      <c r="Y96" s="207" t="str">
        <f aca="false">IF(K96=0,"",IF('Pedido e Cotação'!F106=10,(K96/5)*AG$17,IF('Pedido e Cotação'!F106=25,(K96/5)*AH$17,IF('Pedido e Cotação'!F106=50,(K96/5)*AI$17,IF('Pedido e Cotação'!F106=100,(K96/5)*AJ$17,IF('Pedido e Cotação'!F106=200,(K96/5)*AK$17,IF('Pedido e Cotação'!F106=1000,(K96/5)*AL$17)))))))</f>
        <v/>
      </c>
      <c r="Z96" s="207" t="str">
        <f aca="false">IF(L96=0,"",IF('Pedido e Cotação'!F106=10,((L96)*AG$7)/4,IF('Pedido e Cotação'!F106=25,((L96)*AH$7)/4,IF('Pedido e Cotação'!F106=50,((L96)*AI$7)/4,IF('Pedido e Cotação'!F106=100,((L96)*AJ$7)/4,IF('Pedido e Cotação'!F106=200,((L96)*AK$7)/4,IF('Pedido e Cotação'!F106=1000,(L96)*AL$7)))))))</f>
        <v/>
      </c>
      <c r="AA96" s="207" t="str">
        <f aca="false">IF(M96=0,"",IF('Pedido e Cotação'!F106=10,(M96*AG$8)/2,IF('Pedido e Cotação'!F106=25,(M96*AH$8)/2,IF('Pedido e Cotação'!F106=50,(M96*AI$8)/2,IF('Pedido e Cotação'!F106=100,(M96*AJ$8)/2,IF('Pedido e Cotação'!F106=200,(M96*AK$8)/2,IF('Pedido e Cotação'!F106=1000,M96*AL$8)))))))</f>
        <v/>
      </c>
      <c r="AB96" s="207" t="str">
        <f aca="false">IF(N96=0,"",IF('Pedido e Cotação'!F106=10,(N96*AG$9)/2,IF('Pedido e Cotação'!F106=25,(N96*AH$9)/2,IF('Pedido e Cotação'!F106=50,(N96*AI$9)/2,IF('Pedido e Cotação'!F106=100,(N96*AJ$9)/2,IF('Pedido e Cotação'!F106=200,(N96*AK$9)/2,IF('Pedido e Cotação'!F106=1000,N96*AL$9)))))))</f>
        <v/>
      </c>
      <c r="AC96" s="207" t="str">
        <f aca="false">IF(O96=0,"",IF('Pedido e Cotação'!F106=10,(O96*AG$10),IF('Pedido e Cotação'!F106=25,(O96*AH$10),IF('Pedido e Cotação'!F106=50,(O96*AI$10),IF('Pedido e Cotação'!F106=100,(O96*AJ$10),IF('Pedido e Cotação'!F106=200,(O96*AK$10),IF('Pedido e Cotação'!F106=1000,O96*AL$10)))))))</f>
        <v/>
      </c>
      <c r="AD96" s="208" t="n">
        <f aca="false">SUM(P96:AC96)+Marcações!AI96</f>
        <v>0</v>
      </c>
    </row>
    <row r="97" customFormat="false" ht="12.75" hidden="false" customHeight="false" outlineLevel="0" collapsed="false">
      <c r="B97" s="205" t="n">
        <f aca="false">LEN(SUBSTITUTE('Pedido e Cotação'!E107," ",""))</f>
        <v>0</v>
      </c>
      <c r="C97" s="206" t="n">
        <f aca="false">B97-SUM(D97:O97)</f>
        <v>0</v>
      </c>
      <c r="D97" s="206" t="n">
        <f aca="false">LEN('Pedido e Cotação'!E107)-LEN(SUBSTITUTE('Pedido e Cotação'!E107,"I",""))</f>
        <v>0</v>
      </c>
      <c r="E97" s="206" t="n">
        <f aca="false">LEN('Pedido e Cotação'!E107)-LEN(SUBSTITUTE('Pedido e Cotação'!E107,"[dU]",""))</f>
        <v>0</v>
      </c>
      <c r="F97" s="206" t="n">
        <f aca="false">LEN('Pedido e Cotação'!E107)-LEN(SUBSTITUTE('Pedido e Cotação'!E107,"[mrA]",""))</f>
        <v>0</v>
      </c>
      <c r="G97" s="206" t="n">
        <f aca="false">LEN('Pedido e Cotação'!E107)-LEN(SUBSTITUTE('Pedido e Cotação'!E107,"[mrC]",""))</f>
        <v>0</v>
      </c>
      <c r="H97" s="206" t="n">
        <f aca="false">LEN('Pedido e Cotação'!E107)-LEN(SUBSTITUTE('Pedido e Cotação'!E107,"[mrG]",""))</f>
        <v>0</v>
      </c>
      <c r="I97" s="206" t="n">
        <f aca="false">LEN('Pedido e Cotação'!E107)-LEN(SUBSTITUTE('Pedido e Cotação'!E107,"[mrT]",""))</f>
        <v>0</v>
      </c>
      <c r="J97" s="206" t="n">
        <f aca="false">LEN('Pedido e Cotação'!E107)-LEN(SUBSTITUTE('Pedido e Cotação'!E107,"[mrU]",""))</f>
        <v>0</v>
      </c>
      <c r="K97" s="206" t="n">
        <f aca="false">LEN('Pedido e Cotação'!E107)-LEN(SUBSTITUTE('Pedido e Cotação'!E107,"[mdC]",""))</f>
        <v>0</v>
      </c>
      <c r="L97" s="206" t="n">
        <f aca="false">LEN('Pedido e Cotação'!E107)-LEN(SUBSTITUTE('Pedido e Cotação'!E107,"8oxo",""))</f>
        <v>0</v>
      </c>
      <c r="M97" s="206" t="n">
        <f aca="false">LEN('Pedido e Cotação'!E107)-LEN(SUBSTITUTE('Pedido e Cotação'!E107,"C3",""))</f>
        <v>0</v>
      </c>
      <c r="N97" s="206" t="n">
        <f aca="false">LEN('Pedido e Cotação'!E107)-LEN(SUBSTITUTE('Pedido e Cotação'!E107,"C6",""))</f>
        <v>0</v>
      </c>
      <c r="O97" s="206" t="n">
        <f aca="false">LEN('Pedido e Cotação'!E107)-LEN(SUBSTITUTE('Pedido e Cotação'!E107,"*",""))</f>
        <v>0</v>
      </c>
      <c r="P97" s="207" t="n">
        <f aca="false">IF('Pedido e Cotação'!E107="",0,IF('Pedido e Cotação'!F107=10,Preço!J97,IF('Pedido e Cotação'!F107=25,Preço!K97,IF('Pedido e Cotação'!F107=50,Preço!L97,IF('Pedido e Cotação'!F107=100,Preço!M97,IF('Pedido e Cotação'!F107=200,Preço!N97,IF('Pedido e Cotação'!F107=1000,Preço!O97)))))))</f>
        <v>0</v>
      </c>
      <c r="Q97" s="207" t="n">
        <f aca="false">IF('Pedido e Cotação'!E107="",0,IF('Pedido e Cotação'!F107=10,Preço!Q97,IF('Pedido e Cotação'!F107=25,Preço!R97,IF('Pedido e Cotação'!F107=50,Preço!S97,IF('Pedido e Cotação'!F107=100,Preço!T97,IF('Pedido e Cotação'!F107=200,Preço!U97,IF('Pedido e Cotação'!F107=1000,Preço!V97)))))))</f>
        <v>0</v>
      </c>
      <c r="R97" s="207" t="str">
        <f aca="false">IF(D97=0,"",IF('Pedido e Cotação'!F107=10,D97*AG$6,IF('Pedido e Cotação'!F107=25,D97*AH$6,IF('Pedido e Cotação'!F107=50,D97*AI$6,IF('Pedido e Cotação'!F107=100,D97*AJ$6,IF('Pedido e Cotação'!F107=200,D97*AK$6,IF('Pedido e Cotação'!F107=1000,D97*AL$6)))))))</f>
        <v/>
      </c>
      <c r="S97" s="207" t="str">
        <f aca="false">IF(E97=0,"",IF('Pedido e Cotação'!F107=10,(E97/4)*AG$11,IF('Pedido e Cotação'!F107=25,(E97/4)*AH$11,IF('Pedido e Cotação'!F107=50,(E97/4)*AI$11,IF('Pedido e Cotação'!F107=100,(E97/4)*AJ$11,IF('Pedido e Cotação'!F107=200,(E97/4)*AK$11,IF('Pedido e Cotação'!F107=1000,(E97/4)*AL$11)))))))</f>
        <v/>
      </c>
      <c r="T97" s="207" t="str">
        <f aca="false">IF(F97=0,"",IF('Pedido e Cotação'!F107=10,(F97/5)*AG$12,IF('Pedido e Cotação'!F107=25,(F97/5)*AH$12,IF('Pedido e Cotação'!F107=50,(F97/5)*AI$12,IF('Pedido e Cotação'!F107=100,(F97/5)*AJ$12,IF('Pedido e Cotação'!F107=200,(F97/5)*AK$12,IF('Pedido e Cotação'!F107=1000,(F97/5)*AL$12)))))))</f>
        <v/>
      </c>
      <c r="U97" s="207" t="str">
        <f aca="false">IF(G97=0,"",IF('Pedido e Cotação'!F107=10,(G97/5)*AG$13,IF('Pedido e Cotação'!F107=25,(G97/5)*AH$13,IF('Pedido e Cotação'!F107=50,(G97/5)*AI$13,IF('Pedido e Cotação'!F107=100,(G97/5)*AJ$13,IF('Pedido e Cotação'!F107=200,(G97/5)*AK$13,IF('Pedido e Cotação'!F107=1000,(G97/5)*AL$13)))))))</f>
        <v/>
      </c>
      <c r="V97" s="207" t="str">
        <f aca="false">IF(H97=0,"",IF('Pedido e Cotação'!F107=10,(H97/5)*AG$14,IF('Pedido e Cotação'!F107=25,(H97/5)*AH$14,IF('Pedido e Cotação'!F107=50,(H97/5)*AI$14,IF('Pedido e Cotação'!F107=100,(H97/5)*AJ$14,IF('Pedido e Cotação'!F107=200,(H97/5)*AK$14,IF('Pedido e Cotação'!F107=1000,(H97/5)*AL$14)))))))</f>
        <v/>
      </c>
      <c r="W97" s="207" t="str">
        <f aca="false">IF(I97=0,"",IF('Pedido e Cotação'!F107=10,(I97/5)*AG$15,IF('Pedido e Cotação'!F107=25,(I97/5)*AH$15,IF('Pedido e Cotação'!F107=50,(I97/5)*AI$15,IF('Pedido e Cotação'!F107=100,(I97/5)*AJ$15,IF('Pedido e Cotação'!F107=200,(I97/5)*AK$15,IF('Pedido e Cotação'!F107=1000,(I97/5)*AL$15)))))))</f>
        <v/>
      </c>
      <c r="X97" s="207" t="str">
        <f aca="false">IF(J97=0,"",IF('Pedido e Cotação'!F107=10,(J97/5)*AG$16,IF('Pedido e Cotação'!F107=25,(J97/5)*AH$16,IF('Pedido e Cotação'!F107=50,(J97/5)*AI$16,IF('Pedido e Cotação'!F107=100,(J97/5)*AJ$16,IF('Pedido e Cotação'!F107=200,(J97/5)*AK$16,IF('Pedido e Cotação'!F107=1000,(J97/5)*AL$16)))))))</f>
        <v/>
      </c>
      <c r="Y97" s="207" t="str">
        <f aca="false">IF(K97=0,"",IF('Pedido e Cotação'!F107=10,(K97/5)*AG$17,IF('Pedido e Cotação'!F107=25,(K97/5)*AH$17,IF('Pedido e Cotação'!F107=50,(K97/5)*AI$17,IF('Pedido e Cotação'!F107=100,(K97/5)*AJ$17,IF('Pedido e Cotação'!F107=200,(K97/5)*AK$17,IF('Pedido e Cotação'!F107=1000,(K97/5)*AL$17)))))))</f>
        <v/>
      </c>
      <c r="Z97" s="207" t="str">
        <f aca="false">IF(L97=0,"",IF('Pedido e Cotação'!F107=10,((L97)*AG$7)/4,IF('Pedido e Cotação'!F107=25,((L97)*AH$7)/4,IF('Pedido e Cotação'!F107=50,((L97)*AI$7)/4,IF('Pedido e Cotação'!F107=100,((L97)*AJ$7)/4,IF('Pedido e Cotação'!F107=200,((L97)*AK$7)/4,IF('Pedido e Cotação'!F107=1000,(L97)*AL$7)))))))</f>
        <v/>
      </c>
      <c r="AA97" s="207" t="str">
        <f aca="false">IF(M97=0,"",IF('Pedido e Cotação'!F107=10,(M97*AG$8)/2,IF('Pedido e Cotação'!F107=25,(M97*AH$8)/2,IF('Pedido e Cotação'!F107=50,(M97*AI$8)/2,IF('Pedido e Cotação'!F107=100,(M97*AJ$8)/2,IF('Pedido e Cotação'!F107=200,(M97*AK$8)/2,IF('Pedido e Cotação'!F107=1000,M97*AL$8)))))))</f>
        <v/>
      </c>
      <c r="AB97" s="207" t="str">
        <f aca="false">IF(N97=0,"",IF('Pedido e Cotação'!F107=10,(N97*AG$9)/2,IF('Pedido e Cotação'!F107=25,(N97*AH$9)/2,IF('Pedido e Cotação'!F107=50,(N97*AI$9)/2,IF('Pedido e Cotação'!F107=100,(N97*AJ$9)/2,IF('Pedido e Cotação'!F107=200,(N97*AK$9)/2,IF('Pedido e Cotação'!F107=1000,N97*AL$9)))))))</f>
        <v/>
      </c>
      <c r="AC97" s="207" t="str">
        <f aca="false">IF(O97=0,"",IF('Pedido e Cotação'!F107=10,(O97*AG$10),IF('Pedido e Cotação'!F107=25,(O97*AH$10),IF('Pedido e Cotação'!F107=50,(O97*AI$10),IF('Pedido e Cotação'!F107=100,(O97*AJ$10),IF('Pedido e Cotação'!F107=200,(O97*AK$10),IF('Pedido e Cotação'!F107=1000,O97*AL$10)))))))</f>
        <v/>
      </c>
      <c r="AD97" s="208" t="n">
        <f aca="false">SUM(P97:AC97)+Marcações!AI97</f>
        <v>0</v>
      </c>
    </row>
    <row r="98" customFormat="false" ht="12.75" hidden="false" customHeight="false" outlineLevel="0" collapsed="false">
      <c r="B98" s="205" t="n">
        <f aca="false">LEN(SUBSTITUTE('Pedido e Cotação'!E108," ",""))</f>
        <v>0</v>
      </c>
      <c r="C98" s="206" t="n">
        <f aca="false">B98-SUM(D98:O98)</f>
        <v>0</v>
      </c>
      <c r="D98" s="206" t="n">
        <f aca="false">LEN('Pedido e Cotação'!E108)-LEN(SUBSTITUTE('Pedido e Cotação'!E108,"I",""))</f>
        <v>0</v>
      </c>
      <c r="E98" s="206" t="n">
        <f aca="false">LEN('Pedido e Cotação'!E108)-LEN(SUBSTITUTE('Pedido e Cotação'!E108,"[dU]",""))</f>
        <v>0</v>
      </c>
      <c r="F98" s="206" t="n">
        <f aca="false">LEN('Pedido e Cotação'!E108)-LEN(SUBSTITUTE('Pedido e Cotação'!E108,"[mrA]",""))</f>
        <v>0</v>
      </c>
      <c r="G98" s="206" t="n">
        <f aca="false">LEN('Pedido e Cotação'!E108)-LEN(SUBSTITUTE('Pedido e Cotação'!E108,"[mrC]",""))</f>
        <v>0</v>
      </c>
      <c r="H98" s="206" t="n">
        <f aca="false">LEN('Pedido e Cotação'!E108)-LEN(SUBSTITUTE('Pedido e Cotação'!E108,"[mrG]",""))</f>
        <v>0</v>
      </c>
      <c r="I98" s="206" t="n">
        <f aca="false">LEN('Pedido e Cotação'!E108)-LEN(SUBSTITUTE('Pedido e Cotação'!E108,"[mrT]",""))</f>
        <v>0</v>
      </c>
      <c r="J98" s="206" t="n">
        <f aca="false">LEN('Pedido e Cotação'!E108)-LEN(SUBSTITUTE('Pedido e Cotação'!E108,"[mrU]",""))</f>
        <v>0</v>
      </c>
      <c r="K98" s="206" t="n">
        <f aca="false">LEN('Pedido e Cotação'!E108)-LEN(SUBSTITUTE('Pedido e Cotação'!E108,"[mdC]",""))</f>
        <v>0</v>
      </c>
      <c r="L98" s="206" t="n">
        <f aca="false">LEN('Pedido e Cotação'!E108)-LEN(SUBSTITUTE('Pedido e Cotação'!E108,"8oxo",""))</f>
        <v>0</v>
      </c>
      <c r="M98" s="206" t="n">
        <f aca="false">LEN('Pedido e Cotação'!E108)-LEN(SUBSTITUTE('Pedido e Cotação'!E108,"C3",""))</f>
        <v>0</v>
      </c>
      <c r="N98" s="206" t="n">
        <f aca="false">LEN('Pedido e Cotação'!E108)-LEN(SUBSTITUTE('Pedido e Cotação'!E108,"C6",""))</f>
        <v>0</v>
      </c>
      <c r="O98" s="206" t="n">
        <f aca="false">LEN('Pedido e Cotação'!E108)-LEN(SUBSTITUTE('Pedido e Cotação'!E108,"*",""))</f>
        <v>0</v>
      </c>
      <c r="P98" s="207" t="n">
        <f aca="false">IF('Pedido e Cotação'!E108="",0,IF('Pedido e Cotação'!F108=10,Preço!J98,IF('Pedido e Cotação'!F108=25,Preço!K98,IF('Pedido e Cotação'!F108=50,Preço!L98,IF('Pedido e Cotação'!F108=100,Preço!M98,IF('Pedido e Cotação'!F108=200,Preço!N98,IF('Pedido e Cotação'!F108=1000,Preço!O98)))))))</f>
        <v>0</v>
      </c>
      <c r="Q98" s="207" t="n">
        <f aca="false">IF('Pedido e Cotação'!E108="",0,IF('Pedido e Cotação'!F108=10,Preço!Q98,IF('Pedido e Cotação'!F108=25,Preço!R98,IF('Pedido e Cotação'!F108=50,Preço!S98,IF('Pedido e Cotação'!F108=100,Preço!T98,IF('Pedido e Cotação'!F108=200,Preço!U98,IF('Pedido e Cotação'!F108=1000,Preço!V98)))))))</f>
        <v>0</v>
      </c>
      <c r="R98" s="207" t="str">
        <f aca="false">IF(D98=0,"",IF('Pedido e Cotação'!F108=10,D98*AG$6,IF('Pedido e Cotação'!F108=25,D98*AH$6,IF('Pedido e Cotação'!F108=50,D98*AI$6,IF('Pedido e Cotação'!F108=100,D98*AJ$6,IF('Pedido e Cotação'!F108=200,D98*AK$6,IF('Pedido e Cotação'!F108=1000,D98*AL$6)))))))</f>
        <v/>
      </c>
      <c r="S98" s="207" t="str">
        <f aca="false">IF(E98=0,"",IF('Pedido e Cotação'!F108=10,(E98/4)*AG$11,IF('Pedido e Cotação'!F108=25,(E98/4)*AH$11,IF('Pedido e Cotação'!F108=50,(E98/4)*AI$11,IF('Pedido e Cotação'!F108=100,(E98/4)*AJ$11,IF('Pedido e Cotação'!F108=200,(E98/4)*AK$11,IF('Pedido e Cotação'!F108=1000,(E98/4)*AL$11)))))))</f>
        <v/>
      </c>
      <c r="T98" s="207" t="str">
        <f aca="false">IF(F98=0,"",IF('Pedido e Cotação'!F108=10,(F98/5)*AG$12,IF('Pedido e Cotação'!F108=25,(F98/5)*AH$12,IF('Pedido e Cotação'!F108=50,(F98/5)*AI$12,IF('Pedido e Cotação'!F108=100,(F98/5)*AJ$12,IF('Pedido e Cotação'!F108=200,(F98/5)*AK$12,IF('Pedido e Cotação'!F108=1000,(F98/5)*AL$12)))))))</f>
        <v/>
      </c>
      <c r="U98" s="207" t="str">
        <f aca="false">IF(G98=0,"",IF('Pedido e Cotação'!F108=10,(G98/5)*AG$13,IF('Pedido e Cotação'!F108=25,(G98/5)*AH$13,IF('Pedido e Cotação'!F108=50,(G98/5)*AI$13,IF('Pedido e Cotação'!F108=100,(G98/5)*AJ$13,IF('Pedido e Cotação'!F108=200,(G98/5)*AK$13,IF('Pedido e Cotação'!F108=1000,(G98/5)*AL$13)))))))</f>
        <v/>
      </c>
      <c r="V98" s="207" t="str">
        <f aca="false">IF(H98=0,"",IF('Pedido e Cotação'!F108=10,(H98/5)*AG$14,IF('Pedido e Cotação'!F108=25,(H98/5)*AH$14,IF('Pedido e Cotação'!F108=50,(H98/5)*AI$14,IF('Pedido e Cotação'!F108=100,(H98/5)*AJ$14,IF('Pedido e Cotação'!F108=200,(H98/5)*AK$14,IF('Pedido e Cotação'!F108=1000,(H98/5)*AL$14)))))))</f>
        <v/>
      </c>
      <c r="W98" s="207" t="str">
        <f aca="false">IF(I98=0,"",IF('Pedido e Cotação'!F108=10,(I98/5)*AG$15,IF('Pedido e Cotação'!F108=25,(I98/5)*AH$15,IF('Pedido e Cotação'!F108=50,(I98/5)*AI$15,IF('Pedido e Cotação'!F108=100,(I98/5)*AJ$15,IF('Pedido e Cotação'!F108=200,(I98/5)*AK$15,IF('Pedido e Cotação'!F108=1000,(I98/5)*AL$15)))))))</f>
        <v/>
      </c>
      <c r="X98" s="207" t="str">
        <f aca="false">IF(J98=0,"",IF('Pedido e Cotação'!F108=10,(J98/5)*AG$16,IF('Pedido e Cotação'!F108=25,(J98/5)*AH$16,IF('Pedido e Cotação'!F108=50,(J98/5)*AI$16,IF('Pedido e Cotação'!F108=100,(J98/5)*AJ$16,IF('Pedido e Cotação'!F108=200,(J98/5)*AK$16,IF('Pedido e Cotação'!F108=1000,(J98/5)*AL$16)))))))</f>
        <v/>
      </c>
      <c r="Y98" s="207" t="str">
        <f aca="false">IF(K98=0,"",IF('Pedido e Cotação'!F108=10,(K98/5)*AG$17,IF('Pedido e Cotação'!F108=25,(K98/5)*AH$17,IF('Pedido e Cotação'!F108=50,(K98/5)*AI$17,IF('Pedido e Cotação'!F108=100,(K98/5)*AJ$17,IF('Pedido e Cotação'!F108=200,(K98/5)*AK$17,IF('Pedido e Cotação'!F108=1000,(K98/5)*AL$17)))))))</f>
        <v/>
      </c>
      <c r="Z98" s="207" t="str">
        <f aca="false">IF(L98=0,"",IF('Pedido e Cotação'!F108=10,((L98)*AG$7)/4,IF('Pedido e Cotação'!F108=25,((L98)*AH$7)/4,IF('Pedido e Cotação'!F108=50,((L98)*AI$7)/4,IF('Pedido e Cotação'!F108=100,((L98)*AJ$7)/4,IF('Pedido e Cotação'!F108=200,((L98)*AK$7)/4,IF('Pedido e Cotação'!F108=1000,(L98)*AL$7)))))))</f>
        <v/>
      </c>
      <c r="AA98" s="207" t="str">
        <f aca="false">IF(M98=0,"",IF('Pedido e Cotação'!F108=10,(M98*AG$8)/2,IF('Pedido e Cotação'!F108=25,(M98*AH$8)/2,IF('Pedido e Cotação'!F108=50,(M98*AI$8)/2,IF('Pedido e Cotação'!F108=100,(M98*AJ$8)/2,IF('Pedido e Cotação'!F108=200,(M98*AK$8)/2,IF('Pedido e Cotação'!F108=1000,M98*AL$8)))))))</f>
        <v/>
      </c>
      <c r="AB98" s="207" t="str">
        <f aca="false">IF(N98=0,"",IF('Pedido e Cotação'!F108=10,(N98*AG$9)/2,IF('Pedido e Cotação'!F108=25,(N98*AH$9)/2,IF('Pedido e Cotação'!F108=50,(N98*AI$9)/2,IF('Pedido e Cotação'!F108=100,(N98*AJ$9)/2,IF('Pedido e Cotação'!F108=200,(N98*AK$9)/2,IF('Pedido e Cotação'!F108=1000,N98*AL$9)))))))</f>
        <v/>
      </c>
      <c r="AC98" s="207" t="str">
        <f aca="false">IF(O98=0,"",IF('Pedido e Cotação'!F108=10,(O98*AG$10),IF('Pedido e Cotação'!F108=25,(O98*AH$10),IF('Pedido e Cotação'!F108=50,(O98*AI$10),IF('Pedido e Cotação'!F108=100,(O98*AJ$10),IF('Pedido e Cotação'!F108=200,(O98*AK$10),IF('Pedido e Cotação'!F108=1000,O98*AL$10)))))))</f>
        <v/>
      </c>
      <c r="AD98" s="208" t="n">
        <f aca="false">SUM(P98:AC98)+Marcações!AI98</f>
        <v>0</v>
      </c>
    </row>
    <row r="99" customFormat="false" ht="12.75" hidden="false" customHeight="false" outlineLevel="0" collapsed="false">
      <c r="B99" s="205" t="n">
        <f aca="false">LEN(SUBSTITUTE('Pedido e Cotação'!E109," ",""))</f>
        <v>0</v>
      </c>
      <c r="C99" s="206" t="n">
        <f aca="false">B99-SUM(D99:O99)</f>
        <v>0</v>
      </c>
      <c r="D99" s="206" t="n">
        <f aca="false">LEN('Pedido e Cotação'!E109)-LEN(SUBSTITUTE('Pedido e Cotação'!E109,"I",""))</f>
        <v>0</v>
      </c>
      <c r="E99" s="206" t="n">
        <f aca="false">LEN('Pedido e Cotação'!E109)-LEN(SUBSTITUTE('Pedido e Cotação'!E109,"[dU]",""))</f>
        <v>0</v>
      </c>
      <c r="F99" s="206" t="n">
        <f aca="false">LEN('Pedido e Cotação'!E109)-LEN(SUBSTITUTE('Pedido e Cotação'!E109,"[mrA]",""))</f>
        <v>0</v>
      </c>
      <c r="G99" s="206" t="n">
        <f aca="false">LEN('Pedido e Cotação'!E109)-LEN(SUBSTITUTE('Pedido e Cotação'!E109,"[mrC]",""))</f>
        <v>0</v>
      </c>
      <c r="H99" s="206" t="n">
        <f aca="false">LEN('Pedido e Cotação'!E109)-LEN(SUBSTITUTE('Pedido e Cotação'!E109,"[mrG]",""))</f>
        <v>0</v>
      </c>
      <c r="I99" s="206" t="n">
        <f aca="false">LEN('Pedido e Cotação'!E109)-LEN(SUBSTITUTE('Pedido e Cotação'!E109,"[mrT]",""))</f>
        <v>0</v>
      </c>
      <c r="J99" s="206" t="n">
        <f aca="false">LEN('Pedido e Cotação'!E109)-LEN(SUBSTITUTE('Pedido e Cotação'!E109,"[mrU]",""))</f>
        <v>0</v>
      </c>
      <c r="K99" s="206" t="n">
        <f aca="false">LEN('Pedido e Cotação'!E109)-LEN(SUBSTITUTE('Pedido e Cotação'!E109,"[mdC]",""))</f>
        <v>0</v>
      </c>
      <c r="L99" s="206" t="n">
        <f aca="false">LEN('Pedido e Cotação'!E109)-LEN(SUBSTITUTE('Pedido e Cotação'!E109,"8oxo",""))</f>
        <v>0</v>
      </c>
      <c r="M99" s="206" t="n">
        <f aca="false">LEN('Pedido e Cotação'!E109)-LEN(SUBSTITUTE('Pedido e Cotação'!E109,"C3",""))</f>
        <v>0</v>
      </c>
      <c r="N99" s="206" t="n">
        <f aca="false">LEN('Pedido e Cotação'!E109)-LEN(SUBSTITUTE('Pedido e Cotação'!E109,"C6",""))</f>
        <v>0</v>
      </c>
      <c r="O99" s="206" t="n">
        <f aca="false">LEN('Pedido e Cotação'!E109)-LEN(SUBSTITUTE('Pedido e Cotação'!E109,"*",""))</f>
        <v>0</v>
      </c>
      <c r="P99" s="207" t="n">
        <f aca="false">IF('Pedido e Cotação'!E109="",0,IF('Pedido e Cotação'!F109=10,Preço!J99,IF('Pedido e Cotação'!F109=25,Preço!K99,IF('Pedido e Cotação'!F109=50,Preço!L99,IF('Pedido e Cotação'!F109=100,Preço!M99,IF('Pedido e Cotação'!F109=200,Preço!N99,IF('Pedido e Cotação'!F109=1000,Preço!O99)))))))</f>
        <v>0</v>
      </c>
      <c r="Q99" s="207" t="n">
        <f aca="false">IF('Pedido e Cotação'!E109="",0,IF('Pedido e Cotação'!F109=10,Preço!Q99,IF('Pedido e Cotação'!F109=25,Preço!R99,IF('Pedido e Cotação'!F109=50,Preço!S99,IF('Pedido e Cotação'!F109=100,Preço!T99,IF('Pedido e Cotação'!F109=200,Preço!U99,IF('Pedido e Cotação'!F109=1000,Preço!V99)))))))</f>
        <v>0</v>
      </c>
      <c r="R99" s="207" t="str">
        <f aca="false">IF(D99=0,"",IF('Pedido e Cotação'!F109=10,D99*AG$6,IF('Pedido e Cotação'!F109=25,D99*AH$6,IF('Pedido e Cotação'!F109=50,D99*AI$6,IF('Pedido e Cotação'!F109=100,D99*AJ$6,IF('Pedido e Cotação'!F109=200,D99*AK$6,IF('Pedido e Cotação'!F109=1000,D99*AL$6)))))))</f>
        <v/>
      </c>
      <c r="S99" s="207" t="str">
        <f aca="false">IF(E99=0,"",IF('Pedido e Cotação'!F109=10,(E99/4)*AG$11,IF('Pedido e Cotação'!F109=25,(E99/4)*AH$11,IF('Pedido e Cotação'!F109=50,(E99/4)*AI$11,IF('Pedido e Cotação'!F109=100,(E99/4)*AJ$11,IF('Pedido e Cotação'!F109=200,(E99/4)*AK$11,IF('Pedido e Cotação'!F109=1000,(E99/4)*AL$11)))))))</f>
        <v/>
      </c>
      <c r="T99" s="207" t="str">
        <f aca="false">IF(F99=0,"",IF('Pedido e Cotação'!F109=10,(F99/5)*AG$12,IF('Pedido e Cotação'!F109=25,(F99/5)*AH$12,IF('Pedido e Cotação'!F109=50,(F99/5)*AI$12,IF('Pedido e Cotação'!F109=100,(F99/5)*AJ$12,IF('Pedido e Cotação'!F109=200,(F99/5)*AK$12,IF('Pedido e Cotação'!F109=1000,(F99/5)*AL$12)))))))</f>
        <v/>
      </c>
      <c r="U99" s="207" t="str">
        <f aca="false">IF(G99=0,"",IF('Pedido e Cotação'!F109=10,(G99/5)*AG$13,IF('Pedido e Cotação'!F109=25,(G99/5)*AH$13,IF('Pedido e Cotação'!F109=50,(G99/5)*AI$13,IF('Pedido e Cotação'!F109=100,(G99/5)*AJ$13,IF('Pedido e Cotação'!F109=200,(G99/5)*AK$13,IF('Pedido e Cotação'!F109=1000,(G99/5)*AL$13)))))))</f>
        <v/>
      </c>
      <c r="V99" s="207" t="str">
        <f aca="false">IF(H99=0,"",IF('Pedido e Cotação'!F109=10,(H99/5)*AG$14,IF('Pedido e Cotação'!F109=25,(H99/5)*AH$14,IF('Pedido e Cotação'!F109=50,(H99/5)*AI$14,IF('Pedido e Cotação'!F109=100,(H99/5)*AJ$14,IF('Pedido e Cotação'!F109=200,(H99/5)*AK$14,IF('Pedido e Cotação'!F109=1000,(H99/5)*AL$14)))))))</f>
        <v/>
      </c>
      <c r="W99" s="207" t="str">
        <f aca="false">IF(I99=0,"",IF('Pedido e Cotação'!F109=10,(I99/5)*AG$15,IF('Pedido e Cotação'!F109=25,(I99/5)*AH$15,IF('Pedido e Cotação'!F109=50,(I99/5)*AI$15,IF('Pedido e Cotação'!F109=100,(I99/5)*AJ$15,IF('Pedido e Cotação'!F109=200,(I99/5)*AK$15,IF('Pedido e Cotação'!F109=1000,(I99/5)*AL$15)))))))</f>
        <v/>
      </c>
      <c r="X99" s="207" t="str">
        <f aca="false">IF(J99=0,"",IF('Pedido e Cotação'!F109=10,(J99/5)*AG$16,IF('Pedido e Cotação'!F109=25,(J99/5)*AH$16,IF('Pedido e Cotação'!F109=50,(J99/5)*AI$16,IF('Pedido e Cotação'!F109=100,(J99/5)*AJ$16,IF('Pedido e Cotação'!F109=200,(J99/5)*AK$16,IF('Pedido e Cotação'!F109=1000,(J99/5)*AL$16)))))))</f>
        <v/>
      </c>
      <c r="Y99" s="207" t="str">
        <f aca="false">IF(K99=0,"",IF('Pedido e Cotação'!F109=10,(K99/5)*AG$17,IF('Pedido e Cotação'!F109=25,(K99/5)*AH$17,IF('Pedido e Cotação'!F109=50,(K99/5)*AI$17,IF('Pedido e Cotação'!F109=100,(K99/5)*AJ$17,IF('Pedido e Cotação'!F109=200,(K99/5)*AK$17,IF('Pedido e Cotação'!F109=1000,(K99/5)*AL$17)))))))</f>
        <v/>
      </c>
      <c r="Z99" s="207" t="str">
        <f aca="false">IF(L99=0,"",IF('Pedido e Cotação'!F109=10,((L99)*AG$7)/4,IF('Pedido e Cotação'!F109=25,((L99)*AH$7)/4,IF('Pedido e Cotação'!F109=50,((L99)*AI$7)/4,IF('Pedido e Cotação'!F109=100,((L99)*AJ$7)/4,IF('Pedido e Cotação'!F109=200,((L99)*AK$7)/4,IF('Pedido e Cotação'!F109=1000,(L99)*AL$7)))))))</f>
        <v/>
      </c>
      <c r="AA99" s="207" t="str">
        <f aca="false">IF(M99=0,"",IF('Pedido e Cotação'!F109=10,(M99*AG$8)/2,IF('Pedido e Cotação'!F109=25,(M99*AH$8)/2,IF('Pedido e Cotação'!F109=50,(M99*AI$8)/2,IF('Pedido e Cotação'!F109=100,(M99*AJ$8)/2,IF('Pedido e Cotação'!F109=200,(M99*AK$8)/2,IF('Pedido e Cotação'!F109=1000,M99*AL$8)))))))</f>
        <v/>
      </c>
      <c r="AB99" s="207" t="str">
        <f aca="false">IF(N99=0,"",IF('Pedido e Cotação'!F109=10,(N99*AG$9)/2,IF('Pedido e Cotação'!F109=25,(N99*AH$9)/2,IF('Pedido e Cotação'!F109=50,(N99*AI$9)/2,IF('Pedido e Cotação'!F109=100,(N99*AJ$9)/2,IF('Pedido e Cotação'!F109=200,(N99*AK$9)/2,IF('Pedido e Cotação'!F109=1000,N99*AL$9)))))))</f>
        <v/>
      </c>
      <c r="AC99" s="207" t="str">
        <f aca="false">IF(O99=0,"",IF('Pedido e Cotação'!F109=10,(O99*AG$10),IF('Pedido e Cotação'!F109=25,(O99*AH$10),IF('Pedido e Cotação'!F109=50,(O99*AI$10),IF('Pedido e Cotação'!F109=100,(O99*AJ$10),IF('Pedido e Cotação'!F109=200,(O99*AK$10),IF('Pedido e Cotação'!F109=1000,O99*AL$10)))))))</f>
        <v/>
      </c>
      <c r="AD99" s="208" t="n">
        <f aca="false">SUM(P99:AC99)+Marcações!AI99</f>
        <v>0</v>
      </c>
    </row>
    <row r="100" customFormat="false" ht="12.75" hidden="false" customHeight="false" outlineLevel="0" collapsed="false">
      <c r="B100" s="205" t="n">
        <f aca="false">LEN(SUBSTITUTE('Pedido e Cotação'!E110," ",""))</f>
        <v>0</v>
      </c>
      <c r="C100" s="206" t="n">
        <f aca="false">B100-SUM(D100:O100)</f>
        <v>0</v>
      </c>
      <c r="D100" s="206" t="n">
        <f aca="false">LEN('Pedido e Cotação'!E110)-LEN(SUBSTITUTE('Pedido e Cotação'!E110,"I",""))</f>
        <v>0</v>
      </c>
      <c r="E100" s="206" t="n">
        <f aca="false">LEN('Pedido e Cotação'!E110)-LEN(SUBSTITUTE('Pedido e Cotação'!E110,"[dU]",""))</f>
        <v>0</v>
      </c>
      <c r="F100" s="206" t="n">
        <f aca="false">LEN('Pedido e Cotação'!E110)-LEN(SUBSTITUTE('Pedido e Cotação'!E110,"[mrA]",""))</f>
        <v>0</v>
      </c>
      <c r="G100" s="206" t="n">
        <f aca="false">LEN('Pedido e Cotação'!E110)-LEN(SUBSTITUTE('Pedido e Cotação'!E110,"[mrC]",""))</f>
        <v>0</v>
      </c>
      <c r="H100" s="206" t="n">
        <f aca="false">LEN('Pedido e Cotação'!E110)-LEN(SUBSTITUTE('Pedido e Cotação'!E110,"[mrG]",""))</f>
        <v>0</v>
      </c>
      <c r="I100" s="206" t="n">
        <f aca="false">LEN('Pedido e Cotação'!E110)-LEN(SUBSTITUTE('Pedido e Cotação'!E110,"[mrT]",""))</f>
        <v>0</v>
      </c>
      <c r="J100" s="206" t="n">
        <f aca="false">LEN('Pedido e Cotação'!E110)-LEN(SUBSTITUTE('Pedido e Cotação'!E110,"[mrU]",""))</f>
        <v>0</v>
      </c>
      <c r="K100" s="206" t="n">
        <f aca="false">LEN('Pedido e Cotação'!E110)-LEN(SUBSTITUTE('Pedido e Cotação'!E110,"[mdC]",""))</f>
        <v>0</v>
      </c>
      <c r="L100" s="206" t="n">
        <f aca="false">LEN('Pedido e Cotação'!E110)-LEN(SUBSTITUTE('Pedido e Cotação'!E110,"8oxo",""))</f>
        <v>0</v>
      </c>
      <c r="M100" s="206" t="n">
        <f aca="false">LEN('Pedido e Cotação'!E110)-LEN(SUBSTITUTE('Pedido e Cotação'!E110,"C3",""))</f>
        <v>0</v>
      </c>
      <c r="N100" s="206" t="n">
        <f aca="false">LEN('Pedido e Cotação'!E110)-LEN(SUBSTITUTE('Pedido e Cotação'!E110,"C6",""))</f>
        <v>0</v>
      </c>
      <c r="O100" s="206" t="n">
        <f aca="false">LEN('Pedido e Cotação'!E110)-LEN(SUBSTITUTE('Pedido e Cotação'!E110,"*",""))</f>
        <v>0</v>
      </c>
      <c r="P100" s="207" t="n">
        <f aca="false">IF('Pedido e Cotação'!E110="",0,IF('Pedido e Cotação'!F110=10,Preço!J100,IF('Pedido e Cotação'!F110=25,Preço!K100,IF('Pedido e Cotação'!F110=50,Preço!L100,IF('Pedido e Cotação'!F110=100,Preço!M100,IF('Pedido e Cotação'!F110=200,Preço!N100,IF('Pedido e Cotação'!F110=1000,Preço!O100)))))))</f>
        <v>0</v>
      </c>
      <c r="Q100" s="207" t="n">
        <f aca="false">IF('Pedido e Cotação'!E110="",0,IF('Pedido e Cotação'!F110=10,Preço!Q100,IF('Pedido e Cotação'!F110=25,Preço!R100,IF('Pedido e Cotação'!F110=50,Preço!S100,IF('Pedido e Cotação'!F110=100,Preço!T100,IF('Pedido e Cotação'!F110=200,Preço!U100,IF('Pedido e Cotação'!F110=1000,Preço!V100)))))))</f>
        <v>0</v>
      </c>
      <c r="R100" s="207" t="str">
        <f aca="false">IF(D100=0,"",IF('Pedido e Cotação'!F110=10,D100*AG$6,IF('Pedido e Cotação'!F110=25,D100*AH$6,IF('Pedido e Cotação'!F110=50,D100*AI$6,IF('Pedido e Cotação'!F110=100,D100*AJ$6,IF('Pedido e Cotação'!F110=200,D100*AK$6,IF('Pedido e Cotação'!F110=1000,D100*AL$6)))))))</f>
        <v/>
      </c>
      <c r="S100" s="207" t="str">
        <f aca="false">IF(E100=0,"",IF('Pedido e Cotação'!F110=10,(E100/4)*AG$11,IF('Pedido e Cotação'!F110=25,(E100/4)*AH$11,IF('Pedido e Cotação'!F110=50,(E100/4)*AI$11,IF('Pedido e Cotação'!F110=100,(E100/4)*AJ$11,IF('Pedido e Cotação'!F110=200,(E100/4)*AK$11,IF('Pedido e Cotação'!F110=1000,(E100/4)*AL$11)))))))</f>
        <v/>
      </c>
      <c r="T100" s="207" t="str">
        <f aca="false">IF(F100=0,"",IF('Pedido e Cotação'!F110=10,(F100/5)*AG$12,IF('Pedido e Cotação'!F110=25,(F100/5)*AH$12,IF('Pedido e Cotação'!F110=50,(F100/5)*AI$12,IF('Pedido e Cotação'!F110=100,(F100/5)*AJ$12,IF('Pedido e Cotação'!F110=200,(F100/5)*AK$12,IF('Pedido e Cotação'!F110=1000,(F100/5)*AL$12)))))))</f>
        <v/>
      </c>
      <c r="U100" s="207" t="str">
        <f aca="false">IF(G100=0,"",IF('Pedido e Cotação'!F110=10,(G100/5)*AG$13,IF('Pedido e Cotação'!F110=25,(G100/5)*AH$13,IF('Pedido e Cotação'!F110=50,(G100/5)*AI$13,IF('Pedido e Cotação'!F110=100,(G100/5)*AJ$13,IF('Pedido e Cotação'!F110=200,(G100/5)*AK$13,IF('Pedido e Cotação'!F110=1000,(G100/5)*AL$13)))))))</f>
        <v/>
      </c>
      <c r="V100" s="207" t="str">
        <f aca="false">IF(H100=0,"",IF('Pedido e Cotação'!F110=10,(H100/5)*AG$14,IF('Pedido e Cotação'!F110=25,(H100/5)*AH$14,IF('Pedido e Cotação'!F110=50,(H100/5)*AI$14,IF('Pedido e Cotação'!F110=100,(H100/5)*AJ$14,IF('Pedido e Cotação'!F110=200,(H100/5)*AK$14,IF('Pedido e Cotação'!F110=1000,(H100/5)*AL$14)))))))</f>
        <v/>
      </c>
      <c r="W100" s="207" t="str">
        <f aca="false">IF(I100=0,"",IF('Pedido e Cotação'!F110=10,(I100/5)*AG$15,IF('Pedido e Cotação'!F110=25,(I100/5)*AH$15,IF('Pedido e Cotação'!F110=50,(I100/5)*AI$15,IF('Pedido e Cotação'!F110=100,(I100/5)*AJ$15,IF('Pedido e Cotação'!F110=200,(I100/5)*AK$15,IF('Pedido e Cotação'!F110=1000,(I100/5)*AL$15)))))))</f>
        <v/>
      </c>
      <c r="X100" s="207" t="str">
        <f aca="false">IF(J100=0,"",IF('Pedido e Cotação'!F110=10,(J100/5)*AG$16,IF('Pedido e Cotação'!F110=25,(J100/5)*AH$16,IF('Pedido e Cotação'!F110=50,(J100/5)*AI$16,IF('Pedido e Cotação'!F110=100,(J100/5)*AJ$16,IF('Pedido e Cotação'!F110=200,(J100/5)*AK$16,IF('Pedido e Cotação'!F110=1000,(J100/5)*AL$16)))))))</f>
        <v/>
      </c>
      <c r="Y100" s="207" t="str">
        <f aca="false">IF(K100=0,"",IF('Pedido e Cotação'!F110=10,(K100/5)*AG$17,IF('Pedido e Cotação'!F110=25,(K100/5)*AH$17,IF('Pedido e Cotação'!F110=50,(K100/5)*AI$17,IF('Pedido e Cotação'!F110=100,(K100/5)*AJ$17,IF('Pedido e Cotação'!F110=200,(K100/5)*AK$17,IF('Pedido e Cotação'!F110=1000,(K100/5)*AL$17)))))))</f>
        <v/>
      </c>
      <c r="Z100" s="207" t="str">
        <f aca="false">IF(L100=0,"",IF('Pedido e Cotação'!F110=10,((L100)*AG$7)/4,IF('Pedido e Cotação'!F110=25,((L100)*AH$7)/4,IF('Pedido e Cotação'!F110=50,((L100)*AI$7)/4,IF('Pedido e Cotação'!F110=100,((L100)*AJ$7)/4,IF('Pedido e Cotação'!F110=200,((L100)*AK$7)/4,IF('Pedido e Cotação'!F110=1000,(L100)*AL$7)))))))</f>
        <v/>
      </c>
      <c r="AA100" s="207" t="str">
        <f aca="false">IF(M100=0,"",IF('Pedido e Cotação'!F110=10,(M100*AG$8)/2,IF('Pedido e Cotação'!F110=25,(M100*AH$8)/2,IF('Pedido e Cotação'!F110=50,(M100*AI$8)/2,IF('Pedido e Cotação'!F110=100,(M100*AJ$8)/2,IF('Pedido e Cotação'!F110=200,(M100*AK$8)/2,IF('Pedido e Cotação'!F110=1000,M100*AL$8)))))))</f>
        <v/>
      </c>
      <c r="AB100" s="207" t="str">
        <f aca="false">IF(N100=0,"",IF('Pedido e Cotação'!F110=10,(N100*AG$9)/2,IF('Pedido e Cotação'!F110=25,(N100*AH$9)/2,IF('Pedido e Cotação'!F110=50,(N100*AI$9)/2,IF('Pedido e Cotação'!F110=100,(N100*AJ$9)/2,IF('Pedido e Cotação'!F110=200,(N100*AK$9)/2,IF('Pedido e Cotação'!F110=1000,N100*AL$9)))))))</f>
        <v/>
      </c>
      <c r="AC100" s="207" t="str">
        <f aca="false">IF(O100=0,"",IF('Pedido e Cotação'!F110=10,(O100*AG$10),IF('Pedido e Cotação'!F110=25,(O100*AH$10),IF('Pedido e Cotação'!F110=50,(O100*AI$10),IF('Pedido e Cotação'!F110=100,(O100*AJ$10),IF('Pedido e Cotação'!F110=200,(O100*AK$10),IF('Pedido e Cotação'!F110=1000,O100*AL$10)))))))</f>
        <v/>
      </c>
      <c r="AD100" s="208" t="n">
        <f aca="false">SUM(P100:AC100)+Marcações!AI100</f>
        <v>0</v>
      </c>
    </row>
    <row r="101" customFormat="false" ht="12.75" hidden="false" customHeight="false" outlineLevel="0" collapsed="false">
      <c r="B101" s="205" t="n">
        <f aca="false">LEN(SUBSTITUTE('Pedido e Cotação'!E111," ",""))</f>
        <v>0</v>
      </c>
      <c r="C101" s="206" t="n">
        <f aca="false">B101-SUM(D101:O101)</f>
        <v>0</v>
      </c>
      <c r="D101" s="206" t="n">
        <f aca="false">LEN('Pedido e Cotação'!E111)-LEN(SUBSTITUTE('Pedido e Cotação'!E111,"I",""))</f>
        <v>0</v>
      </c>
      <c r="E101" s="206" t="n">
        <f aca="false">LEN('Pedido e Cotação'!E111)-LEN(SUBSTITUTE('Pedido e Cotação'!E111,"[dU]",""))</f>
        <v>0</v>
      </c>
      <c r="F101" s="206" t="n">
        <f aca="false">LEN('Pedido e Cotação'!E111)-LEN(SUBSTITUTE('Pedido e Cotação'!E111,"[mrA]",""))</f>
        <v>0</v>
      </c>
      <c r="G101" s="206" t="n">
        <f aca="false">LEN('Pedido e Cotação'!E111)-LEN(SUBSTITUTE('Pedido e Cotação'!E111,"[mrC]",""))</f>
        <v>0</v>
      </c>
      <c r="H101" s="206" t="n">
        <f aca="false">LEN('Pedido e Cotação'!E111)-LEN(SUBSTITUTE('Pedido e Cotação'!E111,"[mrG]",""))</f>
        <v>0</v>
      </c>
      <c r="I101" s="206" t="n">
        <f aca="false">LEN('Pedido e Cotação'!E111)-LEN(SUBSTITUTE('Pedido e Cotação'!E111,"[mrT]",""))</f>
        <v>0</v>
      </c>
      <c r="J101" s="206" t="n">
        <f aca="false">LEN('Pedido e Cotação'!E111)-LEN(SUBSTITUTE('Pedido e Cotação'!E111,"[mrU]",""))</f>
        <v>0</v>
      </c>
      <c r="K101" s="206" t="n">
        <f aca="false">LEN('Pedido e Cotação'!E111)-LEN(SUBSTITUTE('Pedido e Cotação'!E111,"[mdC]",""))</f>
        <v>0</v>
      </c>
      <c r="L101" s="206" t="n">
        <f aca="false">LEN('Pedido e Cotação'!E111)-LEN(SUBSTITUTE('Pedido e Cotação'!E111,"8oxo",""))</f>
        <v>0</v>
      </c>
      <c r="M101" s="206" t="n">
        <f aca="false">LEN('Pedido e Cotação'!E111)-LEN(SUBSTITUTE('Pedido e Cotação'!E111,"C3",""))</f>
        <v>0</v>
      </c>
      <c r="N101" s="206" t="n">
        <f aca="false">LEN('Pedido e Cotação'!E111)-LEN(SUBSTITUTE('Pedido e Cotação'!E111,"C6",""))</f>
        <v>0</v>
      </c>
      <c r="O101" s="206" t="n">
        <f aca="false">LEN('Pedido e Cotação'!E111)-LEN(SUBSTITUTE('Pedido e Cotação'!E111,"*",""))</f>
        <v>0</v>
      </c>
      <c r="P101" s="207" t="n">
        <f aca="false">IF('Pedido e Cotação'!E111="",0,IF('Pedido e Cotação'!F111=10,Preço!J101,IF('Pedido e Cotação'!F111=25,Preço!K101,IF('Pedido e Cotação'!F111=50,Preço!L101,IF('Pedido e Cotação'!F111=100,Preço!M101,IF('Pedido e Cotação'!F111=200,Preço!N101,IF('Pedido e Cotação'!F111=1000,Preço!O101)))))))</f>
        <v>0</v>
      </c>
      <c r="Q101" s="207" t="n">
        <f aca="false">IF('Pedido e Cotação'!E111="",0,IF('Pedido e Cotação'!F111=10,Preço!Q101,IF('Pedido e Cotação'!F111=25,Preço!R101,IF('Pedido e Cotação'!F111=50,Preço!S101,IF('Pedido e Cotação'!F111=100,Preço!T101,IF('Pedido e Cotação'!F111=200,Preço!U101,IF('Pedido e Cotação'!F111=1000,Preço!V101)))))))</f>
        <v>0</v>
      </c>
      <c r="R101" s="207" t="str">
        <f aca="false">IF(D101=0,"",IF('Pedido e Cotação'!F111=10,D101*AG$6,IF('Pedido e Cotação'!F111=25,D101*AH$6,IF('Pedido e Cotação'!F111=50,D101*AI$6,IF('Pedido e Cotação'!F111=100,D101*AJ$6,IF('Pedido e Cotação'!F111=200,D101*AK$6,IF('Pedido e Cotação'!F111=1000,D101*AL$6)))))))</f>
        <v/>
      </c>
      <c r="S101" s="207" t="str">
        <f aca="false">IF(E101=0,"",IF('Pedido e Cotação'!F111=10,(E101/4)*AG$11,IF('Pedido e Cotação'!F111=25,(E101/4)*AH$11,IF('Pedido e Cotação'!F111=50,(E101/4)*AI$11,IF('Pedido e Cotação'!F111=100,(E101/4)*AJ$11,IF('Pedido e Cotação'!F111=200,(E101/4)*AK$11,IF('Pedido e Cotação'!F111=1000,(E101/4)*AL$11)))))))</f>
        <v/>
      </c>
      <c r="T101" s="207" t="str">
        <f aca="false">IF(F101=0,"",IF('Pedido e Cotação'!F111=10,(F101/5)*AG$12,IF('Pedido e Cotação'!F111=25,(F101/5)*AH$12,IF('Pedido e Cotação'!F111=50,(F101/5)*AI$12,IF('Pedido e Cotação'!F111=100,(F101/5)*AJ$12,IF('Pedido e Cotação'!F111=200,(F101/5)*AK$12,IF('Pedido e Cotação'!F111=1000,(F101/5)*AL$12)))))))</f>
        <v/>
      </c>
      <c r="U101" s="207" t="str">
        <f aca="false">IF(G101=0,"",IF('Pedido e Cotação'!F111=10,(G101/5)*AG$13,IF('Pedido e Cotação'!F111=25,(G101/5)*AH$13,IF('Pedido e Cotação'!F111=50,(G101/5)*AI$13,IF('Pedido e Cotação'!F111=100,(G101/5)*AJ$13,IF('Pedido e Cotação'!F111=200,(G101/5)*AK$13,IF('Pedido e Cotação'!F111=1000,(G101/5)*AL$13)))))))</f>
        <v/>
      </c>
      <c r="V101" s="207" t="str">
        <f aca="false">IF(H101=0,"",IF('Pedido e Cotação'!F111=10,(H101/5)*AG$14,IF('Pedido e Cotação'!F111=25,(H101/5)*AH$14,IF('Pedido e Cotação'!F111=50,(H101/5)*AI$14,IF('Pedido e Cotação'!F111=100,(H101/5)*AJ$14,IF('Pedido e Cotação'!F111=200,(H101/5)*AK$14,IF('Pedido e Cotação'!F111=1000,(H101/5)*AL$14)))))))</f>
        <v/>
      </c>
      <c r="W101" s="207" t="str">
        <f aca="false">IF(I101=0,"",IF('Pedido e Cotação'!F111=10,(I101/5)*AG$15,IF('Pedido e Cotação'!F111=25,(I101/5)*AH$15,IF('Pedido e Cotação'!F111=50,(I101/5)*AI$15,IF('Pedido e Cotação'!F111=100,(I101/5)*AJ$15,IF('Pedido e Cotação'!F111=200,(I101/5)*AK$15,IF('Pedido e Cotação'!F111=1000,(I101/5)*AL$15)))))))</f>
        <v/>
      </c>
      <c r="X101" s="207" t="str">
        <f aca="false">IF(J101=0,"",IF('Pedido e Cotação'!F111=10,(J101/5)*AG$16,IF('Pedido e Cotação'!F111=25,(J101/5)*AH$16,IF('Pedido e Cotação'!F111=50,(J101/5)*AI$16,IF('Pedido e Cotação'!F111=100,(J101/5)*AJ$16,IF('Pedido e Cotação'!F111=200,(J101/5)*AK$16,IF('Pedido e Cotação'!F111=1000,(J101/5)*AL$16)))))))</f>
        <v/>
      </c>
      <c r="Y101" s="207" t="str">
        <f aca="false">IF(K101=0,"",IF('Pedido e Cotação'!F111=10,(K101/5)*AG$17,IF('Pedido e Cotação'!F111=25,(K101/5)*AH$17,IF('Pedido e Cotação'!F111=50,(K101/5)*AI$17,IF('Pedido e Cotação'!F111=100,(K101/5)*AJ$17,IF('Pedido e Cotação'!F111=200,(K101/5)*AK$17,IF('Pedido e Cotação'!F111=1000,(K101/5)*AL$17)))))))</f>
        <v/>
      </c>
      <c r="Z101" s="207" t="str">
        <f aca="false">IF(L101=0,"",IF('Pedido e Cotação'!F111=10,((L101)*AG$7)/4,IF('Pedido e Cotação'!F111=25,((L101)*AH$7)/4,IF('Pedido e Cotação'!F111=50,((L101)*AI$7)/4,IF('Pedido e Cotação'!F111=100,((L101)*AJ$7)/4,IF('Pedido e Cotação'!F111=200,((L101)*AK$7)/4,IF('Pedido e Cotação'!F111=1000,(L101)*AL$7)))))))</f>
        <v/>
      </c>
      <c r="AA101" s="207" t="str">
        <f aca="false">IF(M101=0,"",IF('Pedido e Cotação'!F111=10,(M101*AG$8)/2,IF('Pedido e Cotação'!F111=25,(M101*AH$8)/2,IF('Pedido e Cotação'!F111=50,(M101*AI$8)/2,IF('Pedido e Cotação'!F111=100,(M101*AJ$8)/2,IF('Pedido e Cotação'!F111=200,(M101*AK$8)/2,IF('Pedido e Cotação'!F111=1000,M101*AL$8)))))))</f>
        <v/>
      </c>
      <c r="AB101" s="207" t="str">
        <f aca="false">IF(N101=0,"",IF('Pedido e Cotação'!F111=10,(N101*AG$9)/2,IF('Pedido e Cotação'!F111=25,(N101*AH$9)/2,IF('Pedido e Cotação'!F111=50,(N101*AI$9)/2,IF('Pedido e Cotação'!F111=100,(N101*AJ$9)/2,IF('Pedido e Cotação'!F111=200,(N101*AK$9)/2,IF('Pedido e Cotação'!F111=1000,N101*AL$9)))))))</f>
        <v/>
      </c>
      <c r="AC101" s="207" t="str">
        <f aca="false">IF(O101=0,"",IF('Pedido e Cotação'!F111=10,(O101*AG$10),IF('Pedido e Cotação'!F111=25,(O101*AH$10),IF('Pedido e Cotação'!F111=50,(O101*AI$10),IF('Pedido e Cotação'!F111=100,(O101*AJ$10),IF('Pedido e Cotação'!F111=200,(O101*AK$10),IF('Pedido e Cotação'!F111=1000,O101*AL$10)))))))</f>
        <v/>
      </c>
      <c r="AD101" s="208" t="n">
        <f aca="false">SUM(P101:AC101)+Marcações!AI101</f>
        <v>0</v>
      </c>
    </row>
    <row r="102" customFormat="false" ht="12.75" hidden="false" customHeight="false" outlineLevel="0" collapsed="false">
      <c r="B102" s="205" t="n">
        <f aca="false">LEN(SUBSTITUTE('Pedido e Cotação'!E112," ",""))</f>
        <v>0</v>
      </c>
      <c r="C102" s="206" t="n">
        <f aca="false">B102-SUM(D102:O102)</f>
        <v>0</v>
      </c>
      <c r="D102" s="206" t="n">
        <f aca="false">LEN('Pedido e Cotação'!E112)-LEN(SUBSTITUTE('Pedido e Cotação'!E112,"I",""))</f>
        <v>0</v>
      </c>
      <c r="E102" s="206" t="n">
        <f aca="false">LEN('Pedido e Cotação'!E112)-LEN(SUBSTITUTE('Pedido e Cotação'!E112,"[dU]",""))</f>
        <v>0</v>
      </c>
      <c r="F102" s="206" t="n">
        <f aca="false">LEN('Pedido e Cotação'!E112)-LEN(SUBSTITUTE('Pedido e Cotação'!E112,"[mrA]",""))</f>
        <v>0</v>
      </c>
      <c r="G102" s="206" t="n">
        <f aca="false">LEN('Pedido e Cotação'!E112)-LEN(SUBSTITUTE('Pedido e Cotação'!E112,"[mrC]",""))</f>
        <v>0</v>
      </c>
      <c r="H102" s="206" t="n">
        <f aca="false">LEN('Pedido e Cotação'!E112)-LEN(SUBSTITUTE('Pedido e Cotação'!E112,"[mrG]",""))</f>
        <v>0</v>
      </c>
      <c r="I102" s="206" t="n">
        <f aca="false">LEN('Pedido e Cotação'!E112)-LEN(SUBSTITUTE('Pedido e Cotação'!E112,"[mrT]",""))</f>
        <v>0</v>
      </c>
      <c r="J102" s="206" t="n">
        <f aca="false">LEN('Pedido e Cotação'!E112)-LEN(SUBSTITUTE('Pedido e Cotação'!E112,"[mrU]",""))</f>
        <v>0</v>
      </c>
      <c r="K102" s="206" t="n">
        <f aca="false">LEN('Pedido e Cotação'!E112)-LEN(SUBSTITUTE('Pedido e Cotação'!E112,"[mdC]",""))</f>
        <v>0</v>
      </c>
      <c r="L102" s="206" t="n">
        <f aca="false">LEN('Pedido e Cotação'!E112)-LEN(SUBSTITUTE('Pedido e Cotação'!E112,"8oxo",""))</f>
        <v>0</v>
      </c>
      <c r="M102" s="206" t="n">
        <f aca="false">LEN('Pedido e Cotação'!E112)-LEN(SUBSTITUTE('Pedido e Cotação'!E112,"C3",""))</f>
        <v>0</v>
      </c>
      <c r="N102" s="206" t="n">
        <f aca="false">LEN('Pedido e Cotação'!E112)-LEN(SUBSTITUTE('Pedido e Cotação'!E112,"C6",""))</f>
        <v>0</v>
      </c>
      <c r="O102" s="206" t="n">
        <f aca="false">LEN('Pedido e Cotação'!E112)-LEN(SUBSTITUTE('Pedido e Cotação'!E112,"*",""))</f>
        <v>0</v>
      </c>
      <c r="P102" s="207" t="n">
        <f aca="false">IF('Pedido e Cotação'!E112="",0,IF('Pedido e Cotação'!F112=10,Preço!J102,IF('Pedido e Cotação'!F112=25,Preço!K102,IF('Pedido e Cotação'!F112=50,Preço!L102,IF('Pedido e Cotação'!F112=100,Preço!M102,IF('Pedido e Cotação'!F112=200,Preço!N102,IF('Pedido e Cotação'!F112=1000,Preço!O102)))))))</f>
        <v>0</v>
      </c>
      <c r="Q102" s="207" t="n">
        <f aca="false">IF('Pedido e Cotação'!E112="",0,IF('Pedido e Cotação'!F112=10,Preço!Q102,IF('Pedido e Cotação'!F112=25,Preço!R102,IF('Pedido e Cotação'!F112=50,Preço!S102,IF('Pedido e Cotação'!F112=100,Preço!T102,IF('Pedido e Cotação'!F112=200,Preço!U102,IF('Pedido e Cotação'!F112=1000,Preço!V102)))))))</f>
        <v>0</v>
      </c>
      <c r="R102" s="207" t="str">
        <f aca="false">IF(D102=0,"",IF('Pedido e Cotação'!F112=10,D102*AG$6,IF('Pedido e Cotação'!F112=25,D102*AH$6,IF('Pedido e Cotação'!F112=50,D102*AI$6,IF('Pedido e Cotação'!F112=100,D102*AJ$6,IF('Pedido e Cotação'!F112=200,D102*AK$6,IF('Pedido e Cotação'!F112=1000,D102*AL$6)))))))</f>
        <v/>
      </c>
      <c r="S102" s="207" t="str">
        <f aca="false">IF(E102=0,"",IF('Pedido e Cotação'!F112=10,(E102/4)*AG$11,IF('Pedido e Cotação'!F112=25,(E102/4)*AH$11,IF('Pedido e Cotação'!F112=50,(E102/4)*AI$11,IF('Pedido e Cotação'!F112=100,(E102/4)*AJ$11,IF('Pedido e Cotação'!F112=200,(E102/4)*AK$11,IF('Pedido e Cotação'!F112=1000,(E102/4)*AL$11)))))))</f>
        <v/>
      </c>
      <c r="T102" s="207" t="str">
        <f aca="false">IF(F102=0,"",IF('Pedido e Cotação'!F112=10,(F102/5)*AG$12,IF('Pedido e Cotação'!F112=25,(F102/5)*AH$12,IF('Pedido e Cotação'!F112=50,(F102/5)*AI$12,IF('Pedido e Cotação'!F112=100,(F102/5)*AJ$12,IF('Pedido e Cotação'!F112=200,(F102/5)*AK$12,IF('Pedido e Cotação'!F112=1000,(F102/5)*AL$12)))))))</f>
        <v/>
      </c>
      <c r="U102" s="207" t="str">
        <f aca="false">IF(G102=0,"",IF('Pedido e Cotação'!F112=10,(G102/5)*AG$13,IF('Pedido e Cotação'!F112=25,(G102/5)*AH$13,IF('Pedido e Cotação'!F112=50,(G102/5)*AI$13,IF('Pedido e Cotação'!F112=100,(G102/5)*AJ$13,IF('Pedido e Cotação'!F112=200,(G102/5)*AK$13,IF('Pedido e Cotação'!F112=1000,(G102/5)*AL$13)))))))</f>
        <v/>
      </c>
      <c r="V102" s="207" t="str">
        <f aca="false">IF(H102=0,"",IF('Pedido e Cotação'!F112=10,(H102/5)*AG$14,IF('Pedido e Cotação'!F112=25,(H102/5)*AH$14,IF('Pedido e Cotação'!F112=50,(H102/5)*AI$14,IF('Pedido e Cotação'!F112=100,(H102/5)*AJ$14,IF('Pedido e Cotação'!F112=200,(H102/5)*AK$14,IF('Pedido e Cotação'!F112=1000,(H102/5)*AL$14)))))))</f>
        <v/>
      </c>
      <c r="W102" s="207" t="str">
        <f aca="false">IF(I102=0,"",IF('Pedido e Cotação'!F112=10,(I102/5)*AG$15,IF('Pedido e Cotação'!F112=25,(I102/5)*AH$15,IF('Pedido e Cotação'!F112=50,(I102/5)*AI$15,IF('Pedido e Cotação'!F112=100,(I102/5)*AJ$15,IF('Pedido e Cotação'!F112=200,(I102/5)*AK$15,IF('Pedido e Cotação'!F112=1000,(I102/5)*AL$15)))))))</f>
        <v/>
      </c>
      <c r="X102" s="207" t="str">
        <f aca="false">IF(J102=0,"",IF('Pedido e Cotação'!F112=10,(J102/5)*AG$16,IF('Pedido e Cotação'!F112=25,(J102/5)*AH$16,IF('Pedido e Cotação'!F112=50,(J102/5)*AI$16,IF('Pedido e Cotação'!F112=100,(J102/5)*AJ$16,IF('Pedido e Cotação'!F112=200,(J102/5)*AK$16,IF('Pedido e Cotação'!F112=1000,(J102/5)*AL$16)))))))</f>
        <v/>
      </c>
      <c r="Y102" s="207" t="str">
        <f aca="false">IF(K102=0,"",IF('Pedido e Cotação'!F112=10,(K102/5)*AG$17,IF('Pedido e Cotação'!F112=25,(K102/5)*AH$17,IF('Pedido e Cotação'!F112=50,(K102/5)*AI$17,IF('Pedido e Cotação'!F112=100,(K102/5)*AJ$17,IF('Pedido e Cotação'!F112=200,(K102/5)*AK$17,IF('Pedido e Cotação'!F112=1000,(K102/5)*AL$17)))))))</f>
        <v/>
      </c>
      <c r="Z102" s="207" t="str">
        <f aca="false">IF(L102=0,"",IF('Pedido e Cotação'!F112=10,((L102)*AG$7)/4,IF('Pedido e Cotação'!F112=25,((L102)*AH$7)/4,IF('Pedido e Cotação'!F112=50,((L102)*AI$7)/4,IF('Pedido e Cotação'!F112=100,((L102)*AJ$7)/4,IF('Pedido e Cotação'!F112=200,((L102)*AK$7)/4,IF('Pedido e Cotação'!F112=1000,(L102)*AL$7)))))))</f>
        <v/>
      </c>
      <c r="AA102" s="207" t="str">
        <f aca="false">IF(M102=0,"",IF('Pedido e Cotação'!F112=10,(M102*AG$8)/2,IF('Pedido e Cotação'!F112=25,(M102*AH$8)/2,IF('Pedido e Cotação'!F112=50,(M102*AI$8)/2,IF('Pedido e Cotação'!F112=100,(M102*AJ$8)/2,IF('Pedido e Cotação'!F112=200,(M102*AK$8)/2,IF('Pedido e Cotação'!F112=1000,M102*AL$8)))))))</f>
        <v/>
      </c>
      <c r="AB102" s="207" t="str">
        <f aca="false">IF(N102=0,"",IF('Pedido e Cotação'!F112=10,(N102*AG$9)/2,IF('Pedido e Cotação'!F112=25,(N102*AH$9)/2,IF('Pedido e Cotação'!F112=50,(N102*AI$9)/2,IF('Pedido e Cotação'!F112=100,(N102*AJ$9)/2,IF('Pedido e Cotação'!F112=200,(N102*AK$9)/2,IF('Pedido e Cotação'!F112=1000,N102*AL$9)))))))</f>
        <v/>
      </c>
      <c r="AC102" s="207" t="str">
        <f aca="false">IF(O102=0,"",IF('Pedido e Cotação'!F112=10,(O102*AG$10),IF('Pedido e Cotação'!F112=25,(O102*AH$10),IF('Pedido e Cotação'!F112=50,(O102*AI$10),IF('Pedido e Cotação'!F112=100,(O102*AJ$10),IF('Pedido e Cotação'!F112=200,(O102*AK$10),IF('Pedido e Cotação'!F112=1000,O102*AL$10)))))))</f>
        <v/>
      </c>
      <c r="AD102" s="208" t="n">
        <f aca="false">SUM(P102:AC102)+Marcações!AI102</f>
        <v>0</v>
      </c>
    </row>
    <row r="103" customFormat="false" ht="12.75" hidden="false" customHeight="false" outlineLevel="0" collapsed="false">
      <c r="B103" s="231" t="n">
        <f aca="false">SUM(B3:B102)</f>
        <v>0</v>
      </c>
      <c r="C103" s="232" t="n">
        <f aca="false">SUM(C3:C102)</f>
        <v>0</v>
      </c>
      <c r="D103" s="232" t="n">
        <f aca="false">SUM(D3:D102)</f>
        <v>0</v>
      </c>
      <c r="E103" s="232"/>
      <c r="F103" s="232"/>
      <c r="G103" s="232"/>
      <c r="H103" s="232"/>
      <c r="I103" s="232"/>
      <c r="J103" s="232"/>
      <c r="K103" s="232"/>
      <c r="L103" s="232" t="n">
        <f aca="false">SUM(L3:L102)</f>
        <v>0</v>
      </c>
      <c r="M103" s="232" t="n">
        <f aca="false">SUM(M3:M102)</f>
        <v>0</v>
      </c>
      <c r="N103" s="232" t="n">
        <f aca="false">SUM(N3:N102)</f>
        <v>0</v>
      </c>
      <c r="O103" s="232" t="n">
        <f aca="false">SUM(O3:O102)</f>
        <v>0</v>
      </c>
      <c r="P103" s="233" t="n">
        <f aca="false">SUM(P3:P102)</f>
        <v>0</v>
      </c>
      <c r="Q103" s="233" t="n">
        <f aca="false">SUM(Q3:Q102)</f>
        <v>0</v>
      </c>
      <c r="R103" s="233" t="n">
        <f aca="false">SUM(R3:R102)</f>
        <v>0</v>
      </c>
      <c r="S103" s="233" t="n">
        <f aca="false">SUM(S3:S102)</f>
        <v>0</v>
      </c>
      <c r="T103" s="233" t="n">
        <f aca="false">SUM(T3:T102)</f>
        <v>0</v>
      </c>
      <c r="U103" s="233" t="n">
        <f aca="false">SUM(U3:U102)</f>
        <v>0</v>
      </c>
      <c r="V103" s="233" t="n">
        <f aca="false">SUM(V3:V102)</f>
        <v>0</v>
      </c>
      <c r="W103" s="233" t="n">
        <f aca="false">SUM(W3:W102)</f>
        <v>0</v>
      </c>
      <c r="X103" s="233" t="n">
        <f aca="false">SUM(X3:X102)</f>
        <v>0</v>
      </c>
      <c r="Y103" s="233" t="n">
        <f aca="false">SUM(Y3:Y102)</f>
        <v>0</v>
      </c>
      <c r="Z103" s="233" t="n">
        <f aca="false">SUM(Z3:Z102)</f>
        <v>0</v>
      </c>
      <c r="AA103" s="233" t="n">
        <f aca="false">SUM(AA3:AA102)</f>
        <v>0</v>
      </c>
      <c r="AB103" s="233" t="n">
        <f aca="false">SUM(AB3:AB102)</f>
        <v>0</v>
      </c>
      <c r="AC103" s="233" t="n">
        <f aca="false">SUM(AC3:AC102)</f>
        <v>0</v>
      </c>
      <c r="AD103" s="234" t="n">
        <f aca="false">SUM(AD3:AD102)</f>
        <v>0</v>
      </c>
    </row>
  </sheetData>
  <mergeCells count="1">
    <mergeCell ref="AF4:AL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0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42" activeCellId="0" sqref="E42"/>
    </sheetView>
  </sheetViews>
  <sheetFormatPr defaultColWidth="8.84765625" defaultRowHeight="12.75" zeroHeight="false" outlineLevelRow="0" outlineLevelCol="0"/>
  <cols>
    <col collapsed="false" customWidth="true" hidden="false" outlineLevel="0" max="1" min="1" style="135" width="14.12"/>
    <col collapsed="false" customWidth="true" hidden="false" outlineLevel="0" max="2" min="2" style="135" width="17.68"/>
    <col collapsed="false" customWidth="true" hidden="false" outlineLevel="0" max="26" min="3" style="135" width="14.12"/>
    <col collapsed="false" customWidth="true" hidden="false" outlineLevel="0" max="34" min="27" style="137" width="14.12"/>
    <col collapsed="false" customWidth="true" hidden="false" outlineLevel="0" max="35" min="35" style="135" width="14.12"/>
    <col collapsed="false" customWidth="true" hidden="false" outlineLevel="0" max="36" min="36" style="134" width="14.4"/>
    <col collapsed="false" customWidth="true" hidden="false" outlineLevel="0" max="37" min="37" style="140" width="19.39"/>
    <col collapsed="false" customWidth="true" hidden="false" outlineLevel="0" max="38" min="38" style="0" width="12.4"/>
    <col collapsed="false" customWidth="true" hidden="false" outlineLevel="0" max="43" min="39" style="0" width="14.97"/>
  </cols>
  <sheetData>
    <row r="1" customFormat="false" ht="30" hidden="false" customHeight="true" outlineLevel="0" collapsed="false">
      <c r="A1" s="235" t="s">
        <v>802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6" t="s">
        <v>395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7" t="s">
        <v>1090</v>
      </c>
    </row>
    <row r="2" customFormat="false" ht="25.5" hidden="false" customHeight="false" outlineLevel="0" collapsed="false">
      <c r="A2" s="238" t="s">
        <v>64</v>
      </c>
      <c r="B2" s="239" t="s">
        <v>1093</v>
      </c>
      <c r="C2" s="239" t="s">
        <v>1094</v>
      </c>
      <c r="D2" s="239" t="s">
        <v>1095</v>
      </c>
      <c r="E2" s="239" t="s">
        <v>1096</v>
      </c>
      <c r="F2" s="239" t="s">
        <v>1097</v>
      </c>
      <c r="G2" s="239" t="s">
        <v>1098</v>
      </c>
      <c r="H2" s="239" t="s">
        <v>1099</v>
      </c>
      <c r="I2" s="239" t="s">
        <v>72</v>
      </c>
      <c r="J2" s="239" t="s">
        <v>79</v>
      </c>
      <c r="K2" s="239" t="s">
        <v>73</v>
      </c>
      <c r="L2" s="239" t="s">
        <v>75</v>
      </c>
      <c r="M2" s="239" t="s">
        <v>77</v>
      </c>
      <c r="N2" s="239" t="s">
        <v>78</v>
      </c>
      <c r="O2" s="239" t="s">
        <v>92</v>
      </c>
      <c r="P2" s="239" t="s">
        <v>93</v>
      </c>
      <c r="Q2" s="239" t="s">
        <v>76</v>
      </c>
      <c r="R2" s="240" t="s">
        <v>74</v>
      </c>
      <c r="S2" s="238" t="s">
        <v>64</v>
      </c>
      <c r="T2" s="239" t="s">
        <v>82</v>
      </c>
      <c r="U2" s="239" t="s">
        <v>83</v>
      </c>
      <c r="V2" s="239" t="s">
        <v>84</v>
      </c>
      <c r="W2" s="240" t="s">
        <v>85</v>
      </c>
      <c r="X2" s="240" t="s">
        <v>86</v>
      </c>
      <c r="Y2" s="239" t="s">
        <v>87</v>
      </c>
      <c r="Z2" s="239" t="s">
        <v>88</v>
      </c>
      <c r="AA2" s="203" t="s">
        <v>89</v>
      </c>
      <c r="AB2" s="203" t="s">
        <v>90</v>
      </c>
      <c r="AC2" s="203" t="s">
        <v>92</v>
      </c>
      <c r="AD2" s="203" t="s">
        <v>93</v>
      </c>
      <c r="AE2" s="203" t="s">
        <v>73</v>
      </c>
      <c r="AF2" s="203" t="s">
        <v>65</v>
      </c>
      <c r="AG2" s="203" t="s">
        <v>75</v>
      </c>
      <c r="AH2" s="203" t="s">
        <v>91</v>
      </c>
      <c r="AI2" s="237"/>
    </row>
    <row r="3" customFormat="false" ht="13.5" hidden="false" customHeight="false" outlineLevel="0" collapsed="false">
      <c r="A3" s="241" t="str">
        <f aca="false">IF('Pedido e Cotação'!H13=0,"",IF(AND('Pedido e Cotação'!H13="FAM",'Pedido e Cotação'!F13=10),AL$6,IF(AND('Pedido e Cotação'!H13="FAM",'Pedido e Cotação'!F13=25),AM$6,IF(AND('Pedido e Cotação'!H13="FAM",'Pedido e Cotação'!F13=50),AN$6,IF(AND('Pedido e Cotação'!H13="FAM",'Pedido e Cotação'!F13=100),AO$6,IF(AND('Pedido e Cotação'!H13="FAM",'Pedido e Cotação'!F13=200),AP$6,IF(AND('Pedido e Cotação'!H13="FAM",'Pedido e Cotação'!F13=1000),AQ$6,"")))))))</f>
        <v/>
      </c>
      <c r="B3" s="241" t="str">
        <f aca="false">IF('Pedido e Cotação'!H13=0,"",IF(AND('Pedido e Cotação'!H13="Fosforilação",'Pedido e Cotação'!F13=10),AL$7,IF(AND('Pedido e Cotação'!H13="Fosforilação",'Pedido e Cotação'!F13=25),AM$7,IF(AND('Pedido e Cotação'!H13="Fosforilação",'Pedido e Cotação'!F13=50),AN$7,IF(AND('Pedido e Cotação'!H13="Fosforilação",'Pedido e Cotação'!F13=100),AO$7,IF(AND('Pedido e Cotação'!H13="Fosforilação",'Pedido e Cotação'!F13=200),AP$7,IF(AND('Pedido e Cotação'!H13="Fosforilação",'Pedido e Cotação'!F13=1000),AQ$7,"")))))))</f>
        <v/>
      </c>
      <c r="C3" s="241" t="str">
        <f aca="false">IF('Pedido e Cotação'!H13=0,"",IF(AND('Pedido e Cotação'!H13="Quasar 570",'Pedido e Cotação'!F13=10),AL$8,IF(AND('Pedido e Cotação'!H13="Quasar 570",'Pedido e Cotação'!F13=25),AM$8,IF(AND('Pedido e Cotação'!H13="Quasar 570",'Pedido e Cotação'!F13=50),AN$8,IF(AND('Pedido e Cotação'!H13="Quasar 570",'Pedido e Cotação'!F13=100),AO$8,IF(AND('Pedido e Cotação'!H13="Quasar 570",'Pedido e Cotação'!F13=200),AP$8,IF(AND('Pedido e Cotação'!H13="Quasar 570",'Pedido e Cotação'!F13=1000),AQ$8,"")))))))</f>
        <v/>
      </c>
      <c r="D3" s="241" t="str">
        <f aca="false">IF('Pedido e Cotação'!H13=0,"",IF(AND('Pedido e Cotação'!H13="Quasar 670",'Pedido e Cotação'!F13=10),AL$9,IF(AND('Pedido e Cotação'!H13="Quasar 670",'Pedido e Cotação'!F13=25),AM$9,IF(AND('Pedido e Cotação'!H13="Quasar 670",'Pedido e Cotação'!F13=50),AN$9,IF(AND('Pedido e Cotação'!H13="Quasar 670",'Pedido e Cotação'!F13=100),AO$9,IF(AND('Pedido e Cotação'!H13="Quasar 670",'Pedido e Cotação'!F13=200),AP$9,IF(AND('Pedido e Cotação'!H13="Quasar 670",'Pedido e Cotação'!F13=1000),AQ$9,"")))))))</f>
        <v/>
      </c>
      <c r="E3" s="241" t="str">
        <f aca="false">IF('Pedido e Cotação'!H13=0,"",IF(AND('Pedido e Cotação'!H13="Quasar 705",'Pedido e Cotação'!F13=10),AL$10,IF(AND('Pedido e Cotação'!H13="Quasar 705",'Pedido e Cotação'!F13=25),AM$10,IF(AND('Pedido e Cotação'!H13="Quasar 705",'Pedido e Cotação'!F13=50),AN$10,IF(AND('Pedido e Cotação'!H13="Quasar 705",'Pedido e Cotação'!F13=100),AO$10,IF(AND('Pedido e Cotação'!H13="Quasar 705",'Pedido e Cotação'!F13=200),AP$10,IF(AND('Pedido e Cotação'!H13="Quasar 705",'Pedido e Cotação'!F13=1000),AQ$10,"")))))))</f>
        <v/>
      </c>
      <c r="F3" s="241" t="str">
        <f aca="false">IF('Pedido e Cotação'!H13=0,"",IF(AND('Pedido e Cotação'!H13="CAL Flúor Orange 560",'Pedido e Cotação'!F13=10),AL$11,IF(AND('Pedido e Cotação'!H13="CAL Flúor Orange 560",'Pedido e Cotação'!F13=25),AM$11,IF(AND('Pedido e Cotação'!H13="CAL Flúor Orange 560",'Pedido e Cotação'!F13=50),AN$11,IF(AND('Pedido e Cotação'!H13="CAL Flúor Orange 560",'Pedido e Cotação'!F13=100),AO$11,IF(AND('Pedido e Cotação'!H13="CAL Flúor Orange 560",'Pedido e Cotação'!F13=200),AP$11,IF(AND('Pedido e Cotação'!H13="CAL Flúor Orange 560",'Pedido e Cotação'!F13=1000),AQ$11,"")))))))</f>
        <v/>
      </c>
      <c r="G3" s="241" t="str">
        <f aca="false">IF('Pedido e Cotação'!H13=0,"",IF(AND('Pedido e Cotação'!H13="CAL Flúor Red 590",'Pedido e Cotação'!F13=10),AL$12,IF(AND('Pedido e Cotação'!H13="CAL Flúor Red 590",'Pedido e Cotação'!F13=25),AM$12,IF(AND('Pedido e Cotação'!H13="CAL Flúor Red 590",'Pedido e Cotação'!F13=50),AN$12,IF(AND('Pedido e Cotação'!H13="CAL Flúor Red 590",'Pedido e Cotação'!F13=100),AO$12,IF(AND('Pedido e Cotação'!H13="CAL Flúor Red 590",'Pedido e Cotação'!F13=200),AP$12,IF(AND('Pedido e Cotação'!H13="CAL Flúor Red 590",'Pedido e Cotação'!F13=1000),AQ$12,"")))))))</f>
        <v/>
      </c>
      <c r="H3" s="241" t="str">
        <f aca="false">IF('Pedido e Cotação'!H13=0,"",IF(AND('Pedido e Cotação'!H13="CAL Flúor Red 610",'Pedido e Cotação'!F13=10),AL$13,IF(AND('Pedido e Cotação'!H13="CAL Flúor Red 610",'Pedido e Cotação'!F13=25),AM$13,IF(AND('Pedido e Cotação'!H13="CAL Flúor Red 610",'Pedido e Cotação'!F13=50),AN$13,IF(AND('Pedido e Cotação'!H13="CAL Flúor Red 610",'Pedido e Cotação'!F13=100),AO$13,IF(AND('Pedido e Cotação'!H13="CAL Flúor Red 610",'Pedido e Cotação'!F13=200),AP$13,IF(AND('Pedido e Cotação'!H13="CAL Flúor Red 610",'Pedido e Cotação'!F13=1000),AQ$13,"")))))))</f>
        <v/>
      </c>
      <c r="I3" s="241" t="str">
        <f aca="false">IF('Pedido e Cotação'!H13=0,"",IF(AND('Pedido e Cotação'!H13="TET",'Pedido e Cotação'!F13=10),AL$14,IF(AND('Pedido e Cotação'!H13="TET",'Pedido e Cotação'!F13=25),AM$14,IF(AND('Pedido e Cotação'!H13="TET",'Pedido e Cotação'!F13=50),AN$14,IF(AND('Pedido e Cotação'!H13="TET",'Pedido e Cotação'!F13=100),AO$14,IF(AND('Pedido e Cotação'!H13="TET",'Pedido e Cotação'!F13=200),AP$14,IF(AND('Pedido e Cotação'!H13="TET",'Pedido e Cotação'!F13=1000),AQ$14,"")))))))</f>
        <v/>
      </c>
      <c r="J3" s="241" t="str">
        <f aca="false">IF('Pedido e Cotação'!H13=0,"",IF(AND('Pedido e Cotação'!H13="PEG-6",'Pedido e Cotação'!F13=10),AL$19,IF(AND('Pedido e Cotação'!H13="PEG-6",'Pedido e Cotação'!F13=25),AM$19,IF(AND('Pedido e Cotação'!H13="PEG-6",'Pedido e Cotação'!F13=50),AN$19,IF(AND('Pedido e Cotação'!H13="PEG-6",'Pedido e Cotação'!F13=100),AO$19,IF(AND('Pedido e Cotação'!H13="PEG-6",'Pedido e Cotação'!F13=200),AP$19,IF(AND('Pedido e Cotação'!H13="PEG-6",'Pedido e Cotação'!F13=1000),AQ$19,"")))))))</f>
        <v/>
      </c>
      <c r="K3" s="241" t="str">
        <f aca="false">IF('Pedido e Cotação'!H13=0,"",IF(AND('Pedido e Cotação'!H13="Biotina",'Pedido e Cotação'!F13=10),AL$18,IF(AND('Pedido e Cotação'!H13="Biotina",'Pedido e Cotação'!F13=25),AM$18,IF(AND('Pedido e Cotação'!H13="Biotina",'Pedido e Cotação'!F13=50),AN$18,IF(AND('Pedido e Cotação'!H13="Biotina",'Pedido e Cotação'!F13=100),AO$18,IF(AND('Pedido e Cotação'!H13="Biotina",'Pedido e Cotação'!F13=200),AP$18,IF(AND('Pedido e Cotação'!H13="Biotina",'Pedido e Cotação'!F13=1000),AQ$18,"")))))))</f>
        <v/>
      </c>
      <c r="L3" s="241" t="str">
        <f aca="false">IF('Pedido e Cotação'!H13=0,"",IF(AND('Pedido e Cotação'!H13="Thiol C6",'Pedido e Cotação'!F13=10),AL$22,IF(AND('Pedido e Cotação'!H13="Thiol C6",'Pedido e Cotação'!F13=25),AM$22,IF(AND('Pedido e Cotação'!H13="Thiol C6",'Pedido e Cotação'!F13=50),AN$22,IF(AND('Pedido e Cotação'!H13="Thiol C6",'Pedido e Cotação'!F13=100),AO$22,IF(AND('Pedido e Cotação'!H13="Thiol C6",'Pedido e Cotação'!F13=200),AP$22,IF(AND('Pedido e Cotação'!H13="Thiol C6",'Pedido e Cotação'!F13=1000),AQ$22,"")))))))</f>
        <v/>
      </c>
      <c r="M3" s="241" t="str">
        <f aca="false">IF('Pedido e Cotação'!H13=0,"",IF(AND('Pedido e Cotação'!H13="Cy3",'Pedido e Cotação'!F13=10),AL$16,IF(AND('Pedido e Cotação'!H13="Cy3",'Pedido e Cotação'!F13=25),AM$16,IF(AND('Pedido e Cotação'!H13="Cy3",'Pedido e Cotação'!F13=50),AN$16,IF(AND('Pedido e Cotação'!H13="Cy3",'Pedido e Cotação'!F13=100),AO$16,IF(AND('Pedido e Cotação'!H13="Cy3",'Pedido e Cotação'!F13=200),AP$16,IF(AND('Pedido e Cotação'!H13="Cy3",'Pedido e Cotação'!F13=1000),AQ$16,"")))))))</f>
        <v/>
      </c>
      <c r="N3" s="241" t="str">
        <f aca="false">IF('Pedido e Cotação'!H13=0,"",IF(AND('Pedido e Cotação'!H13="Cy5",'Pedido e Cotação'!F13=10),AL$17,IF(AND('Pedido e Cotação'!H13="Cy5",'Pedido e Cotação'!F13=25),AM$17,IF(AND('Pedido e Cotação'!H13="Cy5",'Pedido e Cotação'!F13=50),AN$17,IF(AND('Pedido e Cotação'!H13="Cy5",'Pedido e Cotação'!F13=100),AO$17,IF(AND('Pedido e Cotação'!H13="Cy5",'Pedido e Cotação'!F13=200),AP$17,IF(AND('Pedido e Cotação'!H13="Cy5",'Pedido e Cotação'!F13=1000),AQ$17,"")))))))</f>
        <v/>
      </c>
      <c r="O3" s="241" t="str">
        <f aca="false">IF('Pedido e Cotação'!H13=0,"",IF(AND('Pedido e Cotação'!H13="C3 Spacer",'Pedido e Cotação'!F13=10),AL$20,IF(AND('Pedido e Cotação'!H13="C3 Spacer",'Pedido e Cotação'!F13=25),AM$20,IF(AND('Pedido e Cotação'!H13="C3 Spacer",'Pedido e Cotação'!F13=50),AN$20,IF(AND('Pedido e Cotação'!H13="C3 Spacer",'Pedido e Cotação'!F13=100),AO$20,IF(AND('Pedido e Cotação'!H13="C3 Spacer",'Pedido e Cotação'!F13=200),AP$20,IF(AND('Pedido e Cotação'!H13="C3 Spacer",'Pedido e Cotação'!F13=1000),AQ$20,"")))))))</f>
        <v/>
      </c>
      <c r="P3" s="241" t="str">
        <f aca="false">IF('Pedido e Cotação'!H13=0,"",IF(AND('Pedido e Cotação'!H13="C6 Spacer",'Pedido e Cotação'!F13=10),AL$21,IF(AND('Pedido e Cotação'!H13="C6 Spacer",'Pedido e Cotação'!F13=25),AM$21,IF(AND('Pedido e Cotação'!H13="C6 Spacer",'Pedido e Cotação'!F13=50),AN$21,IF(AND('Pedido e Cotação'!H13="C6 Spacer",'Pedido e Cotação'!F13=100),AO$21,IF(AND('Pedido e Cotação'!H13="C6 Spacer",'Pedido e Cotação'!F13=200),AP$21,IF(AND('Pedido e Cotação'!H13="C6 Spacer",'Pedido e Cotação'!F13=1000),AQ$21,"")))))))</f>
        <v/>
      </c>
      <c r="Q3" s="241" t="str">
        <f aca="false">IF('Pedido e Cotação'!H13=0,"",IF(AND('Pedido e Cotação'!H13="HEX",'Pedido e Cotação'!F13=10),AL$15,IF(AND('Pedido e Cotação'!H13="HEX",'Pedido e Cotação'!F13=25),AM$15,IF(AND('Pedido e Cotação'!H13="HEX",'Pedido e Cotação'!F13=50),AN$15,IF(AND('Pedido e Cotação'!H13="HEX",'Pedido e Cotação'!F13=100),AO$15,IF(AND('Pedido e Cotação'!H13="HEX",'Pedido e Cotação'!F13=200),AP$15,IF(AND('Pedido e Cotação'!H13="HEX",'Pedido e Cotação'!F13=1000),AQ$15,"")))))))</f>
        <v/>
      </c>
      <c r="R3" s="241" t="str">
        <f aca="false">IF('Pedido e Cotação'!H13=0,"",IF(AND('Pedido e Cotação'!H13="Amino C6",'Pedido e Cotação'!F13=10),AL$23,IF(AND('Pedido e Cotação'!H13="Amino C6",'Pedido e Cotação'!F13=25),AM$23,IF(AND('Pedido e Cotação'!H13="Amino C6",'Pedido e Cotação'!F13=50),AN$23,IF(AND('Pedido e Cotação'!H13="Amino C6",'Pedido e Cotação'!F13=100),AO$23,IF(AND('Pedido e Cotação'!H13="Amino C6",'Pedido e Cotação'!F13=200),AP$23,IF(AND('Pedido e Cotação'!H13="Amino C6",'Pedido e Cotação'!F13=1000),AQ$23,"")))))))</f>
        <v/>
      </c>
      <c r="S3" s="241" t="str">
        <f aca="false">IF('Pedido e Cotação'!I13=0,"",IF(AND('Pedido e Cotação'!I13="FAM",'Pedido e Cotação'!F13=10),AL$24,IF(AND('Pedido e Cotação'!I13="FAM",'Pedido e Cotação'!F13=25),AM$24,IF(AND('Pedido e Cotação'!I13="FAM",'Pedido e Cotação'!F13=50),AN$24,IF(AND('Pedido e Cotação'!I13="FAM",'Pedido e Cotação'!F13=100),AO$24,IF(AND('Pedido e Cotação'!I13="FAM",'Pedido e Cotação'!F13=200),AP$24,IF(AND('Pedido e Cotação'!I13="FAM",'Pedido e Cotação'!F13=1000),AQ$24,"")))))))</f>
        <v/>
      </c>
      <c r="T3" s="241" t="str">
        <f aca="false">IF('Pedido e Cotação'!I13=0,"",IF(AND('Pedido e Cotação'!I13="Amino On",'Pedido e Cotação'!F13=10),AL$25,IF(AND('Pedido e Cotação'!I13="Amino On",'Pedido e Cotação'!F13=25),AM$25,IF(AND('Pedido e Cotação'!I13="Amino On",'Pedido e Cotação'!F13=50),AN$25,IF(AND('Pedido e Cotação'!I13="Amino On",'Pedido e Cotação'!F13=100),AO$25,IF(AND('Pedido e Cotação'!I13="Amino On",'Pedido e Cotação'!F13=200),AP$25,IF(AND('Pedido e Cotação'!I13="Amino On",'Pedido e Cotação'!F13=1000),AQ$25,"")))))))</f>
        <v/>
      </c>
      <c r="U3" s="241" t="str">
        <f aca="false">IF('Pedido e Cotação'!I13=0,"",IF(AND('Pedido e Cotação'!I13="TAMRA",'Pedido e Cotação'!F13=10),AL$26,IF(AND('Pedido e Cotação'!I13="TAMRA",'Pedido e Cotação'!F13=25),AM$26,IF(AND('Pedido e Cotação'!I13="TAMRA",'Pedido e Cotação'!F13=50),AN$26,IF(AND('Pedido e Cotação'!I13="TAMRA",'Pedido e Cotação'!F13=100),AO$26,IF(AND('Pedido e Cotação'!I13="TAMRA",'Pedido e Cotação'!F13=200),AP$26,IF(AND('Pedido e Cotação'!I13="TAMRA",'Pedido e Cotação'!F13=1000),AQ$26,"")))))))</f>
        <v/>
      </c>
      <c r="V3" s="241" t="str">
        <f aca="false">IF('Pedido e Cotação'!I13=0,"",IF(AND('Pedido e Cotação'!I13="BHQ 1",'Pedido e Cotação'!F13=10),AL$27,IF(AND('Pedido e Cotação'!I13="BHQ 1",'Pedido e Cotação'!F13=25),AM$27,IF(AND('Pedido e Cotação'!I13="BHQ 1",'Pedido e Cotação'!F13=50),AN$27,IF(AND('Pedido e Cotação'!I13="BHQ 1",'Pedido e Cotação'!F13=100),AO$27,IF(AND('Pedido e Cotação'!I13="BHQ 1",'Pedido e Cotação'!F13=200),AP$27,IF(AND('Pedido e Cotação'!I13="BHQ 1",'Pedido e Cotação'!F13=1000),AQ$27,"")))))))</f>
        <v/>
      </c>
      <c r="W3" s="241" t="str">
        <f aca="false">IF('Pedido e Cotação'!I13=0,"",IF(AND('Pedido e Cotação'!I13="BHQ 2",'Pedido e Cotação'!F13=10),AL$28,IF(AND('Pedido e Cotação'!I13="BHQ 2",'Pedido e Cotação'!F13=25),AM$28,IF(AND('Pedido e Cotação'!I13="BHQ 2",'Pedido e Cotação'!F13=50),AN$28,IF(AND('Pedido e Cotação'!I13="BHQ 2",'Pedido e Cotação'!F13=100),AO$28,IF(AND('Pedido e Cotação'!I13="BHQ 2",'Pedido e Cotação'!F13=200),AP$28,IF(AND('Pedido e Cotação'!I13="BHQ 2",'Pedido e Cotação'!F13=1000),AQ$28,"")))))))</f>
        <v/>
      </c>
      <c r="X3" s="241" t="str">
        <f aca="false">IF('Pedido e Cotação'!I13=0,"",IF(AND('Pedido e Cotação'!I13="BHQ 3",'Pedido e Cotação'!F13=10),AL$29,IF(AND('Pedido e Cotação'!I13="BHQ 3",'Pedido e Cotação'!F13=25),AM$29,IF(AND('Pedido e Cotação'!I13="BHQ 3",'Pedido e Cotação'!F13=50),AN$29,IF(AND('Pedido e Cotação'!I13="BHQ 3",'Pedido e Cotação'!F13=100),AO$29,IF(AND('Pedido e Cotação'!I13="BHQ 3",'Pedido e Cotação'!F13=200),AP$29,IF(AND('Pedido e Cotação'!I13="BHQ 3",'Pedido e Cotação'!F13=1000),AQ$29,"")))))))</f>
        <v/>
      </c>
      <c r="Y3" s="241" t="str">
        <f aca="false">IF('Pedido e Cotação'!I13=0,"",IF(AND('Pedido e Cotação'!I13="ROX",'Pedido e Cotação'!F13=10),AL$31,IF(AND('Pedido e Cotação'!I13="ROX",'Pedido e Cotação'!F13=25),AM$31,IF(AND('Pedido e Cotação'!I13="ROX",'Pedido e Cotação'!F13=50),AN$31,IF(AND('Pedido e Cotação'!I13="ROX",'Pedido e Cotação'!F13=100),AO$31,IF(AND('Pedido e Cotação'!I13="ROX",'Pedido e Cotação'!F13=200),AP$31,IF(AND('Pedido e Cotação'!I13="ROX",'Pedido e Cotação'!F13=1000),AQ$31,"")))))))</f>
        <v/>
      </c>
      <c r="Z3" s="241" t="str">
        <f aca="false">IF('Pedido e Cotação'!I13=0,"",IF(AND('Pedido e Cotação'!I13="Dabcyl",'Pedido e Cotação'!F13=10),AL$30,IF(AND('Pedido e Cotação'!I13="Dabcyl",'Pedido e Cotação'!F13=25),AM$30,IF(AND('Pedido e Cotação'!I13="Dabcyl",'Pedido e Cotação'!F13=50),AN$30,IF(AND('Pedido e Cotação'!I13="Dabcyl",'Pedido e Cotação'!F13=100),AO$30,IF(AND('Pedido e Cotação'!I13="Dabcyl",'Pedido e Cotação'!F13=200),AP$30,IF(AND('Pedido e Cotação'!I13="Dabcyl",'Pedido e Cotação'!F13=1000),AQ$30,"")))))))</f>
        <v/>
      </c>
      <c r="AA3" s="242" t="str">
        <f aca="false">IF('Pedido e Cotação'!I13=0,"",IF(AND('Pedido e Cotação'!I13="Colesterol TEG",'Pedido e Cotação'!F13=10),AL$32,IF(AND('Pedido e Cotação'!I13="Colesterol TEG",'Pedido e Cotação'!F13=25),AM$32,IF(AND('Pedido e Cotação'!I13="Colesterol TEG",'Pedido e Cotação'!F13=50),AN$32,IF(AND('Pedido e Cotação'!I13="Colesterol TEG",'Pedido e Cotação'!F13=100),AO$32,IF(AND('Pedido e Cotação'!I13="Colesterol TEG",'Pedido e Cotação'!F13=200),AP$32,IF(AND('Pedido e Cotação'!I13="Colesterol TEG",'Pedido e Cotação'!F13=1000),AQ$32,"")))))))</f>
        <v/>
      </c>
      <c r="AB3" s="242" t="str">
        <f aca="false">IF('Pedido e Cotação'!I13=0,"",IF(AND('Pedido e Cotação'!I13="Ferroceno",'Pedido e Cotação'!F13=10),AL$33,IF(AND('Pedido e Cotação'!I13="Ferroceno",'Pedido e Cotação'!F13=25),AM$33,IF(AND('Pedido e Cotação'!I13="Ferroceno",'Pedido e Cotação'!F13=50),AN$33,IF(AND('Pedido e Cotação'!I13="Ferroceno",'Pedido e Cotação'!F13=100),AO$33,IF(AND('Pedido e Cotação'!I13="Ferroceno",'Pedido e Cotação'!F13=200),AP$33,IF(AND('Pedido e Cotação'!I13="Ferroceno",'Pedido e Cotação'!F13=1000),AQ$33,"")))))))</f>
        <v/>
      </c>
      <c r="AC3" s="242" t="str">
        <f aca="false">IF('Pedido e Cotação'!I13=0,"",IF(AND('Pedido e Cotação'!I13="Spacer C3",'Pedido e Cotação'!F13=10),AL$36,IF(AND('Pedido e Cotação'!I13="Spacer C3",'Pedido e Cotação'!F13=25),AM$36,IF(AND('Pedido e Cotação'!I13="Spacer C3",'Pedido e Cotação'!F13=50),AN$36,IF(AND('Pedido e Cotação'!I13="Spacer C3",'Pedido e Cotação'!F13=100),AO$36,IF(AND('Pedido e Cotação'!I13="Spacer C3",'Pedido e Cotação'!F13=200),AP$36,IF(AND('Pedido e Cotação'!I13="Spacer C3",'Pedido e Cotação'!F13=1000),AQ$36,"")))))))</f>
        <v/>
      </c>
      <c r="AD3" s="242" t="str">
        <f aca="false">IF('Pedido e Cotação'!I13=0,"",IF(AND('Pedido e Cotação'!I13="Spacer C6",'Pedido e Cotação'!F13=10),AL$37,IF(AND('Pedido e Cotação'!I13="Spacer C6",'Pedido e Cotação'!F13=25),AM$37,IF(AND('Pedido e Cotação'!I13="Spacer C6",'Pedido e Cotação'!F13=50),AN$37,IF(AND('Pedido e Cotação'!I13="Spacer C6",'Pedido e Cotação'!F13=100),AO$37,IF(AND('Pedido e Cotação'!I13="Spacer C6",'Pedido e Cotação'!F13=200),AP$37,IF(AND('Pedido e Cotação'!I13="Spacer C6",'Pedido e Cotação'!F13=1000),AQ$37,"")))))))</f>
        <v/>
      </c>
      <c r="AE3" s="242" t="str">
        <f aca="false">IF('Pedido e Cotação'!I13=0,"",IF(AND('Pedido e Cotação'!I13="Biotina",'Pedido e Cotação'!F13=10),AL$38,IF(AND('Pedido e Cotação'!I13="Biotina",'Pedido e Cotação'!F13=25),AM$38,IF(AND('Pedido e Cotação'!I13="Biotina",'Pedido e Cotação'!F13=50),AN$38,IF(AND('Pedido e Cotação'!I13="Biotina",'Pedido e Cotação'!F13=100),AO$38,IF(AND('Pedido e Cotação'!I13="Biotina",'Pedido e Cotação'!F13=200),AP$38,IF(AND('Pedido e Cotação'!I13="Biotina",'Pedido e Cotação'!F13=1000),AQ$38,"")))))))</f>
        <v/>
      </c>
      <c r="AF3" s="242" t="str">
        <f aca="false">IF('Pedido e Cotação'!I13=0,"",IF(AND('Pedido e Cotação'!I13="Fosforilação",'Pedido e Cotação'!F13=10),AL$39,IF(AND('Pedido e Cotação'!I13="Fosforilação",'Pedido e Cotação'!F13=25),AM$39,IF(AND('Pedido e Cotação'!I13="Fosforilação",'Pedido e Cotação'!F13=50),AN$39,IF(AND('Pedido e Cotação'!I13="Fosforilação",'Pedido e Cotação'!F13=100),AO$39,IF(AND('Pedido e Cotação'!I13="Fosforilação",'Pedido e Cotação'!F13=200),AP$39,IF(AND('Pedido e Cotação'!I13="Fosforilação",'Pedido e Cotação'!F13=1000),AQ$39,"")))))))</f>
        <v/>
      </c>
      <c r="AG3" s="242" t="str">
        <f aca="false">IF('Pedido e Cotação'!I13=0,"",IF(AND('Pedido e Cotação'!I13="Thiol C6",'Pedido e Cotação'!F13=10),AL$34,IF(AND('Pedido e Cotação'!I13="Thiol C6",'Pedido e Cotação'!F13=25),AM$34,IF(AND('Pedido e Cotação'!I13="Thiol C6",'Pedido e Cotação'!F13=50),AN$34,IF(AND('Pedido e Cotação'!I13="Thiol C6",'Pedido e Cotação'!F13=100),AO$34,IF(AND('Pedido e Cotação'!I13="Thiol C6",'Pedido e Cotação'!F13=200),AP$34,IF(AND('Pedido e Cotação'!I13="Thiol C6",'Pedido e Cotação'!F13=1000),AQ$34,"")))))))</f>
        <v/>
      </c>
      <c r="AH3" s="242" t="str">
        <f aca="false">IF('Pedido e Cotação'!I13=0,"",IF(AND('Pedido e Cotação'!I13="Dithiol Serinol",'Pedido e Cotação'!F13=10),AL$35,IF(AND('Pedido e Cotação'!I13="Dithiol Serinol",'Pedido e Cotação'!F13=25),AM$35,IF(AND('Pedido e Cotação'!I13="Dithiol Serinol",'Pedido e Cotação'!F13=50),AN$35,IF(AND('Pedido e Cotação'!I13="Dithiol Serinol",'Pedido e Cotação'!F13=100),AO$35,IF(AND('Pedido e Cotação'!I13="Dithiol Serinol",'Pedido e Cotação'!F13=200),AP$35,IF(AND('Pedido e Cotação'!I13="Dithiol Serinol",'Pedido e Cotação'!F13=1000),AQ$35,"")))))))</f>
        <v/>
      </c>
      <c r="AI3" s="241" t="n">
        <f aca="false">SUM(A3:AH3)</f>
        <v>0</v>
      </c>
    </row>
    <row r="4" customFormat="false" ht="13.5" hidden="false" customHeight="false" outlineLevel="0" collapsed="false">
      <c r="A4" s="241" t="str">
        <f aca="false">IF('Pedido e Cotação'!H14=0,"",IF(AND('Pedido e Cotação'!H14="FAM",'Pedido e Cotação'!F14=10),AL$6,IF(AND('Pedido e Cotação'!H14="FAM",'Pedido e Cotação'!F14=25),AM$6,IF(AND('Pedido e Cotação'!H14="FAM",'Pedido e Cotação'!F14=50),AN$6,IF(AND('Pedido e Cotação'!H14="FAM",'Pedido e Cotação'!F14=100),AO$6,IF(AND('Pedido e Cotação'!H14="FAM",'Pedido e Cotação'!F14=200),AP$6,IF(AND('Pedido e Cotação'!H14="FAM",'Pedido e Cotação'!F14=1000),AQ$6,"")))))))</f>
        <v/>
      </c>
      <c r="B4" s="241" t="str">
        <f aca="false">IF('Pedido e Cotação'!H14=0,"",IF(AND('Pedido e Cotação'!H14="Fosforilação",'Pedido e Cotação'!F14=10),AL$7,IF(AND('Pedido e Cotação'!H14="Fosforilação",'Pedido e Cotação'!F14=25),AM$7,IF(AND('Pedido e Cotação'!H14="Fosforilação",'Pedido e Cotação'!F14=50),AN$7,IF(AND('Pedido e Cotação'!H14="Fosforilação",'Pedido e Cotação'!F14=100),AO$7,IF(AND('Pedido e Cotação'!H14="Fosforilação",'Pedido e Cotação'!F14=200),AP$7,IF(AND('Pedido e Cotação'!H14="Fosforilação",'Pedido e Cotação'!F14=1000),AQ$7,"")))))))</f>
        <v/>
      </c>
      <c r="C4" s="241" t="str">
        <f aca="false">IF('Pedido e Cotação'!H14=0,"",IF(AND('Pedido e Cotação'!H14="Quasar 570",'Pedido e Cotação'!F14=10),AL$8,IF(AND('Pedido e Cotação'!H14="Quasar 570",'Pedido e Cotação'!F14=25),AM$8,IF(AND('Pedido e Cotação'!H14="Quasar 570",'Pedido e Cotação'!F14=50),AN$8,IF(AND('Pedido e Cotação'!H14="Quasar 570",'Pedido e Cotação'!F14=100),AO$8,IF(AND('Pedido e Cotação'!H14="Quasar 570",'Pedido e Cotação'!F14=200),AP$8,IF(AND('Pedido e Cotação'!H14="Quasar 570",'Pedido e Cotação'!F14=1000),AQ$8,"")))))))</f>
        <v/>
      </c>
      <c r="D4" s="241" t="str">
        <f aca="false">IF('Pedido e Cotação'!H14=0,"",IF(AND('Pedido e Cotação'!H14="Quasar 670",'Pedido e Cotação'!F14=10),AL$9,IF(AND('Pedido e Cotação'!H14="Quasar 670",'Pedido e Cotação'!F14=25),AM$9,IF(AND('Pedido e Cotação'!H14="Quasar 670",'Pedido e Cotação'!F14=50),AN$9,IF(AND('Pedido e Cotação'!H14="Quasar 670",'Pedido e Cotação'!F14=100),AO$9,IF(AND('Pedido e Cotação'!H14="Quasar 670",'Pedido e Cotação'!F14=200),AP$9,IF(AND('Pedido e Cotação'!H14="Quasar 670",'Pedido e Cotação'!F14=1000),AQ$9,"")))))))</f>
        <v/>
      </c>
      <c r="E4" s="241" t="str">
        <f aca="false">IF('Pedido e Cotação'!H14=0,"",IF(AND('Pedido e Cotação'!H14="Quasar 705",'Pedido e Cotação'!F14=10),AL$10,IF(AND('Pedido e Cotação'!H14="Quasar 705",'Pedido e Cotação'!F14=25),AM$10,IF(AND('Pedido e Cotação'!H14="Quasar 705",'Pedido e Cotação'!F14=50),AN$10,IF(AND('Pedido e Cotação'!H14="Quasar 705",'Pedido e Cotação'!F14=100),AO$10,IF(AND('Pedido e Cotação'!H14="Quasar 705",'Pedido e Cotação'!F14=200),AP$10,IF(AND('Pedido e Cotação'!H14="Quasar 705",'Pedido e Cotação'!F14=1000),AQ$10,"")))))))</f>
        <v/>
      </c>
      <c r="F4" s="241" t="str">
        <f aca="false">IF('Pedido e Cotação'!H14=0,"",IF(AND('Pedido e Cotação'!H14="CAL Flúor Orange 560",'Pedido e Cotação'!F14=10),AL$11,IF(AND('Pedido e Cotação'!H14="CAL Flúor Orange 560",'Pedido e Cotação'!F14=25),AM$11,IF(AND('Pedido e Cotação'!H14="CAL Flúor Orange 560",'Pedido e Cotação'!F14=50),AN$11,IF(AND('Pedido e Cotação'!H14="CAL Flúor Orange 560",'Pedido e Cotação'!F14=100),AO$11,IF(AND('Pedido e Cotação'!H14="CAL Flúor Orange 560",'Pedido e Cotação'!F14=200),AP$11,IF(AND('Pedido e Cotação'!H14="CAL Flúor Orange 560",'Pedido e Cotação'!F14=1000),AQ$11,"")))))))</f>
        <v/>
      </c>
      <c r="G4" s="241" t="str">
        <f aca="false">IF('Pedido e Cotação'!H14=0,"",IF(AND('Pedido e Cotação'!H14="CAL Flúor Red 590",'Pedido e Cotação'!F14=10),AL$12,IF(AND('Pedido e Cotação'!H14="CAL Flúor Red 590",'Pedido e Cotação'!F14=25),AM$12,IF(AND('Pedido e Cotação'!H14="CAL Flúor Red 590",'Pedido e Cotação'!F14=50),AN$12,IF(AND('Pedido e Cotação'!H14="CAL Flúor Red 590",'Pedido e Cotação'!F14=100),AO$12,IF(AND('Pedido e Cotação'!H14="CAL Flúor Red 590",'Pedido e Cotação'!F14=200),AP$12,IF(AND('Pedido e Cotação'!H14="CAL Flúor Red 590",'Pedido e Cotação'!F14=1000),AQ$12,"")))))))</f>
        <v/>
      </c>
      <c r="H4" s="241" t="str">
        <f aca="false">IF('Pedido e Cotação'!H14=0,"",IF(AND('Pedido e Cotação'!H14="CAL Flúor Red 610",'Pedido e Cotação'!F14=10),AL$13,IF(AND('Pedido e Cotação'!H14="CAL Flúor Red 610",'Pedido e Cotação'!F14=25),AM$13,IF(AND('Pedido e Cotação'!H14="CAL Flúor Red 610",'Pedido e Cotação'!F14=50),AN$13,IF(AND('Pedido e Cotação'!H14="CAL Flúor Red 610",'Pedido e Cotação'!F14=100),AO$13,IF(AND('Pedido e Cotação'!H14="CAL Flúor Red 610",'Pedido e Cotação'!F14=200),AP$13,IF(AND('Pedido e Cotação'!H14="CAL Flúor Red 610",'Pedido e Cotação'!F14=1000),AQ$13,"")))))))</f>
        <v/>
      </c>
      <c r="I4" s="241" t="str">
        <f aca="false">IF('Pedido e Cotação'!H14=0,"",IF(AND('Pedido e Cotação'!H14="TET",'Pedido e Cotação'!F14=10),AL$14,IF(AND('Pedido e Cotação'!H14="TET",'Pedido e Cotação'!F14=25),AM$14,IF(AND('Pedido e Cotação'!H14="TET",'Pedido e Cotação'!F14=50),AN$14,IF(AND('Pedido e Cotação'!H14="TET",'Pedido e Cotação'!F14=100),AO$14,IF(AND('Pedido e Cotação'!H14="TET",'Pedido e Cotação'!F14=200),AP$14,IF(AND('Pedido e Cotação'!H14="TET",'Pedido e Cotação'!F14=1000),AQ$14,"")))))))</f>
        <v/>
      </c>
      <c r="J4" s="241" t="str">
        <f aca="false">IF('Pedido e Cotação'!H14=0,"",IF(AND('Pedido e Cotação'!H14="PEG-6",'Pedido e Cotação'!F14=10),AL$19,IF(AND('Pedido e Cotação'!H14="PEG-6",'Pedido e Cotação'!F14=25),AM$19,IF(AND('Pedido e Cotação'!H14="PEG-6",'Pedido e Cotação'!F14=50),AN$19,IF(AND('Pedido e Cotação'!H14="PEG-6",'Pedido e Cotação'!F14=100),AO$19,IF(AND('Pedido e Cotação'!H14="PEG-6",'Pedido e Cotação'!F14=200),AP$19,IF(AND('Pedido e Cotação'!H14="PEG-6",'Pedido e Cotação'!F14=1000),AQ$19,"")))))))</f>
        <v/>
      </c>
      <c r="K4" s="241" t="str">
        <f aca="false">IF('Pedido e Cotação'!H14=0,"",IF(AND('Pedido e Cotação'!H14="Biotina",'Pedido e Cotação'!F14=10),AL$18,IF(AND('Pedido e Cotação'!H14="Biotina",'Pedido e Cotação'!F14=25),AM$18,IF(AND('Pedido e Cotação'!H14="Biotina",'Pedido e Cotação'!F14=50),AN$18,IF(AND('Pedido e Cotação'!H14="Biotina",'Pedido e Cotação'!F14=100),AO$18,IF(AND('Pedido e Cotação'!H14="Biotina",'Pedido e Cotação'!F14=200),AP$18,IF(AND('Pedido e Cotação'!H14="Biotina",'Pedido e Cotação'!F14=1000),AQ$18,"")))))))</f>
        <v/>
      </c>
      <c r="L4" s="241" t="str">
        <f aca="false">IF('Pedido e Cotação'!H14=0,"",IF(AND('Pedido e Cotação'!H14="Thiol C6",'Pedido e Cotação'!F14=10),AL$22,IF(AND('Pedido e Cotação'!H14="Thiol C6",'Pedido e Cotação'!F14=25),AM$22,IF(AND('Pedido e Cotação'!H14="Thiol C6",'Pedido e Cotação'!F14=50),AN$22,IF(AND('Pedido e Cotação'!H14="Thiol C6",'Pedido e Cotação'!F14=100),AO$22,IF(AND('Pedido e Cotação'!H14="Thiol C6",'Pedido e Cotação'!F14=200),AP$22,IF(AND('Pedido e Cotação'!H14="Thiol C6",'Pedido e Cotação'!F14=1000),AQ$22,"")))))))</f>
        <v/>
      </c>
      <c r="M4" s="241" t="str">
        <f aca="false">IF('Pedido e Cotação'!H14=0,"",IF(AND('Pedido e Cotação'!H14="Cy3",'Pedido e Cotação'!F14=10),AL$16,IF(AND('Pedido e Cotação'!H14="Cy3",'Pedido e Cotação'!F14=25),AM$16,IF(AND('Pedido e Cotação'!H14="Cy3",'Pedido e Cotação'!F14=50),AN$16,IF(AND('Pedido e Cotação'!H14="Cy3",'Pedido e Cotação'!F14=100),AO$16,IF(AND('Pedido e Cotação'!H14="Cy3",'Pedido e Cotação'!F14=200),AP$16,IF(AND('Pedido e Cotação'!H14="Cy3",'Pedido e Cotação'!F14=1000),AQ$16,"")))))))</f>
        <v/>
      </c>
      <c r="N4" s="241" t="str">
        <f aca="false">IF('Pedido e Cotação'!H14=0,"",IF(AND('Pedido e Cotação'!H14="Cy5",'Pedido e Cotação'!F14=10),AL$17,IF(AND('Pedido e Cotação'!H14="Cy5",'Pedido e Cotação'!F14=25),AM$17,IF(AND('Pedido e Cotação'!H14="Cy5",'Pedido e Cotação'!F14=50),AN$17,IF(AND('Pedido e Cotação'!H14="Cy5",'Pedido e Cotação'!F14=100),AO$17,IF(AND('Pedido e Cotação'!H14="Cy5",'Pedido e Cotação'!F14=200),AP$17,IF(AND('Pedido e Cotação'!H14="Cy5",'Pedido e Cotação'!F14=1000),AQ$17,"")))))))</f>
        <v/>
      </c>
      <c r="O4" s="241" t="str">
        <f aca="false">IF('Pedido e Cotação'!H14=0,"",IF(AND('Pedido e Cotação'!H14="C3 Spacer",'Pedido e Cotação'!F14=10),AL$20,IF(AND('Pedido e Cotação'!H14="C3 Spacer",'Pedido e Cotação'!F14=25),AM$20,IF(AND('Pedido e Cotação'!H14="C3 Spacer",'Pedido e Cotação'!F14=50),AN$20,IF(AND('Pedido e Cotação'!H14="C3 Spacer",'Pedido e Cotação'!F14=100),AO$20,IF(AND('Pedido e Cotação'!H14="C3 Spacer",'Pedido e Cotação'!F14=200),AP$20,IF(AND('Pedido e Cotação'!H14="C3 Spacer",'Pedido e Cotação'!F14=1000),AQ$20,"")))))))</f>
        <v/>
      </c>
      <c r="P4" s="241" t="str">
        <f aca="false">IF('Pedido e Cotação'!H14=0,"",IF(AND('Pedido e Cotação'!H14="C6 Spacer",'Pedido e Cotação'!F14=10),AL$21,IF(AND('Pedido e Cotação'!H14="C6 Spacer",'Pedido e Cotação'!F14=25),AM$21,IF(AND('Pedido e Cotação'!H14="C6 Spacer",'Pedido e Cotação'!F14=50),AN$21,IF(AND('Pedido e Cotação'!H14="C6 Spacer",'Pedido e Cotação'!F14=100),AO$21,IF(AND('Pedido e Cotação'!H14="C6 Spacer",'Pedido e Cotação'!F14=200),AP$21,IF(AND('Pedido e Cotação'!H14="C6 Spacer",'Pedido e Cotação'!F14=1000),AQ$21,"")))))))</f>
        <v/>
      </c>
      <c r="Q4" s="241" t="str">
        <f aca="false">IF('Pedido e Cotação'!H14=0,"",IF(AND('Pedido e Cotação'!H14="HEX",'Pedido e Cotação'!F14=10),AL$15,IF(AND('Pedido e Cotação'!H14="HEX",'Pedido e Cotação'!F14=25),AM$15,IF(AND('Pedido e Cotação'!H14="HEX",'Pedido e Cotação'!F14=50),AN$15,IF(AND('Pedido e Cotação'!H14="HEX",'Pedido e Cotação'!F14=100),AO$15,IF(AND('Pedido e Cotação'!H14="HEX",'Pedido e Cotação'!F14=200),AP$15,IF(AND('Pedido e Cotação'!H14="HEX",'Pedido e Cotação'!F14=1000),AQ$15,"")))))))</f>
        <v/>
      </c>
      <c r="R4" s="241" t="str">
        <f aca="false">IF('Pedido e Cotação'!H14=0,"",IF(AND('Pedido e Cotação'!H14="Amino C6",'Pedido e Cotação'!F14=10),AL$23,IF(AND('Pedido e Cotação'!H14="Amino C6",'Pedido e Cotação'!F14=25),AM$23,IF(AND('Pedido e Cotação'!H14="Amino C6",'Pedido e Cotação'!F14=50),AN$23,IF(AND('Pedido e Cotação'!H14="Amino C6",'Pedido e Cotação'!F14=100),AO$23,IF(AND('Pedido e Cotação'!H14="Amino C6",'Pedido e Cotação'!F14=200),AP$23,IF(AND('Pedido e Cotação'!H14="Amino C6",'Pedido e Cotação'!F14=1000),AQ$23,"")))))))</f>
        <v/>
      </c>
      <c r="S4" s="241" t="str">
        <f aca="false">IF('Pedido e Cotação'!I14=0,"",IF(AND('Pedido e Cotação'!I14="FAM",'Pedido e Cotação'!F14=10),AL$24,IF(AND('Pedido e Cotação'!I14="FAM",'Pedido e Cotação'!F14=25),AM$24,IF(AND('Pedido e Cotação'!I14="FAM",'Pedido e Cotação'!F14=50),AN$24,IF(AND('Pedido e Cotação'!I14="FAM",'Pedido e Cotação'!F14=100),AO$24,IF(AND('Pedido e Cotação'!I14="FAM",'Pedido e Cotação'!F14=200),AP$24,IF(AND('Pedido e Cotação'!I14="FAM",'Pedido e Cotação'!F14=1000),AQ$24,"")))))))</f>
        <v/>
      </c>
      <c r="T4" s="241" t="str">
        <f aca="false">IF('Pedido e Cotação'!I14=0,"",IF(AND('Pedido e Cotação'!I14="Amino On",'Pedido e Cotação'!F14=10),AL$25,IF(AND('Pedido e Cotação'!I14="Amino On",'Pedido e Cotação'!F14=25),AM$25,IF(AND('Pedido e Cotação'!I14="Amino On",'Pedido e Cotação'!F14=50),AN$25,IF(AND('Pedido e Cotação'!I14="Amino On",'Pedido e Cotação'!F14=100),AO$25,IF(AND('Pedido e Cotação'!I14="Amino On",'Pedido e Cotação'!F14=200),AP$25,IF(AND('Pedido e Cotação'!I14="Amino On",'Pedido e Cotação'!F14=1000),AQ$25,"")))))))</f>
        <v/>
      </c>
      <c r="U4" s="241" t="str">
        <f aca="false">IF('Pedido e Cotação'!I14=0,"",IF(AND('Pedido e Cotação'!I14="TAMRA",'Pedido e Cotação'!F14=10),AL$26,IF(AND('Pedido e Cotação'!I14="TAMRA",'Pedido e Cotação'!F14=25),AM$26,IF(AND('Pedido e Cotação'!I14="TAMRA",'Pedido e Cotação'!F14=50),AN$26,IF(AND('Pedido e Cotação'!I14="TAMRA",'Pedido e Cotação'!F14=100),AO$26,IF(AND('Pedido e Cotação'!I14="TAMRA",'Pedido e Cotação'!F14=200),AP$26,IF(AND('Pedido e Cotação'!I14="TAMRA",'Pedido e Cotação'!F14=1000),AQ$26,"")))))))</f>
        <v/>
      </c>
      <c r="V4" s="241" t="str">
        <f aca="false">IF('Pedido e Cotação'!I14=0,"",IF(AND('Pedido e Cotação'!I14="BHQ 1",'Pedido e Cotação'!F14=10),AL$27,IF(AND('Pedido e Cotação'!I14="BHQ 1",'Pedido e Cotação'!F14=25),AM$27,IF(AND('Pedido e Cotação'!I14="BHQ 1",'Pedido e Cotação'!F14=50),AN$27,IF(AND('Pedido e Cotação'!I14="BHQ 1",'Pedido e Cotação'!F14=100),AO$27,IF(AND('Pedido e Cotação'!I14="BHQ 1",'Pedido e Cotação'!F14=200),AP$27,IF(AND('Pedido e Cotação'!I14="BHQ 1",'Pedido e Cotação'!F14=1000),AQ$27,"")))))))</f>
        <v/>
      </c>
      <c r="W4" s="241" t="str">
        <f aca="false">IF('Pedido e Cotação'!I14=0,"",IF(AND('Pedido e Cotação'!I14="BHQ 2",'Pedido e Cotação'!F14=10),AL$28,IF(AND('Pedido e Cotação'!I14="BHQ 2",'Pedido e Cotação'!F14=25),AM$28,IF(AND('Pedido e Cotação'!I14="BHQ 2",'Pedido e Cotação'!F14=50),AN$28,IF(AND('Pedido e Cotação'!I14="BHQ 2",'Pedido e Cotação'!F14=100),AO$28,IF(AND('Pedido e Cotação'!I14="BHQ 2",'Pedido e Cotação'!F14=200),AP$28,IF(AND('Pedido e Cotação'!I14="BHQ 2",'Pedido e Cotação'!F14=1000),AQ$28,"")))))))</f>
        <v/>
      </c>
      <c r="X4" s="241" t="str">
        <f aca="false">IF('Pedido e Cotação'!I14=0,"",IF(AND('Pedido e Cotação'!I14="BHQ 3",'Pedido e Cotação'!F14=10),AL$29,IF(AND('Pedido e Cotação'!I14="BHQ 3",'Pedido e Cotação'!F14=25),AM$29,IF(AND('Pedido e Cotação'!I14="BHQ 3",'Pedido e Cotação'!F14=50),AN$29,IF(AND('Pedido e Cotação'!I14="BHQ 3",'Pedido e Cotação'!F14=100),AO$29,IF(AND('Pedido e Cotação'!I14="BHQ 3",'Pedido e Cotação'!F14=200),AP$29,IF(AND('Pedido e Cotação'!I14="BHQ 3",'Pedido e Cotação'!F14=1000),AQ$29,"")))))))</f>
        <v/>
      </c>
      <c r="Y4" s="241" t="str">
        <f aca="false">IF('Pedido e Cotação'!I14=0,"",IF(AND('Pedido e Cotação'!I14="ROX",'Pedido e Cotação'!F14=10),AL$31,IF(AND('Pedido e Cotação'!I14="ROX",'Pedido e Cotação'!F14=25),AM$31,IF(AND('Pedido e Cotação'!I14="ROX",'Pedido e Cotação'!F14=50),AN$31,IF(AND('Pedido e Cotação'!I14="ROX",'Pedido e Cotação'!F14=100),AO$31,IF(AND('Pedido e Cotação'!I14="ROX",'Pedido e Cotação'!F14=200),AP$31,IF(AND('Pedido e Cotação'!I14="ROX",'Pedido e Cotação'!F14=1000),AQ$31,"")))))))</f>
        <v/>
      </c>
      <c r="Z4" s="241" t="str">
        <f aca="false">IF('Pedido e Cotação'!I14=0,"",IF(AND('Pedido e Cotação'!I14="Dabcyl",'Pedido e Cotação'!F14=10),AL$30,IF(AND('Pedido e Cotação'!I14="Dabcyl",'Pedido e Cotação'!F14=25),AM$30,IF(AND('Pedido e Cotação'!I14="Dabcyl",'Pedido e Cotação'!F14=50),AN$30,IF(AND('Pedido e Cotação'!I14="Dabcyl",'Pedido e Cotação'!F14=100),AO$30,IF(AND('Pedido e Cotação'!I14="Dabcyl",'Pedido e Cotação'!F14=200),AP$30,IF(AND('Pedido e Cotação'!I14="Dabcyl",'Pedido e Cotação'!F14=1000),AQ$30,"")))))))</f>
        <v/>
      </c>
      <c r="AA4" s="242" t="str">
        <f aca="false">IF('Pedido e Cotação'!I14=0,"",IF(AND('Pedido e Cotação'!I14="Colesterol TEG",'Pedido e Cotação'!F14=10),AL$32,IF(AND('Pedido e Cotação'!I14="Colesterol TEG",'Pedido e Cotação'!F14=25),AM$32,IF(AND('Pedido e Cotação'!I14="Colesterol TEG",'Pedido e Cotação'!F14=50),AN$32,IF(AND('Pedido e Cotação'!I14="Colesterol TEG",'Pedido e Cotação'!F14=100),AO$32,IF(AND('Pedido e Cotação'!I14="Colesterol TEG",'Pedido e Cotação'!F14=200),AP$32,IF(AND('Pedido e Cotação'!I14="Colesterol TEG",'Pedido e Cotação'!F14=1000),AQ$32,"")))))))</f>
        <v/>
      </c>
      <c r="AB4" s="242" t="str">
        <f aca="false">IF('Pedido e Cotação'!I14=0,"",IF(AND('Pedido e Cotação'!I14="Ferroceno",'Pedido e Cotação'!F14=10),AL$33,IF(AND('Pedido e Cotação'!I14="Ferroceno",'Pedido e Cotação'!F14=25),AM$33,IF(AND('Pedido e Cotação'!I14="Ferroceno",'Pedido e Cotação'!F14=50),AN$33,IF(AND('Pedido e Cotação'!I14="Ferroceno",'Pedido e Cotação'!F14=100),AO$33,IF(AND('Pedido e Cotação'!I14="Ferroceno",'Pedido e Cotação'!F14=200),AP$33,IF(AND('Pedido e Cotação'!I14="Ferroceno",'Pedido e Cotação'!F14=1000),AQ$33,"")))))))</f>
        <v/>
      </c>
      <c r="AC4" s="242" t="str">
        <f aca="false">IF('Pedido e Cotação'!I14=0,"",IF(AND('Pedido e Cotação'!I14="Spacer C3",'Pedido e Cotação'!F14=10),AL$36,IF(AND('Pedido e Cotação'!I14="Spacer C3",'Pedido e Cotação'!F14=25),AM$36,IF(AND('Pedido e Cotação'!I14="Spacer C3",'Pedido e Cotação'!F14=50),AN$36,IF(AND('Pedido e Cotação'!I14="Spacer C3",'Pedido e Cotação'!F14=100),AO$36,IF(AND('Pedido e Cotação'!I14="Spacer C3",'Pedido e Cotação'!F14=200),AP$36,IF(AND('Pedido e Cotação'!I14="Spacer C3",'Pedido e Cotação'!F14=1000),AQ$36,"")))))))</f>
        <v/>
      </c>
      <c r="AD4" s="242" t="str">
        <f aca="false">IF('Pedido e Cotação'!I14=0,"",IF(AND('Pedido e Cotação'!I14="Spacer C6",'Pedido e Cotação'!F14=10),AL$37,IF(AND('Pedido e Cotação'!I14="Spacer C6",'Pedido e Cotação'!F14=25),AM$37,IF(AND('Pedido e Cotação'!I14="Spacer C6",'Pedido e Cotação'!F14=50),AN$37,IF(AND('Pedido e Cotação'!I14="Spacer C6",'Pedido e Cotação'!F14=100),AO$37,IF(AND('Pedido e Cotação'!I14="Spacer C6",'Pedido e Cotação'!F14=200),AP$37,IF(AND('Pedido e Cotação'!I14="Spacer C6",'Pedido e Cotação'!F14=1000),AQ$37,"")))))))</f>
        <v/>
      </c>
      <c r="AE4" s="242" t="str">
        <f aca="false">IF('Pedido e Cotação'!I14=0,"",IF(AND('Pedido e Cotação'!I14="Biotina",'Pedido e Cotação'!F14=10),AL$38,IF(AND('Pedido e Cotação'!I14="Biotina",'Pedido e Cotação'!F14=25),AM$38,IF(AND('Pedido e Cotação'!I14="Biotina",'Pedido e Cotação'!F14=50),AN$38,IF(AND('Pedido e Cotação'!I14="Biotina",'Pedido e Cotação'!F14=100),AO$38,IF(AND('Pedido e Cotação'!I14="Biotina",'Pedido e Cotação'!F14=200),AP$38,IF(AND('Pedido e Cotação'!I14="Biotina",'Pedido e Cotação'!F14=1000),AQ$38,"")))))))</f>
        <v/>
      </c>
      <c r="AF4" s="242" t="str">
        <f aca="false">IF('Pedido e Cotação'!I14=0,"",IF(AND('Pedido e Cotação'!I14="Fosforilação",'Pedido e Cotação'!F14=10),AL$39,IF(AND('Pedido e Cotação'!I14="Fosforilação",'Pedido e Cotação'!F14=25),AM$39,IF(AND('Pedido e Cotação'!I14="Fosforilação",'Pedido e Cotação'!F14=50),AN$39,IF(AND('Pedido e Cotação'!I14="Fosforilação",'Pedido e Cotação'!F14=100),AO$39,IF(AND('Pedido e Cotação'!I14="Fosforilação",'Pedido e Cotação'!F14=200),AP$39,IF(AND('Pedido e Cotação'!I14="Fosforilação",'Pedido e Cotação'!F14=1000),AQ$39,"")))))))</f>
        <v/>
      </c>
      <c r="AG4" s="242" t="str">
        <f aca="false">IF('Pedido e Cotação'!I14=0,"",IF(AND('Pedido e Cotação'!I14="Thiol C6",'Pedido e Cotação'!F14=10),AL$34,IF(AND('Pedido e Cotação'!I14="Thiol C6",'Pedido e Cotação'!F14=25),AM$34,IF(AND('Pedido e Cotação'!I14="Thiol C6",'Pedido e Cotação'!F14=50),AN$34,IF(AND('Pedido e Cotação'!I14="Thiol C6",'Pedido e Cotação'!F14=100),AO$34,IF(AND('Pedido e Cotação'!I14="Thiol C6",'Pedido e Cotação'!F14=200),AP$34,IF(AND('Pedido e Cotação'!I14="Thiol C6",'Pedido e Cotação'!F14=1000),AQ$34,"")))))))</f>
        <v/>
      </c>
      <c r="AH4" s="242" t="str">
        <f aca="false">IF('Pedido e Cotação'!I14=0,"",IF(AND('Pedido e Cotação'!I14="Dithiol Serinol",'Pedido e Cotação'!F14=10),AL$35,IF(AND('Pedido e Cotação'!I14="Dithiol Serinol",'Pedido e Cotação'!F14=25),AM$35,IF(AND('Pedido e Cotação'!I14="Dithiol Serinol",'Pedido e Cotação'!F14=50),AN$35,IF(AND('Pedido e Cotação'!I14="Dithiol Serinol",'Pedido e Cotação'!F14=100),AO$35,IF(AND('Pedido e Cotação'!I14="Dithiol Serinol",'Pedido e Cotação'!F14=200),AP$35,IF(AND('Pedido e Cotação'!I14="Dithiol Serinol",'Pedido e Cotação'!F14=1000),AQ$35,"")))))))</f>
        <v/>
      </c>
      <c r="AI4" s="241" t="n">
        <f aca="false">SUM(A4:AH4)</f>
        <v>0</v>
      </c>
      <c r="AK4" s="243" t="s">
        <v>1100</v>
      </c>
      <c r="AL4" s="243"/>
      <c r="AM4" s="243"/>
      <c r="AN4" s="243"/>
      <c r="AO4" s="243"/>
      <c r="AP4" s="243"/>
      <c r="AQ4" s="243"/>
    </row>
    <row r="5" customFormat="false" ht="13.5" hidden="false" customHeight="false" outlineLevel="0" collapsed="false">
      <c r="A5" s="241" t="str">
        <f aca="false">IF('Pedido e Cotação'!H15=0,"",IF(AND('Pedido e Cotação'!H15="FAM",'Pedido e Cotação'!F15=10),AL$6,IF(AND('Pedido e Cotação'!H15="FAM",'Pedido e Cotação'!F15=25),AM$6,IF(AND('Pedido e Cotação'!H15="FAM",'Pedido e Cotação'!F15=50),AN$6,IF(AND('Pedido e Cotação'!H15="FAM",'Pedido e Cotação'!F15=100),AO$6,IF(AND('Pedido e Cotação'!H15="FAM",'Pedido e Cotação'!F15=200),AP$6,IF(AND('Pedido e Cotação'!H15="FAM",'Pedido e Cotação'!F15=1000),AQ$6,"")))))))</f>
        <v/>
      </c>
      <c r="B5" s="241" t="str">
        <f aca="false">IF('Pedido e Cotação'!H15=0,"",IF(AND('Pedido e Cotação'!H15="Fosforilação",'Pedido e Cotação'!F15=10),AL$7,IF(AND('Pedido e Cotação'!H15="Fosforilação",'Pedido e Cotação'!F15=25),AM$7,IF(AND('Pedido e Cotação'!H15="Fosforilação",'Pedido e Cotação'!F15=50),AN$7,IF(AND('Pedido e Cotação'!H15="Fosforilação",'Pedido e Cotação'!F15=100),AO$7,IF(AND('Pedido e Cotação'!H15="Fosforilação",'Pedido e Cotação'!F15=200),AP$7,IF(AND('Pedido e Cotação'!H15="Fosforilação",'Pedido e Cotação'!F15=1000),AQ$7,"")))))))</f>
        <v/>
      </c>
      <c r="C5" s="241" t="str">
        <f aca="false">IF('Pedido e Cotação'!H15=0,"",IF(AND('Pedido e Cotação'!H15="Quasar 570",'Pedido e Cotação'!F15=10),AL$8,IF(AND('Pedido e Cotação'!H15="Quasar 570",'Pedido e Cotação'!F15=25),AM$8,IF(AND('Pedido e Cotação'!H15="Quasar 570",'Pedido e Cotação'!F15=50),AN$8,IF(AND('Pedido e Cotação'!H15="Quasar 570",'Pedido e Cotação'!F15=100),AO$8,IF(AND('Pedido e Cotação'!H15="Quasar 570",'Pedido e Cotação'!F15=200),AP$8,IF(AND('Pedido e Cotação'!H15="Quasar 570",'Pedido e Cotação'!F15=1000),AQ$8,"")))))))</f>
        <v/>
      </c>
      <c r="D5" s="241" t="str">
        <f aca="false">IF('Pedido e Cotação'!H15=0,"",IF(AND('Pedido e Cotação'!H15="Quasar 670",'Pedido e Cotação'!F15=10),AL$9,IF(AND('Pedido e Cotação'!H15="Quasar 670",'Pedido e Cotação'!F15=25),AM$9,IF(AND('Pedido e Cotação'!H15="Quasar 670",'Pedido e Cotação'!F15=50),AN$9,IF(AND('Pedido e Cotação'!H15="Quasar 670",'Pedido e Cotação'!F15=100),AO$9,IF(AND('Pedido e Cotação'!H15="Quasar 670",'Pedido e Cotação'!F15=200),AP$9,IF(AND('Pedido e Cotação'!H15="Quasar 670",'Pedido e Cotação'!F15=1000),AQ$9,"")))))))</f>
        <v/>
      </c>
      <c r="E5" s="241" t="str">
        <f aca="false">IF('Pedido e Cotação'!H15=0,"",IF(AND('Pedido e Cotação'!H15="Quasar 705",'Pedido e Cotação'!F15=10),AL$10,IF(AND('Pedido e Cotação'!H15="Quasar 705",'Pedido e Cotação'!F15=25),AM$10,IF(AND('Pedido e Cotação'!H15="Quasar 705",'Pedido e Cotação'!F15=50),AN$10,IF(AND('Pedido e Cotação'!H15="Quasar 705",'Pedido e Cotação'!F15=100),AO$10,IF(AND('Pedido e Cotação'!H15="Quasar 705",'Pedido e Cotação'!F15=200),AP$10,IF(AND('Pedido e Cotação'!H15="Quasar 705",'Pedido e Cotação'!F15=1000),AQ$10,"")))))))</f>
        <v/>
      </c>
      <c r="F5" s="241" t="str">
        <f aca="false">IF('Pedido e Cotação'!H15=0,"",IF(AND('Pedido e Cotação'!H15="CAL Flúor Orange 560",'Pedido e Cotação'!F15=10),AL$11,IF(AND('Pedido e Cotação'!H15="CAL Flúor Orange 560",'Pedido e Cotação'!F15=25),AM$11,IF(AND('Pedido e Cotação'!H15="CAL Flúor Orange 560",'Pedido e Cotação'!F15=50),AN$11,IF(AND('Pedido e Cotação'!H15="CAL Flúor Orange 560",'Pedido e Cotação'!F15=100),AO$11,IF(AND('Pedido e Cotação'!H15="CAL Flúor Orange 560",'Pedido e Cotação'!F15=200),AP$11,IF(AND('Pedido e Cotação'!H15="CAL Flúor Orange 560",'Pedido e Cotação'!F15=1000),AQ$11,"")))))))</f>
        <v/>
      </c>
      <c r="G5" s="241" t="str">
        <f aca="false">IF('Pedido e Cotação'!H15=0,"",IF(AND('Pedido e Cotação'!H15="CAL Flúor Red 590",'Pedido e Cotação'!F15=10),AL$12,IF(AND('Pedido e Cotação'!H15="CAL Flúor Red 590",'Pedido e Cotação'!F15=25),AM$12,IF(AND('Pedido e Cotação'!H15="CAL Flúor Red 590",'Pedido e Cotação'!F15=50),AN$12,IF(AND('Pedido e Cotação'!H15="CAL Flúor Red 590",'Pedido e Cotação'!F15=100),AO$12,IF(AND('Pedido e Cotação'!H15="CAL Flúor Red 590",'Pedido e Cotação'!F15=200),AP$12,IF(AND('Pedido e Cotação'!H15="CAL Flúor Red 590",'Pedido e Cotação'!F15=1000),AQ$12,"")))))))</f>
        <v/>
      </c>
      <c r="H5" s="241" t="str">
        <f aca="false">IF('Pedido e Cotação'!H15=0,"",IF(AND('Pedido e Cotação'!H15="CAL Flúor Red 610",'Pedido e Cotação'!F15=10),AL$13,IF(AND('Pedido e Cotação'!H15="CAL Flúor Red 610",'Pedido e Cotação'!F15=25),AM$13,IF(AND('Pedido e Cotação'!H15="CAL Flúor Red 610",'Pedido e Cotação'!F15=50),AN$13,IF(AND('Pedido e Cotação'!H15="CAL Flúor Red 610",'Pedido e Cotação'!F15=100),AO$13,IF(AND('Pedido e Cotação'!H15="CAL Flúor Red 610",'Pedido e Cotação'!F15=200),AP$13,IF(AND('Pedido e Cotação'!H15="CAL Flúor Red 610",'Pedido e Cotação'!F15=1000),AQ$13,"")))))))</f>
        <v/>
      </c>
      <c r="I5" s="241" t="str">
        <f aca="false">IF('Pedido e Cotação'!H15=0,"",IF(AND('Pedido e Cotação'!H15="TET",'Pedido e Cotação'!F15=10),AL$14,IF(AND('Pedido e Cotação'!H15="TET",'Pedido e Cotação'!F15=25),AM$14,IF(AND('Pedido e Cotação'!H15="TET",'Pedido e Cotação'!F15=50),AN$14,IF(AND('Pedido e Cotação'!H15="TET",'Pedido e Cotação'!F15=100),AO$14,IF(AND('Pedido e Cotação'!H15="TET",'Pedido e Cotação'!F15=200),AP$14,IF(AND('Pedido e Cotação'!H15="TET",'Pedido e Cotação'!F15=1000),AQ$14,"")))))))</f>
        <v/>
      </c>
      <c r="J5" s="241" t="str">
        <f aca="false">IF('Pedido e Cotação'!H15=0,"",IF(AND('Pedido e Cotação'!H15="PEG-6",'Pedido e Cotação'!F15=10),AL$19,IF(AND('Pedido e Cotação'!H15="PEG-6",'Pedido e Cotação'!F15=25),AM$19,IF(AND('Pedido e Cotação'!H15="PEG-6",'Pedido e Cotação'!F15=50),AN$19,IF(AND('Pedido e Cotação'!H15="PEG-6",'Pedido e Cotação'!F15=100),AO$19,IF(AND('Pedido e Cotação'!H15="PEG-6",'Pedido e Cotação'!F15=200),AP$19,IF(AND('Pedido e Cotação'!H15="PEG-6",'Pedido e Cotação'!F15=1000),AQ$19,"")))))))</f>
        <v/>
      </c>
      <c r="K5" s="241" t="str">
        <f aca="false">IF('Pedido e Cotação'!H15=0,"",IF(AND('Pedido e Cotação'!H15="Biotina",'Pedido e Cotação'!F15=10),AL$18,IF(AND('Pedido e Cotação'!H15="Biotina",'Pedido e Cotação'!F15=25),AM$18,IF(AND('Pedido e Cotação'!H15="Biotina",'Pedido e Cotação'!F15=50),AN$18,IF(AND('Pedido e Cotação'!H15="Biotina",'Pedido e Cotação'!F15=100),AO$18,IF(AND('Pedido e Cotação'!H15="Biotina",'Pedido e Cotação'!F15=200),AP$18,IF(AND('Pedido e Cotação'!H15="Biotina",'Pedido e Cotação'!F15=1000),AQ$18,"")))))))</f>
        <v/>
      </c>
      <c r="L5" s="241" t="str">
        <f aca="false">IF('Pedido e Cotação'!H15=0,"",IF(AND('Pedido e Cotação'!H15="Thiol C6",'Pedido e Cotação'!F15=10),AL$22,IF(AND('Pedido e Cotação'!H15="Thiol C6",'Pedido e Cotação'!F15=25),AM$22,IF(AND('Pedido e Cotação'!H15="Thiol C6",'Pedido e Cotação'!F15=50),AN$22,IF(AND('Pedido e Cotação'!H15="Thiol C6",'Pedido e Cotação'!F15=100),AO$22,IF(AND('Pedido e Cotação'!H15="Thiol C6",'Pedido e Cotação'!F15=200),AP$22,IF(AND('Pedido e Cotação'!H15="Thiol C6",'Pedido e Cotação'!F15=1000),AQ$22,"")))))))</f>
        <v/>
      </c>
      <c r="M5" s="241" t="str">
        <f aca="false">IF('Pedido e Cotação'!H15=0,"",IF(AND('Pedido e Cotação'!H15="Cy3",'Pedido e Cotação'!F15=10),AL$16,IF(AND('Pedido e Cotação'!H15="Cy3",'Pedido e Cotação'!F15=25),AM$16,IF(AND('Pedido e Cotação'!H15="Cy3",'Pedido e Cotação'!F15=50),AN$16,IF(AND('Pedido e Cotação'!H15="Cy3",'Pedido e Cotação'!F15=100),AO$16,IF(AND('Pedido e Cotação'!H15="Cy3",'Pedido e Cotação'!F15=200),AP$16,IF(AND('Pedido e Cotação'!H15="Cy3",'Pedido e Cotação'!F15=1000),AQ$16,"")))))))</f>
        <v/>
      </c>
      <c r="N5" s="241" t="str">
        <f aca="false">IF('Pedido e Cotação'!H15=0,"",IF(AND('Pedido e Cotação'!H15="Cy5",'Pedido e Cotação'!F15=10),AL$17,IF(AND('Pedido e Cotação'!H15="Cy5",'Pedido e Cotação'!F15=25),AM$17,IF(AND('Pedido e Cotação'!H15="Cy5",'Pedido e Cotação'!F15=50),AN$17,IF(AND('Pedido e Cotação'!H15="Cy5",'Pedido e Cotação'!F15=100),AO$17,IF(AND('Pedido e Cotação'!H15="Cy5",'Pedido e Cotação'!F15=200),AP$17,IF(AND('Pedido e Cotação'!H15="Cy5",'Pedido e Cotação'!F15=1000),AQ$17,"")))))))</f>
        <v/>
      </c>
      <c r="O5" s="241" t="str">
        <f aca="false">IF('Pedido e Cotação'!H15=0,"",IF(AND('Pedido e Cotação'!H15="C3 Spacer",'Pedido e Cotação'!F15=10),AL$20,IF(AND('Pedido e Cotação'!H15="C3 Spacer",'Pedido e Cotação'!F15=25),AM$20,IF(AND('Pedido e Cotação'!H15="C3 Spacer",'Pedido e Cotação'!F15=50),AN$20,IF(AND('Pedido e Cotação'!H15="C3 Spacer",'Pedido e Cotação'!F15=100),AO$20,IF(AND('Pedido e Cotação'!H15="C3 Spacer",'Pedido e Cotação'!F15=200),AP$20,IF(AND('Pedido e Cotação'!H15="C3 Spacer",'Pedido e Cotação'!F15=1000),AQ$20,"")))))))</f>
        <v/>
      </c>
      <c r="P5" s="241" t="str">
        <f aca="false">IF('Pedido e Cotação'!H15=0,"",IF(AND('Pedido e Cotação'!H15="C6 Spacer",'Pedido e Cotação'!F15=10),AL$21,IF(AND('Pedido e Cotação'!H15="C6 Spacer",'Pedido e Cotação'!F15=25),AM$21,IF(AND('Pedido e Cotação'!H15="C6 Spacer",'Pedido e Cotação'!F15=50),AN$21,IF(AND('Pedido e Cotação'!H15="C6 Spacer",'Pedido e Cotação'!F15=100),AO$21,IF(AND('Pedido e Cotação'!H15="C6 Spacer",'Pedido e Cotação'!F15=200),AP$21,IF(AND('Pedido e Cotação'!H15="C6 Spacer",'Pedido e Cotação'!F15=1000),AQ$21,"")))))))</f>
        <v/>
      </c>
      <c r="Q5" s="241" t="str">
        <f aca="false">IF('Pedido e Cotação'!H15=0,"",IF(AND('Pedido e Cotação'!H15="HEX",'Pedido e Cotação'!F15=10),AL$15,IF(AND('Pedido e Cotação'!H15="HEX",'Pedido e Cotação'!F15=25),AM$15,IF(AND('Pedido e Cotação'!H15="HEX",'Pedido e Cotação'!F15=50),AN$15,IF(AND('Pedido e Cotação'!H15="HEX",'Pedido e Cotação'!F15=100),AO$15,IF(AND('Pedido e Cotação'!H15="HEX",'Pedido e Cotação'!F15=200),AP$15,IF(AND('Pedido e Cotação'!H15="HEX",'Pedido e Cotação'!F15=1000),AQ$15,"")))))))</f>
        <v/>
      </c>
      <c r="R5" s="241" t="str">
        <f aca="false">IF('Pedido e Cotação'!H15=0,"",IF(AND('Pedido e Cotação'!H15="Amino C6",'Pedido e Cotação'!F15=10),AL$23,IF(AND('Pedido e Cotação'!H15="Amino C6",'Pedido e Cotação'!F15=25),AM$23,IF(AND('Pedido e Cotação'!H15="Amino C6",'Pedido e Cotação'!F15=50),AN$23,IF(AND('Pedido e Cotação'!H15="Amino C6",'Pedido e Cotação'!F15=100),AO$23,IF(AND('Pedido e Cotação'!H15="Amino C6",'Pedido e Cotação'!F15=200),AP$23,IF(AND('Pedido e Cotação'!H15="Amino C6",'Pedido e Cotação'!F15=1000),AQ$23,"")))))))</f>
        <v/>
      </c>
      <c r="S5" s="241" t="str">
        <f aca="false">IF('Pedido e Cotação'!I15=0,"",IF(AND('Pedido e Cotação'!I15="FAM",'Pedido e Cotação'!F15=10),AL$24,IF(AND('Pedido e Cotação'!I15="FAM",'Pedido e Cotação'!F15=25),AM$24,IF(AND('Pedido e Cotação'!I15="FAM",'Pedido e Cotação'!F15=50),AN$24,IF(AND('Pedido e Cotação'!I15="FAM",'Pedido e Cotação'!F15=100),AO$24,IF(AND('Pedido e Cotação'!I15="FAM",'Pedido e Cotação'!F15=200),AP$24,IF(AND('Pedido e Cotação'!I15="FAM",'Pedido e Cotação'!F15=1000),AQ$24,"")))))))</f>
        <v/>
      </c>
      <c r="T5" s="241" t="str">
        <f aca="false">IF('Pedido e Cotação'!I15=0,"",IF(AND('Pedido e Cotação'!I15="Amino On",'Pedido e Cotação'!F15=10),AL$25,IF(AND('Pedido e Cotação'!I15="Amino On",'Pedido e Cotação'!F15=25),AM$25,IF(AND('Pedido e Cotação'!I15="Amino On",'Pedido e Cotação'!F15=50),AN$25,IF(AND('Pedido e Cotação'!I15="Amino On",'Pedido e Cotação'!F15=100),AO$25,IF(AND('Pedido e Cotação'!I15="Amino On",'Pedido e Cotação'!F15=200),AP$25,IF(AND('Pedido e Cotação'!I15="Amino On",'Pedido e Cotação'!F15=1000),AQ$25,"")))))))</f>
        <v/>
      </c>
      <c r="U5" s="241" t="str">
        <f aca="false">IF('Pedido e Cotação'!I15=0,"",IF(AND('Pedido e Cotação'!I15="TAMRA",'Pedido e Cotação'!F15=10),AL$26,IF(AND('Pedido e Cotação'!I15="TAMRA",'Pedido e Cotação'!F15=25),AM$26,IF(AND('Pedido e Cotação'!I15="TAMRA",'Pedido e Cotação'!F15=50),AN$26,IF(AND('Pedido e Cotação'!I15="TAMRA",'Pedido e Cotação'!F15=100),AO$26,IF(AND('Pedido e Cotação'!I15="TAMRA",'Pedido e Cotação'!F15=200),AP$26,IF(AND('Pedido e Cotação'!I15="TAMRA",'Pedido e Cotação'!F15=1000),AQ$26,"")))))))</f>
        <v/>
      </c>
      <c r="V5" s="241" t="str">
        <f aca="false">IF('Pedido e Cotação'!I15=0,"",IF(AND('Pedido e Cotação'!I15="BHQ 1",'Pedido e Cotação'!F15=10),AL$27,IF(AND('Pedido e Cotação'!I15="BHQ 1",'Pedido e Cotação'!F15=25),AM$27,IF(AND('Pedido e Cotação'!I15="BHQ 1",'Pedido e Cotação'!F15=50),AN$27,IF(AND('Pedido e Cotação'!I15="BHQ 1",'Pedido e Cotação'!F15=100),AO$27,IF(AND('Pedido e Cotação'!I15="BHQ 1",'Pedido e Cotação'!F15=200),AP$27,IF(AND('Pedido e Cotação'!I15="BHQ 1",'Pedido e Cotação'!F15=1000),AQ$27,"")))))))</f>
        <v/>
      </c>
      <c r="W5" s="241" t="str">
        <f aca="false">IF('Pedido e Cotação'!I15=0,"",IF(AND('Pedido e Cotação'!I15="BHQ 2",'Pedido e Cotação'!F15=10),AL$28,IF(AND('Pedido e Cotação'!I15="BHQ 2",'Pedido e Cotação'!F15=25),AM$28,IF(AND('Pedido e Cotação'!I15="BHQ 2",'Pedido e Cotação'!F15=50),AN$28,IF(AND('Pedido e Cotação'!I15="BHQ 2",'Pedido e Cotação'!F15=100),AO$28,IF(AND('Pedido e Cotação'!I15="BHQ 2",'Pedido e Cotação'!F15=200),AP$28,IF(AND('Pedido e Cotação'!I15="BHQ 2",'Pedido e Cotação'!F15=1000),AQ$28,"")))))))</f>
        <v/>
      </c>
      <c r="X5" s="241" t="str">
        <f aca="false">IF('Pedido e Cotação'!I15=0,"",IF(AND('Pedido e Cotação'!I15="BHQ 3",'Pedido e Cotação'!F15=10),AL$29,IF(AND('Pedido e Cotação'!I15="BHQ 3",'Pedido e Cotação'!F15=25),AM$29,IF(AND('Pedido e Cotação'!I15="BHQ 3",'Pedido e Cotação'!F15=50),AN$29,IF(AND('Pedido e Cotação'!I15="BHQ 3",'Pedido e Cotação'!F15=100),AO$29,IF(AND('Pedido e Cotação'!I15="BHQ 3",'Pedido e Cotação'!F15=200),AP$29,IF(AND('Pedido e Cotação'!I15="BHQ 3",'Pedido e Cotação'!F15=1000),AQ$29,"")))))))</f>
        <v/>
      </c>
      <c r="Y5" s="241" t="str">
        <f aca="false">IF('Pedido e Cotação'!I15=0,"",IF(AND('Pedido e Cotação'!I15="ROX",'Pedido e Cotação'!F15=10),AL$31,IF(AND('Pedido e Cotação'!I15="ROX",'Pedido e Cotação'!F15=25),AM$31,IF(AND('Pedido e Cotação'!I15="ROX",'Pedido e Cotação'!F15=50),AN$31,IF(AND('Pedido e Cotação'!I15="ROX",'Pedido e Cotação'!F15=100),AO$31,IF(AND('Pedido e Cotação'!I15="ROX",'Pedido e Cotação'!F15=200),AP$31,IF(AND('Pedido e Cotação'!I15="ROX",'Pedido e Cotação'!F15=1000),AQ$31,"")))))))</f>
        <v/>
      </c>
      <c r="Z5" s="241" t="str">
        <f aca="false">IF('Pedido e Cotação'!I15=0,"",IF(AND('Pedido e Cotação'!I15="Dabcyl",'Pedido e Cotação'!F15=10),AL$30,IF(AND('Pedido e Cotação'!I15="Dabcyl",'Pedido e Cotação'!F15=25),AM$30,IF(AND('Pedido e Cotação'!I15="Dabcyl",'Pedido e Cotação'!F15=50),AN$30,IF(AND('Pedido e Cotação'!I15="Dabcyl",'Pedido e Cotação'!F15=100),AO$30,IF(AND('Pedido e Cotação'!I15="Dabcyl",'Pedido e Cotação'!F15=200),AP$30,IF(AND('Pedido e Cotação'!I15="Dabcyl",'Pedido e Cotação'!F15=1000),AQ$30,"")))))))</f>
        <v/>
      </c>
      <c r="AA5" s="242" t="str">
        <f aca="false">IF('Pedido e Cotação'!I15=0,"",IF(AND('Pedido e Cotação'!I15="Colesterol TEG",'Pedido e Cotação'!F15=10),AL$32,IF(AND('Pedido e Cotação'!I15="Colesterol TEG",'Pedido e Cotação'!F15=25),AM$32,IF(AND('Pedido e Cotação'!I15="Colesterol TEG",'Pedido e Cotação'!F15=50),AN$32,IF(AND('Pedido e Cotação'!I15="Colesterol TEG",'Pedido e Cotação'!F15=100),AO$32,IF(AND('Pedido e Cotação'!I15="Colesterol TEG",'Pedido e Cotação'!F15=200),AP$32,IF(AND('Pedido e Cotação'!I15="Colesterol TEG",'Pedido e Cotação'!F15=1000),AQ$32,"")))))))</f>
        <v/>
      </c>
      <c r="AB5" s="242" t="str">
        <f aca="false">IF('Pedido e Cotação'!I15=0,"",IF(AND('Pedido e Cotação'!I15="Ferroceno",'Pedido e Cotação'!F15=10),AL$33,IF(AND('Pedido e Cotação'!I15="Ferroceno",'Pedido e Cotação'!F15=25),AM$33,IF(AND('Pedido e Cotação'!I15="Ferroceno",'Pedido e Cotação'!F15=50),AN$33,IF(AND('Pedido e Cotação'!I15="Ferroceno",'Pedido e Cotação'!F15=100),AO$33,IF(AND('Pedido e Cotação'!I15="Ferroceno",'Pedido e Cotação'!F15=200),AP$33,IF(AND('Pedido e Cotação'!I15="Ferroceno",'Pedido e Cotação'!F15=1000),AQ$33,"")))))))</f>
        <v/>
      </c>
      <c r="AC5" s="242" t="str">
        <f aca="false">IF('Pedido e Cotação'!I15=0,"",IF(AND('Pedido e Cotação'!I15="Spacer C3",'Pedido e Cotação'!F15=10),AL$36,IF(AND('Pedido e Cotação'!I15="Spacer C3",'Pedido e Cotação'!F15=25),AM$36,IF(AND('Pedido e Cotação'!I15="Spacer C3",'Pedido e Cotação'!F15=50),AN$36,IF(AND('Pedido e Cotação'!I15="Spacer C3",'Pedido e Cotação'!F15=100),AO$36,IF(AND('Pedido e Cotação'!I15="Spacer C3",'Pedido e Cotação'!F15=200),AP$36,IF(AND('Pedido e Cotação'!I15="Spacer C3",'Pedido e Cotação'!F15=1000),AQ$36,"")))))))</f>
        <v/>
      </c>
      <c r="AD5" s="242" t="str">
        <f aca="false">IF('Pedido e Cotação'!I15=0,"",IF(AND('Pedido e Cotação'!I15="Spacer C6",'Pedido e Cotação'!F15=10),AL$37,IF(AND('Pedido e Cotação'!I15="Spacer C6",'Pedido e Cotação'!F15=25),AM$37,IF(AND('Pedido e Cotação'!I15="Spacer C6",'Pedido e Cotação'!F15=50),AN$37,IF(AND('Pedido e Cotação'!I15="Spacer C6",'Pedido e Cotação'!F15=100),AO$37,IF(AND('Pedido e Cotação'!I15="Spacer C6",'Pedido e Cotação'!F15=200),AP$37,IF(AND('Pedido e Cotação'!I15="Spacer C6",'Pedido e Cotação'!F15=1000),AQ$37,"")))))))</f>
        <v/>
      </c>
      <c r="AE5" s="242" t="str">
        <f aca="false">IF('Pedido e Cotação'!I15=0,"",IF(AND('Pedido e Cotação'!I15="Biotina",'Pedido e Cotação'!F15=10),AL$38,IF(AND('Pedido e Cotação'!I15="Biotina",'Pedido e Cotação'!F15=25),AM$38,IF(AND('Pedido e Cotação'!I15="Biotina",'Pedido e Cotação'!F15=50),AN$38,IF(AND('Pedido e Cotação'!I15="Biotina",'Pedido e Cotação'!F15=100),AO$38,IF(AND('Pedido e Cotação'!I15="Biotina",'Pedido e Cotação'!F15=200),AP$38,IF(AND('Pedido e Cotação'!I15="Biotina",'Pedido e Cotação'!F15=1000),AQ$38,"")))))))</f>
        <v/>
      </c>
      <c r="AF5" s="242" t="str">
        <f aca="false">IF('Pedido e Cotação'!I15=0,"",IF(AND('Pedido e Cotação'!I15="Fosforilação",'Pedido e Cotação'!F15=10),AL$39,IF(AND('Pedido e Cotação'!I15="Fosforilação",'Pedido e Cotação'!F15=25),AM$39,IF(AND('Pedido e Cotação'!I15="Fosforilação",'Pedido e Cotação'!F15=50),AN$39,IF(AND('Pedido e Cotação'!I15="Fosforilação",'Pedido e Cotação'!F15=100),AO$39,IF(AND('Pedido e Cotação'!I15="Fosforilação",'Pedido e Cotação'!F15=200),AP$39,IF(AND('Pedido e Cotação'!I15="Fosforilação",'Pedido e Cotação'!F15=1000),AQ$39,"")))))))</f>
        <v/>
      </c>
      <c r="AG5" s="242" t="str">
        <f aca="false">IF('Pedido e Cotação'!I15=0,"",IF(AND('Pedido e Cotação'!I15="Thiol C6",'Pedido e Cotação'!F15=10),AL$34,IF(AND('Pedido e Cotação'!I15="Thiol C6",'Pedido e Cotação'!F15=25),AM$34,IF(AND('Pedido e Cotação'!I15="Thiol C6",'Pedido e Cotação'!F15=50),AN$34,IF(AND('Pedido e Cotação'!I15="Thiol C6",'Pedido e Cotação'!F15=100),AO$34,IF(AND('Pedido e Cotação'!I15="Thiol C6",'Pedido e Cotação'!F15=200),AP$34,IF(AND('Pedido e Cotação'!I15="Thiol C6",'Pedido e Cotação'!F15=1000),AQ$34,"")))))))</f>
        <v/>
      </c>
      <c r="AH5" s="242" t="str">
        <f aca="false">IF('Pedido e Cotação'!I15=0,"",IF(AND('Pedido e Cotação'!I15="Dithiol Serinol",'Pedido e Cotação'!F15=10),AL$35,IF(AND('Pedido e Cotação'!I15="Dithiol Serinol",'Pedido e Cotação'!F15=25),AM$35,IF(AND('Pedido e Cotação'!I15="Dithiol Serinol",'Pedido e Cotação'!F15=50),AN$35,IF(AND('Pedido e Cotação'!I15="Dithiol Serinol",'Pedido e Cotação'!F15=100),AO$35,IF(AND('Pedido e Cotação'!I15="Dithiol Serinol",'Pedido e Cotação'!F15=200),AP$35,IF(AND('Pedido e Cotação'!I15="Dithiol Serinol",'Pedido e Cotação'!F15=1000),AQ$35,"")))))))</f>
        <v/>
      </c>
      <c r="AI5" s="241" t="n">
        <f aca="false">SUM(A5:AH5)</f>
        <v>0</v>
      </c>
      <c r="AK5" s="244" t="s">
        <v>1092</v>
      </c>
      <c r="AL5" s="245" t="s">
        <v>280</v>
      </c>
      <c r="AM5" s="245" t="s">
        <v>290</v>
      </c>
      <c r="AN5" s="245" t="s">
        <v>300</v>
      </c>
      <c r="AO5" s="245" t="s">
        <v>310</v>
      </c>
      <c r="AP5" s="245" t="s">
        <v>320</v>
      </c>
      <c r="AQ5" s="246" t="s">
        <v>330</v>
      </c>
    </row>
    <row r="6" customFormat="false" ht="14.25" hidden="false" customHeight="true" outlineLevel="0" collapsed="false">
      <c r="A6" s="241" t="str">
        <f aca="false">IF('Pedido e Cotação'!H16=0,"",IF(AND('Pedido e Cotação'!H16="FAM",'Pedido e Cotação'!F16=10),AL$6,IF(AND('Pedido e Cotação'!H16="FAM",'Pedido e Cotação'!F16=25),AM$6,IF(AND('Pedido e Cotação'!H16="FAM",'Pedido e Cotação'!F16=50),AN$6,IF(AND('Pedido e Cotação'!H16="FAM",'Pedido e Cotação'!F16=100),AO$6,IF(AND('Pedido e Cotação'!H16="FAM",'Pedido e Cotação'!F16=200),AP$6,IF(AND('Pedido e Cotação'!H16="FAM",'Pedido e Cotação'!F16=1000),AQ$6,"")))))))</f>
        <v/>
      </c>
      <c r="B6" s="241" t="str">
        <f aca="false">IF('Pedido e Cotação'!H16=0,"",IF(AND('Pedido e Cotação'!H16="Fosforilação",'Pedido e Cotação'!F16=10),AL$7,IF(AND('Pedido e Cotação'!H16="Fosforilação",'Pedido e Cotação'!F16=25),AM$7,IF(AND('Pedido e Cotação'!H16="Fosforilação",'Pedido e Cotação'!F16=50),AN$7,IF(AND('Pedido e Cotação'!H16="Fosforilação",'Pedido e Cotação'!F16=100),AO$7,IF(AND('Pedido e Cotação'!H16="Fosforilação",'Pedido e Cotação'!F16=200),AP$7,IF(AND('Pedido e Cotação'!H16="Fosforilação",'Pedido e Cotação'!F16=1000),AQ$7,"")))))))</f>
        <v/>
      </c>
      <c r="C6" s="241" t="str">
        <f aca="false">IF('Pedido e Cotação'!H16=0,"",IF(AND('Pedido e Cotação'!H16="Quasar 570",'Pedido e Cotação'!F16=10),AL$8,IF(AND('Pedido e Cotação'!H16="Quasar 570",'Pedido e Cotação'!F16=25),AM$8,IF(AND('Pedido e Cotação'!H16="Quasar 570",'Pedido e Cotação'!F16=50),AN$8,IF(AND('Pedido e Cotação'!H16="Quasar 570",'Pedido e Cotação'!F16=100),AO$8,IF(AND('Pedido e Cotação'!H16="Quasar 570",'Pedido e Cotação'!F16=200),AP$8,IF(AND('Pedido e Cotação'!H16="Quasar 570",'Pedido e Cotação'!F16=1000),AQ$8,"")))))))</f>
        <v/>
      </c>
      <c r="D6" s="241" t="str">
        <f aca="false">IF('Pedido e Cotação'!H16=0,"",IF(AND('Pedido e Cotação'!H16="Quasar 670",'Pedido e Cotação'!F16=10),AL$9,IF(AND('Pedido e Cotação'!H16="Quasar 670",'Pedido e Cotação'!F16=25),AM$9,IF(AND('Pedido e Cotação'!H16="Quasar 670",'Pedido e Cotação'!F16=50),AN$9,IF(AND('Pedido e Cotação'!H16="Quasar 670",'Pedido e Cotação'!F16=100),AO$9,IF(AND('Pedido e Cotação'!H16="Quasar 670",'Pedido e Cotação'!F16=200),AP$9,IF(AND('Pedido e Cotação'!H16="Quasar 670",'Pedido e Cotação'!F16=1000),AQ$9,"")))))))</f>
        <v/>
      </c>
      <c r="E6" s="241" t="str">
        <f aca="false">IF('Pedido e Cotação'!H16=0,"",IF(AND('Pedido e Cotação'!H16="Quasar 705",'Pedido e Cotação'!F16=10),AL$10,IF(AND('Pedido e Cotação'!H16="Quasar 705",'Pedido e Cotação'!F16=25),AM$10,IF(AND('Pedido e Cotação'!H16="Quasar 705",'Pedido e Cotação'!F16=50),AN$10,IF(AND('Pedido e Cotação'!H16="Quasar 705",'Pedido e Cotação'!F16=100),AO$10,IF(AND('Pedido e Cotação'!H16="Quasar 705",'Pedido e Cotação'!F16=200),AP$10,IF(AND('Pedido e Cotação'!H16="Quasar 705",'Pedido e Cotação'!F16=1000),AQ$10,"")))))))</f>
        <v/>
      </c>
      <c r="F6" s="241" t="str">
        <f aca="false">IF('Pedido e Cotação'!H16=0,"",IF(AND('Pedido e Cotação'!H16="CAL Flúor Orange 560",'Pedido e Cotação'!F16=10),AL$11,IF(AND('Pedido e Cotação'!H16="CAL Flúor Orange 560",'Pedido e Cotação'!F16=25),AM$11,IF(AND('Pedido e Cotação'!H16="CAL Flúor Orange 560",'Pedido e Cotação'!F16=50),AN$11,IF(AND('Pedido e Cotação'!H16="CAL Flúor Orange 560",'Pedido e Cotação'!F16=100),AO$11,IF(AND('Pedido e Cotação'!H16="CAL Flúor Orange 560",'Pedido e Cotação'!F16=200),AP$11,IF(AND('Pedido e Cotação'!H16="CAL Flúor Orange 560",'Pedido e Cotação'!F16=1000),AQ$11,"")))))))</f>
        <v/>
      </c>
      <c r="G6" s="241" t="str">
        <f aca="false">IF('Pedido e Cotação'!H16=0,"",IF(AND('Pedido e Cotação'!H16="CAL Flúor Red 590",'Pedido e Cotação'!F16=10),AL$12,IF(AND('Pedido e Cotação'!H16="CAL Flúor Red 590",'Pedido e Cotação'!F16=25),AM$12,IF(AND('Pedido e Cotação'!H16="CAL Flúor Red 590",'Pedido e Cotação'!F16=50),AN$12,IF(AND('Pedido e Cotação'!H16="CAL Flúor Red 590",'Pedido e Cotação'!F16=100),AO$12,IF(AND('Pedido e Cotação'!H16="CAL Flúor Red 590",'Pedido e Cotação'!F16=200),AP$12,IF(AND('Pedido e Cotação'!H16="CAL Flúor Red 590",'Pedido e Cotação'!F16=1000),AQ$12,"")))))))</f>
        <v/>
      </c>
      <c r="H6" s="241" t="str">
        <f aca="false">IF('Pedido e Cotação'!H16=0,"",IF(AND('Pedido e Cotação'!H16="CAL Flúor Red 610",'Pedido e Cotação'!F16=10),AL$13,IF(AND('Pedido e Cotação'!H16="CAL Flúor Red 610",'Pedido e Cotação'!F16=25),AM$13,IF(AND('Pedido e Cotação'!H16="CAL Flúor Red 610",'Pedido e Cotação'!F16=50),AN$13,IF(AND('Pedido e Cotação'!H16="CAL Flúor Red 610",'Pedido e Cotação'!F16=100),AO$13,IF(AND('Pedido e Cotação'!H16="CAL Flúor Red 610",'Pedido e Cotação'!F16=200),AP$13,IF(AND('Pedido e Cotação'!H16="CAL Flúor Red 610",'Pedido e Cotação'!F16=1000),AQ$13,"")))))))</f>
        <v/>
      </c>
      <c r="I6" s="241" t="str">
        <f aca="false">IF('Pedido e Cotação'!H16=0,"",IF(AND('Pedido e Cotação'!H16="TET",'Pedido e Cotação'!F16=10),AL$14,IF(AND('Pedido e Cotação'!H16="TET",'Pedido e Cotação'!F16=25),AM$14,IF(AND('Pedido e Cotação'!H16="TET",'Pedido e Cotação'!F16=50),AN$14,IF(AND('Pedido e Cotação'!H16="TET",'Pedido e Cotação'!F16=100),AO$14,IF(AND('Pedido e Cotação'!H16="TET",'Pedido e Cotação'!F16=200),AP$14,IF(AND('Pedido e Cotação'!H16="TET",'Pedido e Cotação'!F16=1000),AQ$14,"")))))))</f>
        <v/>
      </c>
      <c r="J6" s="241" t="str">
        <f aca="false">IF('Pedido e Cotação'!H16=0,"",IF(AND('Pedido e Cotação'!H16="PEG-6",'Pedido e Cotação'!F16=10),AL$19,IF(AND('Pedido e Cotação'!H16="PEG-6",'Pedido e Cotação'!F16=25),AM$19,IF(AND('Pedido e Cotação'!H16="PEG-6",'Pedido e Cotação'!F16=50),AN$19,IF(AND('Pedido e Cotação'!H16="PEG-6",'Pedido e Cotação'!F16=100),AO$19,IF(AND('Pedido e Cotação'!H16="PEG-6",'Pedido e Cotação'!F16=200),AP$19,IF(AND('Pedido e Cotação'!H16="PEG-6",'Pedido e Cotação'!F16=1000),AQ$19,"")))))))</f>
        <v/>
      </c>
      <c r="K6" s="241" t="str">
        <f aca="false">IF('Pedido e Cotação'!H16=0,"",IF(AND('Pedido e Cotação'!H16="Biotina",'Pedido e Cotação'!F16=10),AL$18,IF(AND('Pedido e Cotação'!H16="Biotina",'Pedido e Cotação'!F16=25),AM$18,IF(AND('Pedido e Cotação'!H16="Biotina",'Pedido e Cotação'!F16=50),AN$18,IF(AND('Pedido e Cotação'!H16="Biotina",'Pedido e Cotação'!F16=100),AO$18,IF(AND('Pedido e Cotação'!H16="Biotina",'Pedido e Cotação'!F16=200),AP$18,IF(AND('Pedido e Cotação'!H16="Biotina",'Pedido e Cotação'!F16=1000),AQ$18,"")))))))</f>
        <v/>
      </c>
      <c r="L6" s="241" t="str">
        <f aca="false">IF('Pedido e Cotação'!H16=0,"",IF(AND('Pedido e Cotação'!H16="Thiol C6",'Pedido e Cotação'!F16=10),AL$22,IF(AND('Pedido e Cotação'!H16="Thiol C6",'Pedido e Cotação'!F16=25),AM$22,IF(AND('Pedido e Cotação'!H16="Thiol C6",'Pedido e Cotação'!F16=50),AN$22,IF(AND('Pedido e Cotação'!H16="Thiol C6",'Pedido e Cotação'!F16=100),AO$22,IF(AND('Pedido e Cotação'!H16="Thiol C6",'Pedido e Cotação'!F16=200),AP$22,IF(AND('Pedido e Cotação'!H16="Thiol C6",'Pedido e Cotação'!F16=1000),AQ$22,"")))))))</f>
        <v/>
      </c>
      <c r="M6" s="241" t="str">
        <f aca="false">IF('Pedido e Cotação'!H16=0,"",IF(AND('Pedido e Cotação'!H16="Cy3",'Pedido e Cotação'!F16=10),AL$16,IF(AND('Pedido e Cotação'!H16="Cy3",'Pedido e Cotação'!F16=25),AM$16,IF(AND('Pedido e Cotação'!H16="Cy3",'Pedido e Cotação'!F16=50),AN$16,IF(AND('Pedido e Cotação'!H16="Cy3",'Pedido e Cotação'!F16=100),AO$16,IF(AND('Pedido e Cotação'!H16="Cy3",'Pedido e Cotação'!F16=200),AP$16,IF(AND('Pedido e Cotação'!H16="Cy3",'Pedido e Cotação'!F16=1000),AQ$16,"")))))))</f>
        <v/>
      </c>
      <c r="N6" s="241" t="str">
        <f aca="false">IF('Pedido e Cotação'!H16=0,"",IF(AND('Pedido e Cotação'!H16="Cy5",'Pedido e Cotação'!F16=10),AL$17,IF(AND('Pedido e Cotação'!H16="Cy5",'Pedido e Cotação'!F16=25),AM$17,IF(AND('Pedido e Cotação'!H16="Cy5",'Pedido e Cotação'!F16=50),AN$17,IF(AND('Pedido e Cotação'!H16="Cy5",'Pedido e Cotação'!F16=100),AO$17,IF(AND('Pedido e Cotação'!H16="Cy5",'Pedido e Cotação'!F16=200),AP$17,IF(AND('Pedido e Cotação'!H16="Cy5",'Pedido e Cotação'!F16=1000),AQ$17,"")))))))</f>
        <v/>
      </c>
      <c r="O6" s="241" t="str">
        <f aca="false">IF('Pedido e Cotação'!H16=0,"",IF(AND('Pedido e Cotação'!H16="C3 Spacer",'Pedido e Cotação'!F16=10),AL$20,IF(AND('Pedido e Cotação'!H16="C3 Spacer",'Pedido e Cotação'!F16=25),AM$20,IF(AND('Pedido e Cotação'!H16="C3 Spacer",'Pedido e Cotação'!F16=50),AN$20,IF(AND('Pedido e Cotação'!H16="C3 Spacer",'Pedido e Cotação'!F16=100),AO$20,IF(AND('Pedido e Cotação'!H16="C3 Spacer",'Pedido e Cotação'!F16=200),AP$20,IF(AND('Pedido e Cotação'!H16="C3 Spacer",'Pedido e Cotação'!F16=1000),AQ$20,"")))))))</f>
        <v/>
      </c>
      <c r="P6" s="241" t="str">
        <f aca="false">IF('Pedido e Cotação'!H16=0,"",IF(AND('Pedido e Cotação'!H16="C6 Spacer",'Pedido e Cotação'!F16=10),AL$21,IF(AND('Pedido e Cotação'!H16="C6 Spacer",'Pedido e Cotação'!F16=25),AM$21,IF(AND('Pedido e Cotação'!H16="C6 Spacer",'Pedido e Cotação'!F16=50),AN$21,IF(AND('Pedido e Cotação'!H16="C6 Spacer",'Pedido e Cotação'!F16=100),AO$21,IF(AND('Pedido e Cotação'!H16="C6 Spacer",'Pedido e Cotação'!F16=200),AP$21,IF(AND('Pedido e Cotação'!H16="C6 Spacer",'Pedido e Cotação'!F16=1000),AQ$21,"")))))))</f>
        <v/>
      </c>
      <c r="Q6" s="241" t="str">
        <f aca="false">IF('Pedido e Cotação'!H16=0,"",IF(AND('Pedido e Cotação'!H16="HEX",'Pedido e Cotação'!F16=10),AL$15,IF(AND('Pedido e Cotação'!H16="HEX",'Pedido e Cotação'!F16=25),AM$15,IF(AND('Pedido e Cotação'!H16="HEX",'Pedido e Cotação'!F16=50),AN$15,IF(AND('Pedido e Cotação'!H16="HEX",'Pedido e Cotação'!F16=100),AO$15,IF(AND('Pedido e Cotação'!H16="HEX",'Pedido e Cotação'!F16=200),AP$15,IF(AND('Pedido e Cotação'!H16="HEX",'Pedido e Cotação'!F16=1000),AQ$15,"")))))))</f>
        <v/>
      </c>
      <c r="R6" s="241" t="str">
        <f aca="false">IF('Pedido e Cotação'!H16=0,"",IF(AND('Pedido e Cotação'!H16="Amino C6",'Pedido e Cotação'!F16=10),AL$23,IF(AND('Pedido e Cotação'!H16="Amino C6",'Pedido e Cotação'!F16=25),AM$23,IF(AND('Pedido e Cotação'!H16="Amino C6",'Pedido e Cotação'!F16=50),AN$23,IF(AND('Pedido e Cotação'!H16="Amino C6",'Pedido e Cotação'!F16=100),AO$23,IF(AND('Pedido e Cotação'!H16="Amino C6",'Pedido e Cotação'!F16=200),AP$23,IF(AND('Pedido e Cotação'!H16="Amino C6",'Pedido e Cotação'!F16=1000),AQ$23,"")))))))</f>
        <v/>
      </c>
      <c r="S6" s="241" t="str">
        <f aca="false">IF('Pedido e Cotação'!I16=0,"",IF(AND('Pedido e Cotação'!I16="FAM",'Pedido e Cotação'!F16=10),AL$24,IF(AND('Pedido e Cotação'!I16="FAM",'Pedido e Cotação'!F16=25),AM$24,IF(AND('Pedido e Cotação'!I16="FAM",'Pedido e Cotação'!F16=50),AN$24,IF(AND('Pedido e Cotação'!I16="FAM",'Pedido e Cotação'!F16=100),AO$24,IF(AND('Pedido e Cotação'!I16="FAM",'Pedido e Cotação'!F16=200),AP$24,IF(AND('Pedido e Cotação'!I16="FAM",'Pedido e Cotação'!F16=1000),AQ$24,"")))))))</f>
        <v/>
      </c>
      <c r="T6" s="241" t="str">
        <f aca="false">IF('Pedido e Cotação'!I16=0,"",IF(AND('Pedido e Cotação'!I16="Amino On",'Pedido e Cotação'!F16=10),AL$25,IF(AND('Pedido e Cotação'!I16="Amino On",'Pedido e Cotação'!F16=25),AM$25,IF(AND('Pedido e Cotação'!I16="Amino On",'Pedido e Cotação'!F16=50),AN$25,IF(AND('Pedido e Cotação'!I16="Amino On",'Pedido e Cotação'!F16=100),AO$25,IF(AND('Pedido e Cotação'!I16="Amino On",'Pedido e Cotação'!F16=200),AP$25,IF(AND('Pedido e Cotação'!I16="Amino On",'Pedido e Cotação'!F16=1000),AQ$25,"")))))))</f>
        <v/>
      </c>
      <c r="U6" s="241" t="str">
        <f aca="false">IF('Pedido e Cotação'!I16=0,"",IF(AND('Pedido e Cotação'!I16="TAMRA",'Pedido e Cotação'!F16=10),AL$26,IF(AND('Pedido e Cotação'!I16="TAMRA",'Pedido e Cotação'!F16=25),AM$26,IF(AND('Pedido e Cotação'!I16="TAMRA",'Pedido e Cotação'!F16=50),AN$26,IF(AND('Pedido e Cotação'!I16="TAMRA",'Pedido e Cotação'!F16=100),AO$26,IF(AND('Pedido e Cotação'!I16="TAMRA",'Pedido e Cotação'!F16=200),AP$26,IF(AND('Pedido e Cotação'!I16="TAMRA",'Pedido e Cotação'!F16=1000),AQ$26,"")))))))</f>
        <v/>
      </c>
      <c r="V6" s="241" t="str">
        <f aca="false">IF('Pedido e Cotação'!I16=0,"",IF(AND('Pedido e Cotação'!I16="BHQ 1",'Pedido e Cotação'!F16=10),AL$27,IF(AND('Pedido e Cotação'!I16="BHQ 1",'Pedido e Cotação'!F16=25),AM$27,IF(AND('Pedido e Cotação'!I16="BHQ 1",'Pedido e Cotação'!F16=50),AN$27,IF(AND('Pedido e Cotação'!I16="BHQ 1",'Pedido e Cotação'!F16=100),AO$27,IF(AND('Pedido e Cotação'!I16="BHQ 1",'Pedido e Cotação'!F16=200),AP$27,IF(AND('Pedido e Cotação'!I16="BHQ 1",'Pedido e Cotação'!F16=1000),AQ$27,"")))))))</f>
        <v/>
      </c>
      <c r="W6" s="241" t="str">
        <f aca="false">IF('Pedido e Cotação'!I16=0,"",IF(AND('Pedido e Cotação'!I16="BHQ 2",'Pedido e Cotação'!F16=10),AL$28,IF(AND('Pedido e Cotação'!I16="BHQ 2",'Pedido e Cotação'!F16=25),AM$28,IF(AND('Pedido e Cotação'!I16="BHQ 2",'Pedido e Cotação'!F16=50),AN$28,IF(AND('Pedido e Cotação'!I16="BHQ 2",'Pedido e Cotação'!F16=100),AO$28,IF(AND('Pedido e Cotação'!I16="BHQ 2",'Pedido e Cotação'!F16=200),AP$28,IF(AND('Pedido e Cotação'!I16="BHQ 2",'Pedido e Cotação'!F16=1000),AQ$28,"")))))))</f>
        <v/>
      </c>
      <c r="X6" s="241" t="str">
        <f aca="false">IF('Pedido e Cotação'!I16=0,"",IF(AND('Pedido e Cotação'!I16="BHQ 3",'Pedido e Cotação'!F16=10),AL$29,IF(AND('Pedido e Cotação'!I16="BHQ 3",'Pedido e Cotação'!F16=25),AM$29,IF(AND('Pedido e Cotação'!I16="BHQ 3",'Pedido e Cotação'!F16=50),AN$29,IF(AND('Pedido e Cotação'!I16="BHQ 3",'Pedido e Cotação'!F16=100),AO$29,IF(AND('Pedido e Cotação'!I16="BHQ 3",'Pedido e Cotação'!F16=200),AP$29,IF(AND('Pedido e Cotação'!I16="BHQ 3",'Pedido e Cotação'!F16=1000),AQ$29,"")))))))</f>
        <v/>
      </c>
      <c r="Y6" s="241" t="str">
        <f aca="false">IF('Pedido e Cotação'!I16=0,"",IF(AND('Pedido e Cotação'!I16="ROX",'Pedido e Cotação'!F16=10),AL$31,IF(AND('Pedido e Cotação'!I16="ROX",'Pedido e Cotação'!F16=25),AM$31,IF(AND('Pedido e Cotação'!I16="ROX",'Pedido e Cotação'!F16=50),AN$31,IF(AND('Pedido e Cotação'!I16="ROX",'Pedido e Cotação'!F16=100),AO$31,IF(AND('Pedido e Cotação'!I16="ROX",'Pedido e Cotação'!F16=200),AP$31,IF(AND('Pedido e Cotação'!I16="ROX",'Pedido e Cotação'!F16=1000),AQ$31,"")))))))</f>
        <v/>
      </c>
      <c r="Z6" s="241" t="str">
        <f aca="false">IF('Pedido e Cotação'!I16=0,"",IF(AND('Pedido e Cotação'!I16="Dabcyl",'Pedido e Cotação'!F16=10),AL$30,IF(AND('Pedido e Cotação'!I16="Dabcyl",'Pedido e Cotação'!F16=25),AM$30,IF(AND('Pedido e Cotação'!I16="Dabcyl",'Pedido e Cotação'!F16=50),AN$30,IF(AND('Pedido e Cotação'!I16="Dabcyl",'Pedido e Cotação'!F16=100),AO$30,IF(AND('Pedido e Cotação'!I16="Dabcyl",'Pedido e Cotação'!F16=200),AP$30,IF(AND('Pedido e Cotação'!I16="Dabcyl",'Pedido e Cotação'!F16=1000),AQ$30,"")))))))</f>
        <v/>
      </c>
      <c r="AA6" s="242" t="str">
        <f aca="false">IF('Pedido e Cotação'!I16=0,"",IF(AND('Pedido e Cotação'!I16="Colesterol TEG",'Pedido e Cotação'!F16=10),AL$32,IF(AND('Pedido e Cotação'!I16="Colesterol TEG",'Pedido e Cotação'!F16=25),AM$32,IF(AND('Pedido e Cotação'!I16="Colesterol TEG",'Pedido e Cotação'!F16=50),AN$32,IF(AND('Pedido e Cotação'!I16="Colesterol TEG",'Pedido e Cotação'!F16=100),AO$32,IF(AND('Pedido e Cotação'!I16="Colesterol TEG",'Pedido e Cotação'!F16=200),AP$32,IF(AND('Pedido e Cotação'!I16="Colesterol TEG",'Pedido e Cotação'!F16=1000),AQ$32,"")))))))</f>
        <v/>
      </c>
      <c r="AB6" s="242" t="str">
        <f aca="false">IF('Pedido e Cotação'!I16=0,"",IF(AND('Pedido e Cotação'!I16="Ferroceno",'Pedido e Cotação'!F16=10),AL$33,IF(AND('Pedido e Cotação'!I16="Ferroceno",'Pedido e Cotação'!F16=25),AM$33,IF(AND('Pedido e Cotação'!I16="Ferroceno",'Pedido e Cotação'!F16=50),AN$33,IF(AND('Pedido e Cotação'!I16="Ferroceno",'Pedido e Cotação'!F16=100),AO$33,IF(AND('Pedido e Cotação'!I16="Ferroceno",'Pedido e Cotação'!F16=200),AP$33,IF(AND('Pedido e Cotação'!I16="Ferroceno",'Pedido e Cotação'!F16=1000),AQ$33,"")))))))</f>
        <v/>
      </c>
      <c r="AC6" s="242" t="str">
        <f aca="false">IF('Pedido e Cotação'!I16=0,"",IF(AND('Pedido e Cotação'!I16="Spacer C3",'Pedido e Cotação'!F16=10),AL$36,IF(AND('Pedido e Cotação'!I16="Spacer C3",'Pedido e Cotação'!F16=25),AM$36,IF(AND('Pedido e Cotação'!I16="Spacer C3",'Pedido e Cotação'!F16=50),AN$36,IF(AND('Pedido e Cotação'!I16="Spacer C3",'Pedido e Cotação'!F16=100),AO$36,IF(AND('Pedido e Cotação'!I16="Spacer C3",'Pedido e Cotação'!F16=200),AP$36,IF(AND('Pedido e Cotação'!I16="Spacer C3",'Pedido e Cotação'!F16=1000),AQ$36,"")))))))</f>
        <v/>
      </c>
      <c r="AD6" s="242" t="str">
        <f aca="false">IF('Pedido e Cotação'!I16=0,"",IF(AND('Pedido e Cotação'!I16="Spacer C6",'Pedido e Cotação'!F16=10),AL$37,IF(AND('Pedido e Cotação'!I16="Spacer C6",'Pedido e Cotação'!F16=25),AM$37,IF(AND('Pedido e Cotação'!I16="Spacer C6",'Pedido e Cotação'!F16=50),AN$37,IF(AND('Pedido e Cotação'!I16="Spacer C6",'Pedido e Cotação'!F16=100),AO$37,IF(AND('Pedido e Cotação'!I16="Spacer C6",'Pedido e Cotação'!F16=200),AP$37,IF(AND('Pedido e Cotação'!I16="Spacer C6",'Pedido e Cotação'!F16=1000),AQ$37,"")))))))</f>
        <v/>
      </c>
      <c r="AE6" s="242" t="str">
        <f aca="false">IF('Pedido e Cotação'!I16=0,"",IF(AND('Pedido e Cotação'!I16="Biotina",'Pedido e Cotação'!F16=10),AL$38,IF(AND('Pedido e Cotação'!I16="Biotina",'Pedido e Cotação'!F16=25),AM$38,IF(AND('Pedido e Cotação'!I16="Biotina",'Pedido e Cotação'!F16=50),AN$38,IF(AND('Pedido e Cotação'!I16="Biotina",'Pedido e Cotação'!F16=100),AO$38,IF(AND('Pedido e Cotação'!I16="Biotina",'Pedido e Cotação'!F16=200),AP$38,IF(AND('Pedido e Cotação'!I16="Biotina",'Pedido e Cotação'!F16=1000),AQ$38,"")))))))</f>
        <v/>
      </c>
      <c r="AF6" s="242" t="str">
        <f aca="false">IF('Pedido e Cotação'!I16=0,"",IF(AND('Pedido e Cotação'!I16="Fosforilação",'Pedido e Cotação'!F16=10),AL$39,IF(AND('Pedido e Cotação'!I16="Fosforilação",'Pedido e Cotação'!F16=25),AM$39,IF(AND('Pedido e Cotação'!I16="Fosforilação",'Pedido e Cotação'!F16=50),AN$39,IF(AND('Pedido e Cotação'!I16="Fosforilação",'Pedido e Cotação'!F16=100),AO$39,IF(AND('Pedido e Cotação'!I16="Fosforilação",'Pedido e Cotação'!F16=200),AP$39,IF(AND('Pedido e Cotação'!I16="Fosforilação",'Pedido e Cotação'!F16=1000),AQ$39,"")))))))</f>
        <v/>
      </c>
      <c r="AG6" s="242" t="str">
        <f aca="false">IF('Pedido e Cotação'!I16=0,"",IF(AND('Pedido e Cotação'!I16="Thiol C6",'Pedido e Cotação'!F16=10),AL$34,IF(AND('Pedido e Cotação'!I16="Thiol C6",'Pedido e Cotação'!F16=25),AM$34,IF(AND('Pedido e Cotação'!I16="Thiol C6",'Pedido e Cotação'!F16=50),AN$34,IF(AND('Pedido e Cotação'!I16="Thiol C6",'Pedido e Cotação'!F16=100),AO$34,IF(AND('Pedido e Cotação'!I16="Thiol C6",'Pedido e Cotação'!F16=200),AP$34,IF(AND('Pedido e Cotação'!I16="Thiol C6",'Pedido e Cotação'!F16=1000),AQ$34,"")))))))</f>
        <v/>
      </c>
      <c r="AH6" s="242" t="str">
        <f aca="false">IF('Pedido e Cotação'!I16=0,"",IF(AND('Pedido e Cotação'!I16="Dithiol Serinol",'Pedido e Cotação'!F16=10),AL$35,IF(AND('Pedido e Cotação'!I16="Dithiol Serinol",'Pedido e Cotação'!F16=25),AM$35,IF(AND('Pedido e Cotação'!I16="Dithiol Serinol",'Pedido e Cotação'!F16=50),AN$35,IF(AND('Pedido e Cotação'!I16="Dithiol Serinol",'Pedido e Cotação'!F16=100),AO$35,IF(AND('Pedido e Cotação'!I16="Dithiol Serinol",'Pedido e Cotação'!F16=200),AP$35,IF(AND('Pedido e Cotação'!I16="Dithiol Serinol",'Pedido e Cotação'!F16=1000),AQ$35,"")))))))</f>
        <v/>
      </c>
      <c r="AI6" s="241" t="n">
        <f aca="false">SUM(A6:AH6)</f>
        <v>0</v>
      </c>
      <c r="AJ6" s="247" t="s">
        <v>802</v>
      </c>
      <c r="AK6" s="214" t="s">
        <v>64</v>
      </c>
      <c r="AL6" s="215" t="s">
        <v>399</v>
      </c>
      <c r="AM6" s="215" t="n">
        <v>255</v>
      </c>
      <c r="AN6" s="215" t="n">
        <v>305</v>
      </c>
      <c r="AO6" s="215" t="n">
        <v>365</v>
      </c>
      <c r="AP6" s="215" t="n">
        <v>440</v>
      </c>
      <c r="AQ6" s="216" t="n">
        <v>660</v>
      </c>
    </row>
    <row r="7" customFormat="false" ht="14.25" hidden="false" customHeight="false" outlineLevel="0" collapsed="false">
      <c r="A7" s="241" t="str">
        <f aca="false">IF('Pedido e Cotação'!H17=0,"",IF(AND('Pedido e Cotação'!H17="FAM",'Pedido e Cotação'!F17=10),AL$6,IF(AND('Pedido e Cotação'!H17="FAM",'Pedido e Cotação'!F17=25),AM$6,IF(AND('Pedido e Cotação'!H17="FAM",'Pedido e Cotação'!F17=50),AN$6,IF(AND('Pedido e Cotação'!H17="FAM",'Pedido e Cotação'!F17=100),AO$6,IF(AND('Pedido e Cotação'!H17="FAM",'Pedido e Cotação'!F17=200),AP$6,IF(AND('Pedido e Cotação'!H17="FAM",'Pedido e Cotação'!F17=1000),AQ$6,"")))))))</f>
        <v/>
      </c>
      <c r="B7" s="241" t="str">
        <f aca="false">IF('Pedido e Cotação'!H17=0,"",IF(AND('Pedido e Cotação'!H17="Fosforilação",'Pedido e Cotação'!F17=10),AL$7,IF(AND('Pedido e Cotação'!H17="Fosforilação",'Pedido e Cotação'!F17=25),AM$7,IF(AND('Pedido e Cotação'!H17="Fosforilação",'Pedido e Cotação'!F17=50),AN$7,IF(AND('Pedido e Cotação'!H17="Fosforilação",'Pedido e Cotação'!F17=100),AO$7,IF(AND('Pedido e Cotação'!H17="Fosforilação",'Pedido e Cotação'!F17=200),AP$7,IF(AND('Pedido e Cotação'!H17="Fosforilação",'Pedido e Cotação'!F17=1000),AQ$7,"")))))))</f>
        <v/>
      </c>
      <c r="C7" s="241" t="str">
        <f aca="false">IF('Pedido e Cotação'!H17=0,"",IF(AND('Pedido e Cotação'!H17="Quasar 570",'Pedido e Cotação'!F17=10),AL$8,IF(AND('Pedido e Cotação'!H17="Quasar 570",'Pedido e Cotação'!F17=25),AM$8,IF(AND('Pedido e Cotação'!H17="Quasar 570",'Pedido e Cotação'!F17=50),AN$8,IF(AND('Pedido e Cotação'!H17="Quasar 570",'Pedido e Cotação'!F17=100),AO$8,IF(AND('Pedido e Cotação'!H17="Quasar 570",'Pedido e Cotação'!F17=200),AP$8,IF(AND('Pedido e Cotação'!H17="Quasar 570",'Pedido e Cotação'!F17=1000),AQ$8,"")))))))</f>
        <v/>
      </c>
      <c r="D7" s="241" t="str">
        <f aca="false">IF('Pedido e Cotação'!H17=0,"",IF(AND('Pedido e Cotação'!H17="Quasar 670",'Pedido e Cotação'!F17=10),AL$9,IF(AND('Pedido e Cotação'!H17="Quasar 670",'Pedido e Cotação'!F17=25),AM$9,IF(AND('Pedido e Cotação'!H17="Quasar 670",'Pedido e Cotação'!F17=50),AN$9,IF(AND('Pedido e Cotação'!H17="Quasar 670",'Pedido e Cotação'!F17=100),AO$9,IF(AND('Pedido e Cotação'!H17="Quasar 670",'Pedido e Cotação'!F17=200),AP$9,IF(AND('Pedido e Cotação'!H17="Quasar 670",'Pedido e Cotação'!F17=1000),AQ$9,"")))))))</f>
        <v/>
      </c>
      <c r="E7" s="241" t="str">
        <f aca="false">IF('Pedido e Cotação'!H17=0,"",IF(AND('Pedido e Cotação'!H17="Quasar 705",'Pedido e Cotação'!F17=10),AL$10,IF(AND('Pedido e Cotação'!H17="Quasar 705",'Pedido e Cotação'!F17=25),AM$10,IF(AND('Pedido e Cotação'!H17="Quasar 705",'Pedido e Cotação'!F17=50),AN$10,IF(AND('Pedido e Cotação'!H17="Quasar 705",'Pedido e Cotação'!F17=100),AO$10,IF(AND('Pedido e Cotação'!H17="Quasar 705",'Pedido e Cotação'!F17=200),AP$10,IF(AND('Pedido e Cotação'!H17="Quasar 705",'Pedido e Cotação'!F17=1000),AQ$10,"")))))))</f>
        <v/>
      </c>
      <c r="F7" s="241" t="str">
        <f aca="false">IF('Pedido e Cotação'!H17=0,"",IF(AND('Pedido e Cotação'!H17="CAL Flúor Orange 560",'Pedido e Cotação'!F17=10),AL$11,IF(AND('Pedido e Cotação'!H17="CAL Flúor Orange 560",'Pedido e Cotação'!F17=25),AM$11,IF(AND('Pedido e Cotação'!H17="CAL Flúor Orange 560",'Pedido e Cotação'!F17=50),AN$11,IF(AND('Pedido e Cotação'!H17="CAL Flúor Orange 560",'Pedido e Cotação'!F17=100),AO$11,IF(AND('Pedido e Cotação'!H17="CAL Flúor Orange 560",'Pedido e Cotação'!F17=200),AP$11,IF(AND('Pedido e Cotação'!H17="CAL Flúor Orange 560",'Pedido e Cotação'!F17=1000),AQ$11,"")))))))</f>
        <v/>
      </c>
      <c r="G7" s="241" t="str">
        <f aca="false">IF('Pedido e Cotação'!H17=0,"",IF(AND('Pedido e Cotação'!H17="CAL Flúor Red 590",'Pedido e Cotação'!F17=10),AL$12,IF(AND('Pedido e Cotação'!H17="CAL Flúor Red 590",'Pedido e Cotação'!F17=25),AM$12,IF(AND('Pedido e Cotação'!H17="CAL Flúor Red 590",'Pedido e Cotação'!F17=50),AN$12,IF(AND('Pedido e Cotação'!H17="CAL Flúor Red 590",'Pedido e Cotação'!F17=100),AO$12,IF(AND('Pedido e Cotação'!H17="CAL Flúor Red 590",'Pedido e Cotação'!F17=200),AP$12,IF(AND('Pedido e Cotação'!H17="CAL Flúor Red 590",'Pedido e Cotação'!F17=1000),AQ$12,"")))))))</f>
        <v/>
      </c>
      <c r="H7" s="241" t="str">
        <f aca="false">IF('Pedido e Cotação'!H17=0,"",IF(AND('Pedido e Cotação'!H17="CAL Flúor Red 610",'Pedido e Cotação'!F17=10),AL$13,IF(AND('Pedido e Cotação'!H17="CAL Flúor Red 610",'Pedido e Cotação'!F17=25),AM$13,IF(AND('Pedido e Cotação'!H17="CAL Flúor Red 610",'Pedido e Cotação'!F17=50),AN$13,IF(AND('Pedido e Cotação'!H17="CAL Flúor Red 610",'Pedido e Cotação'!F17=100),AO$13,IF(AND('Pedido e Cotação'!H17="CAL Flúor Red 610",'Pedido e Cotação'!F17=200),AP$13,IF(AND('Pedido e Cotação'!H17="CAL Flúor Red 610",'Pedido e Cotação'!F17=1000),AQ$13,"")))))))</f>
        <v/>
      </c>
      <c r="I7" s="241" t="str">
        <f aca="false">IF('Pedido e Cotação'!H17=0,"",IF(AND('Pedido e Cotação'!H17="TET",'Pedido e Cotação'!F17=10),AL$14,IF(AND('Pedido e Cotação'!H17="TET",'Pedido e Cotação'!F17=25),AM$14,IF(AND('Pedido e Cotação'!H17="TET",'Pedido e Cotação'!F17=50),AN$14,IF(AND('Pedido e Cotação'!H17="TET",'Pedido e Cotação'!F17=100),AO$14,IF(AND('Pedido e Cotação'!H17="TET",'Pedido e Cotação'!F17=200),AP$14,IF(AND('Pedido e Cotação'!H17="TET",'Pedido e Cotação'!F17=1000),AQ$14,"")))))))</f>
        <v/>
      </c>
      <c r="J7" s="241" t="str">
        <f aca="false">IF('Pedido e Cotação'!H17=0,"",IF(AND('Pedido e Cotação'!H17="PEG-6",'Pedido e Cotação'!F17=10),AL$19,IF(AND('Pedido e Cotação'!H17="PEG-6",'Pedido e Cotação'!F17=25),AM$19,IF(AND('Pedido e Cotação'!H17="PEG-6",'Pedido e Cotação'!F17=50),AN$19,IF(AND('Pedido e Cotação'!H17="PEG-6",'Pedido e Cotação'!F17=100),AO$19,IF(AND('Pedido e Cotação'!H17="PEG-6",'Pedido e Cotação'!F17=200),AP$19,IF(AND('Pedido e Cotação'!H17="PEG-6",'Pedido e Cotação'!F17=1000),AQ$19,"")))))))</f>
        <v/>
      </c>
      <c r="K7" s="241" t="str">
        <f aca="false">IF('Pedido e Cotação'!H17=0,"",IF(AND('Pedido e Cotação'!H17="Biotina",'Pedido e Cotação'!F17=10),AL$18,IF(AND('Pedido e Cotação'!H17="Biotina",'Pedido e Cotação'!F17=25),AM$18,IF(AND('Pedido e Cotação'!H17="Biotina",'Pedido e Cotação'!F17=50),AN$18,IF(AND('Pedido e Cotação'!H17="Biotina",'Pedido e Cotação'!F17=100),AO$18,IF(AND('Pedido e Cotação'!H17="Biotina",'Pedido e Cotação'!F17=200),AP$18,IF(AND('Pedido e Cotação'!H17="Biotina",'Pedido e Cotação'!F17=1000),AQ$18,"")))))))</f>
        <v/>
      </c>
      <c r="L7" s="241" t="str">
        <f aca="false">IF('Pedido e Cotação'!H17=0,"",IF(AND('Pedido e Cotação'!H17="Thiol C6",'Pedido e Cotação'!F17=10),AL$22,IF(AND('Pedido e Cotação'!H17="Thiol C6",'Pedido e Cotação'!F17=25),AM$22,IF(AND('Pedido e Cotação'!H17="Thiol C6",'Pedido e Cotação'!F17=50),AN$22,IF(AND('Pedido e Cotação'!H17="Thiol C6",'Pedido e Cotação'!F17=100),AO$22,IF(AND('Pedido e Cotação'!H17="Thiol C6",'Pedido e Cotação'!F17=200),AP$22,IF(AND('Pedido e Cotação'!H17="Thiol C6",'Pedido e Cotação'!F17=1000),AQ$22,"")))))))</f>
        <v/>
      </c>
      <c r="M7" s="241" t="str">
        <f aca="false">IF('Pedido e Cotação'!H17=0,"",IF(AND('Pedido e Cotação'!H17="Cy3",'Pedido e Cotação'!F17=10),AL$16,IF(AND('Pedido e Cotação'!H17="Cy3",'Pedido e Cotação'!F17=25),AM$16,IF(AND('Pedido e Cotação'!H17="Cy3",'Pedido e Cotação'!F17=50),AN$16,IF(AND('Pedido e Cotação'!H17="Cy3",'Pedido e Cotação'!F17=100),AO$16,IF(AND('Pedido e Cotação'!H17="Cy3",'Pedido e Cotação'!F17=200),AP$16,IF(AND('Pedido e Cotação'!H17="Cy3",'Pedido e Cotação'!F17=1000),AQ$16,"")))))))</f>
        <v/>
      </c>
      <c r="N7" s="241" t="str">
        <f aca="false">IF('Pedido e Cotação'!H17=0,"",IF(AND('Pedido e Cotação'!H17="Cy5",'Pedido e Cotação'!F17=10),AL$17,IF(AND('Pedido e Cotação'!H17="Cy5",'Pedido e Cotação'!F17=25),AM$17,IF(AND('Pedido e Cotação'!H17="Cy5",'Pedido e Cotação'!F17=50),AN$17,IF(AND('Pedido e Cotação'!H17="Cy5",'Pedido e Cotação'!F17=100),AO$17,IF(AND('Pedido e Cotação'!H17="Cy5",'Pedido e Cotação'!F17=200),AP$17,IF(AND('Pedido e Cotação'!H17="Cy5",'Pedido e Cotação'!F17=1000),AQ$17,"")))))))</f>
        <v/>
      </c>
      <c r="O7" s="241" t="str">
        <f aca="false">IF('Pedido e Cotação'!H17=0,"",IF(AND('Pedido e Cotação'!H17="C3 Spacer",'Pedido e Cotação'!F17=10),AL$20,IF(AND('Pedido e Cotação'!H17="C3 Spacer",'Pedido e Cotação'!F17=25),AM$20,IF(AND('Pedido e Cotação'!H17="C3 Spacer",'Pedido e Cotação'!F17=50),AN$20,IF(AND('Pedido e Cotação'!H17="C3 Spacer",'Pedido e Cotação'!F17=100),AO$20,IF(AND('Pedido e Cotação'!H17="C3 Spacer",'Pedido e Cotação'!F17=200),AP$20,IF(AND('Pedido e Cotação'!H17="C3 Spacer",'Pedido e Cotação'!F17=1000),AQ$20,"")))))))</f>
        <v/>
      </c>
      <c r="P7" s="241" t="str">
        <f aca="false">IF('Pedido e Cotação'!H17=0,"",IF(AND('Pedido e Cotação'!H17="C6 Spacer",'Pedido e Cotação'!F17=10),AL$21,IF(AND('Pedido e Cotação'!H17="C6 Spacer",'Pedido e Cotação'!F17=25),AM$21,IF(AND('Pedido e Cotação'!H17="C6 Spacer",'Pedido e Cotação'!F17=50),AN$21,IF(AND('Pedido e Cotação'!H17="C6 Spacer",'Pedido e Cotação'!F17=100),AO$21,IF(AND('Pedido e Cotação'!H17="C6 Spacer",'Pedido e Cotação'!F17=200),AP$21,IF(AND('Pedido e Cotação'!H17="C6 Spacer",'Pedido e Cotação'!F17=1000),AQ$21,"")))))))</f>
        <v/>
      </c>
      <c r="Q7" s="241" t="str">
        <f aca="false">IF('Pedido e Cotação'!H17=0,"",IF(AND('Pedido e Cotação'!H17="HEX",'Pedido e Cotação'!F17=10),AL$15,IF(AND('Pedido e Cotação'!H17="HEX",'Pedido e Cotação'!F17=25),AM$15,IF(AND('Pedido e Cotação'!H17="HEX",'Pedido e Cotação'!F17=50),AN$15,IF(AND('Pedido e Cotação'!H17="HEX",'Pedido e Cotação'!F17=100),AO$15,IF(AND('Pedido e Cotação'!H17="HEX",'Pedido e Cotação'!F17=200),AP$15,IF(AND('Pedido e Cotação'!H17="HEX",'Pedido e Cotação'!F17=1000),AQ$15,"")))))))</f>
        <v/>
      </c>
      <c r="R7" s="241" t="str">
        <f aca="false">IF('Pedido e Cotação'!H17=0,"",IF(AND('Pedido e Cotação'!H17="Amino C6",'Pedido e Cotação'!F17=10),AL$23,IF(AND('Pedido e Cotação'!H17="Amino C6",'Pedido e Cotação'!F17=25),AM$23,IF(AND('Pedido e Cotação'!H17="Amino C6",'Pedido e Cotação'!F17=50),AN$23,IF(AND('Pedido e Cotação'!H17="Amino C6",'Pedido e Cotação'!F17=100),AO$23,IF(AND('Pedido e Cotação'!H17="Amino C6",'Pedido e Cotação'!F17=200),AP$23,IF(AND('Pedido e Cotação'!H17="Amino C6",'Pedido e Cotação'!F17=1000),AQ$23,"")))))))</f>
        <v/>
      </c>
      <c r="S7" s="241" t="str">
        <f aca="false">IF('Pedido e Cotação'!I17=0,"",IF(AND('Pedido e Cotação'!I17="FAM",'Pedido e Cotação'!F17=10),AL$24,IF(AND('Pedido e Cotação'!I17="FAM",'Pedido e Cotação'!F17=25),AM$24,IF(AND('Pedido e Cotação'!I17="FAM",'Pedido e Cotação'!F17=50),AN$24,IF(AND('Pedido e Cotação'!I17="FAM",'Pedido e Cotação'!F17=100),AO$24,IF(AND('Pedido e Cotação'!I17="FAM",'Pedido e Cotação'!F17=200),AP$24,IF(AND('Pedido e Cotação'!I17="FAM",'Pedido e Cotação'!F17=1000),AQ$24,"")))))))</f>
        <v/>
      </c>
      <c r="T7" s="241" t="str">
        <f aca="false">IF('Pedido e Cotação'!I17=0,"",IF(AND('Pedido e Cotação'!I17="Amino On",'Pedido e Cotação'!F17=10),AL$25,IF(AND('Pedido e Cotação'!I17="Amino On",'Pedido e Cotação'!F17=25),AM$25,IF(AND('Pedido e Cotação'!I17="Amino On",'Pedido e Cotação'!F17=50),AN$25,IF(AND('Pedido e Cotação'!I17="Amino On",'Pedido e Cotação'!F17=100),AO$25,IF(AND('Pedido e Cotação'!I17="Amino On",'Pedido e Cotação'!F17=200),AP$25,IF(AND('Pedido e Cotação'!I17="Amino On",'Pedido e Cotação'!F17=1000),AQ$25,"")))))))</f>
        <v/>
      </c>
      <c r="U7" s="241" t="str">
        <f aca="false">IF('Pedido e Cotação'!I17=0,"",IF(AND('Pedido e Cotação'!I17="TAMRA",'Pedido e Cotação'!F17=10),AL$26,IF(AND('Pedido e Cotação'!I17="TAMRA",'Pedido e Cotação'!F17=25),AM$26,IF(AND('Pedido e Cotação'!I17="TAMRA",'Pedido e Cotação'!F17=50),AN$26,IF(AND('Pedido e Cotação'!I17="TAMRA",'Pedido e Cotação'!F17=100),AO$26,IF(AND('Pedido e Cotação'!I17="TAMRA",'Pedido e Cotação'!F17=200),AP$26,IF(AND('Pedido e Cotação'!I17="TAMRA",'Pedido e Cotação'!F17=1000),AQ$26,"")))))))</f>
        <v/>
      </c>
      <c r="V7" s="241" t="str">
        <f aca="false">IF('Pedido e Cotação'!I17=0,"",IF(AND('Pedido e Cotação'!I17="BHQ 1",'Pedido e Cotação'!F17=10),AL$27,IF(AND('Pedido e Cotação'!I17="BHQ 1",'Pedido e Cotação'!F17=25),AM$27,IF(AND('Pedido e Cotação'!I17="BHQ 1",'Pedido e Cotação'!F17=50),AN$27,IF(AND('Pedido e Cotação'!I17="BHQ 1",'Pedido e Cotação'!F17=100),AO$27,IF(AND('Pedido e Cotação'!I17="BHQ 1",'Pedido e Cotação'!F17=200),AP$27,IF(AND('Pedido e Cotação'!I17="BHQ 1",'Pedido e Cotação'!F17=1000),AQ$27,"")))))))</f>
        <v/>
      </c>
      <c r="W7" s="241" t="str">
        <f aca="false">IF('Pedido e Cotação'!I17=0,"",IF(AND('Pedido e Cotação'!I17="BHQ 2",'Pedido e Cotação'!F17=10),AL$28,IF(AND('Pedido e Cotação'!I17="BHQ 2",'Pedido e Cotação'!F17=25),AM$28,IF(AND('Pedido e Cotação'!I17="BHQ 2",'Pedido e Cotação'!F17=50),AN$28,IF(AND('Pedido e Cotação'!I17="BHQ 2",'Pedido e Cotação'!F17=100),AO$28,IF(AND('Pedido e Cotação'!I17="BHQ 2",'Pedido e Cotação'!F17=200),AP$28,IF(AND('Pedido e Cotação'!I17="BHQ 2",'Pedido e Cotação'!F17=1000),AQ$28,"")))))))</f>
        <v/>
      </c>
      <c r="X7" s="241" t="str">
        <f aca="false">IF('Pedido e Cotação'!I17=0,"",IF(AND('Pedido e Cotação'!I17="BHQ 3",'Pedido e Cotação'!F17=10),AL$29,IF(AND('Pedido e Cotação'!I17="BHQ 3",'Pedido e Cotação'!F17=25),AM$29,IF(AND('Pedido e Cotação'!I17="BHQ 3",'Pedido e Cotação'!F17=50),AN$29,IF(AND('Pedido e Cotação'!I17="BHQ 3",'Pedido e Cotação'!F17=100),AO$29,IF(AND('Pedido e Cotação'!I17="BHQ 3",'Pedido e Cotação'!F17=200),AP$29,IF(AND('Pedido e Cotação'!I17="BHQ 3",'Pedido e Cotação'!F17=1000),AQ$29,"")))))))</f>
        <v/>
      </c>
      <c r="Y7" s="241" t="str">
        <f aca="false">IF('Pedido e Cotação'!I17=0,"",IF(AND('Pedido e Cotação'!I17="ROX",'Pedido e Cotação'!F17=10),AL$31,IF(AND('Pedido e Cotação'!I17="ROX",'Pedido e Cotação'!F17=25),AM$31,IF(AND('Pedido e Cotação'!I17="ROX",'Pedido e Cotação'!F17=50),AN$31,IF(AND('Pedido e Cotação'!I17="ROX",'Pedido e Cotação'!F17=100),AO$31,IF(AND('Pedido e Cotação'!I17="ROX",'Pedido e Cotação'!F17=200),AP$31,IF(AND('Pedido e Cotação'!I17="ROX",'Pedido e Cotação'!F17=1000),AQ$31,"")))))))</f>
        <v/>
      </c>
      <c r="Z7" s="241" t="str">
        <f aca="false">IF('Pedido e Cotação'!I17=0,"",IF(AND('Pedido e Cotação'!I17="Dabcyl",'Pedido e Cotação'!F17=10),AL$30,IF(AND('Pedido e Cotação'!I17="Dabcyl",'Pedido e Cotação'!F17=25),AM$30,IF(AND('Pedido e Cotação'!I17="Dabcyl",'Pedido e Cotação'!F17=50),AN$30,IF(AND('Pedido e Cotação'!I17="Dabcyl",'Pedido e Cotação'!F17=100),AO$30,IF(AND('Pedido e Cotação'!I17="Dabcyl",'Pedido e Cotação'!F17=200),AP$30,IF(AND('Pedido e Cotação'!I17="Dabcyl",'Pedido e Cotação'!F17=1000),AQ$30,"")))))))</f>
        <v/>
      </c>
      <c r="AA7" s="242" t="str">
        <f aca="false">IF('Pedido e Cotação'!I17=0,"",IF(AND('Pedido e Cotação'!I17="Colesterol TEG",'Pedido e Cotação'!F17=10),AL$32,IF(AND('Pedido e Cotação'!I17="Colesterol TEG",'Pedido e Cotação'!F17=25),AM$32,IF(AND('Pedido e Cotação'!I17="Colesterol TEG",'Pedido e Cotação'!F17=50),AN$32,IF(AND('Pedido e Cotação'!I17="Colesterol TEG",'Pedido e Cotação'!F17=100),AO$32,IF(AND('Pedido e Cotação'!I17="Colesterol TEG",'Pedido e Cotação'!F17=200),AP$32,IF(AND('Pedido e Cotação'!I17="Colesterol TEG",'Pedido e Cotação'!F17=1000),AQ$32,"")))))))</f>
        <v/>
      </c>
      <c r="AB7" s="242" t="str">
        <f aca="false">IF('Pedido e Cotação'!I17=0,"",IF(AND('Pedido e Cotação'!I17="Ferroceno",'Pedido e Cotação'!F17=10),AL$33,IF(AND('Pedido e Cotação'!I17="Ferroceno",'Pedido e Cotação'!F17=25),AM$33,IF(AND('Pedido e Cotação'!I17="Ferroceno",'Pedido e Cotação'!F17=50),AN$33,IF(AND('Pedido e Cotação'!I17="Ferroceno",'Pedido e Cotação'!F17=100),AO$33,IF(AND('Pedido e Cotação'!I17="Ferroceno",'Pedido e Cotação'!F17=200),AP$33,IF(AND('Pedido e Cotação'!I17="Ferroceno",'Pedido e Cotação'!F17=1000),AQ$33,"")))))))</f>
        <v/>
      </c>
      <c r="AC7" s="242" t="str">
        <f aca="false">IF('Pedido e Cotação'!I17=0,"",IF(AND('Pedido e Cotação'!I17="Spacer C3",'Pedido e Cotação'!F17=10),AL$36,IF(AND('Pedido e Cotação'!I17="Spacer C3",'Pedido e Cotação'!F17=25),AM$36,IF(AND('Pedido e Cotação'!I17="Spacer C3",'Pedido e Cotação'!F17=50),AN$36,IF(AND('Pedido e Cotação'!I17="Spacer C3",'Pedido e Cotação'!F17=100),AO$36,IF(AND('Pedido e Cotação'!I17="Spacer C3",'Pedido e Cotação'!F17=200),AP$36,IF(AND('Pedido e Cotação'!I17="Spacer C3",'Pedido e Cotação'!F17=1000),AQ$36,"")))))))</f>
        <v/>
      </c>
      <c r="AD7" s="242" t="str">
        <f aca="false">IF('Pedido e Cotação'!I17=0,"",IF(AND('Pedido e Cotação'!I17="Spacer C6",'Pedido e Cotação'!F17=10),AL$37,IF(AND('Pedido e Cotação'!I17="Spacer C6",'Pedido e Cotação'!F17=25),AM$37,IF(AND('Pedido e Cotação'!I17="Spacer C6",'Pedido e Cotação'!F17=50),AN$37,IF(AND('Pedido e Cotação'!I17="Spacer C6",'Pedido e Cotação'!F17=100),AO$37,IF(AND('Pedido e Cotação'!I17="Spacer C6",'Pedido e Cotação'!F17=200),AP$37,IF(AND('Pedido e Cotação'!I17="Spacer C6",'Pedido e Cotação'!F17=1000),AQ$37,"")))))))</f>
        <v/>
      </c>
      <c r="AE7" s="242" t="str">
        <f aca="false">IF('Pedido e Cotação'!I17=0,"",IF(AND('Pedido e Cotação'!I17="Biotina",'Pedido e Cotação'!F17=10),AL$38,IF(AND('Pedido e Cotação'!I17="Biotina",'Pedido e Cotação'!F17=25),AM$38,IF(AND('Pedido e Cotação'!I17="Biotina",'Pedido e Cotação'!F17=50),AN$38,IF(AND('Pedido e Cotação'!I17="Biotina",'Pedido e Cotação'!F17=100),AO$38,IF(AND('Pedido e Cotação'!I17="Biotina",'Pedido e Cotação'!F17=200),AP$38,IF(AND('Pedido e Cotação'!I17="Biotina",'Pedido e Cotação'!F17=1000),AQ$38,"")))))))</f>
        <v/>
      </c>
      <c r="AF7" s="242" t="str">
        <f aca="false">IF('Pedido e Cotação'!I17=0,"",IF(AND('Pedido e Cotação'!I17="Fosforilação",'Pedido e Cotação'!F17=10),AL$39,IF(AND('Pedido e Cotação'!I17="Fosforilação",'Pedido e Cotação'!F17=25),AM$39,IF(AND('Pedido e Cotação'!I17="Fosforilação",'Pedido e Cotação'!F17=50),AN$39,IF(AND('Pedido e Cotação'!I17="Fosforilação",'Pedido e Cotação'!F17=100),AO$39,IF(AND('Pedido e Cotação'!I17="Fosforilação",'Pedido e Cotação'!F17=200),AP$39,IF(AND('Pedido e Cotação'!I17="Fosforilação",'Pedido e Cotação'!F17=1000),AQ$39,"")))))))</f>
        <v/>
      </c>
      <c r="AG7" s="242" t="str">
        <f aca="false">IF('Pedido e Cotação'!I17=0,"",IF(AND('Pedido e Cotação'!I17="Thiol C6",'Pedido e Cotação'!F17=10),AL$34,IF(AND('Pedido e Cotação'!I17="Thiol C6",'Pedido e Cotação'!F17=25),AM$34,IF(AND('Pedido e Cotação'!I17="Thiol C6",'Pedido e Cotação'!F17=50),AN$34,IF(AND('Pedido e Cotação'!I17="Thiol C6",'Pedido e Cotação'!F17=100),AO$34,IF(AND('Pedido e Cotação'!I17="Thiol C6",'Pedido e Cotação'!F17=200),AP$34,IF(AND('Pedido e Cotação'!I17="Thiol C6",'Pedido e Cotação'!F17=1000),AQ$34,"")))))))</f>
        <v/>
      </c>
      <c r="AH7" s="242" t="str">
        <f aca="false">IF('Pedido e Cotação'!I17=0,"",IF(AND('Pedido e Cotação'!I17="Dithiol Serinol",'Pedido e Cotação'!F17=10),AL$35,IF(AND('Pedido e Cotação'!I17="Dithiol Serinol",'Pedido e Cotação'!F17=25),AM$35,IF(AND('Pedido e Cotação'!I17="Dithiol Serinol",'Pedido e Cotação'!F17=50),AN$35,IF(AND('Pedido e Cotação'!I17="Dithiol Serinol",'Pedido e Cotação'!F17=100),AO$35,IF(AND('Pedido e Cotação'!I17="Dithiol Serinol",'Pedido e Cotação'!F17=200),AP$35,IF(AND('Pedido e Cotação'!I17="Dithiol Serinol",'Pedido e Cotação'!F17=1000),AQ$35,"")))))))</f>
        <v/>
      </c>
      <c r="AI7" s="241" t="n">
        <f aca="false">SUM(A7:AH7)</f>
        <v>0</v>
      </c>
      <c r="AJ7" s="247"/>
      <c r="AK7" s="218" t="s">
        <v>65</v>
      </c>
      <c r="AL7" s="219" t="s">
        <v>399</v>
      </c>
      <c r="AM7" s="219" t="n">
        <v>150</v>
      </c>
      <c r="AN7" s="219" t="n">
        <v>180</v>
      </c>
      <c r="AO7" s="219" t="n">
        <v>215</v>
      </c>
      <c r="AP7" s="219" t="n">
        <v>255</v>
      </c>
      <c r="AQ7" s="220" t="n">
        <v>382.5</v>
      </c>
    </row>
    <row r="8" customFormat="false" ht="14.25" hidden="false" customHeight="false" outlineLevel="0" collapsed="false">
      <c r="A8" s="241" t="str">
        <f aca="false">IF('Pedido e Cotação'!H18=0,"",IF(AND('Pedido e Cotação'!H18="FAM",'Pedido e Cotação'!F18=10),AL$6,IF(AND('Pedido e Cotação'!H18="FAM",'Pedido e Cotação'!F18=25),AM$6,IF(AND('Pedido e Cotação'!H18="FAM",'Pedido e Cotação'!F18=50),AN$6,IF(AND('Pedido e Cotação'!H18="FAM",'Pedido e Cotação'!F18=100),AO$6,IF(AND('Pedido e Cotação'!H18="FAM",'Pedido e Cotação'!F18=200),AP$6,IF(AND('Pedido e Cotação'!H18="FAM",'Pedido e Cotação'!F18=1000),AQ$6,"")))))))</f>
        <v/>
      </c>
      <c r="B8" s="241" t="str">
        <f aca="false">IF('Pedido e Cotação'!H18=0,"",IF(AND('Pedido e Cotação'!H18="Fosforilação",'Pedido e Cotação'!F18=10),AL$7,IF(AND('Pedido e Cotação'!H18="Fosforilação",'Pedido e Cotação'!F18=25),AM$7,IF(AND('Pedido e Cotação'!H18="Fosforilação",'Pedido e Cotação'!F18=50),AN$7,IF(AND('Pedido e Cotação'!H18="Fosforilação",'Pedido e Cotação'!F18=100),AO$7,IF(AND('Pedido e Cotação'!H18="Fosforilação",'Pedido e Cotação'!F18=200),AP$7,IF(AND('Pedido e Cotação'!H18="Fosforilação",'Pedido e Cotação'!F18=1000),AQ$7,"")))))))</f>
        <v/>
      </c>
      <c r="C8" s="241" t="str">
        <f aca="false">IF('Pedido e Cotação'!H18=0,"",IF(AND('Pedido e Cotação'!H18="Quasar 570",'Pedido e Cotação'!F18=10),AL$8,IF(AND('Pedido e Cotação'!H18="Quasar 570",'Pedido e Cotação'!F18=25),AM$8,IF(AND('Pedido e Cotação'!H18="Quasar 570",'Pedido e Cotação'!F18=50),AN$8,IF(AND('Pedido e Cotação'!H18="Quasar 570",'Pedido e Cotação'!F18=100),AO$8,IF(AND('Pedido e Cotação'!H18="Quasar 570",'Pedido e Cotação'!F18=200),AP$8,IF(AND('Pedido e Cotação'!H18="Quasar 570",'Pedido e Cotação'!F18=1000),AQ$8,"")))))))</f>
        <v/>
      </c>
      <c r="D8" s="241" t="str">
        <f aca="false">IF('Pedido e Cotação'!H18=0,"",IF(AND('Pedido e Cotação'!H18="Quasar 670",'Pedido e Cotação'!F18=10),AL$9,IF(AND('Pedido e Cotação'!H18="Quasar 670",'Pedido e Cotação'!F18=25),AM$9,IF(AND('Pedido e Cotação'!H18="Quasar 670",'Pedido e Cotação'!F18=50),AN$9,IF(AND('Pedido e Cotação'!H18="Quasar 670",'Pedido e Cotação'!F18=100),AO$9,IF(AND('Pedido e Cotação'!H18="Quasar 670",'Pedido e Cotação'!F18=200),AP$9,IF(AND('Pedido e Cotação'!H18="Quasar 670",'Pedido e Cotação'!F18=1000),AQ$9,"")))))))</f>
        <v/>
      </c>
      <c r="E8" s="241" t="str">
        <f aca="false">IF('Pedido e Cotação'!H18=0,"",IF(AND('Pedido e Cotação'!H18="Quasar 705",'Pedido e Cotação'!F18=10),AL$10,IF(AND('Pedido e Cotação'!H18="Quasar 705",'Pedido e Cotação'!F18=25),AM$10,IF(AND('Pedido e Cotação'!H18="Quasar 705",'Pedido e Cotação'!F18=50),AN$10,IF(AND('Pedido e Cotação'!H18="Quasar 705",'Pedido e Cotação'!F18=100),AO$10,IF(AND('Pedido e Cotação'!H18="Quasar 705",'Pedido e Cotação'!F18=200),AP$10,IF(AND('Pedido e Cotação'!H18="Quasar 705",'Pedido e Cotação'!F18=1000),AQ$10,"")))))))</f>
        <v/>
      </c>
      <c r="F8" s="241" t="str">
        <f aca="false">IF('Pedido e Cotação'!H18=0,"",IF(AND('Pedido e Cotação'!H18="CAL Flúor Orange 560",'Pedido e Cotação'!F18=10),AL$11,IF(AND('Pedido e Cotação'!H18="CAL Flúor Orange 560",'Pedido e Cotação'!F18=25),AM$11,IF(AND('Pedido e Cotação'!H18="CAL Flúor Orange 560",'Pedido e Cotação'!F18=50),AN$11,IF(AND('Pedido e Cotação'!H18="CAL Flúor Orange 560",'Pedido e Cotação'!F18=100),AO$11,IF(AND('Pedido e Cotação'!H18="CAL Flúor Orange 560",'Pedido e Cotação'!F18=200),AP$11,IF(AND('Pedido e Cotação'!H18="CAL Flúor Orange 560",'Pedido e Cotação'!F18=1000),AQ$11,"")))))))</f>
        <v/>
      </c>
      <c r="G8" s="241" t="str">
        <f aca="false">IF('Pedido e Cotação'!H18=0,"",IF(AND('Pedido e Cotação'!H18="CAL Flúor Red 590",'Pedido e Cotação'!F18=10),AL$12,IF(AND('Pedido e Cotação'!H18="CAL Flúor Red 590",'Pedido e Cotação'!F18=25),AM$12,IF(AND('Pedido e Cotação'!H18="CAL Flúor Red 590",'Pedido e Cotação'!F18=50),AN$12,IF(AND('Pedido e Cotação'!H18="CAL Flúor Red 590",'Pedido e Cotação'!F18=100),AO$12,IF(AND('Pedido e Cotação'!H18="CAL Flúor Red 590",'Pedido e Cotação'!F18=200),AP$12,IF(AND('Pedido e Cotação'!H18="CAL Flúor Red 590",'Pedido e Cotação'!F18=1000),AQ$12,"")))))))</f>
        <v/>
      </c>
      <c r="H8" s="241" t="str">
        <f aca="false">IF('Pedido e Cotação'!H18=0,"",IF(AND('Pedido e Cotação'!H18="CAL Flúor Red 610",'Pedido e Cotação'!F18=10),AL$13,IF(AND('Pedido e Cotação'!H18="CAL Flúor Red 610",'Pedido e Cotação'!F18=25),AM$13,IF(AND('Pedido e Cotação'!H18="CAL Flúor Red 610",'Pedido e Cotação'!F18=50),AN$13,IF(AND('Pedido e Cotação'!H18="CAL Flúor Red 610",'Pedido e Cotação'!F18=100),AO$13,IF(AND('Pedido e Cotação'!H18="CAL Flúor Red 610",'Pedido e Cotação'!F18=200),AP$13,IF(AND('Pedido e Cotação'!H18="CAL Flúor Red 610",'Pedido e Cotação'!F18=1000),AQ$13,"")))))))</f>
        <v/>
      </c>
      <c r="I8" s="241" t="str">
        <f aca="false">IF('Pedido e Cotação'!H18=0,"",IF(AND('Pedido e Cotação'!H18="TET",'Pedido e Cotação'!F18=10),AL$14,IF(AND('Pedido e Cotação'!H18="TET",'Pedido e Cotação'!F18=25),AM$14,IF(AND('Pedido e Cotação'!H18="TET",'Pedido e Cotação'!F18=50),AN$14,IF(AND('Pedido e Cotação'!H18="TET",'Pedido e Cotação'!F18=100),AO$14,IF(AND('Pedido e Cotação'!H18="TET",'Pedido e Cotação'!F18=200),AP$14,IF(AND('Pedido e Cotação'!H18="TET",'Pedido e Cotação'!F18=1000),AQ$14,"")))))))</f>
        <v/>
      </c>
      <c r="J8" s="241" t="str">
        <f aca="false">IF('Pedido e Cotação'!H18=0,"",IF(AND('Pedido e Cotação'!H18="PEG-6",'Pedido e Cotação'!F18=10),AL$19,IF(AND('Pedido e Cotação'!H18="PEG-6",'Pedido e Cotação'!F18=25),AM$19,IF(AND('Pedido e Cotação'!H18="PEG-6",'Pedido e Cotação'!F18=50),AN$19,IF(AND('Pedido e Cotação'!H18="PEG-6",'Pedido e Cotação'!F18=100),AO$19,IF(AND('Pedido e Cotação'!H18="PEG-6",'Pedido e Cotação'!F18=200),AP$19,IF(AND('Pedido e Cotação'!H18="PEG-6",'Pedido e Cotação'!F18=1000),AQ$19,"")))))))</f>
        <v/>
      </c>
      <c r="K8" s="241" t="str">
        <f aca="false">IF('Pedido e Cotação'!H18=0,"",IF(AND('Pedido e Cotação'!H18="Biotina",'Pedido e Cotação'!F18=10),AL$18,IF(AND('Pedido e Cotação'!H18="Biotina",'Pedido e Cotação'!F18=25),AM$18,IF(AND('Pedido e Cotação'!H18="Biotina",'Pedido e Cotação'!F18=50),AN$18,IF(AND('Pedido e Cotação'!H18="Biotina",'Pedido e Cotação'!F18=100),AO$18,IF(AND('Pedido e Cotação'!H18="Biotina",'Pedido e Cotação'!F18=200),AP$18,IF(AND('Pedido e Cotação'!H18="Biotina",'Pedido e Cotação'!F18=1000),AQ$18,"")))))))</f>
        <v/>
      </c>
      <c r="L8" s="241" t="str">
        <f aca="false">IF('Pedido e Cotação'!H18=0,"",IF(AND('Pedido e Cotação'!H18="Thiol C6",'Pedido e Cotação'!F18=10),AL$22,IF(AND('Pedido e Cotação'!H18="Thiol C6",'Pedido e Cotação'!F18=25),AM$22,IF(AND('Pedido e Cotação'!H18="Thiol C6",'Pedido e Cotação'!F18=50),AN$22,IF(AND('Pedido e Cotação'!H18="Thiol C6",'Pedido e Cotação'!F18=100),AO$22,IF(AND('Pedido e Cotação'!H18="Thiol C6",'Pedido e Cotação'!F18=200),AP$22,IF(AND('Pedido e Cotação'!H18="Thiol C6",'Pedido e Cotação'!F18=1000),AQ$22,"")))))))</f>
        <v/>
      </c>
      <c r="M8" s="241" t="str">
        <f aca="false">IF('Pedido e Cotação'!H18=0,"",IF(AND('Pedido e Cotação'!H18="Cy3",'Pedido e Cotação'!F18=10),AL$16,IF(AND('Pedido e Cotação'!H18="Cy3",'Pedido e Cotação'!F18=25),AM$16,IF(AND('Pedido e Cotação'!H18="Cy3",'Pedido e Cotação'!F18=50),AN$16,IF(AND('Pedido e Cotação'!H18="Cy3",'Pedido e Cotação'!F18=100),AO$16,IF(AND('Pedido e Cotação'!H18="Cy3",'Pedido e Cotação'!F18=200),AP$16,IF(AND('Pedido e Cotação'!H18="Cy3",'Pedido e Cotação'!F18=1000),AQ$16,"")))))))</f>
        <v/>
      </c>
      <c r="N8" s="241" t="str">
        <f aca="false">IF('Pedido e Cotação'!H18=0,"",IF(AND('Pedido e Cotação'!H18="Cy5",'Pedido e Cotação'!F18=10),AL$17,IF(AND('Pedido e Cotação'!H18="Cy5",'Pedido e Cotação'!F18=25),AM$17,IF(AND('Pedido e Cotação'!H18="Cy5",'Pedido e Cotação'!F18=50),AN$17,IF(AND('Pedido e Cotação'!H18="Cy5",'Pedido e Cotação'!F18=100),AO$17,IF(AND('Pedido e Cotação'!H18="Cy5",'Pedido e Cotação'!F18=200),AP$17,IF(AND('Pedido e Cotação'!H18="Cy5",'Pedido e Cotação'!F18=1000),AQ$17,"")))))))</f>
        <v/>
      </c>
      <c r="O8" s="241" t="str">
        <f aca="false">IF('Pedido e Cotação'!H18=0,"",IF(AND('Pedido e Cotação'!H18="C3 Spacer",'Pedido e Cotação'!F18=10),AL$20,IF(AND('Pedido e Cotação'!H18="C3 Spacer",'Pedido e Cotação'!F18=25),AM$20,IF(AND('Pedido e Cotação'!H18="C3 Spacer",'Pedido e Cotação'!F18=50),AN$20,IF(AND('Pedido e Cotação'!H18="C3 Spacer",'Pedido e Cotação'!F18=100),AO$20,IF(AND('Pedido e Cotação'!H18="C3 Spacer",'Pedido e Cotação'!F18=200),AP$20,IF(AND('Pedido e Cotação'!H18="C3 Spacer",'Pedido e Cotação'!F18=1000),AQ$20,"")))))))</f>
        <v/>
      </c>
      <c r="P8" s="241" t="str">
        <f aca="false">IF('Pedido e Cotação'!H18=0,"",IF(AND('Pedido e Cotação'!H18="C6 Spacer",'Pedido e Cotação'!F18=10),AL$21,IF(AND('Pedido e Cotação'!H18="C6 Spacer",'Pedido e Cotação'!F18=25),AM$21,IF(AND('Pedido e Cotação'!H18="C6 Spacer",'Pedido e Cotação'!F18=50),AN$21,IF(AND('Pedido e Cotação'!H18="C6 Spacer",'Pedido e Cotação'!F18=100),AO$21,IF(AND('Pedido e Cotação'!H18="C6 Spacer",'Pedido e Cotação'!F18=200),AP$21,IF(AND('Pedido e Cotação'!H18="C6 Spacer",'Pedido e Cotação'!F18=1000),AQ$21,"")))))))</f>
        <v/>
      </c>
      <c r="Q8" s="241" t="str">
        <f aca="false">IF('Pedido e Cotação'!H18=0,"",IF(AND('Pedido e Cotação'!H18="HEX",'Pedido e Cotação'!F18=10),AL$15,IF(AND('Pedido e Cotação'!H18="HEX",'Pedido e Cotação'!F18=25),AM$15,IF(AND('Pedido e Cotação'!H18="HEX",'Pedido e Cotação'!F18=50),AN$15,IF(AND('Pedido e Cotação'!H18="HEX",'Pedido e Cotação'!F18=100),AO$15,IF(AND('Pedido e Cotação'!H18="HEX",'Pedido e Cotação'!F18=200),AP$15,IF(AND('Pedido e Cotação'!H18="HEX",'Pedido e Cotação'!F18=1000),AQ$15,"")))))))</f>
        <v/>
      </c>
      <c r="R8" s="241" t="str">
        <f aca="false">IF('Pedido e Cotação'!H18=0,"",IF(AND('Pedido e Cotação'!H18="Amino C6",'Pedido e Cotação'!F18=10),AL$23,IF(AND('Pedido e Cotação'!H18="Amino C6",'Pedido e Cotação'!F18=25),AM$23,IF(AND('Pedido e Cotação'!H18="Amino C6",'Pedido e Cotação'!F18=50),AN$23,IF(AND('Pedido e Cotação'!H18="Amino C6",'Pedido e Cotação'!F18=100),AO$23,IF(AND('Pedido e Cotação'!H18="Amino C6",'Pedido e Cotação'!F18=200),AP$23,IF(AND('Pedido e Cotação'!H18="Amino C6",'Pedido e Cotação'!F18=1000),AQ$23,"")))))))</f>
        <v/>
      </c>
      <c r="S8" s="241" t="str">
        <f aca="false">IF('Pedido e Cotação'!I18=0,"",IF(AND('Pedido e Cotação'!I18="FAM",'Pedido e Cotação'!F18=10),AL$24,IF(AND('Pedido e Cotação'!I18="FAM",'Pedido e Cotação'!F18=25),AM$24,IF(AND('Pedido e Cotação'!I18="FAM",'Pedido e Cotação'!F18=50),AN$24,IF(AND('Pedido e Cotação'!I18="FAM",'Pedido e Cotação'!F18=100),AO$24,IF(AND('Pedido e Cotação'!I18="FAM",'Pedido e Cotação'!F18=200),AP$24,IF(AND('Pedido e Cotação'!I18="FAM",'Pedido e Cotação'!F18=1000),AQ$24,"")))))))</f>
        <v/>
      </c>
      <c r="T8" s="241" t="str">
        <f aca="false">IF('Pedido e Cotação'!I18=0,"",IF(AND('Pedido e Cotação'!I18="Amino On",'Pedido e Cotação'!F18=10),AL$25,IF(AND('Pedido e Cotação'!I18="Amino On",'Pedido e Cotação'!F18=25),AM$25,IF(AND('Pedido e Cotação'!I18="Amino On",'Pedido e Cotação'!F18=50),AN$25,IF(AND('Pedido e Cotação'!I18="Amino On",'Pedido e Cotação'!F18=100),AO$25,IF(AND('Pedido e Cotação'!I18="Amino On",'Pedido e Cotação'!F18=200),AP$25,IF(AND('Pedido e Cotação'!I18="Amino On",'Pedido e Cotação'!F18=1000),AQ$25,"")))))))</f>
        <v/>
      </c>
      <c r="U8" s="241" t="str">
        <f aca="false">IF('Pedido e Cotação'!I18=0,"",IF(AND('Pedido e Cotação'!I18="TAMRA",'Pedido e Cotação'!F18=10),AL$26,IF(AND('Pedido e Cotação'!I18="TAMRA",'Pedido e Cotação'!F18=25),AM$26,IF(AND('Pedido e Cotação'!I18="TAMRA",'Pedido e Cotação'!F18=50),AN$26,IF(AND('Pedido e Cotação'!I18="TAMRA",'Pedido e Cotação'!F18=100),AO$26,IF(AND('Pedido e Cotação'!I18="TAMRA",'Pedido e Cotação'!F18=200),AP$26,IF(AND('Pedido e Cotação'!I18="TAMRA",'Pedido e Cotação'!F18=1000),AQ$26,"")))))))</f>
        <v/>
      </c>
      <c r="V8" s="241" t="str">
        <f aca="false">IF('Pedido e Cotação'!I18=0,"",IF(AND('Pedido e Cotação'!I18="BHQ 1",'Pedido e Cotação'!F18=10),AL$27,IF(AND('Pedido e Cotação'!I18="BHQ 1",'Pedido e Cotação'!F18=25),AM$27,IF(AND('Pedido e Cotação'!I18="BHQ 1",'Pedido e Cotação'!F18=50),AN$27,IF(AND('Pedido e Cotação'!I18="BHQ 1",'Pedido e Cotação'!F18=100),AO$27,IF(AND('Pedido e Cotação'!I18="BHQ 1",'Pedido e Cotação'!F18=200),AP$27,IF(AND('Pedido e Cotação'!I18="BHQ 1",'Pedido e Cotação'!F18=1000),AQ$27,"")))))))</f>
        <v/>
      </c>
      <c r="W8" s="241" t="str">
        <f aca="false">IF('Pedido e Cotação'!I18=0,"",IF(AND('Pedido e Cotação'!I18="BHQ 2",'Pedido e Cotação'!F18=10),AL$28,IF(AND('Pedido e Cotação'!I18="BHQ 2",'Pedido e Cotação'!F18=25),AM$28,IF(AND('Pedido e Cotação'!I18="BHQ 2",'Pedido e Cotação'!F18=50),AN$28,IF(AND('Pedido e Cotação'!I18="BHQ 2",'Pedido e Cotação'!F18=100),AO$28,IF(AND('Pedido e Cotação'!I18="BHQ 2",'Pedido e Cotação'!F18=200),AP$28,IF(AND('Pedido e Cotação'!I18="BHQ 2",'Pedido e Cotação'!F18=1000),AQ$28,"")))))))</f>
        <v/>
      </c>
      <c r="X8" s="241" t="str">
        <f aca="false">IF('Pedido e Cotação'!I18=0,"",IF(AND('Pedido e Cotação'!I18="BHQ 3",'Pedido e Cotação'!F18=10),AL$29,IF(AND('Pedido e Cotação'!I18="BHQ 3",'Pedido e Cotação'!F18=25),AM$29,IF(AND('Pedido e Cotação'!I18="BHQ 3",'Pedido e Cotação'!F18=50),AN$29,IF(AND('Pedido e Cotação'!I18="BHQ 3",'Pedido e Cotação'!F18=100),AO$29,IF(AND('Pedido e Cotação'!I18="BHQ 3",'Pedido e Cotação'!F18=200),AP$29,IF(AND('Pedido e Cotação'!I18="BHQ 3",'Pedido e Cotação'!F18=1000),AQ$29,"")))))))</f>
        <v/>
      </c>
      <c r="Y8" s="241" t="str">
        <f aca="false">IF('Pedido e Cotação'!I18=0,"",IF(AND('Pedido e Cotação'!I18="ROX",'Pedido e Cotação'!F18=10),AL$31,IF(AND('Pedido e Cotação'!I18="ROX",'Pedido e Cotação'!F18=25),AM$31,IF(AND('Pedido e Cotação'!I18="ROX",'Pedido e Cotação'!F18=50),AN$31,IF(AND('Pedido e Cotação'!I18="ROX",'Pedido e Cotação'!F18=100),AO$31,IF(AND('Pedido e Cotação'!I18="ROX",'Pedido e Cotação'!F18=200),AP$31,IF(AND('Pedido e Cotação'!I18="ROX",'Pedido e Cotação'!F18=1000),AQ$31,"")))))))</f>
        <v/>
      </c>
      <c r="Z8" s="241" t="str">
        <f aca="false">IF('Pedido e Cotação'!I18=0,"",IF(AND('Pedido e Cotação'!I18="Dabcyl",'Pedido e Cotação'!F18=10),AL$30,IF(AND('Pedido e Cotação'!I18="Dabcyl",'Pedido e Cotação'!F18=25),AM$30,IF(AND('Pedido e Cotação'!I18="Dabcyl",'Pedido e Cotação'!F18=50),AN$30,IF(AND('Pedido e Cotação'!I18="Dabcyl",'Pedido e Cotação'!F18=100),AO$30,IF(AND('Pedido e Cotação'!I18="Dabcyl",'Pedido e Cotação'!F18=200),AP$30,IF(AND('Pedido e Cotação'!I18="Dabcyl",'Pedido e Cotação'!F18=1000),AQ$30,"")))))))</f>
        <v/>
      </c>
      <c r="AA8" s="242" t="str">
        <f aca="false">IF('Pedido e Cotação'!I18=0,"",IF(AND('Pedido e Cotação'!I18="Colesterol TEG",'Pedido e Cotação'!F18=10),AL$32,IF(AND('Pedido e Cotação'!I18="Colesterol TEG",'Pedido e Cotação'!F18=25),AM$32,IF(AND('Pedido e Cotação'!I18="Colesterol TEG",'Pedido e Cotação'!F18=50),AN$32,IF(AND('Pedido e Cotação'!I18="Colesterol TEG",'Pedido e Cotação'!F18=100),AO$32,IF(AND('Pedido e Cotação'!I18="Colesterol TEG",'Pedido e Cotação'!F18=200),AP$32,IF(AND('Pedido e Cotação'!I18="Colesterol TEG",'Pedido e Cotação'!F18=1000),AQ$32,"")))))))</f>
        <v/>
      </c>
      <c r="AB8" s="242" t="str">
        <f aca="false">IF('Pedido e Cotação'!I18=0,"",IF(AND('Pedido e Cotação'!I18="Ferroceno",'Pedido e Cotação'!F18=10),AL$33,IF(AND('Pedido e Cotação'!I18="Ferroceno",'Pedido e Cotação'!F18=25),AM$33,IF(AND('Pedido e Cotação'!I18="Ferroceno",'Pedido e Cotação'!F18=50),AN$33,IF(AND('Pedido e Cotação'!I18="Ferroceno",'Pedido e Cotação'!F18=100),AO$33,IF(AND('Pedido e Cotação'!I18="Ferroceno",'Pedido e Cotação'!F18=200),AP$33,IF(AND('Pedido e Cotação'!I18="Ferroceno",'Pedido e Cotação'!F18=1000),AQ$33,"")))))))</f>
        <v/>
      </c>
      <c r="AC8" s="242" t="str">
        <f aca="false">IF('Pedido e Cotação'!I18=0,"",IF(AND('Pedido e Cotação'!I18="Spacer C3",'Pedido e Cotação'!F18=10),AL$36,IF(AND('Pedido e Cotação'!I18="Spacer C3",'Pedido e Cotação'!F18=25),AM$36,IF(AND('Pedido e Cotação'!I18="Spacer C3",'Pedido e Cotação'!F18=50),AN$36,IF(AND('Pedido e Cotação'!I18="Spacer C3",'Pedido e Cotação'!F18=100),AO$36,IF(AND('Pedido e Cotação'!I18="Spacer C3",'Pedido e Cotação'!F18=200),AP$36,IF(AND('Pedido e Cotação'!I18="Spacer C3",'Pedido e Cotação'!F18=1000),AQ$36,"")))))))</f>
        <v/>
      </c>
      <c r="AD8" s="242" t="str">
        <f aca="false">IF('Pedido e Cotação'!I18=0,"",IF(AND('Pedido e Cotação'!I18="Spacer C6",'Pedido e Cotação'!F18=10),AL$37,IF(AND('Pedido e Cotação'!I18="Spacer C6",'Pedido e Cotação'!F18=25),AM$37,IF(AND('Pedido e Cotação'!I18="Spacer C6",'Pedido e Cotação'!F18=50),AN$37,IF(AND('Pedido e Cotação'!I18="Spacer C6",'Pedido e Cotação'!F18=100),AO$37,IF(AND('Pedido e Cotação'!I18="Spacer C6",'Pedido e Cotação'!F18=200),AP$37,IF(AND('Pedido e Cotação'!I18="Spacer C6",'Pedido e Cotação'!F18=1000),AQ$37,"")))))))</f>
        <v/>
      </c>
      <c r="AE8" s="242" t="str">
        <f aca="false">IF('Pedido e Cotação'!I18=0,"",IF(AND('Pedido e Cotação'!I18="Biotina",'Pedido e Cotação'!F18=10),AL$38,IF(AND('Pedido e Cotação'!I18="Biotina",'Pedido e Cotação'!F18=25),AM$38,IF(AND('Pedido e Cotação'!I18="Biotina",'Pedido e Cotação'!F18=50),AN$38,IF(AND('Pedido e Cotação'!I18="Biotina",'Pedido e Cotação'!F18=100),AO$38,IF(AND('Pedido e Cotação'!I18="Biotina",'Pedido e Cotação'!F18=200),AP$38,IF(AND('Pedido e Cotação'!I18="Biotina",'Pedido e Cotação'!F18=1000),AQ$38,"")))))))</f>
        <v/>
      </c>
      <c r="AF8" s="242" t="str">
        <f aca="false">IF('Pedido e Cotação'!I18=0,"",IF(AND('Pedido e Cotação'!I18="Fosforilação",'Pedido e Cotação'!F18=10),AL$39,IF(AND('Pedido e Cotação'!I18="Fosforilação",'Pedido e Cotação'!F18=25),AM$39,IF(AND('Pedido e Cotação'!I18="Fosforilação",'Pedido e Cotação'!F18=50),AN$39,IF(AND('Pedido e Cotação'!I18="Fosforilação",'Pedido e Cotação'!F18=100),AO$39,IF(AND('Pedido e Cotação'!I18="Fosforilação",'Pedido e Cotação'!F18=200),AP$39,IF(AND('Pedido e Cotação'!I18="Fosforilação",'Pedido e Cotação'!F18=1000),AQ$39,"")))))))</f>
        <v/>
      </c>
      <c r="AG8" s="242" t="str">
        <f aca="false">IF('Pedido e Cotação'!I18=0,"",IF(AND('Pedido e Cotação'!I18="Thiol C6",'Pedido e Cotação'!F18=10),AL$34,IF(AND('Pedido e Cotação'!I18="Thiol C6",'Pedido e Cotação'!F18=25),AM$34,IF(AND('Pedido e Cotação'!I18="Thiol C6",'Pedido e Cotação'!F18=50),AN$34,IF(AND('Pedido e Cotação'!I18="Thiol C6",'Pedido e Cotação'!F18=100),AO$34,IF(AND('Pedido e Cotação'!I18="Thiol C6",'Pedido e Cotação'!F18=200),AP$34,IF(AND('Pedido e Cotação'!I18="Thiol C6",'Pedido e Cotação'!F18=1000),AQ$34,"")))))))</f>
        <v/>
      </c>
      <c r="AH8" s="242" t="str">
        <f aca="false">IF('Pedido e Cotação'!I18=0,"",IF(AND('Pedido e Cotação'!I18="Dithiol Serinol",'Pedido e Cotação'!F18=10),AL$35,IF(AND('Pedido e Cotação'!I18="Dithiol Serinol",'Pedido e Cotação'!F18=25),AM$35,IF(AND('Pedido e Cotação'!I18="Dithiol Serinol",'Pedido e Cotação'!F18=50),AN$35,IF(AND('Pedido e Cotação'!I18="Dithiol Serinol",'Pedido e Cotação'!F18=100),AO$35,IF(AND('Pedido e Cotação'!I18="Dithiol Serinol",'Pedido e Cotação'!F18=200),AP$35,IF(AND('Pedido e Cotação'!I18="Dithiol Serinol",'Pedido e Cotação'!F18=1000),AQ$35,"")))))))</f>
        <v/>
      </c>
      <c r="AI8" s="241" t="n">
        <f aca="false">SUM(A8:AH8)</f>
        <v>0</v>
      </c>
      <c r="AJ8" s="247"/>
      <c r="AK8" s="218" t="s">
        <v>1094</v>
      </c>
      <c r="AL8" s="219" t="s">
        <v>399</v>
      </c>
      <c r="AM8" s="219" t="n">
        <v>1015</v>
      </c>
      <c r="AN8" s="219" t="n">
        <v>1220</v>
      </c>
      <c r="AO8" s="219" t="n">
        <v>1460</v>
      </c>
      <c r="AP8" s="219" t="n">
        <v>1755</v>
      </c>
      <c r="AQ8" s="220" t="n">
        <v>2632.5</v>
      </c>
    </row>
    <row r="9" customFormat="false" ht="14.25" hidden="false" customHeight="false" outlineLevel="0" collapsed="false">
      <c r="A9" s="241" t="str">
        <f aca="false">IF('Pedido e Cotação'!H19=0,"",IF(AND('Pedido e Cotação'!H19="FAM",'Pedido e Cotação'!F19=10),AL$6,IF(AND('Pedido e Cotação'!H19="FAM",'Pedido e Cotação'!F19=25),AM$6,IF(AND('Pedido e Cotação'!H19="FAM",'Pedido e Cotação'!F19=50),AN$6,IF(AND('Pedido e Cotação'!H19="FAM",'Pedido e Cotação'!F19=100),AO$6,IF(AND('Pedido e Cotação'!H19="FAM",'Pedido e Cotação'!F19=200),AP$6,IF(AND('Pedido e Cotação'!H19="FAM",'Pedido e Cotação'!F19=1000),AQ$6,"")))))))</f>
        <v/>
      </c>
      <c r="B9" s="241" t="str">
        <f aca="false">IF('Pedido e Cotação'!H19=0,"",IF(AND('Pedido e Cotação'!H19="Fosforilação",'Pedido e Cotação'!F19=10),AL$7,IF(AND('Pedido e Cotação'!H19="Fosforilação",'Pedido e Cotação'!F19=25),AM$7,IF(AND('Pedido e Cotação'!H19="Fosforilação",'Pedido e Cotação'!F19=50),AN$7,IF(AND('Pedido e Cotação'!H19="Fosforilação",'Pedido e Cotação'!F19=100),AO$7,IF(AND('Pedido e Cotação'!H19="Fosforilação",'Pedido e Cotação'!F19=200),AP$7,IF(AND('Pedido e Cotação'!H19="Fosforilação",'Pedido e Cotação'!F19=1000),AQ$7,"")))))))</f>
        <v/>
      </c>
      <c r="C9" s="241" t="str">
        <f aca="false">IF('Pedido e Cotação'!H19=0,"",IF(AND('Pedido e Cotação'!H19="Quasar 570",'Pedido e Cotação'!F19=10),AL$8,IF(AND('Pedido e Cotação'!H19="Quasar 570",'Pedido e Cotação'!F19=25),AM$8,IF(AND('Pedido e Cotação'!H19="Quasar 570",'Pedido e Cotação'!F19=50),AN$8,IF(AND('Pedido e Cotação'!H19="Quasar 570",'Pedido e Cotação'!F19=100),AO$8,IF(AND('Pedido e Cotação'!H19="Quasar 570",'Pedido e Cotação'!F19=200),AP$8,IF(AND('Pedido e Cotação'!H19="Quasar 570",'Pedido e Cotação'!F19=1000),AQ$8,"")))))))</f>
        <v/>
      </c>
      <c r="D9" s="241" t="str">
        <f aca="false">IF('Pedido e Cotação'!H19=0,"",IF(AND('Pedido e Cotação'!H19="Quasar 670",'Pedido e Cotação'!F19=10),AL$9,IF(AND('Pedido e Cotação'!H19="Quasar 670",'Pedido e Cotação'!F19=25),AM$9,IF(AND('Pedido e Cotação'!H19="Quasar 670",'Pedido e Cotação'!F19=50),AN$9,IF(AND('Pedido e Cotação'!H19="Quasar 670",'Pedido e Cotação'!F19=100),AO$9,IF(AND('Pedido e Cotação'!H19="Quasar 670",'Pedido e Cotação'!F19=200),AP$9,IF(AND('Pedido e Cotação'!H19="Quasar 670",'Pedido e Cotação'!F19=1000),AQ$9,"")))))))</f>
        <v/>
      </c>
      <c r="E9" s="241" t="str">
        <f aca="false">IF('Pedido e Cotação'!H19=0,"",IF(AND('Pedido e Cotação'!H19="Quasar 705",'Pedido e Cotação'!F19=10),AL$10,IF(AND('Pedido e Cotação'!H19="Quasar 705",'Pedido e Cotação'!F19=25),AM$10,IF(AND('Pedido e Cotação'!H19="Quasar 705",'Pedido e Cotação'!F19=50),AN$10,IF(AND('Pedido e Cotação'!H19="Quasar 705",'Pedido e Cotação'!F19=100),AO$10,IF(AND('Pedido e Cotação'!H19="Quasar 705",'Pedido e Cotação'!F19=200),AP$10,IF(AND('Pedido e Cotação'!H19="Quasar 705",'Pedido e Cotação'!F19=1000),AQ$10,"")))))))</f>
        <v/>
      </c>
      <c r="F9" s="241" t="str">
        <f aca="false">IF('Pedido e Cotação'!H19=0,"",IF(AND('Pedido e Cotação'!H19="CAL Flúor Orange 560",'Pedido e Cotação'!F19=10),AL$11,IF(AND('Pedido e Cotação'!H19="CAL Flúor Orange 560",'Pedido e Cotação'!F19=25),AM$11,IF(AND('Pedido e Cotação'!H19="CAL Flúor Orange 560",'Pedido e Cotação'!F19=50),AN$11,IF(AND('Pedido e Cotação'!H19="CAL Flúor Orange 560",'Pedido e Cotação'!F19=100),AO$11,IF(AND('Pedido e Cotação'!H19="CAL Flúor Orange 560",'Pedido e Cotação'!F19=200),AP$11,IF(AND('Pedido e Cotação'!H19="CAL Flúor Orange 560",'Pedido e Cotação'!F19=1000),AQ$11,"")))))))</f>
        <v/>
      </c>
      <c r="G9" s="241" t="str">
        <f aca="false">IF('Pedido e Cotação'!H19=0,"",IF(AND('Pedido e Cotação'!H19="CAL Flúor Red 590",'Pedido e Cotação'!F19=10),AL$12,IF(AND('Pedido e Cotação'!H19="CAL Flúor Red 590",'Pedido e Cotação'!F19=25),AM$12,IF(AND('Pedido e Cotação'!H19="CAL Flúor Red 590",'Pedido e Cotação'!F19=50),AN$12,IF(AND('Pedido e Cotação'!H19="CAL Flúor Red 590",'Pedido e Cotação'!F19=100),AO$12,IF(AND('Pedido e Cotação'!H19="CAL Flúor Red 590",'Pedido e Cotação'!F19=200),AP$12,IF(AND('Pedido e Cotação'!H19="CAL Flúor Red 590",'Pedido e Cotação'!F19=1000),AQ$12,"")))))))</f>
        <v/>
      </c>
      <c r="H9" s="241" t="str">
        <f aca="false">IF('Pedido e Cotação'!H19=0,"",IF(AND('Pedido e Cotação'!H19="CAL Flúor Red 610",'Pedido e Cotação'!F19=10),AL$13,IF(AND('Pedido e Cotação'!H19="CAL Flúor Red 610",'Pedido e Cotação'!F19=25),AM$13,IF(AND('Pedido e Cotação'!H19="CAL Flúor Red 610",'Pedido e Cotação'!F19=50),AN$13,IF(AND('Pedido e Cotação'!H19="CAL Flúor Red 610",'Pedido e Cotação'!F19=100),AO$13,IF(AND('Pedido e Cotação'!H19="CAL Flúor Red 610",'Pedido e Cotação'!F19=200),AP$13,IF(AND('Pedido e Cotação'!H19="CAL Flúor Red 610",'Pedido e Cotação'!F19=1000),AQ$13,"")))))))</f>
        <v/>
      </c>
      <c r="I9" s="241" t="str">
        <f aca="false">IF('Pedido e Cotação'!H19=0,"",IF(AND('Pedido e Cotação'!H19="TET",'Pedido e Cotação'!F19=10),AL$14,IF(AND('Pedido e Cotação'!H19="TET",'Pedido e Cotação'!F19=25),AM$14,IF(AND('Pedido e Cotação'!H19="TET",'Pedido e Cotação'!F19=50),AN$14,IF(AND('Pedido e Cotação'!H19="TET",'Pedido e Cotação'!F19=100),AO$14,IF(AND('Pedido e Cotação'!H19="TET",'Pedido e Cotação'!F19=200),AP$14,IF(AND('Pedido e Cotação'!H19="TET",'Pedido e Cotação'!F19=1000),AQ$14,"")))))))</f>
        <v/>
      </c>
      <c r="J9" s="241" t="str">
        <f aca="false">IF('Pedido e Cotação'!H19=0,"",IF(AND('Pedido e Cotação'!H19="PEG-6",'Pedido e Cotação'!F19=10),AL$19,IF(AND('Pedido e Cotação'!H19="PEG-6",'Pedido e Cotação'!F19=25),AM$19,IF(AND('Pedido e Cotação'!H19="PEG-6",'Pedido e Cotação'!F19=50),AN$19,IF(AND('Pedido e Cotação'!H19="PEG-6",'Pedido e Cotação'!F19=100),AO$19,IF(AND('Pedido e Cotação'!H19="PEG-6",'Pedido e Cotação'!F19=200),AP$19,IF(AND('Pedido e Cotação'!H19="PEG-6",'Pedido e Cotação'!F19=1000),AQ$19,"")))))))</f>
        <v/>
      </c>
      <c r="K9" s="241" t="str">
        <f aca="false">IF('Pedido e Cotação'!H19=0,"",IF(AND('Pedido e Cotação'!H19="Biotina",'Pedido e Cotação'!F19=10),AL$18,IF(AND('Pedido e Cotação'!H19="Biotina",'Pedido e Cotação'!F19=25),AM$18,IF(AND('Pedido e Cotação'!H19="Biotina",'Pedido e Cotação'!F19=50),AN$18,IF(AND('Pedido e Cotação'!H19="Biotina",'Pedido e Cotação'!F19=100),AO$18,IF(AND('Pedido e Cotação'!H19="Biotina",'Pedido e Cotação'!F19=200),AP$18,IF(AND('Pedido e Cotação'!H19="Biotina",'Pedido e Cotação'!F19=1000),AQ$18,"")))))))</f>
        <v/>
      </c>
      <c r="L9" s="241" t="str">
        <f aca="false">IF('Pedido e Cotação'!H19=0,"",IF(AND('Pedido e Cotação'!H19="Thiol C6",'Pedido e Cotação'!F19=10),AL$22,IF(AND('Pedido e Cotação'!H19="Thiol C6",'Pedido e Cotação'!F19=25),AM$22,IF(AND('Pedido e Cotação'!H19="Thiol C6",'Pedido e Cotação'!F19=50),AN$22,IF(AND('Pedido e Cotação'!H19="Thiol C6",'Pedido e Cotação'!F19=100),AO$22,IF(AND('Pedido e Cotação'!H19="Thiol C6",'Pedido e Cotação'!F19=200),AP$22,IF(AND('Pedido e Cotação'!H19="Thiol C6",'Pedido e Cotação'!F19=1000),AQ$22,"")))))))</f>
        <v/>
      </c>
      <c r="M9" s="241" t="str">
        <f aca="false">IF('Pedido e Cotação'!H19=0,"",IF(AND('Pedido e Cotação'!H19="Cy3",'Pedido e Cotação'!F19=10),AL$16,IF(AND('Pedido e Cotação'!H19="Cy3",'Pedido e Cotação'!F19=25),AM$16,IF(AND('Pedido e Cotação'!H19="Cy3",'Pedido e Cotação'!F19=50),AN$16,IF(AND('Pedido e Cotação'!H19="Cy3",'Pedido e Cotação'!F19=100),AO$16,IF(AND('Pedido e Cotação'!H19="Cy3",'Pedido e Cotação'!F19=200),AP$16,IF(AND('Pedido e Cotação'!H19="Cy3",'Pedido e Cotação'!F19=1000),AQ$16,"")))))))</f>
        <v/>
      </c>
      <c r="N9" s="241" t="str">
        <f aca="false">IF('Pedido e Cotação'!H19=0,"",IF(AND('Pedido e Cotação'!H19="Cy5",'Pedido e Cotação'!F19=10),AL$17,IF(AND('Pedido e Cotação'!H19="Cy5",'Pedido e Cotação'!F19=25),AM$17,IF(AND('Pedido e Cotação'!H19="Cy5",'Pedido e Cotação'!F19=50),AN$17,IF(AND('Pedido e Cotação'!H19="Cy5",'Pedido e Cotação'!F19=100),AO$17,IF(AND('Pedido e Cotação'!H19="Cy5",'Pedido e Cotação'!F19=200),AP$17,IF(AND('Pedido e Cotação'!H19="Cy5",'Pedido e Cotação'!F19=1000),AQ$17,"")))))))</f>
        <v/>
      </c>
      <c r="O9" s="241" t="str">
        <f aca="false">IF('Pedido e Cotação'!H19=0,"",IF(AND('Pedido e Cotação'!H19="C3 Spacer",'Pedido e Cotação'!F19=10),AL$20,IF(AND('Pedido e Cotação'!H19="C3 Spacer",'Pedido e Cotação'!F19=25),AM$20,IF(AND('Pedido e Cotação'!H19="C3 Spacer",'Pedido e Cotação'!F19=50),AN$20,IF(AND('Pedido e Cotação'!H19="C3 Spacer",'Pedido e Cotação'!F19=100),AO$20,IF(AND('Pedido e Cotação'!H19="C3 Spacer",'Pedido e Cotação'!F19=200),AP$20,IF(AND('Pedido e Cotação'!H19="C3 Spacer",'Pedido e Cotação'!F19=1000),AQ$20,"")))))))</f>
        <v/>
      </c>
      <c r="P9" s="241" t="str">
        <f aca="false">IF('Pedido e Cotação'!H19=0,"",IF(AND('Pedido e Cotação'!H19="C6 Spacer",'Pedido e Cotação'!F19=10),AL$21,IF(AND('Pedido e Cotação'!H19="C6 Spacer",'Pedido e Cotação'!F19=25),AM$21,IF(AND('Pedido e Cotação'!H19="C6 Spacer",'Pedido e Cotação'!F19=50),AN$21,IF(AND('Pedido e Cotação'!H19="C6 Spacer",'Pedido e Cotação'!F19=100),AO$21,IF(AND('Pedido e Cotação'!H19="C6 Spacer",'Pedido e Cotação'!F19=200),AP$21,IF(AND('Pedido e Cotação'!H19="C6 Spacer",'Pedido e Cotação'!F19=1000),AQ$21,"")))))))</f>
        <v/>
      </c>
      <c r="Q9" s="241" t="str">
        <f aca="false">IF('Pedido e Cotação'!H19=0,"",IF(AND('Pedido e Cotação'!H19="HEX",'Pedido e Cotação'!F19=10),AL$15,IF(AND('Pedido e Cotação'!H19="HEX",'Pedido e Cotação'!F19=25),AM$15,IF(AND('Pedido e Cotação'!H19="HEX",'Pedido e Cotação'!F19=50),AN$15,IF(AND('Pedido e Cotação'!H19="HEX",'Pedido e Cotação'!F19=100),AO$15,IF(AND('Pedido e Cotação'!H19="HEX",'Pedido e Cotação'!F19=200),AP$15,IF(AND('Pedido e Cotação'!H19="HEX",'Pedido e Cotação'!F19=1000),AQ$15,"")))))))</f>
        <v/>
      </c>
      <c r="R9" s="241" t="str">
        <f aca="false">IF('Pedido e Cotação'!H19=0,"",IF(AND('Pedido e Cotação'!H19="Amino C6",'Pedido e Cotação'!F19=10),AL$23,IF(AND('Pedido e Cotação'!H19="Amino C6",'Pedido e Cotação'!F19=25),AM$23,IF(AND('Pedido e Cotação'!H19="Amino C6",'Pedido e Cotação'!F19=50),AN$23,IF(AND('Pedido e Cotação'!H19="Amino C6",'Pedido e Cotação'!F19=100),AO$23,IF(AND('Pedido e Cotação'!H19="Amino C6",'Pedido e Cotação'!F19=200),AP$23,IF(AND('Pedido e Cotação'!H19="Amino C6",'Pedido e Cotação'!F19=1000),AQ$23,"")))))))</f>
        <v/>
      </c>
      <c r="S9" s="241" t="str">
        <f aca="false">IF('Pedido e Cotação'!I19=0,"",IF(AND('Pedido e Cotação'!I19="FAM",'Pedido e Cotação'!F19=10),AL$24,IF(AND('Pedido e Cotação'!I19="FAM",'Pedido e Cotação'!F19=25),AM$24,IF(AND('Pedido e Cotação'!I19="FAM",'Pedido e Cotação'!F19=50),AN$24,IF(AND('Pedido e Cotação'!I19="FAM",'Pedido e Cotação'!F19=100),AO$24,IF(AND('Pedido e Cotação'!I19="FAM",'Pedido e Cotação'!F19=200),AP$24,IF(AND('Pedido e Cotação'!I19="FAM",'Pedido e Cotação'!F19=1000),AQ$24,"")))))))</f>
        <v/>
      </c>
      <c r="T9" s="241" t="str">
        <f aca="false">IF('Pedido e Cotação'!I19=0,"",IF(AND('Pedido e Cotação'!I19="Amino On",'Pedido e Cotação'!F19=10),AL$25,IF(AND('Pedido e Cotação'!I19="Amino On",'Pedido e Cotação'!F19=25),AM$25,IF(AND('Pedido e Cotação'!I19="Amino On",'Pedido e Cotação'!F19=50),AN$25,IF(AND('Pedido e Cotação'!I19="Amino On",'Pedido e Cotação'!F19=100),AO$25,IF(AND('Pedido e Cotação'!I19="Amino On",'Pedido e Cotação'!F19=200),AP$25,IF(AND('Pedido e Cotação'!I19="Amino On",'Pedido e Cotação'!F19=1000),AQ$25,"")))))))</f>
        <v/>
      </c>
      <c r="U9" s="241" t="str">
        <f aca="false">IF('Pedido e Cotação'!I19=0,"",IF(AND('Pedido e Cotação'!I19="TAMRA",'Pedido e Cotação'!F19=10),AL$26,IF(AND('Pedido e Cotação'!I19="TAMRA",'Pedido e Cotação'!F19=25),AM$26,IF(AND('Pedido e Cotação'!I19="TAMRA",'Pedido e Cotação'!F19=50),AN$26,IF(AND('Pedido e Cotação'!I19="TAMRA",'Pedido e Cotação'!F19=100),AO$26,IF(AND('Pedido e Cotação'!I19="TAMRA",'Pedido e Cotação'!F19=200),AP$26,IF(AND('Pedido e Cotação'!I19="TAMRA",'Pedido e Cotação'!F19=1000),AQ$26,"")))))))</f>
        <v/>
      </c>
      <c r="V9" s="241" t="str">
        <f aca="false">IF('Pedido e Cotação'!I19=0,"",IF(AND('Pedido e Cotação'!I19="BHQ 1",'Pedido e Cotação'!F19=10),AL$27,IF(AND('Pedido e Cotação'!I19="BHQ 1",'Pedido e Cotação'!F19=25),AM$27,IF(AND('Pedido e Cotação'!I19="BHQ 1",'Pedido e Cotação'!F19=50),AN$27,IF(AND('Pedido e Cotação'!I19="BHQ 1",'Pedido e Cotação'!F19=100),AO$27,IF(AND('Pedido e Cotação'!I19="BHQ 1",'Pedido e Cotação'!F19=200),AP$27,IF(AND('Pedido e Cotação'!I19="BHQ 1",'Pedido e Cotação'!F19=1000),AQ$27,"")))))))</f>
        <v/>
      </c>
      <c r="W9" s="241" t="str">
        <f aca="false">IF('Pedido e Cotação'!I19=0,"",IF(AND('Pedido e Cotação'!I19="BHQ 2",'Pedido e Cotação'!F19=10),AL$28,IF(AND('Pedido e Cotação'!I19="BHQ 2",'Pedido e Cotação'!F19=25),AM$28,IF(AND('Pedido e Cotação'!I19="BHQ 2",'Pedido e Cotação'!F19=50),AN$28,IF(AND('Pedido e Cotação'!I19="BHQ 2",'Pedido e Cotação'!F19=100),AO$28,IF(AND('Pedido e Cotação'!I19="BHQ 2",'Pedido e Cotação'!F19=200),AP$28,IF(AND('Pedido e Cotação'!I19="BHQ 2",'Pedido e Cotação'!F19=1000),AQ$28,"")))))))</f>
        <v/>
      </c>
      <c r="X9" s="241" t="str">
        <f aca="false">IF('Pedido e Cotação'!I19=0,"",IF(AND('Pedido e Cotação'!I19="BHQ 3",'Pedido e Cotação'!F19=10),AL$29,IF(AND('Pedido e Cotação'!I19="BHQ 3",'Pedido e Cotação'!F19=25),AM$29,IF(AND('Pedido e Cotação'!I19="BHQ 3",'Pedido e Cotação'!F19=50),AN$29,IF(AND('Pedido e Cotação'!I19="BHQ 3",'Pedido e Cotação'!F19=100),AO$29,IF(AND('Pedido e Cotação'!I19="BHQ 3",'Pedido e Cotação'!F19=200),AP$29,IF(AND('Pedido e Cotação'!I19="BHQ 3",'Pedido e Cotação'!F19=1000),AQ$29,"")))))))</f>
        <v/>
      </c>
      <c r="Y9" s="241" t="str">
        <f aca="false">IF('Pedido e Cotação'!I19=0,"",IF(AND('Pedido e Cotação'!I19="ROX",'Pedido e Cotação'!F19=10),AL$31,IF(AND('Pedido e Cotação'!I19="ROX",'Pedido e Cotação'!F19=25),AM$31,IF(AND('Pedido e Cotação'!I19="ROX",'Pedido e Cotação'!F19=50),AN$31,IF(AND('Pedido e Cotação'!I19="ROX",'Pedido e Cotação'!F19=100),AO$31,IF(AND('Pedido e Cotação'!I19="ROX",'Pedido e Cotação'!F19=200),AP$31,IF(AND('Pedido e Cotação'!I19="ROX",'Pedido e Cotação'!F19=1000),AQ$31,"")))))))</f>
        <v/>
      </c>
      <c r="Z9" s="241" t="str">
        <f aca="false">IF('Pedido e Cotação'!I19=0,"",IF(AND('Pedido e Cotação'!I19="Dabcyl",'Pedido e Cotação'!F19=10),AL$30,IF(AND('Pedido e Cotação'!I19="Dabcyl",'Pedido e Cotação'!F19=25),AM$30,IF(AND('Pedido e Cotação'!I19="Dabcyl",'Pedido e Cotação'!F19=50),AN$30,IF(AND('Pedido e Cotação'!I19="Dabcyl",'Pedido e Cotação'!F19=100),AO$30,IF(AND('Pedido e Cotação'!I19="Dabcyl",'Pedido e Cotação'!F19=200),AP$30,IF(AND('Pedido e Cotação'!I19="Dabcyl",'Pedido e Cotação'!F19=1000),AQ$30,"")))))))</f>
        <v/>
      </c>
      <c r="AA9" s="242" t="str">
        <f aca="false">IF('Pedido e Cotação'!I19=0,"",IF(AND('Pedido e Cotação'!I19="Colesterol TEG",'Pedido e Cotação'!F19=10),AL$32,IF(AND('Pedido e Cotação'!I19="Colesterol TEG",'Pedido e Cotação'!F19=25),AM$32,IF(AND('Pedido e Cotação'!I19="Colesterol TEG",'Pedido e Cotação'!F19=50),AN$32,IF(AND('Pedido e Cotação'!I19="Colesterol TEG",'Pedido e Cotação'!F19=100),AO$32,IF(AND('Pedido e Cotação'!I19="Colesterol TEG",'Pedido e Cotação'!F19=200),AP$32,IF(AND('Pedido e Cotação'!I19="Colesterol TEG",'Pedido e Cotação'!F19=1000),AQ$32,"")))))))</f>
        <v/>
      </c>
      <c r="AB9" s="242" t="str">
        <f aca="false">IF('Pedido e Cotação'!I19=0,"",IF(AND('Pedido e Cotação'!I19="Ferroceno",'Pedido e Cotação'!F19=10),AL$33,IF(AND('Pedido e Cotação'!I19="Ferroceno",'Pedido e Cotação'!F19=25),AM$33,IF(AND('Pedido e Cotação'!I19="Ferroceno",'Pedido e Cotação'!F19=50),AN$33,IF(AND('Pedido e Cotação'!I19="Ferroceno",'Pedido e Cotação'!F19=100),AO$33,IF(AND('Pedido e Cotação'!I19="Ferroceno",'Pedido e Cotação'!F19=200),AP$33,IF(AND('Pedido e Cotação'!I19="Ferroceno",'Pedido e Cotação'!F19=1000),AQ$33,"")))))))</f>
        <v/>
      </c>
      <c r="AC9" s="242" t="str">
        <f aca="false">IF('Pedido e Cotação'!I19=0,"",IF(AND('Pedido e Cotação'!I19="Spacer C3",'Pedido e Cotação'!F19=10),AL$36,IF(AND('Pedido e Cotação'!I19="Spacer C3",'Pedido e Cotação'!F19=25),AM$36,IF(AND('Pedido e Cotação'!I19="Spacer C3",'Pedido e Cotação'!F19=50),AN$36,IF(AND('Pedido e Cotação'!I19="Spacer C3",'Pedido e Cotação'!F19=100),AO$36,IF(AND('Pedido e Cotação'!I19="Spacer C3",'Pedido e Cotação'!F19=200),AP$36,IF(AND('Pedido e Cotação'!I19="Spacer C3",'Pedido e Cotação'!F19=1000),AQ$36,"")))))))</f>
        <v/>
      </c>
      <c r="AD9" s="242" t="str">
        <f aca="false">IF('Pedido e Cotação'!I19=0,"",IF(AND('Pedido e Cotação'!I19="Spacer C6",'Pedido e Cotação'!F19=10),AL$37,IF(AND('Pedido e Cotação'!I19="Spacer C6",'Pedido e Cotação'!F19=25),AM$37,IF(AND('Pedido e Cotação'!I19="Spacer C6",'Pedido e Cotação'!F19=50),AN$37,IF(AND('Pedido e Cotação'!I19="Spacer C6",'Pedido e Cotação'!F19=100),AO$37,IF(AND('Pedido e Cotação'!I19="Spacer C6",'Pedido e Cotação'!F19=200),AP$37,IF(AND('Pedido e Cotação'!I19="Spacer C6",'Pedido e Cotação'!F19=1000),AQ$37,"")))))))</f>
        <v/>
      </c>
      <c r="AE9" s="242" t="str">
        <f aca="false">IF('Pedido e Cotação'!I19=0,"",IF(AND('Pedido e Cotação'!I19="Biotina",'Pedido e Cotação'!F19=10),AL$38,IF(AND('Pedido e Cotação'!I19="Biotina",'Pedido e Cotação'!F19=25),AM$38,IF(AND('Pedido e Cotação'!I19="Biotina",'Pedido e Cotação'!F19=50),AN$38,IF(AND('Pedido e Cotação'!I19="Biotina",'Pedido e Cotação'!F19=100),AO$38,IF(AND('Pedido e Cotação'!I19="Biotina",'Pedido e Cotação'!F19=200),AP$38,IF(AND('Pedido e Cotação'!I19="Biotina",'Pedido e Cotação'!F19=1000),AQ$38,"")))))))</f>
        <v/>
      </c>
      <c r="AF9" s="242" t="str">
        <f aca="false">IF('Pedido e Cotação'!I19=0,"",IF(AND('Pedido e Cotação'!I19="Fosforilação",'Pedido e Cotação'!F19=10),AL$39,IF(AND('Pedido e Cotação'!I19="Fosforilação",'Pedido e Cotação'!F19=25),AM$39,IF(AND('Pedido e Cotação'!I19="Fosforilação",'Pedido e Cotação'!F19=50),AN$39,IF(AND('Pedido e Cotação'!I19="Fosforilação",'Pedido e Cotação'!F19=100),AO$39,IF(AND('Pedido e Cotação'!I19="Fosforilação",'Pedido e Cotação'!F19=200),AP$39,IF(AND('Pedido e Cotação'!I19="Fosforilação",'Pedido e Cotação'!F19=1000),AQ$39,"")))))))</f>
        <v/>
      </c>
      <c r="AG9" s="242" t="str">
        <f aca="false">IF('Pedido e Cotação'!I19=0,"",IF(AND('Pedido e Cotação'!I19="Thiol C6",'Pedido e Cotação'!F19=10),AL$34,IF(AND('Pedido e Cotação'!I19="Thiol C6",'Pedido e Cotação'!F19=25),AM$34,IF(AND('Pedido e Cotação'!I19="Thiol C6",'Pedido e Cotação'!F19=50),AN$34,IF(AND('Pedido e Cotação'!I19="Thiol C6",'Pedido e Cotação'!F19=100),AO$34,IF(AND('Pedido e Cotação'!I19="Thiol C6",'Pedido e Cotação'!F19=200),AP$34,IF(AND('Pedido e Cotação'!I19="Thiol C6",'Pedido e Cotação'!F19=1000),AQ$34,"")))))))</f>
        <v/>
      </c>
      <c r="AH9" s="242" t="str">
        <f aca="false">IF('Pedido e Cotação'!I19=0,"",IF(AND('Pedido e Cotação'!I19="Dithiol Serinol",'Pedido e Cotação'!F19=10),AL$35,IF(AND('Pedido e Cotação'!I19="Dithiol Serinol",'Pedido e Cotação'!F19=25),AM$35,IF(AND('Pedido e Cotação'!I19="Dithiol Serinol",'Pedido e Cotação'!F19=50),AN$35,IF(AND('Pedido e Cotação'!I19="Dithiol Serinol",'Pedido e Cotação'!F19=100),AO$35,IF(AND('Pedido e Cotação'!I19="Dithiol Serinol",'Pedido e Cotação'!F19=200),AP$35,IF(AND('Pedido e Cotação'!I19="Dithiol Serinol",'Pedido e Cotação'!F19=1000),AQ$35,"")))))))</f>
        <v/>
      </c>
      <c r="AI9" s="241" t="n">
        <f aca="false">SUM(A9:AH9)</f>
        <v>0</v>
      </c>
      <c r="AJ9" s="247"/>
      <c r="AK9" s="218" t="s">
        <v>1095</v>
      </c>
      <c r="AL9" s="219" t="s">
        <v>399</v>
      </c>
      <c r="AM9" s="219" t="n">
        <v>1015</v>
      </c>
      <c r="AN9" s="219" t="n">
        <v>1220</v>
      </c>
      <c r="AO9" s="219" t="n">
        <v>1460</v>
      </c>
      <c r="AP9" s="219" t="n">
        <v>1755</v>
      </c>
      <c r="AQ9" s="220" t="n">
        <v>2632.5</v>
      </c>
    </row>
    <row r="10" customFormat="false" ht="14.25" hidden="false" customHeight="false" outlineLevel="0" collapsed="false">
      <c r="A10" s="241" t="str">
        <f aca="false">IF('Pedido e Cotação'!H20=0,"",IF(AND('Pedido e Cotação'!H20="FAM",'Pedido e Cotação'!F20=10),AL$6,IF(AND('Pedido e Cotação'!H20="FAM",'Pedido e Cotação'!F20=25),AM$6,IF(AND('Pedido e Cotação'!H20="FAM",'Pedido e Cotação'!F20=50),AN$6,IF(AND('Pedido e Cotação'!H20="FAM",'Pedido e Cotação'!F20=100),AO$6,IF(AND('Pedido e Cotação'!H20="FAM",'Pedido e Cotação'!F20=200),AP$6,IF(AND('Pedido e Cotação'!H20="FAM",'Pedido e Cotação'!F20=1000),AQ$6,"")))))))</f>
        <v/>
      </c>
      <c r="B10" s="241" t="str">
        <f aca="false">IF('Pedido e Cotação'!H20=0,"",IF(AND('Pedido e Cotação'!H20="Fosforilação",'Pedido e Cotação'!F20=10),AL$7,IF(AND('Pedido e Cotação'!H20="Fosforilação",'Pedido e Cotação'!F20=25),AM$7,IF(AND('Pedido e Cotação'!H20="Fosforilação",'Pedido e Cotação'!F20=50),AN$7,IF(AND('Pedido e Cotação'!H20="Fosforilação",'Pedido e Cotação'!F20=100),AO$7,IF(AND('Pedido e Cotação'!H20="Fosforilação",'Pedido e Cotação'!F20=200),AP$7,IF(AND('Pedido e Cotação'!H20="Fosforilação",'Pedido e Cotação'!F20=1000),AQ$7,"")))))))</f>
        <v/>
      </c>
      <c r="C10" s="241" t="str">
        <f aca="false">IF('Pedido e Cotação'!H20=0,"",IF(AND('Pedido e Cotação'!H20="Quasar 570",'Pedido e Cotação'!F20=10),AL$8,IF(AND('Pedido e Cotação'!H20="Quasar 570",'Pedido e Cotação'!F20=25),AM$8,IF(AND('Pedido e Cotação'!H20="Quasar 570",'Pedido e Cotação'!F20=50),AN$8,IF(AND('Pedido e Cotação'!H20="Quasar 570",'Pedido e Cotação'!F20=100),AO$8,IF(AND('Pedido e Cotação'!H20="Quasar 570",'Pedido e Cotação'!F20=200),AP$8,IF(AND('Pedido e Cotação'!H20="Quasar 570",'Pedido e Cotação'!F20=1000),AQ$8,"")))))))</f>
        <v/>
      </c>
      <c r="D10" s="241" t="str">
        <f aca="false">IF('Pedido e Cotação'!H20=0,"",IF(AND('Pedido e Cotação'!H20="Quasar 670",'Pedido e Cotação'!F20=10),AL$9,IF(AND('Pedido e Cotação'!H20="Quasar 670",'Pedido e Cotação'!F20=25),AM$9,IF(AND('Pedido e Cotação'!H20="Quasar 670",'Pedido e Cotação'!F20=50),AN$9,IF(AND('Pedido e Cotação'!H20="Quasar 670",'Pedido e Cotação'!F20=100),AO$9,IF(AND('Pedido e Cotação'!H20="Quasar 670",'Pedido e Cotação'!F20=200),AP$9,IF(AND('Pedido e Cotação'!H20="Quasar 670",'Pedido e Cotação'!F20=1000),AQ$9,"")))))))</f>
        <v/>
      </c>
      <c r="E10" s="241" t="str">
        <f aca="false">IF('Pedido e Cotação'!H20=0,"",IF(AND('Pedido e Cotação'!H20="Quasar 705",'Pedido e Cotação'!F20=10),AL$10,IF(AND('Pedido e Cotação'!H20="Quasar 705",'Pedido e Cotação'!F20=25),AM$10,IF(AND('Pedido e Cotação'!H20="Quasar 705",'Pedido e Cotação'!F20=50),AN$10,IF(AND('Pedido e Cotação'!H20="Quasar 705",'Pedido e Cotação'!F20=100),AO$10,IF(AND('Pedido e Cotação'!H20="Quasar 705",'Pedido e Cotação'!F20=200),AP$10,IF(AND('Pedido e Cotação'!H20="Quasar 705",'Pedido e Cotação'!F20=1000),AQ$10,"")))))))</f>
        <v/>
      </c>
      <c r="F10" s="241" t="str">
        <f aca="false">IF('Pedido e Cotação'!H20=0,"",IF(AND('Pedido e Cotação'!H20="CAL Flúor Orange 560",'Pedido e Cotação'!F20=10),AL$11,IF(AND('Pedido e Cotação'!H20="CAL Flúor Orange 560",'Pedido e Cotação'!F20=25),AM$11,IF(AND('Pedido e Cotação'!H20="CAL Flúor Orange 560",'Pedido e Cotação'!F20=50),AN$11,IF(AND('Pedido e Cotação'!H20="CAL Flúor Orange 560",'Pedido e Cotação'!F20=100),AO$11,IF(AND('Pedido e Cotação'!H20="CAL Flúor Orange 560",'Pedido e Cotação'!F20=200),AP$11,IF(AND('Pedido e Cotação'!H20="CAL Flúor Orange 560",'Pedido e Cotação'!F20=1000),AQ$11,"")))))))</f>
        <v/>
      </c>
      <c r="G10" s="241" t="str">
        <f aca="false">IF('Pedido e Cotação'!H20=0,"",IF(AND('Pedido e Cotação'!H20="CAL Flúor Red 590",'Pedido e Cotação'!F20=10),AL$12,IF(AND('Pedido e Cotação'!H20="CAL Flúor Red 590",'Pedido e Cotação'!F20=25),AM$12,IF(AND('Pedido e Cotação'!H20="CAL Flúor Red 590",'Pedido e Cotação'!F20=50),AN$12,IF(AND('Pedido e Cotação'!H20="CAL Flúor Red 590",'Pedido e Cotação'!F20=100),AO$12,IF(AND('Pedido e Cotação'!H20="CAL Flúor Red 590",'Pedido e Cotação'!F20=200),AP$12,IF(AND('Pedido e Cotação'!H20="CAL Flúor Red 590",'Pedido e Cotação'!F20=1000),AQ$12,"")))))))</f>
        <v/>
      </c>
      <c r="H10" s="241" t="str">
        <f aca="false">IF('Pedido e Cotação'!H20=0,"",IF(AND('Pedido e Cotação'!H20="CAL Flúor Red 610",'Pedido e Cotação'!F20=10),AL$13,IF(AND('Pedido e Cotação'!H20="CAL Flúor Red 610",'Pedido e Cotação'!F20=25),AM$13,IF(AND('Pedido e Cotação'!H20="CAL Flúor Red 610",'Pedido e Cotação'!F20=50),AN$13,IF(AND('Pedido e Cotação'!H20="CAL Flúor Red 610",'Pedido e Cotação'!F20=100),AO$13,IF(AND('Pedido e Cotação'!H20="CAL Flúor Red 610",'Pedido e Cotação'!F20=200),AP$13,IF(AND('Pedido e Cotação'!H20="CAL Flúor Red 610",'Pedido e Cotação'!F20=1000),AQ$13,"")))))))</f>
        <v/>
      </c>
      <c r="I10" s="241" t="str">
        <f aca="false">IF('Pedido e Cotação'!H20=0,"",IF(AND('Pedido e Cotação'!H20="TET",'Pedido e Cotação'!F20=10),AL$14,IF(AND('Pedido e Cotação'!H20="TET",'Pedido e Cotação'!F20=25),AM$14,IF(AND('Pedido e Cotação'!H20="TET",'Pedido e Cotação'!F20=50),AN$14,IF(AND('Pedido e Cotação'!H20="TET",'Pedido e Cotação'!F20=100),AO$14,IF(AND('Pedido e Cotação'!H20="TET",'Pedido e Cotação'!F20=200),AP$14,IF(AND('Pedido e Cotação'!H20="TET",'Pedido e Cotação'!F20=1000),AQ$14,"")))))))</f>
        <v/>
      </c>
      <c r="J10" s="241" t="str">
        <f aca="false">IF('Pedido e Cotação'!H20=0,"",IF(AND('Pedido e Cotação'!H20="PEG-6",'Pedido e Cotação'!F20=10),AL$19,IF(AND('Pedido e Cotação'!H20="PEG-6",'Pedido e Cotação'!F20=25),AM$19,IF(AND('Pedido e Cotação'!H20="PEG-6",'Pedido e Cotação'!F20=50),AN$19,IF(AND('Pedido e Cotação'!H20="PEG-6",'Pedido e Cotação'!F20=100),AO$19,IF(AND('Pedido e Cotação'!H20="PEG-6",'Pedido e Cotação'!F20=200),AP$19,IF(AND('Pedido e Cotação'!H20="PEG-6",'Pedido e Cotação'!F20=1000),AQ$19,"")))))))</f>
        <v/>
      </c>
      <c r="K10" s="241" t="str">
        <f aca="false">IF('Pedido e Cotação'!H20=0,"",IF(AND('Pedido e Cotação'!H20="Biotina",'Pedido e Cotação'!F20=10),AL$18,IF(AND('Pedido e Cotação'!H20="Biotina",'Pedido e Cotação'!F20=25),AM$18,IF(AND('Pedido e Cotação'!H20="Biotina",'Pedido e Cotação'!F20=50),AN$18,IF(AND('Pedido e Cotação'!H20="Biotina",'Pedido e Cotação'!F20=100),AO$18,IF(AND('Pedido e Cotação'!H20="Biotina",'Pedido e Cotação'!F20=200),AP$18,IF(AND('Pedido e Cotação'!H20="Biotina",'Pedido e Cotação'!F20=1000),AQ$18,"")))))))</f>
        <v/>
      </c>
      <c r="L10" s="241" t="str">
        <f aca="false">IF('Pedido e Cotação'!H20=0,"",IF(AND('Pedido e Cotação'!H20="Thiol C6",'Pedido e Cotação'!F20=10),AL$22,IF(AND('Pedido e Cotação'!H20="Thiol C6",'Pedido e Cotação'!F20=25),AM$22,IF(AND('Pedido e Cotação'!H20="Thiol C6",'Pedido e Cotação'!F20=50),AN$22,IF(AND('Pedido e Cotação'!H20="Thiol C6",'Pedido e Cotação'!F20=100),AO$22,IF(AND('Pedido e Cotação'!H20="Thiol C6",'Pedido e Cotação'!F20=200),AP$22,IF(AND('Pedido e Cotação'!H20="Thiol C6",'Pedido e Cotação'!F20=1000),AQ$22,"")))))))</f>
        <v/>
      </c>
      <c r="M10" s="241" t="str">
        <f aca="false">IF('Pedido e Cotação'!H20=0,"",IF(AND('Pedido e Cotação'!H20="Cy3",'Pedido e Cotação'!F20=10),AL$16,IF(AND('Pedido e Cotação'!H20="Cy3",'Pedido e Cotação'!F20=25),AM$16,IF(AND('Pedido e Cotação'!H20="Cy3",'Pedido e Cotação'!F20=50),AN$16,IF(AND('Pedido e Cotação'!H20="Cy3",'Pedido e Cotação'!F20=100),AO$16,IF(AND('Pedido e Cotação'!H20="Cy3",'Pedido e Cotação'!F20=200),AP$16,IF(AND('Pedido e Cotação'!H20="Cy3",'Pedido e Cotação'!F20=1000),AQ$16,"")))))))</f>
        <v/>
      </c>
      <c r="N10" s="241" t="str">
        <f aca="false">IF('Pedido e Cotação'!H20=0,"",IF(AND('Pedido e Cotação'!H20="Cy5",'Pedido e Cotação'!F20=10),AL$17,IF(AND('Pedido e Cotação'!H20="Cy5",'Pedido e Cotação'!F20=25),AM$17,IF(AND('Pedido e Cotação'!H20="Cy5",'Pedido e Cotação'!F20=50),AN$17,IF(AND('Pedido e Cotação'!H20="Cy5",'Pedido e Cotação'!F20=100),AO$17,IF(AND('Pedido e Cotação'!H20="Cy5",'Pedido e Cotação'!F20=200),AP$17,IF(AND('Pedido e Cotação'!H20="Cy5",'Pedido e Cotação'!F20=1000),AQ$17,"")))))))</f>
        <v/>
      </c>
      <c r="O10" s="241" t="str">
        <f aca="false">IF('Pedido e Cotação'!H20=0,"",IF(AND('Pedido e Cotação'!H20="C3 Spacer",'Pedido e Cotação'!F20=10),AL$20,IF(AND('Pedido e Cotação'!H20="C3 Spacer",'Pedido e Cotação'!F20=25),AM$20,IF(AND('Pedido e Cotação'!H20="C3 Spacer",'Pedido e Cotação'!F20=50),AN$20,IF(AND('Pedido e Cotação'!H20="C3 Spacer",'Pedido e Cotação'!F20=100),AO$20,IF(AND('Pedido e Cotação'!H20="C3 Spacer",'Pedido e Cotação'!F20=200),AP$20,IF(AND('Pedido e Cotação'!H20="C3 Spacer",'Pedido e Cotação'!F20=1000),AQ$20,"")))))))</f>
        <v/>
      </c>
      <c r="P10" s="241" t="str">
        <f aca="false">IF('Pedido e Cotação'!H20=0,"",IF(AND('Pedido e Cotação'!H20="C6 Spacer",'Pedido e Cotação'!F20=10),AL$21,IF(AND('Pedido e Cotação'!H20="C6 Spacer",'Pedido e Cotação'!F20=25),AM$21,IF(AND('Pedido e Cotação'!H20="C6 Spacer",'Pedido e Cotação'!F20=50),AN$21,IF(AND('Pedido e Cotação'!H20="C6 Spacer",'Pedido e Cotação'!F20=100),AO$21,IF(AND('Pedido e Cotação'!H20="C6 Spacer",'Pedido e Cotação'!F20=200),AP$21,IF(AND('Pedido e Cotação'!H20="C6 Spacer",'Pedido e Cotação'!F20=1000),AQ$21,"")))))))</f>
        <v/>
      </c>
      <c r="Q10" s="241" t="str">
        <f aca="false">IF('Pedido e Cotação'!H20=0,"",IF(AND('Pedido e Cotação'!H20="HEX",'Pedido e Cotação'!F20=10),AL$15,IF(AND('Pedido e Cotação'!H20="HEX",'Pedido e Cotação'!F20=25),AM$15,IF(AND('Pedido e Cotação'!H20="HEX",'Pedido e Cotação'!F20=50),AN$15,IF(AND('Pedido e Cotação'!H20="HEX",'Pedido e Cotação'!F20=100),AO$15,IF(AND('Pedido e Cotação'!H20="HEX",'Pedido e Cotação'!F20=200),AP$15,IF(AND('Pedido e Cotação'!H20="HEX",'Pedido e Cotação'!F20=1000),AQ$15,"")))))))</f>
        <v/>
      </c>
      <c r="R10" s="241" t="str">
        <f aca="false">IF('Pedido e Cotação'!H20=0,"",IF(AND('Pedido e Cotação'!H20="Amino C6",'Pedido e Cotação'!F20=10),AL$23,IF(AND('Pedido e Cotação'!H20="Amino C6",'Pedido e Cotação'!F20=25),AM$23,IF(AND('Pedido e Cotação'!H20="Amino C6",'Pedido e Cotação'!F20=50),AN$23,IF(AND('Pedido e Cotação'!H20="Amino C6",'Pedido e Cotação'!F20=100),AO$23,IF(AND('Pedido e Cotação'!H20="Amino C6",'Pedido e Cotação'!F20=200),AP$23,IF(AND('Pedido e Cotação'!H20="Amino C6",'Pedido e Cotação'!F20=1000),AQ$23,"")))))))</f>
        <v/>
      </c>
      <c r="S10" s="241" t="str">
        <f aca="false">IF('Pedido e Cotação'!I20=0,"",IF(AND('Pedido e Cotação'!I20="FAM",'Pedido e Cotação'!F20=10),AL$24,IF(AND('Pedido e Cotação'!I20="FAM",'Pedido e Cotação'!F20=25),AM$24,IF(AND('Pedido e Cotação'!I20="FAM",'Pedido e Cotação'!F20=50),AN$24,IF(AND('Pedido e Cotação'!I20="FAM",'Pedido e Cotação'!F20=100),AO$24,IF(AND('Pedido e Cotação'!I20="FAM",'Pedido e Cotação'!F20=200),AP$24,IF(AND('Pedido e Cotação'!I20="FAM",'Pedido e Cotação'!F20=1000),AQ$24,"")))))))</f>
        <v/>
      </c>
      <c r="T10" s="241" t="str">
        <f aca="false">IF('Pedido e Cotação'!I20=0,"",IF(AND('Pedido e Cotação'!I20="Amino On",'Pedido e Cotação'!F20=10),AL$25,IF(AND('Pedido e Cotação'!I20="Amino On",'Pedido e Cotação'!F20=25),AM$25,IF(AND('Pedido e Cotação'!I20="Amino On",'Pedido e Cotação'!F20=50),AN$25,IF(AND('Pedido e Cotação'!I20="Amino On",'Pedido e Cotação'!F20=100),AO$25,IF(AND('Pedido e Cotação'!I20="Amino On",'Pedido e Cotação'!F20=200),AP$25,IF(AND('Pedido e Cotação'!I20="Amino On",'Pedido e Cotação'!F20=1000),AQ$25,"")))))))</f>
        <v/>
      </c>
      <c r="U10" s="241" t="str">
        <f aca="false">IF('Pedido e Cotação'!I20=0,"",IF(AND('Pedido e Cotação'!I20="TAMRA",'Pedido e Cotação'!F20=10),AL$26,IF(AND('Pedido e Cotação'!I20="TAMRA",'Pedido e Cotação'!F20=25),AM$26,IF(AND('Pedido e Cotação'!I20="TAMRA",'Pedido e Cotação'!F20=50),AN$26,IF(AND('Pedido e Cotação'!I20="TAMRA",'Pedido e Cotação'!F20=100),AO$26,IF(AND('Pedido e Cotação'!I20="TAMRA",'Pedido e Cotação'!F20=200),AP$26,IF(AND('Pedido e Cotação'!I20="TAMRA",'Pedido e Cotação'!F20=1000),AQ$26,"")))))))</f>
        <v/>
      </c>
      <c r="V10" s="241" t="str">
        <f aca="false">IF('Pedido e Cotação'!I20=0,"",IF(AND('Pedido e Cotação'!I20="BHQ 1",'Pedido e Cotação'!F20=10),AL$27,IF(AND('Pedido e Cotação'!I20="BHQ 1",'Pedido e Cotação'!F20=25),AM$27,IF(AND('Pedido e Cotação'!I20="BHQ 1",'Pedido e Cotação'!F20=50),AN$27,IF(AND('Pedido e Cotação'!I20="BHQ 1",'Pedido e Cotação'!F20=100),AO$27,IF(AND('Pedido e Cotação'!I20="BHQ 1",'Pedido e Cotação'!F20=200),AP$27,IF(AND('Pedido e Cotação'!I20="BHQ 1",'Pedido e Cotação'!F20=1000),AQ$27,"")))))))</f>
        <v/>
      </c>
      <c r="W10" s="241" t="str">
        <f aca="false">IF('Pedido e Cotação'!I20=0,"",IF(AND('Pedido e Cotação'!I20="BHQ 2",'Pedido e Cotação'!F20=10),AL$28,IF(AND('Pedido e Cotação'!I20="BHQ 2",'Pedido e Cotação'!F20=25),AM$28,IF(AND('Pedido e Cotação'!I20="BHQ 2",'Pedido e Cotação'!F20=50),AN$28,IF(AND('Pedido e Cotação'!I20="BHQ 2",'Pedido e Cotação'!F20=100),AO$28,IF(AND('Pedido e Cotação'!I20="BHQ 2",'Pedido e Cotação'!F20=200),AP$28,IF(AND('Pedido e Cotação'!I20="BHQ 2",'Pedido e Cotação'!F20=1000),AQ$28,"")))))))</f>
        <v/>
      </c>
      <c r="X10" s="241" t="str">
        <f aca="false">IF('Pedido e Cotação'!I20=0,"",IF(AND('Pedido e Cotação'!I20="BHQ 3",'Pedido e Cotação'!F20=10),AL$29,IF(AND('Pedido e Cotação'!I20="BHQ 3",'Pedido e Cotação'!F20=25),AM$29,IF(AND('Pedido e Cotação'!I20="BHQ 3",'Pedido e Cotação'!F20=50),AN$29,IF(AND('Pedido e Cotação'!I20="BHQ 3",'Pedido e Cotação'!F20=100),AO$29,IF(AND('Pedido e Cotação'!I20="BHQ 3",'Pedido e Cotação'!F20=200),AP$29,IF(AND('Pedido e Cotação'!I20="BHQ 3",'Pedido e Cotação'!F20=1000),AQ$29,"")))))))</f>
        <v/>
      </c>
      <c r="Y10" s="241" t="str">
        <f aca="false">IF('Pedido e Cotação'!I20=0,"",IF(AND('Pedido e Cotação'!I20="ROX",'Pedido e Cotação'!F20=10),AL$31,IF(AND('Pedido e Cotação'!I20="ROX",'Pedido e Cotação'!F20=25),AM$31,IF(AND('Pedido e Cotação'!I20="ROX",'Pedido e Cotação'!F20=50),AN$31,IF(AND('Pedido e Cotação'!I20="ROX",'Pedido e Cotação'!F20=100),AO$31,IF(AND('Pedido e Cotação'!I20="ROX",'Pedido e Cotação'!F20=200),AP$31,IF(AND('Pedido e Cotação'!I20="ROX",'Pedido e Cotação'!F20=1000),AQ$31,"")))))))</f>
        <v/>
      </c>
      <c r="Z10" s="241" t="str">
        <f aca="false">IF('Pedido e Cotação'!I20=0,"",IF(AND('Pedido e Cotação'!I20="Dabcyl",'Pedido e Cotação'!F20=10),AL$30,IF(AND('Pedido e Cotação'!I20="Dabcyl",'Pedido e Cotação'!F20=25),AM$30,IF(AND('Pedido e Cotação'!I20="Dabcyl",'Pedido e Cotação'!F20=50),AN$30,IF(AND('Pedido e Cotação'!I20="Dabcyl",'Pedido e Cotação'!F20=100),AO$30,IF(AND('Pedido e Cotação'!I20="Dabcyl",'Pedido e Cotação'!F20=200),AP$30,IF(AND('Pedido e Cotação'!I20="Dabcyl",'Pedido e Cotação'!F20=1000),AQ$30,"")))))))</f>
        <v/>
      </c>
      <c r="AA10" s="242" t="str">
        <f aca="false">IF('Pedido e Cotação'!I20=0,"",IF(AND('Pedido e Cotação'!I20="Colesterol TEG",'Pedido e Cotação'!F20=10),AL$32,IF(AND('Pedido e Cotação'!I20="Colesterol TEG",'Pedido e Cotação'!F20=25),AM$32,IF(AND('Pedido e Cotação'!I20="Colesterol TEG",'Pedido e Cotação'!F20=50),AN$32,IF(AND('Pedido e Cotação'!I20="Colesterol TEG",'Pedido e Cotação'!F20=100),AO$32,IF(AND('Pedido e Cotação'!I20="Colesterol TEG",'Pedido e Cotação'!F20=200),AP$32,IF(AND('Pedido e Cotação'!I20="Colesterol TEG",'Pedido e Cotação'!F20=1000),AQ$32,"")))))))</f>
        <v/>
      </c>
      <c r="AB10" s="242" t="str">
        <f aca="false">IF('Pedido e Cotação'!I20=0,"",IF(AND('Pedido e Cotação'!I20="Ferroceno",'Pedido e Cotação'!F20=10),AL$33,IF(AND('Pedido e Cotação'!I20="Ferroceno",'Pedido e Cotação'!F20=25),AM$33,IF(AND('Pedido e Cotação'!I20="Ferroceno",'Pedido e Cotação'!F20=50),AN$33,IF(AND('Pedido e Cotação'!I20="Ferroceno",'Pedido e Cotação'!F20=100),AO$33,IF(AND('Pedido e Cotação'!I20="Ferroceno",'Pedido e Cotação'!F20=200),AP$33,IF(AND('Pedido e Cotação'!I20="Ferroceno",'Pedido e Cotação'!F20=1000),AQ$33,"")))))))</f>
        <v/>
      </c>
      <c r="AC10" s="242" t="str">
        <f aca="false">IF('Pedido e Cotação'!I20=0,"",IF(AND('Pedido e Cotação'!I20="Spacer C3",'Pedido e Cotação'!F20=10),AL$36,IF(AND('Pedido e Cotação'!I20="Spacer C3",'Pedido e Cotação'!F20=25),AM$36,IF(AND('Pedido e Cotação'!I20="Spacer C3",'Pedido e Cotação'!F20=50),AN$36,IF(AND('Pedido e Cotação'!I20="Spacer C3",'Pedido e Cotação'!F20=100),AO$36,IF(AND('Pedido e Cotação'!I20="Spacer C3",'Pedido e Cotação'!F20=200),AP$36,IF(AND('Pedido e Cotação'!I20="Spacer C3",'Pedido e Cotação'!F20=1000),AQ$36,"")))))))</f>
        <v/>
      </c>
      <c r="AD10" s="242" t="str">
        <f aca="false">IF('Pedido e Cotação'!I20=0,"",IF(AND('Pedido e Cotação'!I20="Spacer C6",'Pedido e Cotação'!F20=10),AL$37,IF(AND('Pedido e Cotação'!I20="Spacer C6",'Pedido e Cotação'!F20=25),AM$37,IF(AND('Pedido e Cotação'!I20="Spacer C6",'Pedido e Cotação'!F20=50),AN$37,IF(AND('Pedido e Cotação'!I20="Spacer C6",'Pedido e Cotação'!F20=100),AO$37,IF(AND('Pedido e Cotação'!I20="Spacer C6",'Pedido e Cotação'!F20=200),AP$37,IF(AND('Pedido e Cotação'!I20="Spacer C6",'Pedido e Cotação'!F20=1000),AQ$37,"")))))))</f>
        <v/>
      </c>
      <c r="AE10" s="242" t="str">
        <f aca="false">IF('Pedido e Cotação'!I20=0,"",IF(AND('Pedido e Cotação'!I20="Biotina",'Pedido e Cotação'!F20=10),AL$38,IF(AND('Pedido e Cotação'!I20="Biotina",'Pedido e Cotação'!F20=25),AM$38,IF(AND('Pedido e Cotação'!I20="Biotina",'Pedido e Cotação'!F20=50),AN$38,IF(AND('Pedido e Cotação'!I20="Biotina",'Pedido e Cotação'!F20=100),AO$38,IF(AND('Pedido e Cotação'!I20="Biotina",'Pedido e Cotação'!F20=200),AP$38,IF(AND('Pedido e Cotação'!I20="Biotina",'Pedido e Cotação'!F20=1000),AQ$38,"")))))))</f>
        <v/>
      </c>
      <c r="AF10" s="242" t="str">
        <f aca="false">IF('Pedido e Cotação'!I20=0,"",IF(AND('Pedido e Cotação'!I20="Fosforilação",'Pedido e Cotação'!F20=10),AL$39,IF(AND('Pedido e Cotação'!I20="Fosforilação",'Pedido e Cotação'!F20=25),AM$39,IF(AND('Pedido e Cotação'!I20="Fosforilação",'Pedido e Cotação'!F20=50),AN$39,IF(AND('Pedido e Cotação'!I20="Fosforilação",'Pedido e Cotação'!F20=100),AO$39,IF(AND('Pedido e Cotação'!I20="Fosforilação",'Pedido e Cotação'!F20=200),AP$39,IF(AND('Pedido e Cotação'!I20="Fosforilação",'Pedido e Cotação'!F20=1000),AQ$39,"")))))))</f>
        <v/>
      </c>
      <c r="AG10" s="242" t="str">
        <f aca="false">IF('Pedido e Cotação'!I20=0,"",IF(AND('Pedido e Cotação'!I20="Thiol C6",'Pedido e Cotação'!F20=10),AL$34,IF(AND('Pedido e Cotação'!I20="Thiol C6",'Pedido e Cotação'!F20=25),AM$34,IF(AND('Pedido e Cotação'!I20="Thiol C6",'Pedido e Cotação'!F20=50),AN$34,IF(AND('Pedido e Cotação'!I20="Thiol C6",'Pedido e Cotação'!F20=100),AO$34,IF(AND('Pedido e Cotação'!I20="Thiol C6",'Pedido e Cotação'!F20=200),AP$34,IF(AND('Pedido e Cotação'!I20="Thiol C6",'Pedido e Cotação'!F20=1000),AQ$34,"")))))))</f>
        <v/>
      </c>
      <c r="AH10" s="242" t="str">
        <f aca="false">IF('Pedido e Cotação'!I20=0,"",IF(AND('Pedido e Cotação'!I20="Dithiol Serinol",'Pedido e Cotação'!F20=10),AL$35,IF(AND('Pedido e Cotação'!I20="Dithiol Serinol",'Pedido e Cotação'!F20=25),AM$35,IF(AND('Pedido e Cotação'!I20="Dithiol Serinol",'Pedido e Cotação'!F20=50),AN$35,IF(AND('Pedido e Cotação'!I20="Dithiol Serinol",'Pedido e Cotação'!F20=100),AO$35,IF(AND('Pedido e Cotação'!I20="Dithiol Serinol",'Pedido e Cotação'!F20=200),AP$35,IF(AND('Pedido e Cotação'!I20="Dithiol Serinol",'Pedido e Cotação'!F20=1000),AQ$35,"")))))))</f>
        <v/>
      </c>
      <c r="AI10" s="241" t="n">
        <f aca="false">SUM(A10:AH10)</f>
        <v>0</v>
      </c>
      <c r="AJ10" s="247"/>
      <c r="AK10" s="218" t="s">
        <v>1096</v>
      </c>
      <c r="AL10" s="219" t="s">
        <v>399</v>
      </c>
      <c r="AM10" s="219" t="n">
        <v>1015</v>
      </c>
      <c r="AN10" s="219" t="n">
        <v>1220</v>
      </c>
      <c r="AO10" s="219" t="n">
        <v>1460</v>
      </c>
      <c r="AP10" s="219" t="n">
        <v>1755</v>
      </c>
      <c r="AQ10" s="220" t="n">
        <v>2632.5</v>
      </c>
    </row>
    <row r="11" customFormat="false" ht="14.25" hidden="false" customHeight="false" outlineLevel="0" collapsed="false">
      <c r="A11" s="241" t="str">
        <f aca="false">IF('Pedido e Cotação'!H21=0,"",IF(AND('Pedido e Cotação'!H21="FAM",'Pedido e Cotação'!F21=10),AL$6,IF(AND('Pedido e Cotação'!H21="FAM",'Pedido e Cotação'!F21=25),AM$6,IF(AND('Pedido e Cotação'!H21="FAM",'Pedido e Cotação'!F21=50),AN$6,IF(AND('Pedido e Cotação'!H21="FAM",'Pedido e Cotação'!F21=100),AO$6,IF(AND('Pedido e Cotação'!H21="FAM",'Pedido e Cotação'!F21=200),AP$6,IF(AND('Pedido e Cotação'!H21="FAM",'Pedido e Cotação'!F21=1000),AQ$6,"")))))))</f>
        <v/>
      </c>
      <c r="B11" s="241" t="str">
        <f aca="false">IF('Pedido e Cotação'!H21=0,"",IF(AND('Pedido e Cotação'!H21="Fosforilação",'Pedido e Cotação'!F21=10),AL$7,IF(AND('Pedido e Cotação'!H21="Fosforilação",'Pedido e Cotação'!F21=25),AM$7,IF(AND('Pedido e Cotação'!H21="Fosforilação",'Pedido e Cotação'!F21=50),AN$7,IF(AND('Pedido e Cotação'!H21="Fosforilação",'Pedido e Cotação'!F21=100),AO$7,IF(AND('Pedido e Cotação'!H21="Fosforilação",'Pedido e Cotação'!F21=200),AP$7,IF(AND('Pedido e Cotação'!H21="Fosforilação",'Pedido e Cotação'!F21=1000),AQ$7,"")))))))</f>
        <v/>
      </c>
      <c r="C11" s="241" t="str">
        <f aca="false">IF('Pedido e Cotação'!H21=0,"",IF(AND('Pedido e Cotação'!H21="Quasar 570",'Pedido e Cotação'!F21=10),AL$8,IF(AND('Pedido e Cotação'!H21="Quasar 570",'Pedido e Cotação'!F21=25),AM$8,IF(AND('Pedido e Cotação'!H21="Quasar 570",'Pedido e Cotação'!F21=50),AN$8,IF(AND('Pedido e Cotação'!H21="Quasar 570",'Pedido e Cotação'!F21=100),AO$8,IF(AND('Pedido e Cotação'!H21="Quasar 570",'Pedido e Cotação'!F21=200),AP$8,IF(AND('Pedido e Cotação'!H21="Quasar 570",'Pedido e Cotação'!F21=1000),AQ$8,"")))))))</f>
        <v/>
      </c>
      <c r="D11" s="241" t="str">
        <f aca="false">IF('Pedido e Cotação'!H21=0,"",IF(AND('Pedido e Cotação'!H21="Quasar 670",'Pedido e Cotação'!F21=10),AL$9,IF(AND('Pedido e Cotação'!H21="Quasar 670",'Pedido e Cotação'!F21=25),AM$9,IF(AND('Pedido e Cotação'!H21="Quasar 670",'Pedido e Cotação'!F21=50),AN$9,IF(AND('Pedido e Cotação'!H21="Quasar 670",'Pedido e Cotação'!F21=100),AO$9,IF(AND('Pedido e Cotação'!H21="Quasar 670",'Pedido e Cotação'!F21=200),AP$9,IF(AND('Pedido e Cotação'!H21="Quasar 670",'Pedido e Cotação'!F21=1000),AQ$9,"")))))))</f>
        <v/>
      </c>
      <c r="E11" s="241" t="str">
        <f aca="false">IF('Pedido e Cotação'!H21=0,"",IF(AND('Pedido e Cotação'!H21="Quasar 705",'Pedido e Cotação'!F21=10),AL$10,IF(AND('Pedido e Cotação'!H21="Quasar 705",'Pedido e Cotação'!F21=25),AM$10,IF(AND('Pedido e Cotação'!H21="Quasar 705",'Pedido e Cotação'!F21=50),AN$10,IF(AND('Pedido e Cotação'!H21="Quasar 705",'Pedido e Cotação'!F21=100),AO$10,IF(AND('Pedido e Cotação'!H21="Quasar 705",'Pedido e Cotação'!F21=200),AP$10,IF(AND('Pedido e Cotação'!H21="Quasar 705",'Pedido e Cotação'!F21=1000),AQ$10,"")))))))</f>
        <v/>
      </c>
      <c r="F11" s="241" t="str">
        <f aca="false">IF('Pedido e Cotação'!H21=0,"",IF(AND('Pedido e Cotação'!H21="CAL Flúor Orange 560",'Pedido e Cotação'!F21=10),AL$11,IF(AND('Pedido e Cotação'!H21="CAL Flúor Orange 560",'Pedido e Cotação'!F21=25),AM$11,IF(AND('Pedido e Cotação'!H21="CAL Flúor Orange 560",'Pedido e Cotação'!F21=50),AN$11,IF(AND('Pedido e Cotação'!H21="CAL Flúor Orange 560",'Pedido e Cotação'!F21=100),AO$11,IF(AND('Pedido e Cotação'!H21="CAL Flúor Orange 560",'Pedido e Cotação'!F21=200),AP$11,IF(AND('Pedido e Cotação'!H21="CAL Flúor Orange 560",'Pedido e Cotação'!F21=1000),AQ$11,"")))))))</f>
        <v/>
      </c>
      <c r="G11" s="241" t="str">
        <f aca="false">IF('Pedido e Cotação'!H21=0,"",IF(AND('Pedido e Cotação'!H21="CAL Flúor Red 590",'Pedido e Cotação'!F21=10),AL$12,IF(AND('Pedido e Cotação'!H21="CAL Flúor Red 590",'Pedido e Cotação'!F21=25),AM$12,IF(AND('Pedido e Cotação'!H21="CAL Flúor Red 590",'Pedido e Cotação'!F21=50),AN$12,IF(AND('Pedido e Cotação'!H21="CAL Flúor Red 590",'Pedido e Cotação'!F21=100),AO$12,IF(AND('Pedido e Cotação'!H21="CAL Flúor Red 590",'Pedido e Cotação'!F21=200),AP$12,IF(AND('Pedido e Cotação'!H21="CAL Flúor Red 590",'Pedido e Cotação'!F21=1000),AQ$12,"")))))))</f>
        <v/>
      </c>
      <c r="H11" s="241" t="str">
        <f aca="false">IF('Pedido e Cotação'!H21=0,"",IF(AND('Pedido e Cotação'!H21="CAL Flúor Red 610",'Pedido e Cotação'!F21=10),AL$13,IF(AND('Pedido e Cotação'!H21="CAL Flúor Red 610",'Pedido e Cotação'!F21=25),AM$13,IF(AND('Pedido e Cotação'!H21="CAL Flúor Red 610",'Pedido e Cotação'!F21=50),AN$13,IF(AND('Pedido e Cotação'!H21="CAL Flúor Red 610",'Pedido e Cotação'!F21=100),AO$13,IF(AND('Pedido e Cotação'!H21="CAL Flúor Red 610",'Pedido e Cotação'!F21=200),AP$13,IF(AND('Pedido e Cotação'!H21="CAL Flúor Red 610",'Pedido e Cotação'!F21=1000),AQ$13,"")))))))</f>
        <v/>
      </c>
      <c r="I11" s="241" t="str">
        <f aca="false">IF('Pedido e Cotação'!H21=0,"",IF(AND('Pedido e Cotação'!H21="TET",'Pedido e Cotação'!F21=10),AL$14,IF(AND('Pedido e Cotação'!H21="TET",'Pedido e Cotação'!F21=25),AM$14,IF(AND('Pedido e Cotação'!H21="TET",'Pedido e Cotação'!F21=50),AN$14,IF(AND('Pedido e Cotação'!H21="TET",'Pedido e Cotação'!F21=100),AO$14,IF(AND('Pedido e Cotação'!H21="TET",'Pedido e Cotação'!F21=200),AP$14,IF(AND('Pedido e Cotação'!H21="TET",'Pedido e Cotação'!F21=1000),AQ$14,"")))))))</f>
        <v/>
      </c>
      <c r="J11" s="241" t="str">
        <f aca="false">IF('Pedido e Cotação'!H21=0,"",IF(AND('Pedido e Cotação'!H21="PEG-6",'Pedido e Cotação'!F21=10),AL$19,IF(AND('Pedido e Cotação'!H21="PEG-6",'Pedido e Cotação'!F21=25),AM$19,IF(AND('Pedido e Cotação'!H21="PEG-6",'Pedido e Cotação'!F21=50),AN$19,IF(AND('Pedido e Cotação'!H21="PEG-6",'Pedido e Cotação'!F21=100),AO$19,IF(AND('Pedido e Cotação'!H21="PEG-6",'Pedido e Cotação'!F21=200),AP$19,IF(AND('Pedido e Cotação'!H21="PEG-6",'Pedido e Cotação'!F21=1000),AQ$19,"")))))))</f>
        <v/>
      </c>
      <c r="K11" s="241" t="str">
        <f aca="false">IF('Pedido e Cotação'!H21=0,"",IF(AND('Pedido e Cotação'!H21="Biotina",'Pedido e Cotação'!F21=10),AL$18,IF(AND('Pedido e Cotação'!H21="Biotina",'Pedido e Cotação'!F21=25),AM$18,IF(AND('Pedido e Cotação'!H21="Biotina",'Pedido e Cotação'!F21=50),AN$18,IF(AND('Pedido e Cotação'!H21="Biotina",'Pedido e Cotação'!F21=100),AO$18,IF(AND('Pedido e Cotação'!H21="Biotina",'Pedido e Cotação'!F21=200),AP$18,IF(AND('Pedido e Cotação'!H21="Biotina",'Pedido e Cotação'!F21=1000),AQ$18,"")))))))</f>
        <v/>
      </c>
      <c r="L11" s="241" t="str">
        <f aca="false">IF('Pedido e Cotação'!H21=0,"",IF(AND('Pedido e Cotação'!H21="Thiol C6",'Pedido e Cotação'!F21=10),AL$22,IF(AND('Pedido e Cotação'!H21="Thiol C6",'Pedido e Cotação'!F21=25),AM$22,IF(AND('Pedido e Cotação'!H21="Thiol C6",'Pedido e Cotação'!F21=50),AN$22,IF(AND('Pedido e Cotação'!H21="Thiol C6",'Pedido e Cotação'!F21=100),AO$22,IF(AND('Pedido e Cotação'!H21="Thiol C6",'Pedido e Cotação'!F21=200),AP$22,IF(AND('Pedido e Cotação'!H21="Thiol C6",'Pedido e Cotação'!F21=1000),AQ$22,"")))))))</f>
        <v/>
      </c>
      <c r="M11" s="241" t="str">
        <f aca="false">IF('Pedido e Cotação'!H21=0,"",IF(AND('Pedido e Cotação'!H21="Cy3",'Pedido e Cotação'!F21=10),AL$16,IF(AND('Pedido e Cotação'!H21="Cy3",'Pedido e Cotação'!F21=25),AM$16,IF(AND('Pedido e Cotação'!H21="Cy3",'Pedido e Cotação'!F21=50),AN$16,IF(AND('Pedido e Cotação'!H21="Cy3",'Pedido e Cotação'!F21=100),AO$16,IF(AND('Pedido e Cotação'!H21="Cy3",'Pedido e Cotação'!F21=200),AP$16,IF(AND('Pedido e Cotação'!H21="Cy3",'Pedido e Cotação'!F21=1000),AQ$16,"")))))))</f>
        <v/>
      </c>
      <c r="N11" s="241" t="str">
        <f aca="false">IF('Pedido e Cotação'!H21=0,"",IF(AND('Pedido e Cotação'!H21="Cy5",'Pedido e Cotação'!F21=10),AL$17,IF(AND('Pedido e Cotação'!H21="Cy5",'Pedido e Cotação'!F21=25),AM$17,IF(AND('Pedido e Cotação'!H21="Cy5",'Pedido e Cotação'!F21=50),AN$17,IF(AND('Pedido e Cotação'!H21="Cy5",'Pedido e Cotação'!F21=100),AO$17,IF(AND('Pedido e Cotação'!H21="Cy5",'Pedido e Cotação'!F21=200),AP$17,IF(AND('Pedido e Cotação'!H21="Cy5",'Pedido e Cotação'!F21=1000),AQ$17,"")))))))</f>
        <v/>
      </c>
      <c r="O11" s="241" t="str">
        <f aca="false">IF('Pedido e Cotação'!H21=0,"",IF(AND('Pedido e Cotação'!H21="C3 Spacer",'Pedido e Cotação'!F21=10),AL$20,IF(AND('Pedido e Cotação'!H21="C3 Spacer",'Pedido e Cotação'!F21=25),AM$20,IF(AND('Pedido e Cotação'!H21="C3 Spacer",'Pedido e Cotação'!F21=50),AN$20,IF(AND('Pedido e Cotação'!H21="C3 Spacer",'Pedido e Cotação'!F21=100),AO$20,IF(AND('Pedido e Cotação'!H21="C3 Spacer",'Pedido e Cotação'!F21=200),AP$20,IF(AND('Pedido e Cotação'!H21="C3 Spacer",'Pedido e Cotação'!F21=1000),AQ$20,"")))))))</f>
        <v/>
      </c>
      <c r="P11" s="241" t="str">
        <f aca="false">IF('Pedido e Cotação'!H21=0,"",IF(AND('Pedido e Cotação'!H21="C6 Spacer",'Pedido e Cotação'!F21=10),AL$21,IF(AND('Pedido e Cotação'!H21="C6 Spacer",'Pedido e Cotação'!F21=25),AM$21,IF(AND('Pedido e Cotação'!H21="C6 Spacer",'Pedido e Cotação'!F21=50),AN$21,IF(AND('Pedido e Cotação'!H21="C6 Spacer",'Pedido e Cotação'!F21=100),AO$21,IF(AND('Pedido e Cotação'!H21="C6 Spacer",'Pedido e Cotação'!F21=200),AP$21,IF(AND('Pedido e Cotação'!H21="C6 Spacer",'Pedido e Cotação'!F21=1000),AQ$21,"")))))))</f>
        <v/>
      </c>
      <c r="Q11" s="241" t="str">
        <f aca="false">IF('Pedido e Cotação'!H21=0,"",IF(AND('Pedido e Cotação'!H21="HEX",'Pedido e Cotação'!F21=10),AL$15,IF(AND('Pedido e Cotação'!H21="HEX",'Pedido e Cotação'!F21=25),AM$15,IF(AND('Pedido e Cotação'!H21="HEX",'Pedido e Cotação'!F21=50),AN$15,IF(AND('Pedido e Cotação'!H21="HEX",'Pedido e Cotação'!F21=100),AO$15,IF(AND('Pedido e Cotação'!H21="HEX",'Pedido e Cotação'!F21=200),AP$15,IF(AND('Pedido e Cotação'!H21="HEX",'Pedido e Cotação'!F21=1000),AQ$15,"")))))))</f>
        <v/>
      </c>
      <c r="R11" s="241" t="str">
        <f aca="false">IF('Pedido e Cotação'!H21=0,"",IF(AND('Pedido e Cotação'!H21="Amino C6",'Pedido e Cotação'!F21=10),AL$23,IF(AND('Pedido e Cotação'!H21="Amino C6",'Pedido e Cotação'!F21=25),AM$23,IF(AND('Pedido e Cotação'!H21="Amino C6",'Pedido e Cotação'!F21=50),AN$23,IF(AND('Pedido e Cotação'!H21="Amino C6",'Pedido e Cotação'!F21=100),AO$23,IF(AND('Pedido e Cotação'!H21="Amino C6",'Pedido e Cotação'!F21=200),AP$23,IF(AND('Pedido e Cotação'!H21="Amino C6",'Pedido e Cotação'!F21=1000),AQ$23,"")))))))</f>
        <v/>
      </c>
      <c r="S11" s="241" t="str">
        <f aca="false">IF('Pedido e Cotação'!I21=0,"",IF(AND('Pedido e Cotação'!I21="FAM",'Pedido e Cotação'!F21=10),AL$24,IF(AND('Pedido e Cotação'!I21="FAM",'Pedido e Cotação'!F21=25),AM$24,IF(AND('Pedido e Cotação'!I21="FAM",'Pedido e Cotação'!F21=50),AN$24,IF(AND('Pedido e Cotação'!I21="FAM",'Pedido e Cotação'!F21=100),AO$24,IF(AND('Pedido e Cotação'!I21="FAM",'Pedido e Cotação'!F21=200),AP$24,IF(AND('Pedido e Cotação'!I21="FAM",'Pedido e Cotação'!F21=1000),AQ$24,"")))))))</f>
        <v/>
      </c>
      <c r="T11" s="241" t="str">
        <f aca="false">IF('Pedido e Cotação'!I21=0,"",IF(AND('Pedido e Cotação'!I21="Amino On",'Pedido e Cotação'!F21=10),AL$25,IF(AND('Pedido e Cotação'!I21="Amino On",'Pedido e Cotação'!F21=25),AM$25,IF(AND('Pedido e Cotação'!I21="Amino On",'Pedido e Cotação'!F21=50),AN$25,IF(AND('Pedido e Cotação'!I21="Amino On",'Pedido e Cotação'!F21=100),AO$25,IF(AND('Pedido e Cotação'!I21="Amino On",'Pedido e Cotação'!F21=200),AP$25,IF(AND('Pedido e Cotação'!I21="Amino On",'Pedido e Cotação'!F21=1000),AQ$25,"")))))))</f>
        <v/>
      </c>
      <c r="U11" s="241" t="str">
        <f aca="false">IF('Pedido e Cotação'!I21=0,"",IF(AND('Pedido e Cotação'!I21="TAMRA",'Pedido e Cotação'!F21=10),AL$26,IF(AND('Pedido e Cotação'!I21="TAMRA",'Pedido e Cotação'!F21=25),AM$26,IF(AND('Pedido e Cotação'!I21="TAMRA",'Pedido e Cotação'!F21=50),AN$26,IF(AND('Pedido e Cotação'!I21="TAMRA",'Pedido e Cotação'!F21=100),AO$26,IF(AND('Pedido e Cotação'!I21="TAMRA",'Pedido e Cotação'!F21=200),AP$26,IF(AND('Pedido e Cotação'!I21="TAMRA",'Pedido e Cotação'!F21=1000),AQ$26,"")))))))</f>
        <v/>
      </c>
      <c r="V11" s="241" t="str">
        <f aca="false">IF('Pedido e Cotação'!I21=0,"",IF(AND('Pedido e Cotação'!I21="BHQ 1",'Pedido e Cotação'!F21=10),AL$27,IF(AND('Pedido e Cotação'!I21="BHQ 1",'Pedido e Cotação'!F21=25),AM$27,IF(AND('Pedido e Cotação'!I21="BHQ 1",'Pedido e Cotação'!F21=50),AN$27,IF(AND('Pedido e Cotação'!I21="BHQ 1",'Pedido e Cotação'!F21=100),AO$27,IF(AND('Pedido e Cotação'!I21="BHQ 1",'Pedido e Cotação'!F21=200),AP$27,IF(AND('Pedido e Cotação'!I21="BHQ 1",'Pedido e Cotação'!F21=1000),AQ$27,"")))))))</f>
        <v/>
      </c>
      <c r="W11" s="241" t="str">
        <f aca="false">IF('Pedido e Cotação'!I21=0,"",IF(AND('Pedido e Cotação'!I21="BHQ 2",'Pedido e Cotação'!F21=10),AL$28,IF(AND('Pedido e Cotação'!I21="BHQ 2",'Pedido e Cotação'!F21=25),AM$28,IF(AND('Pedido e Cotação'!I21="BHQ 2",'Pedido e Cotação'!F21=50),AN$28,IF(AND('Pedido e Cotação'!I21="BHQ 2",'Pedido e Cotação'!F21=100),AO$28,IF(AND('Pedido e Cotação'!I21="BHQ 2",'Pedido e Cotação'!F21=200),AP$28,IF(AND('Pedido e Cotação'!I21="BHQ 2",'Pedido e Cotação'!F21=1000),AQ$28,"")))))))</f>
        <v/>
      </c>
      <c r="X11" s="241" t="str">
        <f aca="false">IF('Pedido e Cotação'!I21=0,"",IF(AND('Pedido e Cotação'!I21="BHQ 3",'Pedido e Cotação'!F21=10),AL$29,IF(AND('Pedido e Cotação'!I21="BHQ 3",'Pedido e Cotação'!F21=25),AM$29,IF(AND('Pedido e Cotação'!I21="BHQ 3",'Pedido e Cotação'!F21=50),AN$29,IF(AND('Pedido e Cotação'!I21="BHQ 3",'Pedido e Cotação'!F21=100),AO$29,IF(AND('Pedido e Cotação'!I21="BHQ 3",'Pedido e Cotação'!F21=200),AP$29,IF(AND('Pedido e Cotação'!I21="BHQ 3",'Pedido e Cotação'!F21=1000),AQ$29,"")))))))</f>
        <v/>
      </c>
      <c r="Y11" s="241" t="str">
        <f aca="false">IF('Pedido e Cotação'!I21=0,"",IF(AND('Pedido e Cotação'!I21="ROX",'Pedido e Cotação'!F21=10),AL$31,IF(AND('Pedido e Cotação'!I21="ROX",'Pedido e Cotação'!F21=25),AM$31,IF(AND('Pedido e Cotação'!I21="ROX",'Pedido e Cotação'!F21=50),AN$31,IF(AND('Pedido e Cotação'!I21="ROX",'Pedido e Cotação'!F21=100),AO$31,IF(AND('Pedido e Cotação'!I21="ROX",'Pedido e Cotação'!F21=200),AP$31,IF(AND('Pedido e Cotação'!I21="ROX",'Pedido e Cotação'!F21=1000),AQ$31,"")))))))</f>
        <v/>
      </c>
      <c r="Z11" s="241" t="str">
        <f aca="false">IF('Pedido e Cotação'!I21=0,"",IF(AND('Pedido e Cotação'!I21="Dabcyl",'Pedido e Cotação'!F21=10),AL$30,IF(AND('Pedido e Cotação'!I21="Dabcyl",'Pedido e Cotação'!F21=25),AM$30,IF(AND('Pedido e Cotação'!I21="Dabcyl",'Pedido e Cotação'!F21=50),AN$30,IF(AND('Pedido e Cotação'!I21="Dabcyl",'Pedido e Cotação'!F21=100),AO$30,IF(AND('Pedido e Cotação'!I21="Dabcyl",'Pedido e Cotação'!F21=200),AP$30,IF(AND('Pedido e Cotação'!I21="Dabcyl",'Pedido e Cotação'!F21=1000),AQ$30,"")))))))</f>
        <v/>
      </c>
      <c r="AA11" s="242" t="str">
        <f aca="false">IF('Pedido e Cotação'!I21=0,"",IF(AND('Pedido e Cotação'!I21="Colesterol TEG",'Pedido e Cotação'!F21=10),AL$32,IF(AND('Pedido e Cotação'!I21="Colesterol TEG",'Pedido e Cotação'!F21=25),AM$32,IF(AND('Pedido e Cotação'!I21="Colesterol TEG",'Pedido e Cotação'!F21=50),AN$32,IF(AND('Pedido e Cotação'!I21="Colesterol TEG",'Pedido e Cotação'!F21=100),AO$32,IF(AND('Pedido e Cotação'!I21="Colesterol TEG",'Pedido e Cotação'!F21=200),AP$32,IF(AND('Pedido e Cotação'!I21="Colesterol TEG",'Pedido e Cotação'!F21=1000),AQ$32,"")))))))</f>
        <v/>
      </c>
      <c r="AB11" s="242" t="str">
        <f aca="false">IF('Pedido e Cotação'!I21=0,"",IF(AND('Pedido e Cotação'!I21="Ferroceno",'Pedido e Cotação'!F21=10),AL$33,IF(AND('Pedido e Cotação'!I21="Ferroceno",'Pedido e Cotação'!F21=25),AM$33,IF(AND('Pedido e Cotação'!I21="Ferroceno",'Pedido e Cotação'!F21=50),AN$33,IF(AND('Pedido e Cotação'!I21="Ferroceno",'Pedido e Cotação'!F21=100),AO$33,IF(AND('Pedido e Cotação'!I21="Ferroceno",'Pedido e Cotação'!F21=200),AP$33,IF(AND('Pedido e Cotação'!I21="Ferroceno",'Pedido e Cotação'!F21=1000),AQ$33,"")))))))</f>
        <v/>
      </c>
      <c r="AC11" s="242" t="str">
        <f aca="false">IF('Pedido e Cotação'!I21=0,"",IF(AND('Pedido e Cotação'!I21="Spacer C3",'Pedido e Cotação'!F21=10),AL$36,IF(AND('Pedido e Cotação'!I21="Spacer C3",'Pedido e Cotação'!F21=25),AM$36,IF(AND('Pedido e Cotação'!I21="Spacer C3",'Pedido e Cotação'!F21=50),AN$36,IF(AND('Pedido e Cotação'!I21="Spacer C3",'Pedido e Cotação'!F21=100),AO$36,IF(AND('Pedido e Cotação'!I21="Spacer C3",'Pedido e Cotação'!F21=200),AP$36,IF(AND('Pedido e Cotação'!I21="Spacer C3",'Pedido e Cotação'!F21=1000),AQ$36,"")))))))</f>
        <v/>
      </c>
      <c r="AD11" s="242" t="str">
        <f aca="false">IF('Pedido e Cotação'!I21=0,"",IF(AND('Pedido e Cotação'!I21="Spacer C6",'Pedido e Cotação'!F21=10),AL$37,IF(AND('Pedido e Cotação'!I21="Spacer C6",'Pedido e Cotação'!F21=25),AM$37,IF(AND('Pedido e Cotação'!I21="Spacer C6",'Pedido e Cotação'!F21=50),AN$37,IF(AND('Pedido e Cotação'!I21="Spacer C6",'Pedido e Cotação'!F21=100),AO$37,IF(AND('Pedido e Cotação'!I21="Spacer C6",'Pedido e Cotação'!F21=200),AP$37,IF(AND('Pedido e Cotação'!I21="Spacer C6",'Pedido e Cotação'!F21=1000),AQ$37,"")))))))</f>
        <v/>
      </c>
      <c r="AE11" s="242" t="str">
        <f aca="false">IF('Pedido e Cotação'!I21=0,"",IF(AND('Pedido e Cotação'!I21="Biotina",'Pedido e Cotação'!F21=10),AL$38,IF(AND('Pedido e Cotação'!I21="Biotina",'Pedido e Cotação'!F21=25),AM$38,IF(AND('Pedido e Cotação'!I21="Biotina",'Pedido e Cotação'!F21=50),AN$38,IF(AND('Pedido e Cotação'!I21="Biotina",'Pedido e Cotação'!F21=100),AO$38,IF(AND('Pedido e Cotação'!I21="Biotina",'Pedido e Cotação'!F21=200),AP$38,IF(AND('Pedido e Cotação'!I21="Biotina",'Pedido e Cotação'!F21=1000),AQ$38,"")))))))</f>
        <v/>
      </c>
      <c r="AF11" s="242" t="str">
        <f aca="false">IF('Pedido e Cotação'!I21=0,"",IF(AND('Pedido e Cotação'!I21="Fosforilação",'Pedido e Cotação'!F21=10),AL$39,IF(AND('Pedido e Cotação'!I21="Fosforilação",'Pedido e Cotação'!F21=25),AM$39,IF(AND('Pedido e Cotação'!I21="Fosforilação",'Pedido e Cotação'!F21=50),AN$39,IF(AND('Pedido e Cotação'!I21="Fosforilação",'Pedido e Cotação'!F21=100),AO$39,IF(AND('Pedido e Cotação'!I21="Fosforilação",'Pedido e Cotação'!F21=200),AP$39,IF(AND('Pedido e Cotação'!I21="Fosforilação",'Pedido e Cotação'!F21=1000),AQ$39,"")))))))</f>
        <v/>
      </c>
      <c r="AG11" s="242" t="str">
        <f aca="false">IF('Pedido e Cotação'!I21=0,"",IF(AND('Pedido e Cotação'!I21="Thiol C6",'Pedido e Cotação'!F21=10),AL$34,IF(AND('Pedido e Cotação'!I21="Thiol C6",'Pedido e Cotação'!F21=25),AM$34,IF(AND('Pedido e Cotação'!I21="Thiol C6",'Pedido e Cotação'!F21=50),AN$34,IF(AND('Pedido e Cotação'!I21="Thiol C6",'Pedido e Cotação'!F21=100),AO$34,IF(AND('Pedido e Cotação'!I21="Thiol C6",'Pedido e Cotação'!F21=200),AP$34,IF(AND('Pedido e Cotação'!I21="Thiol C6",'Pedido e Cotação'!F21=1000),AQ$34,"")))))))</f>
        <v/>
      </c>
      <c r="AH11" s="242" t="str">
        <f aca="false">IF('Pedido e Cotação'!I21=0,"",IF(AND('Pedido e Cotação'!I21="Dithiol Serinol",'Pedido e Cotação'!F21=10),AL$35,IF(AND('Pedido e Cotação'!I21="Dithiol Serinol",'Pedido e Cotação'!F21=25),AM$35,IF(AND('Pedido e Cotação'!I21="Dithiol Serinol",'Pedido e Cotação'!F21=50),AN$35,IF(AND('Pedido e Cotação'!I21="Dithiol Serinol",'Pedido e Cotação'!F21=100),AO$35,IF(AND('Pedido e Cotação'!I21="Dithiol Serinol",'Pedido e Cotação'!F21=200),AP$35,IF(AND('Pedido e Cotação'!I21="Dithiol Serinol",'Pedido e Cotação'!F21=1000),AQ$35,"")))))))</f>
        <v/>
      </c>
      <c r="AI11" s="241" t="n">
        <f aca="false">SUM(A11:AH11)</f>
        <v>0</v>
      </c>
      <c r="AJ11" s="247"/>
      <c r="AK11" s="218" t="s">
        <v>1101</v>
      </c>
      <c r="AL11" s="219" t="s">
        <v>399</v>
      </c>
      <c r="AM11" s="219" t="n">
        <v>835</v>
      </c>
      <c r="AN11" s="219" t="n">
        <v>1000</v>
      </c>
      <c r="AO11" s="219" t="n">
        <v>1200</v>
      </c>
      <c r="AP11" s="219" t="n">
        <v>1445</v>
      </c>
      <c r="AQ11" s="220" t="n">
        <v>2167.5</v>
      </c>
    </row>
    <row r="12" customFormat="false" ht="14.25" hidden="false" customHeight="false" outlineLevel="0" collapsed="false">
      <c r="A12" s="241" t="str">
        <f aca="false">IF('Pedido e Cotação'!H22=0,"",IF(AND('Pedido e Cotação'!H22="FAM",'Pedido e Cotação'!F22=10),AL$6,IF(AND('Pedido e Cotação'!H22="FAM",'Pedido e Cotação'!F22=25),AM$6,IF(AND('Pedido e Cotação'!H22="FAM",'Pedido e Cotação'!F22=50),AN$6,IF(AND('Pedido e Cotação'!H22="FAM",'Pedido e Cotação'!F22=100),AO$6,IF(AND('Pedido e Cotação'!H22="FAM",'Pedido e Cotação'!F22=200),AP$6,IF(AND('Pedido e Cotação'!H22="FAM",'Pedido e Cotação'!F22=1000),AQ$6,"")))))))</f>
        <v/>
      </c>
      <c r="B12" s="241" t="str">
        <f aca="false">IF('Pedido e Cotação'!H22=0,"",IF(AND('Pedido e Cotação'!H22="Fosforilação",'Pedido e Cotação'!F22=10),AL$7,IF(AND('Pedido e Cotação'!H22="Fosforilação",'Pedido e Cotação'!F22=25),AM$7,IF(AND('Pedido e Cotação'!H22="Fosforilação",'Pedido e Cotação'!F22=50),AN$7,IF(AND('Pedido e Cotação'!H22="Fosforilação",'Pedido e Cotação'!F22=100),AO$7,IF(AND('Pedido e Cotação'!H22="Fosforilação",'Pedido e Cotação'!F22=200),AP$7,IF(AND('Pedido e Cotação'!H22="Fosforilação",'Pedido e Cotação'!F22=1000),AQ$7,"")))))))</f>
        <v/>
      </c>
      <c r="C12" s="241" t="str">
        <f aca="false">IF('Pedido e Cotação'!H22=0,"",IF(AND('Pedido e Cotação'!H22="Quasar 570",'Pedido e Cotação'!F22=10),AL$8,IF(AND('Pedido e Cotação'!H22="Quasar 570",'Pedido e Cotação'!F22=25),AM$8,IF(AND('Pedido e Cotação'!H22="Quasar 570",'Pedido e Cotação'!F22=50),AN$8,IF(AND('Pedido e Cotação'!H22="Quasar 570",'Pedido e Cotação'!F22=100),AO$8,IF(AND('Pedido e Cotação'!H22="Quasar 570",'Pedido e Cotação'!F22=200),AP$8,IF(AND('Pedido e Cotação'!H22="Quasar 570",'Pedido e Cotação'!F22=1000),AQ$8,"")))))))</f>
        <v/>
      </c>
      <c r="D12" s="241" t="str">
        <f aca="false">IF('Pedido e Cotação'!H22=0,"",IF(AND('Pedido e Cotação'!H22="Quasar 670",'Pedido e Cotação'!F22=10),AL$9,IF(AND('Pedido e Cotação'!H22="Quasar 670",'Pedido e Cotação'!F22=25),AM$9,IF(AND('Pedido e Cotação'!H22="Quasar 670",'Pedido e Cotação'!F22=50),AN$9,IF(AND('Pedido e Cotação'!H22="Quasar 670",'Pedido e Cotação'!F22=100),AO$9,IF(AND('Pedido e Cotação'!H22="Quasar 670",'Pedido e Cotação'!F22=200),AP$9,IF(AND('Pedido e Cotação'!H22="Quasar 670",'Pedido e Cotação'!F22=1000),AQ$9,"")))))))</f>
        <v/>
      </c>
      <c r="E12" s="241" t="str">
        <f aca="false">IF('Pedido e Cotação'!H22=0,"",IF(AND('Pedido e Cotação'!H22="Quasar 705",'Pedido e Cotação'!F22=10),AL$10,IF(AND('Pedido e Cotação'!H22="Quasar 705",'Pedido e Cotação'!F22=25),AM$10,IF(AND('Pedido e Cotação'!H22="Quasar 705",'Pedido e Cotação'!F22=50),AN$10,IF(AND('Pedido e Cotação'!H22="Quasar 705",'Pedido e Cotação'!F22=100),AO$10,IF(AND('Pedido e Cotação'!H22="Quasar 705",'Pedido e Cotação'!F22=200),AP$10,IF(AND('Pedido e Cotação'!H22="Quasar 705",'Pedido e Cotação'!F22=1000),AQ$10,"")))))))</f>
        <v/>
      </c>
      <c r="F12" s="241" t="str">
        <f aca="false">IF('Pedido e Cotação'!H22=0,"",IF(AND('Pedido e Cotação'!H22="CAL Flúor Orange 560",'Pedido e Cotação'!F22=10),AL$11,IF(AND('Pedido e Cotação'!H22="CAL Flúor Orange 560",'Pedido e Cotação'!F22=25),AM$11,IF(AND('Pedido e Cotação'!H22="CAL Flúor Orange 560",'Pedido e Cotação'!F22=50),AN$11,IF(AND('Pedido e Cotação'!H22="CAL Flúor Orange 560",'Pedido e Cotação'!F22=100),AO$11,IF(AND('Pedido e Cotação'!H22="CAL Flúor Orange 560",'Pedido e Cotação'!F22=200),AP$11,IF(AND('Pedido e Cotação'!H22="CAL Flúor Orange 560",'Pedido e Cotação'!F22=1000),AQ$11,"")))))))</f>
        <v/>
      </c>
      <c r="G12" s="241" t="str">
        <f aca="false">IF('Pedido e Cotação'!H22=0,"",IF(AND('Pedido e Cotação'!H22="CAL Flúor Red 590",'Pedido e Cotação'!F22=10),AL$12,IF(AND('Pedido e Cotação'!H22="CAL Flúor Red 590",'Pedido e Cotação'!F22=25),AM$12,IF(AND('Pedido e Cotação'!H22="CAL Flúor Red 590",'Pedido e Cotação'!F22=50),AN$12,IF(AND('Pedido e Cotação'!H22="CAL Flúor Red 590",'Pedido e Cotação'!F22=100),AO$12,IF(AND('Pedido e Cotação'!H22="CAL Flúor Red 590",'Pedido e Cotação'!F22=200),AP$12,IF(AND('Pedido e Cotação'!H22="CAL Flúor Red 590",'Pedido e Cotação'!F22=1000),AQ$12,"")))))))</f>
        <v/>
      </c>
      <c r="H12" s="241" t="str">
        <f aca="false">IF('Pedido e Cotação'!H22=0,"",IF(AND('Pedido e Cotação'!H22="CAL Flúor Red 610",'Pedido e Cotação'!F22=10),AL$13,IF(AND('Pedido e Cotação'!H22="CAL Flúor Red 610",'Pedido e Cotação'!F22=25),AM$13,IF(AND('Pedido e Cotação'!H22="CAL Flúor Red 610",'Pedido e Cotação'!F22=50),AN$13,IF(AND('Pedido e Cotação'!H22="CAL Flúor Red 610",'Pedido e Cotação'!F22=100),AO$13,IF(AND('Pedido e Cotação'!H22="CAL Flúor Red 610",'Pedido e Cotação'!F22=200),AP$13,IF(AND('Pedido e Cotação'!H22="CAL Flúor Red 610",'Pedido e Cotação'!F22=1000),AQ$13,"")))))))</f>
        <v/>
      </c>
      <c r="I12" s="241" t="str">
        <f aca="false">IF('Pedido e Cotação'!H22=0,"",IF(AND('Pedido e Cotação'!H22="TET",'Pedido e Cotação'!F22=10),AL$14,IF(AND('Pedido e Cotação'!H22="TET",'Pedido e Cotação'!F22=25),AM$14,IF(AND('Pedido e Cotação'!H22="TET",'Pedido e Cotação'!F22=50),AN$14,IF(AND('Pedido e Cotação'!H22="TET",'Pedido e Cotação'!F22=100),AO$14,IF(AND('Pedido e Cotação'!H22="TET",'Pedido e Cotação'!F22=200),AP$14,IF(AND('Pedido e Cotação'!H22="TET",'Pedido e Cotação'!F22=1000),AQ$14,"")))))))</f>
        <v/>
      </c>
      <c r="J12" s="241" t="str">
        <f aca="false">IF('Pedido e Cotação'!H22=0,"",IF(AND('Pedido e Cotação'!H22="PEG-6",'Pedido e Cotação'!F22=10),AL$19,IF(AND('Pedido e Cotação'!H22="PEG-6",'Pedido e Cotação'!F22=25),AM$19,IF(AND('Pedido e Cotação'!H22="PEG-6",'Pedido e Cotação'!F22=50),AN$19,IF(AND('Pedido e Cotação'!H22="PEG-6",'Pedido e Cotação'!F22=100),AO$19,IF(AND('Pedido e Cotação'!H22="PEG-6",'Pedido e Cotação'!F22=200),AP$19,IF(AND('Pedido e Cotação'!H22="PEG-6",'Pedido e Cotação'!F22=1000),AQ$19,"")))))))</f>
        <v/>
      </c>
      <c r="K12" s="241" t="str">
        <f aca="false">IF('Pedido e Cotação'!H22=0,"",IF(AND('Pedido e Cotação'!H22="Biotina",'Pedido e Cotação'!F22=10),AL$18,IF(AND('Pedido e Cotação'!H22="Biotina",'Pedido e Cotação'!F22=25),AM$18,IF(AND('Pedido e Cotação'!H22="Biotina",'Pedido e Cotação'!F22=50),AN$18,IF(AND('Pedido e Cotação'!H22="Biotina",'Pedido e Cotação'!F22=100),AO$18,IF(AND('Pedido e Cotação'!H22="Biotina",'Pedido e Cotação'!F22=200),AP$18,IF(AND('Pedido e Cotação'!H22="Biotina",'Pedido e Cotação'!F22=1000),AQ$18,"")))))))</f>
        <v/>
      </c>
      <c r="L12" s="241" t="str">
        <f aca="false">IF('Pedido e Cotação'!H22=0,"",IF(AND('Pedido e Cotação'!H22="Thiol C6",'Pedido e Cotação'!F22=10),AL$22,IF(AND('Pedido e Cotação'!H22="Thiol C6",'Pedido e Cotação'!F22=25),AM$22,IF(AND('Pedido e Cotação'!H22="Thiol C6",'Pedido e Cotação'!F22=50),AN$22,IF(AND('Pedido e Cotação'!H22="Thiol C6",'Pedido e Cotação'!F22=100),AO$22,IF(AND('Pedido e Cotação'!H22="Thiol C6",'Pedido e Cotação'!F22=200),AP$22,IF(AND('Pedido e Cotação'!H22="Thiol C6",'Pedido e Cotação'!F22=1000),AQ$22,"")))))))</f>
        <v/>
      </c>
      <c r="M12" s="241" t="str">
        <f aca="false">IF('Pedido e Cotação'!H22=0,"",IF(AND('Pedido e Cotação'!H22="Cy3",'Pedido e Cotação'!F22=10),AL$16,IF(AND('Pedido e Cotação'!H22="Cy3",'Pedido e Cotação'!F22=25),AM$16,IF(AND('Pedido e Cotação'!H22="Cy3",'Pedido e Cotação'!F22=50),AN$16,IF(AND('Pedido e Cotação'!H22="Cy3",'Pedido e Cotação'!F22=100),AO$16,IF(AND('Pedido e Cotação'!H22="Cy3",'Pedido e Cotação'!F22=200),AP$16,IF(AND('Pedido e Cotação'!H22="Cy3",'Pedido e Cotação'!F22=1000),AQ$16,"")))))))</f>
        <v/>
      </c>
      <c r="N12" s="241" t="str">
        <f aca="false">IF('Pedido e Cotação'!H22=0,"",IF(AND('Pedido e Cotação'!H22="Cy5",'Pedido e Cotação'!F22=10),AL$17,IF(AND('Pedido e Cotação'!H22="Cy5",'Pedido e Cotação'!F22=25),AM$17,IF(AND('Pedido e Cotação'!H22="Cy5",'Pedido e Cotação'!F22=50),AN$17,IF(AND('Pedido e Cotação'!H22="Cy5",'Pedido e Cotação'!F22=100),AO$17,IF(AND('Pedido e Cotação'!H22="Cy5",'Pedido e Cotação'!F22=200),AP$17,IF(AND('Pedido e Cotação'!H22="Cy5",'Pedido e Cotação'!F22=1000),AQ$17,"")))))))</f>
        <v/>
      </c>
      <c r="O12" s="241" t="str">
        <f aca="false">IF('Pedido e Cotação'!H22=0,"",IF(AND('Pedido e Cotação'!H22="C3 Spacer",'Pedido e Cotação'!F22=10),AL$20,IF(AND('Pedido e Cotação'!H22="C3 Spacer",'Pedido e Cotação'!F22=25),AM$20,IF(AND('Pedido e Cotação'!H22="C3 Spacer",'Pedido e Cotação'!F22=50),AN$20,IF(AND('Pedido e Cotação'!H22="C3 Spacer",'Pedido e Cotação'!F22=100),AO$20,IF(AND('Pedido e Cotação'!H22="C3 Spacer",'Pedido e Cotação'!F22=200),AP$20,IF(AND('Pedido e Cotação'!H22="C3 Spacer",'Pedido e Cotação'!F22=1000),AQ$20,"")))))))</f>
        <v/>
      </c>
      <c r="P12" s="241" t="str">
        <f aca="false">IF('Pedido e Cotação'!H22=0,"",IF(AND('Pedido e Cotação'!H22="C6 Spacer",'Pedido e Cotação'!F22=10),AL$21,IF(AND('Pedido e Cotação'!H22="C6 Spacer",'Pedido e Cotação'!F22=25),AM$21,IF(AND('Pedido e Cotação'!H22="C6 Spacer",'Pedido e Cotação'!F22=50),AN$21,IF(AND('Pedido e Cotação'!H22="C6 Spacer",'Pedido e Cotação'!F22=100),AO$21,IF(AND('Pedido e Cotação'!H22="C6 Spacer",'Pedido e Cotação'!F22=200),AP$21,IF(AND('Pedido e Cotação'!H22="C6 Spacer",'Pedido e Cotação'!F22=1000),AQ$21,"")))))))</f>
        <v/>
      </c>
      <c r="Q12" s="241" t="str">
        <f aca="false">IF('Pedido e Cotação'!H22=0,"",IF(AND('Pedido e Cotação'!H22="HEX",'Pedido e Cotação'!F22=10),AL$15,IF(AND('Pedido e Cotação'!H22="HEX",'Pedido e Cotação'!F22=25),AM$15,IF(AND('Pedido e Cotação'!H22="HEX",'Pedido e Cotação'!F22=50),AN$15,IF(AND('Pedido e Cotação'!H22="HEX",'Pedido e Cotação'!F22=100),AO$15,IF(AND('Pedido e Cotação'!H22="HEX",'Pedido e Cotação'!F22=200),AP$15,IF(AND('Pedido e Cotação'!H22="HEX",'Pedido e Cotação'!F22=1000),AQ$15,"")))))))</f>
        <v/>
      </c>
      <c r="R12" s="241" t="str">
        <f aca="false">IF('Pedido e Cotação'!H22=0,"",IF(AND('Pedido e Cotação'!H22="Amino C6",'Pedido e Cotação'!F22=10),AL$23,IF(AND('Pedido e Cotação'!H22="Amino C6",'Pedido e Cotação'!F22=25),AM$23,IF(AND('Pedido e Cotação'!H22="Amino C6",'Pedido e Cotação'!F22=50),AN$23,IF(AND('Pedido e Cotação'!H22="Amino C6",'Pedido e Cotação'!F22=100),AO$23,IF(AND('Pedido e Cotação'!H22="Amino C6",'Pedido e Cotação'!F22=200),AP$23,IF(AND('Pedido e Cotação'!H22="Amino C6",'Pedido e Cotação'!F22=1000),AQ$23,"")))))))</f>
        <v/>
      </c>
      <c r="S12" s="241" t="str">
        <f aca="false">IF('Pedido e Cotação'!I22=0,"",IF(AND('Pedido e Cotação'!I22="FAM",'Pedido e Cotação'!F22=10),AL$24,IF(AND('Pedido e Cotação'!I22="FAM",'Pedido e Cotação'!F22=25),AM$24,IF(AND('Pedido e Cotação'!I22="FAM",'Pedido e Cotação'!F22=50),AN$24,IF(AND('Pedido e Cotação'!I22="FAM",'Pedido e Cotação'!F22=100),AO$24,IF(AND('Pedido e Cotação'!I22="FAM",'Pedido e Cotação'!F22=200),AP$24,IF(AND('Pedido e Cotação'!I22="FAM",'Pedido e Cotação'!F22=1000),AQ$24,"")))))))</f>
        <v/>
      </c>
      <c r="T12" s="241" t="str">
        <f aca="false">IF('Pedido e Cotação'!I22=0,"",IF(AND('Pedido e Cotação'!I22="Amino On",'Pedido e Cotação'!F22=10),AL$25,IF(AND('Pedido e Cotação'!I22="Amino On",'Pedido e Cotação'!F22=25),AM$25,IF(AND('Pedido e Cotação'!I22="Amino On",'Pedido e Cotação'!F22=50),AN$25,IF(AND('Pedido e Cotação'!I22="Amino On",'Pedido e Cotação'!F22=100),AO$25,IF(AND('Pedido e Cotação'!I22="Amino On",'Pedido e Cotação'!F22=200),AP$25,IF(AND('Pedido e Cotação'!I22="Amino On",'Pedido e Cotação'!F22=1000),AQ$25,"")))))))</f>
        <v/>
      </c>
      <c r="U12" s="241" t="str">
        <f aca="false">IF('Pedido e Cotação'!I22=0,"",IF(AND('Pedido e Cotação'!I22="TAMRA",'Pedido e Cotação'!F22=10),AL$26,IF(AND('Pedido e Cotação'!I22="TAMRA",'Pedido e Cotação'!F22=25),AM$26,IF(AND('Pedido e Cotação'!I22="TAMRA",'Pedido e Cotação'!F22=50),AN$26,IF(AND('Pedido e Cotação'!I22="TAMRA",'Pedido e Cotação'!F22=100),AO$26,IF(AND('Pedido e Cotação'!I22="TAMRA",'Pedido e Cotação'!F22=200),AP$26,IF(AND('Pedido e Cotação'!I22="TAMRA",'Pedido e Cotação'!F22=1000),AQ$26,"")))))))</f>
        <v/>
      </c>
      <c r="V12" s="241" t="str">
        <f aca="false">IF('Pedido e Cotação'!I22=0,"",IF(AND('Pedido e Cotação'!I22="BHQ 1",'Pedido e Cotação'!F22=10),AL$27,IF(AND('Pedido e Cotação'!I22="BHQ 1",'Pedido e Cotação'!F22=25),AM$27,IF(AND('Pedido e Cotação'!I22="BHQ 1",'Pedido e Cotação'!F22=50),AN$27,IF(AND('Pedido e Cotação'!I22="BHQ 1",'Pedido e Cotação'!F22=100),AO$27,IF(AND('Pedido e Cotação'!I22="BHQ 1",'Pedido e Cotação'!F22=200),AP$27,IF(AND('Pedido e Cotação'!I22="BHQ 1",'Pedido e Cotação'!F22=1000),AQ$27,"")))))))</f>
        <v/>
      </c>
      <c r="W12" s="241" t="str">
        <f aca="false">IF('Pedido e Cotação'!I22=0,"",IF(AND('Pedido e Cotação'!I22="BHQ 2",'Pedido e Cotação'!F22=10),AL$28,IF(AND('Pedido e Cotação'!I22="BHQ 2",'Pedido e Cotação'!F22=25),AM$28,IF(AND('Pedido e Cotação'!I22="BHQ 2",'Pedido e Cotação'!F22=50),AN$28,IF(AND('Pedido e Cotação'!I22="BHQ 2",'Pedido e Cotação'!F22=100),AO$28,IF(AND('Pedido e Cotação'!I22="BHQ 2",'Pedido e Cotação'!F22=200),AP$28,IF(AND('Pedido e Cotação'!I22="BHQ 2",'Pedido e Cotação'!F22=1000),AQ$28,"")))))))</f>
        <v/>
      </c>
      <c r="X12" s="241" t="str">
        <f aca="false">IF('Pedido e Cotação'!I22=0,"",IF(AND('Pedido e Cotação'!I22="BHQ 3",'Pedido e Cotação'!F22=10),AL$29,IF(AND('Pedido e Cotação'!I22="BHQ 3",'Pedido e Cotação'!F22=25),AM$29,IF(AND('Pedido e Cotação'!I22="BHQ 3",'Pedido e Cotação'!F22=50),AN$29,IF(AND('Pedido e Cotação'!I22="BHQ 3",'Pedido e Cotação'!F22=100),AO$29,IF(AND('Pedido e Cotação'!I22="BHQ 3",'Pedido e Cotação'!F22=200),AP$29,IF(AND('Pedido e Cotação'!I22="BHQ 3",'Pedido e Cotação'!F22=1000),AQ$29,"")))))))</f>
        <v/>
      </c>
      <c r="Y12" s="241" t="str">
        <f aca="false">IF('Pedido e Cotação'!I22=0,"",IF(AND('Pedido e Cotação'!I22="ROX",'Pedido e Cotação'!F22=10),AL$31,IF(AND('Pedido e Cotação'!I22="ROX",'Pedido e Cotação'!F22=25),AM$31,IF(AND('Pedido e Cotação'!I22="ROX",'Pedido e Cotação'!F22=50),AN$31,IF(AND('Pedido e Cotação'!I22="ROX",'Pedido e Cotação'!F22=100),AO$31,IF(AND('Pedido e Cotação'!I22="ROX",'Pedido e Cotação'!F22=200),AP$31,IF(AND('Pedido e Cotação'!I22="ROX",'Pedido e Cotação'!F22=1000),AQ$31,"")))))))</f>
        <v/>
      </c>
      <c r="Z12" s="241" t="str">
        <f aca="false">IF('Pedido e Cotação'!I22=0,"",IF(AND('Pedido e Cotação'!I22="Dabcyl",'Pedido e Cotação'!F22=10),AL$30,IF(AND('Pedido e Cotação'!I22="Dabcyl",'Pedido e Cotação'!F22=25),AM$30,IF(AND('Pedido e Cotação'!I22="Dabcyl",'Pedido e Cotação'!F22=50),AN$30,IF(AND('Pedido e Cotação'!I22="Dabcyl",'Pedido e Cotação'!F22=100),AO$30,IF(AND('Pedido e Cotação'!I22="Dabcyl",'Pedido e Cotação'!F22=200),AP$30,IF(AND('Pedido e Cotação'!I22="Dabcyl",'Pedido e Cotação'!F22=1000),AQ$30,"")))))))</f>
        <v/>
      </c>
      <c r="AA12" s="242" t="str">
        <f aca="false">IF('Pedido e Cotação'!I22=0,"",IF(AND('Pedido e Cotação'!I22="Colesterol TEG",'Pedido e Cotação'!F22=10),AL$32,IF(AND('Pedido e Cotação'!I22="Colesterol TEG",'Pedido e Cotação'!F22=25),AM$32,IF(AND('Pedido e Cotação'!I22="Colesterol TEG",'Pedido e Cotação'!F22=50),AN$32,IF(AND('Pedido e Cotação'!I22="Colesterol TEG",'Pedido e Cotação'!F22=100),AO$32,IF(AND('Pedido e Cotação'!I22="Colesterol TEG",'Pedido e Cotação'!F22=200),AP$32,IF(AND('Pedido e Cotação'!I22="Colesterol TEG",'Pedido e Cotação'!F22=1000),AQ$32,"")))))))</f>
        <v/>
      </c>
      <c r="AB12" s="242" t="str">
        <f aca="false">IF('Pedido e Cotação'!I22=0,"",IF(AND('Pedido e Cotação'!I22="Ferroceno",'Pedido e Cotação'!F22=10),AL$33,IF(AND('Pedido e Cotação'!I22="Ferroceno",'Pedido e Cotação'!F22=25),AM$33,IF(AND('Pedido e Cotação'!I22="Ferroceno",'Pedido e Cotação'!F22=50),AN$33,IF(AND('Pedido e Cotação'!I22="Ferroceno",'Pedido e Cotação'!F22=100),AO$33,IF(AND('Pedido e Cotação'!I22="Ferroceno",'Pedido e Cotação'!F22=200),AP$33,IF(AND('Pedido e Cotação'!I22="Ferroceno",'Pedido e Cotação'!F22=1000),AQ$33,"")))))))</f>
        <v/>
      </c>
      <c r="AC12" s="242" t="str">
        <f aca="false">IF('Pedido e Cotação'!I22=0,"",IF(AND('Pedido e Cotação'!I22="Spacer C3",'Pedido e Cotação'!F22=10),AL$36,IF(AND('Pedido e Cotação'!I22="Spacer C3",'Pedido e Cotação'!F22=25),AM$36,IF(AND('Pedido e Cotação'!I22="Spacer C3",'Pedido e Cotação'!F22=50),AN$36,IF(AND('Pedido e Cotação'!I22="Spacer C3",'Pedido e Cotação'!F22=100),AO$36,IF(AND('Pedido e Cotação'!I22="Spacer C3",'Pedido e Cotação'!F22=200),AP$36,IF(AND('Pedido e Cotação'!I22="Spacer C3",'Pedido e Cotação'!F22=1000),AQ$36,"")))))))</f>
        <v/>
      </c>
      <c r="AD12" s="242" t="str">
        <f aca="false">IF('Pedido e Cotação'!I22=0,"",IF(AND('Pedido e Cotação'!I22="Spacer C6",'Pedido e Cotação'!F22=10),AL$37,IF(AND('Pedido e Cotação'!I22="Spacer C6",'Pedido e Cotação'!F22=25),AM$37,IF(AND('Pedido e Cotação'!I22="Spacer C6",'Pedido e Cotação'!F22=50),AN$37,IF(AND('Pedido e Cotação'!I22="Spacer C6",'Pedido e Cotação'!F22=100),AO$37,IF(AND('Pedido e Cotação'!I22="Spacer C6",'Pedido e Cotação'!F22=200),AP$37,IF(AND('Pedido e Cotação'!I22="Spacer C6",'Pedido e Cotação'!F22=1000),AQ$37,"")))))))</f>
        <v/>
      </c>
      <c r="AE12" s="242" t="str">
        <f aca="false">IF('Pedido e Cotação'!I22=0,"",IF(AND('Pedido e Cotação'!I22="Biotina",'Pedido e Cotação'!F22=10),AL$38,IF(AND('Pedido e Cotação'!I22="Biotina",'Pedido e Cotação'!F22=25),AM$38,IF(AND('Pedido e Cotação'!I22="Biotina",'Pedido e Cotação'!F22=50),AN$38,IF(AND('Pedido e Cotação'!I22="Biotina",'Pedido e Cotação'!F22=100),AO$38,IF(AND('Pedido e Cotação'!I22="Biotina",'Pedido e Cotação'!F22=200),AP$38,IF(AND('Pedido e Cotação'!I22="Biotina",'Pedido e Cotação'!F22=1000),AQ$38,"")))))))</f>
        <v/>
      </c>
      <c r="AF12" s="242" t="str">
        <f aca="false">IF('Pedido e Cotação'!I22=0,"",IF(AND('Pedido e Cotação'!I22="Fosforilação",'Pedido e Cotação'!F22=10),AL$39,IF(AND('Pedido e Cotação'!I22="Fosforilação",'Pedido e Cotação'!F22=25),AM$39,IF(AND('Pedido e Cotação'!I22="Fosforilação",'Pedido e Cotação'!F22=50),AN$39,IF(AND('Pedido e Cotação'!I22="Fosforilação",'Pedido e Cotação'!F22=100),AO$39,IF(AND('Pedido e Cotação'!I22="Fosforilação",'Pedido e Cotação'!F22=200),AP$39,IF(AND('Pedido e Cotação'!I22="Fosforilação",'Pedido e Cotação'!F22=1000),AQ$39,"")))))))</f>
        <v/>
      </c>
      <c r="AG12" s="242" t="str">
        <f aca="false">IF('Pedido e Cotação'!I22=0,"",IF(AND('Pedido e Cotação'!I22="Thiol C6",'Pedido e Cotação'!F22=10),AL$34,IF(AND('Pedido e Cotação'!I22="Thiol C6",'Pedido e Cotação'!F22=25),AM$34,IF(AND('Pedido e Cotação'!I22="Thiol C6",'Pedido e Cotação'!F22=50),AN$34,IF(AND('Pedido e Cotação'!I22="Thiol C6",'Pedido e Cotação'!F22=100),AO$34,IF(AND('Pedido e Cotação'!I22="Thiol C6",'Pedido e Cotação'!F22=200),AP$34,IF(AND('Pedido e Cotação'!I22="Thiol C6",'Pedido e Cotação'!F22=1000),AQ$34,"")))))))</f>
        <v/>
      </c>
      <c r="AH12" s="242" t="str">
        <f aca="false">IF('Pedido e Cotação'!I22=0,"",IF(AND('Pedido e Cotação'!I22="Dithiol Serinol",'Pedido e Cotação'!F22=10),AL$35,IF(AND('Pedido e Cotação'!I22="Dithiol Serinol",'Pedido e Cotação'!F22=25),AM$35,IF(AND('Pedido e Cotação'!I22="Dithiol Serinol",'Pedido e Cotação'!F22=50),AN$35,IF(AND('Pedido e Cotação'!I22="Dithiol Serinol",'Pedido e Cotação'!F22=100),AO$35,IF(AND('Pedido e Cotação'!I22="Dithiol Serinol",'Pedido e Cotação'!F22=200),AP$35,IF(AND('Pedido e Cotação'!I22="Dithiol Serinol",'Pedido e Cotação'!F22=1000),AQ$35,"")))))))</f>
        <v/>
      </c>
      <c r="AI12" s="241" t="n">
        <f aca="false">SUM(A12:AH12)</f>
        <v>0</v>
      </c>
      <c r="AJ12" s="247"/>
      <c r="AK12" s="218" t="s">
        <v>1102</v>
      </c>
      <c r="AL12" s="219" t="s">
        <v>399</v>
      </c>
      <c r="AM12" s="219" t="n">
        <v>835</v>
      </c>
      <c r="AN12" s="219" t="n">
        <v>1000</v>
      </c>
      <c r="AO12" s="219" t="n">
        <v>1200</v>
      </c>
      <c r="AP12" s="219" t="n">
        <v>1445</v>
      </c>
      <c r="AQ12" s="220" t="n">
        <v>2167.5</v>
      </c>
    </row>
    <row r="13" customFormat="false" ht="14.25" hidden="false" customHeight="false" outlineLevel="0" collapsed="false">
      <c r="A13" s="241" t="str">
        <f aca="false">IF('Pedido e Cotação'!H23=0,"",IF(AND('Pedido e Cotação'!H23="FAM",'Pedido e Cotação'!F23=10),AL$6,IF(AND('Pedido e Cotação'!H23="FAM",'Pedido e Cotação'!F23=25),AM$6,IF(AND('Pedido e Cotação'!H23="FAM",'Pedido e Cotação'!F23=50),AN$6,IF(AND('Pedido e Cotação'!H23="FAM",'Pedido e Cotação'!F23=100),AO$6,IF(AND('Pedido e Cotação'!H23="FAM",'Pedido e Cotação'!F23=200),AP$6,IF(AND('Pedido e Cotação'!H23="FAM",'Pedido e Cotação'!F23=1000),AQ$6,"")))))))</f>
        <v/>
      </c>
      <c r="B13" s="241" t="str">
        <f aca="false">IF('Pedido e Cotação'!H23=0,"",IF(AND('Pedido e Cotação'!H23="Fosforilação",'Pedido e Cotação'!F23=10),AL$7,IF(AND('Pedido e Cotação'!H23="Fosforilação",'Pedido e Cotação'!F23=25),AM$7,IF(AND('Pedido e Cotação'!H23="Fosforilação",'Pedido e Cotação'!F23=50),AN$7,IF(AND('Pedido e Cotação'!H23="Fosforilação",'Pedido e Cotação'!F23=100),AO$7,IF(AND('Pedido e Cotação'!H23="Fosforilação",'Pedido e Cotação'!F23=200),AP$7,IF(AND('Pedido e Cotação'!H23="Fosforilação",'Pedido e Cotação'!F23=1000),AQ$7,"")))))))</f>
        <v/>
      </c>
      <c r="C13" s="241" t="str">
        <f aca="false">IF('Pedido e Cotação'!H23=0,"",IF(AND('Pedido e Cotação'!H23="Quasar 570",'Pedido e Cotação'!F23=10),AL$8,IF(AND('Pedido e Cotação'!H23="Quasar 570",'Pedido e Cotação'!F23=25),AM$8,IF(AND('Pedido e Cotação'!H23="Quasar 570",'Pedido e Cotação'!F23=50),AN$8,IF(AND('Pedido e Cotação'!H23="Quasar 570",'Pedido e Cotação'!F23=100),AO$8,IF(AND('Pedido e Cotação'!H23="Quasar 570",'Pedido e Cotação'!F23=200),AP$8,IF(AND('Pedido e Cotação'!H23="Quasar 570",'Pedido e Cotação'!F23=1000),AQ$8,"")))))))</f>
        <v/>
      </c>
      <c r="D13" s="241" t="str">
        <f aca="false">IF('Pedido e Cotação'!H23=0,"",IF(AND('Pedido e Cotação'!H23="Quasar 670",'Pedido e Cotação'!F23=10),AL$9,IF(AND('Pedido e Cotação'!H23="Quasar 670",'Pedido e Cotação'!F23=25),AM$9,IF(AND('Pedido e Cotação'!H23="Quasar 670",'Pedido e Cotação'!F23=50),AN$9,IF(AND('Pedido e Cotação'!H23="Quasar 670",'Pedido e Cotação'!F23=100),AO$9,IF(AND('Pedido e Cotação'!H23="Quasar 670",'Pedido e Cotação'!F23=200),AP$9,IF(AND('Pedido e Cotação'!H23="Quasar 670",'Pedido e Cotação'!F23=1000),AQ$9,"")))))))</f>
        <v/>
      </c>
      <c r="E13" s="241" t="str">
        <f aca="false">IF('Pedido e Cotação'!H23=0,"",IF(AND('Pedido e Cotação'!H23="Quasar 705",'Pedido e Cotação'!F23=10),AL$10,IF(AND('Pedido e Cotação'!H23="Quasar 705",'Pedido e Cotação'!F23=25),AM$10,IF(AND('Pedido e Cotação'!H23="Quasar 705",'Pedido e Cotação'!F23=50),AN$10,IF(AND('Pedido e Cotação'!H23="Quasar 705",'Pedido e Cotação'!F23=100),AO$10,IF(AND('Pedido e Cotação'!H23="Quasar 705",'Pedido e Cotação'!F23=200),AP$10,IF(AND('Pedido e Cotação'!H23="Quasar 705",'Pedido e Cotação'!F23=1000),AQ$10,"")))))))</f>
        <v/>
      </c>
      <c r="F13" s="241" t="str">
        <f aca="false">IF('Pedido e Cotação'!H23=0,"",IF(AND('Pedido e Cotação'!H23="CAL Flúor Orange 560",'Pedido e Cotação'!F23=10),AL$11,IF(AND('Pedido e Cotação'!H23="CAL Flúor Orange 560",'Pedido e Cotação'!F23=25),AM$11,IF(AND('Pedido e Cotação'!H23="CAL Flúor Orange 560",'Pedido e Cotação'!F23=50),AN$11,IF(AND('Pedido e Cotação'!H23="CAL Flúor Orange 560",'Pedido e Cotação'!F23=100),AO$11,IF(AND('Pedido e Cotação'!H23="CAL Flúor Orange 560",'Pedido e Cotação'!F23=200),AP$11,IF(AND('Pedido e Cotação'!H23="CAL Flúor Orange 560",'Pedido e Cotação'!F23=1000),AQ$11,"")))))))</f>
        <v/>
      </c>
      <c r="G13" s="241" t="str">
        <f aca="false">IF('Pedido e Cotação'!H23=0,"",IF(AND('Pedido e Cotação'!H23="CAL Flúor Red 590",'Pedido e Cotação'!F23=10),AL$12,IF(AND('Pedido e Cotação'!H23="CAL Flúor Red 590",'Pedido e Cotação'!F23=25),AM$12,IF(AND('Pedido e Cotação'!H23="CAL Flúor Red 590",'Pedido e Cotação'!F23=50),AN$12,IF(AND('Pedido e Cotação'!H23="CAL Flúor Red 590",'Pedido e Cotação'!F23=100),AO$12,IF(AND('Pedido e Cotação'!H23="CAL Flúor Red 590",'Pedido e Cotação'!F23=200),AP$12,IF(AND('Pedido e Cotação'!H23="CAL Flúor Red 590",'Pedido e Cotação'!F23=1000),AQ$12,"")))))))</f>
        <v/>
      </c>
      <c r="H13" s="241" t="str">
        <f aca="false">IF('Pedido e Cotação'!H23=0,"",IF(AND('Pedido e Cotação'!H23="CAL Flúor Red 610",'Pedido e Cotação'!F23=10),AL$13,IF(AND('Pedido e Cotação'!H23="CAL Flúor Red 610",'Pedido e Cotação'!F23=25),AM$13,IF(AND('Pedido e Cotação'!H23="CAL Flúor Red 610",'Pedido e Cotação'!F23=50),AN$13,IF(AND('Pedido e Cotação'!H23="CAL Flúor Red 610",'Pedido e Cotação'!F23=100),AO$13,IF(AND('Pedido e Cotação'!H23="CAL Flúor Red 610",'Pedido e Cotação'!F23=200),AP$13,IF(AND('Pedido e Cotação'!H23="CAL Flúor Red 610",'Pedido e Cotação'!F23=1000),AQ$13,"")))))))</f>
        <v/>
      </c>
      <c r="I13" s="241" t="str">
        <f aca="false">IF('Pedido e Cotação'!H23=0,"",IF(AND('Pedido e Cotação'!H23="TET",'Pedido e Cotação'!F23=10),AL$14,IF(AND('Pedido e Cotação'!H23="TET",'Pedido e Cotação'!F23=25),AM$14,IF(AND('Pedido e Cotação'!H23="TET",'Pedido e Cotação'!F23=50),AN$14,IF(AND('Pedido e Cotação'!H23="TET",'Pedido e Cotação'!F23=100),AO$14,IF(AND('Pedido e Cotação'!H23="TET",'Pedido e Cotação'!F23=200),AP$14,IF(AND('Pedido e Cotação'!H23="TET",'Pedido e Cotação'!F23=1000),AQ$14,"")))))))</f>
        <v/>
      </c>
      <c r="J13" s="241" t="str">
        <f aca="false">IF('Pedido e Cotação'!H23=0,"",IF(AND('Pedido e Cotação'!H23="PEG-6",'Pedido e Cotação'!F23=10),AL$19,IF(AND('Pedido e Cotação'!H23="PEG-6",'Pedido e Cotação'!F23=25),AM$19,IF(AND('Pedido e Cotação'!H23="PEG-6",'Pedido e Cotação'!F23=50),AN$19,IF(AND('Pedido e Cotação'!H23="PEG-6",'Pedido e Cotação'!F23=100),AO$19,IF(AND('Pedido e Cotação'!H23="PEG-6",'Pedido e Cotação'!F23=200),AP$19,IF(AND('Pedido e Cotação'!H23="PEG-6",'Pedido e Cotação'!F23=1000),AQ$19,"")))))))</f>
        <v/>
      </c>
      <c r="K13" s="241" t="str">
        <f aca="false">IF('Pedido e Cotação'!H23=0,"",IF(AND('Pedido e Cotação'!H23="Biotina",'Pedido e Cotação'!F23=10),AL$18,IF(AND('Pedido e Cotação'!H23="Biotina",'Pedido e Cotação'!F23=25),AM$18,IF(AND('Pedido e Cotação'!H23="Biotina",'Pedido e Cotação'!F23=50),AN$18,IF(AND('Pedido e Cotação'!H23="Biotina",'Pedido e Cotação'!F23=100),AO$18,IF(AND('Pedido e Cotação'!H23="Biotina",'Pedido e Cotação'!F23=200),AP$18,IF(AND('Pedido e Cotação'!H23="Biotina",'Pedido e Cotação'!F23=1000),AQ$18,"")))))))</f>
        <v/>
      </c>
      <c r="L13" s="241" t="str">
        <f aca="false">IF('Pedido e Cotação'!H23=0,"",IF(AND('Pedido e Cotação'!H23="Thiol C6",'Pedido e Cotação'!F23=10),AL$22,IF(AND('Pedido e Cotação'!H23="Thiol C6",'Pedido e Cotação'!F23=25),AM$22,IF(AND('Pedido e Cotação'!H23="Thiol C6",'Pedido e Cotação'!F23=50),AN$22,IF(AND('Pedido e Cotação'!H23="Thiol C6",'Pedido e Cotação'!F23=100),AO$22,IF(AND('Pedido e Cotação'!H23="Thiol C6",'Pedido e Cotação'!F23=200),AP$22,IF(AND('Pedido e Cotação'!H23="Thiol C6",'Pedido e Cotação'!F23=1000),AQ$22,"")))))))</f>
        <v/>
      </c>
      <c r="M13" s="241" t="str">
        <f aca="false">IF('Pedido e Cotação'!H23=0,"",IF(AND('Pedido e Cotação'!H23="Cy3",'Pedido e Cotação'!F23=10),AL$16,IF(AND('Pedido e Cotação'!H23="Cy3",'Pedido e Cotação'!F23=25),AM$16,IF(AND('Pedido e Cotação'!H23="Cy3",'Pedido e Cotação'!F23=50),AN$16,IF(AND('Pedido e Cotação'!H23="Cy3",'Pedido e Cotação'!F23=100),AO$16,IF(AND('Pedido e Cotação'!H23="Cy3",'Pedido e Cotação'!F23=200),AP$16,IF(AND('Pedido e Cotação'!H23="Cy3",'Pedido e Cotação'!F23=1000),AQ$16,"")))))))</f>
        <v/>
      </c>
      <c r="N13" s="241" t="str">
        <f aca="false">IF('Pedido e Cotação'!H23=0,"",IF(AND('Pedido e Cotação'!H23="Cy5",'Pedido e Cotação'!F23=10),AL$17,IF(AND('Pedido e Cotação'!H23="Cy5",'Pedido e Cotação'!F23=25),AM$17,IF(AND('Pedido e Cotação'!H23="Cy5",'Pedido e Cotação'!F23=50),AN$17,IF(AND('Pedido e Cotação'!H23="Cy5",'Pedido e Cotação'!F23=100),AO$17,IF(AND('Pedido e Cotação'!H23="Cy5",'Pedido e Cotação'!F23=200),AP$17,IF(AND('Pedido e Cotação'!H23="Cy5",'Pedido e Cotação'!F23=1000),AQ$17,"")))))))</f>
        <v/>
      </c>
      <c r="O13" s="241" t="str">
        <f aca="false">IF('Pedido e Cotação'!H23=0,"",IF(AND('Pedido e Cotação'!H23="C3 Spacer",'Pedido e Cotação'!F23=10),AL$20,IF(AND('Pedido e Cotação'!H23="C3 Spacer",'Pedido e Cotação'!F23=25),AM$20,IF(AND('Pedido e Cotação'!H23="C3 Spacer",'Pedido e Cotação'!F23=50),AN$20,IF(AND('Pedido e Cotação'!H23="C3 Spacer",'Pedido e Cotação'!F23=100),AO$20,IF(AND('Pedido e Cotação'!H23="C3 Spacer",'Pedido e Cotação'!F23=200),AP$20,IF(AND('Pedido e Cotação'!H23="C3 Spacer",'Pedido e Cotação'!F23=1000),AQ$20,"")))))))</f>
        <v/>
      </c>
      <c r="P13" s="241" t="str">
        <f aca="false">IF('Pedido e Cotação'!H23=0,"",IF(AND('Pedido e Cotação'!H23="C6 Spacer",'Pedido e Cotação'!F23=10),AL$21,IF(AND('Pedido e Cotação'!H23="C6 Spacer",'Pedido e Cotação'!F23=25),AM$21,IF(AND('Pedido e Cotação'!H23="C6 Spacer",'Pedido e Cotação'!F23=50),AN$21,IF(AND('Pedido e Cotação'!H23="C6 Spacer",'Pedido e Cotação'!F23=100),AO$21,IF(AND('Pedido e Cotação'!H23="C6 Spacer",'Pedido e Cotação'!F23=200),AP$21,IF(AND('Pedido e Cotação'!H23="C6 Spacer",'Pedido e Cotação'!F23=1000),AQ$21,"")))))))</f>
        <v/>
      </c>
      <c r="Q13" s="241" t="str">
        <f aca="false">IF('Pedido e Cotação'!H23=0,"",IF(AND('Pedido e Cotação'!H23="HEX",'Pedido e Cotação'!F23=10),AL$15,IF(AND('Pedido e Cotação'!H23="HEX",'Pedido e Cotação'!F23=25),AM$15,IF(AND('Pedido e Cotação'!H23="HEX",'Pedido e Cotação'!F23=50),AN$15,IF(AND('Pedido e Cotação'!H23="HEX",'Pedido e Cotação'!F23=100),AO$15,IF(AND('Pedido e Cotação'!H23="HEX",'Pedido e Cotação'!F23=200),AP$15,IF(AND('Pedido e Cotação'!H23="HEX",'Pedido e Cotação'!F23=1000),AQ$15,"")))))))</f>
        <v/>
      </c>
      <c r="R13" s="241" t="str">
        <f aca="false">IF('Pedido e Cotação'!H23=0,"",IF(AND('Pedido e Cotação'!H23="Amino C6",'Pedido e Cotação'!F23=10),AL$23,IF(AND('Pedido e Cotação'!H23="Amino C6",'Pedido e Cotação'!F23=25),AM$23,IF(AND('Pedido e Cotação'!H23="Amino C6",'Pedido e Cotação'!F23=50),AN$23,IF(AND('Pedido e Cotação'!H23="Amino C6",'Pedido e Cotação'!F23=100),AO$23,IF(AND('Pedido e Cotação'!H23="Amino C6",'Pedido e Cotação'!F23=200),AP$23,IF(AND('Pedido e Cotação'!H23="Amino C6",'Pedido e Cotação'!F23=1000),AQ$23,"")))))))</f>
        <v/>
      </c>
      <c r="S13" s="241" t="str">
        <f aca="false">IF('Pedido e Cotação'!I23=0,"",IF(AND('Pedido e Cotação'!I23="FAM",'Pedido e Cotação'!F23=10),AL$24,IF(AND('Pedido e Cotação'!I23="FAM",'Pedido e Cotação'!F23=25),AM$24,IF(AND('Pedido e Cotação'!I23="FAM",'Pedido e Cotação'!F23=50),AN$24,IF(AND('Pedido e Cotação'!I23="FAM",'Pedido e Cotação'!F23=100),AO$24,IF(AND('Pedido e Cotação'!I23="FAM",'Pedido e Cotação'!F23=200),AP$24,IF(AND('Pedido e Cotação'!I23="FAM",'Pedido e Cotação'!F23=1000),AQ$24,"")))))))</f>
        <v/>
      </c>
      <c r="T13" s="241" t="str">
        <f aca="false">IF('Pedido e Cotação'!I23=0,"",IF(AND('Pedido e Cotação'!I23="Amino On",'Pedido e Cotação'!F23=10),AL$25,IF(AND('Pedido e Cotação'!I23="Amino On",'Pedido e Cotação'!F23=25),AM$25,IF(AND('Pedido e Cotação'!I23="Amino On",'Pedido e Cotação'!F23=50),AN$25,IF(AND('Pedido e Cotação'!I23="Amino On",'Pedido e Cotação'!F23=100),AO$25,IF(AND('Pedido e Cotação'!I23="Amino On",'Pedido e Cotação'!F23=200),AP$25,IF(AND('Pedido e Cotação'!I23="Amino On",'Pedido e Cotação'!F23=1000),AQ$25,"")))))))</f>
        <v/>
      </c>
      <c r="U13" s="241" t="str">
        <f aca="false">IF('Pedido e Cotação'!I23=0,"",IF(AND('Pedido e Cotação'!I23="TAMRA",'Pedido e Cotação'!F23=10),AL$26,IF(AND('Pedido e Cotação'!I23="TAMRA",'Pedido e Cotação'!F23=25),AM$26,IF(AND('Pedido e Cotação'!I23="TAMRA",'Pedido e Cotação'!F23=50),AN$26,IF(AND('Pedido e Cotação'!I23="TAMRA",'Pedido e Cotação'!F23=100),AO$26,IF(AND('Pedido e Cotação'!I23="TAMRA",'Pedido e Cotação'!F23=200),AP$26,IF(AND('Pedido e Cotação'!I23="TAMRA",'Pedido e Cotação'!F23=1000),AQ$26,"")))))))</f>
        <v/>
      </c>
      <c r="V13" s="241" t="str">
        <f aca="false">IF('Pedido e Cotação'!I23=0,"",IF(AND('Pedido e Cotação'!I23="BHQ 1",'Pedido e Cotação'!F23=10),AL$27,IF(AND('Pedido e Cotação'!I23="BHQ 1",'Pedido e Cotação'!F23=25),AM$27,IF(AND('Pedido e Cotação'!I23="BHQ 1",'Pedido e Cotação'!F23=50),AN$27,IF(AND('Pedido e Cotação'!I23="BHQ 1",'Pedido e Cotação'!F23=100),AO$27,IF(AND('Pedido e Cotação'!I23="BHQ 1",'Pedido e Cotação'!F23=200),AP$27,IF(AND('Pedido e Cotação'!I23="BHQ 1",'Pedido e Cotação'!F23=1000),AQ$27,"")))))))</f>
        <v/>
      </c>
      <c r="W13" s="241" t="str">
        <f aca="false">IF('Pedido e Cotação'!I23=0,"",IF(AND('Pedido e Cotação'!I23="BHQ 2",'Pedido e Cotação'!F23=10),AL$28,IF(AND('Pedido e Cotação'!I23="BHQ 2",'Pedido e Cotação'!F23=25),AM$28,IF(AND('Pedido e Cotação'!I23="BHQ 2",'Pedido e Cotação'!F23=50),AN$28,IF(AND('Pedido e Cotação'!I23="BHQ 2",'Pedido e Cotação'!F23=100),AO$28,IF(AND('Pedido e Cotação'!I23="BHQ 2",'Pedido e Cotação'!F23=200),AP$28,IF(AND('Pedido e Cotação'!I23="BHQ 2",'Pedido e Cotação'!F23=1000),AQ$28,"")))))))</f>
        <v/>
      </c>
      <c r="X13" s="241" t="str">
        <f aca="false">IF('Pedido e Cotação'!I23=0,"",IF(AND('Pedido e Cotação'!I23="BHQ 3",'Pedido e Cotação'!F23=10),AL$29,IF(AND('Pedido e Cotação'!I23="BHQ 3",'Pedido e Cotação'!F23=25),AM$29,IF(AND('Pedido e Cotação'!I23="BHQ 3",'Pedido e Cotação'!F23=50),AN$29,IF(AND('Pedido e Cotação'!I23="BHQ 3",'Pedido e Cotação'!F23=100),AO$29,IF(AND('Pedido e Cotação'!I23="BHQ 3",'Pedido e Cotação'!F23=200),AP$29,IF(AND('Pedido e Cotação'!I23="BHQ 3",'Pedido e Cotação'!F23=1000),AQ$29,"")))))))</f>
        <v/>
      </c>
      <c r="Y13" s="241" t="str">
        <f aca="false">IF('Pedido e Cotação'!I23=0,"",IF(AND('Pedido e Cotação'!I23="ROX",'Pedido e Cotação'!F23=10),AL$31,IF(AND('Pedido e Cotação'!I23="ROX",'Pedido e Cotação'!F23=25),AM$31,IF(AND('Pedido e Cotação'!I23="ROX",'Pedido e Cotação'!F23=50),AN$31,IF(AND('Pedido e Cotação'!I23="ROX",'Pedido e Cotação'!F23=100),AO$31,IF(AND('Pedido e Cotação'!I23="ROX",'Pedido e Cotação'!F23=200),AP$31,IF(AND('Pedido e Cotação'!I23="ROX",'Pedido e Cotação'!F23=1000),AQ$31,"")))))))</f>
        <v/>
      </c>
      <c r="Z13" s="241" t="str">
        <f aca="false">IF('Pedido e Cotação'!I23=0,"",IF(AND('Pedido e Cotação'!I23="Dabcyl",'Pedido e Cotação'!F23=10),AL$30,IF(AND('Pedido e Cotação'!I23="Dabcyl",'Pedido e Cotação'!F23=25),AM$30,IF(AND('Pedido e Cotação'!I23="Dabcyl",'Pedido e Cotação'!F23=50),AN$30,IF(AND('Pedido e Cotação'!I23="Dabcyl",'Pedido e Cotação'!F23=100),AO$30,IF(AND('Pedido e Cotação'!I23="Dabcyl",'Pedido e Cotação'!F23=200),AP$30,IF(AND('Pedido e Cotação'!I23="Dabcyl",'Pedido e Cotação'!F23=1000),AQ$30,"")))))))</f>
        <v/>
      </c>
      <c r="AA13" s="242" t="str">
        <f aca="false">IF('Pedido e Cotação'!I23=0,"",IF(AND('Pedido e Cotação'!I23="Colesterol TEG",'Pedido e Cotação'!F23=10),AL$32,IF(AND('Pedido e Cotação'!I23="Colesterol TEG",'Pedido e Cotação'!F23=25),AM$32,IF(AND('Pedido e Cotação'!I23="Colesterol TEG",'Pedido e Cotação'!F23=50),AN$32,IF(AND('Pedido e Cotação'!I23="Colesterol TEG",'Pedido e Cotação'!F23=100),AO$32,IF(AND('Pedido e Cotação'!I23="Colesterol TEG",'Pedido e Cotação'!F23=200),AP$32,IF(AND('Pedido e Cotação'!I23="Colesterol TEG",'Pedido e Cotação'!F23=1000),AQ$32,"")))))))</f>
        <v/>
      </c>
      <c r="AB13" s="242" t="str">
        <f aca="false">IF('Pedido e Cotação'!I23=0,"",IF(AND('Pedido e Cotação'!I23="Ferroceno",'Pedido e Cotação'!F23=10),AL$33,IF(AND('Pedido e Cotação'!I23="Ferroceno",'Pedido e Cotação'!F23=25),AM$33,IF(AND('Pedido e Cotação'!I23="Ferroceno",'Pedido e Cotação'!F23=50),AN$33,IF(AND('Pedido e Cotação'!I23="Ferroceno",'Pedido e Cotação'!F23=100),AO$33,IF(AND('Pedido e Cotação'!I23="Ferroceno",'Pedido e Cotação'!F23=200),AP$33,IF(AND('Pedido e Cotação'!I23="Ferroceno",'Pedido e Cotação'!F23=1000),AQ$33,"")))))))</f>
        <v/>
      </c>
      <c r="AC13" s="242" t="str">
        <f aca="false">IF('Pedido e Cotação'!I23=0,"",IF(AND('Pedido e Cotação'!I23="Spacer C3",'Pedido e Cotação'!F23=10),AL$36,IF(AND('Pedido e Cotação'!I23="Spacer C3",'Pedido e Cotação'!F23=25),AM$36,IF(AND('Pedido e Cotação'!I23="Spacer C3",'Pedido e Cotação'!F23=50),AN$36,IF(AND('Pedido e Cotação'!I23="Spacer C3",'Pedido e Cotação'!F23=100),AO$36,IF(AND('Pedido e Cotação'!I23="Spacer C3",'Pedido e Cotação'!F23=200),AP$36,IF(AND('Pedido e Cotação'!I23="Spacer C3",'Pedido e Cotação'!F23=1000),AQ$36,"")))))))</f>
        <v/>
      </c>
      <c r="AD13" s="242" t="str">
        <f aca="false">IF('Pedido e Cotação'!I23=0,"",IF(AND('Pedido e Cotação'!I23="Spacer C6",'Pedido e Cotação'!F23=10),AL$37,IF(AND('Pedido e Cotação'!I23="Spacer C6",'Pedido e Cotação'!F23=25),AM$37,IF(AND('Pedido e Cotação'!I23="Spacer C6",'Pedido e Cotação'!F23=50),AN$37,IF(AND('Pedido e Cotação'!I23="Spacer C6",'Pedido e Cotação'!F23=100),AO$37,IF(AND('Pedido e Cotação'!I23="Spacer C6",'Pedido e Cotação'!F23=200),AP$37,IF(AND('Pedido e Cotação'!I23="Spacer C6",'Pedido e Cotação'!F23=1000),AQ$37,"")))))))</f>
        <v/>
      </c>
      <c r="AE13" s="242" t="str">
        <f aca="false">IF('Pedido e Cotação'!I23=0,"",IF(AND('Pedido e Cotação'!I23="Biotina",'Pedido e Cotação'!F23=10),AL$38,IF(AND('Pedido e Cotação'!I23="Biotina",'Pedido e Cotação'!F23=25),AM$38,IF(AND('Pedido e Cotação'!I23="Biotina",'Pedido e Cotação'!F23=50),AN$38,IF(AND('Pedido e Cotação'!I23="Biotina",'Pedido e Cotação'!F23=100),AO$38,IF(AND('Pedido e Cotação'!I23="Biotina",'Pedido e Cotação'!F23=200),AP$38,IF(AND('Pedido e Cotação'!I23="Biotina",'Pedido e Cotação'!F23=1000),AQ$38,"")))))))</f>
        <v/>
      </c>
      <c r="AF13" s="242" t="str">
        <f aca="false">IF('Pedido e Cotação'!I23=0,"",IF(AND('Pedido e Cotação'!I23="Fosforilação",'Pedido e Cotação'!F23=10),AL$39,IF(AND('Pedido e Cotação'!I23="Fosforilação",'Pedido e Cotação'!F23=25),AM$39,IF(AND('Pedido e Cotação'!I23="Fosforilação",'Pedido e Cotação'!F23=50),AN$39,IF(AND('Pedido e Cotação'!I23="Fosforilação",'Pedido e Cotação'!F23=100),AO$39,IF(AND('Pedido e Cotação'!I23="Fosforilação",'Pedido e Cotação'!F23=200),AP$39,IF(AND('Pedido e Cotação'!I23="Fosforilação",'Pedido e Cotação'!F23=1000),AQ$39,"")))))))</f>
        <v/>
      </c>
      <c r="AG13" s="242" t="str">
        <f aca="false">IF('Pedido e Cotação'!I23=0,"",IF(AND('Pedido e Cotação'!I23="Thiol C6",'Pedido e Cotação'!F23=10),AL$34,IF(AND('Pedido e Cotação'!I23="Thiol C6",'Pedido e Cotação'!F23=25),AM$34,IF(AND('Pedido e Cotação'!I23="Thiol C6",'Pedido e Cotação'!F23=50),AN$34,IF(AND('Pedido e Cotação'!I23="Thiol C6",'Pedido e Cotação'!F23=100),AO$34,IF(AND('Pedido e Cotação'!I23="Thiol C6",'Pedido e Cotação'!F23=200),AP$34,IF(AND('Pedido e Cotação'!I23="Thiol C6",'Pedido e Cotação'!F23=1000),AQ$34,"")))))))</f>
        <v/>
      </c>
      <c r="AH13" s="242" t="str">
        <f aca="false">IF('Pedido e Cotação'!I23=0,"",IF(AND('Pedido e Cotação'!I23="Dithiol Serinol",'Pedido e Cotação'!F23=10),AL$35,IF(AND('Pedido e Cotação'!I23="Dithiol Serinol",'Pedido e Cotação'!F23=25),AM$35,IF(AND('Pedido e Cotação'!I23="Dithiol Serinol",'Pedido e Cotação'!F23=50),AN$35,IF(AND('Pedido e Cotação'!I23="Dithiol Serinol",'Pedido e Cotação'!F23=100),AO$35,IF(AND('Pedido e Cotação'!I23="Dithiol Serinol",'Pedido e Cotação'!F23=200),AP$35,IF(AND('Pedido e Cotação'!I23="Dithiol Serinol",'Pedido e Cotação'!F23=1000),AQ$35,"")))))))</f>
        <v/>
      </c>
      <c r="AI13" s="241" t="n">
        <f aca="false">SUM(A13:AH13)</f>
        <v>0</v>
      </c>
      <c r="AJ13" s="247"/>
      <c r="AK13" s="218" t="s">
        <v>1103</v>
      </c>
      <c r="AL13" s="219" t="s">
        <v>399</v>
      </c>
      <c r="AM13" s="219" t="n">
        <v>835</v>
      </c>
      <c r="AN13" s="219" t="n">
        <v>1000</v>
      </c>
      <c r="AO13" s="219" t="n">
        <v>1200</v>
      </c>
      <c r="AP13" s="219" t="n">
        <v>1445</v>
      </c>
      <c r="AQ13" s="220" t="n">
        <v>2167.5</v>
      </c>
    </row>
    <row r="14" customFormat="false" ht="14.25" hidden="false" customHeight="false" outlineLevel="0" collapsed="false">
      <c r="A14" s="241" t="str">
        <f aca="false">IF('Pedido e Cotação'!H24=0,"",IF(AND('Pedido e Cotação'!H24="FAM",'Pedido e Cotação'!F24=10),AL$6,IF(AND('Pedido e Cotação'!H24="FAM",'Pedido e Cotação'!F24=25),AM$6,IF(AND('Pedido e Cotação'!H24="FAM",'Pedido e Cotação'!F24=50),AN$6,IF(AND('Pedido e Cotação'!H24="FAM",'Pedido e Cotação'!F24=100),AO$6,IF(AND('Pedido e Cotação'!H24="FAM",'Pedido e Cotação'!F24=200),AP$6,IF(AND('Pedido e Cotação'!H24="FAM",'Pedido e Cotação'!F24=1000),AQ$6,"")))))))</f>
        <v/>
      </c>
      <c r="B14" s="241" t="str">
        <f aca="false">IF('Pedido e Cotação'!H24=0,"",IF(AND('Pedido e Cotação'!H24="Fosforilação",'Pedido e Cotação'!F24=10),AL$7,IF(AND('Pedido e Cotação'!H24="Fosforilação",'Pedido e Cotação'!F24=25),AM$7,IF(AND('Pedido e Cotação'!H24="Fosforilação",'Pedido e Cotação'!F24=50),AN$7,IF(AND('Pedido e Cotação'!H24="Fosforilação",'Pedido e Cotação'!F24=100),AO$7,IF(AND('Pedido e Cotação'!H24="Fosforilação",'Pedido e Cotação'!F24=200),AP$7,IF(AND('Pedido e Cotação'!H24="Fosforilação",'Pedido e Cotação'!F24=1000),AQ$7,"")))))))</f>
        <v/>
      </c>
      <c r="C14" s="241" t="str">
        <f aca="false">IF('Pedido e Cotação'!H24=0,"",IF(AND('Pedido e Cotação'!H24="Quasar 570",'Pedido e Cotação'!F24=10),AL$8,IF(AND('Pedido e Cotação'!H24="Quasar 570",'Pedido e Cotação'!F24=25),AM$8,IF(AND('Pedido e Cotação'!H24="Quasar 570",'Pedido e Cotação'!F24=50),AN$8,IF(AND('Pedido e Cotação'!H24="Quasar 570",'Pedido e Cotação'!F24=100),AO$8,IF(AND('Pedido e Cotação'!H24="Quasar 570",'Pedido e Cotação'!F24=200),AP$8,IF(AND('Pedido e Cotação'!H24="Quasar 570",'Pedido e Cotação'!F24=1000),AQ$8,"")))))))</f>
        <v/>
      </c>
      <c r="D14" s="241" t="str">
        <f aca="false">IF('Pedido e Cotação'!H24=0,"",IF(AND('Pedido e Cotação'!H24="Quasar 670",'Pedido e Cotação'!F24=10),AL$9,IF(AND('Pedido e Cotação'!H24="Quasar 670",'Pedido e Cotação'!F24=25),AM$9,IF(AND('Pedido e Cotação'!H24="Quasar 670",'Pedido e Cotação'!F24=50),AN$9,IF(AND('Pedido e Cotação'!H24="Quasar 670",'Pedido e Cotação'!F24=100),AO$9,IF(AND('Pedido e Cotação'!H24="Quasar 670",'Pedido e Cotação'!F24=200),AP$9,IF(AND('Pedido e Cotação'!H24="Quasar 670",'Pedido e Cotação'!F24=1000),AQ$9,"")))))))</f>
        <v/>
      </c>
      <c r="E14" s="241" t="str">
        <f aca="false">IF('Pedido e Cotação'!H24=0,"",IF(AND('Pedido e Cotação'!H24="Quasar 705",'Pedido e Cotação'!F24=10),AL$10,IF(AND('Pedido e Cotação'!H24="Quasar 705",'Pedido e Cotação'!F24=25),AM$10,IF(AND('Pedido e Cotação'!H24="Quasar 705",'Pedido e Cotação'!F24=50),AN$10,IF(AND('Pedido e Cotação'!H24="Quasar 705",'Pedido e Cotação'!F24=100),AO$10,IF(AND('Pedido e Cotação'!H24="Quasar 705",'Pedido e Cotação'!F24=200),AP$10,IF(AND('Pedido e Cotação'!H24="Quasar 705",'Pedido e Cotação'!F24=1000),AQ$10,"")))))))</f>
        <v/>
      </c>
      <c r="F14" s="241" t="str">
        <f aca="false">IF('Pedido e Cotação'!H24=0,"",IF(AND('Pedido e Cotação'!H24="CAL Flúor Orange 560",'Pedido e Cotação'!F24=10),AL$11,IF(AND('Pedido e Cotação'!H24="CAL Flúor Orange 560",'Pedido e Cotação'!F24=25),AM$11,IF(AND('Pedido e Cotação'!H24="CAL Flúor Orange 560",'Pedido e Cotação'!F24=50),AN$11,IF(AND('Pedido e Cotação'!H24="CAL Flúor Orange 560",'Pedido e Cotação'!F24=100),AO$11,IF(AND('Pedido e Cotação'!H24="CAL Flúor Orange 560",'Pedido e Cotação'!F24=200),AP$11,IF(AND('Pedido e Cotação'!H24="CAL Flúor Orange 560",'Pedido e Cotação'!F24=1000),AQ$11,"")))))))</f>
        <v/>
      </c>
      <c r="G14" s="241" t="str">
        <f aca="false">IF('Pedido e Cotação'!H24=0,"",IF(AND('Pedido e Cotação'!H24="CAL Flúor Red 590",'Pedido e Cotação'!F24=10),AL$12,IF(AND('Pedido e Cotação'!H24="CAL Flúor Red 590",'Pedido e Cotação'!F24=25),AM$12,IF(AND('Pedido e Cotação'!H24="CAL Flúor Red 590",'Pedido e Cotação'!F24=50),AN$12,IF(AND('Pedido e Cotação'!H24="CAL Flúor Red 590",'Pedido e Cotação'!F24=100),AO$12,IF(AND('Pedido e Cotação'!H24="CAL Flúor Red 590",'Pedido e Cotação'!F24=200),AP$12,IF(AND('Pedido e Cotação'!H24="CAL Flúor Red 590",'Pedido e Cotação'!F24=1000),AQ$12,"")))))))</f>
        <v/>
      </c>
      <c r="H14" s="241" t="str">
        <f aca="false">IF('Pedido e Cotação'!H24=0,"",IF(AND('Pedido e Cotação'!H24="CAL Flúor Red 610",'Pedido e Cotação'!F24=10),AL$13,IF(AND('Pedido e Cotação'!H24="CAL Flúor Red 610",'Pedido e Cotação'!F24=25),AM$13,IF(AND('Pedido e Cotação'!H24="CAL Flúor Red 610",'Pedido e Cotação'!F24=50),AN$13,IF(AND('Pedido e Cotação'!H24="CAL Flúor Red 610",'Pedido e Cotação'!F24=100),AO$13,IF(AND('Pedido e Cotação'!H24="CAL Flúor Red 610",'Pedido e Cotação'!F24=200),AP$13,IF(AND('Pedido e Cotação'!H24="CAL Flúor Red 610",'Pedido e Cotação'!F24=1000),AQ$13,"")))))))</f>
        <v/>
      </c>
      <c r="I14" s="241" t="str">
        <f aca="false">IF('Pedido e Cotação'!H24=0,"",IF(AND('Pedido e Cotação'!H24="TET",'Pedido e Cotação'!F24=10),AL$14,IF(AND('Pedido e Cotação'!H24="TET",'Pedido e Cotação'!F24=25),AM$14,IF(AND('Pedido e Cotação'!H24="TET",'Pedido e Cotação'!F24=50),AN$14,IF(AND('Pedido e Cotação'!H24="TET",'Pedido e Cotação'!F24=100),AO$14,IF(AND('Pedido e Cotação'!H24="TET",'Pedido e Cotação'!F24=200),AP$14,IF(AND('Pedido e Cotação'!H24="TET",'Pedido e Cotação'!F24=1000),AQ$14,"")))))))</f>
        <v/>
      </c>
      <c r="J14" s="241" t="str">
        <f aca="false">IF('Pedido e Cotação'!H24=0,"",IF(AND('Pedido e Cotação'!H24="PEG-6",'Pedido e Cotação'!F24=10),AL$19,IF(AND('Pedido e Cotação'!H24="PEG-6",'Pedido e Cotação'!F24=25),AM$19,IF(AND('Pedido e Cotação'!H24="PEG-6",'Pedido e Cotação'!F24=50),AN$19,IF(AND('Pedido e Cotação'!H24="PEG-6",'Pedido e Cotação'!F24=100),AO$19,IF(AND('Pedido e Cotação'!H24="PEG-6",'Pedido e Cotação'!F24=200),AP$19,IF(AND('Pedido e Cotação'!H24="PEG-6",'Pedido e Cotação'!F24=1000),AQ$19,"")))))))</f>
        <v/>
      </c>
      <c r="K14" s="241" t="str">
        <f aca="false">IF('Pedido e Cotação'!H24=0,"",IF(AND('Pedido e Cotação'!H24="Biotina",'Pedido e Cotação'!F24=10),AL$18,IF(AND('Pedido e Cotação'!H24="Biotina",'Pedido e Cotação'!F24=25),AM$18,IF(AND('Pedido e Cotação'!H24="Biotina",'Pedido e Cotação'!F24=50),AN$18,IF(AND('Pedido e Cotação'!H24="Biotina",'Pedido e Cotação'!F24=100),AO$18,IF(AND('Pedido e Cotação'!H24="Biotina",'Pedido e Cotação'!F24=200),AP$18,IF(AND('Pedido e Cotação'!H24="Biotina",'Pedido e Cotação'!F24=1000),AQ$18,"")))))))</f>
        <v/>
      </c>
      <c r="L14" s="241" t="str">
        <f aca="false">IF('Pedido e Cotação'!H24=0,"",IF(AND('Pedido e Cotação'!H24="Thiol C6",'Pedido e Cotação'!F24=10),AL$22,IF(AND('Pedido e Cotação'!H24="Thiol C6",'Pedido e Cotação'!F24=25),AM$22,IF(AND('Pedido e Cotação'!H24="Thiol C6",'Pedido e Cotação'!F24=50),AN$22,IF(AND('Pedido e Cotação'!H24="Thiol C6",'Pedido e Cotação'!F24=100),AO$22,IF(AND('Pedido e Cotação'!H24="Thiol C6",'Pedido e Cotação'!F24=200),AP$22,IF(AND('Pedido e Cotação'!H24="Thiol C6",'Pedido e Cotação'!F24=1000),AQ$22,"")))))))</f>
        <v/>
      </c>
      <c r="M14" s="241" t="str">
        <f aca="false">IF('Pedido e Cotação'!H24=0,"",IF(AND('Pedido e Cotação'!H24="Cy3",'Pedido e Cotação'!F24=10),AL$16,IF(AND('Pedido e Cotação'!H24="Cy3",'Pedido e Cotação'!F24=25),AM$16,IF(AND('Pedido e Cotação'!H24="Cy3",'Pedido e Cotação'!F24=50),AN$16,IF(AND('Pedido e Cotação'!H24="Cy3",'Pedido e Cotação'!F24=100),AO$16,IF(AND('Pedido e Cotação'!H24="Cy3",'Pedido e Cotação'!F24=200),AP$16,IF(AND('Pedido e Cotação'!H24="Cy3",'Pedido e Cotação'!F24=1000),AQ$16,"")))))))</f>
        <v/>
      </c>
      <c r="N14" s="241" t="str">
        <f aca="false">IF('Pedido e Cotação'!H24=0,"",IF(AND('Pedido e Cotação'!H24="Cy5",'Pedido e Cotação'!F24=10),AL$17,IF(AND('Pedido e Cotação'!H24="Cy5",'Pedido e Cotação'!F24=25),AM$17,IF(AND('Pedido e Cotação'!H24="Cy5",'Pedido e Cotação'!F24=50),AN$17,IF(AND('Pedido e Cotação'!H24="Cy5",'Pedido e Cotação'!F24=100),AO$17,IF(AND('Pedido e Cotação'!H24="Cy5",'Pedido e Cotação'!F24=200),AP$17,IF(AND('Pedido e Cotação'!H24="Cy5",'Pedido e Cotação'!F24=1000),AQ$17,"")))))))</f>
        <v/>
      </c>
      <c r="O14" s="241" t="str">
        <f aca="false">IF('Pedido e Cotação'!H24=0,"",IF(AND('Pedido e Cotação'!H24="C3 Spacer",'Pedido e Cotação'!F24=10),AL$20,IF(AND('Pedido e Cotação'!H24="C3 Spacer",'Pedido e Cotação'!F24=25),AM$20,IF(AND('Pedido e Cotação'!H24="C3 Spacer",'Pedido e Cotação'!F24=50),AN$20,IF(AND('Pedido e Cotação'!H24="C3 Spacer",'Pedido e Cotação'!F24=100),AO$20,IF(AND('Pedido e Cotação'!H24="C3 Spacer",'Pedido e Cotação'!F24=200),AP$20,IF(AND('Pedido e Cotação'!H24="C3 Spacer",'Pedido e Cotação'!F24=1000),AQ$20,"")))))))</f>
        <v/>
      </c>
      <c r="P14" s="241" t="str">
        <f aca="false">IF('Pedido e Cotação'!H24=0,"",IF(AND('Pedido e Cotação'!H24="C6 Spacer",'Pedido e Cotação'!F24=10),AL$21,IF(AND('Pedido e Cotação'!H24="C6 Spacer",'Pedido e Cotação'!F24=25),AM$21,IF(AND('Pedido e Cotação'!H24="C6 Spacer",'Pedido e Cotação'!F24=50),AN$21,IF(AND('Pedido e Cotação'!H24="C6 Spacer",'Pedido e Cotação'!F24=100),AO$21,IF(AND('Pedido e Cotação'!H24="C6 Spacer",'Pedido e Cotação'!F24=200),AP$21,IF(AND('Pedido e Cotação'!H24="C6 Spacer",'Pedido e Cotação'!F24=1000),AQ$21,"")))))))</f>
        <v/>
      </c>
      <c r="Q14" s="241" t="str">
        <f aca="false">IF('Pedido e Cotação'!H24=0,"",IF(AND('Pedido e Cotação'!H24="HEX",'Pedido e Cotação'!F24=10),AL$15,IF(AND('Pedido e Cotação'!H24="HEX",'Pedido e Cotação'!F24=25),AM$15,IF(AND('Pedido e Cotação'!H24="HEX",'Pedido e Cotação'!F24=50),AN$15,IF(AND('Pedido e Cotação'!H24="HEX",'Pedido e Cotação'!F24=100),AO$15,IF(AND('Pedido e Cotação'!H24="HEX",'Pedido e Cotação'!F24=200),AP$15,IF(AND('Pedido e Cotação'!H24="HEX",'Pedido e Cotação'!F24=1000),AQ$15,"")))))))</f>
        <v/>
      </c>
      <c r="R14" s="241" t="str">
        <f aca="false">IF('Pedido e Cotação'!H24=0,"",IF(AND('Pedido e Cotação'!H24="Amino C6",'Pedido e Cotação'!F24=10),AL$23,IF(AND('Pedido e Cotação'!H24="Amino C6",'Pedido e Cotação'!F24=25),AM$23,IF(AND('Pedido e Cotação'!H24="Amino C6",'Pedido e Cotação'!F24=50),AN$23,IF(AND('Pedido e Cotação'!H24="Amino C6",'Pedido e Cotação'!F24=100),AO$23,IF(AND('Pedido e Cotação'!H24="Amino C6",'Pedido e Cotação'!F24=200),AP$23,IF(AND('Pedido e Cotação'!H24="Amino C6",'Pedido e Cotação'!F24=1000),AQ$23,"")))))))</f>
        <v/>
      </c>
      <c r="S14" s="241" t="str">
        <f aca="false">IF('Pedido e Cotação'!I24=0,"",IF(AND('Pedido e Cotação'!I24="FAM",'Pedido e Cotação'!F24=10),AL$24,IF(AND('Pedido e Cotação'!I24="FAM",'Pedido e Cotação'!F24=25),AM$24,IF(AND('Pedido e Cotação'!I24="FAM",'Pedido e Cotação'!F24=50),AN$24,IF(AND('Pedido e Cotação'!I24="FAM",'Pedido e Cotação'!F24=100),AO$24,IF(AND('Pedido e Cotação'!I24="FAM",'Pedido e Cotação'!F24=200),AP$24,IF(AND('Pedido e Cotação'!I24="FAM",'Pedido e Cotação'!F24=1000),AQ$24,"")))))))</f>
        <v/>
      </c>
      <c r="T14" s="241" t="str">
        <f aca="false">IF('Pedido e Cotação'!I24=0,"",IF(AND('Pedido e Cotação'!I24="Amino On",'Pedido e Cotação'!F24=10),AL$25,IF(AND('Pedido e Cotação'!I24="Amino On",'Pedido e Cotação'!F24=25),AM$25,IF(AND('Pedido e Cotação'!I24="Amino On",'Pedido e Cotação'!F24=50),AN$25,IF(AND('Pedido e Cotação'!I24="Amino On",'Pedido e Cotação'!F24=100),AO$25,IF(AND('Pedido e Cotação'!I24="Amino On",'Pedido e Cotação'!F24=200),AP$25,IF(AND('Pedido e Cotação'!I24="Amino On",'Pedido e Cotação'!F24=1000),AQ$25,"")))))))</f>
        <v/>
      </c>
      <c r="U14" s="241" t="str">
        <f aca="false">IF('Pedido e Cotação'!I24=0,"",IF(AND('Pedido e Cotação'!I24="TAMRA",'Pedido e Cotação'!F24=10),AL$26,IF(AND('Pedido e Cotação'!I24="TAMRA",'Pedido e Cotação'!F24=25),AM$26,IF(AND('Pedido e Cotação'!I24="TAMRA",'Pedido e Cotação'!F24=50),AN$26,IF(AND('Pedido e Cotação'!I24="TAMRA",'Pedido e Cotação'!F24=100),AO$26,IF(AND('Pedido e Cotação'!I24="TAMRA",'Pedido e Cotação'!F24=200),AP$26,IF(AND('Pedido e Cotação'!I24="TAMRA",'Pedido e Cotação'!F24=1000),AQ$26,"")))))))</f>
        <v/>
      </c>
      <c r="V14" s="241" t="str">
        <f aca="false">IF('Pedido e Cotação'!I24=0,"",IF(AND('Pedido e Cotação'!I24="BHQ 1",'Pedido e Cotação'!F24=10),AL$27,IF(AND('Pedido e Cotação'!I24="BHQ 1",'Pedido e Cotação'!F24=25),AM$27,IF(AND('Pedido e Cotação'!I24="BHQ 1",'Pedido e Cotação'!F24=50),AN$27,IF(AND('Pedido e Cotação'!I24="BHQ 1",'Pedido e Cotação'!F24=100),AO$27,IF(AND('Pedido e Cotação'!I24="BHQ 1",'Pedido e Cotação'!F24=200),AP$27,IF(AND('Pedido e Cotação'!I24="BHQ 1",'Pedido e Cotação'!F24=1000),AQ$27,"")))))))</f>
        <v/>
      </c>
      <c r="W14" s="241" t="str">
        <f aca="false">IF('Pedido e Cotação'!I24=0,"",IF(AND('Pedido e Cotação'!I24="BHQ 2",'Pedido e Cotação'!F24=10),AL$28,IF(AND('Pedido e Cotação'!I24="BHQ 2",'Pedido e Cotação'!F24=25),AM$28,IF(AND('Pedido e Cotação'!I24="BHQ 2",'Pedido e Cotação'!F24=50),AN$28,IF(AND('Pedido e Cotação'!I24="BHQ 2",'Pedido e Cotação'!F24=100),AO$28,IF(AND('Pedido e Cotação'!I24="BHQ 2",'Pedido e Cotação'!F24=200),AP$28,IF(AND('Pedido e Cotação'!I24="BHQ 2",'Pedido e Cotação'!F24=1000),AQ$28,"")))))))</f>
        <v/>
      </c>
      <c r="X14" s="241" t="str">
        <f aca="false">IF('Pedido e Cotação'!I24=0,"",IF(AND('Pedido e Cotação'!I24="BHQ 3",'Pedido e Cotação'!F24=10),AL$29,IF(AND('Pedido e Cotação'!I24="BHQ 3",'Pedido e Cotação'!F24=25),AM$29,IF(AND('Pedido e Cotação'!I24="BHQ 3",'Pedido e Cotação'!F24=50),AN$29,IF(AND('Pedido e Cotação'!I24="BHQ 3",'Pedido e Cotação'!F24=100),AO$29,IF(AND('Pedido e Cotação'!I24="BHQ 3",'Pedido e Cotação'!F24=200),AP$29,IF(AND('Pedido e Cotação'!I24="BHQ 3",'Pedido e Cotação'!F24=1000),AQ$29,"")))))))</f>
        <v/>
      </c>
      <c r="Y14" s="241" t="str">
        <f aca="false">IF('Pedido e Cotação'!I24=0,"",IF(AND('Pedido e Cotação'!I24="ROX",'Pedido e Cotação'!F24=10),AL$31,IF(AND('Pedido e Cotação'!I24="ROX",'Pedido e Cotação'!F24=25),AM$31,IF(AND('Pedido e Cotação'!I24="ROX",'Pedido e Cotação'!F24=50),AN$31,IF(AND('Pedido e Cotação'!I24="ROX",'Pedido e Cotação'!F24=100),AO$31,IF(AND('Pedido e Cotação'!I24="ROX",'Pedido e Cotação'!F24=200),AP$31,IF(AND('Pedido e Cotação'!I24="ROX",'Pedido e Cotação'!F24=1000),AQ$31,"")))))))</f>
        <v/>
      </c>
      <c r="Z14" s="241" t="str">
        <f aca="false">IF('Pedido e Cotação'!I24=0,"",IF(AND('Pedido e Cotação'!I24="Dabcyl",'Pedido e Cotação'!F24=10),AL$30,IF(AND('Pedido e Cotação'!I24="Dabcyl",'Pedido e Cotação'!F24=25),AM$30,IF(AND('Pedido e Cotação'!I24="Dabcyl",'Pedido e Cotação'!F24=50),AN$30,IF(AND('Pedido e Cotação'!I24="Dabcyl",'Pedido e Cotação'!F24=100),AO$30,IF(AND('Pedido e Cotação'!I24="Dabcyl",'Pedido e Cotação'!F24=200),AP$30,IF(AND('Pedido e Cotação'!I24="Dabcyl",'Pedido e Cotação'!F24=1000),AQ$30,"")))))))</f>
        <v/>
      </c>
      <c r="AA14" s="242" t="str">
        <f aca="false">IF('Pedido e Cotação'!I24=0,"",IF(AND('Pedido e Cotação'!I24="Colesterol TEG",'Pedido e Cotação'!F24=10),AL$32,IF(AND('Pedido e Cotação'!I24="Colesterol TEG",'Pedido e Cotação'!F24=25),AM$32,IF(AND('Pedido e Cotação'!I24="Colesterol TEG",'Pedido e Cotação'!F24=50),AN$32,IF(AND('Pedido e Cotação'!I24="Colesterol TEG",'Pedido e Cotação'!F24=100),AO$32,IF(AND('Pedido e Cotação'!I24="Colesterol TEG",'Pedido e Cotação'!F24=200),AP$32,IF(AND('Pedido e Cotação'!I24="Colesterol TEG",'Pedido e Cotação'!F24=1000),AQ$32,"")))))))</f>
        <v/>
      </c>
      <c r="AB14" s="242" t="str">
        <f aca="false">IF('Pedido e Cotação'!I24=0,"",IF(AND('Pedido e Cotação'!I24="Ferroceno",'Pedido e Cotação'!F24=10),AL$33,IF(AND('Pedido e Cotação'!I24="Ferroceno",'Pedido e Cotação'!F24=25),AM$33,IF(AND('Pedido e Cotação'!I24="Ferroceno",'Pedido e Cotação'!F24=50),AN$33,IF(AND('Pedido e Cotação'!I24="Ferroceno",'Pedido e Cotação'!F24=100),AO$33,IF(AND('Pedido e Cotação'!I24="Ferroceno",'Pedido e Cotação'!F24=200),AP$33,IF(AND('Pedido e Cotação'!I24="Ferroceno",'Pedido e Cotação'!F24=1000),AQ$33,"")))))))</f>
        <v/>
      </c>
      <c r="AC14" s="242" t="str">
        <f aca="false">IF('Pedido e Cotação'!I24=0,"",IF(AND('Pedido e Cotação'!I24="Spacer C3",'Pedido e Cotação'!F24=10),AL$36,IF(AND('Pedido e Cotação'!I24="Spacer C3",'Pedido e Cotação'!F24=25),AM$36,IF(AND('Pedido e Cotação'!I24="Spacer C3",'Pedido e Cotação'!F24=50),AN$36,IF(AND('Pedido e Cotação'!I24="Spacer C3",'Pedido e Cotação'!F24=100),AO$36,IF(AND('Pedido e Cotação'!I24="Spacer C3",'Pedido e Cotação'!F24=200),AP$36,IF(AND('Pedido e Cotação'!I24="Spacer C3",'Pedido e Cotação'!F24=1000),AQ$36,"")))))))</f>
        <v/>
      </c>
      <c r="AD14" s="242" t="str">
        <f aca="false">IF('Pedido e Cotação'!I24=0,"",IF(AND('Pedido e Cotação'!I24="Spacer C6",'Pedido e Cotação'!F24=10),AL$37,IF(AND('Pedido e Cotação'!I24="Spacer C6",'Pedido e Cotação'!F24=25),AM$37,IF(AND('Pedido e Cotação'!I24="Spacer C6",'Pedido e Cotação'!F24=50),AN$37,IF(AND('Pedido e Cotação'!I24="Spacer C6",'Pedido e Cotação'!F24=100),AO$37,IF(AND('Pedido e Cotação'!I24="Spacer C6",'Pedido e Cotação'!F24=200),AP$37,IF(AND('Pedido e Cotação'!I24="Spacer C6",'Pedido e Cotação'!F24=1000),AQ$37,"")))))))</f>
        <v/>
      </c>
      <c r="AE14" s="242" t="str">
        <f aca="false">IF('Pedido e Cotação'!I24=0,"",IF(AND('Pedido e Cotação'!I24="Biotina",'Pedido e Cotação'!F24=10),AL$38,IF(AND('Pedido e Cotação'!I24="Biotina",'Pedido e Cotação'!F24=25),AM$38,IF(AND('Pedido e Cotação'!I24="Biotina",'Pedido e Cotação'!F24=50),AN$38,IF(AND('Pedido e Cotação'!I24="Biotina",'Pedido e Cotação'!F24=100),AO$38,IF(AND('Pedido e Cotação'!I24="Biotina",'Pedido e Cotação'!F24=200),AP$38,IF(AND('Pedido e Cotação'!I24="Biotina",'Pedido e Cotação'!F24=1000),AQ$38,"")))))))</f>
        <v/>
      </c>
      <c r="AF14" s="242" t="str">
        <f aca="false">IF('Pedido e Cotação'!I24=0,"",IF(AND('Pedido e Cotação'!I24="Fosforilação",'Pedido e Cotação'!F24=10),AL$39,IF(AND('Pedido e Cotação'!I24="Fosforilação",'Pedido e Cotação'!F24=25),AM$39,IF(AND('Pedido e Cotação'!I24="Fosforilação",'Pedido e Cotação'!F24=50),AN$39,IF(AND('Pedido e Cotação'!I24="Fosforilação",'Pedido e Cotação'!F24=100),AO$39,IF(AND('Pedido e Cotação'!I24="Fosforilação",'Pedido e Cotação'!F24=200),AP$39,IF(AND('Pedido e Cotação'!I24="Fosforilação",'Pedido e Cotação'!F24=1000),AQ$39,"")))))))</f>
        <v/>
      </c>
      <c r="AG14" s="242" t="str">
        <f aca="false">IF('Pedido e Cotação'!I24=0,"",IF(AND('Pedido e Cotação'!I24="Thiol C6",'Pedido e Cotação'!F24=10),AL$34,IF(AND('Pedido e Cotação'!I24="Thiol C6",'Pedido e Cotação'!F24=25),AM$34,IF(AND('Pedido e Cotação'!I24="Thiol C6",'Pedido e Cotação'!F24=50),AN$34,IF(AND('Pedido e Cotação'!I24="Thiol C6",'Pedido e Cotação'!F24=100),AO$34,IF(AND('Pedido e Cotação'!I24="Thiol C6",'Pedido e Cotação'!F24=200),AP$34,IF(AND('Pedido e Cotação'!I24="Thiol C6",'Pedido e Cotação'!F24=1000),AQ$34,"")))))))</f>
        <v/>
      </c>
      <c r="AH14" s="242" t="str">
        <f aca="false">IF('Pedido e Cotação'!I24=0,"",IF(AND('Pedido e Cotação'!I24="Dithiol Serinol",'Pedido e Cotação'!F24=10),AL$35,IF(AND('Pedido e Cotação'!I24="Dithiol Serinol",'Pedido e Cotação'!F24=25),AM$35,IF(AND('Pedido e Cotação'!I24="Dithiol Serinol",'Pedido e Cotação'!F24=50),AN$35,IF(AND('Pedido e Cotação'!I24="Dithiol Serinol",'Pedido e Cotação'!F24=100),AO$35,IF(AND('Pedido e Cotação'!I24="Dithiol Serinol",'Pedido e Cotação'!F24=200),AP$35,IF(AND('Pedido e Cotação'!I24="Dithiol Serinol",'Pedido e Cotação'!F24=1000),AQ$35,"")))))))</f>
        <v/>
      </c>
      <c r="AI14" s="241" t="n">
        <f aca="false">SUM(A14:AH14)</f>
        <v>0</v>
      </c>
      <c r="AJ14" s="247"/>
      <c r="AK14" s="218" t="s">
        <v>72</v>
      </c>
      <c r="AL14" s="219" t="s">
        <v>399</v>
      </c>
      <c r="AM14" s="219" t="n">
        <v>505</v>
      </c>
      <c r="AN14" s="219" t="n">
        <v>605</v>
      </c>
      <c r="AO14" s="219" t="n">
        <v>725</v>
      </c>
      <c r="AP14" s="219" t="n">
        <v>870</v>
      </c>
      <c r="AQ14" s="220" t="n">
        <v>1305</v>
      </c>
    </row>
    <row r="15" customFormat="false" ht="14.25" hidden="false" customHeight="false" outlineLevel="0" collapsed="false">
      <c r="A15" s="241" t="str">
        <f aca="false">IF('Pedido e Cotação'!H25=0,"",IF(AND('Pedido e Cotação'!H25="FAM",'Pedido e Cotação'!F25=10),AL$6,IF(AND('Pedido e Cotação'!H25="FAM",'Pedido e Cotação'!F25=25),AM$6,IF(AND('Pedido e Cotação'!H25="FAM",'Pedido e Cotação'!F25=50),AN$6,IF(AND('Pedido e Cotação'!H25="FAM",'Pedido e Cotação'!F25=100),AO$6,IF(AND('Pedido e Cotação'!H25="FAM",'Pedido e Cotação'!F25=200),AP$6,IF(AND('Pedido e Cotação'!H25="FAM",'Pedido e Cotação'!F25=1000),AQ$6,"")))))))</f>
        <v/>
      </c>
      <c r="B15" s="241" t="str">
        <f aca="false">IF('Pedido e Cotação'!H25=0,"",IF(AND('Pedido e Cotação'!H25="Fosforilação",'Pedido e Cotação'!F25=10),AL$7,IF(AND('Pedido e Cotação'!H25="Fosforilação",'Pedido e Cotação'!F25=25),AM$7,IF(AND('Pedido e Cotação'!H25="Fosforilação",'Pedido e Cotação'!F25=50),AN$7,IF(AND('Pedido e Cotação'!H25="Fosforilação",'Pedido e Cotação'!F25=100),AO$7,IF(AND('Pedido e Cotação'!H25="Fosforilação",'Pedido e Cotação'!F25=200),AP$7,IF(AND('Pedido e Cotação'!H25="Fosforilação",'Pedido e Cotação'!F25=1000),AQ$7,"")))))))</f>
        <v/>
      </c>
      <c r="C15" s="241" t="str">
        <f aca="false">IF('Pedido e Cotação'!H25=0,"",IF(AND('Pedido e Cotação'!H25="Quasar 570",'Pedido e Cotação'!F25=10),AL$8,IF(AND('Pedido e Cotação'!H25="Quasar 570",'Pedido e Cotação'!F25=25),AM$8,IF(AND('Pedido e Cotação'!H25="Quasar 570",'Pedido e Cotação'!F25=50),AN$8,IF(AND('Pedido e Cotação'!H25="Quasar 570",'Pedido e Cotação'!F25=100),AO$8,IF(AND('Pedido e Cotação'!H25="Quasar 570",'Pedido e Cotação'!F25=200),AP$8,IF(AND('Pedido e Cotação'!H25="Quasar 570",'Pedido e Cotação'!F25=1000),AQ$8,"")))))))</f>
        <v/>
      </c>
      <c r="D15" s="241" t="str">
        <f aca="false">IF('Pedido e Cotação'!H25=0,"",IF(AND('Pedido e Cotação'!H25="Quasar 670",'Pedido e Cotação'!F25=10),AL$9,IF(AND('Pedido e Cotação'!H25="Quasar 670",'Pedido e Cotação'!F25=25),AM$9,IF(AND('Pedido e Cotação'!H25="Quasar 670",'Pedido e Cotação'!F25=50),AN$9,IF(AND('Pedido e Cotação'!H25="Quasar 670",'Pedido e Cotação'!F25=100),AO$9,IF(AND('Pedido e Cotação'!H25="Quasar 670",'Pedido e Cotação'!F25=200),AP$9,IF(AND('Pedido e Cotação'!H25="Quasar 670",'Pedido e Cotação'!F25=1000),AQ$9,"")))))))</f>
        <v/>
      </c>
      <c r="E15" s="241" t="str">
        <f aca="false">IF('Pedido e Cotação'!H25=0,"",IF(AND('Pedido e Cotação'!H25="Quasar 705",'Pedido e Cotação'!F25=10),AL$10,IF(AND('Pedido e Cotação'!H25="Quasar 705",'Pedido e Cotação'!F25=25),AM$10,IF(AND('Pedido e Cotação'!H25="Quasar 705",'Pedido e Cotação'!F25=50),AN$10,IF(AND('Pedido e Cotação'!H25="Quasar 705",'Pedido e Cotação'!F25=100),AO$10,IF(AND('Pedido e Cotação'!H25="Quasar 705",'Pedido e Cotação'!F25=200),AP$10,IF(AND('Pedido e Cotação'!H25="Quasar 705",'Pedido e Cotação'!F25=1000),AQ$10,"")))))))</f>
        <v/>
      </c>
      <c r="F15" s="241" t="str">
        <f aca="false">IF('Pedido e Cotação'!H25=0,"",IF(AND('Pedido e Cotação'!H25="CAL Flúor Orange 560",'Pedido e Cotação'!F25=10),AL$11,IF(AND('Pedido e Cotação'!H25="CAL Flúor Orange 560",'Pedido e Cotação'!F25=25),AM$11,IF(AND('Pedido e Cotação'!H25="CAL Flúor Orange 560",'Pedido e Cotação'!F25=50),AN$11,IF(AND('Pedido e Cotação'!H25="CAL Flúor Orange 560",'Pedido e Cotação'!F25=100),AO$11,IF(AND('Pedido e Cotação'!H25="CAL Flúor Orange 560",'Pedido e Cotação'!F25=200),AP$11,IF(AND('Pedido e Cotação'!H25="CAL Flúor Orange 560",'Pedido e Cotação'!F25=1000),AQ$11,"")))))))</f>
        <v/>
      </c>
      <c r="G15" s="241" t="str">
        <f aca="false">IF('Pedido e Cotação'!H25=0,"",IF(AND('Pedido e Cotação'!H25="CAL Flúor Red 590",'Pedido e Cotação'!F25=10),AL$12,IF(AND('Pedido e Cotação'!H25="CAL Flúor Red 590",'Pedido e Cotação'!F25=25),AM$12,IF(AND('Pedido e Cotação'!H25="CAL Flúor Red 590",'Pedido e Cotação'!F25=50),AN$12,IF(AND('Pedido e Cotação'!H25="CAL Flúor Red 590",'Pedido e Cotação'!F25=100),AO$12,IF(AND('Pedido e Cotação'!H25="CAL Flúor Red 590",'Pedido e Cotação'!F25=200),AP$12,IF(AND('Pedido e Cotação'!H25="CAL Flúor Red 590",'Pedido e Cotação'!F25=1000),AQ$12,"")))))))</f>
        <v/>
      </c>
      <c r="H15" s="241" t="str">
        <f aca="false">IF('Pedido e Cotação'!H25=0,"",IF(AND('Pedido e Cotação'!H25="CAL Flúor Red 610",'Pedido e Cotação'!F25=10),AL$13,IF(AND('Pedido e Cotação'!H25="CAL Flúor Red 610",'Pedido e Cotação'!F25=25),AM$13,IF(AND('Pedido e Cotação'!H25="CAL Flúor Red 610",'Pedido e Cotação'!F25=50),AN$13,IF(AND('Pedido e Cotação'!H25="CAL Flúor Red 610",'Pedido e Cotação'!F25=100),AO$13,IF(AND('Pedido e Cotação'!H25="CAL Flúor Red 610",'Pedido e Cotação'!F25=200),AP$13,IF(AND('Pedido e Cotação'!H25="CAL Flúor Red 610",'Pedido e Cotação'!F25=1000),AQ$13,"")))))))</f>
        <v/>
      </c>
      <c r="I15" s="241" t="str">
        <f aca="false">IF('Pedido e Cotação'!H25=0,"",IF(AND('Pedido e Cotação'!H25="TET",'Pedido e Cotação'!F25=10),AL$14,IF(AND('Pedido e Cotação'!H25="TET",'Pedido e Cotação'!F25=25),AM$14,IF(AND('Pedido e Cotação'!H25="TET",'Pedido e Cotação'!F25=50),AN$14,IF(AND('Pedido e Cotação'!H25="TET",'Pedido e Cotação'!F25=100),AO$14,IF(AND('Pedido e Cotação'!H25="TET",'Pedido e Cotação'!F25=200),AP$14,IF(AND('Pedido e Cotação'!H25="TET",'Pedido e Cotação'!F25=1000),AQ$14,"")))))))</f>
        <v/>
      </c>
      <c r="J15" s="241" t="str">
        <f aca="false">IF('Pedido e Cotação'!H25=0,"",IF(AND('Pedido e Cotação'!H25="PEG-6",'Pedido e Cotação'!F25=10),AL$19,IF(AND('Pedido e Cotação'!H25="PEG-6",'Pedido e Cotação'!F25=25),AM$19,IF(AND('Pedido e Cotação'!H25="PEG-6",'Pedido e Cotação'!F25=50),AN$19,IF(AND('Pedido e Cotação'!H25="PEG-6",'Pedido e Cotação'!F25=100),AO$19,IF(AND('Pedido e Cotação'!H25="PEG-6",'Pedido e Cotação'!F25=200),AP$19,IF(AND('Pedido e Cotação'!H25="PEG-6",'Pedido e Cotação'!F25=1000),AQ$19,"")))))))</f>
        <v/>
      </c>
      <c r="K15" s="241" t="str">
        <f aca="false">IF('Pedido e Cotação'!H25=0,"",IF(AND('Pedido e Cotação'!H25="Biotina",'Pedido e Cotação'!F25=10),AL$18,IF(AND('Pedido e Cotação'!H25="Biotina",'Pedido e Cotação'!F25=25),AM$18,IF(AND('Pedido e Cotação'!H25="Biotina",'Pedido e Cotação'!F25=50),AN$18,IF(AND('Pedido e Cotação'!H25="Biotina",'Pedido e Cotação'!F25=100),AO$18,IF(AND('Pedido e Cotação'!H25="Biotina",'Pedido e Cotação'!F25=200),AP$18,IF(AND('Pedido e Cotação'!H25="Biotina",'Pedido e Cotação'!F25=1000),AQ$18,"")))))))</f>
        <v/>
      </c>
      <c r="L15" s="241" t="str">
        <f aca="false">IF('Pedido e Cotação'!H25=0,"",IF(AND('Pedido e Cotação'!H25="Thiol C6",'Pedido e Cotação'!F25=10),AL$22,IF(AND('Pedido e Cotação'!H25="Thiol C6",'Pedido e Cotação'!F25=25),AM$22,IF(AND('Pedido e Cotação'!H25="Thiol C6",'Pedido e Cotação'!F25=50),AN$22,IF(AND('Pedido e Cotação'!H25="Thiol C6",'Pedido e Cotação'!F25=100),AO$22,IF(AND('Pedido e Cotação'!H25="Thiol C6",'Pedido e Cotação'!F25=200),AP$22,IF(AND('Pedido e Cotação'!H25="Thiol C6",'Pedido e Cotação'!F25=1000),AQ$22,"")))))))</f>
        <v/>
      </c>
      <c r="M15" s="241" t="str">
        <f aca="false">IF('Pedido e Cotação'!H25=0,"",IF(AND('Pedido e Cotação'!H25="Cy3",'Pedido e Cotação'!F25=10),AL$16,IF(AND('Pedido e Cotação'!H25="Cy3",'Pedido e Cotação'!F25=25),AM$16,IF(AND('Pedido e Cotação'!H25="Cy3",'Pedido e Cotação'!F25=50),AN$16,IF(AND('Pedido e Cotação'!H25="Cy3",'Pedido e Cotação'!F25=100),AO$16,IF(AND('Pedido e Cotação'!H25="Cy3",'Pedido e Cotação'!F25=200),AP$16,IF(AND('Pedido e Cotação'!H25="Cy3",'Pedido e Cotação'!F25=1000),AQ$16,"")))))))</f>
        <v/>
      </c>
      <c r="N15" s="241" t="str">
        <f aca="false">IF('Pedido e Cotação'!H25=0,"",IF(AND('Pedido e Cotação'!H25="Cy5",'Pedido e Cotação'!F25=10),AL$17,IF(AND('Pedido e Cotação'!H25="Cy5",'Pedido e Cotação'!F25=25),AM$17,IF(AND('Pedido e Cotação'!H25="Cy5",'Pedido e Cotação'!F25=50),AN$17,IF(AND('Pedido e Cotação'!H25="Cy5",'Pedido e Cotação'!F25=100),AO$17,IF(AND('Pedido e Cotação'!H25="Cy5",'Pedido e Cotação'!F25=200),AP$17,IF(AND('Pedido e Cotação'!H25="Cy5",'Pedido e Cotação'!F25=1000),AQ$17,"")))))))</f>
        <v/>
      </c>
      <c r="O15" s="241" t="str">
        <f aca="false">IF('Pedido e Cotação'!H25=0,"",IF(AND('Pedido e Cotação'!H25="C3 Spacer",'Pedido e Cotação'!F25=10),AL$20,IF(AND('Pedido e Cotação'!H25="C3 Spacer",'Pedido e Cotação'!F25=25),AM$20,IF(AND('Pedido e Cotação'!H25="C3 Spacer",'Pedido e Cotação'!F25=50),AN$20,IF(AND('Pedido e Cotação'!H25="C3 Spacer",'Pedido e Cotação'!F25=100),AO$20,IF(AND('Pedido e Cotação'!H25="C3 Spacer",'Pedido e Cotação'!F25=200),AP$20,IF(AND('Pedido e Cotação'!H25="C3 Spacer",'Pedido e Cotação'!F25=1000),AQ$20,"")))))))</f>
        <v/>
      </c>
      <c r="P15" s="241" t="str">
        <f aca="false">IF('Pedido e Cotação'!H25=0,"",IF(AND('Pedido e Cotação'!H25="C6 Spacer",'Pedido e Cotação'!F25=10),AL$21,IF(AND('Pedido e Cotação'!H25="C6 Spacer",'Pedido e Cotação'!F25=25),AM$21,IF(AND('Pedido e Cotação'!H25="C6 Spacer",'Pedido e Cotação'!F25=50),AN$21,IF(AND('Pedido e Cotação'!H25="C6 Spacer",'Pedido e Cotação'!F25=100),AO$21,IF(AND('Pedido e Cotação'!H25="C6 Spacer",'Pedido e Cotação'!F25=200),AP$21,IF(AND('Pedido e Cotação'!H25="C6 Spacer",'Pedido e Cotação'!F25=1000),AQ$21,"")))))))</f>
        <v/>
      </c>
      <c r="Q15" s="241" t="str">
        <f aca="false">IF('Pedido e Cotação'!H25=0,"",IF(AND('Pedido e Cotação'!H25="HEX",'Pedido e Cotação'!F25=10),AL$15,IF(AND('Pedido e Cotação'!H25="HEX",'Pedido e Cotação'!F25=25),AM$15,IF(AND('Pedido e Cotação'!H25="HEX",'Pedido e Cotação'!F25=50),AN$15,IF(AND('Pedido e Cotação'!H25="HEX",'Pedido e Cotação'!F25=100),AO$15,IF(AND('Pedido e Cotação'!H25="HEX",'Pedido e Cotação'!F25=200),AP$15,IF(AND('Pedido e Cotação'!H25="HEX",'Pedido e Cotação'!F25=1000),AQ$15,"")))))))</f>
        <v/>
      </c>
      <c r="R15" s="241" t="str">
        <f aca="false">IF('Pedido e Cotação'!H25=0,"",IF(AND('Pedido e Cotação'!H25="Amino C6",'Pedido e Cotação'!F25=10),AL$23,IF(AND('Pedido e Cotação'!H25="Amino C6",'Pedido e Cotação'!F25=25),AM$23,IF(AND('Pedido e Cotação'!H25="Amino C6",'Pedido e Cotação'!F25=50),AN$23,IF(AND('Pedido e Cotação'!H25="Amino C6",'Pedido e Cotação'!F25=100),AO$23,IF(AND('Pedido e Cotação'!H25="Amino C6",'Pedido e Cotação'!F25=200),AP$23,IF(AND('Pedido e Cotação'!H25="Amino C6",'Pedido e Cotação'!F25=1000),AQ$23,"")))))))</f>
        <v/>
      </c>
      <c r="S15" s="241" t="str">
        <f aca="false">IF('Pedido e Cotação'!I25=0,"",IF(AND('Pedido e Cotação'!I25="FAM",'Pedido e Cotação'!F25=10),AL$24,IF(AND('Pedido e Cotação'!I25="FAM",'Pedido e Cotação'!F25=25),AM$24,IF(AND('Pedido e Cotação'!I25="FAM",'Pedido e Cotação'!F25=50),AN$24,IF(AND('Pedido e Cotação'!I25="FAM",'Pedido e Cotação'!F25=100),AO$24,IF(AND('Pedido e Cotação'!I25="FAM",'Pedido e Cotação'!F25=200),AP$24,IF(AND('Pedido e Cotação'!I25="FAM",'Pedido e Cotação'!F25=1000),AQ$24,"")))))))</f>
        <v/>
      </c>
      <c r="T15" s="241" t="str">
        <f aca="false">IF('Pedido e Cotação'!I25=0,"",IF(AND('Pedido e Cotação'!I25="Amino On",'Pedido e Cotação'!F25=10),AL$25,IF(AND('Pedido e Cotação'!I25="Amino On",'Pedido e Cotação'!F25=25),AM$25,IF(AND('Pedido e Cotação'!I25="Amino On",'Pedido e Cotação'!F25=50),AN$25,IF(AND('Pedido e Cotação'!I25="Amino On",'Pedido e Cotação'!F25=100),AO$25,IF(AND('Pedido e Cotação'!I25="Amino On",'Pedido e Cotação'!F25=200),AP$25,IF(AND('Pedido e Cotação'!I25="Amino On",'Pedido e Cotação'!F25=1000),AQ$25,"")))))))</f>
        <v/>
      </c>
      <c r="U15" s="241" t="str">
        <f aca="false">IF('Pedido e Cotação'!I25=0,"",IF(AND('Pedido e Cotação'!I25="TAMRA",'Pedido e Cotação'!F25=10),AL$26,IF(AND('Pedido e Cotação'!I25="TAMRA",'Pedido e Cotação'!F25=25),AM$26,IF(AND('Pedido e Cotação'!I25="TAMRA",'Pedido e Cotação'!F25=50),AN$26,IF(AND('Pedido e Cotação'!I25="TAMRA",'Pedido e Cotação'!F25=100),AO$26,IF(AND('Pedido e Cotação'!I25="TAMRA",'Pedido e Cotação'!F25=200),AP$26,IF(AND('Pedido e Cotação'!I25="TAMRA",'Pedido e Cotação'!F25=1000),AQ$26,"")))))))</f>
        <v/>
      </c>
      <c r="V15" s="241" t="str">
        <f aca="false">IF('Pedido e Cotação'!I25=0,"",IF(AND('Pedido e Cotação'!I25="BHQ 1",'Pedido e Cotação'!F25=10),AL$27,IF(AND('Pedido e Cotação'!I25="BHQ 1",'Pedido e Cotação'!F25=25),AM$27,IF(AND('Pedido e Cotação'!I25="BHQ 1",'Pedido e Cotação'!F25=50),AN$27,IF(AND('Pedido e Cotação'!I25="BHQ 1",'Pedido e Cotação'!F25=100),AO$27,IF(AND('Pedido e Cotação'!I25="BHQ 1",'Pedido e Cotação'!F25=200),AP$27,IF(AND('Pedido e Cotação'!I25="BHQ 1",'Pedido e Cotação'!F25=1000),AQ$27,"")))))))</f>
        <v/>
      </c>
      <c r="W15" s="241" t="str">
        <f aca="false">IF('Pedido e Cotação'!I25=0,"",IF(AND('Pedido e Cotação'!I25="BHQ 2",'Pedido e Cotação'!F25=10),AL$28,IF(AND('Pedido e Cotação'!I25="BHQ 2",'Pedido e Cotação'!F25=25),AM$28,IF(AND('Pedido e Cotação'!I25="BHQ 2",'Pedido e Cotação'!F25=50),AN$28,IF(AND('Pedido e Cotação'!I25="BHQ 2",'Pedido e Cotação'!F25=100),AO$28,IF(AND('Pedido e Cotação'!I25="BHQ 2",'Pedido e Cotação'!F25=200),AP$28,IF(AND('Pedido e Cotação'!I25="BHQ 2",'Pedido e Cotação'!F25=1000),AQ$28,"")))))))</f>
        <v/>
      </c>
      <c r="X15" s="241" t="str">
        <f aca="false">IF('Pedido e Cotação'!I25=0,"",IF(AND('Pedido e Cotação'!I25="BHQ 3",'Pedido e Cotação'!F25=10),AL$29,IF(AND('Pedido e Cotação'!I25="BHQ 3",'Pedido e Cotação'!F25=25),AM$29,IF(AND('Pedido e Cotação'!I25="BHQ 3",'Pedido e Cotação'!F25=50),AN$29,IF(AND('Pedido e Cotação'!I25="BHQ 3",'Pedido e Cotação'!F25=100),AO$29,IF(AND('Pedido e Cotação'!I25="BHQ 3",'Pedido e Cotação'!F25=200),AP$29,IF(AND('Pedido e Cotação'!I25="BHQ 3",'Pedido e Cotação'!F25=1000),AQ$29,"")))))))</f>
        <v/>
      </c>
      <c r="Y15" s="241" t="str">
        <f aca="false">IF('Pedido e Cotação'!I25=0,"",IF(AND('Pedido e Cotação'!I25="ROX",'Pedido e Cotação'!F25=10),AL$31,IF(AND('Pedido e Cotação'!I25="ROX",'Pedido e Cotação'!F25=25),AM$31,IF(AND('Pedido e Cotação'!I25="ROX",'Pedido e Cotação'!F25=50),AN$31,IF(AND('Pedido e Cotação'!I25="ROX",'Pedido e Cotação'!F25=100),AO$31,IF(AND('Pedido e Cotação'!I25="ROX",'Pedido e Cotação'!F25=200),AP$31,IF(AND('Pedido e Cotação'!I25="ROX",'Pedido e Cotação'!F25=1000),AQ$31,"")))))))</f>
        <v/>
      </c>
      <c r="Z15" s="241" t="str">
        <f aca="false">IF('Pedido e Cotação'!I25=0,"",IF(AND('Pedido e Cotação'!I25="Dabcyl",'Pedido e Cotação'!F25=10),AL$30,IF(AND('Pedido e Cotação'!I25="Dabcyl",'Pedido e Cotação'!F25=25),AM$30,IF(AND('Pedido e Cotação'!I25="Dabcyl",'Pedido e Cotação'!F25=50),AN$30,IF(AND('Pedido e Cotação'!I25="Dabcyl",'Pedido e Cotação'!F25=100),AO$30,IF(AND('Pedido e Cotação'!I25="Dabcyl",'Pedido e Cotação'!F25=200),AP$30,IF(AND('Pedido e Cotação'!I25="Dabcyl",'Pedido e Cotação'!F25=1000),AQ$30,"")))))))</f>
        <v/>
      </c>
      <c r="AA15" s="242" t="str">
        <f aca="false">IF('Pedido e Cotação'!I25=0,"",IF(AND('Pedido e Cotação'!I25="Colesterol TEG",'Pedido e Cotação'!F25=10),AL$32,IF(AND('Pedido e Cotação'!I25="Colesterol TEG",'Pedido e Cotação'!F25=25),AM$32,IF(AND('Pedido e Cotação'!I25="Colesterol TEG",'Pedido e Cotação'!F25=50),AN$32,IF(AND('Pedido e Cotação'!I25="Colesterol TEG",'Pedido e Cotação'!F25=100),AO$32,IF(AND('Pedido e Cotação'!I25="Colesterol TEG",'Pedido e Cotação'!F25=200),AP$32,IF(AND('Pedido e Cotação'!I25="Colesterol TEG",'Pedido e Cotação'!F25=1000),AQ$32,"")))))))</f>
        <v/>
      </c>
      <c r="AB15" s="242" t="str">
        <f aca="false">IF('Pedido e Cotação'!I25=0,"",IF(AND('Pedido e Cotação'!I25="Ferroceno",'Pedido e Cotação'!F25=10),AL$33,IF(AND('Pedido e Cotação'!I25="Ferroceno",'Pedido e Cotação'!F25=25),AM$33,IF(AND('Pedido e Cotação'!I25="Ferroceno",'Pedido e Cotação'!F25=50),AN$33,IF(AND('Pedido e Cotação'!I25="Ferroceno",'Pedido e Cotação'!F25=100),AO$33,IF(AND('Pedido e Cotação'!I25="Ferroceno",'Pedido e Cotação'!F25=200),AP$33,IF(AND('Pedido e Cotação'!I25="Ferroceno",'Pedido e Cotação'!F25=1000),AQ$33,"")))))))</f>
        <v/>
      </c>
      <c r="AC15" s="242" t="str">
        <f aca="false">IF('Pedido e Cotação'!I25=0,"",IF(AND('Pedido e Cotação'!I25="Spacer C3",'Pedido e Cotação'!F25=10),AL$36,IF(AND('Pedido e Cotação'!I25="Spacer C3",'Pedido e Cotação'!F25=25),AM$36,IF(AND('Pedido e Cotação'!I25="Spacer C3",'Pedido e Cotação'!F25=50),AN$36,IF(AND('Pedido e Cotação'!I25="Spacer C3",'Pedido e Cotação'!F25=100),AO$36,IF(AND('Pedido e Cotação'!I25="Spacer C3",'Pedido e Cotação'!F25=200),AP$36,IF(AND('Pedido e Cotação'!I25="Spacer C3",'Pedido e Cotação'!F25=1000),AQ$36,"")))))))</f>
        <v/>
      </c>
      <c r="AD15" s="242" t="str">
        <f aca="false">IF('Pedido e Cotação'!I25=0,"",IF(AND('Pedido e Cotação'!I25="Spacer C6",'Pedido e Cotação'!F25=10),AL$37,IF(AND('Pedido e Cotação'!I25="Spacer C6",'Pedido e Cotação'!F25=25),AM$37,IF(AND('Pedido e Cotação'!I25="Spacer C6",'Pedido e Cotação'!F25=50),AN$37,IF(AND('Pedido e Cotação'!I25="Spacer C6",'Pedido e Cotação'!F25=100),AO$37,IF(AND('Pedido e Cotação'!I25="Spacer C6",'Pedido e Cotação'!F25=200),AP$37,IF(AND('Pedido e Cotação'!I25="Spacer C6",'Pedido e Cotação'!F25=1000),AQ$37,"")))))))</f>
        <v/>
      </c>
      <c r="AE15" s="242" t="str">
        <f aca="false">IF('Pedido e Cotação'!I25=0,"",IF(AND('Pedido e Cotação'!I25="Biotina",'Pedido e Cotação'!F25=10),AL$38,IF(AND('Pedido e Cotação'!I25="Biotina",'Pedido e Cotação'!F25=25),AM$38,IF(AND('Pedido e Cotação'!I25="Biotina",'Pedido e Cotação'!F25=50),AN$38,IF(AND('Pedido e Cotação'!I25="Biotina",'Pedido e Cotação'!F25=100),AO$38,IF(AND('Pedido e Cotação'!I25="Biotina",'Pedido e Cotação'!F25=200),AP$38,IF(AND('Pedido e Cotação'!I25="Biotina",'Pedido e Cotação'!F25=1000),AQ$38,"")))))))</f>
        <v/>
      </c>
      <c r="AF15" s="242" t="str">
        <f aca="false">IF('Pedido e Cotação'!I25=0,"",IF(AND('Pedido e Cotação'!I25="Fosforilação",'Pedido e Cotação'!F25=10),AL$39,IF(AND('Pedido e Cotação'!I25="Fosforilação",'Pedido e Cotação'!F25=25),AM$39,IF(AND('Pedido e Cotação'!I25="Fosforilação",'Pedido e Cotação'!F25=50),AN$39,IF(AND('Pedido e Cotação'!I25="Fosforilação",'Pedido e Cotação'!F25=100),AO$39,IF(AND('Pedido e Cotação'!I25="Fosforilação",'Pedido e Cotação'!F25=200),AP$39,IF(AND('Pedido e Cotação'!I25="Fosforilação",'Pedido e Cotação'!F25=1000),AQ$39,"")))))))</f>
        <v/>
      </c>
      <c r="AG15" s="242" t="str">
        <f aca="false">IF('Pedido e Cotação'!I25=0,"",IF(AND('Pedido e Cotação'!I25="Thiol C6",'Pedido e Cotação'!F25=10),AL$34,IF(AND('Pedido e Cotação'!I25="Thiol C6",'Pedido e Cotação'!F25=25),AM$34,IF(AND('Pedido e Cotação'!I25="Thiol C6",'Pedido e Cotação'!F25=50),AN$34,IF(AND('Pedido e Cotação'!I25="Thiol C6",'Pedido e Cotação'!F25=100),AO$34,IF(AND('Pedido e Cotação'!I25="Thiol C6",'Pedido e Cotação'!F25=200),AP$34,IF(AND('Pedido e Cotação'!I25="Thiol C6",'Pedido e Cotação'!F25=1000),AQ$34,"")))))))</f>
        <v/>
      </c>
      <c r="AH15" s="242" t="str">
        <f aca="false">IF('Pedido e Cotação'!I25=0,"",IF(AND('Pedido e Cotação'!I25="Dithiol Serinol",'Pedido e Cotação'!F25=10),AL$35,IF(AND('Pedido e Cotação'!I25="Dithiol Serinol",'Pedido e Cotação'!F25=25),AM$35,IF(AND('Pedido e Cotação'!I25="Dithiol Serinol",'Pedido e Cotação'!F25=50),AN$35,IF(AND('Pedido e Cotação'!I25="Dithiol Serinol",'Pedido e Cotação'!F25=100),AO$35,IF(AND('Pedido e Cotação'!I25="Dithiol Serinol",'Pedido e Cotação'!F25=200),AP$35,IF(AND('Pedido e Cotação'!I25="Dithiol Serinol",'Pedido e Cotação'!F25=1000),AQ$35,"")))))))</f>
        <v/>
      </c>
      <c r="AI15" s="241" t="n">
        <f aca="false">SUM(A15:AH15)</f>
        <v>0</v>
      </c>
      <c r="AJ15" s="247"/>
      <c r="AK15" s="218" t="s">
        <v>76</v>
      </c>
      <c r="AL15" s="219" t="s">
        <v>399</v>
      </c>
      <c r="AM15" s="219" t="n">
        <v>505</v>
      </c>
      <c r="AN15" s="219" t="n">
        <v>605</v>
      </c>
      <c r="AO15" s="219" t="n">
        <v>725</v>
      </c>
      <c r="AP15" s="219" t="n">
        <v>870</v>
      </c>
      <c r="AQ15" s="220" t="n">
        <v>1305</v>
      </c>
    </row>
    <row r="16" customFormat="false" ht="14.25" hidden="false" customHeight="false" outlineLevel="0" collapsed="false">
      <c r="A16" s="241" t="str">
        <f aca="false">IF('Pedido e Cotação'!H26=0,"",IF(AND('Pedido e Cotação'!H26="FAM",'Pedido e Cotação'!F26=10),AL$6,IF(AND('Pedido e Cotação'!H26="FAM",'Pedido e Cotação'!F26=25),AM$6,IF(AND('Pedido e Cotação'!H26="FAM",'Pedido e Cotação'!F26=50),AN$6,IF(AND('Pedido e Cotação'!H26="FAM",'Pedido e Cotação'!F26=100),AO$6,IF(AND('Pedido e Cotação'!H26="FAM",'Pedido e Cotação'!F26=200),AP$6,IF(AND('Pedido e Cotação'!H26="FAM",'Pedido e Cotação'!F26=1000),AQ$6,"")))))))</f>
        <v/>
      </c>
      <c r="B16" s="241" t="str">
        <f aca="false">IF('Pedido e Cotação'!H26=0,"",IF(AND('Pedido e Cotação'!H26="Fosforilação",'Pedido e Cotação'!F26=10),AL$7,IF(AND('Pedido e Cotação'!H26="Fosforilação",'Pedido e Cotação'!F26=25),AM$7,IF(AND('Pedido e Cotação'!H26="Fosforilação",'Pedido e Cotação'!F26=50),AN$7,IF(AND('Pedido e Cotação'!H26="Fosforilação",'Pedido e Cotação'!F26=100),AO$7,IF(AND('Pedido e Cotação'!H26="Fosforilação",'Pedido e Cotação'!F26=200),AP$7,IF(AND('Pedido e Cotação'!H26="Fosforilação",'Pedido e Cotação'!F26=1000),AQ$7,"")))))))</f>
        <v/>
      </c>
      <c r="C16" s="241" t="str">
        <f aca="false">IF('Pedido e Cotação'!H26=0,"",IF(AND('Pedido e Cotação'!H26="Quasar 570",'Pedido e Cotação'!F26=10),AL$8,IF(AND('Pedido e Cotação'!H26="Quasar 570",'Pedido e Cotação'!F26=25),AM$8,IF(AND('Pedido e Cotação'!H26="Quasar 570",'Pedido e Cotação'!F26=50),AN$8,IF(AND('Pedido e Cotação'!H26="Quasar 570",'Pedido e Cotação'!F26=100),AO$8,IF(AND('Pedido e Cotação'!H26="Quasar 570",'Pedido e Cotação'!F26=200),AP$8,IF(AND('Pedido e Cotação'!H26="Quasar 570",'Pedido e Cotação'!F26=1000),AQ$8,"")))))))</f>
        <v/>
      </c>
      <c r="D16" s="241" t="str">
        <f aca="false">IF('Pedido e Cotação'!H26=0,"",IF(AND('Pedido e Cotação'!H26="Quasar 670",'Pedido e Cotação'!F26=10),AL$9,IF(AND('Pedido e Cotação'!H26="Quasar 670",'Pedido e Cotação'!F26=25),AM$9,IF(AND('Pedido e Cotação'!H26="Quasar 670",'Pedido e Cotação'!F26=50),AN$9,IF(AND('Pedido e Cotação'!H26="Quasar 670",'Pedido e Cotação'!F26=100),AO$9,IF(AND('Pedido e Cotação'!H26="Quasar 670",'Pedido e Cotação'!F26=200),AP$9,IF(AND('Pedido e Cotação'!H26="Quasar 670",'Pedido e Cotação'!F26=1000),AQ$9,"")))))))</f>
        <v/>
      </c>
      <c r="E16" s="241" t="str">
        <f aca="false">IF('Pedido e Cotação'!H26=0,"",IF(AND('Pedido e Cotação'!H26="Quasar 705",'Pedido e Cotação'!F26=10),AL$10,IF(AND('Pedido e Cotação'!H26="Quasar 705",'Pedido e Cotação'!F26=25),AM$10,IF(AND('Pedido e Cotação'!H26="Quasar 705",'Pedido e Cotação'!F26=50),AN$10,IF(AND('Pedido e Cotação'!H26="Quasar 705",'Pedido e Cotação'!F26=100),AO$10,IF(AND('Pedido e Cotação'!H26="Quasar 705",'Pedido e Cotação'!F26=200),AP$10,IF(AND('Pedido e Cotação'!H26="Quasar 705",'Pedido e Cotação'!F26=1000),AQ$10,"")))))))</f>
        <v/>
      </c>
      <c r="F16" s="241" t="str">
        <f aca="false">IF('Pedido e Cotação'!H26=0,"",IF(AND('Pedido e Cotação'!H26="CAL Flúor Orange 560",'Pedido e Cotação'!F26=10),AL$11,IF(AND('Pedido e Cotação'!H26="CAL Flúor Orange 560",'Pedido e Cotação'!F26=25),AM$11,IF(AND('Pedido e Cotação'!H26="CAL Flúor Orange 560",'Pedido e Cotação'!F26=50),AN$11,IF(AND('Pedido e Cotação'!H26="CAL Flúor Orange 560",'Pedido e Cotação'!F26=100),AO$11,IF(AND('Pedido e Cotação'!H26="CAL Flúor Orange 560",'Pedido e Cotação'!F26=200),AP$11,IF(AND('Pedido e Cotação'!H26="CAL Flúor Orange 560",'Pedido e Cotação'!F26=1000),AQ$11,"")))))))</f>
        <v/>
      </c>
      <c r="G16" s="241" t="str">
        <f aca="false">IF('Pedido e Cotação'!H26=0,"",IF(AND('Pedido e Cotação'!H26="CAL Flúor Red 590",'Pedido e Cotação'!F26=10),AL$12,IF(AND('Pedido e Cotação'!H26="CAL Flúor Red 590",'Pedido e Cotação'!F26=25),AM$12,IF(AND('Pedido e Cotação'!H26="CAL Flúor Red 590",'Pedido e Cotação'!F26=50),AN$12,IF(AND('Pedido e Cotação'!H26="CAL Flúor Red 590",'Pedido e Cotação'!F26=100),AO$12,IF(AND('Pedido e Cotação'!H26="CAL Flúor Red 590",'Pedido e Cotação'!F26=200),AP$12,IF(AND('Pedido e Cotação'!H26="CAL Flúor Red 590",'Pedido e Cotação'!F26=1000),AQ$12,"")))))))</f>
        <v/>
      </c>
      <c r="H16" s="241" t="str">
        <f aca="false">IF('Pedido e Cotação'!H26=0,"",IF(AND('Pedido e Cotação'!H26="CAL Flúor Red 610",'Pedido e Cotação'!F26=10),AL$13,IF(AND('Pedido e Cotação'!H26="CAL Flúor Red 610",'Pedido e Cotação'!F26=25),AM$13,IF(AND('Pedido e Cotação'!H26="CAL Flúor Red 610",'Pedido e Cotação'!F26=50),AN$13,IF(AND('Pedido e Cotação'!H26="CAL Flúor Red 610",'Pedido e Cotação'!F26=100),AO$13,IF(AND('Pedido e Cotação'!H26="CAL Flúor Red 610",'Pedido e Cotação'!F26=200),AP$13,IF(AND('Pedido e Cotação'!H26="CAL Flúor Red 610",'Pedido e Cotação'!F26=1000),AQ$13,"")))))))</f>
        <v/>
      </c>
      <c r="I16" s="241" t="str">
        <f aca="false">IF('Pedido e Cotação'!H26=0,"",IF(AND('Pedido e Cotação'!H26="TET",'Pedido e Cotação'!F26=10),AL$14,IF(AND('Pedido e Cotação'!H26="TET",'Pedido e Cotação'!F26=25),AM$14,IF(AND('Pedido e Cotação'!H26="TET",'Pedido e Cotação'!F26=50),AN$14,IF(AND('Pedido e Cotação'!H26="TET",'Pedido e Cotação'!F26=100),AO$14,IF(AND('Pedido e Cotação'!H26="TET",'Pedido e Cotação'!F26=200),AP$14,IF(AND('Pedido e Cotação'!H26="TET",'Pedido e Cotação'!F26=1000),AQ$14,"")))))))</f>
        <v/>
      </c>
      <c r="J16" s="241" t="str">
        <f aca="false">IF('Pedido e Cotação'!H26=0,"",IF(AND('Pedido e Cotação'!H26="PEG-6",'Pedido e Cotação'!F26=10),AL$19,IF(AND('Pedido e Cotação'!H26="PEG-6",'Pedido e Cotação'!F26=25),AM$19,IF(AND('Pedido e Cotação'!H26="PEG-6",'Pedido e Cotação'!F26=50),AN$19,IF(AND('Pedido e Cotação'!H26="PEG-6",'Pedido e Cotação'!F26=100),AO$19,IF(AND('Pedido e Cotação'!H26="PEG-6",'Pedido e Cotação'!F26=200),AP$19,IF(AND('Pedido e Cotação'!H26="PEG-6",'Pedido e Cotação'!F26=1000),AQ$19,"")))))))</f>
        <v/>
      </c>
      <c r="K16" s="241" t="str">
        <f aca="false">IF('Pedido e Cotação'!H26=0,"",IF(AND('Pedido e Cotação'!H26="Biotina",'Pedido e Cotação'!F26=10),AL$18,IF(AND('Pedido e Cotação'!H26="Biotina",'Pedido e Cotação'!F26=25),AM$18,IF(AND('Pedido e Cotação'!H26="Biotina",'Pedido e Cotação'!F26=50),AN$18,IF(AND('Pedido e Cotação'!H26="Biotina",'Pedido e Cotação'!F26=100),AO$18,IF(AND('Pedido e Cotação'!H26="Biotina",'Pedido e Cotação'!F26=200),AP$18,IF(AND('Pedido e Cotação'!H26="Biotina",'Pedido e Cotação'!F26=1000),AQ$18,"")))))))</f>
        <v/>
      </c>
      <c r="L16" s="241" t="str">
        <f aca="false">IF('Pedido e Cotação'!H26=0,"",IF(AND('Pedido e Cotação'!H26="Thiol C6",'Pedido e Cotação'!F26=10),AL$22,IF(AND('Pedido e Cotação'!H26="Thiol C6",'Pedido e Cotação'!F26=25),AM$22,IF(AND('Pedido e Cotação'!H26="Thiol C6",'Pedido e Cotação'!F26=50),AN$22,IF(AND('Pedido e Cotação'!H26="Thiol C6",'Pedido e Cotação'!F26=100),AO$22,IF(AND('Pedido e Cotação'!H26="Thiol C6",'Pedido e Cotação'!F26=200),AP$22,IF(AND('Pedido e Cotação'!H26="Thiol C6",'Pedido e Cotação'!F26=1000),AQ$22,"")))))))</f>
        <v/>
      </c>
      <c r="M16" s="241" t="str">
        <f aca="false">IF('Pedido e Cotação'!H26=0,"",IF(AND('Pedido e Cotação'!H26="Cy3",'Pedido e Cotação'!F26=10),AL$16,IF(AND('Pedido e Cotação'!H26="Cy3",'Pedido e Cotação'!F26=25),AM$16,IF(AND('Pedido e Cotação'!H26="Cy3",'Pedido e Cotação'!F26=50),AN$16,IF(AND('Pedido e Cotação'!H26="Cy3",'Pedido e Cotação'!F26=100),AO$16,IF(AND('Pedido e Cotação'!H26="Cy3",'Pedido e Cotação'!F26=200),AP$16,IF(AND('Pedido e Cotação'!H26="Cy3",'Pedido e Cotação'!F26=1000),AQ$16,"")))))))</f>
        <v/>
      </c>
      <c r="N16" s="241" t="str">
        <f aca="false">IF('Pedido e Cotação'!H26=0,"",IF(AND('Pedido e Cotação'!H26="Cy5",'Pedido e Cotação'!F26=10),AL$17,IF(AND('Pedido e Cotação'!H26="Cy5",'Pedido e Cotação'!F26=25),AM$17,IF(AND('Pedido e Cotação'!H26="Cy5",'Pedido e Cotação'!F26=50),AN$17,IF(AND('Pedido e Cotação'!H26="Cy5",'Pedido e Cotação'!F26=100),AO$17,IF(AND('Pedido e Cotação'!H26="Cy5",'Pedido e Cotação'!F26=200),AP$17,IF(AND('Pedido e Cotação'!H26="Cy5",'Pedido e Cotação'!F26=1000),AQ$17,"")))))))</f>
        <v/>
      </c>
      <c r="O16" s="241" t="str">
        <f aca="false">IF('Pedido e Cotação'!H26=0,"",IF(AND('Pedido e Cotação'!H26="C3 Spacer",'Pedido e Cotação'!F26=10),AL$20,IF(AND('Pedido e Cotação'!H26="C3 Spacer",'Pedido e Cotação'!F26=25),AM$20,IF(AND('Pedido e Cotação'!H26="C3 Spacer",'Pedido e Cotação'!F26=50),AN$20,IF(AND('Pedido e Cotação'!H26="C3 Spacer",'Pedido e Cotação'!F26=100),AO$20,IF(AND('Pedido e Cotação'!H26="C3 Spacer",'Pedido e Cotação'!F26=200),AP$20,IF(AND('Pedido e Cotação'!H26="C3 Spacer",'Pedido e Cotação'!F26=1000),AQ$20,"")))))))</f>
        <v/>
      </c>
      <c r="P16" s="241" t="str">
        <f aca="false">IF('Pedido e Cotação'!H26=0,"",IF(AND('Pedido e Cotação'!H26="C6 Spacer",'Pedido e Cotação'!F26=10),AL$21,IF(AND('Pedido e Cotação'!H26="C6 Spacer",'Pedido e Cotação'!F26=25),AM$21,IF(AND('Pedido e Cotação'!H26="C6 Spacer",'Pedido e Cotação'!F26=50),AN$21,IF(AND('Pedido e Cotação'!H26="C6 Spacer",'Pedido e Cotação'!F26=100),AO$21,IF(AND('Pedido e Cotação'!H26="C6 Spacer",'Pedido e Cotação'!F26=200),AP$21,IF(AND('Pedido e Cotação'!H26="C6 Spacer",'Pedido e Cotação'!F26=1000),AQ$21,"")))))))</f>
        <v/>
      </c>
      <c r="Q16" s="241" t="str">
        <f aca="false">IF('Pedido e Cotação'!H26=0,"",IF(AND('Pedido e Cotação'!H26="HEX",'Pedido e Cotação'!F26=10),AL$15,IF(AND('Pedido e Cotação'!H26="HEX",'Pedido e Cotação'!F26=25),AM$15,IF(AND('Pedido e Cotação'!H26="HEX",'Pedido e Cotação'!F26=50),AN$15,IF(AND('Pedido e Cotação'!H26="HEX",'Pedido e Cotação'!F26=100),AO$15,IF(AND('Pedido e Cotação'!H26="HEX",'Pedido e Cotação'!F26=200),AP$15,IF(AND('Pedido e Cotação'!H26="HEX",'Pedido e Cotação'!F26=1000),AQ$15,"")))))))</f>
        <v/>
      </c>
      <c r="R16" s="241" t="str">
        <f aca="false">IF('Pedido e Cotação'!H26=0,"",IF(AND('Pedido e Cotação'!H26="Amino C6",'Pedido e Cotação'!F26=10),AL$23,IF(AND('Pedido e Cotação'!H26="Amino C6",'Pedido e Cotação'!F26=25),AM$23,IF(AND('Pedido e Cotação'!H26="Amino C6",'Pedido e Cotação'!F26=50),AN$23,IF(AND('Pedido e Cotação'!H26="Amino C6",'Pedido e Cotação'!F26=100),AO$23,IF(AND('Pedido e Cotação'!H26="Amino C6",'Pedido e Cotação'!F26=200),AP$23,IF(AND('Pedido e Cotação'!H26="Amino C6",'Pedido e Cotação'!F26=1000),AQ$23,"")))))))</f>
        <v/>
      </c>
      <c r="S16" s="241" t="str">
        <f aca="false">IF('Pedido e Cotação'!I26=0,"",IF(AND('Pedido e Cotação'!I26="FAM",'Pedido e Cotação'!F26=10),AL$24,IF(AND('Pedido e Cotação'!I26="FAM",'Pedido e Cotação'!F26=25),AM$24,IF(AND('Pedido e Cotação'!I26="FAM",'Pedido e Cotação'!F26=50),AN$24,IF(AND('Pedido e Cotação'!I26="FAM",'Pedido e Cotação'!F26=100),AO$24,IF(AND('Pedido e Cotação'!I26="FAM",'Pedido e Cotação'!F26=200),AP$24,IF(AND('Pedido e Cotação'!I26="FAM",'Pedido e Cotação'!F26=1000),AQ$24,"")))))))</f>
        <v/>
      </c>
      <c r="T16" s="241" t="str">
        <f aca="false">IF('Pedido e Cotação'!I26=0,"",IF(AND('Pedido e Cotação'!I26="Amino On",'Pedido e Cotação'!F26=10),AL$25,IF(AND('Pedido e Cotação'!I26="Amino On",'Pedido e Cotação'!F26=25),AM$25,IF(AND('Pedido e Cotação'!I26="Amino On",'Pedido e Cotação'!F26=50),AN$25,IF(AND('Pedido e Cotação'!I26="Amino On",'Pedido e Cotação'!F26=100),AO$25,IF(AND('Pedido e Cotação'!I26="Amino On",'Pedido e Cotação'!F26=200),AP$25,IF(AND('Pedido e Cotação'!I26="Amino On",'Pedido e Cotação'!F26=1000),AQ$25,"")))))))</f>
        <v/>
      </c>
      <c r="U16" s="241" t="str">
        <f aca="false">IF('Pedido e Cotação'!I26=0,"",IF(AND('Pedido e Cotação'!I26="TAMRA",'Pedido e Cotação'!F26=10),AL$26,IF(AND('Pedido e Cotação'!I26="TAMRA",'Pedido e Cotação'!F26=25),AM$26,IF(AND('Pedido e Cotação'!I26="TAMRA",'Pedido e Cotação'!F26=50),AN$26,IF(AND('Pedido e Cotação'!I26="TAMRA",'Pedido e Cotação'!F26=100),AO$26,IF(AND('Pedido e Cotação'!I26="TAMRA",'Pedido e Cotação'!F26=200),AP$26,IF(AND('Pedido e Cotação'!I26="TAMRA",'Pedido e Cotação'!F26=1000),AQ$26,"")))))))</f>
        <v/>
      </c>
      <c r="V16" s="241" t="str">
        <f aca="false">IF('Pedido e Cotação'!I26=0,"",IF(AND('Pedido e Cotação'!I26="BHQ 1",'Pedido e Cotação'!F26=10),AL$27,IF(AND('Pedido e Cotação'!I26="BHQ 1",'Pedido e Cotação'!F26=25),AM$27,IF(AND('Pedido e Cotação'!I26="BHQ 1",'Pedido e Cotação'!F26=50),AN$27,IF(AND('Pedido e Cotação'!I26="BHQ 1",'Pedido e Cotação'!F26=100),AO$27,IF(AND('Pedido e Cotação'!I26="BHQ 1",'Pedido e Cotação'!F26=200),AP$27,IF(AND('Pedido e Cotação'!I26="BHQ 1",'Pedido e Cotação'!F26=1000),AQ$27,"")))))))</f>
        <v/>
      </c>
      <c r="W16" s="241" t="str">
        <f aca="false">IF('Pedido e Cotação'!I26=0,"",IF(AND('Pedido e Cotação'!I26="BHQ 2",'Pedido e Cotação'!F26=10),AL$28,IF(AND('Pedido e Cotação'!I26="BHQ 2",'Pedido e Cotação'!F26=25),AM$28,IF(AND('Pedido e Cotação'!I26="BHQ 2",'Pedido e Cotação'!F26=50),AN$28,IF(AND('Pedido e Cotação'!I26="BHQ 2",'Pedido e Cotação'!F26=100),AO$28,IF(AND('Pedido e Cotação'!I26="BHQ 2",'Pedido e Cotação'!F26=200),AP$28,IF(AND('Pedido e Cotação'!I26="BHQ 2",'Pedido e Cotação'!F26=1000),AQ$28,"")))))))</f>
        <v/>
      </c>
      <c r="X16" s="241" t="str">
        <f aca="false">IF('Pedido e Cotação'!I26=0,"",IF(AND('Pedido e Cotação'!I26="BHQ 3",'Pedido e Cotação'!F26=10),AL$29,IF(AND('Pedido e Cotação'!I26="BHQ 3",'Pedido e Cotação'!F26=25),AM$29,IF(AND('Pedido e Cotação'!I26="BHQ 3",'Pedido e Cotação'!F26=50),AN$29,IF(AND('Pedido e Cotação'!I26="BHQ 3",'Pedido e Cotação'!F26=100),AO$29,IF(AND('Pedido e Cotação'!I26="BHQ 3",'Pedido e Cotação'!F26=200),AP$29,IF(AND('Pedido e Cotação'!I26="BHQ 3",'Pedido e Cotação'!F26=1000),AQ$29,"")))))))</f>
        <v/>
      </c>
      <c r="Y16" s="241" t="str">
        <f aca="false">IF('Pedido e Cotação'!I26=0,"",IF(AND('Pedido e Cotação'!I26="ROX",'Pedido e Cotação'!F26=10),AL$31,IF(AND('Pedido e Cotação'!I26="ROX",'Pedido e Cotação'!F26=25),AM$31,IF(AND('Pedido e Cotação'!I26="ROX",'Pedido e Cotação'!F26=50),AN$31,IF(AND('Pedido e Cotação'!I26="ROX",'Pedido e Cotação'!F26=100),AO$31,IF(AND('Pedido e Cotação'!I26="ROX",'Pedido e Cotação'!F26=200),AP$31,IF(AND('Pedido e Cotação'!I26="ROX",'Pedido e Cotação'!F26=1000),AQ$31,"")))))))</f>
        <v/>
      </c>
      <c r="Z16" s="241" t="str">
        <f aca="false">IF('Pedido e Cotação'!I26=0,"",IF(AND('Pedido e Cotação'!I26="Dabcyl",'Pedido e Cotação'!F26=10),AL$30,IF(AND('Pedido e Cotação'!I26="Dabcyl",'Pedido e Cotação'!F26=25),AM$30,IF(AND('Pedido e Cotação'!I26="Dabcyl",'Pedido e Cotação'!F26=50),AN$30,IF(AND('Pedido e Cotação'!I26="Dabcyl",'Pedido e Cotação'!F26=100),AO$30,IF(AND('Pedido e Cotação'!I26="Dabcyl",'Pedido e Cotação'!F26=200),AP$30,IF(AND('Pedido e Cotação'!I26="Dabcyl",'Pedido e Cotação'!F26=1000),AQ$30,"")))))))</f>
        <v/>
      </c>
      <c r="AA16" s="242" t="str">
        <f aca="false">IF('Pedido e Cotação'!I26=0,"",IF(AND('Pedido e Cotação'!I26="Colesterol TEG",'Pedido e Cotação'!F26=10),AL$32,IF(AND('Pedido e Cotação'!I26="Colesterol TEG",'Pedido e Cotação'!F26=25),AM$32,IF(AND('Pedido e Cotação'!I26="Colesterol TEG",'Pedido e Cotação'!F26=50),AN$32,IF(AND('Pedido e Cotação'!I26="Colesterol TEG",'Pedido e Cotação'!F26=100),AO$32,IF(AND('Pedido e Cotação'!I26="Colesterol TEG",'Pedido e Cotação'!F26=200),AP$32,IF(AND('Pedido e Cotação'!I26="Colesterol TEG",'Pedido e Cotação'!F26=1000),AQ$32,"")))))))</f>
        <v/>
      </c>
      <c r="AB16" s="242" t="str">
        <f aca="false">IF('Pedido e Cotação'!I26=0,"",IF(AND('Pedido e Cotação'!I26="Ferroceno",'Pedido e Cotação'!F26=10),AL$33,IF(AND('Pedido e Cotação'!I26="Ferroceno",'Pedido e Cotação'!F26=25),AM$33,IF(AND('Pedido e Cotação'!I26="Ferroceno",'Pedido e Cotação'!F26=50),AN$33,IF(AND('Pedido e Cotação'!I26="Ferroceno",'Pedido e Cotação'!F26=100),AO$33,IF(AND('Pedido e Cotação'!I26="Ferroceno",'Pedido e Cotação'!F26=200),AP$33,IF(AND('Pedido e Cotação'!I26="Ferroceno",'Pedido e Cotação'!F26=1000),AQ$33,"")))))))</f>
        <v/>
      </c>
      <c r="AC16" s="242" t="str">
        <f aca="false">IF('Pedido e Cotação'!I26=0,"",IF(AND('Pedido e Cotação'!I26="Spacer C3",'Pedido e Cotação'!F26=10),AL$36,IF(AND('Pedido e Cotação'!I26="Spacer C3",'Pedido e Cotação'!F26=25),AM$36,IF(AND('Pedido e Cotação'!I26="Spacer C3",'Pedido e Cotação'!F26=50),AN$36,IF(AND('Pedido e Cotação'!I26="Spacer C3",'Pedido e Cotação'!F26=100),AO$36,IF(AND('Pedido e Cotação'!I26="Spacer C3",'Pedido e Cotação'!F26=200),AP$36,IF(AND('Pedido e Cotação'!I26="Spacer C3",'Pedido e Cotação'!F26=1000),AQ$36,"")))))))</f>
        <v/>
      </c>
      <c r="AD16" s="242" t="str">
        <f aca="false">IF('Pedido e Cotação'!I26=0,"",IF(AND('Pedido e Cotação'!I26="Spacer C6",'Pedido e Cotação'!F26=10),AL$37,IF(AND('Pedido e Cotação'!I26="Spacer C6",'Pedido e Cotação'!F26=25),AM$37,IF(AND('Pedido e Cotação'!I26="Spacer C6",'Pedido e Cotação'!F26=50),AN$37,IF(AND('Pedido e Cotação'!I26="Spacer C6",'Pedido e Cotação'!F26=100),AO$37,IF(AND('Pedido e Cotação'!I26="Spacer C6",'Pedido e Cotação'!F26=200),AP$37,IF(AND('Pedido e Cotação'!I26="Spacer C6",'Pedido e Cotação'!F26=1000),AQ$37,"")))))))</f>
        <v/>
      </c>
      <c r="AE16" s="242" t="str">
        <f aca="false">IF('Pedido e Cotação'!I26=0,"",IF(AND('Pedido e Cotação'!I26="Biotina",'Pedido e Cotação'!F26=10),AL$38,IF(AND('Pedido e Cotação'!I26="Biotina",'Pedido e Cotação'!F26=25),AM$38,IF(AND('Pedido e Cotação'!I26="Biotina",'Pedido e Cotação'!F26=50),AN$38,IF(AND('Pedido e Cotação'!I26="Biotina",'Pedido e Cotação'!F26=100),AO$38,IF(AND('Pedido e Cotação'!I26="Biotina",'Pedido e Cotação'!F26=200),AP$38,IF(AND('Pedido e Cotação'!I26="Biotina",'Pedido e Cotação'!F26=1000),AQ$38,"")))))))</f>
        <v/>
      </c>
      <c r="AF16" s="242" t="str">
        <f aca="false">IF('Pedido e Cotação'!I26=0,"",IF(AND('Pedido e Cotação'!I26="Fosforilação",'Pedido e Cotação'!F26=10),AL$39,IF(AND('Pedido e Cotação'!I26="Fosforilação",'Pedido e Cotação'!F26=25),AM$39,IF(AND('Pedido e Cotação'!I26="Fosforilação",'Pedido e Cotação'!F26=50),AN$39,IF(AND('Pedido e Cotação'!I26="Fosforilação",'Pedido e Cotação'!F26=100),AO$39,IF(AND('Pedido e Cotação'!I26="Fosforilação",'Pedido e Cotação'!F26=200),AP$39,IF(AND('Pedido e Cotação'!I26="Fosforilação",'Pedido e Cotação'!F26=1000),AQ$39,"")))))))</f>
        <v/>
      </c>
      <c r="AG16" s="242" t="str">
        <f aca="false">IF('Pedido e Cotação'!I26=0,"",IF(AND('Pedido e Cotação'!I26="Thiol C6",'Pedido e Cotação'!F26=10),AL$34,IF(AND('Pedido e Cotação'!I26="Thiol C6",'Pedido e Cotação'!F26=25),AM$34,IF(AND('Pedido e Cotação'!I26="Thiol C6",'Pedido e Cotação'!F26=50),AN$34,IF(AND('Pedido e Cotação'!I26="Thiol C6",'Pedido e Cotação'!F26=100),AO$34,IF(AND('Pedido e Cotação'!I26="Thiol C6",'Pedido e Cotação'!F26=200),AP$34,IF(AND('Pedido e Cotação'!I26="Thiol C6",'Pedido e Cotação'!F26=1000),AQ$34,"")))))))</f>
        <v/>
      </c>
      <c r="AH16" s="242" t="str">
        <f aca="false">IF('Pedido e Cotação'!I26=0,"",IF(AND('Pedido e Cotação'!I26="Dithiol Serinol",'Pedido e Cotação'!F26=10),AL$35,IF(AND('Pedido e Cotação'!I26="Dithiol Serinol",'Pedido e Cotação'!F26=25),AM$35,IF(AND('Pedido e Cotação'!I26="Dithiol Serinol",'Pedido e Cotação'!F26=50),AN$35,IF(AND('Pedido e Cotação'!I26="Dithiol Serinol",'Pedido e Cotação'!F26=100),AO$35,IF(AND('Pedido e Cotação'!I26="Dithiol Serinol",'Pedido e Cotação'!F26=200),AP$35,IF(AND('Pedido e Cotação'!I26="Dithiol Serinol",'Pedido e Cotação'!F26=1000),AQ$35,"")))))))</f>
        <v/>
      </c>
      <c r="AI16" s="241" t="n">
        <f aca="false">SUM(A16:AH16)</f>
        <v>0</v>
      </c>
      <c r="AJ16" s="247"/>
      <c r="AK16" s="218" t="s">
        <v>77</v>
      </c>
      <c r="AL16" s="219" t="s">
        <v>399</v>
      </c>
      <c r="AM16" s="219" t="n">
        <v>620</v>
      </c>
      <c r="AN16" s="219" t="n">
        <v>745</v>
      </c>
      <c r="AO16" s="219" t="n">
        <v>890</v>
      </c>
      <c r="AP16" s="219" t="n">
        <v>1070</v>
      </c>
      <c r="AQ16" s="220" t="n">
        <v>1605</v>
      </c>
    </row>
    <row r="17" customFormat="false" ht="14.25" hidden="false" customHeight="true" outlineLevel="0" collapsed="false">
      <c r="A17" s="241" t="str">
        <f aca="false">IF('Pedido e Cotação'!H27=0,"",IF(AND('Pedido e Cotação'!H27="FAM",'Pedido e Cotação'!F27=10),AL$6,IF(AND('Pedido e Cotação'!H27="FAM",'Pedido e Cotação'!F27=25),AM$6,IF(AND('Pedido e Cotação'!H27="FAM",'Pedido e Cotação'!F27=50),AN$6,IF(AND('Pedido e Cotação'!H27="FAM",'Pedido e Cotação'!F27=100),AO$6,IF(AND('Pedido e Cotação'!H27="FAM",'Pedido e Cotação'!F27=200),AP$6,IF(AND('Pedido e Cotação'!H27="FAM",'Pedido e Cotação'!F27=1000),AQ$6,"")))))))</f>
        <v/>
      </c>
      <c r="B17" s="241" t="str">
        <f aca="false">IF('Pedido e Cotação'!H27=0,"",IF(AND('Pedido e Cotação'!H27="Fosforilação",'Pedido e Cotação'!F27=10),AL$7,IF(AND('Pedido e Cotação'!H27="Fosforilação",'Pedido e Cotação'!F27=25),AM$7,IF(AND('Pedido e Cotação'!H27="Fosforilação",'Pedido e Cotação'!F27=50),AN$7,IF(AND('Pedido e Cotação'!H27="Fosforilação",'Pedido e Cotação'!F27=100),AO$7,IF(AND('Pedido e Cotação'!H27="Fosforilação",'Pedido e Cotação'!F27=200),AP$7,IF(AND('Pedido e Cotação'!H27="Fosforilação",'Pedido e Cotação'!F27=1000),AQ$7,"")))))))</f>
        <v/>
      </c>
      <c r="C17" s="241" t="str">
        <f aca="false">IF('Pedido e Cotação'!H27=0,"",IF(AND('Pedido e Cotação'!H27="Quasar 570",'Pedido e Cotação'!F27=10),AL$8,IF(AND('Pedido e Cotação'!H27="Quasar 570",'Pedido e Cotação'!F27=25),AM$8,IF(AND('Pedido e Cotação'!H27="Quasar 570",'Pedido e Cotação'!F27=50),AN$8,IF(AND('Pedido e Cotação'!H27="Quasar 570",'Pedido e Cotação'!F27=100),AO$8,IF(AND('Pedido e Cotação'!H27="Quasar 570",'Pedido e Cotação'!F27=200),AP$8,IF(AND('Pedido e Cotação'!H27="Quasar 570",'Pedido e Cotação'!F27=1000),AQ$8,"")))))))</f>
        <v/>
      </c>
      <c r="D17" s="241" t="str">
        <f aca="false">IF('Pedido e Cotação'!H27=0,"",IF(AND('Pedido e Cotação'!H27="Quasar 670",'Pedido e Cotação'!F27=10),AL$9,IF(AND('Pedido e Cotação'!H27="Quasar 670",'Pedido e Cotação'!F27=25),AM$9,IF(AND('Pedido e Cotação'!H27="Quasar 670",'Pedido e Cotação'!F27=50),AN$9,IF(AND('Pedido e Cotação'!H27="Quasar 670",'Pedido e Cotação'!F27=100),AO$9,IF(AND('Pedido e Cotação'!H27="Quasar 670",'Pedido e Cotação'!F27=200),AP$9,IF(AND('Pedido e Cotação'!H27="Quasar 670",'Pedido e Cotação'!F27=1000),AQ$9,"")))))))</f>
        <v/>
      </c>
      <c r="E17" s="241" t="str">
        <f aca="false">IF('Pedido e Cotação'!H27=0,"",IF(AND('Pedido e Cotação'!H27="Quasar 705",'Pedido e Cotação'!F27=10),AL$10,IF(AND('Pedido e Cotação'!H27="Quasar 705",'Pedido e Cotação'!F27=25),AM$10,IF(AND('Pedido e Cotação'!H27="Quasar 705",'Pedido e Cotação'!F27=50),AN$10,IF(AND('Pedido e Cotação'!H27="Quasar 705",'Pedido e Cotação'!F27=100),AO$10,IF(AND('Pedido e Cotação'!H27="Quasar 705",'Pedido e Cotação'!F27=200),AP$10,IF(AND('Pedido e Cotação'!H27="Quasar 705",'Pedido e Cotação'!F27=1000),AQ$10,"")))))))</f>
        <v/>
      </c>
      <c r="F17" s="241" t="str">
        <f aca="false">IF('Pedido e Cotação'!H27=0,"",IF(AND('Pedido e Cotação'!H27="CAL Flúor Orange 560",'Pedido e Cotação'!F27=10),AL$11,IF(AND('Pedido e Cotação'!H27="CAL Flúor Orange 560",'Pedido e Cotação'!F27=25),AM$11,IF(AND('Pedido e Cotação'!H27="CAL Flúor Orange 560",'Pedido e Cotação'!F27=50),AN$11,IF(AND('Pedido e Cotação'!H27="CAL Flúor Orange 560",'Pedido e Cotação'!F27=100),AO$11,IF(AND('Pedido e Cotação'!H27="CAL Flúor Orange 560",'Pedido e Cotação'!F27=200),AP$11,IF(AND('Pedido e Cotação'!H27="CAL Flúor Orange 560",'Pedido e Cotação'!F27=1000),AQ$11,"")))))))</f>
        <v/>
      </c>
      <c r="G17" s="241" t="str">
        <f aca="false">IF('Pedido e Cotação'!H27=0,"",IF(AND('Pedido e Cotação'!H27="CAL Flúor Red 590",'Pedido e Cotação'!F27=10),AL$12,IF(AND('Pedido e Cotação'!H27="CAL Flúor Red 590",'Pedido e Cotação'!F27=25),AM$12,IF(AND('Pedido e Cotação'!H27="CAL Flúor Red 590",'Pedido e Cotação'!F27=50),AN$12,IF(AND('Pedido e Cotação'!H27="CAL Flúor Red 590",'Pedido e Cotação'!F27=100),AO$12,IF(AND('Pedido e Cotação'!H27="CAL Flúor Red 590",'Pedido e Cotação'!F27=200),AP$12,IF(AND('Pedido e Cotação'!H27="CAL Flúor Red 590",'Pedido e Cotação'!F27=1000),AQ$12,"")))))))</f>
        <v/>
      </c>
      <c r="H17" s="241" t="str">
        <f aca="false">IF('Pedido e Cotação'!H27=0,"",IF(AND('Pedido e Cotação'!H27="CAL Flúor Red 610",'Pedido e Cotação'!F27=10),AL$13,IF(AND('Pedido e Cotação'!H27="CAL Flúor Red 610",'Pedido e Cotação'!F27=25),AM$13,IF(AND('Pedido e Cotação'!H27="CAL Flúor Red 610",'Pedido e Cotação'!F27=50),AN$13,IF(AND('Pedido e Cotação'!H27="CAL Flúor Red 610",'Pedido e Cotação'!F27=100),AO$13,IF(AND('Pedido e Cotação'!H27="CAL Flúor Red 610",'Pedido e Cotação'!F27=200),AP$13,IF(AND('Pedido e Cotação'!H27="CAL Flúor Red 610",'Pedido e Cotação'!F27=1000),AQ$13,"")))))))</f>
        <v/>
      </c>
      <c r="I17" s="241" t="str">
        <f aca="false">IF('Pedido e Cotação'!H27=0,"",IF(AND('Pedido e Cotação'!H27="TET",'Pedido e Cotação'!F27=10),AL$14,IF(AND('Pedido e Cotação'!H27="TET",'Pedido e Cotação'!F27=25),AM$14,IF(AND('Pedido e Cotação'!H27="TET",'Pedido e Cotação'!F27=50),AN$14,IF(AND('Pedido e Cotação'!H27="TET",'Pedido e Cotação'!F27=100),AO$14,IF(AND('Pedido e Cotação'!H27="TET",'Pedido e Cotação'!F27=200),AP$14,IF(AND('Pedido e Cotação'!H27="TET",'Pedido e Cotação'!F27=1000),AQ$14,"")))))))</f>
        <v/>
      </c>
      <c r="J17" s="241" t="str">
        <f aca="false">IF('Pedido e Cotação'!H27=0,"",IF(AND('Pedido e Cotação'!H27="PEG-6",'Pedido e Cotação'!F27=10),AL$19,IF(AND('Pedido e Cotação'!H27="PEG-6",'Pedido e Cotação'!F27=25),AM$19,IF(AND('Pedido e Cotação'!H27="PEG-6",'Pedido e Cotação'!F27=50),AN$19,IF(AND('Pedido e Cotação'!H27="PEG-6",'Pedido e Cotação'!F27=100),AO$19,IF(AND('Pedido e Cotação'!H27="PEG-6",'Pedido e Cotação'!F27=200),AP$19,IF(AND('Pedido e Cotação'!H27="PEG-6",'Pedido e Cotação'!F27=1000),AQ$19,"")))))))</f>
        <v/>
      </c>
      <c r="K17" s="241" t="str">
        <f aca="false">IF('Pedido e Cotação'!H27=0,"",IF(AND('Pedido e Cotação'!H27="Biotina",'Pedido e Cotação'!F27=10),AL$18,IF(AND('Pedido e Cotação'!H27="Biotina",'Pedido e Cotação'!F27=25),AM$18,IF(AND('Pedido e Cotação'!H27="Biotina",'Pedido e Cotação'!F27=50),AN$18,IF(AND('Pedido e Cotação'!H27="Biotina",'Pedido e Cotação'!F27=100),AO$18,IF(AND('Pedido e Cotação'!H27="Biotina",'Pedido e Cotação'!F27=200),AP$18,IF(AND('Pedido e Cotação'!H27="Biotina",'Pedido e Cotação'!F27=1000),AQ$18,"")))))))</f>
        <v/>
      </c>
      <c r="L17" s="241" t="str">
        <f aca="false">IF('Pedido e Cotação'!H27=0,"",IF(AND('Pedido e Cotação'!H27="Thiol C6",'Pedido e Cotação'!F27=10),AL$22,IF(AND('Pedido e Cotação'!H27="Thiol C6",'Pedido e Cotação'!F27=25),AM$22,IF(AND('Pedido e Cotação'!H27="Thiol C6",'Pedido e Cotação'!F27=50),AN$22,IF(AND('Pedido e Cotação'!H27="Thiol C6",'Pedido e Cotação'!F27=100),AO$22,IF(AND('Pedido e Cotação'!H27="Thiol C6",'Pedido e Cotação'!F27=200),AP$22,IF(AND('Pedido e Cotação'!H27="Thiol C6",'Pedido e Cotação'!F27=1000),AQ$22,"")))))))</f>
        <v/>
      </c>
      <c r="M17" s="241" t="str">
        <f aca="false">IF('Pedido e Cotação'!H27=0,"",IF(AND('Pedido e Cotação'!H27="Cy3",'Pedido e Cotação'!F27=10),AL$16,IF(AND('Pedido e Cotação'!H27="Cy3",'Pedido e Cotação'!F27=25),AM$16,IF(AND('Pedido e Cotação'!H27="Cy3",'Pedido e Cotação'!F27=50),AN$16,IF(AND('Pedido e Cotação'!H27="Cy3",'Pedido e Cotação'!F27=100),AO$16,IF(AND('Pedido e Cotação'!H27="Cy3",'Pedido e Cotação'!F27=200),AP$16,IF(AND('Pedido e Cotação'!H27="Cy3",'Pedido e Cotação'!F27=1000),AQ$16,"")))))))</f>
        <v/>
      </c>
      <c r="N17" s="241" t="str">
        <f aca="false">IF('Pedido e Cotação'!H27=0,"",IF(AND('Pedido e Cotação'!H27="Cy5",'Pedido e Cotação'!F27=10),AL$17,IF(AND('Pedido e Cotação'!H27="Cy5",'Pedido e Cotação'!F27=25),AM$17,IF(AND('Pedido e Cotação'!H27="Cy5",'Pedido e Cotação'!F27=50),AN$17,IF(AND('Pedido e Cotação'!H27="Cy5",'Pedido e Cotação'!F27=100),AO$17,IF(AND('Pedido e Cotação'!H27="Cy5",'Pedido e Cotação'!F27=200),AP$17,IF(AND('Pedido e Cotação'!H27="Cy5",'Pedido e Cotação'!F27=1000),AQ$17,"")))))))</f>
        <v/>
      </c>
      <c r="O17" s="241" t="str">
        <f aca="false">IF('Pedido e Cotação'!H27=0,"",IF(AND('Pedido e Cotação'!H27="C3 Spacer",'Pedido e Cotação'!F27=10),AL$20,IF(AND('Pedido e Cotação'!H27="C3 Spacer",'Pedido e Cotação'!F27=25),AM$20,IF(AND('Pedido e Cotação'!H27="C3 Spacer",'Pedido e Cotação'!F27=50),AN$20,IF(AND('Pedido e Cotação'!H27="C3 Spacer",'Pedido e Cotação'!F27=100),AO$20,IF(AND('Pedido e Cotação'!H27="C3 Spacer",'Pedido e Cotação'!F27=200),AP$20,IF(AND('Pedido e Cotação'!H27="C3 Spacer",'Pedido e Cotação'!F27=1000),AQ$20,"")))))))</f>
        <v/>
      </c>
      <c r="P17" s="241" t="str">
        <f aca="false">IF('Pedido e Cotação'!H27=0,"",IF(AND('Pedido e Cotação'!H27="C6 Spacer",'Pedido e Cotação'!F27=10),AL$21,IF(AND('Pedido e Cotação'!H27="C6 Spacer",'Pedido e Cotação'!F27=25),AM$21,IF(AND('Pedido e Cotação'!H27="C6 Spacer",'Pedido e Cotação'!F27=50),AN$21,IF(AND('Pedido e Cotação'!H27="C6 Spacer",'Pedido e Cotação'!F27=100),AO$21,IF(AND('Pedido e Cotação'!H27="C6 Spacer",'Pedido e Cotação'!F27=200),AP$21,IF(AND('Pedido e Cotação'!H27="C6 Spacer",'Pedido e Cotação'!F27=1000),AQ$21,"")))))))</f>
        <v/>
      </c>
      <c r="Q17" s="241" t="str">
        <f aca="false">IF('Pedido e Cotação'!H27=0,"",IF(AND('Pedido e Cotação'!H27="HEX",'Pedido e Cotação'!F27=10),AL$15,IF(AND('Pedido e Cotação'!H27="HEX",'Pedido e Cotação'!F27=25),AM$15,IF(AND('Pedido e Cotação'!H27="HEX",'Pedido e Cotação'!F27=50),AN$15,IF(AND('Pedido e Cotação'!H27="HEX",'Pedido e Cotação'!F27=100),AO$15,IF(AND('Pedido e Cotação'!H27="HEX",'Pedido e Cotação'!F27=200),AP$15,IF(AND('Pedido e Cotação'!H27="HEX",'Pedido e Cotação'!F27=1000),AQ$15,"")))))))</f>
        <v/>
      </c>
      <c r="R17" s="241" t="str">
        <f aca="false">IF('Pedido e Cotação'!H27=0,"",IF(AND('Pedido e Cotação'!H27="Amino C6",'Pedido e Cotação'!F27=10),AL$23,IF(AND('Pedido e Cotação'!H27="Amino C6",'Pedido e Cotação'!F27=25),AM$23,IF(AND('Pedido e Cotação'!H27="Amino C6",'Pedido e Cotação'!F27=50),AN$23,IF(AND('Pedido e Cotação'!H27="Amino C6",'Pedido e Cotação'!F27=100),AO$23,IF(AND('Pedido e Cotação'!H27="Amino C6",'Pedido e Cotação'!F27=200),AP$23,IF(AND('Pedido e Cotação'!H27="Amino C6",'Pedido e Cotação'!F27=1000),AQ$23,"")))))))</f>
        <v/>
      </c>
      <c r="S17" s="241" t="str">
        <f aca="false">IF('Pedido e Cotação'!I27=0,"",IF(AND('Pedido e Cotação'!I27="FAM",'Pedido e Cotação'!F27=10),AL$24,IF(AND('Pedido e Cotação'!I27="FAM",'Pedido e Cotação'!F27=25),AM$24,IF(AND('Pedido e Cotação'!I27="FAM",'Pedido e Cotação'!F27=50),AN$24,IF(AND('Pedido e Cotação'!I27="FAM",'Pedido e Cotação'!F27=100),AO$24,IF(AND('Pedido e Cotação'!I27="FAM",'Pedido e Cotação'!F27=200),AP$24,IF(AND('Pedido e Cotação'!I27="FAM",'Pedido e Cotação'!F27=1000),AQ$24,"")))))))</f>
        <v/>
      </c>
      <c r="T17" s="241" t="str">
        <f aca="false">IF('Pedido e Cotação'!I27=0,"",IF(AND('Pedido e Cotação'!I27="Amino On",'Pedido e Cotação'!F27=10),AL$25,IF(AND('Pedido e Cotação'!I27="Amino On",'Pedido e Cotação'!F27=25),AM$25,IF(AND('Pedido e Cotação'!I27="Amino On",'Pedido e Cotação'!F27=50),AN$25,IF(AND('Pedido e Cotação'!I27="Amino On",'Pedido e Cotação'!F27=100),AO$25,IF(AND('Pedido e Cotação'!I27="Amino On",'Pedido e Cotação'!F27=200),AP$25,IF(AND('Pedido e Cotação'!I27="Amino On",'Pedido e Cotação'!F27=1000),AQ$25,"")))))))</f>
        <v/>
      </c>
      <c r="U17" s="241" t="str">
        <f aca="false">IF('Pedido e Cotação'!I27=0,"",IF(AND('Pedido e Cotação'!I27="TAMRA",'Pedido e Cotação'!F27=10),AL$26,IF(AND('Pedido e Cotação'!I27="TAMRA",'Pedido e Cotação'!F27=25),AM$26,IF(AND('Pedido e Cotação'!I27="TAMRA",'Pedido e Cotação'!F27=50),AN$26,IF(AND('Pedido e Cotação'!I27="TAMRA",'Pedido e Cotação'!F27=100),AO$26,IF(AND('Pedido e Cotação'!I27="TAMRA",'Pedido e Cotação'!F27=200),AP$26,IF(AND('Pedido e Cotação'!I27="TAMRA",'Pedido e Cotação'!F27=1000),AQ$26,"")))))))</f>
        <v/>
      </c>
      <c r="V17" s="241" t="str">
        <f aca="false">IF('Pedido e Cotação'!I27=0,"",IF(AND('Pedido e Cotação'!I27="BHQ 1",'Pedido e Cotação'!F27=10),AL$27,IF(AND('Pedido e Cotação'!I27="BHQ 1",'Pedido e Cotação'!F27=25),AM$27,IF(AND('Pedido e Cotação'!I27="BHQ 1",'Pedido e Cotação'!F27=50),AN$27,IF(AND('Pedido e Cotação'!I27="BHQ 1",'Pedido e Cotação'!F27=100),AO$27,IF(AND('Pedido e Cotação'!I27="BHQ 1",'Pedido e Cotação'!F27=200),AP$27,IF(AND('Pedido e Cotação'!I27="BHQ 1",'Pedido e Cotação'!F27=1000),AQ$27,"")))))))</f>
        <v/>
      </c>
      <c r="W17" s="241" t="str">
        <f aca="false">IF('Pedido e Cotação'!I27=0,"",IF(AND('Pedido e Cotação'!I27="BHQ 2",'Pedido e Cotação'!F27=10),AL$28,IF(AND('Pedido e Cotação'!I27="BHQ 2",'Pedido e Cotação'!F27=25),AM$28,IF(AND('Pedido e Cotação'!I27="BHQ 2",'Pedido e Cotação'!F27=50),AN$28,IF(AND('Pedido e Cotação'!I27="BHQ 2",'Pedido e Cotação'!F27=100),AO$28,IF(AND('Pedido e Cotação'!I27="BHQ 2",'Pedido e Cotação'!F27=200),AP$28,IF(AND('Pedido e Cotação'!I27="BHQ 2",'Pedido e Cotação'!F27=1000),AQ$28,"")))))))</f>
        <v/>
      </c>
      <c r="X17" s="241" t="str">
        <f aca="false">IF('Pedido e Cotação'!I27=0,"",IF(AND('Pedido e Cotação'!I27="BHQ 3",'Pedido e Cotação'!F27=10),AL$29,IF(AND('Pedido e Cotação'!I27="BHQ 3",'Pedido e Cotação'!F27=25),AM$29,IF(AND('Pedido e Cotação'!I27="BHQ 3",'Pedido e Cotação'!F27=50),AN$29,IF(AND('Pedido e Cotação'!I27="BHQ 3",'Pedido e Cotação'!F27=100),AO$29,IF(AND('Pedido e Cotação'!I27="BHQ 3",'Pedido e Cotação'!F27=200),AP$29,IF(AND('Pedido e Cotação'!I27="BHQ 3",'Pedido e Cotação'!F27=1000),AQ$29,"")))))))</f>
        <v/>
      </c>
      <c r="Y17" s="241" t="str">
        <f aca="false">IF('Pedido e Cotação'!I27=0,"",IF(AND('Pedido e Cotação'!I27="ROX",'Pedido e Cotação'!F27=10),AL$31,IF(AND('Pedido e Cotação'!I27="ROX",'Pedido e Cotação'!F27=25),AM$31,IF(AND('Pedido e Cotação'!I27="ROX",'Pedido e Cotação'!F27=50),AN$31,IF(AND('Pedido e Cotação'!I27="ROX",'Pedido e Cotação'!F27=100),AO$31,IF(AND('Pedido e Cotação'!I27="ROX",'Pedido e Cotação'!F27=200),AP$31,IF(AND('Pedido e Cotação'!I27="ROX",'Pedido e Cotação'!F27=1000),AQ$31,"")))))))</f>
        <v/>
      </c>
      <c r="Z17" s="241" t="str">
        <f aca="false">IF('Pedido e Cotação'!I27=0,"",IF(AND('Pedido e Cotação'!I27="Dabcyl",'Pedido e Cotação'!F27=10),AL$30,IF(AND('Pedido e Cotação'!I27="Dabcyl",'Pedido e Cotação'!F27=25),AM$30,IF(AND('Pedido e Cotação'!I27="Dabcyl",'Pedido e Cotação'!F27=50),AN$30,IF(AND('Pedido e Cotação'!I27="Dabcyl",'Pedido e Cotação'!F27=100),AO$30,IF(AND('Pedido e Cotação'!I27="Dabcyl",'Pedido e Cotação'!F27=200),AP$30,IF(AND('Pedido e Cotação'!I27="Dabcyl",'Pedido e Cotação'!F27=1000),AQ$30,"")))))))</f>
        <v/>
      </c>
      <c r="AA17" s="242" t="str">
        <f aca="false">IF('Pedido e Cotação'!I27=0,"",IF(AND('Pedido e Cotação'!I27="Colesterol TEG",'Pedido e Cotação'!F27=10),AL$32,IF(AND('Pedido e Cotação'!I27="Colesterol TEG",'Pedido e Cotação'!F27=25),AM$32,IF(AND('Pedido e Cotação'!I27="Colesterol TEG",'Pedido e Cotação'!F27=50),AN$32,IF(AND('Pedido e Cotação'!I27="Colesterol TEG",'Pedido e Cotação'!F27=100),AO$32,IF(AND('Pedido e Cotação'!I27="Colesterol TEG",'Pedido e Cotação'!F27=200),AP$32,IF(AND('Pedido e Cotação'!I27="Colesterol TEG",'Pedido e Cotação'!F27=1000),AQ$32,"")))))))</f>
        <v/>
      </c>
      <c r="AB17" s="242" t="str">
        <f aca="false">IF('Pedido e Cotação'!I27=0,"",IF(AND('Pedido e Cotação'!I27="Ferroceno",'Pedido e Cotação'!F27=10),AL$33,IF(AND('Pedido e Cotação'!I27="Ferroceno",'Pedido e Cotação'!F27=25),AM$33,IF(AND('Pedido e Cotação'!I27="Ferroceno",'Pedido e Cotação'!F27=50),AN$33,IF(AND('Pedido e Cotação'!I27="Ferroceno",'Pedido e Cotação'!F27=100),AO$33,IF(AND('Pedido e Cotação'!I27="Ferroceno",'Pedido e Cotação'!F27=200),AP$33,IF(AND('Pedido e Cotação'!I27="Ferroceno",'Pedido e Cotação'!F27=1000),AQ$33,"")))))))</f>
        <v/>
      </c>
      <c r="AC17" s="242" t="str">
        <f aca="false">IF('Pedido e Cotação'!I27=0,"",IF(AND('Pedido e Cotação'!I27="Spacer C3",'Pedido e Cotação'!F27=10),AL$36,IF(AND('Pedido e Cotação'!I27="Spacer C3",'Pedido e Cotação'!F27=25),AM$36,IF(AND('Pedido e Cotação'!I27="Spacer C3",'Pedido e Cotação'!F27=50),AN$36,IF(AND('Pedido e Cotação'!I27="Spacer C3",'Pedido e Cotação'!F27=100),AO$36,IF(AND('Pedido e Cotação'!I27="Spacer C3",'Pedido e Cotação'!F27=200),AP$36,IF(AND('Pedido e Cotação'!I27="Spacer C3",'Pedido e Cotação'!F27=1000),AQ$36,"")))))))</f>
        <v/>
      </c>
      <c r="AD17" s="242" t="str">
        <f aca="false">IF('Pedido e Cotação'!I27=0,"",IF(AND('Pedido e Cotação'!I27="Spacer C6",'Pedido e Cotação'!F27=10),AL$37,IF(AND('Pedido e Cotação'!I27="Spacer C6",'Pedido e Cotação'!F27=25),AM$37,IF(AND('Pedido e Cotação'!I27="Spacer C6",'Pedido e Cotação'!F27=50),AN$37,IF(AND('Pedido e Cotação'!I27="Spacer C6",'Pedido e Cotação'!F27=100),AO$37,IF(AND('Pedido e Cotação'!I27="Spacer C6",'Pedido e Cotação'!F27=200),AP$37,IF(AND('Pedido e Cotação'!I27="Spacer C6",'Pedido e Cotação'!F27=1000),AQ$37,"")))))))</f>
        <v/>
      </c>
      <c r="AE17" s="242" t="str">
        <f aca="false">IF('Pedido e Cotação'!I27=0,"",IF(AND('Pedido e Cotação'!I27="Biotina",'Pedido e Cotação'!F27=10),AL$38,IF(AND('Pedido e Cotação'!I27="Biotina",'Pedido e Cotação'!F27=25),AM$38,IF(AND('Pedido e Cotação'!I27="Biotina",'Pedido e Cotação'!F27=50),AN$38,IF(AND('Pedido e Cotação'!I27="Biotina",'Pedido e Cotação'!F27=100),AO$38,IF(AND('Pedido e Cotação'!I27="Biotina",'Pedido e Cotação'!F27=200),AP$38,IF(AND('Pedido e Cotação'!I27="Biotina",'Pedido e Cotação'!F27=1000),AQ$38,"")))))))</f>
        <v/>
      </c>
      <c r="AF17" s="242" t="str">
        <f aca="false">IF('Pedido e Cotação'!I27=0,"",IF(AND('Pedido e Cotação'!I27="Fosforilação",'Pedido e Cotação'!F27=10),AL$39,IF(AND('Pedido e Cotação'!I27="Fosforilação",'Pedido e Cotação'!F27=25),AM$39,IF(AND('Pedido e Cotação'!I27="Fosforilação",'Pedido e Cotação'!F27=50),AN$39,IF(AND('Pedido e Cotação'!I27="Fosforilação",'Pedido e Cotação'!F27=100),AO$39,IF(AND('Pedido e Cotação'!I27="Fosforilação",'Pedido e Cotação'!F27=200),AP$39,IF(AND('Pedido e Cotação'!I27="Fosforilação",'Pedido e Cotação'!F27=1000),AQ$39,"")))))))</f>
        <v/>
      </c>
      <c r="AG17" s="242" t="str">
        <f aca="false">IF('Pedido e Cotação'!I27=0,"",IF(AND('Pedido e Cotação'!I27="Thiol C6",'Pedido e Cotação'!F27=10),AL$34,IF(AND('Pedido e Cotação'!I27="Thiol C6",'Pedido e Cotação'!F27=25),AM$34,IF(AND('Pedido e Cotação'!I27="Thiol C6",'Pedido e Cotação'!F27=50),AN$34,IF(AND('Pedido e Cotação'!I27="Thiol C6",'Pedido e Cotação'!F27=100),AO$34,IF(AND('Pedido e Cotação'!I27="Thiol C6",'Pedido e Cotação'!F27=200),AP$34,IF(AND('Pedido e Cotação'!I27="Thiol C6",'Pedido e Cotação'!F27=1000),AQ$34,"")))))))</f>
        <v/>
      </c>
      <c r="AH17" s="242" t="str">
        <f aca="false">IF('Pedido e Cotação'!I27=0,"",IF(AND('Pedido e Cotação'!I27="Dithiol Serinol",'Pedido e Cotação'!F27=10),AL$35,IF(AND('Pedido e Cotação'!I27="Dithiol Serinol",'Pedido e Cotação'!F27=25),AM$35,IF(AND('Pedido e Cotação'!I27="Dithiol Serinol",'Pedido e Cotação'!F27=50),AN$35,IF(AND('Pedido e Cotação'!I27="Dithiol Serinol",'Pedido e Cotação'!F27=100),AO$35,IF(AND('Pedido e Cotação'!I27="Dithiol Serinol",'Pedido e Cotação'!F27=200),AP$35,IF(AND('Pedido e Cotação'!I27="Dithiol Serinol",'Pedido e Cotação'!F27=1000),AQ$35,"")))))))</f>
        <v/>
      </c>
      <c r="AI17" s="241" t="n">
        <f aca="false">SUM(A17:AH17)</f>
        <v>0</v>
      </c>
      <c r="AJ17" s="247"/>
      <c r="AK17" s="218" t="s">
        <v>78</v>
      </c>
      <c r="AL17" s="219" t="s">
        <v>399</v>
      </c>
      <c r="AM17" s="219" t="n">
        <v>620</v>
      </c>
      <c r="AN17" s="219" t="n">
        <v>745</v>
      </c>
      <c r="AO17" s="219" t="n">
        <v>890</v>
      </c>
      <c r="AP17" s="219" t="n">
        <v>1070</v>
      </c>
      <c r="AQ17" s="220" t="n">
        <v>1605</v>
      </c>
    </row>
    <row r="18" customFormat="false" ht="14.25" hidden="false" customHeight="false" outlineLevel="0" collapsed="false">
      <c r="A18" s="241" t="str">
        <f aca="false">IF('Pedido e Cotação'!H28=0,"",IF(AND('Pedido e Cotação'!H28="FAM",'Pedido e Cotação'!F28=10),AL$6,IF(AND('Pedido e Cotação'!H28="FAM",'Pedido e Cotação'!F28=25),AM$6,IF(AND('Pedido e Cotação'!H28="FAM",'Pedido e Cotação'!F28=50),AN$6,IF(AND('Pedido e Cotação'!H28="FAM",'Pedido e Cotação'!F28=100),AO$6,IF(AND('Pedido e Cotação'!H28="FAM",'Pedido e Cotação'!F28=200),AP$6,IF(AND('Pedido e Cotação'!H28="FAM",'Pedido e Cotação'!F28=1000),AQ$6,"")))))))</f>
        <v/>
      </c>
      <c r="B18" s="241" t="str">
        <f aca="false">IF('Pedido e Cotação'!H28=0,"",IF(AND('Pedido e Cotação'!H28="Fosforilação",'Pedido e Cotação'!F28=10),AL$7,IF(AND('Pedido e Cotação'!H28="Fosforilação",'Pedido e Cotação'!F28=25),AM$7,IF(AND('Pedido e Cotação'!H28="Fosforilação",'Pedido e Cotação'!F28=50),AN$7,IF(AND('Pedido e Cotação'!H28="Fosforilação",'Pedido e Cotação'!F28=100),AO$7,IF(AND('Pedido e Cotação'!H28="Fosforilação",'Pedido e Cotação'!F28=200),AP$7,IF(AND('Pedido e Cotação'!H28="Fosforilação",'Pedido e Cotação'!F28=1000),AQ$7,"")))))))</f>
        <v/>
      </c>
      <c r="C18" s="241" t="str">
        <f aca="false">IF('Pedido e Cotação'!H28=0,"",IF(AND('Pedido e Cotação'!H28="Quasar 570",'Pedido e Cotação'!F28=10),AL$8,IF(AND('Pedido e Cotação'!H28="Quasar 570",'Pedido e Cotação'!F28=25),AM$8,IF(AND('Pedido e Cotação'!H28="Quasar 570",'Pedido e Cotação'!F28=50),AN$8,IF(AND('Pedido e Cotação'!H28="Quasar 570",'Pedido e Cotação'!F28=100),AO$8,IF(AND('Pedido e Cotação'!H28="Quasar 570",'Pedido e Cotação'!F28=200),AP$8,IF(AND('Pedido e Cotação'!H28="Quasar 570",'Pedido e Cotação'!F28=1000),AQ$8,"")))))))</f>
        <v/>
      </c>
      <c r="D18" s="241" t="str">
        <f aca="false">IF('Pedido e Cotação'!H28=0,"",IF(AND('Pedido e Cotação'!H28="Quasar 670",'Pedido e Cotação'!F28=10),AL$9,IF(AND('Pedido e Cotação'!H28="Quasar 670",'Pedido e Cotação'!F28=25),AM$9,IF(AND('Pedido e Cotação'!H28="Quasar 670",'Pedido e Cotação'!F28=50),AN$9,IF(AND('Pedido e Cotação'!H28="Quasar 670",'Pedido e Cotação'!F28=100),AO$9,IF(AND('Pedido e Cotação'!H28="Quasar 670",'Pedido e Cotação'!F28=200),AP$9,IF(AND('Pedido e Cotação'!H28="Quasar 670",'Pedido e Cotação'!F28=1000),AQ$9,"")))))))</f>
        <v/>
      </c>
      <c r="E18" s="241" t="str">
        <f aca="false">IF('Pedido e Cotação'!H28=0,"",IF(AND('Pedido e Cotação'!H28="Quasar 705",'Pedido e Cotação'!F28=10),AL$10,IF(AND('Pedido e Cotação'!H28="Quasar 705",'Pedido e Cotação'!F28=25),AM$10,IF(AND('Pedido e Cotação'!H28="Quasar 705",'Pedido e Cotação'!F28=50),AN$10,IF(AND('Pedido e Cotação'!H28="Quasar 705",'Pedido e Cotação'!F28=100),AO$10,IF(AND('Pedido e Cotação'!H28="Quasar 705",'Pedido e Cotação'!F28=200),AP$10,IF(AND('Pedido e Cotação'!H28="Quasar 705",'Pedido e Cotação'!F28=1000),AQ$10,"")))))))</f>
        <v/>
      </c>
      <c r="F18" s="241" t="str">
        <f aca="false">IF('Pedido e Cotação'!H28=0,"",IF(AND('Pedido e Cotação'!H28="CAL Flúor Orange 560",'Pedido e Cotação'!F28=10),AL$11,IF(AND('Pedido e Cotação'!H28="CAL Flúor Orange 560",'Pedido e Cotação'!F28=25),AM$11,IF(AND('Pedido e Cotação'!H28="CAL Flúor Orange 560",'Pedido e Cotação'!F28=50),AN$11,IF(AND('Pedido e Cotação'!H28="CAL Flúor Orange 560",'Pedido e Cotação'!F28=100),AO$11,IF(AND('Pedido e Cotação'!H28="CAL Flúor Orange 560",'Pedido e Cotação'!F28=200),AP$11,IF(AND('Pedido e Cotação'!H28="CAL Flúor Orange 560",'Pedido e Cotação'!F28=1000),AQ$11,"")))))))</f>
        <v/>
      </c>
      <c r="G18" s="241" t="str">
        <f aca="false">IF('Pedido e Cotação'!H28=0,"",IF(AND('Pedido e Cotação'!H28="CAL Flúor Red 590",'Pedido e Cotação'!F28=10),AL$12,IF(AND('Pedido e Cotação'!H28="CAL Flúor Red 590",'Pedido e Cotação'!F28=25),AM$12,IF(AND('Pedido e Cotação'!H28="CAL Flúor Red 590",'Pedido e Cotação'!F28=50),AN$12,IF(AND('Pedido e Cotação'!H28="CAL Flúor Red 590",'Pedido e Cotação'!F28=100),AO$12,IF(AND('Pedido e Cotação'!H28="CAL Flúor Red 590",'Pedido e Cotação'!F28=200),AP$12,IF(AND('Pedido e Cotação'!H28="CAL Flúor Red 590",'Pedido e Cotação'!F28=1000),AQ$12,"")))))))</f>
        <v/>
      </c>
      <c r="H18" s="241" t="str">
        <f aca="false">IF('Pedido e Cotação'!H28=0,"",IF(AND('Pedido e Cotação'!H28="CAL Flúor Red 610",'Pedido e Cotação'!F28=10),AL$13,IF(AND('Pedido e Cotação'!H28="CAL Flúor Red 610",'Pedido e Cotação'!F28=25),AM$13,IF(AND('Pedido e Cotação'!H28="CAL Flúor Red 610",'Pedido e Cotação'!F28=50),AN$13,IF(AND('Pedido e Cotação'!H28="CAL Flúor Red 610",'Pedido e Cotação'!F28=100),AO$13,IF(AND('Pedido e Cotação'!H28="CAL Flúor Red 610",'Pedido e Cotação'!F28=200),AP$13,IF(AND('Pedido e Cotação'!H28="CAL Flúor Red 610",'Pedido e Cotação'!F28=1000),AQ$13,"")))))))</f>
        <v/>
      </c>
      <c r="I18" s="241" t="str">
        <f aca="false">IF('Pedido e Cotação'!H28=0,"",IF(AND('Pedido e Cotação'!H28="TET",'Pedido e Cotação'!F28=10),AL$14,IF(AND('Pedido e Cotação'!H28="TET",'Pedido e Cotação'!F28=25),AM$14,IF(AND('Pedido e Cotação'!H28="TET",'Pedido e Cotação'!F28=50),AN$14,IF(AND('Pedido e Cotação'!H28="TET",'Pedido e Cotação'!F28=100),AO$14,IF(AND('Pedido e Cotação'!H28="TET",'Pedido e Cotação'!F28=200),AP$14,IF(AND('Pedido e Cotação'!H28="TET",'Pedido e Cotação'!F28=1000),AQ$14,"")))))))</f>
        <v/>
      </c>
      <c r="J18" s="241" t="str">
        <f aca="false">IF('Pedido e Cotação'!H28=0,"",IF(AND('Pedido e Cotação'!H28="PEG-6",'Pedido e Cotação'!F28=10),AL$19,IF(AND('Pedido e Cotação'!H28="PEG-6",'Pedido e Cotação'!F28=25),AM$19,IF(AND('Pedido e Cotação'!H28="PEG-6",'Pedido e Cotação'!F28=50),AN$19,IF(AND('Pedido e Cotação'!H28="PEG-6",'Pedido e Cotação'!F28=100),AO$19,IF(AND('Pedido e Cotação'!H28="PEG-6",'Pedido e Cotação'!F28=200),AP$19,IF(AND('Pedido e Cotação'!H28="PEG-6",'Pedido e Cotação'!F28=1000),AQ$19,"")))))))</f>
        <v/>
      </c>
      <c r="K18" s="241" t="str">
        <f aca="false">IF('Pedido e Cotação'!H28=0,"",IF(AND('Pedido e Cotação'!H28="Biotina",'Pedido e Cotação'!F28=10),AL$18,IF(AND('Pedido e Cotação'!H28="Biotina",'Pedido e Cotação'!F28=25),AM$18,IF(AND('Pedido e Cotação'!H28="Biotina",'Pedido e Cotação'!F28=50),AN$18,IF(AND('Pedido e Cotação'!H28="Biotina",'Pedido e Cotação'!F28=100),AO$18,IF(AND('Pedido e Cotação'!H28="Biotina",'Pedido e Cotação'!F28=200),AP$18,IF(AND('Pedido e Cotação'!H28="Biotina",'Pedido e Cotação'!F28=1000),AQ$18,"")))))))</f>
        <v/>
      </c>
      <c r="L18" s="241" t="str">
        <f aca="false">IF('Pedido e Cotação'!H28=0,"",IF(AND('Pedido e Cotação'!H28="Thiol C6",'Pedido e Cotação'!F28=10),AL$22,IF(AND('Pedido e Cotação'!H28="Thiol C6",'Pedido e Cotação'!F28=25),AM$22,IF(AND('Pedido e Cotação'!H28="Thiol C6",'Pedido e Cotação'!F28=50),AN$22,IF(AND('Pedido e Cotação'!H28="Thiol C6",'Pedido e Cotação'!F28=100),AO$22,IF(AND('Pedido e Cotação'!H28="Thiol C6",'Pedido e Cotação'!F28=200),AP$22,IF(AND('Pedido e Cotação'!H28="Thiol C6",'Pedido e Cotação'!F28=1000),AQ$22,"")))))))</f>
        <v/>
      </c>
      <c r="M18" s="241" t="str">
        <f aca="false">IF('Pedido e Cotação'!H28=0,"",IF(AND('Pedido e Cotação'!H28="Cy3",'Pedido e Cotação'!F28=10),AL$16,IF(AND('Pedido e Cotação'!H28="Cy3",'Pedido e Cotação'!F28=25),AM$16,IF(AND('Pedido e Cotação'!H28="Cy3",'Pedido e Cotação'!F28=50),AN$16,IF(AND('Pedido e Cotação'!H28="Cy3",'Pedido e Cotação'!F28=100),AO$16,IF(AND('Pedido e Cotação'!H28="Cy3",'Pedido e Cotação'!F28=200),AP$16,IF(AND('Pedido e Cotação'!H28="Cy3",'Pedido e Cotação'!F28=1000),AQ$16,"")))))))</f>
        <v/>
      </c>
      <c r="N18" s="241" t="str">
        <f aca="false">IF('Pedido e Cotação'!H28=0,"",IF(AND('Pedido e Cotação'!H28="Cy5",'Pedido e Cotação'!F28=10),AL$17,IF(AND('Pedido e Cotação'!H28="Cy5",'Pedido e Cotação'!F28=25),AM$17,IF(AND('Pedido e Cotação'!H28="Cy5",'Pedido e Cotação'!F28=50),AN$17,IF(AND('Pedido e Cotação'!H28="Cy5",'Pedido e Cotação'!F28=100),AO$17,IF(AND('Pedido e Cotação'!H28="Cy5",'Pedido e Cotação'!F28=200),AP$17,IF(AND('Pedido e Cotação'!H28="Cy5",'Pedido e Cotação'!F28=1000),AQ$17,"")))))))</f>
        <v/>
      </c>
      <c r="O18" s="241" t="str">
        <f aca="false">IF('Pedido e Cotação'!H28=0,"",IF(AND('Pedido e Cotação'!H28="C3 Spacer",'Pedido e Cotação'!F28=10),AL$20,IF(AND('Pedido e Cotação'!H28="C3 Spacer",'Pedido e Cotação'!F28=25),AM$20,IF(AND('Pedido e Cotação'!H28="C3 Spacer",'Pedido e Cotação'!F28=50),AN$20,IF(AND('Pedido e Cotação'!H28="C3 Spacer",'Pedido e Cotação'!F28=100),AO$20,IF(AND('Pedido e Cotação'!H28="C3 Spacer",'Pedido e Cotação'!F28=200),AP$20,IF(AND('Pedido e Cotação'!H28="C3 Spacer",'Pedido e Cotação'!F28=1000),AQ$20,"")))))))</f>
        <v/>
      </c>
      <c r="P18" s="241" t="str">
        <f aca="false">IF('Pedido e Cotação'!H28=0,"",IF(AND('Pedido e Cotação'!H28="C6 Spacer",'Pedido e Cotação'!F28=10),AL$21,IF(AND('Pedido e Cotação'!H28="C6 Spacer",'Pedido e Cotação'!F28=25),AM$21,IF(AND('Pedido e Cotação'!H28="C6 Spacer",'Pedido e Cotação'!F28=50),AN$21,IF(AND('Pedido e Cotação'!H28="C6 Spacer",'Pedido e Cotação'!F28=100),AO$21,IF(AND('Pedido e Cotação'!H28="C6 Spacer",'Pedido e Cotação'!F28=200),AP$21,IF(AND('Pedido e Cotação'!H28="C6 Spacer",'Pedido e Cotação'!F28=1000),AQ$21,"")))))))</f>
        <v/>
      </c>
      <c r="Q18" s="241" t="str">
        <f aca="false">IF('Pedido e Cotação'!H28=0,"",IF(AND('Pedido e Cotação'!H28="HEX",'Pedido e Cotação'!F28=10),AL$15,IF(AND('Pedido e Cotação'!H28="HEX",'Pedido e Cotação'!F28=25),AM$15,IF(AND('Pedido e Cotação'!H28="HEX",'Pedido e Cotação'!F28=50),AN$15,IF(AND('Pedido e Cotação'!H28="HEX",'Pedido e Cotação'!F28=100),AO$15,IF(AND('Pedido e Cotação'!H28="HEX",'Pedido e Cotação'!F28=200),AP$15,IF(AND('Pedido e Cotação'!H28="HEX",'Pedido e Cotação'!F28=1000),AQ$15,"")))))))</f>
        <v/>
      </c>
      <c r="R18" s="241" t="str">
        <f aca="false">IF('Pedido e Cotação'!H28=0,"",IF(AND('Pedido e Cotação'!H28="Amino C6",'Pedido e Cotação'!F28=10),AL$23,IF(AND('Pedido e Cotação'!H28="Amino C6",'Pedido e Cotação'!F28=25),AM$23,IF(AND('Pedido e Cotação'!H28="Amino C6",'Pedido e Cotação'!F28=50),AN$23,IF(AND('Pedido e Cotação'!H28="Amino C6",'Pedido e Cotação'!F28=100),AO$23,IF(AND('Pedido e Cotação'!H28="Amino C6",'Pedido e Cotação'!F28=200),AP$23,IF(AND('Pedido e Cotação'!H28="Amino C6",'Pedido e Cotação'!F28=1000),AQ$23,"")))))))</f>
        <v/>
      </c>
      <c r="S18" s="241" t="str">
        <f aca="false">IF('Pedido e Cotação'!I28=0,"",IF(AND('Pedido e Cotação'!I28="FAM",'Pedido e Cotação'!F28=10),AL$24,IF(AND('Pedido e Cotação'!I28="FAM",'Pedido e Cotação'!F28=25),AM$24,IF(AND('Pedido e Cotação'!I28="FAM",'Pedido e Cotação'!F28=50),AN$24,IF(AND('Pedido e Cotação'!I28="FAM",'Pedido e Cotação'!F28=100),AO$24,IF(AND('Pedido e Cotação'!I28="FAM",'Pedido e Cotação'!F28=200),AP$24,IF(AND('Pedido e Cotação'!I28="FAM",'Pedido e Cotação'!F28=1000),AQ$24,"")))))))</f>
        <v/>
      </c>
      <c r="T18" s="241" t="str">
        <f aca="false">IF('Pedido e Cotação'!I28=0,"",IF(AND('Pedido e Cotação'!I28="Amino On",'Pedido e Cotação'!F28=10),AL$25,IF(AND('Pedido e Cotação'!I28="Amino On",'Pedido e Cotação'!F28=25),AM$25,IF(AND('Pedido e Cotação'!I28="Amino On",'Pedido e Cotação'!F28=50),AN$25,IF(AND('Pedido e Cotação'!I28="Amino On",'Pedido e Cotação'!F28=100),AO$25,IF(AND('Pedido e Cotação'!I28="Amino On",'Pedido e Cotação'!F28=200),AP$25,IF(AND('Pedido e Cotação'!I28="Amino On",'Pedido e Cotação'!F28=1000),AQ$25,"")))))))</f>
        <v/>
      </c>
      <c r="U18" s="241" t="str">
        <f aca="false">IF('Pedido e Cotação'!I28=0,"",IF(AND('Pedido e Cotação'!I28="TAMRA",'Pedido e Cotação'!F28=10),AL$26,IF(AND('Pedido e Cotação'!I28="TAMRA",'Pedido e Cotação'!F28=25),AM$26,IF(AND('Pedido e Cotação'!I28="TAMRA",'Pedido e Cotação'!F28=50),AN$26,IF(AND('Pedido e Cotação'!I28="TAMRA",'Pedido e Cotação'!F28=100),AO$26,IF(AND('Pedido e Cotação'!I28="TAMRA",'Pedido e Cotação'!F28=200),AP$26,IF(AND('Pedido e Cotação'!I28="TAMRA",'Pedido e Cotação'!F28=1000),AQ$26,"")))))))</f>
        <v/>
      </c>
      <c r="V18" s="241" t="str">
        <f aca="false">IF('Pedido e Cotação'!I28=0,"",IF(AND('Pedido e Cotação'!I28="BHQ 1",'Pedido e Cotação'!F28=10),AL$27,IF(AND('Pedido e Cotação'!I28="BHQ 1",'Pedido e Cotação'!F28=25),AM$27,IF(AND('Pedido e Cotação'!I28="BHQ 1",'Pedido e Cotação'!F28=50),AN$27,IF(AND('Pedido e Cotação'!I28="BHQ 1",'Pedido e Cotação'!F28=100),AO$27,IF(AND('Pedido e Cotação'!I28="BHQ 1",'Pedido e Cotação'!F28=200),AP$27,IF(AND('Pedido e Cotação'!I28="BHQ 1",'Pedido e Cotação'!F28=1000),AQ$27,"")))))))</f>
        <v/>
      </c>
      <c r="W18" s="241" t="str">
        <f aca="false">IF('Pedido e Cotação'!I28=0,"",IF(AND('Pedido e Cotação'!I28="BHQ 2",'Pedido e Cotação'!F28=10),AL$28,IF(AND('Pedido e Cotação'!I28="BHQ 2",'Pedido e Cotação'!F28=25),AM$28,IF(AND('Pedido e Cotação'!I28="BHQ 2",'Pedido e Cotação'!F28=50),AN$28,IF(AND('Pedido e Cotação'!I28="BHQ 2",'Pedido e Cotação'!F28=100),AO$28,IF(AND('Pedido e Cotação'!I28="BHQ 2",'Pedido e Cotação'!F28=200),AP$28,IF(AND('Pedido e Cotação'!I28="BHQ 2",'Pedido e Cotação'!F28=1000),AQ$28,"")))))))</f>
        <v/>
      </c>
      <c r="X18" s="241" t="str">
        <f aca="false">IF('Pedido e Cotação'!I28=0,"",IF(AND('Pedido e Cotação'!I28="BHQ 3",'Pedido e Cotação'!F28=10),AL$29,IF(AND('Pedido e Cotação'!I28="BHQ 3",'Pedido e Cotação'!F28=25),AM$29,IF(AND('Pedido e Cotação'!I28="BHQ 3",'Pedido e Cotação'!F28=50),AN$29,IF(AND('Pedido e Cotação'!I28="BHQ 3",'Pedido e Cotação'!F28=100),AO$29,IF(AND('Pedido e Cotação'!I28="BHQ 3",'Pedido e Cotação'!F28=200),AP$29,IF(AND('Pedido e Cotação'!I28="BHQ 3",'Pedido e Cotação'!F28=1000),AQ$29,"")))))))</f>
        <v/>
      </c>
      <c r="Y18" s="241" t="str">
        <f aca="false">IF('Pedido e Cotação'!I28=0,"",IF(AND('Pedido e Cotação'!I28="ROX",'Pedido e Cotação'!F28=10),AL$31,IF(AND('Pedido e Cotação'!I28="ROX",'Pedido e Cotação'!F28=25),AM$31,IF(AND('Pedido e Cotação'!I28="ROX",'Pedido e Cotação'!F28=50),AN$31,IF(AND('Pedido e Cotação'!I28="ROX",'Pedido e Cotação'!F28=100),AO$31,IF(AND('Pedido e Cotação'!I28="ROX",'Pedido e Cotação'!F28=200),AP$31,IF(AND('Pedido e Cotação'!I28="ROX",'Pedido e Cotação'!F28=1000),AQ$31,"")))))))</f>
        <v/>
      </c>
      <c r="Z18" s="241" t="str">
        <f aca="false">IF('Pedido e Cotação'!I28=0,"",IF(AND('Pedido e Cotação'!I28="Dabcyl",'Pedido e Cotação'!F28=10),AL$30,IF(AND('Pedido e Cotação'!I28="Dabcyl",'Pedido e Cotação'!F28=25),AM$30,IF(AND('Pedido e Cotação'!I28="Dabcyl",'Pedido e Cotação'!F28=50),AN$30,IF(AND('Pedido e Cotação'!I28="Dabcyl",'Pedido e Cotação'!F28=100),AO$30,IF(AND('Pedido e Cotação'!I28="Dabcyl",'Pedido e Cotação'!F28=200),AP$30,IF(AND('Pedido e Cotação'!I28="Dabcyl",'Pedido e Cotação'!F28=1000),AQ$30,"")))))))</f>
        <v/>
      </c>
      <c r="AA18" s="242" t="str">
        <f aca="false">IF('Pedido e Cotação'!I28=0,"",IF(AND('Pedido e Cotação'!I28="Colesterol TEG",'Pedido e Cotação'!F28=10),AL$32,IF(AND('Pedido e Cotação'!I28="Colesterol TEG",'Pedido e Cotação'!F28=25),AM$32,IF(AND('Pedido e Cotação'!I28="Colesterol TEG",'Pedido e Cotação'!F28=50),AN$32,IF(AND('Pedido e Cotação'!I28="Colesterol TEG",'Pedido e Cotação'!F28=100),AO$32,IF(AND('Pedido e Cotação'!I28="Colesterol TEG",'Pedido e Cotação'!F28=200),AP$32,IF(AND('Pedido e Cotação'!I28="Colesterol TEG",'Pedido e Cotação'!F28=1000),AQ$32,"")))))))</f>
        <v/>
      </c>
      <c r="AB18" s="242" t="str">
        <f aca="false">IF('Pedido e Cotação'!I28=0,"",IF(AND('Pedido e Cotação'!I28="Ferroceno",'Pedido e Cotação'!F28=10),AL$33,IF(AND('Pedido e Cotação'!I28="Ferroceno",'Pedido e Cotação'!F28=25),AM$33,IF(AND('Pedido e Cotação'!I28="Ferroceno",'Pedido e Cotação'!F28=50),AN$33,IF(AND('Pedido e Cotação'!I28="Ferroceno",'Pedido e Cotação'!F28=100),AO$33,IF(AND('Pedido e Cotação'!I28="Ferroceno",'Pedido e Cotação'!F28=200),AP$33,IF(AND('Pedido e Cotação'!I28="Ferroceno",'Pedido e Cotação'!F28=1000),AQ$33,"")))))))</f>
        <v/>
      </c>
      <c r="AC18" s="242" t="str">
        <f aca="false">IF('Pedido e Cotação'!I28=0,"",IF(AND('Pedido e Cotação'!I28="Spacer C3",'Pedido e Cotação'!F28=10),AL$36,IF(AND('Pedido e Cotação'!I28="Spacer C3",'Pedido e Cotação'!F28=25),AM$36,IF(AND('Pedido e Cotação'!I28="Spacer C3",'Pedido e Cotação'!F28=50),AN$36,IF(AND('Pedido e Cotação'!I28="Spacer C3",'Pedido e Cotação'!F28=100),AO$36,IF(AND('Pedido e Cotação'!I28="Spacer C3",'Pedido e Cotação'!F28=200),AP$36,IF(AND('Pedido e Cotação'!I28="Spacer C3",'Pedido e Cotação'!F28=1000),AQ$36,"")))))))</f>
        <v/>
      </c>
      <c r="AD18" s="242" t="str">
        <f aca="false">IF('Pedido e Cotação'!I28=0,"",IF(AND('Pedido e Cotação'!I28="Spacer C6",'Pedido e Cotação'!F28=10),AL$37,IF(AND('Pedido e Cotação'!I28="Spacer C6",'Pedido e Cotação'!F28=25),AM$37,IF(AND('Pedido e Cotação'!I28="Spacer C6",'Pedido e Cotação'!F28=50),AN$37,IF(AND('Pedido e Cotação'!I28="Spacer C6",'Pedido e Cotação'!F28=100),AO$37,IF(AND('Pedido e Cotação'!I28="Spacer C6",'Pedido e Cotação'!F28=200),AP$37,IF(AND('Pedido e Cotação'!I28="Spacer C6",'Pedido e Cotação'!F28=1000),AQ$37,"")))))))</f>
        <v/>
      </c>
      <c r="AE18" s="242" t="str">
        <f aca="false">IF('Pedido e Cotação'!I28=0,"",IF(AND('Pedido e Cotação'!I28="Biotina",'Pedido e Cotação'!F28=10),AL$38,IF(AND('Pedido e Cotação'!I28="Biotina",'Pedido e Cotação'!F28=25),AM$38,IF(AND('Pedido e Cotação'!I28="Biotina",'Pedido e Cotação'!F28=50),AN$38,IF(AND('Pedido e Cotação'!I28="Biotina",'Pedido e Cotação'!F28=100),AO$38,IF(AND('Pedido e Cotação'!I28="Biotina",'Pedido e Cotação'!F28=200),AP$38,IF(AND('Pedido e Cotação'!I28="Biotina",'Pedido e Cotação'!F28=1000),AQ$38,"")))))))</f>
        <v/>
      </c>
      <c r="AF18" s="242" t="str">
        <f aca="false">IF('Pedido e Cotação'!I28=0,"",IF(AND('Pedido e Cotação'!I28="Fosforilação",'Pedido e Cotação'!F28=10),AL$39,IF(AND('Pedido e Cotação'!I28="Fosforilação",'Pedido e Cotação'!F28=25),AM$39,IF(AND('Pedido e Cotação'!I28="Fosforilação",'Pedido e Cotação'!F28=50),AN$39,IF(AND('Pedido e Cotação'!I28="Fosforilação",'Pedido e Cotação'!F28=100),AO$39,IF(AND('Pedido e Cotação'!I28="Fosforilação",'Pedido e Cotação'!F28=200),AP$39,IF(AND('Pedido e Cotação'!I28="Fosforilação",'Pedido e Cotação'!F28=1000),AQ$39,"")))))))</f>
        <v/>
      </c>
      <c r="AG18" s="242" t="str">
        <f aca="false">IF('Pedido e Cotação'!I28=0,"",IF(AND('Pedido e Cotação'!I28="Thiol C6",'Pedido e Cotação'!F28=10),AL$34,IF(AND('Pedido e Cotação'!I28="Thiol C6",'Pedido e Cotação'!F28=25),AM$34,IF(AND('Pedido e Cotação'!I28="Thiol C6",'Pedido e Cotação'!F28=50),AN$34,IF(AND('Pedido e Cotação'!I28="Thiol C6",'Pedido e Cotação'!F28=100),AO$34,IF(AND('Pedido e Cotação'!I28="Thiol C6",'Pedido e Cotação'!F28=200),AP$34,IF(AND('Pedido e Cotação'!I28="Thiol C6",'Pedido e Cotação'!F28=1000),AQ$34,"")))))))</f>
        <v/>
      </c>
      <c r="AH18" s="242" t="str">
        <f aca="false">IF('Pedido e Cotação'!I28=0,"",IF(AND('Pedido e Cotação'!I28="Dithiol Serinol",'Pedido e Cotação'!F28=10),AL$35,IF(AND('Pedido e Cotação'!I28="Dithiol Serinol",'Pedido e Cotação'!F28=25),AM$35,IF(AND('Pedido e Cotação'!I28="Dithiol Serinol",'Pedido e Cotação'!F28=50),AN$35,IF(AND('Pedido e Cotação'!I28="Dithiol Serinol",'Pedido e Cotação'!F28=100),AO$35,IF(AND('Pedido e Cotação'!I28="Dithiol Serinol",'Pedido e Cotação'!F28=200),AP$35,IF(AND('Pedido e Cotação'!I28="Dithiol Serinol",'Pedido e Cotação'!F28=1000),AQ$35,"")))))))</f>
        <v/>
      </c>
      <c r="AI18" s="241" t="n">
        <f aca="false">SUM(A18:AH18)</f>
        <v>0</v>
      </c>
      <c r="AJ18" s="247"/>
      <c r="AK18" s="218" t="s">
        <v>73</v>
      </c>
      <c r="AL18" s="219" t="s">
        <v>399</v>
      </c>
      <c r="AM18" s="219" t="n">
        <v>250</v>
      </c>
      <c r="AN18" s="219" t="n">
        <v>300</v>
      </c>
      <c r="AO18" s="219" t="n">
        <v>355</v>
      </c>
      <c r="AP18" s="219" t="n">
        <v>430</v>
      </c>
      <c r="AQ18" s="220" t="n">
        <v>645</v>
      </c>
    </row>
    <row r="19" customFormat="false" ht="14.25" hidden="false" customHeight="false" outlineLevel="0" collapsed="false">
      <c r="A19" s="241" t="str">
        <f aca="false">IF('Pedido e Cotação'!H29=0,"",IF(AND('Pedido e Cotação'!H29="FAM",'Pedido e Cotação'!F29=10),AL$6,IF(AND('Pedido e Cotação'!H29="FAM",'Pedido e Cotação'!F29=25),AM$6,IF(AND('Pedido e Cotação'!H29="FAM",'Pedido e Cotação'!F29=50),AN$6,IF(AND('Pedido e Cotação'!H29="FAM",'Pedido e Cotação'!F29=100),AO$6,IF(AND('Pedido e Cotação'!H29="FAM",'Pedido e Cotação'!F29=200),AP$6,IF(AND('Pedido e Cotação'!H29="FAM",'Pedido e Cotação'!F29=1000),AQ$6,"")))))))</f>
        <v/>
      </c>
      <c r="B19" s="241" t="str">
        <f aca="false">IF('Pedido e Cotação'!H29=0,"",IF(AND('Pedido e Cotação'!H29="Fosforilação",'Pedido e Cotação'!F29=10),AL$7,IF(AND('Pedido e Cotação'!H29="Fosforilação",'Pedido e Cotação'!F29=25),AM$7,IF(AND('Pedido e Cotação'!H29="Fosforilação",'Pedido e Cotação'!F29=50),AN$7,IF(AND('Pedido e Cotação'!H29="Fosforilação",'Pedido e Cotação'!F29=100),AO$7,IF(AND('Pedido e Cotação'!H29="Fosforilação",'Pedido e Cotação'!F29=200),AP$7,IF(AND('Pedido e Cotação'!H29="Fosforilação",'Pedido e Cotação'!F29=1000),AQ$7,"")))))))</f>
        <v/>
      </c>
      <c r="C19" s="241" t="str">
        <f aca="false">IF('Pedido e Cotação'!H29=0,"",IF(AND('Pedido e Cotação'!H29="Quasar 570",'Pedido e Cotação'!F29=10),AL$8,IF(AND('Pedido e Cotação'!H29="Quasar 570",'Pedido e Cotação'!F29=25),AM$8,IF(AND('Pedido e Cotação'!H29="Quasar 570",'Pedido e Cotação'!F29=50),AN$8,IF(AND('Pedido e Cotação'!H29="Quasar 570",'Pedido e Cotação'!F29=100),AO$8,IF(AND('Pedido e Cotação'!H29="Quasar 570",'Pedido e Cotação'!F29=200),AP$8,IF(AND('Pedido e Cotação'!H29="Quasar 570",'Pedido e Cotação'!F29=1000),AQ$8,"")))))))</f>
        <v/>
      </c>
      <c r="D19" s="241" t="str">
        <f aca="false">IF('Pedido e Cotação'!H29=0,"",IF(AND('Pedido e Cotação'!H29="Quasar 670",'Pedido e Cotação'!F29=10),AL$9,IF(AND('Pedido e Cotação'!H29="Quasar 670",'Pedido e Cotação'!F29=25),AM$9,IF(AND('Pedido e Cotação'!H29="Quasar 670",'Pedido e Cotação'!F29=50),AN$9,IF(AND('Pedido e Cotação'!H29="Quasar 670",'Pedido e Cotação'!F29=100),AO$9,IF(AND('Pedido e Cotação'!H29="Quasar 670",'Pedido e Cotação'!F29=200),AP$9,IF(AND('Pedido e Cotação'!H29="Quasar 670",'Pedido e Cotação'!F29=1000),AQ$9,"")))))))</f>
        <v/>
      </c>
      <c r="E19" s="241" t="str">
        <f aca="false">IF('Pedido e Cotação'!H29=0,"",IF(AND('Pedido e Cotação'!H29="Quasar 705",'Pedido e Cotação'!F29=10),AL$10,IF(AND('Pedido e Cotação'!H29="Quasar 705",'Pedido e Cotação'!F29=25),AM$10,IF(AND('Pedido e Cotação'!H29="Quasar 705",'Pedido e Cotação'!F29=50),AN$10,IF(AND('Pedido e Cotação'!H29="Quasar 705",'Pedido e Cotação'!F29=100),AO$10,IF(AND('Pedido e Cotação'!H29="Quasar 705",'Pedido e Cotação'!F29=200),AP$10,IF(AND('Pedido e Cotação'!H29="Quasar 705",'Pedido e Cotação'!F29=1000),AQ$10,"")))))))</f>
        <v/>
      </c>
      <c r="F19" s="241" t="str">
        <f aca="false">IF('Pedido e Cotação'!H29=0,"",IF(AND('Pedido e Cotação'!H29="CAL Flúor Orange 560",'Pedido e Cotação'!F29=10),AL$11,IF(AND('Pedido e Cotação'!H29="CAL Flúor Orange 560",'Pedido e Cotação'!F29=25),AM$11,IF(AND('Pedido e Cotação'!H29="CAL Flúor Orange 560",'Pedido e Cotação'!F29=50),AN$11,IF(AND('Pedido e Cotação'!H29="CAL Flúor Orange 560",'Pedido e Cotação'!F29=100),AO$11,IF(AND('Pedido e Cotação'!H29="CAL Flúor Orange 560",'Pedido e Cotação'!F29=200),AP$11,IF(AND('Pedido e Cotação'!H29="CAL Flúor Orange 560",'Pedido e Cotação'!F29=1000),AQ$11,"")))))))</f>
        <v/>
      </c>
      <c r="G19" s="241" t="str">
        <f aca="false">IF('Pedido e Cotação'!H29=0,"",IF(AND('Pedido e Cotação'!H29="CAL Flúor Red 590",'Pedido e Cotação'!F29=10),AL$12,IF(AND('Pedido e Cotação'!H29="CAL Flúor Red 590",'Pedido e Cotação'!F29=25),AM$12,IF(AND('Pedido e Cotação'!H29="CAL Flúor Red 590",'Pedido e Cotação'!F29=50),AN$12,IF(AND('Pedido e Cotação'!H29="CAL Flúor Red 590",'Pedido e Cotação'!F29=100),AO$12,IF(AND('Pedido e Cotação'!H29="CAL Flúor Red 590",'Pedido e Cotação'!F29=200),AP$12,IF(AND('Pedido e Cotação'!H29="CAL Flúor Red 590",'Pedido e Cotação'!F29=1000),AQ$12,"")))))))</f>
        <v/>
      </c>
      <c r="H19" s="241" t="str">
        <f aca="false">IF('Pedido e Cotação'!H29=0,"",IF(AND('Pedido e Cotação'!H29="CAL Flúor Red 610",'Pedido e Cotação'!F29=10),AL$13,IF(AND('Pedido e Cotação'!H29="CAL Flúor Red 610",'Pedido e Cotação'!F29=25),AM$13,IF(AND('Pedido e Cotação'!H29="CAL Flúor Red 610",'Pedido e Cotação'!F29=50),AN$13,IF(AND('Pedido e Cotação'!H29="CAL Flúor Red 610",'Pedido e Cotação'!F29=100),AO$13,IF(AND('Pedido e Cotação'!H29="CAL Flúor Red 610",'Pedido e Cotação'!F29=200),AP$13,IF(AND('Pedido e Cotação'!H29="CAL Flúor Red 610",'Pedido e Cotação'!F29=1000),AQ$13,"")))))))</f>
        <v/>
      </c>
      <c r="I19" s="241" t="str">
        <f aca="false">IF('Pedido e Cotação'!H29=0,"",IF(AND('Pedido e Cotação'!H29="TET",'Pedido e Cotação'!F29=10),AL$14,IF(AND('Pedido e Cotação'!H29="TET",'Pedido e Cotação'!F29=25),AM$14,IF(AND('Pedido e Cotação'!H29="TET",'Pedido e Cotação'!F29=50),AN$14,IF(AND('Pedido e Cotação'!H29="TET",'Pedido e Cotação'!F29=100),AO$14,IF(AND('Pedido e Cotação'!H29="TET",'Pedido e Cotação'!F29=200),AP$14,IF(AND('Pedido e Cotação'!H29="TET",'Pedido e Cotação'!F29=1000),AQ$14,"")))))))</f>
        <v/>
      </c>
      <c r="J19" s="241" t="str">
        <f aca="false">IF('Pedido e Cotação'!H29=0,"",IF(AND('Pedido e Cotação'!H29="PEG-6",'Pedido e Cotação'!F29=10),AL$19,IF(AND('Pedido e Cotação'!H29="PEG-6",'Pedido e Cotação'!F29=25),AM$19,IF(AND('Pedido e Cotação'!H29="PEG-6",'Pedido e Cotação'!F29=50),AN$19,IF(AND('Pedido e Cotação'!H29="PEG-6",'Pedido e Cotação'!F29=100),AO$19,IF(AND('Pedido e Cotação'!H29="PEG-6",'Pedido e Cotação'!F29=200),AP$19,IF(AND('Pedido e Cotação'!H29="PEG-6",'Pedido e Cotação'!F29=1000),AQ$19,"")))))))</f>
        <v/>
      </c>
      <c r="K19" s="241" t="str">
        <f aca="false">IF('Pedido e Cotação'!H29=0,"",IF(AND('Pedido e Cotação'!H29="Biotina",'Pedido e Cotação'!F29=10),AL$18,IF(AND('Pedido e Cotação'!H29="Biotina",'Pedido e Cotação'!F29=25),AM$18,IF(AND('Pedido e Cotação'!H29="Biotina",'Pedido e Cotação'!F29=50),AN$18,IF(AND('Pedido e Cotação'!H29="Biotina",'Pedido e Cotação'!F29=100),AO$18,IF(AND('Pedido e Cotação'!H29="Biotina",'Pedido e Cotação'!F29=200),AP$18,IF(AND('Pedido e Cotação'!H29="Biotina",'Pedido e Cotação'!F29=1000),AQ$18,"")))))))</f>
        <v/>
      </c>
      <c r="L19" s="241" t="str">
        <f aca="false">IF('Pedido e Cotação'!H29=0,"",IF(AND('Pedido e Cotação'!H29="Thiol C6",'Pedido e Cotação'!F29=10),AL$22,IF(AND('Pedido e Cotação'!H29="Thiol C6",'Pedido e Cotação'!F29=25),AM$22,IF(AND('Pedido e Cotação'!H29="Thiol C6",'Pedido e Cotação'!F29=50),AN$22,IF(AND('Pedido e Cotação'!H29="Thiol C6",'Pedido e Cotação'!F29=100),AO$22,IF(AND('Pedido e Cotação'!H29="Thiol C6",'Pedido e Cotação'!F29=200),AP$22,IF(AND('Pedido e Cotação'!H29="Thiol C6",'Pedido e Cotação'!F29=1000),AQ$22,"")))))))</f>
        <v/>
      </c>
      <c r="M19" s="241" t="str">
        <f aca="false">IF('Pedido e Cotação'!H29=0,"",IF(AND('Pedido e Cotação'!H29="Cy3",'Pedido e Cotação'!F29=10),AL$16,IF(AND('Pedido e Cotação'!H29="Cy3",'Pedido e Cotação'!F29=25),AM$16,IF(AND('Pedido e Cotação'!H29="Cy3",'Pedido e Cotação'!F29=50),AN$16,IF(AND('Pedido e Cotação'!H29="Cy3",'Pedido e Cotação'!F29=100),AO$16,IF(AND('Pedido e Cotação'!H29="Cy3",'Pedido e Cotação'!F29=200),AP$16,IF(AND('Pedido e Cotação'!H29="Cy3",'Pedido e Cotação'!F29=1000),AQ$16,"")))))))</f>
        <v/>
      </c>
      <c r="N19" s="241" t="str">
        <f aca="false">IF('Pedido e Cotação'!H29=0,"",IF(AND('Pedido e Cotação'!H29="Cy5",'Pedido e Cotação'!F29=10),AL$17,IF(AND('Pedido e Cotação'!H29="Cy5",'Pedido e Cotação'!F29=25),AM$17,IF(AND('Pedido e Cotação'!H29="Cy5",'Pedido e Cotação'!F29=50),AN$17,IF(AND('Pedido e Cotação'!H29="Cy5",'Pedido e Cotação'!F29=100),AO$17,IF(AND('Pedido e Cotação'!H29="Cy5",'Pedido e Cotação'!F29=200),AP$17,IF(AND('Pedido e Cotação'!H29="Cy5",'Pedido e Cotação'!F29=1000),AQ$17,"")))))))</f>
        <v/>
      </c>
      <c r="O19" s="241" t="str">
        <f aca="false">IF('Pedido e Cotação'!H29=0,"",IF(AND('Pedido e Cotação'!H29="C3 Spacer",'Pedido e Cotação'!F29=10),AL$20,IF(AND('Pedido e Cotação'!H29="C3 Spacer",'Pedido e Cotação'!F29=25),AM$20,IF(AND('Pedido e Cotação'!H29="C3 Spacer",'Pedido e Cotação'!F29=50),AN$20,IF(AND('Pedido e Cotação'!H29="C3 Spacer",'Pedido e Cotação'!F29=100),AO$20,IF(AND('Pedido e Cotação'!H29="C3 Spacer",'Pedido e Cotação'!F29=200),AP$20,IF(AND('Pedido e Cotação'!H29="C3 Spacer",'Pedido e Cotação'!F29=1000),AQ$20,"")))))))</f>
        <v/>
      </c>
      <c r="P19" s="241" t="str">
        <f aca="false">IF('Pedido e Cotação'!H29=0,"",IF(AND('Pedido e Cotação'!H29="C6 Spacer",'Pedido e Cotação'!F29=10),AL$21,IF(AND('Pedido e Cotação'!H29="C6 Spacer",'Pedido e Cotação'!F29=25),AM$21,IF(AND('Pedido e Cotação'!H29="C6 Spacer",'Pedido e Cotação'!F29=50),AN$21,IF(AND('Pedido e Cotação'!H29="C6 Spacer",'Pedido e Cotação'!F29=100),AO$21,IF(AND('Pedido e Cotação'!H29="C6 Spacer",'Pedido e Cotação'!F29=200),AP$21,IF(AND('Pedido e Cotação'!H29="C6 Spacer",'Pedido e Cotação'!F29=1000),AQ$21,"")))))))</f>
        <v/>
      </c>
      <c r="Q19" s="241" t="str">
        <f aca="false">IF('Pedido e Cotação'!H29=0,"",IF(AND('Pedido e Cotação'!H29="HEX",'Pedido e Cotação'!F29=10),AL$15,IF(AND('Pedido e Cotação'!H29="HEX",'Pedido e Cotação'!F29=25),AM$15,IF(AND('Pedido e Cotação'!H29="HEX",'Pedido e Cotação'!F29=50),AN$15,IF(AND('Pedido e Cotação'!H29="HEX",'Pedido e Cotação'!F29=100),AO$15,IF(AND('Pedido e Cotação'!H29="HEX",'Pedido e Cotação'!F29=200),AP$15,IF(AND('Pedido e Cotação'!H29="HEX",'Pedido e Cotação'!F29=1000),AQ$15,"")))))))</f>
        <v/>
      </c>
      <c r="R19" s="241" t="str">
        <f aca="false">IF('Pedido e Cotação'!H29=0,"",IF(AND('Pedido e Cotação'!H29="Amino C6",'Pedido e Cotação'!F29=10),AL$23,IF(AND('Pedido e Cotação'!H29="Amino C6",'Pedido e Cotação'!F29=25),AM$23,IF(AND('Pedido e Cotação'!H29="Amino C6",'Pedido e Cotação'!F29=50),AN$23,IF(AND('Pedido e Cotação'!H29="Amino C6",'Pedido e Cotação'!F29=100),AO$23,IF(AND('Pedido e Cotação'!H29="Amino C6",'Pedido e Cotação'!F29=200),AP$23,IF(AND('Pedido e Cotação'!H29="Amino C6",'Pedido e Cotação'!F29=1000),AQ$23,"")))))))</f>
        <v/>
      </c>
      <c r="S19" s="241" t="str">
        <f aca="false">IF('Pedido e Cotação'!I29=0,"",IF(AND('Pedido e Cotação'!I29="FAM",'Pedido e Cotação'!F29=10),AL$24,IF(AND('Pedido e Cotação'!I29="FAM",'Pedido e Cotação'!F29=25),AM$24,IF(AND('Pedido e Cotação'!I29="FAM",'Pedido e Cotação'!F29=50),AN$24,IF(AND('Pedido e Cotação'!I29="FAM",'Pedido e Cotação'!F29=100),AO$24,IF(AND('Pedido e Cotação'!I29="FAM",'Pedido e Cotação'!F29=200),AP$24,IF(AND('Pedido e Cotação'!I29="FAM",'Pedido e Cotação'!F29=1000),AQ$24,"")))))))</f>
        <v/>
      </c>
      <c r="T19" s="241" t="str">
        <f aca="false">IF('Pedido e Cotação'!I29=0,"",IF(AND('Pedido e Cotação'!I29="Amino On",'Pedido e Cotação'!F29=10),AL$25,IF(AND('Pedido e Cotação'!I29="Amino On",'Pedido e Cotação'!F29=25),AM$25,IF(AND('Pedido e Cotação'!I29="Amino On",'Pedido e Cotação'!F29=50),AN$25,IF(AND('Pedido e Cotação'!I29="Amino On",'Pedido e Cotação'!F29=100),AO$25,IF(AND('Pedido e Cotação'!I29="Amino On",'Pedido e Cotação'!F29=200),AP$25,IF(AND('Pedido e Cotação'!I29="Amino On",'Pedido e Cotação'!F29=1000),AQ$25,"")))))))</f>
        <v/>
      </c>
      <c r="U19" s="241" t="str">
        <f aca="false">IF('Pedido e Cotação'!I29=0,"",IF(AND('Pedido e Cotação'!I29="TAMRA",'Pedido e Cotação'!F29=10),AL$26,IF(AND('Pedido e Cotação'!I29="TAMRA",'Pedido e Cotação'!F29=25),AM$26,IF(AND('Pedido e Cotação'!I29="TAMRA",'Pedido e Cotação'!F29=50),AN$26,IF(AND('Pedido e Cotação'!I29="TAMRA",'Pedido e Cotação'!F29=100),AO$26,IF(AND('Pedido e Cotação'!I29="TAMRA",'Pedido e Cotação'!F29=200),AP$26,IF(AND('Pedido e Cotação'!I29="TAMRA",'Pedido e Cotação'!F29=1000),AQ$26,"")))))))</f>
        <v/>
      </c>
      <c r="V19" s="241" t="str">
        <f aca="false">IF('Pedido e Cotação'!I29=0,"",IF(AND('Pedido e Cotação'!I29="BHQ 1",'Pedido e Cotação'!F29=10),AL$27,IF(AND('Pedido e Cotação'!I29="BHQ 1",'Pedido e Cotação'!F29=25),AM$27,IF(AND('Pedido e Cotação'!I29="BHQ 1",'Pedido e Cotação'!F29=50),AN$27,IF(AND('Pedido e Cotação'!I29="BHQ 1",'Pedido e Cotação'!F29=100),AO$27,IF(AND('Pedido e Cotação'!I29="BHQ 1",'Pedido e Cotação'!F29=200),AP$27,IF(AND('Pedido e Cotação'!I29="BHQ 1",'Pedido e Cotação'!F29=1000),AQ$27,"")))))))</f>
        <v/>
      </c>
      <c r="W19" s="241" t="str">
        <f aca="false">IF('Pedido e Cotação'!I29=0,"",IF(AND('Pedido e Cotação'!I29="BHQ 2",'Pedido e Cotação'!F29=10),AL$28,IF(AND('Pedido e Cotação'!I29="BHQ 2",'Pedido e Cotação'!F29=25),AM$28,IF(AND('Pedido e Cotação'!I29="BHQ 2",'Pedido e Cotação'!F29=50),AN$28,IF(AND('Pedido e Cotação'!I29="BHQ 2",'Pedido e Cotação'!F29=100),AO$28,IF(AND('Pedido e Cotação'!I29="BHQ 2",'Pedido e Cotação'!F29=200),AP$28,IF(AND('Pedido e Cotação'!I29="BHQ 2",'Pedido e Cotação'!F29=1000),AQ$28,"")))))))</f>
        <v/>
      </c>
      <c r="X19" s="241" t="str">
        <f aca="false">IF('Pedido e Cotação'!I29=0,"",IF(AND('Pedido e Cotação'!I29="BHQ 3",'Pedido e Cotação'!F29=10),AL$29,IF(AND('Pedido e Cotação'!I29="BHQ 3",'Pedido e Cotação'!F29=25),AM$29,IF(AND('Pedido e Cotação'!I29="BHQ 3",'Pedido e Cotação'!F29=50),AN$29,IF(AND('Pedido e Cotação'!I29="BHQ 3",'Pedido e Cotação'!F29=100),AO$29,IF(AND('Pedido e Cotação'!I29="BHQ 3",'Pedido e Cotação'!F29=200),AP$29,IF(AND('Pedido e Cotação'!I29="BHQ 3",'Pedido e Cotação'!F29=1000),AQ$29,"")))))))</f>
        <v/>
      </c>
      <c r="Y19" s="241" t="str">
        <f aca="false">IF('Pedido e Cotação'!I29=0,"",IF(AND('Pedido e Cotação'!I29="ROX",'Pedido e Cotação'!F29=10),AL$31,IF(AND('Pedido e Cotação'!I29="ROX",'Pedido e Cotação'!F29=25),AM$31,IF(AND('Pedido e Cotação'!I29="ROX",'Pedido e Cotação'!F29=50),AN$31,IF(AND('Pedido e Cotação'!I29="ROX",'Pedido e Cotação'!F29=100),AO$31,IF(AND('Pedido e Cotação'!I29="ROX",'Pedido e Cotação'!F29=200),AP$31,IF(AND('Pedido e Cotação'!I29="ROX",'Pedido e Cotação'!F29=1000),AQ$31,"")))))))</f>
        <v/>
      </c>
      <c r="Z19" s="241" t="str">
        <f aca="false">IF('Pedido e Cotação'!I29=0,"",IF(AND('Pedido e Cotação'!I29="Dabcyl",'Pedido e Cotação'!F29=10),AL$30,IF(AND('Pedido e Cotação'!I29="Dabcyl",'Pedido e Cotação'!F29=25),AM$30,IF(AND('Pedido e Cotação'!I29="Dabcyl",'Pedido e Cotação'!F29=50),AN$30,IF(AND('Pedido e Cotação'!I29="Dabcyl",'Pedido e Cotação'!F29=100),AO$30,IF(AND('Pedido e Cotação'!I29="Dabcyl",'Pedido e Cotação'!F29=200),AP$30,IF(AND('Pedido e Cotação'!I29="Dabcyl",'Pedido e Cotação'!F29=1000),AQ$30,"")))))))</f>
        <v/>
      </c>
      <c r="AA19" s="242" t="str">
        <f aca="false">IF('Pedido e Cotação'!I29=0,"",IF(AND('Pedido e Cotação'!I29="Colesterol TEG",'Pedido e Cotação'!F29=10),AL$32,IF(AND('Pedido e Cotação'!I29="Colesterol TEG",'Pedido e Cotação'!F29=25),AM$32,IF(AND('Pedido e Cotação'!I29="Colesterol TEG",'Pedido e Cotação'!F29=50),AN$32,IF(AND('Pedido e Cotação'!I29="Colesterol TEG",'Pedido e Cotação'!F29=100),AO$32,IF(AND('Pedido e Cotação'!I29="Colesterol TEG",'Pedido e Cotação'!F29=200),AP$32,IF(AND('Pedido e Cotação'!I29="Colesterol TEG",'Pedido e Cotação'!F29=1000),AQ$32,"")))))))</f>
        <v/>
      </c>
      <c r="AB19" s="242" t="str">
        <f aca="false">IF('Pedido e Cotação'!I29=0,"",IF(AND('Pedido e Cotação'!I29="Ferroceno",'Pedido e Cotação'!F29=10),AL$33,IF(AND('Pedido e Cotação'!I29="Ferroceno",'Pedido e Cotação'!F29=25),AM$33,IF(AND('Pedido e Cotação'!I29="Ferroceno",'Pedido e Cotação'!F29=50),AN$33,IF(AND('Pedido e Cotação'!I29="Ferroceno",'Pedido e Cotação'!F29=100),AO$33,IF(AND('Pedido e Cotação'!I29="Ferroceno",'Pedido e Cotação'!F29=200),AP$33,IF(AND('Pedido e Cotação'!I29="Ferroceno",'Pedido e Cotação'!F29=1000),AQ$33,"")))))))</f>
        <v/>
      </c>
      <c r="AC19" s="242" t="str">
        <f aca="false">IF('Pedido e Cotação'!I29=0,"",IF(AND('Pedido e Cotação'!I29="Spacer C3",'Pedido e Cotação'!F29=10),AL$36,IF(AND('Pedido e Cotação'!I29="Spacer C3",'Pedido e Cotação'!F29=25),AM$36,IF(AND('Pedido e Cotação'!I29="Spacer C3",'Pedido e Cotação'!F29=50),AN$36,IF(AND('Pedido e Cotação'!I29="Spacer C3",'Pedido e Cotação'!F29=100),AO$36,IF(AND('Pedido e Cotação'!I29="Spacer C3",'Pedido e Cotação'!F29=200),AP$36,IF(AND('Pedido e Cotação'!I29="Spacer C3",'Pedido e Cotação'!F29=1000),AQ$36,"")))))))</f>
        <v/>
      </c>
      <c r="AD19" s="242" t="str">
        <f aca="false">IF('Pedido e Cotação'!I29=0,"",IF(AND('Pedido e Cotação'!I29="Spacer C6",'Pedido e Cotação'!F29=10),AL$37,IF(AND('Pedido e Cotação'!I29="Spacer C6",'Pedido e Cotação'!F29=25),AM$37,IF(AND('Pedido e Cotação'!I29="Spacer C6",'Pedido e Cotação'!F29=50),AN$37,IF(AND('Pedido e Cotação'!I29="Spacer C6",'Pedido e Cotação'!F29=100),AO$37,IF(AND('Pedido e Cotação'!I29="Spacer C6",'Pedido e Cotação'!F29=200),AP$37,IF(AND('Pedido e Cotação'!I29="Spacer C6",'Pedido e Cotação'!F29=1000),AQ$37,"")))))))</f>
        <v/>
      </c>
      <c r="AE19" s="242" t="str">
        <f aca="false">IF('Pedido e Cotação'!I29=0,"",IF(AND('Pedido e Cotação'!I29="Biotina",'Pedido e Cotação'!F29=10),AL$38,IF(AND('Pedido e Cotação'!I29="Biotina",'Pedido e Cotação'!F29=25),AM$38,IF(AND('Pedido e Cotação'!I29="Biotina",'Pedido e Cotação'!F29=50),AN$38,IF(AND('Pedido e Cotação'!I29="Biotina",'Pedido e Cotação'!F29=100),AO$38,IF(AND('Pedido e Cotação'!I29="Biotina",'Pedido e Cotação'!F29=200),AP$38,IF(AND('Pedido e Cotação'!I29="Biotina",'Pedido e Cotação'!F29=1000),AQ$38,"")))))))</f>
        <v/>
      </c>
      <c r="AF19" s="242" t="str">
        <f aca="false">IF('Pedido e Cotação'!I29=0,"",IF(AND('Pedido e Cotação'!I29="Fosforilação",'Pedido e Cotação'!F29=10),AL$39,IF(AND('Pedido e Cotação'!I29="Fosforilação",'Pedido e Cotação'!F29=25),AM$39,IF(AND('Pedido e Cotação'!I29="Fosforilação",'Pedido e Cotação'!F29=50),AN$39,IF(AND('Pedido e Cotação'!I29="Fosforilação",'Pedido e Cotação'!F29=100),AO$39,IF(AND('Pedido e Cotação'!I29="Fosforilação",'Pedido e Cotação'!F29=200),AP$39,IF(AND('Pedido e Cotação'!I29="Fosforilação",'Pedido e Cotação'!F29=1000),AQ$39,"")))))))</f>
        <v/>
      </c>
      <c r="AG19" s="242" t="str">
        <f aca="false">IF('Pedido e Cotação'!I29=0,"",IF(AND('Pedido e Cotação'!I29="Thiol C6",'Pedido e Cotação'!F29=10),AL$34,IF(AND('Pedido e Cotação'!I29="Thiol C6",'Pedido e Cotação'!F29=25),AM$34,IF(AND('Pedido e Cotação'!I29="Thiol C6",'Pedido e Cotação'!F29=50),AN$34,IF(AND('Pedido e Cotação'!I29="Thiol C6",'Pedido e Cotação'!F29=100),AO$34,IF(AND('Pedido e Cotação'!I29="Thiol C6",'Pedido e Cotação'!F29=200),AP$34,IF(AND('Pedido e Cotação'!I29="Thiol C6",'Pedido e Cotação'!F29=1000),AQ$34,"")))))))</f>
        <v/>
      </c>
      <c r="AH19" s="242" t="str">
        <f aca="false">IF('Pedido e Cotação'!I29=0,"",IF(AND('Pedido e Cotação'!I29="Dithiol Serinol",'Pedido e Cotação'!F29=10),AL$35,IF(AND('Pedido e Cotação'!I29="Dithiol Serinol",'Pedido e Cotação'!F29=25),AM$35,IF(AND('Pedido e Cotação'!I29="Dithiol Serinol",'Pedido e Cotação'!F29=50),AN$35,IF(AND('Pedido e Cotação'!I29="Dithiol Serinol",'Pedido e Cotação'!F29=100),AO$35,IF(AND('Pedido e Cotação'!I29="Dithiol Serinol",'Pedido e Cotação'!F29=200),AP$35,IF(AND('Pedido e Cotação'!I29="Dithiol Serinol",'Pedido e Cotação'!F29=1000),AQ$35,"")))))))</f>
        <v/>
      </c>
      <c r="AI19" s="248" t="n">
        <f aca="false">SUM(A19:AH19)</f>
        <v>0</v>
      </c>
      <c r="AJ19" s="247"/>
      <c r="AK19" s="218" t="s">
        <v>79</v>
      </c>
      <c r="AL19" s="219" t="s">
        <v>399</v>
      </c>
      <c r="AM19" s="219" t="n">
        <v>290</v>
      </c>
      <c r="AN19" s="219" t="n">
        <v>350</v>
      </c>
      <c r="AO19" s="219" t="n">
        <v>420</v>
      </c>
      <c r="AP19" s="219" t="n">
        <v>500</v>
      </c>
      <c r="AQ19" s="220" t="n">
        <v>750</v>
      </c>
    </row>
    <row r="20" customFormat="false" ht="14.25" hidden="false" customHeight="false" outlineLevel="0" collapsed="false">
      <c r="A20" s="241" t="str">
        <f aca="false">IF('Pedido e Cotação'!H30=0,"",IF(AND('Pedido e Cotação'!H30="FAM",'Pedido e Cotação'!F30=10),AL$6,IF(AND('Pedido e Cotação'!H30="FAM",'Pedido e Cotação'!F30=25),AM$6,IF(AND('Pedido e Cotação'!H30="FAM",'Pedido e Cotação'!F30=50),AN$6,IF(AND('Pedido e Cotação'!H30="FAM",'Pedido e Cotação'!F30=100),AO$6,IF(AND('Pedido e Cotação'!H30="FAM",'Pedido e Cotação'!F30=200),AP$6,IF(AND('Pedido e Cotação'!H30="FAM",'Pedido e Cotação'!F30=1000),AQ$6,"")))))))</f>
        <v/>
      </c>
      <c r="B20" s="241" t="str">
        <f aca="false">IF('Pedido e Cotação'!H30=0,"",IF(AND('Pedido e Cotação'!H30="Fosforilação",'Pedido e Cotação'!F30=10),AL$7,IF(AND('Pedido e Cotação'!H30="Fosforilação",'Pedido e Cotação'!F30=25),AM$7,IF(AND('Pedido e Cotação'!H30="Fosforilação",'Pedido e Cotação'!F30=50),AN$7,IF(AND('Pedido e Cotação'!H30="Fosforilação",'Pedido e Cotação'!F30=100),AO$7,IF(AND('Pedido e Cotação'!H30="Fosforilação",'Pedido e Cotação'!F30=200),AP$7,IF(AND('Pedido e Cotação'!H30="Fosforilação",'Pedido e Cotação'!F30=1000),AQ$7,"")))))))</f>
        <v/>
      </c>
      <c r="C20" s="241" t="str">
        <f aca="false">IF('Pedido e Cotação'!H30=0,"",IF(AND('Pedido e Cotação'!H30="Quasar 570",'Pedido e Cotação'!F30=10),AL$8,IF(AND('Pedido e Cotação'!H30="Quasar 570",'Pedido e Cotação'!F30=25),AM$8,IF(AND('Pedido e Cotação'!H30="Quasar 570",'Pedido e Cotação'!F30=50),AN$8,IF(AND('Pedido e Cotação'!H30="Quasar 570",'Pedido e Cotação'!F30=100),AO$8,IF(AND('Pedido e Cotação'!H30="Quasar 570",'Pedido e Cotação'!F30=200),AP$8,IF(AND('Pedido e Cotação'!H30="Quasar 570",'Pedido e Cotação'!F30=1000),AQ$8,"")))))))</f>
        <v/>
      </c>
      <c r="D20" s="241" t="str">
        <f aca="false">IF('Pedido e Cotação'!H30=0,"",IF(AND('Pedido e Cotação'!H30="Quasar 670",'Pedido e Cotação'!F30=10),AL$9,IF(AND('Pedido e Cotação'!H30="Quasar 670",'Pedido e Cotação'!F30=25),AM$9,IF(AND('Pedido e Cotação'!H30="Quasar 670",'Pedido e Cotação'!F30=50),AN$9,IF(AND('Pedido e Cotação'!H30="Quasar 670",'Pedido e Cotação'!F30=100),AO$9,IF(AND('Pedido e Cotação'!H30="Quasar 670",'Pedido e Cotação'!F30=200),AP$9,IF(AND('Pedido e Cotação'!H30="Quasar 670",'Pedido e Cotação'!F30=1000),AQ$9,"")))))))</f>
        <v/>
      </c>
      <c r="E20" s="241" t="str">
        <f aca="false">IF('Pedido e Cotação'!H30=0,"",IF(AND('Pedido e Cotação'!H30="Quasar 705",'Pedido e Cotação'!F30=10),AL$10,IF(AND('Pedido e Cotação'!H30="Quasar 705",'Pedido e Cotação'!F30=25),AM$10,IF(AND('Pedido e Cotação'!H30="Quasar 705",'Pedido e Cotação'!F30=50),AN$10,IF(AND('Pedido e Cotação'!H30="Quasar 705",'Pedido e Cotação'!F30=100),AO$10,IF(AND('Pedido e Cotação'!H30="Quasar 705",'Pedido e Cotação'!F30=200),AP$10,IF(AND('Pedido e Cotação'!H30="Quasar 705",'Pedido e Cotação'!F30=1000),AQ$10,"")))))))</f>
        <v/>
      </c>
      <c r="F20" s="241" t="str">
        <f aca="false">IF('Pedido e Cotação'!H30=0,"",IF(AND('Pedido e Cotação'!H30="CAL Flúor Orange 560",'Pedido e Cotação'!F30=10),AL$11,IF(AND('Pedido e Cotação'!H30="CAL Flúor Orange 560",'Pedido e Cotação'!F30=25),AM$11,IF(AND('Pedido e Cotação'!H30="CAL Flúor Orange 560",'Pedido e Cotação'!F30=50),AN$11,IF(AND('Pedido e Cotação'!H30="CAL Flúor Orange 560",'Pedido e Cotação'!F30=100),AO$11,IF(AND('Pedido e Cotação'!H30="CAL Flúor Orange 560",'Pedido e Cotação'!F30=200),AP$11,IF(AND('Pedido e Cotação'!H30="CAL Flúor Orange 560",'Pedido e Cotação'!F30=1000),AQ$11,"")))))))</f>
        <v/>
      </c>
      <c r="G20" s="241" t="str">
        <f aca="false">IF('Pedido e Cotação'!H30=0,"",IF(AND('Pedido e Cotação'!H30="CAL Flúor Red 590",'Pedido e Cotação'!F30=10),AL$12,IF(AND('Pedido e Cotação'!H30="CAL Flúor Red 590",'Pedido e Cotação'!F30=25),AM$12,IF(AND('Pedido e Cotação'!H30="CAL Flúor Red 590",'Pedido e Cotação'!F30=50),AN$12,IF(AND('Pedido e Cotação'!H30="CAL Flúor Red 590",'Pedido e Cotação'!F30=100),AO$12,IF(AND('Pedido e Cotação'!H30="CAL Flúor Red 590",'Pedido e Cotação'!F30=200),AP$12,IF(AND('Pedido e Cotação'!H30="CAL Flúor Red 590",'Pedido e Cotação'!F30=1000),AQ$12,"")))))))</f>
        <v/>
      </c>
      <c r="H20" s="241" t="str">
        <f aca="false">IF('Pedido e Cotação'!H30=0,"",IF(AND('Pedido e Cotação'!H30="CAL Flúor Red 610",'Pedido e Cotação'!F30=10),AL$13,IF(AND('Pedido e Cotação'!H30="CAL Flúor Red 610",'Pedido e Cotação'!F30=25),AM$13,IF(AND('Pedido e Cotação'!H30="CAL Flúor Red 610",'Pedido e Cotação'!F30=50),AN$13,IF(AND('Pedido e Cotação'!H30="CAL Flúor Red 610",'Pedido e Cotação'!F30=100),AO$13,IF(AND('Pedido e Cotação'!H30="CAL Flúor Red 610",'Pedido e Cotação'!F30=200),AP$13,IF(AND('Pedido e Cotação'!H30="CAL Flúor Red 610",'Pedido e Cotação'!F30=1000),AQ$13,"")))))))</f>
        <v/>
      </c>
      <c r="I20" s="241" t="str">
        <f aca="false">IF('Pedido e Cotação'!H30=0,"",IF(AND('Pedido e Cotação'!H30="TET",'Pedido e Cotação'!F30=10),AL$14,IF(AND('Pedido e Cotação'!H30="TET",'Pedido e Cotação'!F30=25),AM$14,IF(AND('Pedido e Cotação'!H30="TET",'Pedido e Cotação'!F30=50),AN$14,IF(AND('Pedido e Cotação'!H30="TET",'Pedido e Cotação'!F30=100),AO$14,IF(AND('Pedido e Cotação'!H30="TET",'Pedido e Cotação'!F30=200),AP$14,IF(AND('Pedido e Cotação'!H30="TET",'Pedido e Cotação'!F30=1000),AQ$14,"")))))))</f>
        <v/>
      </c>
      <c r="J20" s="241" t="str">
        <f aca="false">IF('Pedido e Cotação'!H30=0,"",IF(AND('Pedido e Cotação'!H30="PEG-6",'Pedido e Cotação'!F30=10),AL$19,IF(AND('Pedido e Cotação'!H30="PEG-6",'Pedido e Cotação'!F30=25),AM$19,IF(AND('Pedido e Cotação'!H30="PEG-6",'Pedido e Cotação'!F30=50),AN$19,IF(AND('Pedido e Cotação'!H30="PEG-6",'Pedido e Cotação'!F30=100),AO$19,IF(AND('Pedido e Cotação'!H30="PEG-6",'Pedido e Cotação'!F30=200),AP$19,IF(AND('Pedido e Cotação'!H30="PEG-6",'Pedido e Cotação'!F30=1000),AQ$19,"")))))))</f>
        <v/>
      </c>
      <c r="K20" s="241" t="str">
        <f aca="false">IF('Pedido e Cotação'!H30=0,"",IF(AND('Pedido e Cotação'!H30="Biotina",'Pedido e Cotação'!F30=10),AL$18,IF(AND('Pedido e Cotação'!H30="Biotina",'Pedido e Cotação'!F30=25),AM$18,IF(AND('Pedido e Cotação'!H30="Biotina",'Pedido e Cotação'!F30=50),AN$18,IF(AND('Pedido e Cotação'!H30="Biotina",'Pedido e Cotação'!F30=100),AO$18,IF(AND('Pedido e Cotação'!H30="Biotina",'Pedido e Cotação'!F30=200),AP$18,IF(AND('Pedido e Cotação'!H30="Biotina",'Pedido e Cotação'!F30=1000),AQ$18,"")))))))</f>
        <v/>
      </c>
      <c r="L20" s="241" t="str">
        <f aca="false">IF('Pedido e Cotação'!H30=0,"",IF(AND('Pedido e Cotação'!H30="Thiol C6",'Pedido e Cotação'!F30=10),AL$22,IF(AND('Pedido e Cotação'!H30="Thiol C6",'Pedido e Cotação'!F30=25),AM$22,IF(AND('Pedido e Cotação'!H30="Thiol C6",'Pedido e Cotação'!F30=50),AN$22,IF(AND('Pedido e Cotação'!H30="Thiol C6",'Pedido e Cotação'!F30=100),AO$22,IF(AND('Pedido e Cotação'!H30="Thiol C6",'Pedido e Cotação'!F30=200),AP$22,IF(AND('Pedido e Cotação'!H30="Thiol C6",'Pedido e Cotação'!F30=1000),AQ$22,"")))))))</f>
        <v/>
      </c>
      <c r="M20" s="241" t="str">
        <f aca="false">IF('Pedido e Cotação'!H30=0,"",IF(AND('Pedido e Cotação'!H30="Cy3",'Pedido e Cotação'!F30=10),AL$16,IF(AND('Pedido e Cotação'!H30="Cy3",'Pedido e Cotação'!F30=25),AM$16,IF(AND('Pedido e Cotação'!H30="Cy3",'Pedido e Cotação'!F30=50),AN$16,IF(AND('Pedido e Cotação'!H30="Cy3",'Pedido e Cotação'!F30=100),AO$16,IF(AND('Pedido e Cotação'!H30="Cy3",'Pedido e Cotação'!F30=200),AP$16,IF(AND('Pedido e Cotação'!H30="Cy3",'Pedido e Cotação'!F30=1000),AQ$16,"")))))))</f>
        <v/>
      </c>
      <c r="N20" s="241" t="str">
        <f aca="false">IF('Pedido e Cotação'!H30=0,"",IF(AND('Pedido e Cotação'!H30="Cy5",'Pedido e Cotação'!F30=10),AL$17,IF(AND('Pedido e Cotação'!H30="Cy5",'Pedido e Cotação'!F30=25),AM$17,IF(AND('Pedido e Cotação'!H30="Cy5",'Pedido e Cotação'!F30=50),AN$17,IF(AND('Pedido e Cotação'!H30="Cy5",'Pedido e Cotação'!F30=100),AO$17,IF(AND('Pedido e Cotação'!H30="Cy5",'Pedido e Cotação'!F30=200),AP$17,IF(AND('Pedido e Cotação'!H30="Cy5",'Pedido e Cotação'!F30=1000),AQ$17,"")))))))</f>
        <v/>
      </c>
      <c r="O20" s="241" t="str">
        <f aca="false">IF('Pedido e Cotação'!H30=0,"",IF(AND('Pedido e Cotação'!H30="C3 Spacer",'Pedido e Cotação'!F30=10),AL$20,IF(AND('Pedido e Cotação'!H30="C3 Spacer",'Pedido e Cotação'!F30=25),AM$20,IF(AND('Pedido e Cotação'!H30="C3 Spacer",'Pedido e Cotação'!F30=50),AN$20,IF(AND('Pedido e Cotação'!H30="C3 Spacer",'Pedido e Cotação'!F30=100),AO$20,IF(AND('Pedido e Cotação'!H30="C3 Spacer",'Pedido e Cotação'!F30=200),AP$20,IF(AND('Pedido e Cotação'!H30="C3 Spacer",'Pedido e Cotação'!F30=1000),AQ$20,"")))))))</f>
        <v/>
      </c>
      <c r="P20" s="241" t="str">
        <f aca="false">IF('Pedido e Cotação'!H30=0,"",IF(AND('Pedido e Cotação'!H30="C6 Spacer",'Pedido e Cotação'!F30=10),AL$21,IF(AND('Pedido e Cotação'!H30="C6 Spacer",'Pedido e Cotação'!F30=25),AM$21,IF(AND('Pedido e Cotação'!H30="C6 Spacer",'Pedido e Cotação'!F30=50),AN$21,IF(AND('Pedido e Cotação'!H30="C6 Spacer",'Pedido e Cotação'!F30=100),AO$21,IF(AND('Pedido e Cotação'!H30="C6 Spacer",'Pedido e Cotação'!F30=200),AP$21,IF(AND('Pedido e Cotação'!H30="C6 Spacer",'Pedido e Cotação'!F30=1000),AQ$21,"")))))))</f>
        <v/>
      </c>
      <c r="Q20" s="241" t="str">
        <f aca="false">IF('Pedido e Cotação'!H30=0,"",IF(AND('Pedido e Cotação'!H30="HEX",'Pedido e Cotação'!F30=10),AL$15,IF(AND('Pedido e Cotação'!H30="HEX",'Pedido e Cotação'!F30=25),AM$15,IF(AND('Pedido e Cotação'!H30="HEX",'Pedido e Cotação'!F30=50),AN$15,IF(AND('Pedido e Cotação'!H30="HEX",'Pedido e Cotação'!F30=100),AO$15,IF(AND('Pedido e Cotação'!H30="HEX",'Pedido e Cotação'!F30=200),AP$15,IF(AND('Pedido e Cotação'!H30="HEX",'Pedido e Cotação'!F30=1000),AQ$15,"")))))))</f>
        <v/>
      </c>
      <c r="R20" s="241" t="str">
        <f aca="false">IF('Pedido e Cotação'!H30=0,"",IF(AND('Pedido e Cotação'!H30="Amino C6",'Pedido e Cotação'!F30=10),AL$23,IF(AND('Pedido e Cotação'!H30="Amino C6",'Pedido e Cotação'!F30=25),AM$23,IF(AND('Pedido e Cotação'!H30="Amino C6",'Pedido e Cotação'!F30=50),AN$23,IF(AND('Pedido e Cotação'!H30="Amino C6",'Pedido e Cotação'!F30=100),AO$23,IF(AND('Pedido e Cotação'!H30="Amino C6",'Pedido e Cotação'!F30=200),AP$23,IF(AND('Pedido e Cotação'!H30="Amino C6",'Pedido e Cotação'!F30=1000),AQ$23,"")))))))</f>
        <v/>
      </c>
      <c r="S20" s="241" t="str">
        <f aca="false">IF('Pedido e Cotação'!I30=0,"",IF(AND('Pedido e Cotação'!I30="FAM",'Pedido e Cotação'!F30=10),AL$24,IF(AND('Pedido e Cotação'!I30="FAM",'Pedido e Cotação'!F30=25),AM$24,IF(AND('Pedido e Cotação'!I30="FAM",'Pedido e Cotação'!F30=50),AN$24,IF(AND('Pedido e Cotação'!I30="FAM",'Pedido e Cotação'!F30=100),AO$24,IF(AND('Pedido e Cotação'!I30="FAM",'Pedido e Cotação'!F30=200),AP$24,IF(AND('Pedido e Cotação'!I30="FAM",'Pedido e Cotação'!F30=1000),AQ$24,"")))))))</f>
        <v/>
      </c>
      <c r="T20" s="241" t="str">
        <f aca="false">IF('Pedido e Cotação'!I30=0,"",IF(AND('Pedido e Cotação'!I30="Amino On",'Pedido e Cotação'!F30=10),AL$25,IF(AND('Pedido e Cotação'!I30="Amino On",'Pedido e Cotação'!F30=25),AM$25,IF(AND('Pedido e Cotação'!I30="Amino On",'Pedido e Cotação'!F30=50),AN$25,IF(AND('Pedido e Cotação'!I30="Amino On",'Pedido e Cotação'!F30=100),AO$25,IF(AND('Pedido e Cotação'!I30="Amino On",'Pedido e Cotação'!F30=200),AP$25,IF(AND('Pedido e Cotação'!I30="Amino On",'Pedido e Cotação'!F30=1000),AQ$25,"")))))))</f>
        <v/>
      </c>
      <c r="U20" s="241" t="str">
        <f aca="false">IF('Pedido e Cotação'!I30=0,"",IF(AND('Pedido e Cotação'!I30="TAMRA",'Pedido e Cotação'!F30=10),AL$26,IF(AND('Pedido e Cotação'!I30="TAMRA",'Pedido e Cotação'!F30=25),AM$26,IF(AND('Pedido e Cotação'!I30="TAMRA",'Pedido e Cotação'!F30=50),AN$26,IF(AND('Pedido e Cotação'!I30="TAMRA",'Pedido e Cotação'!F30=100),AO$26,IF(AND('Pedido e Cotação'!I30="TAMRA",'Pedido e Cotação'!F30=200),AP$26,IF(AND('Pedido e Cotação'!I30="TAMRA",'Pedido e Cotação'!F30=1000),AQ$26,"")))))))</f>
        <v/>
      </c>
      <c r="V20" s="241" t="str">
        <f aca="false">IF('Pedido e Cotação'!I30=0,"",IF(AND('Pedido e Cotação'!I30="BHQ 1",'Pedido e Cotação'!F30=10),AL$27,IF(AND('Pedido e Cotação'!I30="BHQ 1",'Pedido e Cotação'!F30=25),AM$27,IF(AND('Pedido e Cotação'!I30="BHQ 1",'Pedido e Cotação'!F30=50),AN$27,IF(AND('Pedido e Cotação'!I30="BHQ 1",'Pedido e Cotação'!F30=100),AO$27,IF(AND('Pedido e Cotação'!I30="BHQ 1",'Pedido e Cotação'!F30=200),AP$27,IF(AND('Pedido e Cotação'!I30="BHQ 1",'Pedido e Cotação'!F30=1000),AQ$27,"")))))))</f>
        <v/>
      </c>
      <c r="W20" s="241" t="str">
        <f aca="false">IF('Pedido e Cotação'!I30=0,"",IF(AND('Pedido e Cotação'!I30="BHQ 2",'Pedido e Cotação'!F30=10),AL$28,IF(AND('Pedido e Cotação'!I30="BHQ 2",'Pedido e Cotação'!F30=25),AM$28,IF(AND('Pedido e Cotação'!I30="BHQ 2",'Pedido e Cotação'!F30=50),AN$28,IF(AND('Pedido e Cotação'!I30="BHQ 2",'Pedido e Cotação'!F30=100),AO$28,IF(AND('Pedido e Cotação'!I30="BHQ 2",'Pedido e Cotação'!F30=200),AP$28,IF(AND('Pedido e Cotação'!I30="BHQ 2",'Pedido e Cotação'!F30=1000),AQ$28,"")))))))</f>
        <v/>
      </c>
      <c r="X20" s="241" t="str">
        <f aca="false">IF('Pedido e Cotação'!I30=0,"",IF(AND('Pedido e Cotação'!I30="BHQ 3",'Pedido e Cotação'!F30=10),AL$29,IF(AND('Pedido e Cotação'!I30="BHQ 3",'Pedido e Cotação'!F30=25),AM$29,IF(AND('Pedido e Cotação'!I30="BHQ 3",'Pedido e Cotação'!F30=50),AN$29,IF(AND('Pedido e Cotação'!I30="BHQ 3",'Pedido e Cotação'!F30=100),AO$29,IF(AND('Pedido e Cotação'!I30="BHQ 3",'Pedido e Cotação'!F30=200),AP$29,IF(AND('Pedido e Cotação'!I30="BHQ 3",'Pedido e Cotação'!F30=1000),AQ$29,"")))))))</f>
        <v/>
      </c>
      <c r="Y20" s="241" t="str">
        <f aca="false">IF('Pedido e Cotação'!I30=0,"",IF(AND('Pedido e Cotação'!I30="ROX",'Pedido e Cotação'!F30=10),AL$31,IF(AND('Pedido e Cotação'!I30="ROX",'Pedido e Cotação'!F30=25),AM$31,IF(AND('Pedido e Cotação'!I30="ROX",'Pedido e Cotação'!F30=50),AN$31,IF(AND('Pedido e Cotação'!I30="ROX",'Pedido e Cotação'!F30=100),AO$31,IF(AND('Pedido e Cotação'!I30="ROX",'Pedido e Cotação'!F30=200),AP$31,IF(AND('Pedido e Cotação'!I30="ROX",'Pedido e Cotação'!F30=1000),AQ$31,"")))))))</f>
        <v/>
      </c>
      <c r="Z20" s="241" t="str">
        <f aca="false">IF('Pedido e Cotação'!I30=0,"",IF(AND('Pedido e Cotação'!I30="Dabcyl",'Pedido e Cotação'!F30=10),AL$30,IF(AND('Pedido e Cotação'!I30="Dabcyl",'Pedido e Cotação'!F30=25),AM$30,IF(AND('Pedido e Cotação'!I30="Dabcyl",'Pedido e Cotação'!F30=50),AN$30,IF(AND('Pedido e Cotação'!I30="Dabcyl",'Pedido e Cotação'!F30=100),AO$30,IF(AND('Pedido e Cotação'!I30="Dabcyl",'Pedido e Cotação'!F30=200),AP$30,IF(AND('Pedido e Cotação'!I30="Dabcyl",'Pedido e Cotação'!F30=1000),AQ$30,"")))))))</f>
        <v/>
      </c>
      <c r="AA20" s="242" t="str">
        <f aca="false">IF('Pedido e Cotação'!I30=0,"",IF(AND('Pedido e Cotação'!I30="Colesterol TEG",'Pedido e Cotação'!F30=10),AL$32,IF(AND('Pedido e Cotação'!I30="Colesterol TEG",'Pedido e Cotação'!F30=25),AM$32,IF(AND('Pedido e Cotação'!I30="Colesterol TEG",'Pedido e Cotação'!F30=50),AN$32,IF(AND('Pedido e Cotação'!I30="Colesterol TEG",'Pedido e Cotação'!F30=100),AO$32,IF(AND('Pedido e Cotação'!I30="Colesterol TEG",'Pedido e Cotação'!F30=200),AP$32,IF(AND('Pedido e Cotação'!I30="Colesterol TEG",'Pedido e Cotação'!F30=1000),AQ$32,"")))))))</f>
        <v/>
      </c>
      <c r="AB20" s="242" t="str">
        <f aca="false">IF('Pedido e Cotação'!I30=0,"",IF(AND('Pedido e Cotação'!I30="Ferroceno",'Pedido e Cotação'!F30=10),AL$33,IF(AND('Pedido e Cotação'!I30="Ferroceno",'Pedido e Cotação'!F30=25),AM$33,IF(AND('Pedido e Cotação'!I30="Ferroceno",'Pedido e Cotação'!F30=50),AN$33,IF(AND('Pedido e Cotação'!I30="Ferroceno",'Pedido e Cotação'!F30=100),AO$33,IF(AND('Pedido e Cotação'!I30="Ferroceno",'Pedido e Cotação'!F30=200),AP$33,IF(AND('Pedido e Cotação'!I30="Ferroceno",'Pedido e Cotação'!F30=1000),AQ$33,"")))))))</f>
        <v/>
      </c>
      <c r="AC20" s="242" t="str">
        <f aca="false">IF('Pedido e Cotação'!I30=0,"",IF(AND('Pedido e Cotação'!I30="Spacer C3",'Pedido e Cotação'!F30=10),AL$36,IF(AND('Pedido e Cotação'!I30="Spacer C3",'Pedido e Cotação'!F30=25),AM$36,IF(AND('Pedido e Cotação'!I30="Spacer C3",'Pedido e Cotação'!F30=50),AN$36,IF(AND('Pedido e Cotação'!I30="Spacer C3",'Pedido e Cotação'!F30=100),AO$36,IF(AND('Pedido e Cotação'!I30="Spacer C3",'Pedido e Cotação'!F30=200),AP$36,IF(AND('Pedido e Cotação'!I30="Spacer C3",'Pedido e Cotação'!F30=1000),AQ$36,"")))))))</f>
        <v/>
      </c>
      <c r="AD20" s="242" t="str">
        <f aca="false">IF('Pedido e Cotação'!I30=0,"",IF(AND('Pedido e Cotação'!I30="Spacer C6",'Pedido e Cotação'!F30=10),AL$37,IF(AND('Pedido e Cotação'!I30="Spacer C6",'Pedido e Cotação'!F30=25),AM$37,IF(AND('Pedido e Cotação'!I30="Spacer C6",'Pedido e Cotação'!F30=50),AN$37,IF(AND('Pedido e Cotação'!I30="Spacer C6",'Pedido e Cotação'!F30=100),AO$37,IF(AND('Pedido e Cotação'!I30="Spacer C6",'Pedido e Cotação'!F30=200),AP$37,IF(AND('Pedido e Cotação'!I30="Spacer C6",'Pedido e Cotação'!F30=1000),AQ$37,"")))))))</f>
        <v/>
      </c>
      <c r="AE20" s="242" t="str">
        <f aca="false">IF('Pedido e Cotação'!I30=0,"",IF(AND('Pedido e Cotação'!I30="Biotina",'Pedido e Cotação'!F30=10),AL$38,IF(AND('Pedido e Cotação'!I30="Biotina",'Pedido e Cotação'!F30=25),AM$38,IF(AND('Pedido e Cotação'!I30="Biotina",'Pedido e Cotação'!F30=50),AN$38,IF(AND('Pedido e Cotação'!I30="Biotina",'Pedido e Cotação'!F30=100),AO$38,IF(AND('Pedido e Cotação'!I30="Biotina",'Pedido e Cotação'!F30=200),AP$38,IF(AND('Pedido e Cotação'!I30="Biotina",'Pedido e Cotação'!F30=1000),AQ$38,"")))))))</f>
        <v/>
      </c>
      <c r="AF20" s="242" t="str">
        <f aca="false">IF('Pedido e Cotação'!I30=0,"",IF(AND('Pedido e Cotação'!I30="Fosforilação",'Pedido e Cotação'!F30=10),AL$39,IF(AND('Pedido e Cotação'!I30="Fosforilação",'Pedido e Cotação'!F30=25),AM$39,IF(AND('Pedido e Cotação'!I30="Fosforilação",'Pedido e Cotação'!F30=50),AN$39,IF(AND('Pedido e Cotação'!I30="Fosforilação",'Pedido e Cotação'!F30=100),AO$39,IF(AND('Pedido e Cotação'!I30="Fosforilação",'Pedido e Cotação'!F30=200),AP$39,IF(AND('Pedido e Cotação'!I30="Fosforilação",'Pedido e Cotação'!F30=1000),AQ$39,"")))))))</f>
        <v/>
      </c>
      <c r="AG20" s="242" t="str">
        <f aca="false">IF('Pedido e Cotação'!I30=0,"",IF(AND('Pedido e Cotação'!I30="Thiol C6",'Pedido e Cotação'!F30=10),AL$34,IF(AND('Pedido e Cotação'!I30="Thiol C6",'Pedido e Cotação'!F30=25),AM$34,IF(AND('Pedido e Cotação'!I30="Thiol C6",'Pedido e Cotação'!F30=50),AN$34,IF(AND('Pedido e Cotação'!I30="Thiol C6",'Pedido e Cotação'!F30=100),AO$34,IF(AND('Pedido e Cotação'!I30="Thiol C6",'Pedido e Cotação'!F30=200),AP$34,IF(AND('Pedido e Cotação'!I30="Thiol C6",'Pedido e Cotação'!F30=1000),AQ$34,"")))))))</f>
        <v/>
      </c>
      <c r="AH20" s="242" t="str">
        <f aca="false">IF('Pedido e Cotação'!I30=0,"",IF(AND('Pedido e Cotação'!I30="Dithiol Serinol",'Pedido e Cotação'!F30=10),AL$35,IF(AND('Pedido e Cotação'!I30="Dithiol Serinol",'Pedido e Cotação'!F30=25),AM$35,IF(AND('Pedido e Cotação'!I30="Dithiol Serinol",'Pedido e Cotação'!F30=50),AN$35,IF(AND('Pedido e Cotação'!I30="Dithiol Serinol",'Pedido e Cotação'!F30=100),AO$35,IF(AND('Pedido e Cotação'!I30="Dithiol Serinol",'Pedido e Cotação'!F30=200),AP$35,IF(AND('Pedido e Cotação'!I30="Dithiol Serinol",'Pedido e Cotação'!F30=1000),AQ$35,"")))))))</f>
        <v/>
      </c>
      <c r="AI20" s="241" t="n">
        <f aca="false">SUM(A20:AH20)</f>
        <v>0</v>
      </c>
      <c r="AJ20" s="247"/>
      <c r="AK20" s="218" t="s">
        <v>80</v>
      </c>
      <c r="AL20" s="219" t="s">
        <v>399</v>
      </c>
      <c r="AM20" s="219" t="n">
        <v>209</v>
      </c>
      <c r="AN20" s="219" t="n">
        <v>256</v>
      </c>
      <c r="AO20" s="219" t="n">
        <v>334</v>
      </c>
      <c r="AP20" s="219" t="n">
        <v>400</v>
      </c>
      <c r="AQ20" s="220" t="n">
        <v>600</v>
      </c>
    </row>
    <row r="21" customFormat="false" ht="14.25" hidden="false" customHeight="false" outlineLevel="0" collapsed="false">
      <c r="A21" s="241" t="str">
        <f aca="false">IF('Pedido e Cotação'!H31=0,"",IF(AND('Pedido e Cotação'!H31="FAM",'Pedido e Cotação'!F31=10),AL$6,IF(AND('Pedido e Cotação'!H31="FAM",'Pedido e Cotação'!F31=25),AM$6,IF(AND('Pedido e Cotação'!H31="FAM",'Pedido e Cotação'!F31=50),AN$6,IF(AND('Pedido e Cotação'!H31="FAM",'Pedido e Cotação'!F31=100),AO$6,IF(AND('Pedido e Cotação'!H31="FAM",'Pedido e Cotação'!F31=200),AP$6,IF(AND('Pedido e Cotação'!H31="FAM",'Pedido e Cotação'!F31=1000),AQ$6,"")))))))</f>
        <v/>
      </c>
      <c r="B21" s="241" t="str">
        <f aca="false">IF('Pedido e Cotação'!H31=0,"",IF(AND('Pedido e Cotação'!H31="Fosforilação",'Pedido e Cotação'!F31=10),AL$7,IF(AND('Pedido e Cotação'!H31="Fosforilação",'Pedido e Cotação'!F31=25),AM$7,IF(AND('Pedido e Cotação'!H31="Fosforilação",'Pedido e Cotação'!F31=50),AN$7,IF(AND('Pedido e Cotação'!H31="Fosforilação",'Pedido e Cotação'!F31=100),AO$7,IF(AND('Pedido e Cotação'!H31="Fosforilação",'Pedido e Cotação'!F31=200),AP$7,IF(AND('Pedido e Cotação'!H31="Fosforilação",'Pedido e Cotação'!F31=1000),AQ$7,"")))))))</f>
        <v/>
      </c>
      <c r="C21" s="241" t="str">
        <f aca="false">IF('Pedido e Cotação'!H31=0,"",IF(AND('Pedido e Cotação'!H31="Quasar 570",'Pedido e Cotação'!F31=10),AL$8,IF(AND('Pedido e Cotação'!H31="Quasar 570",'Pedido e Cotação'!F31=25),AM$8,IF(AND('Pedido e Cotação'!H31="Quasar 570",'Pedido e Cotação'!F31=50),AN$8,IF(AND('Pedido e Cotação'!H31="Quasar 570",'Pedido e Cotação'!F31=100),AO$8,IF(AND('Pedido e Cotação'!H31="Quasar 570",'Pedido e Cotação'!F31=200),AP$8,IF(AND('Pedido e Cotação'!H31="Quasar 570",'Pedido e Cotação'!F31=1000),AQ$8,"")))))))</f>
        <v/>
      </c>
      <c r="D21" s="241" t="str">
        <f aca="false">IF('Pedido e Cotação'!H31=0,"",IF(AND('Pedido e Cotação'!H31="Quasar 670",'Pedido e Cotação'!F31=10),AL$9,IF(AND('Pedido e Cotação'!H31="Quasar 670",'Pedido e Cotação'!F31=25),AM$9,IF(AND('Pedido e Cotação'!H31="Quasar 670",'Pedido e Cotação'!F31=50),AN$9,IF(AND('Pedido e Cotação'!H31="Quasar 670",'Pedido e Cotação'!F31=100),AO$9,IF(AND('Pedido e Cotação'!H31="Quasar 670",'Pedido e Cotação'!F31=200),AP$9,IF(AND('Pedido e Cotação'!H31="Quasar 670",'Pedido e Cotação'!F31=1000),AQ$9,"")))))))</f>
        <v/>
      </c>
      <c r="E21" s="241" t="str">
        <f aca="false">IF('Pedido e Cotação'!H31=0,"",IF(AND('Pedido e Cotação'!H31="Quasar 705",'Pedido e Cotação'!F31=10),AL$10,IF(AND('Pedido e Cotação'!H31="Quasar 705",'Pedido e Cotação'!F31=25),AM$10,IF(AND('Pedido e Cotação'!H31="Quasar 705",'Pedido e Cotação'!F31=50),AN$10,IF(AND('Pedido e Cotação'!H31="Quasar 705",'Pedido e Cotação'!F31=100),AO$10,IF(AND('Pedido e Cotação'!H31="Quasar 705",'Pedido e Cotação'!F31=200),AP$10,IF(AND('Pedido e Cotação'!H31="Quasar 705",'Pedido e Cotação'!F31=1000),AQ$10,"")))))))</f>
        <v/>
      </c>
      <c r="F21" s="241" t="str">
        <f aca="false">IF('Pedido e Cotação'!H31=0,"",IF(AND('Pedido e Cotação'!H31="CAL Flúor Orange 560",'Pedido e Cotação'!F31=10),AL$11,IF(AND('Pedido e Cotação'!H31="CAL Flúor Orange 560",'Pedido e Cotação'!F31=25),AM$11,IF(AND('Pedido e Cotação'!H31="CAL Flúor Orange 560",'Pedido e Cotação'!F31=50),AN$11,IF(AND('Pedido e Cotação'!H31="CAL Flúor Orange 560",'Pedido e Cotação'!F31=100),AO$11,IF(AND('Pedido e Cotação'!H31="CAL Flúor Orange 560",'Pedido e Cotação'!F31=200),AP$11,IF(AND('Pedido e Cotação'!H31="CAL Flúor Orange 560",'Pedido e Cotação'!F31=1000),AQ$11,"")))))))</f>
        <v/>
      </c>
      <c r="G21" s="241" t="str">
        <f aca="false">IF('Pedido e Cotação'!H31=0,"",IF(AND('Pedido e Cotação'!H31="CAL Flúor Red 590",'Pedido e Cotação'!F31=10),AL$12,IF(AND('Pedido e Cotação'!H31="CAL Flúor Red 590",'Pedido e Cotação'!F31=25),AM$12,IF(AND('Pedido e Cotação'!H31="CAL Flúor Red 590",'Pedido e Cotação'!F31=50),AN$12,IF(AND('Pedido e Cotação'!H31="CAL Flúor Red 590",'Pedido e Cotação'!F31=100),AO$12,IF(AND('Pedido e Cotação'!H31="CAL Flúor Red 590",'Pedido e Cotação'!F31=200),AP$12,IF(AND('Pedido e Cotação'!H31="CAL Flúor Red 590",'Pedido e Cotação'!F31=1000),AQ$12,"")))))))</f>
        <v/>
      </c>
      <c r="H21" s="241" t="str">
        <f aca="false">IF('Pedido e Cotação'!H31=0,"",IF(AND('Pedido e Cotação'!H31="CAL Flúor Red 610",'Pedido e Cotação'!F31=10),AL$13,IF(AND('Pedido e Cotação'!H31="CAL Flúor Red 610",'Pedido e Cotação'!F31=25),AM$13,IF(AND('Pedido e Cotação'!H31="CAL Flúor Red 610",'Pedido e Cotação'!F31=50),AN$13,IF(AND('Pedido e Cotação'!H31="CAL Flúor Red 610",'Pedido e Cotação'!F31=100),AO$13,IF(AND('Pedido e Cotação'!H31="CAL Flúor Red 610",'Pedido e Cotação'!F31=200),AP$13,IF(AND('Pedido e Cotação'!H31="CAL Flúor Red 610",'Pedido e Cotação'!F31=1000),AQ$13,"")))))))</f>
        <v/>
      </c>
      <c r="I21" s="241" t="str">
        <f aca="false">IF('Pedido e Cotação'!H31=0,"",IF(AND('Pedido e Cotação'!H31="TET",'Pedido e Cotação'!F31=10),AL$14,IF(AND('Pedido e Cotação'!H31="TET",'Pedido e Cotação'!F31=25),AM$14,IF(AND('Pedido e Cotação'!H31="TET",'Pedido e Cotação'!F31=50),AN$14,IF(AND('Pedido e Cotação'!H31="TET",'Pedido e Cotação'!F31=100),AO$14,IF(AND('Pedido e Cotação'!H31="TET",'Pedido e Cotação'!F31=200),AP$14,IF(AND('Pedido e Cotação'!H31="TET",'Pedido e Cotação'!F31=1000),AQ$14,"")))))))</f>
        <v/>
      </c>
      <c r="J21" s="241" t="str">
        <f aca="false">IF('Pedido e Cotação'!H31=0,"",IF(AND('Pedido e Cotação'!H31="PEG-6",'Pedido e Cotação'!F31=10),AL$19,IF(AND('Pedido e Cotação'!H31="PEG-6",'Pedido e Cotação'!F31=25),AM$19,IF(AND('Pedido e Cotação'!H31="PEG-6",'Pedido e Cotação'!F31=50),AN$19,IF(AND('Pedido e Cotação'!H31="PEG-6",'Pedido e Cotação'!F31=100),AO$19,IF(AND('Pedido e Cotação'!H31="PEG-6",'Pedido e Cotação'!F31=200),AP$19,IF(AND('Pedido e Cotação'!H31="PEG-6",'Pedido e Cotação'!F31=1000),AQ$19,"")))))))</f>
        <v/>
      </c>
      <c r="K21" s="241" t="str">
        <f aca="false">IF('Pedido e Cotação'!H31=0,"",IF(AND('Pedido e Cotação'!H31="Biotina",'Pedido e Cotação'!F31=10),AL$18,IF(AND('Pedido e Cotação'!H31="Biotina",'Pedido e Cotação'!F31=25),AM$18,IF(AND('Pedido e Cotação'!H31="Biotina",'Pedido e Cotação'!F31=50),AN$18,IF(AND('Pedido e Cotação'!H31="Biotina",'Pedido e Cotação'!F31=100),AO$18,IF(AND('Pedido e Cotação'!H31="Biotina",'Pedido e Cotação'!F31=200),AP$18,IF(AND('Pedido e Cotação'!H31="Biotina",'Pedido e Cotação'!F31=1000),AQ$18,"")))))))</f>
        <v/>
      </c>
      <c r="L21" s="241" t="str">
        <f aca="false">IF('Pedido e Cotação'!H31=0,"",IF(AND('Pedido e Cotação'!H31="Thiol C6",'Pedido e Cotação'!F31=10),AL$22,IF(AND('Pedido e Cotação'!H31="Thiol C6",'Pedido e Cotação'!F31=25),AM$22,IF(AND('Pedido e Cotação'!H31="Thiol C6",'Pedido e Cotação'!F31=50),AN$22,IF(AND('Pedido e Cotação'!H31="Thiol C6",'Pedido e Cotação'!F31=100),AO$22,IF(AND('Pedido e Cotação'!H31="Thiol C6",'Pedido e Cotação'!F31=200),AP$22,IF(AND('Pedido e Cotação'!H31="Thiol C6",'Pedido e Cotação'!F31=1000),AQ$22,"")))))))</f>
        <v/>
      </c>
      <c r="M21" s="241" t="str">
        <f aca="false">IF('Pedido e Cotação'!H31=0,"",IF(AND('Pedido e Cotação'!H31="Cy3",'Pedido e Cotação'!F31=10),AL$16,IF(AND('Pedido e Cotação'!H31="Cy3",'Pedido e Cotação'!F31=25),AM$16,IF(AND('Pedido e Cotação'!H31="Cy3",'Pedido e Cotação'!F31=50),AN$16,IF(AND('Pedido e Cotação'!H31="Cy3",'Pedido e Cotação'!F31=100),AO$16,IF(AND('Pedido e Cotação'!H31="Cy3",'Pedido e Cotação'!F31=200),AP$16,IF(AND('Pedido e Cotação'!H31="Cy3",'Pedido e Cotação'!F31=1000),AQ$16,"")))))))</f>
        <v/>
      </c>
      <c r="N21" s="241" t="str">
        <f aca="false">IF('Pedido e Cotação'!H31=0,"",IF(AND('Pedido e Cotação'!H31="Cy5",'Pedido e Cotação'!F31=10),AL$17,IF(AND('Pedido e Cotação'!H31="Cy5",'Pedido e Cotação'!F31=25),AM$17,IF(AND('Pedido e Cotação'!H31="Cy5",'Pedido e Cotação'!F31=50),AN$17,IF(AND('Pedido e Cotação'!H31="Cy5",'Pedido e Cotação'!F31=100),AO$17,IF(AND('Pedido e Cotação'!H31="Cy5",'Pedido e Cotação'!F31=200),AP$17,IF(AND('Pedido e Cotação'!H31="Cy5",'Pedido e Cotação'!F31=1000),AQ$17,"")))))))</f>
        <v/>
      </c>
      <c r="O21" s="241" t="str">
        <f aca="false">IF('Pedido e Cotação'!H31=0,"",IF(AND('Pedido e Cotação'!H31="C3 Spacer",'Pedido e Cotação'!F31=10),AL$20,IF(AND('Pedido e Cotação'!H31="C3 Spacer",'Pedido e Cotação'!F31=25),AM$20,IF(AND('Pedido e Cotação'!H31="C3 Spacer",'Pedido e Cotação'!F31=50),AN$20,IF(AND('Pedido e Cotação'!H31="C3 Spacer",'Pedido e Cotação'!F31=100),AO$20,IF(AND('Pedido e Cotação'!H31="C3 Spacer",'Pedido e Cotação'!F31=200),AP$20,IF(AND('Pedido e Cotação'!H31="C3 Spacer",'Pedido e Cotação'!F31=1000),AQ$20,"")))))))</f>
        <v/>
      </c>
      <c r="P21" s="241" t="str">
        <f aca="false">IF('Pedido e Cotação'!H31=0,"",IF(AND('Pedido e Cotação'!H31="C6 Spacer",'Pedido e Cotação'!F31=10),AL$21,IF(AND('Pedido e Cotação'!H31="C6 Spacer",'Pedido e Cotação'!F31=25),AM$21,IF(AND('Pedido e Cotação'!H31="C6 Spacer",'Pedido e Cotação'!F31=50),AN$21,IF(AND('Pedido e Cotação'!H31="C6 Spacer",'Pedido e Cotação'!F31=100),AO$21,IF(AND('Pedido e Cotação'!H31="C6 Spacer",'Pedido e Cotação'!F31=200),AP$21,IF(AND('Pedido e Cotação'!H31="C6 Spacer",'Pedido e Cotação'!F31=1000),AQ$21,"")))))))</f>
        <v/>
      </c>
      <c r="Q21" s="241" t="str">
        <f aca="false">IF('Pedido e Cotação'!H31=0,"",IF(AND('Pedido e Cotação'!H31="HEX",'Pedido e Cotação'!F31=10),AL$15,IF(AND('Pedido e Cotação'!H31="HEX",'Pedido e Cotação'!F31=25),AM$15,IF(AND('Pedido e Cotação'!H31="HEX",'Pedido e Cotação'!F31=50),AN$15,IF(AND('Pedido e Cotação'!H31="HEX",'Pedido e Cotação'!F31=100),AO$15,IF(AND('Pedido e Cotação'!H31="HEX",'Pedido e Cotação'!F31=200),AP$15,IF(AND('Pedido e Cotação'!H31="HEX",'Pedido e Cotação'!F31=1000),AQ$15,"")))))))</f>
        <v/>
      </c>
      <c r="R21" s="241" t="str">
        <f aca="false">IF('Pedido e Cotação'!H31=0,"",IF(AND('Pedido e Cotação'!H31="Amino C6",'Pedido e Cotação'!F31=10),AL$23,IF(AND('Pedido e Cotação'!H31="Amino C6",'Pedido e Cotação'!F31=25),AM$23,IF(AND('Pedido e Cotação'!H31="Amino C6",'Pedido e Cotação'!F31=50),AN$23,IF(AND('Pedido e Cotação'!H31="Amino C6",'Pedido e Cotação'!F31=100),AO$23,IF(AND('Pedido e Cotação'!H31="Amino C6",'Pedido e Cotação'!F31=200),AP$23,IF(AND('Pedido e Cotação'!H31="Amino C6",'Pedido e Cotação'!F31=1000),AQ$23,"")))))))</f>
        <v/>
      </c>
      <c r="S21" s="241" t="str">
        <f aca="false">IF('Pedido e Cotação'!I31=0,"",IF(AND('Pedido e Cotação'!I31="FAM",'Pedido e Cotação'!F31=10),AL$24,IF(AND('Pedido e Cotação'!I31="FAM",'Pedido e Cotação'!F31=25),AM$24,IF(AND('Pedido e Cotação'!I31="FAM",'Pedido e Cotação'!F31=50),AN$24,IF(AND('Pedido e Cotação'!I31="FAM",'Pedido e Cotação'!F31=100),AO$24,IF(AND('Pedido e Cotação'!I31="FAM",'Pedido e Cotação'!F31=200),AP$24,IF(AND('Pedido e Cotação'!I31="FAM",'Pedido e Cotação'!F31=1000),AQ$24,"")))))))</f>
        <v/>
      </c>
      <c r="T21" s="241" t="str">
        <f aca="false">IF('Pedido e Cotação'!I31=0,"",IF(AND('Pedido e Cotação'!I31="Amino On",'Pedido e Cotação'!F31=10),AL$25,IF(AND('Pedido e Cotação'!I31="Amino On",'Pedido e Cotação'!F31=25),AM$25,IF(AND('Pedido e Cotação'!I31="Amino On",'Pedido e Cotação'!F31=50),AN$25,IF(AND('Pedido e Cotação'!I31="Amino On",'Pedido e Cotação'!F31=100),AO$25,IF(AND('Pedido e Cotação'!I31="Amino On",'Pedido e Cotação'!F31=200),AP$25,IF(AND('Pedido e Cotação'!I31="Amino On",'Pedido e Cotação'!F31=1000),AQ$25,"")))))))</f>
        <v/>
      </c>
      <c r="U21" s="241" t="str">
        <f aca="false">IF('Pedido e Cotação'!I31=0,"",IF(AND('Pedido e Cotação'!I31="TAMRA",'Pedido e Cotação'!F31=10),AL$26,IF(AND('Pedido e Cotação'!I31="TAMRA",'Pedido e Cotação'!F31=25),AM$26,IF(AND('Pedido e Cotação'!I31="TAMRA",'Pedido e Cotação'!F31=50),AN$26,IF(AND('Pedido e Cotação'!I31="TAMRA",'Pedido e Cotação'!F31=100),AO$26,IF(AND('Pedido e Cotação'!I31="TAMRA",'Pedido e Cotação'!F31=200),AP$26,IF(AND('Pedido e Cotação'!I31="TAMRA",'Pedido e Cotação'!F31=1000),AQ$26,"")))))))</f>
        <v/>
      </c>
      <c r="V21" s="241" t="str">
        <f aca="false">IF('Pedido e Cotação'!I31=0,"",IF(AND('Pedido e Cotação'!I31="BHQ 1",'Pedido e Cotação'!F31=10),AL$27,IF(AND('Pedido e Cotação'!I31="BHQ 1",'Pedido e Cotação'!F31=25),AM$27,IF(AND('Pedido e Cotação'!I31="BHQ 1",'Pedido e Cotação'!F31=50),AN$27,IF(AND('Pedido e Cotação'!I31="BHQ 1",'Pedido e Cotação'!F31=100),AO$27,IF(AND('Pedido e Cotação'!I31="BHQ 1",'Pedido e Cotação'!F31=200),AP$27,IF(AND('Pedido e Cotação'!I31="BHQ 1",'Pedido e Cotação'!F31=1000),AQ$27,"")))))))</f>
        <v/>
      </c>
      <c r="W21" s="241" t="str">
        <f aca="false">IF('Pedido e Cotação'!I31=0,"",IF(AND('Pedido e Cotação'!I31="BHQ 2",'Pedido e Cotação'!F31=10),AL$28,IF(AND('Pedido e Cotação'!I31="BHQ 2",'Pedido e Cotação'!F31=25),AM$28,IF(AND('Pedido e Cotação'!I31="BHQ 2",'Pedido e Cotação'!F31=50),AN$28,IF(AND('Pedido e Cotação'!I31="BHQ 2",'Pedido e Cotação'!F31=100),AO$28,IF(AND('Pedido e Cotação'!I31="BHQ 2",'Pedido e Cotação'!F31=200),AP$28,IF(AND('Pedido e Cotação'!I31="BHQ 2",'Pedido e Cotação'!F31=1000),AQ$28,"")))))))</f>
        <v/>
      </c>
      <c r="X21" s="241" t="str">
        <f aca="false">IF('Pedido e Cotação'!I31=0,"",IF(AND('Pedido e Cotação'!I31="BHQ 3",'Pedido e Cotação'!F31=10),AL$29,IF(AND('Pedido e Cotação'!I31="BHQ 3",'Pedido e Cotação'!F31=25),AM$29,IF(AND('Pedido e Cotação'!I31="BHQ 3",'Pedido e Cotação'!F31=50),AN$29,IF(AND('Pedido e Cotação'!I31="BHQ 3",'Pedido e Cotação'!F31=100),AO$29,IF(AND('Pedido e Cotação'!I31="BHQ 3",'Pedido e Cotação'!F31=200),AP$29,IF(AND('Pedido e Cotação'!I31="BHQ 3",'Pedido e Cotação'!F31=1000),AQ$29,"")))))))</f>
        <v/>
      </c>
      <c r="Y21" s="241" t="str">
        <f aca="false">IF('Pedido e Cotação'!I31=0,"",IF(AND('Pedido e Cotação'!I31="ROX",'Pedido e Cotação'!F31=10),AL$31,IF(AND('Pedido e Cotação'!I31="ROX",'Pedido e Cotação'!F31=25),AM$31,IF(AND('Pedido e Cotação'!I31="ROX",'Pedido e Cotação'!F31=50),AN$31,IF(AND('Pedido e Cotação'!I31="ROX",'Pedido e Cotação'!F31=100),AO$31,IF(AND('Pedido e Cotação'!I31="ROX",'Pedido e Cotação'!F31=200),AP$31,IF(AND('Pedido e Cotação'!I31="ROX",'Pedido e Cotação'!F31=1000),AQ$31,"")))))))</f>
        <v/>
      </c>
      <c r="Z21" s="241" t="str">
        <f aca="false">IF('Pedido e Cotação'!I31=0,"",IF(AND('Pedido e Cotação'!I31="Dabcyl",'Pedido e Cotação'!F31=10),AL$30,IF(AND('Pedido e Cotação'!I31="Dabcyl",'Pedido e Cotação'!F31=25),AM$30,IF(AND('Pedido e Cotação'!I31="Dabcyl",'Pedido e Cotação'!F31=50),AN$30,IF(AND('Pedido e Cotação'!I31="Dabcyl",'Pedido e Cotação'!F31=100),AO$30,IF(AND('Pedido e Cotação'!I31="Dabcyl",'Pedido e Cotação'!F31=200),AP$30,IF(AND('Pedido e Cotação'!I31="Dabcyl",'Pedido e Cotação'!F31=1000),AQ$30,"")))))))</f>
        <v/>
      </c>
      <c r="AA21" s="242" t="str">
        <f aca="false">IF('Pedido e Cotação'!I31=0,"",IF(AND('Pedido e Cotação'!I31="Colesterol TEG",'Pedido e Cotação'!F31=10),AL$32,IF(AND('Pedido e Cotação'!I31="Colesterol TEG",'Pedido e Cotação'!F31=25),AM$32,IF(AND('Pedido e Cotação'!I31="Colesterol TEG",'Pedido e Cotação'!F31=50),AN$32,IF(AND('Pedido e Cotação'!I31="Colesterol TEG",'Pedido e Cotação'!F31=100),AO$32,IF(AND('Pedido e Cotação'!I31="Colesterol TEG",'Pedido e Cotação'!F31=200),AP$32,IF(AND('Pedido e Cotação'!I31="Colesterol TEG",'Pedido e Cotação'!F31=1000),AQ$32,"")))))))</f>
        <v/>
      </c>
      <c r="AB21" s="242" t="str">
        <f aca="false">IF('Pedido e Cotação'!I31=0,"",IF(AND('Pedido e Cotação'!I31="Ferroceno",'Pedido e Cotação'!F31=10),AL$33,IF(AND('Pedido e Cotação'!I31="Ferroceno",'Pedido e Cotação'!F31=25),AM$33,IF(AND('Pedido e Cotação'!I31="Ferroceno",'Pedido e Cotação'!F31=50),AN$33,IF(AND('Pedido e Cotação'!I31="Ferroceno",'Pedido e Cotação'!F31=100),AO$33,IF(AND('Pedido e Cotação'!I31="Ferroceno",'Pedido e Cotação'!F31=200),AP$33,IF(AND('Pedido e Cotação'!I31="Ferroceno",'Pedido e Cotação'!F31=1000),AQ$33,"")))))))</f>
        <v/>
      </c>
      <c r="AC21" s="242" t="str">
        <f aca="false">IF('Pedido e Cotação'!I31=0,"",IF(AND('Pedido e Cotação'!I31="Spacer C3",'Pedido e Cotação'!F31=10),AL$36,IF(AND('Pedido e Cotação'!I31="Spacer C3",'Pedido e Cotação'!F31=25),AM$36,IF(AND('Pedido e Cotação'!I31="Spacer C3",'Pedido e Cotação'!F31=50),AN$36,IF(AND('Pedido e Cotação'!I31="Spacer C3",'Pedido e Cotação'!F31=100),AO$36,IF(AND('Pedido e Cotação'!I31="Spacer C3",'Pedido e Cotação'!F31=200),AP$36,IF(AND('Pedido e Cotação'!I31="Spacer C3",'Pedido e Cotação'!F31=1000),AQ$36,"")))))))</f>
        <v/>
      </c>
      <c r="AD21" s="242" t="str">
        <f aca="false">IF('Pedido e Cotação'!I31=0,"",IF(AND('Pedido e Cotação'!I31="Spacer C6",'Pedido e Cotação'!F31=10),AL$37,IF(AND('Pedido e Cotação'!I31="Spacer C6",'Pedido e Cotação'!F31=25),AM$37,IF(AND('Pedido e Cotação'!I31="Spacer C6",'Pedido e Cotação'!F31=50),AN$37,IF(AND('Pedido e Cotação'!I31="Spacer C6",'Pedido e Cotação'!F31=100),AO$37,IF(AND('Pedido e Cotação'!I31="Spacer C6",'Pedido e Cotação'!F31=200),AP$37,IF(AND('Pedido e Cotação'!I31="Spacer C6",'Pedido e Cotação'!F31=1000),AQ$37,"")))))))</f>
        <v/>
      </c>
      <c r="AE21" s="242" t="str">
        <f aca="false">IF('Pedido e Cotação'!I31=0,"",IF(AND('Pedido e Cotação'!I31="Biotina",'Pedido e Cotação'!F31=10),AL$38,IF(AND('Pedido e Cotação'!I31="Biotina",'Pedido e Cotação'!F31=25),AM$38,IF(AND('Pedido e Cotação'!I31="Biotina",'Pedido e Cotação'!F31=50),AN$38,IF(AND('Pedido e Cotação'!I31="Biotina",'Pedido e Cotação'!F31=100),AO$38,IF(AND('Pedido e Cotação'!I31="Biotina",'Pedido e Cotação'!F31=200),AP$38,IF(AND('Pedido e Cotação'!I31="Biotina",'Pedido e Cotação'!F31=1000),AQ$38,"")))))))</f>
        <v/>
      </c>
      <c r="AF21" s="242" t="str">
        <f aca="false">IF('Pedido e Cotação'!I31=0,"",IF(AND('Pedido e Cotação'!I31="Fosforilação",'Pedido e Cotação'!F31=10),AL$39,IF(AND('Pedido e Cotação'!I31="Fosforilação",'Pedido e Cotação'!F31=25),AM$39,IF(AND('Pedido e Cotação'!I31="Fosforilação",'Pedido e Cotação'!F31=50),AN$39,IF(AND('Pedido e Cotação'!I31="Fosforilação",'Pedido e Cotação'!F31=100),AO$39,IF(AND('Pedido e Cotação'!I31="Fosforilação",'Pedido e Cotação'!F31=200),AP$39,IF(AND('Pedido e Cotação'!I31="Fosforilação",'Pedido e Cotação'!F31=1000),AQ$39,"")))))))</f>
        <v/>
      </c>
      <c r="AG21" s="242" t="str">
        <f aca="false">IF('Pedido e Cotação'!I31=0,"",IF(AND('Pedido e Cotação'!I31="Thiol C6",'Pedido e Cotação'!F31=10),AL$34,IF(AND('Pedido e Cotação'!I31="Thiol C6",'Pedido e Cotação'!F31=25),AM$34,IF(AND('Pedido e Cotação'!I31="Thiol C6",'Pedido e Cotação'!F31=50),AN$34,IF(AND('Pedido e Cotação'!I31="Thiol C6",'Pedido e Cotação'!F31=100),AO$34,IF(AND('Pedido e Cotação'!I31="Thiol C6",'Pedido e Cotação'!F31=200),AP$34,IF(AND('Pedido e Cotação'!I31="Thiol C6",'Pedido e Cotação'!F31=1000),AQ$34,"")))))))</f>
        <v/>
      </c>
      <c r="AH21" s="242" t="str">
        <f aca="false">IF('Pedido e Cotação'!I31=0,"",IF(AND('Pedido e Cotação'!I31="Dithiol Serinol",'Pedido e Cotação'!F31=10),AL$35,IF(AND('Pedido e Cotação'!I31="Dithiol Serinol",'Pedido e Cotação'!F31=25),AM$35,IF(AND('Pedido e Cotação'!I31="Dithiol Serinol",'Pedido e Cotação'!F31=50),AN$35,IF(AND('Pedido e Cotação'!I31="Dithiol Serinol",'Pedido e Cotação'!F31=100),AO$35,IF(AND('Pedido e Cotação'!I31="Dithiol Serinol",'Pedido e Cotação'!F31=200),AP$35,IF(AND('Pedido e Cotação'!I31="Dithiol Serinol",'Pedido e Cotação'!F31=1000),AQ$35,"")))))))</f>
        <v/>
      </c>
      <c r="AI21" s="241" t="n">
        <f aca="false">SUM(A21:AH21)</f>
        <v>0</v>
      </c>
      <c r="AJ21" s="247"/>
      <c r="AK21" s="218" t="s">
        <v>81</v>
      </c>
      <c r="AL21" s="219" t="s">
        <v>399</v>
      </c>
      <c r="AM21" s="219" t="n">
        <v>209</v>
      </c>
      <c r="AN21" s="219" t="n">
        <v>256</v>
      </c>
      <c r="AO21" s="219" t="n">
        <v>334</v>
      </c>
      <c r="AP21" s="219" t="n">
        <v>400</v>
      </c>
      <c r="AQ21" s="220" t="n">
        <v>600</v>
      </c>
    </row>
    <row r="22" customFormat="false" ht="14.25" hidden="false" customHeight="true" outlineLevel="0" collapsed="false">
      <c r="A22" s="241" t="str">
        <f aca="false">IF('Pedido e Cotação'!H32=0,"",IF(AND('Pedido e Cotação'!H32="FAM",'Pedido e Cotação'!F32=10),AL$6,IF(AND('Pedido e Cotação'!H32="FAM",'Pedido e Cotação'!F32=25),AM$6,IF(AND('Pedido e Cotação'!H32="FAM",'Pedido e Cotação'!F32=50),AN$6,IF(AND('Pedido e Cotação'!H32="FAM",'Pedido e Cotação'!F32=100),AO$6,IF(AND('Pedido e Cotação'!H32="FAM",'Pedido e Cotação'!F32=200),AP$6,IF(AND('Pedido e Cotação'!H32="FAM",'Pedido e Cotação'!F32=1000),AQ$6,"")))))))</f>
        <v/>
      </c>
      <c r="B22" s="241" t="str">
        <f aca="false">IF('Pedido e Cotação'!H32=0,"",IF(AND('Pedido e Cotação'!H32="Fosforilação",'Pedido e Cotação'!F32=10),AL$7,IF(AND('Pedido e Cotação'!H32="Fosforilação",'Pedido e Cotação'!F32=25),AM$7,IF(AND('Pedido e Cotação'!H32="Fosforilação",'Pedido e Cotação'!F32=50),AN$7,IF(AND('Pedido e Cotação'!H32="Fosforilação",'Pedido e Cotação'!F32=100),AO$7,IF(AND('Pedido e Cotação'!H32="Fosforilação",'Pedido e Cotação'!F32=200),AP$7,IF(AND('Pedido e Cotação'!H32="Fosforilação",'Pedido e Cotação'!F32=1000),AQ$7,"")))))))</f>
        <v/>
      </c>
      <c r="C22" s="241" t="str">
        <f aca="false">IF('Pedido e Cotação'!H32=0,"",IF(AND('Pedido e Cotação'!H32="Quasar 570",'Pedido e Cotação'!F32=10),AL$8,IF(AND('Pedido e Cotação'!H32="Quasar 570",'Pedido e Cotação'!F32=25),AM$8,IF(AND('Pedido e Cotação'!H32="Quasar 570",'Pedido e Cotação'!F32=50),AN$8,IF(AND('Pedido e Cotação'!H32="Quasar 570",'Pedido e Cotação'!F32=100),AO$8,IF(AND('Pedido e Cotação'!H32="Quasar 570",'Pedido e Cotação'!F32=200),AP$8,IF(AND('Pedido e Cotação'!H32="Quasar 570",'Pedido e Cotação'!F32=1000),AQ$8,"")))))))</f>
        <v/>
      </c>
      <c r="D22" s="241" t="str">
        <f aca="false">IF('Pedido e Cotação'!H32=0,"",IF(AND('Pedido e Cotação'!H32="Quasar 670",'Pedido e Cotação'!F32=10),AL$9,IF(AND('Pedido e Cotação'!H32="Quasar 670",'Pedido e Cotação'!F32=25),AM$9,IF(AND('Pedido e Cotação'!H32="Quasar 670",'Pedido e Cotação'!F32=50),AN$9,IF(AND('Pedido e Cotação'!H32="Quasar 670",'Pedido e Cotação'!F32=100),AO$9,IF(AND('Pedido e Cotação'!H32="Quasar 670",'Pedido e Cotação'!F32=200),AP$9,IF(AND('Pedido e Cotação'!H32="Quasar 670",'Pedido e Cotação'!F32=1000),AQ$9,"")))))))</f>
        <v/>
      </c>
      <c r="E22" s="241" t="str">
        <f aca="false">IF('Pedido e Cotação'!H32=0,"",IF(AND('Pedido e Cotação'!H32="Quasar 705",'Pedido e Cotação'!F32=10),AL$10,IF(AND('Pedido e Cotação'!H32="Quasar 705",'Pedido e Cotação'!F32=25),AM$10,IF(AND('Pedido e Cotação'!H32="Quasar 705",'Pedido e Cotação'!F32=50),AN$10,IF(AND('Pedido e Cotação'!H32="Quasar 705",'Pedido e Cotação'!F32=100),AO$10,IF(AND('Pedido e Cotação'!H32="Quasar 705",'Pedido e Cotação'!F32=200),AP$10,IF(AND('Pedido e Cotação'!H32="Quasar 705",'Pedido e Cotação'!F32=1000),AQ$10,"")))))))</f>
        <v/>
      </c>
      <c r="F22" s="241" t="str">
        <f aca="false">IF('Pedido e Cotação'!H32=0,"",IF(AND('Pedido e Cotação'!H32="CAL Flúor Orange 560",'Pedido e Cotação'!F32=10),AL$11,IF(AND('Pedido e Cotação'!H32="CAL Flúor Orange 560",'Pedido e Cotação'!F32=25),AM$11,IF(AND('Pedido e Cotação'!H32="CAL Flúor Orange 560",'Pedido e Cotação'!F32=50),AN$11,IF(AND('Pedido e Cotação'!H32="CAL Flúor Orange 560",'Pedido e Cotação'!F32=100),AO$11,IF(AND('Pedido e Cotação'!H32="CAL Flúor Orange 560",'Pedido e Cotação'!F32=200),AP$11,IF(AND('Pedido e Cotação'!H32="CAL Flúor Orange 560",'Pedido e Cotação'!F32=1000),AQ$11,"")))))))</f>
        <v/>
      </c>
      <c r="G22" s="241" t="str">
        <f aca="false">IF('Pedido e Cotação'!H32=0,"",IF(AND('Pedido e Cotação'!H32="CAL Flúor Red 590",'Pedido e Cotação'!F32=10),AL$12,IF(AND('Pedido e Cotação'!H32="CAL Flúor Red 590",'Pedido e Cotação'!F32=25),AM$12,IF(AND('Pedido e Cotação'!H32="CAL Flúor Red 590",'Pedido e Cotação'!F32=50),AN$12,IF(AND('Pedido e Cotação'!H32="CAL Flúor Red 590",'Pedido e Cotação'!F32=100),AO$12,IF(AND('Pedido e Cotação'!H32="CAL Flúor Red 590",'Pedido e Cotação'!F32=200),AP$12,IF(AND('Pedido e Cotação'!H32="CAL Flúor Red 590",'Pedido e Cotação'!F32=1000),AQ$12,"")))))))</f>
        <v/>
      </c>
      <c r="H22" s="241" t="str">
        <f aca="false">IF('Pedido e Cotação'!H32=0,"",IF(AND('Pedido e Cotação'!H32="CAL Flúor Red 610",'Pedido e Cotação'!F32=10),AL$13,IF(AND('Pedido e Cotação'!H32="CAL Flúor Red 610",'Pedido e Cotação'!F32=25),AM$13,IF(AND('Pedido e Cotação'!H32="CAL Flúor Red 610",'Pedido e Cotação'!F32=50),AN$13,IF(AND('Pedido e Cotação'!H32="CAL Flúor Red 610",'Pedido e Cotação'!F32=100),AO$13,IF(AND('Pedido e Cotação'!H32="CAL Flúor Red 610",'Pedido e Cotação'!F32=200),AP$13,IF(AND('Pedido e Cotação'!H32="CAL Flúor Red 610",'Pedido e Cotação'!F32=1000),AQ$13,"")))))))</f>
        <v/>
      </c>
      <c r="I22" s="241" t="str">
        <f aca="false">IF('Pedido e Cotação'!H32=0,"",IF(AND('Pedido e Cotação'!H32="TET",'Pedido e Cotação'!F32=10),AL$14,IF(AND('Pedido e Cotação'!H32="TET",'Pedido e Cotação'!F32=25),AM$14,IF(AND('Pedido e Cotação'!H32="TET",'Pedido e Cotação'!F32=50),AN$14,IF(AND('Pedido e Cotação'!H32="TET",'Pedido e Cotação'!F32=100),AO$14,IF(AND('Pedido e Cotação'!H32="TET",'Pedido e Cotação'!F32=200),AP$14,IF(AND('Pedido e Cotação'!H32="TET",'Pedido e Cotação'!F32=1000),AQ$14,"")))))))</f>
        <v/>
      </c>
      <c r="J22" s="241" t="str">
        <f aca="false">IF('Pedido e Cotação'!H32=0,"",IF(AND('Pedido e Cotação'!H32="PEG-6",'Pedido e Cotação'!F32=10),AL$19,IF(AND('Pedido e Cotação'!H32="PEG-6",'Pedido e Cotação'!F32=25),AM$19,IF(AND('Pedido e Cotação'!H32="PEG-6",'Pedido e Cotação'!F32=50),AN$19,IF(AND('Pedido e Cotação'!H32="PEG-6",'Pedido e Cotação'!F32=100),AO$19,IF(AND('Pedido e Cotação'!H32="PEG-6",'Pedido e Cotação'!F32=200),AP$19,IF(AND('Pedido e Cotação'!H32="PEG-6",'Pedido e Cotação'!F32=1000),AQ$19,"")))))))</f>
        <v/>
      </c>
      <c r="K22" s="241" t="str">
        <f aca="false">IF('Pedido e Cotação'!H32=0,"",IF(AND('Pedido e Cotação'!H32="Biotina",'Pedido e Cotação'!F32=10),AL$18,IF(AND('Pedido e Cotação'!H32="Biotina",'Pedido e Cotação'!F32=25),AM$18,IF(AND('Pedido e Cotação'!H32="Biotina",'Pedido e Cotação'!F32=50),AN$18,IF(AND('Pedido e Cotação'!H32="Biotina",'Pedido e Cotação'!F32=100),AO$18,IF(AND('Pedido e Cotação'!H32="Biotina",'Pedido e Cotação'!F32=200),AP$18,IF(AND('Pedido e Cotação'!H32="Biotina",'Pedido e Cotação'!F32=1000),AQ$18,"")))))))</f>
        <v/>
      </c>
      <c r="L22" s="241" t="str">
        <f aca="false">IF('Pedido e Cotação'!H32=0,"",IF(AND('Pedido e Cotação'!H32="Thiol C6",'Pedido e Cotação'!F32=10),AL$22,IF(AND('Pedido e Cotação'!H32="Thiol C6",'Pedido e Cotação'!F32=25),AM$22,IF(AND('Pedido e Cotação'!H32="Thiol C6",'Pedido e Cotação'!F32=50),AN$22,IF(AND('Pedido e Cotação'!H32="Thiol C6",'Pedido e Cotação'!F32=100),AO$22,IF(AND('Pedido e Cotação'!H32="Thiol C6",'Pedido e Cotação'!F32=200),AP$22,IF(AND('Pedido e Cotação'!H32="Thiol C6",'Pedido e Cotação'!F32=1000),AQ$22,"")))))))</f>
        <v/>
      </c>
      <c r="M22" s="241" t="str">
        <f aca="false">IF('Pedido e Cotação'!H32=0,"",IF(AND('Pedido e Cotação'!H32="Cy3",'Pedido e Cotação'!F32=10),AL$16,IF(AND('Pedido e Cotação'!H32="Cy3",'Pedido e Cotação'!F32=25),AM$16,IF(AND('Pedido e Cotação'!H32="Cy3",'Pedido e Cotação'!F32=50),AN$16,IF(AND('Pedido e Cotação'!H32="Cy3",'Pedido e Cotação'!F32=100),AO$16,IF(AND('Pedido e Cotação'!H32="Cy3",'Pedido e Cotação'!F32=200),AP$16,IF(AND('Pedido e Cotação'!H32="Cy3",'Pedido e Cotação'!F32=1000),AQ$16,"")))))))</f>
        <v/>
      </c>
      <c r="N22" s="241" t="str">
        <f aca="false">IF('Pedido e Cotação'!H32=0,"",IF(AND('Pedido e Cotação'!H32="Cy5",'Pedido e Cotação'!F32=10),AL$17,IF(AND('Pedido e Cotação'!H32="Cy5",'Pedido e Cotação'!F32=25),AM$17,IF(AND('Pedido e Cotação'!H32="Cy5",'Pedido e Cotação'!F32=50),AN$17,IF(AND('Pedido e Cotação'!H32="Cy5",'Pedido e Cotação'!F32=100),AO$17,IF(AND('Pedido e Cotação'!H32="Cy5",'Pedido e Cotação'!F32=200),AP$17,IF(AND('Pedido e Cotação'!H32="Cy5",'Pedido e Cotação'!F32=1000),AQ$17,"")))))))</f>
        <v/>
      </c>
      <c r="O22" s="241" t="str">
        <f aca="false">IF('Pedido e Cotação'!H32=0,"",IF(AND('Pedido e Cotação'!H32="C3 Spacer",'Pedido e Cotação'!F32=10),AL$20,IF(AND('Pedido e Cotação'!H32="C3 Spacer",'Pedido e Cotação'!F32=25),AM$20,IF(AND('Pedido e Cotação'!H32="C3 Spacer",'Pedido e Cotação'!F32=50),AN$20,IF(AND('Pedido e Cotação'!H32="C3 Spacer",'Pedido e Cotação'!F32=100),AO$20,IF(AND('Pedido e Cotação'!H32="C3 Spacer",'Pedido e Cotação'!F32=200),AP$20,IF(AND('Pedido e Cotação'!H32="C3 Spacer",'Pedido e Cotação'!F32=1000),AQ$20,"")))))))</f>
        <v/>
      </c>
      <c r="P22" s="241" t="str">
        <f aca="false">IF('Pedido e Cotação'!H32=0,"",IF(AND('Pedido e Cotação'!H32="C6 Spacer",'Pedido e Cotação'!F32=10),AL$21,IF(AND('Pedido e Cotação'!H32="C6 Spacer",'Pedido e Cotação'!F32=25),AM$21,IF(AND('Pedido e Cotação'!H32="C6 Spacer",'Pedido e Cotação'!F32=50),AN$21,IF(AND('Pedido e Cotação'!H32="C6 Spacer",'Pedido e Cotação'!F32=100),AO$21,IF(AND('Pedido e Cotação'!H32="C6 Spacer",'Pedido e Cotação'!F32=200),AP$21,IF(AND('Pedido e Cotação'!H32="C6 Spacer",'Pedido e Cotação'!F32=1000),AQ$21,"")))))))</f>
        <v/>
      </c>
      <c r="Q22" s="241" t="str">
        <f aca="false">IF('Pedido e Cotação'!H32=0,"",IF(AND('Pedido e Cotação'!H32="HEX",'Pedido e Cotação'!F32=10),AL$15,IF(AND('Pedido e Cotação'!H32="HEX",'Pedido e Cotação'!F32=25),AM$15,IF(AND('Pedido e Cotação'!H32="HEX",'Pedido e Cotação'!F32=50),AN$15,IF(AND('Pedido e Cotação'!H32="HEX",'Pedido e Cotação'!F32=100),AO$15,IF(AND('Pedido e Cotação'!H32="HEX",'Pedido e Cotação'!F32=200),AP$15,IF(AND('Pedido e Cotação'!H32="HEX",'Pedido e Cotação'!F32=1000),AQ$15,"")))))))</f>
        <v/>
      </c>
      <c r="R22" s="241" t="str">
        <f aca="false">IF('Pedido e Cotação'!H32=0,"",IF(AND('Pedido e Cotação'!H32="Amino C6",'Pedido e Cotação'!F32=10),AL$23,IF(AND('Pedido e Cotação'!H32="Amino C6",'Pedido e Cotação'!F32=25),AM$23,IF(AND('Pedido e Cotação'!H32="Amino C6",'Pedido e Cotação'!F32=50),AN$23,IF(AND('Pedido e Cotação'!H32="Amino C6",'Pedido e Cotação'!F32=100),AO$23,IF(AND('Pedido e Cotação'!H32="Amino C6",'Pedido e Cotação'!F32=200),AP$23,IF(AND('Pedido e Cotação'!H32="Amino C6",'Pedido e Cotação'!F32=1000),AQ$23,"")))))))</f>
        <v/>
      </c>
      <c r="S22" s="241" t="str">
        <f aca="false">IF('Pedido e Cotação'!I32=0,"",IF(AND('Pedido e Cotação'!I32="FAM",'Pedido e Cotação'!F32=10),AL$24,IF(AND('Pedido e Cotação'!I32="FAM",'Pedido e Cotação'!F32=25),AM$24,IF(AND('Pedido e Cotação'!I32="FAM",'Pedido e Cotação'!F32=50),AN$24,IF(AND('Pedido e Cotação'!I32="FAM",'Pedido e Cotação'!F32=100),AO$24,IF(AND('Pedido e Cotação'!I32="FAM",'Pedido e Cotação'!F32=200),AP$24,IF(AND('Pedido e Cotação'!I32="FAM",'Pedido e Cotação'!F32=1000),AQ$24,"")))))))</f>
        <v/>
      </c>
      <c r="T22" s="241" t="str">
        <f aca="false">IF('Pedido e Cotação'!I32=0,"",IF(AND('Pedido e Cotação'!I32="Amino On",'Pedido e Cotação'!F32=10),AL$25,IF(AND('Pedido e Cotação'!I32="Amino On",'Pedido e Cotação'!F32=25),AM$25,IF(AND('Pedido e Cotação'!I32="Amino On",'Pedido e Cotação'!F32=50),AN$25,IF(AND('Pedido e Cotação'!I32="Amino On",'Pedido e Cotação'!F32=100),AO$25,IF(AND('Pedido e Cotação'!I32="Amino On",'Pedido e Cotação'!F32=200),AP$25,IF(AND('Pedido e Cotação'!I32="Amino On",'Pedido e Cotação'!F32=1000),AQ$25,"")))))))</f>
        <v/>
      </c>
      <c r="U22" s="241" t="str">
        <f aca="false">IF('Pedido e Cotação'!I32=0,"",IF(AND('Pedido e Cotação'!I32="TAMRA",'Pedido e Cotação'!F32=10),AL$26,IF(AND('Pedido e Cotação'!I32="TAMRA",'Pedido e Cotação'!F32=25),AM$26,IF(AND('Pedido e Cotação'!I32="TAMRA",'Pedido e Cotação'!F32=50),AN$26,IF(AND('Pedido e Cotação'!I32="TAMRA",'Pedido e Cotação'!F32=100),AO$26,IF(AND('Pedido e Cotação'!I32="TAMRA",'Pedido e Cotação'!F32=200),AP$26,IF(AND('Pedido e Cotação'!I32="TAMRA",'Pedido e Cotação'!F32=1000),AQ$26,"")))))))</f>
        <v/>
      </c>
      <c r="V22" s="241" t="str">
        <f aca="false">IF('Pedido e Cotação'!I32=0,"",IF(AND('Pedido e Cotação'!I32="BHQ 1",'Pedido e Cotação'!F32=10),AL$27,IF(AND('Pedido e Cotação'!I32="BHQ 1",'Pedido e Cotação'!F32=25),AM$27,IF(AND('Pedido e Cotação'!I32="BHQ 1",'Pedido e Cotação'!F32=50),AN$27,IF(AND('Pedido e Cotação'!I32="BHQ 1",'Pedido e Cotação'!F32=100),AO$27,IF(AND('Pedido e Cotação'!I32="BHQ 1",'Pedido e Cotação'!F32=200),AP$27,IF(AND('Pedido e Cotação'!I32="BHQ 1",'Pedido e Cotação'!F32=1000),AQ$27,"")))))))</f>
        <v/>
      </c>
      <c r="W22" s="241" t="str">
        <f aca="false">IF('Pedido e Cotação'!I32=0,"",IF(AND('Pedido e Cotação'!I32="BHQ 2",'Pedido e Cotação'!F32=10),AL$28,IF(AND('Pedido e Cotação'!I32="BHQ 2",'Pedido e Cotação'!F32=25),AM$28,IF(AND('Pedido e Cotação'!I32="BHQ 2",'Pedido e Cotação'!F32=50),AN$28,IF(AND('Pedido e Cotação'!I32="BHQ 2",'Pedido e Cotação'!F32=100),AO$28,IF(AND('Pedido e Cotação'!I32="BHQ 2",'Pedido e Cotação'!F32=200),AP$28,IF(AND('Pedido e Cotação'!I32="BHQ 2",'Pedido e Cotação'!F32=1000),AQ$28,"")))))))</f>
        <v/>
      </c>
      <c r="X22" s="241" t="str">
        <f aca="false">IF('Pedido e Cotação'!I32=0,"",IF(AND('Pedido e Cotação'!I32="BHQ 3",'Pedido e Cotação'!F32=10),AL$29,IF(AND('Pedido e Cotação'!I32="BHQ 3",'Pedido e Cotação'!F32=25),AM$29,IF(AND('Pedido e Cotação'!I32="BHQ 3",'Pedido e Cotação'!F32=50),AN$29,IF(AND('Pedido e Cotação'!I32="BHQ 3",'Pedido e Cotação'!F32=100),AO$29,IF(AND('Pedido e Cotação'!I32="BHQ 3",'Pedido e Cotação'!F32=200),AP$29,IF(AND('Pedido e Cotação'!I32="BHQ 3",'Pedido e Cotação'!F32=1000),AQ$29,"")))))))</f>
        <v/>
      </c>
      <c r="Y22" s="241" t="str">
        <f aca="false">IF('Pedido e Cotação'!I32=0,"",IF(AND('Pedido e Cotação'!I32="ROX",'Pedido e Cotação'!F32=10),AL$31,IF(AND('Pedido e Cotação'!I32="ROX",'Pedido e Cotação'!F32=25),AM$31,IF(AND('Pedido e Cotação'!I32="ROX",'Pedido e Cotação'!F32=50),AN$31,IF(AND('Pedido e Cotação'!I32="ROX",'Pedido e Cotação'!F32=100),AO$31,IF(AND('Pedido e Cotação'!I32="ROX",'Pedido e Cotação'!F32=200),AP$31,IF(AND('Pedido e Cotação'!I32="ROX",'Pedido e Cotação'!F32=1000),AQ$31,"")))))))</f>
        <v/>
      </c>
      <c r="Z22" s="241" t="str">
        <f aca="false">IF('Pedido e Cotação'!I32=0,"",IF(AND('Pedido e Cotação'!I32="Dabcyl",'Pedido e Cotação'!F32=10),AL$30,IF(AND('Pedido e Cotação'!I32="Dabcyl",'Pedido e Cotação'!F32=25),AM$30,IF(AND('Pedido e Cotação'!I32="Dabcyl",'Pedido e Cotação'!F32=50),AN$30,IF(AND('Pedido e Cotação'!I32="Dabcyl",'Pedido e Cotação'!F32=100),AO$30,IF(AND('Pedido e Cotação'!I32="Dabcyl",'Pedido e Cotação'!F32=200),AP$30,IF(AND('Pedido e Cotação'!I32="Dabcyl",'Pedido e Cotação'!F32=1000),AQ$30,"")))))))</f>
        <v/>
      </c>
      <c r="AA22" s="242" t="str">
        <f aca="false">IF('Pedido e Cotação'!I32=0,"",IF(AND('Pedido e Cotação'!I32="Colesterol TEG",'Pedido e Cotação'!F32=10),AL$32,IF(AND('Pedido e Cotação'!I32="Colesterol TEG",'Pedido e Cotação'!F32=25),AM$32,IF(AND('Pedido e Cotação'!I32="Colesterol TEG",'Pedido e Cotação'!F32=50),AN$32,IF(AND('Pedido e Cotação'!I32="Colesterol TEG",'Pedido e Cotação'!F32=100),AO$32,IF(AND('Pedido e Cotação'!I32="Colesterol TEG",'Pedido e Cotação'!F32=200),AP$32,IF(AND('Pedido e Cotação'!I32="Colesterol TEG",'Pedido e Cotação'!F32=1000),AQ$32,"")))))))</f>
        <v/>
      </c>
      <c r="AB22" s="242" t="str">
        <f aca="false">IF('Pedido e Cotação'!I32=0,"",IF(AND('Pedido e Cotação'!I32="Ferroceno",'Pedido e Cotação'!F32=10),AL$33,IF(AND('Pedido e Cotação'!I32="Ferroceno",'Pedido e Cotação'!F32=25),AM$33,IF(AND('Pedido e Cotação'!I32="Ferroceno",'Pedido e Cotação'!F32=50),AN$33,IF(AND('Pedido e Cotação'!I32="Ferroceno",'Pedido e Cotação'!F32=100),AO$33,IF(AND('Pedido e Cotação'!I32="Ferroceno",'Pedido e Cotação'!F32=200),AP$33,IF(AND('Pedido e Cotação'!I32="Ferroceno",'Pedido e Cotação'!F32=1000),AQ$33,"")))))))</f>
        <v/>
      </c>
      <c r="AC22" s="242" t="str">
        <f aca="false">IF('Pedido e Cotação'!I32=0,"",IF(AND('Pedido e Cotação'!I32="Spacer C3",'Pedido e Cotação'!F32=10),AL$36,IF(AND('Pedido e Cotação'!I32="Spacer C3",'Pedido e Cotação'!F32=25),AM$36,IF(AND('Pedido e Cotação'!I32="Spacer C3",'Pedido e Cotação'!F32=50),AN$36,IF(AND('Pedido e Cotação'!I32="Spacer C3",'Pedido e Cotação'!F32=100),AO$36,IF(AND('Pedido e Cotação'!I32="Spacer C3",'Pedido e Cotação'!F32=200),AP$36,IF(AND('Pedido e Cotação'!I32="Spacer C3",'Pedido e Cotação'!F32=1000),AQ$36,"")))))))</f>
        <v/>
      </c>
      <c r="AD22" s="242" t="str">
        <f aca="false">IF('Pedido e Cotação'!I32=0,"",IF(AND('Pedido e Cotação'!I32="Spacer C6",'Pedido e Cotação'!F32=10),AL$37,IF(AND('Pedido e Cotação'!I32="Spacer C6",'Pedido e Cotação'!F32=25),AM$37,IF(AND('Pedido e Cotação'!I32="Spacer C6",'Pedido e Cotação'!F32=50),AN$37,IF(AND('Pedido e Cotação'!I32="Spacer C6",'Pedido e Cotação'!F32=100),AO$37,IF(AND('Pedido e Cotação'!I32="Spacer C6",'Pedido e Cotação'!F32=200),AP$37,IF(AND('Pedido e Cotação'!I32="Spacer C6",'Pedido e Cotação'!F32=1000),AQ$37,"")))))))</f>
        <v/>
      </c>
      <c r="AE22" s="242" t="str">
        <f aca="false">IF('Pedido e Cotação'!I32=0,"",IF(AND('Pedido e Cotação'!I32="Biotina",'Pedido e Cotação'!F32=10),AL$38,IF(AND('Pedido e Cotação'!I32="Biotina",'Pedido e Cotação'!F32=25),AM$38,IF(AND('Pedido e Cotação'!I32="Biotina",'Pedido e Cotação'!F32=50),AN$38,IF(AND('Pedido e Cotação'!I32="Biotina",'Pedido e Cotação'!F32=100),AO$38,IF(AND('Pedido e Cotação'!I32="Biotina",'Pedido e Cotação'!F32=200),AP$38,IF(AND('Pedido e Cotação'!I32="Biotina",'Pedido e Cotação'!F32=1000),AQ$38,"")))))))</f>
        <v/>
      </c>
      <c r="AF22" s="242" t="str">
        <f aca="false">IF('Pedido e Cotação'!I32=0,"",IF(AND('Pedido e Cotação'!I32="Fosforilação",'Pedido e Cotação'!F32=10),AL$39,IF(AND('Pedido e Cotação'!I32="Fosforilação",'Pedido e Cotação'!F32=25),AM$39,IF(AND('Pedido e Cotação'!I32="Fosforilação",'Pedido e Cotação'!F32=50),AN$39,IF(AND('Pedido e Cotação'!I32="Fosforilação",'Pedido e Cotação'!F32=100),AO$39,IF(AND('Pedido e Cotação'!I32="Fosforilação",'Pedido e Cotação'!F32=200),AP$39,IF(AND('Pedido e Cotação'!I32="Fosforilação",'Pedido e Cotação'!F32=1000),AQ$39,"")))))))</f>
        <v/>
      </c>
      <c r="AG22" s="242" t="str">
        <f aca="false">IF('Pedido e Cotação'!I32=0,"",IF(AND('Pedido e Cotação'!I32="Thiol C6",'Pedido e Cotação'!F32=10),AL$34,IF(AND('Pedido e Cotação'!I32="Thiol C6",'Pedido e Cotação'!F32=25),AM$34,IF(AND('Pedido e Cotação'!I32="Thiol C6",'Pedido e Cotação'!F32=50),AN$34,IF(AND('Pedido e Cotação'!I32="Thiol C6",'Pedido e Cotação'!F32=100),AO$34,IF(AND('Pedido e Cotação'!I32="Thiol C6",'Pedido e Cotação'!F32=200),AP$34,IF(AND('Pedido e Cotação'!I32="Thiol C6",'Pedido e Cotação'!F32=1000),AQ$34,"")))))))</f>
        <v/>
      </c>
      <c r="AH22" s="242" t="str">
        <f aca="false">IF('Pedido e Cotação'!I32=0,"",IF(AND('Pedido e Cotação'!I32="Dithiol Serinol",'Pedido e Cotação'!F32=10),AL$35,IF(AND('Pedido e Cotação'!I32="Dithiol Serinol",'Pedido e Cotação'!F32=25),AM$35,IF(AND('Pedido e Cotação'!I32="Dithiol Serinol",'Pedido e Cotação'!F32=50),AN$35,IF(AND('Pedido e Cotação'!I32="Dithiol Serinol",'Pedido e Cotação'!F32=100),AO$35,IF(AND('Pedido e Cotação'!I32="Dithiol Serinol",'Pedido e Cotação'!F32=200),AP$35,IF(AND('Pedido e Cotação'!I32="Dithiol Serinol",'Pedido e Cotação'!F32=1000),AQ$35,"")))))))</f>
        <v/>
      </c>
      <c r="AI22" s="241" t="n">
        <f aca="false">SUM(A22:AH22)</f>
        <v>0</v>
      </c>
      <c r="AJ22" s="247"/>
      <c r="AK22" s="218" t="s">
        <v>75</v>
      </c>
      <c r="AL22" s="219" t="s">
        <v>399</v>
      </c>
      <c r="AM22" s="219" t="n">
        <v>290</v>
      </c>
      <c r="AN22" s="219" t="n">
        <v>350</v>
      </c>
      <c r="AO22" s="219" t="n">
        <v>420</v>
      </c>
      <c r="AP22" s="219" t="n">
        <v>500</v>
      </c>
      <c r="AQ22" s="220" t="n">
        <v>750</v>
      </c>
    </row>
    <row r="23" customFormat="false" ht="14.25" hidden="false" customHeight="true" outlineLevel="0" collapsed="false">
      <c r="A23" s="241" t="str">
        <f aca="false">IF('Pedido e Cotação'!H33=0,"",IF(AND('Pedido e Cotação'!H33="FAM",'Pedido e Cotação'!F33=10),AL$6,IF(AND('Pedido e Cotação'!H33="FAM",'Pedido e Cotação'!F33=25),AM$6,IF(AND('Pedido e Cotação'!H33="FAM",'Pedido e Cotação'!F33=50),AN$6,IF(AND('Pedido e Cotação'!H33="FAM",'Pedido e Cotação'!F33=100),AO$6,IF(AND('Pedido e Cotação'!H33="FAM",'Pedido e Cotação'!F33=200),AP$6,IF(AND('Pedido e Cotação'!H33="FAM",'Pedido e Cotação'!F33=1000),AQ$6,"")))))))</f>
        <v/>
      </c>
      <c r="B23" s="241" t="str">
        <f aca="false">IF('Pedido e Cotação'!H33=0,"",IF(AND('Pedido e Cotação'!H33="Fosforilação",'Pedido e Cotação'!F33=10),AL$7,IF(AND('Pedido e Cotação'!H33="Fosforilação",'Pedido e Cotação'!F33=25),AM$7,IF(AND('Pedido e Cotação'!H33="Fosforilação",'Pedido e Cotação'!F33=50),AN$7,IF(AND('Pedido e Cotação'!H33="Fosforilação",'Pedido e Cotação'!F33=100),AO$7,IF(AND('Pedido e Cotação'!H33="Fosforilação",'Pedido e Cotação'!F33=200),AP$7,IF(AND('Pedido e Cotação'!H33="Fosforilação",'Pedido e Cotação'!F33=1000),AQ$7,"")))))))</f>
        <v/>
      </c>
      <c r="C23" s="241" t="str">
        <f aca="false">IF('Pedido e Cotação'!H33=0,"",IF(AND('Pedido e Cotação'!H33="Quasar 570",'Pedido e Cotação'!F33=10),AL$8,IF(AND('Pedido e Cotação'!H33="Quasar 570",'Pedido e Cotação'!F33=25),AM$8,IF(AND('Pedido e Cotação'!H33="Quasar 570",'Pedido e Cotação'!F33=50),AN$8,IF(AND('Pedido e Cotação'!H33="Quasar 570",'Pedido e Cotação'!F33=100),AO$8,IF(AND('Pedido e Cotação'!H33="Quasar 570",'Pedido e Cotação'!F33=200),AP$8,IF(AND('Pedido e Cotação'!H33="Quasar 570",'Pedido e Cotação'!F33=1000),AQ$8,"")))))))</f>
        <v/>
      </c>
      <c r="D23" s="241" t="str">
        <f aca="false">IF('Pedido e Cotação'!H33=0,"",IF(AND('Pedido e Cotação'!H33="Quasar 670",'Pedido e Cotação'!F33=10),AL$9,IF(AND('Pedido e Cotação'!H33="Quasar 670",'Pedido e Cotação'!F33=25),AM$9,IF(AND('Pedido e Cotação'!H33="Quasar 670",'Pedido e Cotação'!F33=50),AN$9,IF(AND('Pedido e Cotação'!H33="Quasar 670",'Pedido e Cotação'!F33=100),AO$9,IF(AND('Pedido e Cotação'!H33="Quasar 670",'Pedido e Cotação'!F33=200),AP$9,IF(AND('Pedido e Cotação'!H33="Quasar 670",'Pedido e Cotação'!F33=1000),AQ$9,"")))))))</f>
        <v/>
      </c>
      <c r="E23" s="241" t="str">
        <f aca="false">IF('Pedido e Cotação'!H33=0,"",IF(AND('Pedido e Cotação'!H33="Quasar 705",'Pedido e Cotação'!F33=10),AL$10,IF(AND('Pedido e Cotação'!H33="Quasar 705",'Pedido e Cotação'!F33=25),AM$10,IF(AND('Pedido e Cotação'!H33="Quasar 705",'Pedido e Cotação'!F33=50),AN$10,IF(AND('Pedido e Cotação'!H33="Quasar 705",'Pedido e Cotação'!F33=100),AO$10,IF(AND('Pedido e Cotação'!H33="Quasar 705",'Pedido e Cotação'!F33=200),AP$10,IF(AND('Pedido e Cotação'!H33="Quasar 705",'Pedido e Cotação'!F33=1000),AQ$10,"")))))))</f>
        <v/>
      </c>
      <c r="F23" s="241" t="str">
        <f aca="false">IF('Pedido e Cotação'!H33=0,"",IF(AND('Pedido e Cotação'!H33="CAL Flúor Orange 560",'Pedido e Cotação'!F33=10),AL$11,IF(AND('Pedido e Cotação'!H33="CAL Flúor Orange 560",'Pedido e Cotação'!F33=25),AM$11,IF(AND('Pedido e Cotação'!H33="CAL Flúor Orange 560",'Pedido e Cotação'!F33=50),AN$11,IF(AND('Pedido e Cotação'!H33="CAL Flúor Orange 560",'Pedido e Cotação'!F33=100),AO$11,IF(AND('Pedido e Cotação'!H33="CAL Flúor Orange 560",'Pedido e Cotação'!F33=200),AP$11,IF(AND('Pedido e Cotação'!H33="CAL Flúor Orange 560",'Pedido e Cotação'!F33=1000),AQ$11,"")))))))</f>
        <v/>
      </c>
      <c r="G23" s="241" t="str">
        <f aca="false">IF('Pedido e Cotação'!H33=0,"",IF(AND('Pedido e Cotação'!H33="CAL Flúor Red 590",'Pedido e Cotação'!F33=10),AL$12,IF(AND('Pedido e Cotação'!H33="CAL Flúor Red 590",'Pedido e Cotação'!F33=25),AM$12,IF(AND('Pedido e Cotação'!H33="CAL Flúor Red 590",'Pedido e Cotação'!F33=50),AN$12,IF(AND('Pedido e Cotação'!H33="CAL Flúor Red 590",'Pedido e Cotação'!F33=100),AO$12,IF(AND('Pedido e Cotação'!H33="CAL Flúor Red 590",'Pedido e Cotação'!F33=200),AP$12,IF(AND('Pedido e Cotação'!H33="CAL Flúor Red 590",'Pedido e Cotação'!F33=1000),AQ$12,"")))))))</f>
        <v/>
      </c>
      <c r="H23" s="241" t="str">
        <f aca="false">IF('Pedido e Cotação'!H33=0,"",IF(AND('Pedido e Cotação'!H33="CAL Flúor Red 610",'Pedido e Cotação'!F33=10),AL$13,IF(AND('Pedido e Cotação'!H33="CAL Flúor Red 610",'Pedido e Cotação'!F33=25),AM$13,IF(AND('Pedido e Cotação'!H33="CAL Flúor Red 610",'Pedido e Cotação'!F33=50),AN$13,IF(AND('Pedido e Cotação'!H33="CAL Flúor Red 610",'Pedido e Cotação'!F33=100),AO$13,IF(AND('Pedido e Cotação'!H33="CAL Flúor Red 610",'Pedido e Cotação'!F33=200),AP$13,IF(AND('Pedido e Cotação'!H33="CAL Flúor Red 610",'Pedido e Cotação'!F33=1000),AQ$13,"")))))))</f>
        <v/>
      </c>
      <c r="I23" s="241" t="str">
        <f aca="false">IF('Pedido e Cotação'!H33=0,"",IF(AND('Pedido e Cotação'!H33="TET",'Pedido e Cotação'!F33=10),AL$14,IF(AND('Pedido e Cotação'!H33="TET",'Pedido e Cotação'!F33=25),AM$14,IF(AND('Pedido e Cotação'!H33="TET",'Pedido e Cotação'!F33=50),AN$14,IF(AND('Pedido e Cotação'!H33="TET",'Pedido e Cotação'!F33=100),AO$14,IF(AND('Pedido e Cotação'!H33="TET",'Pedido e Cotação'!F33=200),AP$14,IF(AND('Pedido e Cotação'!H33="TET",'Pedido e Cotação'!F33=1000),AQ$14,"")))))))</f>
        <v/>
      </c>
      <c r="J23" s="241" t="str">
        <f aca="false">IF('Pedido e Cotação'!H33=0,"",IF(AND('Pedido e Cotação'!H33="PEG-6",'Pedido e Cotação'!F33=10),AL$19,IF(AND('Pedido e Cotação'!H33="PEG-6",'Pedido e Cotação'!F33=25),AM$19,IF(AND('Pedido e Cotação'!H33="PEG-6",'Pedido e Cotação'!F33=50),AN$19,IF(AND('Pedido e Cotação'!H33="PEG-6",'Pedido e Cotação'!F33=100),AO$19,IF(AND('Pedido e Cotação'!H33="PEG-6",'Pedido e Cotação'!F33=200),AP$19,IF(AND('Pedido e Cotação'!H33="PEG-6",'Pedido e Cotação'!F33=1000),AQ$19,"")))))))</f>
        <v/>
      </c>
      <c r="K23" s="241" t="str">
        <f aca="false">IF('Pedido e Cotação'!H33=0,"",IF(AND('Pedido e Cotação'!H33="Biotina",'Pedido e Cotação'!F33=10),AL$18,IF(AND('Pedido e Cotação'!H33="Biotina",'Pedido e Cotação'!F33=25),AM$18,IF(AND('Pedido e Cotação'!H33="Biotina",'Pedido e Cotação'!F33=50),AN$18,IF(AND('Pedido e Cotação'!H33="Biotina",'Pedido e Cotação'!F33=100),AO$18,IF(AND('Pedido e Cotação'!H33="Biotina",'Pedido e Cotação'!F33=200),AP$18,IF(AND('Pedido e Cotação'!H33="Biotina",'Pedido e Cotação'!F33=1000),AQ$18,"")))))))</f>
        <v/>
      </c>
      <c r="L23" s="241" t="str">
        <f aca="false">IF('Pedido e Cotação'!H33=0,"",IF(AND('Pedido e Cotação'!H33="Thiol C6",'Pedido e Cotação'!F33=10),AL$22,IF(AND('Pedido e Cotação'!H33="Thiol C6",'Pedido e Cotação'!F33=25),AM$22,IF(AND('Pedido e Cotação'!H33="Thiol C6",'Pedido e Cotação'!F33=50),AN$22,IF(AND('Pedido e Cotação'!H33="Thiol C6",'Pedido e Cotação'!F33=100),AO$22,IF(AND('Pedido e Cotação'!H33="Thiol C6",'Pedido e Cotação'!F33=200),AP$22,IF(AND('Pedido e Cotação'!H33="Thiol C6",'Pedido e Cotação'!F33=1000),AQ$22,"")))))))</f>
        <v/>
      </c>
      <c r="M23" s="241" t="str">
        <f aca="false">IF('Pedido e Cotação'!H33=0,"",IF(AND('Pedido e Cotação'!H33="Cy3",'Pedido e Cotação'!F33=10),AL$16,IF(AND('Pedido e Cotação'!H33="Cy3",'Pedido e Cotação'!F33=25),AM$16,IF(AND('Pedido e Cotação'!H33="Cy3",'Pedido e Cotação'!F33=50),AN$16,IF(AND('Pedido e Cotação'!H33="Cy3",'Pedido e Cotação'!F33=100),AO$16,IF(AND('Pedido e Cotação'!H33="Cy3",'Pedido e Cotação'!F33=200),AP$16,IF(AND('Pedido e Cotação'!H33="Cy3",'Pedido e Cotação'!F33=1000),AQ$16,"")))))))</f>
        <v/>
      </c>
      <c r="N23" s="241" t="str">
        <f aca="false">IF('Pedido e Cotação'!H33=0,"",IF(AND('Pedido e Cotação'!H33="Cy5",'Pedido e Cotação'!F33=10),AL$17,IF(AND('Pedido e Cotação'!H33="Cy5",'Pedido e Cotação'!F33=25),AM$17,IF(AND('Pedido e Cotação'!H33="Cy5",'Pedido e Cotação'!F33=50),AN$17,IF(AND('Pedido e Cotação'!H33="Cy5",'Pedido e Cotação'!F33=100),AO$17,IF(AND('Pedido e Cotação'!H33="Cy5",'Pedido e Cotação'!F33=200),AP$17,IF(AND('Pedido e Cotação'!H33="Cy5",'Pedido e Cotação'!F33=1000),AQ$17,"")))))))</f>
        <v/>
      </c>
      <c r="O23" s="241" t="str">
        <f aca="false">IF('Pedido e Cotação'!H33=0,"",IF(AND('Pedido e Cotação'!H33="C3 Spacer",'Pedido e Cotação'!F33=10),AL$20,IF(AND('Pedido e Cotação'!H33="C3 Spacer",'Pedido e Cotação'!F33=25),AM$20,IF(AND('Pedido e Cotação'!H33="C3 Spacer",'Pedido e Cotação'!F33=50),AN$20,IF(AND('Pedido e Cotação'!H33="C3 Spacer",'Pedido e Cotação'!F33=100),AO$20,IF(AND('Pedido e Cotação'!H33="C3 Spacer",'Pedido e Cotação'!F33=200),AP$20,IF(AND('Pedido e Cotação'!H33="C3 Spacer",'Pedido e Cotação'!F33=1000),AQ$20,"")))))))</f>
        <v/>
      </c>
      <c r="P23" s="241" t="str">
        <f aca="false">IF('Pedido e Cotação'!H33=0,"",IF(AND('Pedido e Cotação'!H33="C6 Spacer",'Pedido e Cotação'!F33=10),AL$21,IF(AND('Pedido e Cotação'!H33="C6 Spacer",'Pedido e Cotação'!F33=25),AM$21,IF(AND('Pedido e Cotação'!H33="C6 Spacer",'Pedido e Cotação'!F33=50),AN$21,IF(AND('Pedido e Cotação'!H33="C6 Spacer",'Pedido e Cotação'!F33=100),AO$21,IF(AND('Pedido e Cotação'!H33="C6 Spacer",'Pedido e Cotação'!F33=200),AP$21,IF(AND('Pedido e Cotação'!H33="C6 Spacer",'Pedido e Cotação'!F33=1000),AQ$21,"")))))))</f>
        <v/>
      </c>
      <c r="Q23" s="241" t="str">
        <f aca="false">IF('Pedido e Cotação'!H33=0,"",IF(AND('Pedido e Cotação'!H33="HEX",'Pedido e Cotação'!F33=10),AL$15,IF(AND('Pedido e Cotação'!H33="HEX",'Pedido e Cotação'!F33=25),AM$15,IF(AND('Pedido e Cotação'!H33="HEX",'Pedido e Cotação'!F33=50),AN$15,IF(AND('Pedido e Cotação'!H33="HEX",'Pedido e Cotação'!F33=100),AO$15,IF(AND('Pedido e Cotação'!H33="HEX",'Pedido e Cotação'!F33=200),AP$15,IF(AND('Pedido e Cotação'!H33="HEX",'Pedido e Cotação'!F33=1000),AQ$15,"")))))))</f>
        <v/>
      </c>
      <c r="R23" s="241" t="str">
        <f aca="false">IF('Pedido e Cotação'!H33=0,"",IF(AND('Pedido e Cotação'!H33="Amino C6",'Pedido e Cotação'!F33=10),AL$23,IF(AND('Pedido e Cotação'!H33="Amino C6",'Pedido e Cotação'!F33=25),AM$23,IF(AND('Pedido e Cotação'!H33="Amino C6",'Pedido e Cotação'!F33=50),AN$23,IF(AND('Pedido e Cotação'!H33="Amino C6",'Pedido e Cotação'!F33=100),AO$23,IF(AND('Pedido e Cotação'!H33="Amino C6",'Pedido e Cotação'!F33=200),AP$23,IF(AND('Pedido e Cotação'!H33="Amino C6",'Pedido e Cotação'!F33=1000),AQ$23,"")))))))</f>
        <v/>
      </c>
      <c r="S23" s="241" t="str">
        <f aca="false">IF('Pedido e Cotação'!I33=0,"",IF(AND('Pedido e Cotação'!I33="FAM",'Pedido e Cotação'!F33=10),AL$24,IF(AND('Pedido e Cotação'!I33="FAM",'Pedido e Cotação'!F33=25),AM$24,IF(AND('Pedido e Cotação'!I33="FAM",'Pedido e Cotação'!F33=50),AN$24,IF(AND('Pedido e Cotação'!I33="FAM",'Pedido e Cotação'!F33=100),AO$24,IF(AND('Pedido e Cotação'!I33="FAM",'Pedido e Cotação'!F33=200),AP$24,IF(AND('Pedido e Cotação'!I33="FAM",'Pedido e Cotação'!F33=1000),AQ$24,"")))))))</f>
        <v/>
      </c>
      <c r="T23" s="241" t="str">
        <f aca="false">IF('Pedido e Cotação'!I33=0,"",IF(AND('Pedido e Cotação'!I33="Amino On",'Pedido e Cotação'!F33=10),AL$25,IF(AND('Pedido e Cotação'!I33="Amino On",'Pedido e Cotação'!F33=25),AM$25,IF(AND('Pedido e Cotação'!I33="Amino On",'Pedido e Cotação'!F33=50),AN$25,IF(AND('Pedido e Cotação'!I33="Amino On",'Pedido e Cotação'!F33=100),AO$25,IF(AND('Pedido e Cotação'!I33="Amino On",'Pedido e Cotação'!F33=200),AP$25,IF(AND('Pedido e Cotação'!I33="Amino On",'Pedido e Cotação'!F33=1000),AQ$25,"")))))))</f>
        <v/>
      </c>
      <c r="U23" s="241" t="str">
        <f aca="false">IF('Pedido e Cotação'!I33=0,"",IF(AND('Pedido e Cotação'!I33="TAMRA",'Pedido e Cotação'!F33=10),AL$26,IF(AND('Pedido e Cotação'!I33="TAMRA",'Pedido e Cotação'!F33=25),AM$26,IF(AND('Pedido e Cotação'!I33="TAMRA",'Pedido e Cotação'!F33=50),AN$26,IF(AND('Pedido e Cotação'!I33="TAMRA",'Pedido e Cotação'!F33=100),AO$26,IF(AND('Pedido e Cotação'!I33="TAMRA",'Pedido e Cotação'!F33=200),AP$26,IF(AND('Pedido e Cotação'!I33="TAMRA",'Pedido e Cotação'!F33=1000),AQ$26,"")))))))</f>
        <v/>
      </c>
      <c r="V23" s="241" t="str">
        <f aca="false">IF('Pedido e Cotação'!I33=0,"",IF(AND('Pedido e Cotação'!I33="BHQ 1",'Pedido e Cotação'!F33=10),AL$27,IF(AND('Pedido e Cotação'!I33="BHQ 1",'Pedido e Cotação'!F33=25),AM$27,IF(AND('Pedido e Cotação'!I33="BHQ 1",'Pedido e Cotação'!F33=50),AN$27,IF(AND('Pedido e Cotação'!I33="BHQ 1",'Pedido e Cotação'!F33=100),AO$27,IF(AND('Pedido e Cotação'!I33="BHQ 1",'Pedido e Cotação'!F33=200),AP$27,IF(AND('Pedido e Cotação'!I33="BHQ 1",'Pedido e Cotação'!F33=1000),AQ$27,"")))))))</f>
        <v/>
      </c>
      <c r="W23" s="241" t="str">
        <f aca="false">IF('Pedido e Cotação'!I33=0,"",IF(AND('Pedido e Cotação'!I33="BHQ 2",'Pedido e Cotação'!F33=10),AL$28,IF(AND('Pedido e Cotação'!I33="BHQ 2",'Pedido e Cotação'!F33=25),AM$28,IF(AND('Pedido e Cotação'!I33="BHQ 2",'Pedido e Cotação'!F33=50),AN$28,IF(AND('Pedido e Cotação'!I33="BHQ 2",'Pedido e Cotação'!F33=100),AO$28,IF(AND('Pedido e Cotação'!I33="BHQ 2",'Pedido e Cotação'!F33=200),AP$28,IF(AND('Pedido e Cotação'!I33="BHQ 2",'Pedido e Cotação'!F33=1000),AQ$28,"")))))))</f>
        <v/>
      </c>
      <c r="X23" s="241" t="str">
        <f aca="false">IF('Pedido e Cotação'!I33=0,"",IF(AND('Pedido e Cotação'!I33="BHQ 3",'Pedido e Cotação'!F33=10),AL$29,IF(AND('Pedido e Cotação'!I33="BHQ 3",'Pedido e Cotação'!F33=25),AM$29,IF(AND('Pedido e Cotação'!I33="BHQ 3",'Pedido e Cotação'!F33=50),AN$29,IF(AND('Pedido e Cotação'!I33="BHQ 3",'Pedido e Cotação'!F33=100),AO$29,IF(AND('Pedido e Cotação'!I33="BHQ 3",'Pedido e Cotação'!F33=200),AP$29,IF(AND('Pedido e Cotação'!I33="BHQ 3",'Pedido e Cotação'!F33=1000),AQ$29,"")))))))</f>
        <v/>
      </c>
      <c r="Y23" s="241" t="str">
        <f aca="false">IF('Pedido e Cotação'!I33=0,"",IF(AND('Pedido e Cotação'!I33="ROX",'Pedido e Cotação'!F33=10),AL$31,IF(AND('Pedido e Cotação'!I33="ROX",'Pedido e Cotação'!F33=25),AM$31,IF(AND('Pedido e Cotação'!I33="ROX",'Pedido e Cotação'!F33=50),AN$31,IF(AND('Pedido e Cotação'!I33="ROX",'Pedido e Cotação'!F33=100),AO$31,IF(AND('Pedido e Cotação'!I33="ROX",'Pedido e Cotação'!F33=200),AP$31,IF(AND('Pedido e Cotação'!I33="ROX",'Pedido e Cotação'!F33=1000),AQ$31,"")))))))</f>
        <v/>
      </c>
      <c r="Z23" s="241" t="str">
        <f aca="false">IF('Pedido e Cotação'!I33=0,"",IF(AND('Pedido e Cotação'!I33="Dabcyl",'Pedido e Cotação'!F33=10),AL$30,IF(AND('Pedido e Cotação'!I33="Dabcyl",'Pedido e Cotação'!F33=25),AM$30,IF(AND('Pedido e Cotação'!I33="Dabcyl",'Pedido e Cotação'!F33=50),AN$30,IF(AND('Pedido e Cotação'!I33="Dabcyl",'Pedido e Cotação'!F33=100),AO$30,IF(AND('Pedido e Cotação'!I33="Dabcyl",'Pedido e Cotação'!F33=200),AP$30,IF(AND('Pedido e Cotação'!I33="Dabcyl",'Pedido e Cotação'!F33=1000),AQ$30,"")))))))</f>
        <v/>
      </c>
      <c r="AA23" s="242" t="str">
        <f aca="false">IF('Pedido e Cotação'!I33=0,"",IF(AND('Pedido e Cotação'!I33="Colesterol TEG",'Pedido e Cotação'!F33=10),AL$32,IF(AND('Pedido e Cotação'!I33="Colesterol TEG",'Pedido e Cotação'!F33=25),AM$32,IF(AND('Pedido e Cotação'!I33="Colesterol TEG",'Pedido e Cotação'!F33=50),AN$32,IF(AND('Pedido e Cotação'!I33="Colesterol TEG",'Pedido e Cotação'!F33=100),AO$32,IF(AND('Pedido e Cotação'!I33="Colesterol TEG",'Pedido e Cotação'!F33=200),AP$32,IF(AND('Pedido e Cotação'!I33="Colesterol TEG",'Pedido e Cotação'!F33=1000),AQ$32,"")))))))</f>
        <v/>
      </c>
      <c r="AB23" s="242" t="str">
        <f aca="false">IF('Pedido e Cotação'!I33=0,"",IF(AND('Pedido e Cotação'!I33="Ferroceno",'Pedido e Cotação'!F33=10),AL$33,IF(AND('Pedido e Cotação'!I33="Ferroceno",'Pedido e Cotação'!F33=25),AM$33,IF(AND('Pedido e Cotação'!I33="Ferroceno",'Pedido e Cotação'!F33=50),AN$33,IF(AND('Pedido e Cotação'!I33="Ferroceno",'Pedido e Cotação'!F33=100),AO$33,IF(AND('Pedido e Cotação'!I33="Ferroceno",'Pedido e Cotação'!F33=200),AP$33,IF(AND('Pedido e Cotação'!I33="Ferroceno",'Pedido e Cotação'!F33=1000),AQ$33,"")))))))</f>
        <v/>
      </c>
      <c r="AC23" s="242" t="str">
        <f aca="false">IF('Pedido e Cotação'!I33=0,"",IF(AND('Pedido e Cotação'!I33="Spacer C3",'Pedido e Cotação'!F33=10),AL$36,IF(AND('Pedido e Cotação'!I33="Spacer C3",'Pedido e Cotação'!F33=25),AM$36,IF(AND('Pedido e Cotação'!I33="Spacer C3",'Pedido e Cotação'!F33=50),AN$36,IF(AND('Pedido e Cotação'!I33="Spacer C3",'Pedido e Cotação'!F33=100),AO$36,IF(AND('Pedido e Cotação'!I33="Spacer C3",'Pedido e Cotação'!F33=200),AP$36,IF(AND('Pedido e Cotação'!I33="Spacer C3",'Pedido e Cotação'!F33=1000),AQ$36,"")))))))</f>
        <v/>
      </c>
      <c r="AD23" s="242" t="str">
        <f aca="false">IF('Pedido e Cotação'!I33=0,"",IF(AND('Pedido e Cotação'!I33="Spacer C6",'Pedido e Cotação'!F33=10),AL$37,IF(AND('Pedido e Cotação'!I33="Spacer C6",'Pedido e Cotação'!F33=25),AM$37,IF(AND('Pedido e Cotação'!I33="Spacer C6",'Pedido e Cotação'!F33=50),AN$37,IF(AND('Pedido e Cotação'!I33="Spacer C6",'Pedido e Cotação'!F33=100),AO$37,IF(AND('Pedido e Cotação'!I33="Spacer C6",'Pedido e Cotação'!F33=200),AP$37,IF(AND('Pedido e Cotação'!I33="Spacer C6",'Pedido e Cotação'!F33=1000),AQ$37,"")))))))</f>
        <v/>
      </c>
      <c r="AE23" s="242" t="str">
        <f aca="false">IF('Pedido e Cotação'!I33=0,"",IF(AND('Pedido e Cotação'!I33="Biotina",'Pedido e Cotação'!F33=10),AL$38,IF(AND('Pedido e Cotação'!I33="Biotina",'Pedido e Cotação'!F33=25),AM$38,IF(AND('Pedido e Cotação'!I33="Biotina",'Pedido e Cotação'!F33=50),AN$38,IF(AND('Pedido e Cotação'!I33="Biotina",'Pedido e Cotação'!F33=100),AO$38,IF(AND('Pedido e Cotação'!I33="Biotina",'Pedido e Cotação'!F33=200),AP$38,IF(AND('Pedido e Cotação'!I33="Biotina",'Pedido e Cotação'!F33=1000),AQ$38,"")))))))</f>
        <v/>
      </c>
      <c r="AF23" s="242" t="str">
        <f aca="false">IF('Pedido e Cotação'!I33=0,"",IF(AND('Pedido e Cotação'!I33="Fosforilação",'Pedido e Cotação'!F33=10),AL$39,IF(AND('Pedido e Cotação'!I33="Fosforilação",'Pedido e Cotação'!F33=25),AM$39,IF(AND('Pedido e Cotação'!I33="Fosforilação",'Pedido e Cotação'!F33=50),AN$39,IF(AND('Pedido e Cotação'!I33="Fosforilação",'Pedido e Cotação'!F33=100),AO$39,IF(AND('Pedido e Cotação'!I33="Fosforilação",'Pedido e Cotação'!F33=200),AP$39,IF(AND('Pedido e Cotação'!I33="Fosforilação",'Pedido e Cotação'!F33=1000),AQ$39,"")))))))</f>
        <v/>
      </c>
      <c r="AG23" s="242" t="str">
        <f aca="false">IF('Pedido e Cotação'!I33=0,"",IF(AND('Pedido e Cotação'!I33="Thiol C6",'Pedido e Cotação'!F33=10),AL$34,IF(AND('Pedido e Cotação'!I33="Thiol C6",'Pedido e Cotação'!F33=25),AM$34,IF(AND('Pedido e Cotação'!I33="Thiol C6",'Pedido e Cotação'!F33=50),AN$34,IF(AND('Pedido e Cotação'!I33="Thiol C6",'Pedido e Cotação'!F33=100),AO$34,IF(AND('Pedido e Cotação'!I33="Thiol C6",'Pedido e Cotação'!F33=200),AP$34,IF(AND('Pedido e Cotação'!I33="Thiol C6",'Pedido e Cotação'!F33=1000),AQ$34,"")))))))</f>
        <v/>
      </c>
      <c r="AH23" s="242" t="str">
        <f aca="false">IF('Pedido e Cotação'!I33=0,"",IF(AND('Pedido e Cotação'!I33="Dithiol Serinol",'Pedido e Cotação'!F33=10),AL$35,IF(AND('Pedido e Cotação'!I33="Dithiol Serinol",'Pedido e Cotação'!F33=25),AM$35,IF(AND('Pedido e Cotação'!I33="Dithiol Serinol",'Pedido e Cotação'!F33=50),AN$35,IF(AND('Pedido e Cotação'!I33="Dithiol Serinol",'Pedido e Cotação'!F33=100),AO$35,IF(AND('Pedido e Cotação'!I33="Dithiol Serinol",'Pedido e Cotação'!F33=200),AP$35,IF(AND('Pedido e Cotação'!I33="Dithiol Serinol",'Pedido e Cotação'!F33=1000),AQ$35,"")))))))</f>
        <v/>
      </c>
      <c r="AI23" s="241" t="n">
        <f aca="false">SUM(A23:AH23)</f>
        <v>0</v>
      </c>
      <c r="AJ23" s="247"/>
      <c r="AK23" s="228" t="s">
        <v>1104</v>
      </c>
      <c r="AL23" s="229" t="s">
        <v>399</v>
      </c>
      <c r="AM23" s="229" t="n">
        <v>230</v>
      </c>
      <c r="AN23" s="229" t="n">
        <v>275</v>
      </c>
      <c r="AO23" s="229" t="n">
        <v>330</v>
      </c>
      <c r="AP23" s="229" t="n">
        <v>395</v>
      </c>
      <c r="AQ23" s="230" t="n">
        <v>592</v>
      </c>
    </row>
    <row r="24" customFormat="false" ht="25.5" hidden="false" customHeight="true" outlineLevel="0" collapsed="false">
      <c r="A24" s="241" t="str">
        <f aca="false">IF('Pedido e Cotação'!H34=0,"",IF(AND('Pedido e Cotação'!H34="FAM",'Pedido e Cotação'!F34=10),AL$6,IF(AND('Pedido e Cotação'!H34="FAM",'Pedido e Cotação'!F34=25),AM$6,IF(AND('Pedido e Cotação'!H34="FAM",'Pedido e Cotação'!F34=50),AN$6,IF(AND('Pedido e Cotação'!H34="FAM",'Pedido e Cotação'!F34=100),AO$6,IF(AND('Pedido e Cotação'!H34="FAM",'Pedido e Cotação'!F34=200),AP$6,IF(AND('Pedido e Cotação'!H34="FAM",'Pedido e Cotação'!F34=1000),AQ$6,"")))))))</f>
        <v/>
      </c>
      <c r="B24" s="241" t="str">
        <f aca="false">IF('Pedido e Cotação'!H34=0,"",IF(AND('Pedido e Cotação'!H34="Fosforilação",'Pedido e Cotação'!F34=10),AL$7,IF(AND('Pedido e Cotação'!H34="Fosforilação",'Pedido e Cotação'!F34=25),AM$7,IF(AND('Pedido e Cotação'!H34="Fosforilação",'Pedido e Cotação'!F34=50),AN$7,IF(AND('Pedido e Cotação'!H34="Fosforilação",'Pedido e Cotação'!F34=100),AO$7,IF(AND('Pedido e Cotação'!H34="Fosforilação",'Pedido e Cotação'!F34=200),AP$7,IF(AND('Pedido e Cotação'!H34="Fosforilação",'Pedido e Cotação'!F34=1000),AQ$7,"")))))))</f>
        <v/>
      </c>
      <c r="C24" s="241" t="str">
        <f aca="false">IF('Pedido e Cotação'!H34=0,"",IF(AND('Pedido e Cotação'!H34="Quasar 570",'Pedido e Cotação'!F34=10),AL$8,IF(AND('Pedido e Cotação'!H34="Quasar 570",'Pedido e Cotação'!F34=25),AM$8,IF(AND('Pedido e Cotação'!H34="Quasar 570",'Pedido e Cotação'!F34=50),AN$8,IF(AND('Pedido e Cotação'!H34="Quasar 570",'Pedido e Cotação'!F34=100),AO$8,IF(AND('Pedido e Cotação'!H34="Quasar 570",'Pedido e Cotação'!F34=200),AP$8,IF(AND('Pedido e Cotação'!H34="Quasar 570",'Pedido e Cotação'!F34=1000),AQ$8,"")))))))</f>
        <v/>
      </c>
      <c r="D24" s="241" t="str">
        <f aca="false">IF('Pedido e Cotação'!H34=0,"",IF(AND('Pedido e Cotação'!H34="Quasar 670",'Pedido e Cotação'!F34=10),AL$9,IF(AND('Pedido e Cotação'!H34="Quasar 670",'Pedido e Cotação'!F34=25),AM$9,IF(AND('Pedido e Cotação'!H34="Quasar 670",'Pedido e Cotação'!F34=50),AN$9,IF(AND('Pedido e Cotação'!H34="Quasar 670",'Pedido e Cotação'!F34=100),AO$9,IF(AND('Pedido e Cotação'!H34="Quasar 670",'Pedido e Cotação'!F34=200),AP$9,IF(AND('Pedido e Cotação'!H34="Quasar 670",'Pedido e Cotação'!F34=1000),AQ$9,"")))))))</f>
        <v/>
      </c>
      <c r="E24" s="241" t="str">
        <f aca="false">IF('Pedido e Cotação'!H34=0,"",IF(AND('Pedido e Cotação'!H34="Quasar 705",'Pedido e Cotação'!F34=10),AL$10,IF(AND('Pedido e Cotação'!H34="Quasar 705",'Pedido e Cotação'!F34=25),AM$10,IF(AND('Pedido e Cotação'!H34="Quasar 705",'Pedido e Cotação'!F34=50),AN$10,IF(AND('Pedido e Cotação'!H34="Quasar 705",'Pedido e Cotação'!F34=100),AO$10,IF(AND('Pedido e Cotação'!H34="Quasar 705",'Pedido e Cotação'!F34=200),AP$10,IF(AND('Pedido e Cotação'!H34="Quasar 705",'Pedido e Cotação'!F34=1000),AQ$10,"")))))))</f>
        <v/>
      </c>
      <c r="F24" s="241" t="str">
        <f aca="false">IF('Pedido e Cotação'!H34=0,"",IF(AND('Pedido e Cotação'!H34="CAL Flúor Orange 560",'Pedido e Cotação'!F34=10),AL$11,IF(AND('Pedido e Cotação'!H34="CAL Flúor Orange 560",'Pedido e Cotação'!F34=25),AM$11,IF(AND('Pedido e Cotação'!H34="CAL Flúor Orange 560",'Pedido e Cotação'!F34=50),AN$11,IF(AND('Pedido e Cotação'!H34="CAL Flúor Orange 560",'Pedido e Cotação'!F34=100),AO$11,IF(AND('Pedido e Cotação'!H34="CAL Flúor Orange 560",'Pedido e Cotação'!F34=200),AP$11,IF(AND('Pedido e Cotação'!H34="CAL Flúor Orange 560",'Pedido e Cotação'!F34=1000),AQ$11,"")))))))</f>
        <v/>
      </c>
      <c r="G24" s="241" t="str">
        <f aca="false">IF('Pedido e Cotação'!H34=0,"",IF(AND('Pedido e Cotação'!H34="CAL Flúor Red 590",'Pedido e Cotação'!F34=10),AL$12,IF(AND('Pedido e Cotação'!H34="CAL Flúor Red 590",'Pedido e Cotação'!F34=25),AM$12,IF(AND('Pedido e Cotação'!H34="CAL Flúor Red 590",'Pedido e Cotação'!F34=50),AN$12,IF(AND('Pedido e Cotação'!H34="CAL Flúor Red 590",'Pedido e Cotação'!F34=100),AO$12,IF(AND('Pedido e Cotação'!H34="CAL Flúor Red 590",'Pedido e Cotação'!F34=200),AP$12,IF(AND('Pedido e Cotação'!H34="CAL Flúor Red 590",'Pedido e Cotação'!F34=1000),AQ$12,"")))))))</f>
        <v/>
      </c>
      <c r="H24" s="241" t="str">
        <f aca="false">IF('Pedido e Cotação'!H34=0,"",IF(AND('Pedido e Cotação'!H34="CAL Flúor Red 610",'Pedido e Cotação'!F34=10),AL$13,IF(AND('Pedido e Cotação'!H34="CAL Flúor Red 610",'Pedido e Cotação'!F34=25),AM$13,IF(AND('Pedido e Cotação'!H34="CAL Flúor Red 610",'Pedido e Cotação'!F34=50),AN$13,IF(AND('Pedido e Cotação'!H34="CAL Flúor Red 610",'Pedido e Cotação'!F34=100),AO$13,IF(AND('Pedido e Cotação'!H34="CAL Flúor Red 610",'Pedido e Cotação'!F34=200),AP$13,IF(AND('Pedido e Cotação'!H34="CAL Flúor Red 610",'Pedido e Cotação'!F34=1000),AQ$13,"")))))))</f>
        <v/>
      </c>
      <c r="I24" s="241" t="str">
        <f aca="false">IF('Pedido e Cotação'!H34=0,"",IF(AND('Pedido e Cotação'!H34="TET",'Pedido e Cotação'!F34=10),AL$14,IF(AND('Pedido e Cotação'!H34="TET",'Pedido e Cotação'!F34=25),AM$14,IF(AND('Pedido e Cotação'!H34="TET",'Pedido e Cotação'!F34=50),AN$14,IF(AND('Pedido e Cotação'!H34="TET",'Pedido e Cotação'!F34=100),AO$14,IF(AND('Pedido e Cotação'!H34="TET",'Pedido e Cotação'!F34=200),AP$14,IF(AND('Pedido e Cotação'!H34="TET",'Pedido e Cotação'!F34=1000),AQ$14,"")))))))</f>
        <v/>
      </c>
      <c r="J24" s="241" t="str">
        <f aca="false">IF('Pedido e Cotação'!H34=0,"",IF(AND('Pedido e Cotação'!H34="PEG-6",'Pedido e Cotação'!F34=10),AL$19,IF(AND('Pedido e Cotação'!H34="PEG-6",'Pedido e Cotação'!F34=25),AM$19,IF(AND('Pedido e Cotação'!H34="PEG-6",'Pedido e Cotação'!F34=50),AN$19,IF(AND('Pedido e Cotação'!H34="PEG-6",'Pedido e Cotação'!F34=100),AO$19,IF(AND('Pedido e Cotação'!H34="PEG-6",'Pedido e Cotação'!F34=200),AP$19,IF(AND('Pedido e Cotação'!H34="PEG-6",'Pedido e Cotação'!F34=1000),AQ$19,"")))))))</f>
        <v/>
      </c>
      <c r="K24" s="241" t="str">
        <f aca="false">IF('Pedido e Cotação'!H34=0,"",IF(AND('Pedido e Cotação'!H34="Biotina",'Pedido e Cotação'!F34=10),AL$18,IF(AND('Pedido e Cotação'!H34="Biotina",'Pedido e Cotação'!F34=25),AM$18,IF(AND('Pedido e Cotação'!H34="Biotina",'Pedido e Cotação'!F34=50),AN$18,IF(AND('Pedido e Cotação'!H34="Biotina",'Pedido e Cotação'!F34=100),AO$18,IF(AND('Pedido e Cotação'!H34="Biotina",'Pedido e Cotação'!F34=200),AP$18,IF(AND('Pedido e Cotação'!H34="Biotina",'Pedido e Cotação'!F34=1000),AQ$18,"")))))))</f>
        <v/>
      </c>
      <c r="L24" s="241" t="str">
        <f aca="false">IF('Pedido e Cotação'!H34=0,"",IF(AND('Pedido e Cotação'!H34="Thiol C6",'Pedido e Cotação'!F34=10),AL$22,IF(AND('Pedido e Cotação'!H34="Thiol C6",'Pedido e Cotação'!F34=25),AM$22,IF(AND('Pedido e Cotação'!H34="Thiol C6",'Pedido e Cotação'!F34=50),AN$22,IF(AND('Pedido e Cotação'!H34="Thiol C6",'Pedido e Cotação'!F34=100),AO$22,IF(AND('Pedido e Cotação'!H34="Thiol C6",'Pedido e Cotação'!F34=200),AP$22,IF(AND('Pedido e Cotação'!H34="Thiol C6",'Pedido e Cotação'!F34=1000),AQ$22,"")))))))</f>
        <v/>
      </c>
      <c r="M24" s="241" t="str">
        <f aca="false">IF('Pedido e Cotação'!H34=0,"",IF(AND('Pedido e Cotação'!H34="Cy3",'Pedido e Cotação'!F34=10),AL$16,IF(AND('Pedido e Cotação'!H34="Cy3",'Pedido e Cotação'!F34=25),AM$16,IF(AND('Pedido e Cotação'!H34="Cy3",'Pedido e Cotação'!F34=50),AN$16,IF(AND('Pedido e Cotação'!H34="Cy3",'Pedido e Cotação'!F34=100),AO$16,IF(AND('Pedido e Cotação'!H34="Cy3",'Pedido e Cotação'!F34=200),AP$16,IF(AND('Pedido e Cotação'!H34="Cy3",'Pedido e Cotação'!F34=1000),AQ$16,"")))))))</f>
        <v/>
      </c>
      <c r="N24" s="241" t="str">
        <f aca="false">IF('Pedido e Cotação'!H34=0,"",IF(AND('Pedido e Cotação'!H34="Cy5",'Pedido e Cotação'!F34=10),AL$17,IF(AND('Pedido e Cotação'!H34="Cy5",'Pedido e Cotação'!F34=25),AM$17,IF(AND('Pedido e Cotação'!H34="Cy5",'Pedido e Cotação'!F34=50),AN$17,IF(AND('Pedido e Cotação'!H34="Cy5",'Pedido e Cotação'!F34=100),AO$17,IF(AND('Pedido e Cotação'!H34="Cy5",'Pedido e Cotação'!F34=200),AP$17,IF(AND('Pedido e Cotação'!H34="Cy5",'Pedido e Cotação'!F34=1000),AQ$17,"")))))))</f>
        <v/>
      </c>
      <c r="O24" s="241" t="str">
        <f aca="false">IF('Pedido e Cotação'!H34=0,"",IF(AND('Pedido e Cotação'!H34="C3 Spacer",'Pedido e Cotação'!F34=10),AL$20,IF(AND('Pedido e Cotação'!H34="C3 Spacer",'Pedido e Cotação'!F34=25),AM$20,IF(AND('Pedido e Cotação'!H34="C3 Spacer",'Pedido e Cotação'!F34=50),AN$20,IF(AND('Pedido e Cotação'!H34="C3 Spacer",'Pedido e Cotação'!F34=100),AO$20,IF(AND('Pedido e Cotação'!H34="C3 Spacer",'Pedido e Cotação'!F34=200),AP$20,IF(AND('Pedido e Cotação'!H34="C3 Spacer",'Pedido e Cotação'!F34=1000),AQ$20,"")))))))</f>
        <v/>
      </c>
      <c r="P24" s="241" t="str">
        <f aca="false">IF('Pedido e Cotação'!H34=0,"",IF(AND('Pedido e Cotação'!H34="C6 Spacer",'Pedido e Cotação'!F34=10),AL$21,IF(AND('Pedido e Cotação'!H34="C6 Spacer",'Pedido e Cotação'!F34=25),AM$21,IF(AND('Pedido e Cotação'!H34="C6 Spacer",'Pedido e Cotação'!F34=50),AN$21,IF(AND('Pedido e Cotação'!H34="C6 Spacer",'Pedido e Cotação'!F34=100),AO$21,IF(AND('Pedido e Cotação'!H34="C6 Spacer",'Pedido e Cotação'!F34=200),AP$21,IF(AND('Pedido e Cotação'!H34="C6 Spacer",'Pedido e Cotação'!F34=1000),AQ$21,"")))))))</f>
        <v/>
      </c>
      <c r="Q24" s="241" t="str">
        <f aca="false">IF('Pedido e Cotação'!H34=0,"",IF(AND('Pedido e Cotação'!H34="HEX",'Pedido e Cotação'!F34=10),AL$15,IF(AND('Pedido e Cotação'!H34="HEX",'Pedido e Cotação'!F34=25),AM$15,IF(AND('Pedido e Cotação'!H34="HEX",'Pedido e Cotação'!F34=50),AN$15,IF(AND('Pedido e Cotação'!H34="HEX",'Pedido e Cotação'!F34=100),AO$15,IF(AND('Pedido e Cotação'!H34="HEX",'Pedido e Cotação'!F34=200),AP$15,IF(AND('Pedido e Cotação'!H34="HEX",'Pedido e Cotação'!F34=1000),AQ$15,"")))))))</f>
        <v/>
      </c>
      <c r="R24" s="241" t="str">
        <f aca="false">IF('Pedido e Cotação'!H34=0,"",IF(AND('Pedido e Cotação'!H34="Amino C6",'Pedido e Cotação'!F34=10),AL$23,IF(AND('Pedido e Cotação'!H34="Amino C6",'Pedido e Cotação'!F34=25),AM$23,IF(AND('Pedido e Cotação'!H34="Amino C6",'Pedido e Cotação'!F34=50),AN$23,IF(AND('Pedido e Cotação'!H34="Amino C6",'Pedido e Cotação'!F34=100),AO$23,IF(AND('Pedido e Cotação'!H34="Amino C6",'Pedido e Cotação'!F34=200),AP$23,IF(AND('Pedido e Cotação'!H34="Amino C6",'Pedido e Cotação'!F34=1000),AQ$23,"")))))))</f>
        <v/>
      </c>
      <c r="S24" s="241" t="str">
        <f aca="false">IF('Pedido e Cotação'!I34=0,"",IF(AND('Pedido e Cotação'!I34="FAM",'Pedido e Cotação'!F34=10),AL$24,IF(AND('Pedido e Cotação'!I34="FAM",'Pedido e Cotação'!F34=25),AM$24,IF(AND('Pedido e Cotação'!I34="FAM",'Pedido e Cotação'!F34=50),AN$24,IF(AND('Pedido e Cotação'!I34="FAM",'Pedido e Cotação'!F34=100),AO$24,IF(AND('Pedido e Cotação'!I34="FAM",'Pedido e Cotação'!F34=200),AP$24,IF(AND('Pedido e Cotação'!I34="FAM",'Pedido e Cotação'!F34=1000),AQ$24,"")))))))</f>
        <v/>
      </c>
      <c r="T24" s="241" t="str">
        <f aca="false">IF('Pedido e Cotação'!I34=0,"",IF(AND('Pedido e Cotação'!I34="Amino On",'Pedido e Cotação'!F34=10),AL$25,IF(AND('Pedido e Cotação'!I34="Amino On",'Pedido e Cotação'!F34=25),AM$25,IF(AND('Pedido e Cotação'!I34="Amino On",'Pedido e Cotação'!F34=50),AN$25,IF(AND('Pedido e Cotação'!I34="Amino On",'Pedido e Cotação'!F34=100),AO$25,IF(AND('Pedido e Cotação'!I34="Amino On",'Pedido e Cotação'!F34=200),AP$25,IF(AND('Pedido e Cotação'!I34="Amino On",'Pedido e Cotação'!F34=1000),AQ$25,"")))))))</f>
        <v/>
      </c>
      <c r="U24" s="241" t="str">
        <f aca="false">IF('Pedido e Cotação'!I34=0,"",IF(AND('Pedido e Cotação'!I34="TAMRA",'Pedido e Cotação'!F34=10),AL$26,IF(AND('Pedido e Cotação'!I34="TAMRA",'Pedido e Cotação'!F34=25),AM$26,IF(AND('Pedido e Cotação'!I34="TAMRA",'Pedido e Cotação'!F34=50),AN$26,IF(AND('Pedido e Cotação'!I34="TAMRA",'Pedido e Cotação'!F34=100),AO$26,IF(AND('Pedido e Cotação'!I34="TAMRA",'Pedido e Cotação'!F34=200),AP$26,IF(AND('Pedido e Cotação'!I34="TAMRA",'Pedido e Cotação'!F34=1000),AQ$26,"")))))))</f>
        <v/>
      </c>
      <c r="V24" s="241" t="str">
        <f aca="false">IF('Pedido e Cotação'!I34=0,"",IF(AND('Pedido e Cotação'!I34="BHQ 1",'Pedido e Cotação'!F34=10),AL$27,IF(AND('Pedido e Cotação'!I34="BHQ 1",'Pedido e Cotação'!F34=25),AM$27,IF(AND('Pedido e Cotação'!I34="BHQ 1",'Pedido e Cotação'!F34=50),AN$27,IF(AND('Pedido e Cotação'!I34="BHQ 1",'Pedido e Cotação'!F34=100),AO$27,IF(AND('Pedido e Cotação'!I34="BHQ 1",'Pedido e Cotação'!F34=200),AP$27,IF(AND('Pedido e Cotação'!I34="BHQ 1",'Pedido e Cotação'!F34=1000),AQ$27,"")))))))</f>
        <v/>
      </c>
      <c r="W24" s="241" t="str">
        <f aca="false">IF('Pedido e Cotação'!I34=0,"",IF(AND('Pedido e Cotação'!I34="BHQ 2",'Pedido e Cotação'!F34=10),AL$28,IF(AND('Pedido e Cotação'!I34="BHQ 2",'Pedido e Cotação'!F34=25),AM$28,IF(AND('Pedido e Cotação'!I34="BHQ 2",'Pedido e Cotação'!F34=50),AN$28,IF(AND('Pedido e Cotação'!I34="BHQ 2",'Pedido e Cotação'!F34=100),AO$28,IF(AND('Pedido e Cotação'!I34="BHQ 2",'Pedido e Cotação'!F34=200),AP$28,IF(AND('Pedido e Cotação'!I34="BHQ 2",'Pedido e Cotação'!F34=1000),AQ$28,"")))))))</f>
        <v/>
      </c>
      <c r="X24" s="241" t="str">
        <f aca="false">IF('Pedido e Cotação'!I34=0,"",IF(AND('Pedido e Cotação'!I34="BHQ 3",'Pedido e Cotação'!F34=10),AL$29,IF(AND('Pedido e Cotação'!I34="BHQ 3",'Pedido e Cotação'!F34=25),AM$29,IF(AND('Pedido e Cotação'!I34="BHQ 3",'Pedido e Cotação'!F34=50),AN$29,IF(AND('Pedido e Cotação'!I34="BHQ 3",'Pedido e Cotação'!F34=100),AO$29,IF(AND('Pedido e Cotação'!I34="BHQ 3",'Pedido e Cotação'!F34=200),AP$29,IF(AND('Pedido e Cotação'!I34="BHQ 3",'Pedido e Cotação'!F34=1000),AQ$29,"")))))))</f>
        <v/>
      </c>
      <c r="Y24" s="241" t="str">
        <f aca="false">IF('Pedido e Cotação'!I34=0,"",IF(AND('Pedido e Cotação'!I34="ROX",'Pedido e Cotação'!F34=10),AL$31,IF(AND('Pedido e Cotação'!I34="ROX",'Pedido e Cotação'!F34=25),AM$31,IF(AND('Pedido e Cotação'!I34="ROX",'Pedido e Cotação'!F34=50),AN$31,IF(AND('Pedido e Cotação'!I34="ROX",'Pedido e Cotação'!F34=100),AO$31,IF(AND('Pedido e Cotação'!I34="ROX",'Pedido e Cotação'!F34=200),AP$31,IF(AND('Pedido e Cotação'!I34="ROX",'Pedido e Cotação'!F34=1000),AQ$31,"")))))))</f>
        <v/>
      </c>
      <c r="Z24" s="241" t="str">
        <f aca="false">IF('Pedido e Cotação'!I34=0,"",IF(AND('Pedido e Cotação'!I34="Dabcyl",'Pedido e Cotação'!F34=10),AL$30,IF(AND('Pedido e Cotação'!I34="Dabcyl",'Pedido e Cotação'!F34=25),AM$30,IF(AND('Pedido e Cotação'!I34="Dabcyl",'Pedido e Cotação'!F34=50),AN$30,IF(AND('Pedido e Cotação'!I34="Dabcyl",'Pedido e Cotação'!F34=100),AO$30,IF(AND('Pedido e Cotação'!I34="Dabcyl",'Pedido e Cotação'!F34=200),AP$30,IF(AND('Pedido e Cotação'!I34="Dabcyl",'Pedido e Cotação'!F34=1000),AQ$30,"")))))))</f>
        <v/>
      </c>
      <c r="AA24" s="242" t="str">
        <f aca="false">IF('Pedido e Cotação'!I34=0,"",IF(AND('Pedido e Cotação'!I34="Colesterol TEG",'Pedido e Cotação'!F34=10),AL$32,IF(AND('Pedido e Cotação'!I34="Colesterol TEG",'Pedido e Cotação'!F34=25),AM$32,IF(AND('Pedido e Cotação'!I34="Colesterol TEG",'Pedido e Cotação'!F34=50),AN$32,IF(AND('Pedido e Cotação'!I34="Colesterol TEG",'Pedido e Cotação'!F34=100),AO$32,IF(AND('Pedido e Cotação'!I34="Colesterol TEG",'Pedido e Cotação'!F34=200),AP$32,IF(AND('Pedido e Cotação'!I34="Colesterol TEG",'Pedido e Cotação'!F34=1000),AQ$32,"")))))))</f>
        <v/>
      </c>
      <c r="AB24" s="242" t="str">
        <f aca="false">IF('Pedido e Cotação'!I34=0,"",IF(AND('Pedido e Cotação'!I34="Ferroceno",'Pedido e Cotação'!F34=10),AL$33,IF(AND('Pedido e Cotação'!I34="Ferroceno",'Pedido e Cotação'!F34=25),AM$33,IF(AND('Pedido e Cotação'!I34="Ferroceno",'Pedido e Cotação'!F34=50),AN$33,IF(AND('Pedido e Cotação'!I34="Ferroceno",'Pedido e Cotação'!F34=100),AO$33,IF(AND('Pedido e Cotação'!I34="Ferroceno",'Pedido e Cotação'!F34=200),AP$33,IF(AND('Pedido e Cotação'!I34="Ferroceno",'Pedido e Cotação'!F34=1000),AQ$33,"")))))))</f>
        <v/>
      </c>
      <c r="AC24" s="242" t="str">
        <f aca="false">IF('Pedido e Cotação'!I34=0,"",IF(AND('Pedido e Cotação'!I34="Spacer C3",'Pedido e Cotação'!F34=10),AL$36,IF(AND('Pedido e Cotação'!I34="Spacer C3",'Pedido e Cotação'!F34=25),AM$36,IF(AND('Pedido e Cotação'!I34="Spacer C3",'Pedido e Cotação'!F34=50),AN$36,IF(AND('Pedido e Cotação'!I34="Spacer C3",'Pedido e Cotação'!F34=100),AO$36,IF(AND('Pedido e Cotação'!I34="Spacer C3",'Pedido e Cotação'!F34=200),AP$36,IF(AND('Pedido e Cotação'!I34="Spacer C3",'Pedido e Cotação'!F34=1000),AQ$36,"")))))))</f>
        <v/>
      </c>
      <c r="AD24" s="242" t="str">
        <f aca="false">IF('Pedido e Cotação'!I34=0,"",IF(AND('Pedido e Cotação'!I34="Spacer C6",'Pedido e Cotação'!F34=10),AL$37,IF(AND('Pedido e Cotação'!I34="Spacer C6",'Pedido e Cotação'!F34=25),AM$37,IF(AND('Pedido e Cotação'!I34="Spacer C6",'Pedido e Cotação'!F34=50),AN$37,IF(AND('Pedido e Cotação'!I34="Spacer C6",'Pedido e Cotação'!F34=100),AO$37,IF(AND('Pedido e Cotação'!I34="Spacer C6",'Pedido e Cotação'!F34=200),AP$37,IF(AND('Pedido e Cotação'!I34="Spacer C6",'Pedido e Cotação'!F34=1000),AQ$37,"")))))))</f>
        <v/>
      </c>
      <c r="AE24" s="242" t="str">
        <f aca="false">IF('Pedido e Cotação'!I34=0,"",IF(AND('Pedido e Cotação'!I34="Biotina",'Pedido e Cotação'!F34=10),AL$38,IF(AND('Pedido e Cotação'!I34="Biotina",'Pedido e Cotação'!F34=25),AM$38,IF(AND('Pedido e Cotação'!I34="Biotina",'Pedido e Cotação'!F34=50),AN$38,IF(AND('Pedido e Cotação'!I34="Biotina",'Pedido e Cotação'!F34=100),AO$38,IF(AND('Pedido e Cotação'!I34="Biotina",'Pedido e Cotação'!F34=200),AP$38,IF(AND('Pedido e Cotação'!I34="Biotina",'Pedido e Cotação'!F34=1000),AQ$38,"")))))))</f>
        <v/>
      </c>
      <c r="AF24" s="242" t="str">
        <f aca="false">IF('Pedido e Cotação'!I34=0,"",IF(AND('Pedido e Cotação'!I34="Fosforilação",'Pedido e Cotação'!F34=10),AL$39,IF(AND('Pedido e Cotação'!I34="Fosforilação",'Pedido e Cotação'!F34=25),AM$39,IF(AND('Pedido e Cotação'!I34="Fosforilação",'Pedido e Cotação'!F34=50),AN$39,IF(AND('Pedido e Cotação'!I34="Fosforilação",'Pedido e Cotação'!F34=100),AO$39,IF(AND('Pedido e Cotação'!I34="Fosforilação",'Pedido e Cotação'!F34=200),AP$39,IF(AND('Pedido e Cotação'!I34="Fosforilação",'Pedido e Cotação'!F34=1000),AQ$39,"")))))))</f>
        <v/>
      </c>
      <c r="AG24" s="242" t="str">
        <f aca="false">IF('Pedido e Cotação'!I34=0,"",IF(AND('Pedido e Cotação'!I34="Thiol C6",'Pedido e Cotação'!F34=10),AL$34,IF(AND('Pedido e Cotação'!I34="Thiol C6",'Pedido e Cotação'!F34=25),AM$34,IF(AND('Pedido e Cotação'!I34="Thiol C6",'Pedido e Cotação'!F34=50),AN$34,IF(AND('Pedido e Cotação'!I34="Thiol C6",'Pedido e Cotação'!F34=100),AO$34,IF(AND('Pedido e Cotação'!I34="Thiol C6",'Pedido e Cotação'!F34=200),AP$34,IF(AND('Pedido e Cotação'!I34="Thiol C6",'Pedido e Cotação'!F34=1000),AQ$34,"")))))))</f>
        <v/>
      </c>
      <c r="AH24" s="242" t="str">
        <f aca="false">IF('Pedido e Cotação'!I34=0,"",IF(AND('Pedido e Cotação'!I34="Dithiol Serinol",'Pedido e Cotação'!F34=10),AL$35,IF(AND('Pedido e Cotação'!I34="Dithiol Serinol",'Pedido e Cotação'!F34=25),AM$35,IF(AND('Pedido e Cotação'!I34="Dithiol Serinol",'Pedido e Cotação'!F34=50),AN$35,IF(AND('Pedido e Cotação'!I34="Dithiol Serinol",'Pedido e Cotação'!F34=100),AO$35,IF(AND('Pedido e Cotação'!I34="Dithiol Serinol",'Pedido e Cotação'!F34=200),AP$35,IF(AND('Pedido e Cotação'!I34="Dithiol Serinol",'Pedido e Cotação'!F34=1000),AQ$35,"")))))))</f>
        <v/>
      </c>
      <c r="AI24" s="241" t="n">
        <f aca="false">SUM(A24:AH24)</f>
        <v>0</v>
      </c>
      <c r="AJ24" s="249" t="s">
        <v>395</v>
      </c>
      <c r="AK24" s="250" t="s">
        <v>64</v>
      </c>
      <c r="AL24" s="251" t="str">
        <f aca="false">'Codigos Exxtend'!BD72</f>
        <v>ND</v>
      </c>
      <c r="AM24" s="251" t="n">
        <v>370</v>
      </c>
      <c r="AN24" s="251" t="n">
        <v>440</v>
      </c>
      <c r="AO24" s="251" t="n">
        <v>530</v>
      </c>
      <c r="AP24" s="251" t="n">
        <v>635</v>
      </c>
      <c r="AQ24" s="252" t="n">
        <v>952</v>
      </c>
    </row>
    <row r="25" customFormat="false" ht="14.25" hidden="false" customHeight="false" outlineLevel="0" collapsed="false">
      <c r="A25" s="241" t="str">
        <f aca="false">IF('Pedido e Cotação'!H35=0,"",IF(AND('Pedido e Cotação'!H35="FAM",'Pedido e Cotação'!F35=10),AL$6,IF(AND('Pedido e Cotação'!H35="FAM",'Pedido e Cotação'!F35=25),AM$6,IF(AND('Pedido e Cotação'!H35="FAM",'Pedido e Cotação'!F35=50),AN$6,IF(AND('Pedido e Cotação'!H35="FAM",'Pedido e Cotação'!F35=100),AO$6,IF(AND('Pedido e Cotação'!H35="FAM",'Pedido e Cotação'!F35=200),AP$6,IF(AND('Pedido e Cotação'!H35="FAM",'Pedido e Cotação'!F35=1000),AQ$6,"")))))))</f>
        <v/>
      </c>
      <c r="B25" s="241" t="str">
        <f aca="false">IF('Pedido e Cotação'!H35=0,"",IF(AND('Pedido e Cotação'!H35="Fosforilação",'Pedido e Cotação'!F35=10),AL$7,IF(AND('Pedido e Cotação'!H35="Fosforilação",'Pedido e Cotação'!F35=25),AM$7,IF(AND('Pedido e Cotação'!H35="Fosforilação",'Pedido e Cotação'!F35=50),AN$7,IF(AND('Pedido e Cotação'!H35="Fosforilação",'Pedido e Cotação'!F35=100),AO$7,IF(AND('Pedido e Cotação'!H35="Fosforilação",'Pedido e Cotação'!F35=200),AP$7,IF(AND('Pedido e Cotação'!H35="Fosforilação",'Pedido e Cotação'!F35=1000),AQ$7,"")))))))</f>
        <v/>
      </c>
      <c r="C25" s="241" t="str">
        <f aca="false">IF('Pedido e Cotação'!H35=0,"",IF(AND('Pedido e Cotação'!H35="Quasar 570",'Pedido e Cotação'!F35=10),AL$8,IF(AND('Pedido e Cotação'!H35="Quasar 570",'Pedido e Cotação'!F35=25),AM$8,IF(AND('Pedido e Cotação'!H35="Quasar 570",'Pedido e Cotação'!F35=50),AN$8,IF(AND('Pedido e Cotação'!H35="Quasar 570",'Pedido e Cotação'!F35=100),AO$8,IF(AND('Pedido e Cotação'!H35="Quasar 570",'Pedido e Cotação'!F35=200),AP$8,IF(AND('Pedido e Cotação'!H35="Quasar 570",'Pedido e Cotação'!F35=1000),AQ$8,"")))))))</f>
        <v/>
      </c>
      <c r="D25" s="241" t="str">
        <f aca="false">IF('Pedido e Cotação'!H35=0,"",IF(AND('Pedido e Cotação'!H35="Quasar 670",'Pedido e Cotação'!F35=10),AL$9,IF(AND('Pedido e Cotação'!H35="Quasar 670",'Pedido e Cotação'!F35=25),AM$9,IF(AND('Pedido e Cotação'!H35="Quasar 670",'Pedido e Cotação'!F35=50),AN$9,IF(AND('Pedido e Cotação'!H35="Quasar 670",'Pedido e Cotação'!F35=100),AO$9,IF(AND('Pedido e Cotação'!H35="Quasar 670",'Pedido e Cotação'!F35=200),AP$9,IF(AND('Pedido e Cotação'!H35="Quasar 670",'Pedido e Cotação'!F35=1000),AQ$9,"")))))))</f>
        <v/>
      </c>
      <c r="E25" s="241" t="str">
        <f aca="false">IF('Pedido e Cotação'!H35=0,"",IF(AND('Pedido e Cotação'!H35="Quasar 705",'Pedido e Cotação'!F35=10),AL$10,IF(AND('Pedido e Cotação'!H35="Quasar 705",'Pedido e Cotação'!F35=25),AM$10,IF(AND('Pedido e Cotação'!H35="Quasar 705",'Pedido e Cotação'!F35=50),AN$10,IF(AND('Pedido e Cotação'!H35="Quasar 705",'Pedido e Cotação'!F35=100),AO$10,IF(AND('Pedido e Cotação'!H35="Quasar 705",'Pedido e Cotação'!F35=200),AP$10,IF(AND('Pedido e Cotação'!H35="Quasar 705",'Pedido e Cotação'!F35=1000),AQ$10,"")))))))</f>
        <v/>
      </c>
      <c r="F25" s="241" t="str">
        <f aca="false">IF('Pedido e Cotação'!H35=0,"",IF(AND('Pedido e Cotação'!H35="CAL Flúor Orange 560",'Pedido e Cotação'!F35=10),AL$11,IF(AND('Pedido e Cotação'!H35="CAL Flúor Orange 560",'Pedido e Cotação'!F35=25),AM$11,IF(AND('Pedido e Cotação'!H35="CAL Flúor Orange 560",'Pedido e Cotação'!F35=50),AN$11,IF(AND('Pedido e Cotação'!H35="CAL Flúor Orange 560",'Pedido e Cotação'!F35=100),AO$11,IF(AND('Pedido e Cotação'!H35="CAL Flúor Orange 560",'Pedido e Cotação'!F35=200),AP$11,IF(AND('Pedido e Cotação'!H35="CAL Flúor Orange 560",'Pedido e Cotação'!F35=1000),AQ$11,"")))))))</f>
        <v/>
      </c>
      <c r="G25" s="241" t="str">
        <f aca="false">IF('Pedido e Cotação'!H35=0,"",IF(AND('Pedido e Cotação'!H35="CAL Flúor Red 590",'Pedido e Cotação'!F35=10),AL$12,IF(AND('Pedido e Cotação'!H35="CAL Flúor Red 590",'Pedido e Cotação'!F35=25),AM$12,IF(AND('Pedido e Cotação'!H35="CAL Flúor Red 590",'Pedido e Cotação'!F35=50),AN$12,IF(AND('Pedido e Cotação'!H35="CAL Flúor Red 590",'Pedido e Cotação'!F35=100),AO$12,IF(AND('Pedido e Cotação'!H35="CAL Flúor Red 590",'Pedido e Cotação'!F35=200),AP$12,IF(AND('Pedido e Cotação'!H35="CAL Flúor Red 590",'Pedido e Cotação'!F35=1000),AQ$12,"")))))))</f>
        <v/>
      </c>
      <c r="H25" s="241" t="str">
        <f aca="false">IF('Pedido e Cotação'!H35=0,"",IF(AND('Pedido e Cotação'!H35="CAL Flúor Red 610",'Pedido e Cotação'!F35=10),AL$13,IF(AND('Pedido e Cotação'!H35="CAL Flúor Red 610",'Pedido e Cotação'!F35=25),AM$13,IF(AND('Pedido e Cotação'!H35="CAL Flúor Red 610",'Pedido e Cotação'!F35=50),AN$13,IF(AND('Pedido e Cotação'!H35="CAL Flúor Red 610",'Pedido e Cotação'!F35=100),AO$13,IF(AND('Pedido e Cotação'!H35="CAL Flúor Red 610",'Pedido e Cotação'!F35=200),AP$13,IF(AND('Pedido e Cotação'!H35="CAL Flúor Red 610",'Pedido e Cotação'!F35=1000),AQ$13,"")))))))</f>
        <v/>
      </c>
      <c r="I25" s="241" t="str">
        <f aca="false">IF('Pedido e Cotação'!H35=0,"",IF(AND('Pedido e Cotação'!H35="TET",'Pedido e Cotação'!F35=10),AL$14,IF(AND('Pedido e Cotação'!H35="TET",'Pedido e Cotação'!F35=25),AM$14,IF(AND('Pedido e Cotação'!H35="TET",'Pedido e Cotação'!F35=50),AN$14,IF(AND('Pedido e Cotação'!H35="TET",'Pedido e Cotação'!F35=100),AO$14,IF(AND('Pedido e Cotação'!H35="TET",'Pedido e Cotação'!F35=200),AP$14,IF(AND('Pedido e Cotação'!H35="TET",'Pedido e Cotação'!F35=1000),AQ$14,"")))))))</f>
        <v/>
      </c>
      <c r="J25" s="241" t="str">
        <f aca="false">IF('Pedido e Cotação'!H35=0,"",IF(AND('Pedido e Cotação'!H35="PEG-6",'Pedido e Cotação'!F35=10),AL$19,IF(AND('Pedido e Cotação'!H35="PEG-6",'Pedido e Cotação'!F35=25),AM$19,IF(AND('Pedido e Cotação'!H35="PEG-6",'Pedido e Cotação'!F35=50),AN$19,IF(AND('Pedido e Cotação'!H35="PEG-6",'Pedido e Cotação'!F35=100),AO$19,IF(AND('Pedido e Cotação'!H35="PEG-6",'Pedido e Cotação'!F35=200),AP$19,IF(AND('Pedido e Cotação'!H35="PEG-6",'Pedido e Cotação'!F35=1000),AQ$19,"")))))))</f>
        <v/>
      </c>
      <c r="K25" s="241" t="str">
        <f aca="false">IF('Pedido e Cotação'!H35=0,"",IF(AND('Pedido e Cotação'!H35="Biotina",'Pedido e Cotação'!F35=10),AL$18,IF(AND('Pedido e Cotação'!H35="Biotina",'Pedido e Cotação'!F35=25),AM$18,IF(AND('Pedido e Cotação'!H35="Biotina",'Pedido e Cotação'!F35=50),AN$18,IF(AND('Pedido e Cotação'!H35="Biotina",'Pedido e Cotação'!F35=100),AO$18,IF(AND('Pedido e Cotação'!H35="Biotina",'Pedido e Cotação'!F35=200),AP$18,IF(AND('Pedido e Cotação'!H35="Biotina",'Pedido e Cotação'!F35=1000),AQ$18,"")))))))</f>
        <v/>
      </c>
      <c r="L25" s="241" t="str">
        <f aca="false">IF('Pedido e Cotação'!H35=0,"",IF(AND('Pedido e Cotação'!H35="Thiol C6",'Pedido e Cotação'!F35=10),AL$22,IF(AND('Pedido e Cotação'!H35="Thiol C6",'Pedido e Cotação'!F35=25),AM$22,IF(AND('Pedido e Cotação'!H35="Thiol C6",'Pedido e Cotação'!F35=50),AN$22,IF(AND('Pedido e Cotação'!H35="Thiol C6",'Pedido e Cotação'!F35=100),AO$22,IF(AND('Pedido e Cotação'!H35="Thiol C6",'Pedido e Cotação'!F35=200),AP$22,IF(AND('Pedido e Cotação'!H35="Thiol C6",'Pedido e Cotação'!F35=1000),AQ$22,"")))))))</f>
        <v/>
      </c>
      <c r="M25" s="241" t="str">
        <f aca="false">IF('Pedido e Cotação'!H35=0,"",IF(AND('Pedido e Cotação'!H35="Cy3",'Pedido e Cotação'!F35=10),AL$16,IF(AND('Pedido e Cotação'!H35="Cy3",'Pedido e Cotação'!F35=25),AM$16,IF(AND('Pedido e Cotação'!H35="Cy3",'Pedido e Cotação'!F35=50),AN$16,IF(AND('Pedido e Cotação'!H35="Cy3",'Pedido e Cotação'!F35=100),AO$16,IF(AND('Pedido e Cotação'!H35="Cy3",'Pedido e Cotação'!F35=200),AP$16,IF(AND('Pedido e Cotação'!H35="Cy3",'Pedido e Cotação'!F35=1000),AQ$16,"")))))))</f>
        <v/>
      </c>
      <c r="N25" s="241" t="str">
        <f aca="false">IF('Pedido e Cotação'!H35=0,"",IF(AND('Pedido e Cotação'!H35="Cy5",'Pedido e Cotação'!F35=10),AL$17,IF(AND('Pedido e Cotação'!H35="Cy5",'Pedido e Cotação'!F35=25),AM$17,IF(AND('Pedido e Cotação'!H35="Cy5",'Pedido e Cotação'!F35=50),AN$17,IF(AND('Pedido e Cotação'!H35="Cy5",'Pedido e Cotação'!F35=100),AO$17,IF(AND('Pedido e Cotação'!H35="Cy5",'Pedido e Cotação'!F35=200),AP$17,IF(AND('Pedido e Cotação'!H35="Cy5",'Pedido e Cotação'!F35=1000),AQ$17,"")))))))</f>
        <v/>
      </c>
      <c r="O25" s="241" t="str">
        <f aca="false">IF('Pedido e Cotação'!H35=0,"",IF(AND('Pedido e Cotação'!H35="C3 Spacer",'Pedido e Cotação'!F35=10),AL$20,IF(AND('Pedido e Cotação'!H35="C3 Spacer",'Pedido e Cotação'!F35=25),AM$20,IF(AND('Pedido e Cotação'!H35="C3 Spacer",'Pedido e Cotação'!F35=50),AN$20,IF(AND('Pedido e Cotação'!H35="C3 Spacer",'Pedido e Cotação'!F35=100),AO$20,IF(AND('Pedido e Cotação'!H35="C3 Spacer",'Pedido e Cotação'!F35=200),AP$20,IF(AND('Pedido e Cotação'!H35="C3 Spacer",'Pedido e Cotação'!F35=1000),AQ$20,"")))))))</f>
        <v/>
      </c>
      <c r="P25" s="241" t="str">
        <f aca="false">IF('Pedido e Cotação'!H35=0,"",IF(AND('Pedido e Cotação'!H35="C6 Spacer",'Pedido e Cotação'!F35=10),AL$21,IF(AND('Pedido e Cotação'!H35="C6 Spacer",'Pedido e Cotação'!F35=25),AM$21,IF(AND('Pedido e Cotação'!H35="C6 Spacer",'Pedido e Cotação'!F35=50),AN$21,IF(AND('Pedido e Cotação'!H35="C6 Spacer",'Pedido e Cotação'!F35=100),AO$21,IF(AND('Pedido e Cotação'!H35="C6 Spacer",'Pedido e Cotação'!F35=200),AP$21,IF(AND('Pedido e Cotação'!H35="C6 Spacer",'Pedido e Cotação'!F35=1000),AQ$21,"")))))))</f>
        <v/>
      </c>
      <c r="Q25" s="241" t="str">
        <f aca="false">IF('Pedido e Cotação'!H35=0,"",IF(AND('Pedido e Cotação'!H35="HEX",'Pedido e Cotação'!F35=10),AL$15,IF(AND('Pedido e Cotação'!H35="HEX",'Pedido e Cotação'!F35=25),AM$15,IF(AND('Pedido e Cotação'!H35="HEX",'Pedido e Cotação'!F35=50),AN$15,IF(AND('Pedido e Cotação'!H35="HEX",'Pedido e Cotação'!F35=100),AO$15,IF(AND('Pedido e Cotação'!H35="HEX",'Pedido e Cotação'!F35=200),AP$15,IF(AND('Pedido e Cotação'!H35="HEX",'Pedido e Cotação'!F35=1000),AQ$15,"")))))))</f>
        <v/>
      </c>
      <c r="R25" s="241" t="str">
        <f aca="false">IF('Pedido e Cotação'!H35=0,"",IF(AND('Pedido e Cotação'!H35="Amino C6",'Pedido e Cotação'!F35=10),AL$23,IF(AND('Pedido e Cotação'!H35="Amino C6",'Pedido e Cotação'!F35=25),AM$23,IF(AND('Pedido e Cotação'!H35="Amino C6",'Pedido e Cotação'!F35=50),AN$23,IF(AND('Pedido e Cotação'!H35="Amino C6",'Pedido e Cotação'!F35=100),AO$23,IF(AND('Pedido e Cotação'!H35="Amino C6",'Pedido e Cotação'!F35=200),AP$23,IF(AND('Pedido e Cotação'!H35="Amino C6",'Pedido e Cotação'!F35=1000),AQ$23,"")))))))</f>
        <v/>
      </c>
      <c r="S25" s="241" t="str">
        <f aca="false">IF('Pedido e Cotação'!I35=0,"",IF(AND('Pedido e Cotação'!I35="FAM",'Pedido e Cotação'!F35=10),AL$24,IF(AND('Pedido e Cotação'!I35="FAM",'Pedido e Cotação'!F35=25),AM$24,IF(AND('Pedido e Cotação'!I35="FAM",'Pedido e Cotação'!F35=50),AN$24,IF(AND('Pedido e Cotação'!I35="FAM",'Pedido e Cotação'!F35=100),AO$24,IF(AND('Pedido e Cotação'!I35="FAM",'Pedido e Cotação'!F35=200),AP$24,IF(AND('Pedido e Cotação'!I35="FAM",'Pedido e Cotação'!F35=1000),AQ$24,"")))))))</f>
        <v/>
      </c>
      <c r="T25" s="241" t="str">
        <f aca="false">IF('Pedido e Cotação'!I35=0,"",IF(AND('Pedido e Cotação'!I35="Amino On",'Pedido e Cotação'!F35=10),AL$25,IF(AND('Pedido e Cotação'!I35="Amino On",'Pedido e Cotação'!F35=25),AM$25,IF(AND('Pedido e Cotação'!I35="Amino On",'Pedido e Cotação'!F35=50),AN$25,IF(AND('Pedido e Cotação'!I35="Amino On",'Pedido e Cotação'!F35=100),AO$25,IF(AND('Pedido e Cotação'!I35="Amino On",'Pedido e Cotação'!F35=200),AP$25,IF(AND('Pedido e Cotação'!I35="Amino On",'Pedido e Cotação'!F35=1000),AQ$25,"")))))))</f>
        <v/>
      </c>
      <c r="U25" s="241" t="str">
        <f aca="false">IF('Pedido e Cotação'!I35=0,"",IF(AND('Pedido e Cotação'!I35="TAMRA",'Pedido e Cotação'!F35=10),AL$26,IF(AND('Pedido e Cotação'!I35="TAMRA",'Pedido e Cotação'!F35=25),AM$26,IF(AND('Pedido e Cotação'!I35="TAMRA",'Pedido e Cotação'!F35=50),AN$26,IF(AND('Pedido e Cotação'!I35="TAMRA",'Pedido e Cotação'!F35=100),AO$26,IF(AND('Pedido e Cotação'!I35="TAMRA",'Pedido e Cotação'!F35=200),AP$26,IF(AND('Pedido e Cotação'!I35="TAMRA",'Pedido e Cotação'!F35=1000),AQ$26,"")))))))</f>
        <v/>
      </c>
      <c r="V25" s="241" t="str">
        <f aca="false">IF('Pedido e Cotação'!I35=0,"",IF(AND('Pedido e Cotação'!I35="BHQ 1",'Pedido e Cotação'!F35=10),AL$27,IF(AND('Pedido e Cotação'!I35="BHQ 1",'Pedido e Cotação'!F35=25),AM$27,IF(AND('Pedido e Cotação'!I35="BHQ 1",'Pedido e Cotação'!F35=50),AN$27,IF(AND('Pedido e Cotação'!I35="BHQ 1",'Pedido e Cotação'!F35=100),AO$27,IF(AND('Pedido e Cotação'!I35="BHQ 1",'Pedido e Cotação'!F35=200),AP$27,IF(AND('Pedido e Cotação'!I35="BHQ 1",'Pedido e Cotação'!F35=1000),AQ$27,"")))))))</f>
        <v/>
      </c>
      <c r="W25" s="241" t="str">
        <f aca="false">IF('Pedido e Cotação'!I35=0,"",IF(AND('Pedido e Cotação'!I35="BHQ 2",'Pedido e Cotação'!F35=10),AL$28,IF(AND('Pedido e Cotação'!I35="BHQ 2",'Pedido e Cotação'!F35=25),AM$28,IF(AND('Pedido e Cotação'!I35="BHQ 2",'Pedido e Cotação'!F35=50),AN$28,IF(AND('Pedido e Cotação'!I35="BHQ 2",'Pedido e Cotação'!F35=100),AO$28,IF(AND('Pedido e Cotação'!I35="BHQ 2",'Pedido e Cotação'!F35=200),AP$28,IF(AND('Pedido e Cotação'!I35="BHQ 2",'Pedido e Cotação'!F35=1000),AQ$28,"")))))))</f>
        <v/>
      </c>
      <c r="X25" s="241" t="str">
        <f aca="false">IF('Pedido e Cotação'!I35=0,"",IF(AND('Pedido e Cotação'!I35="BHQ 3",'Pedido e Cotação'!F35=10),AL$29,IF(AND('Pedido e Cotação'!I35="BHQ 3",'Pedido e Cotação'!F35=25),AM$29,IF(AND('Pedido e Cotação'!I35="BHQ 3",'Pedido e Cotação'!F35=50),AN$29,IF(AND('Pedido e Cotação'!I35="BHQ 3",'Pedido e Cotação'!F35=100),AO$29,IF(AND('Pedido e Cotação'!I35="BHQ 3",'Pedido e Cotação'!F35=200),AP$29,IF(AND('Pedido e Cotação'!I35="BHQ 3",'Pedido e Cotação'!F35=1000),AQ$29,"")))))))</f>
        <v/>
      </c>
      <c r="Y25" s="241" t="str">
        <f aca="false">IF('Pedido e Cotação'!I35=0,"",IF(AND('Pedido e Cotação'!I35="ROX",'Pedido e Cotação'!F35=10),AL$31,IF(AND('Pedido e Cotação'!I35="ROX",'Pedido e Cotação'!F35=25),AM$31,IF(AND('Pedido e Cotação'!I35="ROX",'Pedido e Cotação'!F35=50),AN$31,IF(AND('Pedido e Cotação'!I35="ROX",'Pedido e Cotação'!F35=100),AO$31,IF(AND('Pedido e Cotação'!I35="ROX",'Pedido e Cotação'!F35=200),AP$31,IF(AND('Pedido e Cotação'!I35="ROX",'Pedido e Cotação'!F35=1000),AQ$31,"")))))))</f>
        <v/>
      </c>
      <c r="Z25" s="241" t="str">
        <f aca="false">IF('Pedido e Cotação'!I35=0,"",IF(AND('Pedido e Cotação'!I35="Dabcyl",'Pedido e Cotação'!F35=10),AL$30,IF(AND('Pedido e Cotação'!I35="Dabcyl",'Pedido e Cotação'!F35=25),AM$30,IF(AND('Pedido e Cotação'!I35="Dabcyl",'Pedido e Cotação'!F35=50),AN$30,IF(AND('Pedido e Cotação'!I35="Dabcyl",'Pedido e Cotação'!F35=100),AO$30,IF(AND('Pedido e Cotação'!I35="Dabcyl",'Pedido e Cotação'!F35=200),AP$30,IF(AND('Pedido e Cotação'!I35="Dabcyl",'Pedido e Cotação'!F35=1000),AQ$30,"")))))))</f>
        <v/>
      </c>
      <c r="AA25" s="242" t="str">
        <f aca="false">IF('Pedido e Cotação'!I35=0,"",IF(AND('Pedido e Cotação'!I35="Colesterol TEG",'Pedido e Cotação'!F35=10),AL$32,IF(AND('Pedido e Cotação'!I35="Colesterol TEG",'Pedido e Cotação'!F35=25),AM$32,IF(AND('Pedido e Cotação'!I35="Colesterol TEG",'Pedido e Cotação'!F35=50),AN$32,IF(AND('Pedido e Cotação'!I35="Colesterol TEG",'Pedido e Cotação'!F35=100),AO$32,IF(AND('Pedido e Cotação'!I35="Colesterol TEG",'Pedido e Cotação'!F35=200),AP$32,IF(AND('Pedido e Cotação'!I35="Colesterol TEG",'Pedido e Cotação'!F35=1000),AQ$32,"")))))))</f>
        <v/>
      </c>
      <c r="AB25" s="242" t="str">
        <f aca="false">IF('Pedido e Cotação'!I35=0,"",IF(AND('Pedido e Cotação'!I35="Ferroceno",'Pedido e Cotação'!F35=10),AL$33,IF(AND('Pedido e Cotação'!I35="Ferroceno",'Pedido e Cotação'!F35=25),AM$33,IF(AND('Pedido e Cotação'!I35="Ferroceno",'Pedido e Cotação'!F35=50),AN$33,IF(AND('Pedido e Cotação'!I35="Ferroceno",'Pedido e Cotação'!F35=100),AO$33,IF(AND('Pedido e Cotação'!I35="Ferroceno",'Pedido e Cotação'!F35=200),AP$33,IF(AND('Pedido e Cotação'!I35="Ferroceno",'Pedido e Cotação'!F35=1000),AQ$33,"")))))))</f>
        <v/>
      </c>
      <c r="AC25" s="242" t="str">
        <f aca="false">IF('Pedido e Cotação'!I35=0,"",IF(AND('Pedido e Cotação'!I35="Spacer C3",'Pedido e Cotação'!F35=10),AL$36,IF(AND('Pedido e Cotação'!I35="Spacer C3",'Pedido e Cotação'!F35=25),AM$36,IF(AND('Pedido e Cotação'!I35="Spacer C3",'Pedido e Cotação'!F35=50),AN$36,IF(AND('Pedido e Cotação'!I35="Spacer C3",'Pedido e Cotação'!F35=100),AO$36,IF(AND('Pedido e Cotação'!I35="Spacer C3",'Pedido e Cotação'!F35=200),AP$36,IF(AND('Pedido e Cotação'!I35="Spacer C3",'Pedido e Cotação'!F35=1000),AQ$36,"")))))))</f>
        <v/>
      </c>
      <c r="AD25" s="242" t="str">
        <f aca="false">IF('Pedido e Cotação'!I35=0,"",IF(AND('Pedido e Cotação'!I35="Spacer C6",'Pedido e Cotação'!F35=10),AL$37,IF(AND('Pedido e Cotação'!I35="Spacer C6",'Pedido e Cotação'!F35=25),AM$37,IF(AND('Pedido e Cotação'!I35="Spacer C6",'Pedido e Cotação'!F35=50),AN$37,IF(AND('Pedido e Cotação'!I35="Spacer C6",'Pedido e Cotação'!F35=100),AO$37,IF(AND('Pedido e Cotação'!I35="Spacer C6",'Pedido e Cotação'!F35=200),AP$37,IF(AND('Pedido e Cotação'!I35="Spacer C6",'Pedido e Cotação'!F35=1000),AQ$37,"")))))))</f>
        <v/>
      </c>
      <c r="AE25" s="242" t="str">
        <f aca="false">IF('Pedido e Cotação'!I35=0,"",IF(AND('Pedido e Cotação'!I35="Biotina",'Pedido e Cotação'!F35=10),AL$38,IF(AND('Pedido e Cotação'!I35="Biotina",'Pedido e Cotação'!F35=25),AM$38,IF(AND('Pedido e Cotação'!I35="Biotina",'Pedido e Cotação'!F35=50),AN$38,IF(AND('Pedido e Cotação'!I35="Biotina",'Pedido e Cotação'!F35=100),AO$38,IF(AND('Pedido e Cotação'!I35="Biotina",'Pedido e Cotação'!F35=200),AP$38,IF(AND('Pedido e Cotação'!I35="Biotina",'Pedido e Cotação'!F35=1000),AQ$38,"")))))))</f>
        <v/>
      </c>
      <c r="AF25" s="242" t="str">
        <f aca="false">IF('Pedido e Cotação'!I35=0,"",IF(AND('Pedido e Cotação'!I35="Fosforilação",'Pedido e Cotação'!F35=10),AL$39,IF(AND('Pedido e Cotação'!I35="Fosforilação",'Pedido e Cotação'!F35=25),AM$39,IF(AND('Pedido e Cotação'!I35="Fosforilação",'Pedido e Cotação'!F35=50),AN$39,IF(AND('Pedido e Cotação'!I35="Fosforilação",'Pedido e Cotação'!F35=100),AO$39,IF(AND('Pedido e Cotação'!I35="Fosforilação",'Pedido e Cotação'!F35=200),AP$39,IF(AND('Pedido e Cotação'!I35="Fosforilação",'Pedido e Cotação'!F35=1000),AQ$39,"")))))))</f>
        <v/>
      </c>
      <c r="AG25" s="242" t="str">
        <f aca="false">IF('Pedido e Cotação'!I35=0,"",IF(AND('Pedido e Cotação'!I35="Thiol C6",'Pedido e Cotação'!F35=10),AL$34,IF(AND('Pedido e Cotação'!I35="Thiol C6",'Pedido e Cotação'!F35=25),AM$34,IF(AND('Pedido e Cotação'!I35="Thiol C6",'Pedido e Cotação'!F35=50),AN$34,IF(AND('Pedido e Cotação'!I35="Thiol C6",'Pedido e Cotação'!F35=100),AO$34,IF(AND('Pedido e Cotação'!I35="Thiol C6",'Pedido e Cotação'!F35=200),AP$34,IF(AND('Pedido e Cotação'!I35="Thiol C6",'Pedido e Cotação'!F35=1000),AQ$34,"")))))))</f>
        <v/>
      </c>
      <c r="AH25" s="242" t="str">
        <f aca="false">IF('Pedido e Cotação'!I35=0,"",IF(AND('Pedido e Cotação'!I35="Dithiol Serinol",'Pedido e Cotação'!F35=10),AL$35,IF(AND('Pedido e Cotação'!I35="Dithiol Serinol",'Pedido e Cotação'!F35=25),AM$35,IF(AND('Pedido e Cotação'!I35="Dithiol Serinol",'Pedido e Cotação'!F35=50),AN$35,IF(AND('Pedido e Cotação'!I35="Dithiol Serinol",'Pedido e Cotação'!F35=100),AO$35,IF(AND('Pedido e Cotação'!I35="Dithiol Serinol",'Pedido e Cotação'!F35=200),AP$35,IF(AND('Pedido e Cotação'!I35="Dithiol Serinol",'Pedido e Cotação'!F35=1000),AQ$35,"")))))))</f>
        <v/>
      </c>
      <c r="AI25" s="241" t="n">
        <f aca="false">SUM(A25:AH25)</f>
        <v>0</v>
      </c>
      <c r="AJ25" s="249"/>
      <c r="AK25" s="253" t="s">
        <v>82</v>
      </c>
      <c r="AL25" s="219" t="str">
        <f aca="false">'Codigos Exxtend'!BD78</f>
        <v>ND</v>
      </c>
      <c r="AM25" s="219" t="n">
        <v>235</v>
      </c>
      <c r="AN25" s="219" t="n">
        <v>285</v>
      </c>
      <c r="AO25" s="219" t="n">
        <v>340</v>
      </c>
      <c r="AP25" s="219" t="n">
        <v>410</v>
      </c>
      <c r="AQ25" s="220" t="n">
        <v>615</v>
      </c>
    </row>
    <row r="26" customFormat="false" ht="14.25" hidden="false" customHeight="false" outlineLevel="0" collapsed="false">
      <c r="A26" s="241" t="str">
        <f aca="false">IF('Pedido e Cotação'!H36=0,"",IF(AND('Pedido e Cotação'!H36="FAM",'Pedido e Cotação'!F36=10),AL$6,IF(AND('Pedido e Cotação'!H36="FAM",'Pedido e Cotação'!F36=25),AM$6,IF(AND('Pedido e Cotação'!H36="FAM",'Pedido e Cotação'!F36=50),AN$6,IF(AND('Pedido e Cotação'!H36="FAM",'Pedido e Cotação'!F36=100),AO$6,IF(AND('Pedido e Cotação'!H36="FAM",'Pedido e Cotação'!F36=200),AP$6,IF(AND('Pedido e Cotação'!H36="FAM",'Pedido e Cotação'!F36=1000),AQ$6,"")))))))</f>
        <v/>
      </c>
      <c r="B26" s="241" t="str">
        <f aca="false">IF('Pedido e Cotação'!H36=0,"",IF(AND('Pedido e Cotação'!H36="Fosforilação",'Pedido e Cotação'!F36=10),AL$7,IF(AND('Pedido e Cotação'!H36="Fosforilação",'Pedido e Cotação'!F36=25),AM$7,IF(AND('Pedido e Cotação'!H36="Fosforilação",'Pedido e Cotação'!F36=50),AN$7,IF(AND('Pedido e Cotação'!H36="Fosforilação",'Pedido e Cotação'!F36=100),AO$7,IF(AND('Pedido e Cotação'!H36="Fosforilação",'Pedido e Cotação'!F36=200),AP$7,IF(AND('Pedido e Cotação'!H36="Fosforilação",'Pedido e Cotação'!F36=1000),AQ$7,"")))))))</f>
        <v/>
      </c>
      <c r="C26" s="241" t="str">
        <f aca="false">IF('Pedido e Cotação'!H36=0,"",IF(AND('Pedido e Cotação'!H36="Quasar 570",'Pedido e Cotação'!F36=10),AL$8,IF(AND('Pedido e Cotação'!H36="Quasar 570",'Pedido e Cotação'!F36=25),AM$8,IF(AND('Pedido e Cotação'!H36="Quasar 570",'Pedido e Cotação'!F36=50),AN$8,IF(AND('Pedido e Cotação'!H36="Quasar 570",'Pedido e Cotação'!F36=100),AO$8,IF(AND('Pedido e Cotação'!H36="Quasar 570",'Pedido e Cotação'!F36=200),AP$8,IF(AND('Pedido e Cotação'!H36="Quasar 570",'Pedido e Cotação'!F36=1000),AQ$8,"")))))))</f>
        <v/>
      </c>
      <c r="D26" s="241" t="str">
        <f aca="false">IF('Pedido e Cotação'!H36=0,"",IF(AND('Pedido e Cotação'!H36="Quasar 670",'Pedido e Cotação'!F36=10),AL$9,IF(AND('Pedido e Cotação'!H36="Quasar 670",'Pedido e Cotação'!F36=25),AM$9,IF(AND('Pedido e Cotação'!H36="Quasar 670",'Pedido e Cotação'!F36=50),AN$9,IF(AND('Pedido e Cotação'!H36="Quasar 670",'Pedido e Cotação'!F36=100),AO$9,IF(AND('Pedido e Cotação'!H36="Quasar 670",'Pedido e Cotação'!F36=200),AP$9,IF(AND('Pedido e Cotação'!H36="Quasar 670",'Pedido e Cotação'!F36=1000),AQ$9,"")))))))</f>
        <v/>
      </c>
      <c r="E26" s="241" t="str">
        <f aca="false">IF('Pedido e Cotação'!H36=0,"",IF(AND('Pedido e Cotação'!H36="Quasar 705",'Pedido e Cotação'!F36=10),AL$10,IF(AND('Pedido e Cotação'!H36="Quasar 705",'Pedido e Cotação'!F36=25),AM$10,IF(AND('Pedido e Cotação'!H36="Quasar 705",'Pedido e Cotação'!F36=50),AN$10,IF(AND('Pedido e Cotação'!H36="Quasar 705",'Pedido e Cotação'!F36=100),AO$10,IF(AND('Pedido e Cotação'!H36="Quasar 705",'Pedido e Cotação'!F36=200),AP$10,IF(AND('Pedido e Cotação'!H36="Quasar 705",'Pedido e Cotação'!F36=1000),AQ$10,"")))))))</f>
        <v/>
      </c>
      <c r="F26" s="241" t="str">
        <f aca="false">IF('Pedido e Cotação'!H36=0,"",IF(AND('Pedido e Cotação'!H36="CAL Flúor Orange 560",'Pedido e Cotação'!F36=10),AL$11,IF(AND('Pedido e Cotação'!H36="CAL Flúor Orange 560",'Pedido e Cotação'!F36=25),AM$11,IF(AND('Pedido e Cotação'!H36="CAL Flúor Orange 560",'Pedido e Cotação'!F36=50),AN$11,IF(AND('Pedido e Cotação'!H36="CAL Flúor Orange 560",'Pedido e Cotação'!F36=100),AO$11,IF(AND('Pedido e Cotação'!H36="CAL Flúor Orange 560",'Pedido e Cotação'!F36=200),AP$11,IF(AND('Pedido e Cotação'!H36="CAL Flúor Orange 560",'Pedido e Cotação'!F36=1000),AQ$11,"")))))))</f>
        <v/>
      </c>
      <c r="G26" s="241" t="str">
        <f aca="false">IF('Pedido e Cotação'!H36=0,"",IF(AND('Pedido e Cotação'!H36="CAL Flúor Red 590",'Pedido e Cotação'!F36=10),AL$12,IF(AND('Pedido e Cotação'!H36="CAL Flúor Red 590",'Pedido e Cotação'!F36=25),AM$12,IF(AND('Pedido e Cotação'!H36="CAL Flúor Red 590",'Pedido e Cotação'!F36=50),AN$12,IF(AND('Pedido e Cotação'!H36="CAL Flúor Red 590",'Pedido e Cotação'!F36=100),AO$12,IF(AND('Pedido e Cotação'!H36="CAL Flúor Red 590",'Pedido e Cotação'!F36=200),AP$12,IF(AND('Pedido e Cotação'!H36="CAL Flúor Red 590",'Pedido e Cotação'!F36=1000),AQ$12,"")))))))</f>
        <v/>
      </c>
      <c r="H26" s="241" t="str">
        <f aca="false">IF('Pedido e Cotação'!H36=0,"",IF(AND('Pedido e Cotação'!H36="CAL Flúor Red 610",'Pedido e Cotação'!F36=10),AL$13,IF(AND('Pedido e Cotação'!H36="CAL Flúor Red 610",'Pedido e Cotação'!F36=25),AM$13,IF(AND('Pedido e Cotação'!H36="CAL Flúor Red 610",'Pedido e Cotação'!F36=50),AN$13,IF(AND('Pedido e Cotação'!H36="CAL Flúor Red 610",'Pedido e Cotação'!F36=100),AO$13,IF(AND('Pedido e Cotação'!H36="CAL Flúor Red 610",'Pedido e Cotação'!F36=200),AP$13,IF(AND('Pedido e Cotação'!H36="CAL Flúor Red 610",'Pedido e Cotação'!F36=1000),AQ$13,"")))))))</f>
        <v/>
      </c>
      <c r="I26" s="241" t="str">
        <f aca="false">IF('Pedido e Cotação'!H36=0,"",IF(AND('Pedido e Cotação'!H36="TET",'Pedido e Cotação'!F36=10),AL$14,IF(AND('Pedido e Cotação'!H36="TET",'Pedido e Cotação'!F36=25),AM$14,IF(AND('Pedido e Cotação'!H36="TET",'Pedido e Cotação'!F36=50),AN$14,IF(AND('Pedido e Cotação'!H36="TET",'Pedido e Cotação'!F36=100),AO$14,IF(AND('Pedido e Cotação'!H36="TET",'Pedido e Cotação'!F36=200),AP$14,IF(AND('Pedido e Cotação'!H36="TET",'Pedido e Cotação'!F36=1000),AQ$14,"")))))))</f>
        <v/>
      </c>
      <c r="J26" s="241" t="str">
        <f aca="false">IF('Pedido e Cotação'!H36=0,"",IF(AND('Pedido e Cotação'!H36="PEG-6",'Pedido e Cotação'!F36=10),AL$19,IF(AND('Pedido e Cotação'!H36="PEG-6",'Pedido e Cotação'!F36=25),AM$19,IF(AND('Pedido e Cotação'!H36="PEG-6",'Pedido e Cotação'!F36=50),AN$19,IF(AND('Pedido e Cotação'!H36="PEG-6",'Pedido e Cotação'!F36=100),AO$19,IF(AND('Pedido e Cotação'!H36="PEG-6",'Pedido e Cotação'!F36=200),AP$19,IF(AND('Pedido e Cotação'!H36="PEG-6",'Pedido e Cotação'!F36=1000),AQ$19,"")))))))</f>
        <v/>
      </c>
      <c r="K26" s="241" t="str">
        <f aca="false">IF('Pedido e Cotação'!H36=0,"",IF(AND('Pedido e Cotação'!H36="Biotina",'Pedido e Cotação'!F36=10),AL$18,IF(AND('Pedido e Cotação'!H36="Biotina",'Pedido e Cotação'!F36=25),AM$18,IF(AND('Pedido e Cotação'!H36="Biotina",'Pedido e Cotação'!F36=50),AN$18,IF(AND('Pedido e Cotação'!H36="Biotina",'Pedido e Cotação'!F36=100),AO$18,IF(AND('Pedido e Cotação'!H36="Biotina",'Pedido e Cotação'!F36=200),AP$18,IF(AND('Pedido e Cotação'!H36="Biotina",'Pedido e Cotação'!F36=1000),AQ$18,"")))))))</f>
        <v/>
      </c>
      <c r="L26" s="241" t="str">
        <f aca="false">IF('Pedido e Cotação'!H36=0,"",IF(AND('Pedido e Cotação'!H36="Thiol C6",'Pedido e Cotação'!F36=10),AL$22,IF(AND('Pedido e Cotação'!H36="Thiol C6",'Pedido e Cotação'!F36=25),AM$22,IF(AND('Pedido e Cotação'!H36="Thiol C6",'Pedido e Cotação'!F36=50),AN$22,IF(AND('Pedido e Cotação'!H36="Thiol C6",'Pedido e Cotação'!F36=100),AO$22,IF(AND('Pedido e Cotação'!H36="Thiol C6",'Pedido e Cotação'!F36=200),AP$22,IF(AND('Pedido e Cotação'!H36="Thiol C6",'Pedido e Cotação'!F36=1000),AQ$22,"")))))))</f>
        <v/>
      </c>
      <c r="M26" s="241" t="str">
        <f aca="false">IF('Pedido e Cotação'!H36=0,"",IF(AND('Pedido e Cotação'!H36="Cy3",'Pedido e Cotação'!F36=10),AL$16,IF(AND('Pedido e Cotação'!H36="Cy3",'Pedido e Cotação'!F36=25),AM$16,IF(AND('Pedido e Cotação'!H36="Cy3",'Pedido e Cotação'!F36=50),AN$16,IF(AND('Pedido e Cotação'!H36="Cy3",'Pedido e Cotação'!F36=100),AO$16,IF(AND('Pedido e Cotação'!H36="Cy3",'Pedido e Cotação'!F36=200),AP$16,IF(AND('Pedido e Cotação'!H36="Cy3",'Pedido e Cotação'!F36=1000),AQ$16,"")))))))</f>
        <v/>
      </c>
      <c r="N26" s="241" t="str">
        <f aca="false">IF('Pedido e Cotação'!H36=0,"",IF(AND('Pedido e Cotação'!H36="Cy5",'Pedido e Cotação'!F36=10),AL$17,IF(AND('Pedido e Cotação'!H36="Cy5",'Pedido e Cotação'!F36=25),AM$17,IF(AND('Pedido e Cotação'!H36="Cy5",'Pedido e Cotação'!F36=50),AN$17,IF(AND('Pedido e Cotação'!H36="Cy5",'Pedido e Cotação'!F36=100),AO$17,IF(AND('Pedido e Cotação'!H36="Cy5",'Pedido e Cotação'!F36=200),AP$17,IF(AND('Pedido e Cotação'!H36="Cy5",'Pedido e Cotação'!F36=1000),AQ$17,"")))))))</f>
        <v/>
      </c>
      <c r="O26" s="241" t="str">
        <f aca="false">IF('Pedido e Cotação'!H36=0,"",IF(AND('Pedido e Cotação'!H36="C3 Spacer",'Pedido e Cotação'!F36=10),AL$20,IF(AND('Pedido e Cotação'!H36="C3 Spacer",'Pedido e Cotação'!F36=25),AM$20,IF(AND('Pedido e Cotação'!H36="C3 Spacer",'Pedido e Cotação'!F36=50),AN$20,IF(AND('Pedido e Cotação'!H36="C3 Spacer",'Pedido e Cotação'!F36=100),AO$20,IF(AND('Pedido e Cotação'!H36="C3 Spacer",'Pedido e Cotação'!F36=200),AP$20,IF(AND('Pedido e Cotação'!H36="C3 Spacer",'Pedido e Cotação'!F36=1000),AQ$20,"")))))))</f>
        <v/>
      </c>
      <c r="P26" s="241" t="str">
        <f aca="false">IF('Pedido e Cotação'!H36=0,"",IF(AND('Pedido e Cotação'!H36="C6 Spacer",'Pedido e Cotação'!F36=10),AL$21,IF(AND('Pedido e Cotação'!H36="C6 Spacer",'Pedido e Cotação'!F36=25),AM$21,IF(AND('Pedido e Cotação'!H36="C6 Spacer",'Pedido e Cotação'!F36=50),AN$21,IF(AND('Pedido e Cotação'!H36="C6 Spacer",'Pedido e Cotação'!F36=100),AO$21,IF(AND('Pedido e Cotação'!H36="C6 Spacer",'Pedido e Cotação'!F36=200),AP$21,IF(AND('Pedido e Cotação'!H36="C6 Spacer",'Pedido e Cotação'!F36=1000),AQ$21,"")))))))</f>
        <v/>
      </c>
      <c r="Q26" s="241" t="str">
        <f aca="false">IF('Pedido e Cotação'!H36=0,"",IF(AND('Pedido e Cotação'!H36="HEX",'Pedido e Cotação'!F36=10),AL$15,IF(AND('Pedido e Cotação'!H36="HEX",'Pedido e Cotação'!F36=25),AM$15,IF(AND('Pedido e Cotação'!H36="HEX",'Pedido e Cotação'!F36=50),AN$15,IF(AND('Pedido e Cotação'!H36="HEX",'Pedido e Cotação'!F36=100),AO$15,IF(AND('Pedido e Cotação'!H36="HEX",'Pedido e Cotação'!F36=200),AP$15,IF(AND('Pedido e Cotação'!H36="HEX",'Pedido e Cotação'!F36=1000),AQ$15,"")))))))</f>
        <v/>
      </c>
      <c r="R26" s="241" t="str">
        <f aca="false">IF('Pedido e Cotação'!H36=0,"",IF(AND('Pedido e Cotação'!H36="Amino C6",'Pedido e Cotação'!F36=10),AL$23,IF(AND('Pedido e Cotação'!H36="Amino C6",'Pedido e Cotação'!F36=25),AM$23,IF(AND('Pedido e Cotação'!H36="Amino C6",'Pedido e Cotação'!F36=50),AN$23,IF(AND('Pedido e Cotação'!H36="Amino C6",'Pedido e Cotação'!F36=100),AO$23,IF(AND('Pedido e Cotação'!H36="Amino C6",'Pedido e Cotação'!F36=200),AP$23,IF(AND('Pedido e Cotação'!H36="Amino C6",'Pedido e Cotação'!F36=1000),AQ$23,"")))))))</f>
        <v/>
      </c>
      <c r="S26" s="241" t="str">
        <f aca="false">IF('Pedido e Cotação'!I36=0,"",IF(AND('Pedido e Cotação'!I36="FAM",'Pedido e Cotação'!F36=10),AL$24,IF(AND('Pedido e Cotação'!I36="FAM",'Pedido e Cotação'!F36=25),AM$24,IF(AND('Pedido e Cotação'!I36="FAM",'Pedido e Cotação'!F36=50),AN$24,IF(AND('Pedido e Cotação'!I36="FAM",'Pedido e Cotação'!F36=100),AO$24,IF(AND('Pedido e Cotação'!I36="FAM",'Pedido e Cotação'!F36=200),AP$24,IF(AND('Pedido e Cotação'!I36="FAM",'Pedido e Cotação'!F36=1000),AQ$24,"")))))))</f>
        <v/>
      </c>
      <c r="T26" s="241" t="str">
        <f aca="false">IF('Pedido e Cotação'!I36=0,"",IF(AND('Pedido e Cotação'!I36="Amino On",'Pedido e Cotação'!F36=10),AL$25,IF(AND('Pedido e Cotação'!I36="Amino On",'Pedido e Cotação'!F36=25),AM$25,IF(AND('Pedido e Cotação'!I36="Amino On",'Pedido e Cotação'!F36=50),AN$25,IF(AND('Pedido e Cotação'!I36="Amino On",'Pedido e Cotação'!F36=100),AO$25,IF(AND('Pedido e Cotação'!I36="Amino On",'Pedido e Cotação'!F36=200),AP$25,IF(AND('Pedido e Cotação'!I36="Amino On",'Pedido e Cotação'!F36=1000),AQ$25,"")))))))</f>
        <v/>
      </c>
      <c r="U26" s="241" t="str">
        <f aca="false">IF('Pedido e Cotação'!I36=0,"",IF(AND('Pedido e Cotação'!I36="TAMRA",'Pedido e Cotação'!F36=10),AL$26,IF(AND('Pedido e Cotação'!I36="TAMRA",'Pedido e Cotação'!F36=25),AM$26,IF(AND('Pedido e Cotação'!I36="TAMRA",'Pedido e Cotação'!F36=50),AN$26,IF(AND('Pedido e Cotação'!I36="TAMRA",'Pedido e Cotação'!F36=100),AO$26,IF(AND('Pedido e Cotação'!I36="TAMRA",'Pedido e Cotação'!F36=200),AP$26,IF(AND('Pedido e Cotação'!I36="TAMRA",'Pedido e Cotação'!F36=1000),AQ$26,"")))))))</f>
        <v/>
      </c>
      <c r="V26" s="241" t="str">
        <f aca="false">IF('Pedido e Cotação'!I36=0,"",IF(AND('Pedido e Cotação'!I36="BHQ 1",'Pedido e Cotação'!F36=10),AL$27,IF(AND('Pedido e Cotação'!I36="BHQ 1",'Pedido e Cotação'!F36=25),AM$27,IF(AND('Pedido e Cotação'!I36="BHQ 1",'Pedido e Cotação'!F36=50),AN$27,IF(AND('Pedido e Cotação'!I36="BHQ 1",'Pedido e Cotação'!F36=100),AO$27,IF(AND('Pedido e Cotação'!I36="BHQ 1",'Pedido e Cotação'!F36=200),AP$27,IF(AND('Pedido e Cotação'!I36="BHQ 1",'Pedido e Cotação'!F36=1000),AQ$27,"")))))))</f>
        <v/>
      </c>
      <c r="W26" s="241" t="str">
        <f aca="false">IF('Pedido e Cotação'!I36=0,"",IF(AND('Pedido e Cotação'!I36="BHQ 2",'Pedido e Cotação'!F36=10),AL$28,IF(AND('Pedido e Cotação'!I36="BHQ 2",'Pedido e Cotação'!F36=25),AM$28,IF(AND('Pedido e Cotação'!I36="BHQ 2",'Pedido e Cotação'!F36=50),AN$28,IF(AND('Pedido e Cotação'!I36="BHQ 2",'Pedido e Cotação'!F36=100),AO$28,IF(AND('Pedido e Cotação'!I36="BHQ 2",'Pedido e Cotação'!F36=200),AP$28,IF(AND('Pedido e Cotação'!I36="BHQ 2",'Pedido e Cotação'!F36=1000),AQ$28,"")))))))</f>
        <v/>
      </c>
      <c r="X26" s="241" t="str">
        <f aca="false">IF('Pedido e Cotação'!I36=0,"",IF(AND('Pedido e Cotação'!I36="BHQ 3",'Pedido e Cotação'!F36=10),AL$29,IF(AND('Pedido e Cotação'!I36="BHQ 3",'Pedido e Cotação'!F36=25),AM$29,IF(AND('Pedido e Cotação'!I36="BHQ 3",'Pedido e Cotação'!F36=50),AN$29,IF(AND('Pedido e Cotação'!I36="BHQ 3",'Pedido e Cotação'!F36=100),AO$29,IF(AND('Pedido e Cotação'!I36="BHQ 3",'Pedido e Cotação'!F36=200),AP$29,IF(AND('Pedido e Cotação'!I36="BHQ 3",'Pedido e Cotação'!F36=1000),AQ$29,"")))))))</f>
        <v/>
      </c>
      <c r="Y26" s="241" t="str">
        <f aca="false">IF('Pedido e Cotação'!I36=0,"",IF(AND('Pedido e Cotação'!I36="ROX",'Pedido e Cotação'!F36=10),AL$31,IF(AND('Pedido e Cotação'!I36="ROX",'Pedido e Cotação'!F36=25),AM$31,IF(AND('Pedido e Cotação'!I36="ROX",'Pedido e Cotação'!F36=50),AN$31,IF(AND('Pedido e Cotação'!I36="ROX",'Pedido e Cotação'!F36=100),AO$31,IF(AND('Pedido e Cotação'!I36="ROX",'Pedido e Cotação'!F36=200),AP$31,IF(AND('Pedido e Cotação'!I36="ROX",'Pedido e Cotação'!F36=1000),AQ$31,"")))))))</f>
        <v/>
      </c>
      <c r="Z26" s="241" t="str">
        <f aca="false">IF('Pedido e Cotação'!I36=0,"",IF(AND('Pedido e Cotação'!I36="Dabcyl",'Pedido e Cotação'!F36=10),AL$30,IF(AND('Pedido e Cotação'!I36="Dabcyl",'Pedido e Cotação'!F36=25),AM$30,IF(AND('Pedido e Cotação'!I36="Dabcyl",'Pedido e Cotação'!F36=50),AN$30,IF(AND('Pedido e Cotação'!I36="Dabcyl",'Pedido e Cotação'!F36=100),AO$30,IF(AND('Pedido e Cotação'!I36="Dabcyl",'Pedido e Cotação'!F36=200),AP$30,IF(AND('Pedido e Cotação'!I36="Dabcyl",'Pedido e Cotação'!F36=1000),AQ$30,"")))))))</f>
        <v/>
      </c>
      <c r="AA26" s="242" t="str">
        <f aca="false">IF('Pedido e Cotação'!I36=0,"",IF(AND('Pedido e Cotação'!I36="Colesterol TEG",'Pedido e Cotação'!F36=10),AL$32,IF(AND('Pedido e Cotação'!I36="Colesterol TEG",'Pedido e Cotação'!F36=25),AM$32,IF(AND('Pedido e Cotação'!I36="Colesterol TEG",'Pedido e Cotação'!F36=50),AN$32,IF(AND('Pedido e Cotação'!I36="Colesterol TEG",'Pedido e Cotação'!F36=100),AO$32,IF(AND('Pedido e Cotação'!I36="Colesterol TEG",'Pedido e Cotação'!F36=200),AP$32,IF(AND('Pedido e Cotação'!I36="Colesterol TEG",'Pedido e Cotação'!F36=1000),AQ$32,"")))))))</f>
        <v/>
      </c>
      <c r="AB26" s="242" t="str">
        <f aca="false">IF('Pedido e Cotação'!I36=0,"",IF(AND('Pedido e Cotação'!I36="Ferroceno",'Pedido e Cotação'!F36=10),AL$33,IF(AND('Pedido e Cotação'!I36="Ferroceno",'Pedido e Cotação'!F36=25),AM$33,IF(AND('Pedido e Cotação'!I36="Ferroceno",'Pedido e Cotação'!F36=50),AN$33,IF(AND('Pedido e Cotação'!I36="Ferroceno",'Pedido e Cotação'!F36=100),AO$33,IF(AND('Pedido e Cotação'!I36="Ferroceno",'Pedido e Cotação'!F36=200),AP$33,IF(AND('Pedido e Cotação'!I36="Ferroceno",'Pedido e Cotação'!F36=1000),AQ$33,"")))))))</f>
        <v/>
      </c>
      <c r="AC26" s="242" t="str">
        <f aca="false">IF('Pedido e Cotação'!I36=0,"",IF(AND('Pedido e Cotação'!I36="Spacer C3",'Pedido e Cotação'!F36=10),AL$36,IF(AND('Pedido e Cotação'!I36="Spacer C3",'Pedido e Cotação'!F36=25),AM$36,IF(AND('Pedido e Cotação'!I36="Spacer C3",'Pedido e Cotação'!F36=50),AN$36,IF(AND('Pedido e Cotação'!I36="Spacer C3",'Pedido e Cotação'!F36=100),AO$36,IF(AND('Pedido e Cotação'!I36="Spacer C3",'Pedido e Cotação'!F36=200),AP$36,IF(AND('Pedido e Cotação'!I36="Spacer C3",'Pedido e Cotação'!F36=1000),AQ$36,"")))))))</f>
        <v/>
      </c>
      <c r="AD26" s="242" t="str">
        <f aca="false">IF('Pedido e Cotação'!I36=0,"",IF(AND('Pedido e Cotação'!I36="Spacer C6",'Pedido e Cotação'!F36=10),AL$37,IF(AND('Pedido e Cotação'!I36="Spacer C6",'Pedido e Cotação'!F36=25),AM$37,IF(AND('Pedido e Cotação'!I36="Spacer C6",'Pedido e Cotação'!F36=50),AN$37,IF(AND('Pedido e Cotação'!I36="Spacer C6",'Pedido e Cotação'!F36=100),AO$37,IF(AND('Pedido e Cotação'!I36="Spacer C6",'Pedido e Cotação'!F36=200),AP$37,IF(AND('Pedido e Cotação'!I36="Spacer C6",'Pedido e Cotação'!F36=1000),AQ$37,"")))))))</f>
        <v/>
      </c>
      <c r="AE26" s="242" t="str">
        <f aca="false">IF('Pedido e Cotação'!I36=0,"",IF(AND('Pedido e Cotação'!I36="Biotina",'Pedido e Cotação'!F36=10),AL$38,IF(AND('Pedido e Cotação'!I36="Biotina",'Pedido e Cotação'!F36=25),AM$38,IF(AND('Pedido e Cotação'!I36="Biotina",'Pedido e Cotação'!F36=50),AN$38,IF(AND('Pedido e Cotação'!I36="Biotina",'Pedido e Cotação'!F36=100),AO$38,IF(AND('Pedido e Cotação'!I36="Biotina",'Pedido e Cotação'!F36=200),AP$38,IF(AND('Pedido e Cotação'!I36="Biotina",'Pedido e Cotação'!F36=1000),AQ$38,"")))))))</f>
        <v/>
      </c>
      <c r="AF26" s="242" t="str">
        <f aca="false">IF('Pedido e Cotação'!I36=0,"",IF(AND('Pedido e Cotação'!I36="Fosforilação",'Pedido e Cotação'!F36=10),AL$39,IF(AND('Pedido e Cotação'!I36="Fosforilação",'Pedido e Cotação'!F36=25),AM$39,IF(AND('Pedido e Cotação'!I36="Fosforilação",'Pedido e Cotação'!F36=50),AN$39,IF(AND('Pedido e Cotação'!I36="Fosforilação",'Pedido e Cotação'!F36=100),AO$39,IF(AND('Pedido e Cotação'!I36="Fosforilação",'Pedido e Cotação'!F36=200),AP$39,IF(AND('Pedido e Cotação'!I36="Fosforilação",'Pedido e Cotação'!F36=1000),AQ$39,"")))))))</f>
        <v/>
      </c>
      <c r="AG26" s="242" t="str">
        <f aca="false">IF('Pedido e Cotação'!I36=0,"",IF(AND('Pedido e Cotação'!I36="Thiol C6",'Pedido e Cotação'!F36=10),AL$34,IF(AND('Pedido e Cotação'!I36="Thiol C6",'Pedido e Cotação'!F36=25),AM$34,IF(AND('Pedido e Cotação'!I36="Thiol C6",'Pedido e Cotação'!F36=50),AN$34,IF(AND('Pedido e Cotação'!I36="Thiol C6",'Pedido e Cotação'!F36=100),AO$34,IF(AND('Pedido e Cotação'!I36="Thiol C6",'Pedido e Cotação'!F36=200),AP$34,IF(AND('Pedido e Cotação'!I36="Thiol C6",'Pedido e Cotação'!F36=1000),AQ$34,"")))))))</f>
        <v/>
      </c>
      <c r="AH26" s="242" t="str">
        <f aca="false">IF('Pedido e Cotação'!I36=0,"",IF(AND('Pedido e Cotação'!I36="Dithiol Serinol",'Pedido e Cotação'!F36=10),AL$35,IF(AND('Pedido e Cotação'!I36="Dithiol Serinol",'Pedido e Cotação'!F36=25),AM$35,IF(AND('Pedido e Cotação'!I36="Dithiol Serinol",'Pedido e Cotação'!F36=50),AN$35,IF(AND('Pedido e Cotação'!I36="Dithiol Serinol",'Pedido e Cotação'!F36=100),AO$35,IF(AND('Pedido e Cotação'!I36="Dithiol Serinol",'Pedido e Cotação'!F36=200),AP$35,IF(AND('Pedido e Cotação'!I36="Dithiol Serinol",'Pedido e Cotação'!F36=1000),AQ$35,"")))))))</f>
        <v/>
      </c>
      <c r="AI26" s="241" t="n">
        <f aca="false">SUM(A26:AH26)</f>
        <v>0</v>
      </c>
      <c r="AJ26" s="249"/>
      <c r="AK26" s="253" t="s">
        <v>83</v>
      </c>
      <c r="AL26" s="219" t="s">
        <v>399</v>
      </c>
      <c r="AM26" s="219" t="n">
        <v>225</v>
      </c>
      <c r="AN26" s="219" t="n">
        <v>270</v>
      </c>
      <c r="AO26" s="219" t="n">
        <v>325</v>
      </c>
      <c r="AP26" s="219" t="n">
        <v>390</v>
      </c>
      <c r="AQ26" s="220" t="n">
        <v>585</v>
      </c>
    </row>
    <row r="27" customFormat="false" ht="15" hidden="false" customHeight="true" outlineLevel="0" collapsed="false">
      <c r="A27" s="241" t="str">
        <f aca="false">IF('Pedido e Cotação'!H37=0,"",IF(AND('Pedido e Cotação'!H37="FAM",'Pedido e Cotação'!F37=10),AL$6,IF(AND('Pedido e Cotação'!H37="FAM",'Pedido e Cotação'!F37=25),AM$6,IF(AND('Pedido e Cotação'!H37="FAM",'Pedido e Cotação'!F37=50),AN$6,IF(AND('Pedido e Cotação'!H37="FAM",'Pedido e Cotação'!F37=100),AO$6,IF(AND('Pedido e Cotação'!H37="FAM",'Pedido e Cotação'!F37=200),AP$6,IF(AND('Pedido e Cotação'!H37="FAM",'Pedido e Cotação'!F37=1000),AQ$6,"")))))))</f>
        <v/>
      </c>
      <c r="B27" s="241" t="str">
        <f aca="false">IF('Pedido e Cotação'!H37=0,"",IF(AND('Pedido e Cotação'!H37="Fosforilação",'Pedido e Cotação'!F37=10),AL$7,IF(AND('Pedido e Cotação'!H37="Fosforilação",'Pedido e Cotação'!F37=25),AM$7,IF(AND('Pedido e Cotação'!H37="Fosforilação",'Pedido e Cotação'!F37=50),AN$7,IF(AND('Pedido e Cotação'!H37="Fosforilação",'Pedido e Cotação'!F37=100),AO$7,IF(AND('Pedido e Cotação'!H37="Fosforilação",'Pedido e Cotação'!F37=200),AP$7,IF(AND('Pedido e Cotação'!H37="Fosforilação",'Pedido e Cotação'!F37=1000),AQ$7,"")))))))</f>
        <v/>
      </c>
      <c r="C27" s="241" t="str">
        <f aca="false">IF('Pedido e Cotação'!H37=0,"",IF(AND('Pedido e Cotação'!H37="Quasar 570",'Pedido e Cotação'!F37=10),AL$8,IF(AND('Pedido e Cotação'!H37="Quasar 570",'Pedido e Cotação'!F37=25),AM$8,IF(AND('Pedido e Cotação'!H37="Quasar 570",'Pedido e Cotação'!F37=50),AN$8,IF(AND('Pedido e Cotação'!H37="Quasar 570",'Pedido e Cotação'!F37=100),AO$8,IF(AND('Pedido e Cotação'!H37="Quasar 570",'Pedido e Cotação'!F37=200),AP$8,IF(AND('Pedido e Cotação'!H37="Quasar 570",'Pedido e Cotação'!F37=1000),AQ$8,"")))))))</f>
        <v/>
      </c>
      <c r="D27" s="241" t="str">
        <f aca="false">IF('Pedido e Cotação'!H37=0,"",IF(AND('Pedido e Cotação'!H37="Quasar 670",'Pedido e Cotação'!F37=10),AL$9,IF(AND('Pedido e Cotação'!H37="Quasar 670",'Pedido e Cotação'!F37=25),AM$9,IF(AND('Pedido e Cotação'!H37="Quasar 670",'Pedido e Cotação'!F37=50),AN$9,IF(AND('Pedido e Cotação'!H37="Quasar 670",'Pedido e Cotação'!F37=100),AO$9,IF(AND('Pedido e Cotação'!H37="Quasar 670",'Pedido e Cotação'!F37=200),AP$9,IF(AND('Pedido e Cotação'!H37="Quasar 670",'Pedido e Cotação'!F37=1000),AQ$9,"")))))))</f>
        <v/>
      </c>
      <c r="E27" s="241" t="str">
        <f aca="false">IF('Pedido e Cotação'!H37=0,"",IF(AND('Pedido e Cotação'!H37="Quasar 705",'Pedido e Cotação'!F37=10),AL$10,IF(AND('Pedido e Cotação'!H37="Quasar 705",'Pedido e Cotação'!F37=25),AM$10,IF(AND('Pedido e Cotação'!H37="Quasar 705",'Pedido e Cotação'!F37=50),AN$10,IF(AND('Pedido e Cotação'!H37="Quasar 705",'Pedido e Cotação'!F37=100),AO$10,IF(AND('Pedido e Cotação'!H37="Quasar 705",'Pedido e Cotação'!F37=200),AP$10,IF(AND('Pedido e Cotação'!H37="Quasar 705",'Pedido e Cotação'!F37=1000),AQ$10,"")))))))</f>
        <v/>
      </c>
      <c r="F27" s="241" t="str">
        <f aca="false">IF('Pedido e Cotação'!H37=0,"",IF(AND('Pedido e Cotação'!H37="CAL Flúor Orange 560",'Pedido e Cotação'!F37=10),AL$11,IF(AND('Pedido e Cotação'!H37="CAL Flúor Orange 560",'Pedido e Cotação'!F37=25),AM$11,IF(AND('Pedido e Cotação'!H37="CAL Flúor Orange 560",'Pedido e Cotação'!F37=50),AN$11,IF(AND('Pedido e Cotação'!H37="CAL Flúor Orange 560",'Pedido e Cotação'!F37=100),AO$11,IF(AND('Pedido e Cotação'!H37="CAL Flúor Orange 560",'Pedido e Cotação'!F37=200),AP$11,IF(AND('Pedido e Cotação'!H37="CAL Flúor Orange 560",'Pedido e Cotação'!F37=1000),AQ$11,"")))))))</f>
        <v/>
      </c>
      <c r="G27" s="241" t="str">
        <f aca="false">IF('Pedido e Cotação'!H37=0,"",IF(AND('Pedido e Cotação'!H37="CAL Flúor Red 590",'Pedido e Cotação'!F37=10),AL$12,IF(AND('Pedido e Cotação'!H37="CAL Flúor Red 590",'Pedido e Cotação'!F37=25),AM$12,IF(AND('Pedido e Cotação'!H37="CAL Flúor Red 590",'Pedido e Cotação'!F37=50),AN$12,IF(AND('Pedido e Cotação'!H37="CAL Flúor Red 590",'Pedido e Cotação'!F37=100),AO$12,IF(AND('Pedido e Cotação'!H37="CAL Flúor Red 590",'Pedido e Cotação'!F37=200),AP$12,IF(AND('Pedido e Cotação'!H37="CAL Flúor Red 590",'Pedido e Cotação'!F37=1000),AQ$12,"")))))))</f>
        <v/>
      </c>
      <c r="H27" s="241" t="str">
        <f aca="false">IF('Pedido e Cotação'!H37=0,"",IF(AND('Pedido e Cotação'!H37="CAL Flúor Red 610",'Pedido e Cotação'!F37=10),AL$13,IF(AND('Pedido e Cotação'!H37="CAL Flúor Red 610",'Pedido e Cotação'!F37=25),AM$13,IF(AND('Pedido e Cotação'!H37="CAL Flúor Red 610",'Pedido e Cotação'!F37=50),AN$13,IF(AND('Pedido e Cotação'!H37="CAL Flúor Red 610",'Pedido e Cotação'!F37=100),AO$13,IF(AND('Pedido e Cotação'!H37="CAL Flúor Red 610",'Pedido e Cotação'!F37=200),AP$13,IF(AND('Pedido e Cotação'!H37="CAL Flúor Red 610",'Pedido e Cotação'!F37=1000),AQ$13,"")))))))</f>
        <v/>
      </c>
      <c r="I27" s="241" t="str">
        <f aca="false">IF('Pedido e Cotação'!H37=0,"",IF(AND('Pedido e Cotação'!H37="TET",'Pedido e Cotação'!F37=10),AL$14,IF(AND('Pedido e Cotação'!H37="TET",'Pedido e Cotação'!F37=25),AM$14,IF(AND('Pedido e Cotação'!H37="TET",'Pedido e Cotação'!F37=50),AN$14,IF(AND('Pedido e Cotação'!H37="TET",'Pedido e Cotação'!F37=100),AO$14,IF(AND('Pedido e Cotação'!H37="TET",'Pedido e Cotação'!F37=200),AP$14,IF(AND('Pedido e Cotação'!H37="TET",'Pedido e Cotação'!F37=1000),AQ$14,"")))))))</f>
        <v/>
      </c>
      <c r="J27" s="241" t="str">
        <f aca="false">IF('Pedido e Cotação'!H37=0,"",IF(AND('Pedido e Cotação'!H37="PEG-6",'Pedido e Cotação'!F37=10),AL$19,IF(AND('Pedido e Cotação'!H37="PEG-6",'Pedido e Cotação'!F37=25),AM$19,IF(AND('Pedido e Cotação'!H37="PEG-6",'Pedido e Cotação'!F37=50),AN$19,IF(AND('Pedido e Cotação'!H37="PEG-6",'Pedido e Cotação'!F37=100),AO$19,IF(AND('Pedido e Cotação'!H37="PEG-6",'Pedido e Cotação'!F37=200),AP$19,IF(AND('Pedido e Cotação'!H37="PEG-6",'Pedido e Cotação'!F37=1000),AQ$19,"")))))))</f>
        <v/>
      </c>
      <c r="K27" s="241" t="str">
        <f aca="false">IF('Pedido e Cotação'!H37=0,"",IF(AND('Pedido e Cotação'!H37="Biotina",'Pedido e Cotação'!F37=10),AL$18,IF(AND('Pedido e Cotação'!H37="Biotina",'Pedido e Cotação'!F37=25),AM$18,IF(AND('Pedido e Cotação'!H37="Biotina",'Pedido e Cotação'!F37=50),AN$18,IF(AND('Pedido e Cotação'!H37="Biotina",'Pedido e Cotação'!F37=100),AO$18,IF(AND('Pedido e Cotação'!H37="Biotina",'Pedido e Cotação'!F37=200),AP$18,IF(AND('Pedido e Cotação'!H37="Biotina",'Pedido e Cotação'!F37=1000),AQ$18,"")))))))</f>
        <v/>
      </c>
      <c r="L27" s="241" t="str">
        <f aca="false">IF('Pedido e Cotação'!H37=0,"",IF(AND('Pedido e Cotação'!H37="Thiol C6",'Pedido e Cotação'!F37=10),AL$22,IF(AND('Pedido e Cotação'!H37="Thiol C6",'Pedido e Cotação'!F37=25),AM$22,IF(AND('Pedido e Cotação'!H37="Thiol C6",'Pedido e Cotação'!F37=50),AN$22,IF(AND('Pedido e Cotação'!H37="Thiol C6",'Pedido e Cotação'!F37=100),AO$22,IF(AND('Pedido e Cotação'!H37="Thiol C6",'Pedido e Cotação'!F37=200),AP$22,IF(AND('Pedido e Cotação'!H37="Thiol C6",'Pedido e Cotação'!F37=1000),AQ$22,"")))))))</f>
        <v/>
      </c>
      <c r="M27" s="241" t="str">
        <f aca="false">IF('Pedido e Cotação'!H37=0,"",IF(AND('Pedido e Cotação'!H37="Cy3",'Pedido e Cotação'!F37=10),AL$16,IF(AND('Pedido e Cotação'!H37="Cy3",'Pedido e Cotação'!F37=25),AM$16,IF(AND('Pedido e Cotação'!H37="Cy3",'Pedido e Cotação'!F37=50),AN$16,IF(AND('Pedido e Cotação'!H37="Cy3",'Pedido e Cotação'!F37=100),AO$16,IF(AND('Pedido e Cotação'!H37="Cy3",'Pedido e Cotação'!F37=200),AP$16,IF(AND('Pedido e Cotação'!H37="Cy3",'Pedido e Cotação'!F37=1000),AQ$16,"")))))))</f>
        <v/>
      </c>
      <c r="N27" s="241" t="str">
        <f aca="false">IF('Pedido e Cotação'!H37=0,"",IF(AND('Pedido e Cotação'!H37="Cy5",'Pedido e Cotação'!F37=10),AL$17,IF(AND('Pedido e Cotação'!H37="Cy5",'Pedido e Cotação'!F37=25),AM$17,IF(AND('Pedido e Cotação'!H37="Cy5",'Pedido e Cotação'!F37=50),AN$17,IF(AND('Pedido e Cotação'!H37="Cy5",'Pedido e Cotação'!F37=100),AO$17,IF(AND('Pedido e Cotação'!H37="Cy5",'Pedido e Cotação'!F37=200),AP$17,IF(AND('Pedido e Cotação'!H37="Cy5",'Pedido e Cotação'!F37=1000),AQ$17,"")))))))</f>
        <v/>
      </c>
      <c r="O27" s="241" t="str">
        <f aca="false">IF('Pedido e Cotação'!H37=0,"",IF(AND('Pedido e Cotação'!H37="C3 Spacer",'Pedido e Cotação'!F37=10),AL$20,IF(AND('Pedido e Cotação'!H37="C3 Spacer",'Pedido e Cotação'!F37=25),AM$20,IF(AND('Pedido e Cotação'!H37="C3 Spacer",'Pedido e Cotação'!F37=50),AN$20,IF(AND('Pedido e Cotação'!H37="C3 Spacer",'Pedido e Cotação'!F37=100),AO$20,IF(AND('Pedido e Cotação'!H37="C3 Spacer",'Pedido e Cotação'!F37=200),AP$20,IF(AND('Pedido e Cotação'!H37="C3 Spacer",'Pedido e Cotação'!F37=1000),AQ$20,"")))))))</f>
        <v/>
      </c>
      <c r="P27" s="241" t="str">
        <f aca="false">IF('Pedido e Cotação'!H37=0,"",IF(AND('Pedido e Cotação'!H37="C6 Spacer",'Pedido e Cotação'!F37=10),AL$21,IF(AND('Pedido e Cotação'!H37="C6 Spacer",'Pedido e Cotação'!F37=25),AM$21,IF(AND('Pedido e Cotação'!H37="C6 Spacer",'Pedido e Cotação'!F37=50),AN$21,IF(AND('Pedido e Cotação'!H37="C6 Spacer",'Pedido e Cotação'!F37=100),AO$21,IF(AND('Pedido e Cotação'!H37="C6 Spacer",'Pedido e Cotação'!F37=200),AP$21,IF(AND('Pedido e Cotação'!H37="C6 Spacer",'Pedido e Cotação'!F37=1000),AQ$21,"")))))))</f>
        <v/>
      </c>
      <c r="Q27" s="241" t="str">
        <f aca="false">IF('Pedido e Cotação'!H37=0,"",IF(AND('Pedido e Cotação'!H37="HEX",'Pedido e Cotação'!F37=10),AL$15,IF(AND('Pedido e Cotação'!H37="HEX",'Pedido e Cotação'!F37=25),AM$15,IF(AND('Pedido e Cotação'!H37="HEX",'Pedido e Cotação'!F37=50),AN$15,IF(AND('Pedido e Cotação'!H37="HEX",'Pedido e Cotação'!F37=100),AO$15,IF(AND('Pedido e Cotação'!H37="HEX",'Pedido e Cotação'!F37=200),AP$15,IF(AND('Pedido e Cotação'!H37="HEX",'Pedido e Cotação'!F37=1000),AQ$15,"")))))))</f>
        <v/>
      </c>
      <c r="R27" s="241" t="str">
        <f aca="false">IF('Pedido e Cotação'!H37=0,"",IF(AND('Pedido e Cotação'!H37="Amino C6",'Pedido e Cotação'!F37=10),AL$23,IF(AND('Pedido e Cotação'!H37="Amino C6",'Pedido e Cotação'!F37=25),AM$23,IF(AND('Pedido e Cotação'!H37="Amino C6",'Pedido e Cotação'!F37=50),AN$23,IF(AND('Pedido e Cotação'!H37="Amino C6",'Pedido e Cotação'!F37=100),AO$23,IF(AND('Pedido e Cotação'!H37="Amino C6",'Pedido e Cotação'!F37=200),AP$23,IF(AND('Pedido e Cotação'!H37="Amino C6",'Pedido e Cotação'!F37=1000),AQ$23,"")))))))</f>
        <v/>
      </c>
      <c r="S27" s="241" t="str">
        <f aca="false">IF('Pedido e Cotação'!I37=0,"",IF(AND('Pedido e Cotação'!I37="FAM",'Pedido e Cotação'!F37=10),AL$24,IF(AND('Pedido e Cotação'!I37="FAM",'Pedido e Cotação'!F37=25),AM$24,IF(AND('Pedido e Cotação'!I37="FAM",'Pedido e Cotação'!F37=50),AN$24,IF(AND('Pedido e Cotação'!I37="FAM",'Pedido e Cotação'!F37=100),AO$24,IF(AND('Pedido e Cotação'!I37="FAM",'Pedido e Cotação'!F37=200),AP$24,IF(AND('Pedido e Cotação'!I37="FAM",'Pedido e Cotação'!F37=1000),AQ$24,"")))))))</f>
        <v/>
      </c>
      <c r="T27" s="241" t="str">
        <f aca="false">IF('Pedido e Cotação'!I37=0,"",IF(AND('Pedido e Cotação'!I37="Amino On",'Pedido e Cotação'!F37=10),AL$25,IF(AND('Pedido e Cotação'!I37="Amino On",'Pedido e Cotação'!F37=25),AM$25,IF(AND('Pedido e Cotação'!I37="Amino On",'Pedido e Cotação'!F37=50),AN$25,IF(AND('Pedido e Cotação'!I37="Amino On",'Pedido e Cotação'!F37=100),AO$25,IF(AND('Pedido e Cotação'!I37="Amino On",'Pedido e Cotação'!F37=200),AP$25,IF(AND('Pedido e Cotação'!I37="Amino On",'Pedido e Cotação'!F37=1000),AQ$25,"")))))))</f>
        <v/>
      </c>
      <c r="U27" s="241" t="str">
        <f aca="false">IF('Pedido e Cotação'!I37=0,"",IF(AND('Pedido e Cotação'!I37="TAMRA",'Pedido e Cotação'!F37=10),AL$26,IF(AND('Pedido e Cotação'!I37="TAMRA",'Pedido e Cotação'!F37=25),AM$26,IF(AND('Pedido e Cotação'!I37="TAMRA",'Pedido e Cotação'!F37=50),AN$26,IF(AND('Pedido e Cotação'!I37="TAMRA",'Pedido e Cotação'!F37=100),AO$26,IF(AND('Pedido e Cotação'!I37="TAMRA",'Pedido e Cotação'!F37=200),AP$26,IF(AND('Pedido e Cotação'!I37="TAMRA",'Pedido e Cotação'!F37=1000),AQ$26,"")))))))</f>
        <v/>
      </c>
      <c r="V27" s="241" t="str">
        <f aca="false">IF('Pedido e Cotação'!I37=0,"",IF(AND('Pedido e Cotação'!I37="BHQ 1",'Pedido e Cotação'!F37=10),AL$27,IF(AND('Pedido e Cotação'!I37="BHQ 1",'Pedido e Cotação'!F37=25),AM$27,IF(AND('Pedido e Cotação'!I37="BHQ 1",'Pedido e Cotação'!F37=50),AN$27,IF(AND('Pedido e Cotação'!I37="BHQ 1",'Pedido e Cotação'!F37=100),AO$27,IF(AND('Pedido e Cotação'!I37="BHQ 1",'Pedido e Cotação'!F37=200),AP$27,IF(AND('Pedido e Cotação'!I37="BHQ 1",'Pedido e Cotação'!F37=1000),AQ$27,"")))))))</f>
        <v/>
      </c>
      <c r="W27" s="241" t="str">
        <f aca="false">IF('Pedido e Cotação'!I37=0,"",IF(AND('Pedido e Cotação'!I37="BHQ 2",'Pedido e Cotação'!F37=10),AL$28,IF(AND('Pedido e Cotação'!I37="BHQ 2",'Pedido e Cotação'!F37=25),AM$28,IF(AND('Pedido e Cotação'!I37="BHQ 2",'Pedido e Cotação'!F37=50),AN$28,IF(AND('Pedido e Cotação'!I37="BHQ 2",'Pedido e Cotação'!F37=100),AO$28,IF(AND('Pedido e Cotação'!I37="BHQ 2",'Pedido e Cotação'!F37=200),AP$28,IF(AND('Pedido e Cotação'!I37="BHQ 2",'Pedido e Cotação'!F37=1000),AQ$28,"")))))))</f>
        <v/>
      </c>
      <c r="X27" s="241" t="str">
        <f aca="false">IF('Pedido e Cotação'!I37=0,"",IF(AND('Pedido e Cotação'!I37="BHQ 3",'Pedido e Cotação'!F37=10),AL$29,IF(AND('Pedido e Cotação'!I37="BHQ 3",'Pedido e Cotação'!F37=25),AM$29,IF(AND('Pedido e Cotação'!I37="BHQ 3",'Pedido e Cotação'!F37=50),AN$29,IF(AND('Pedido e Cotação'!I37="BHQ 3",'Pedido e Cotação'!F37=100),AO$29,IF(AND('Pedido e Cotação'!I37="BHQ 3",'Pedido e Cotação'!F37=200),AP$29,IF(AND('Pedido e Cotação'!I37="BHQ 3",'Pedido e Cotação'!F37=1000),AQ$29,"")))))))</f>
        <v/>
      </c>
      <c r="Y27" s="241" t="str">
        <f aca="false">IF('Pedido e Cotação'!I37=0,"",IF(AND('Pedido e Cotação'!I37="ROX",'Pedido e Cotação'!F37=10),AL$31,IF(AND('Pedido e Cotação'!I37="ROX",'Pedido e Cotação'!F37=25),AM$31,IF(AND('Pedido e Cotação'!I37="ROX",'Pedido e Cotação'!F37=50),AN$31,IF(AND('Pedido e Cotação'!I37="ROX",'Pedido e Cotação'!F37=100),AO$31,IF(AND('Pedido e Cotação'!I37="ROX",'Pedido e Cotação'!F37=200),AP$31,IF(AND('Pedido e Cotação'!I37="ROX",'Pedido e Cotação'!F37=1000),AQ$31,"")))))))</f>
        <v/>
      </c>
      <c r="Z27" s="241" t="str">
        <f aca="false">IF('Pedido e Cotação'!I37=0,"",IF(AND('Pedido e Cotação'!I37="Dabcyl",'Pedido e Cotação'!F37=10),AL$30,IF(AND('Pedido e Cotação'!I37="Dabcyl",'Pedido e Cotação'!F37=25),AM$30,IF(AND('Pedido e Cotação'!I37="Dabcyl",'Pedido e Cotação'!F37=50),AN$30,IF(AND('Pedido e Cotação'!I37="Dabcyl",'Pedido e Cotação'!F37=100),AO$30,IF(AND('Pedido e Cotação'!I37="Dabcyl",'Pedido e Cotação'!F37=200),AP$30,IF(AND('Pedido e Cotação'!I37="Dabcyl",'Pedido e Cotação'!F37=1000),AQ$30,"")))))))</f>
        <v/>
      </c>
      <c r="AA27" s="242" t="str">
        <f aca="false">IF('Pedido e Cotação'!I37=0,"",IF(AND('Pedido e Cotação'!I37="Colesterol TEG",'Pedido e Cotação'!F37=10),AL$32,IF(AND('Pedido e Cotação'!I37="Colesterol TEG",'Pedido e Cotação'!F37=25),AM$32,IF(AND('Pedido e Cotação'!I37="Colesterol TEG",'Pedido e Cotação'!F37=50),AN$32,IF(AND('Pedido e Cotação'!I37="Colesterol TEG",'Pedido e Cotação'!F37=100),AO$32,IF(AND('Pedido e Cotação'!I37="Colesterol TEG",'Pedido e Cotação'!F37=200),AP$32,IF(AND('Pedido e Cotação'!I37="Colesterol TEG",'Pedido e Cotação'!F37=1000),AQ$32,"")))))))</f>
        <v/>
      </c>
      <c r="AB27" s="242" t="str">
        <f aca="false">IF('Pedido e Cotação'!I37=0,"",IF(AND('Pedido e Cotação'!I37="Ferroceno",'Pedido e Cotação'!F37=10),AL$33,IF(AND('Pedido e Cotação'!I37="Ferroceno",'Pedido e Cotação'!F37=25),AM$33,IF(AND('Pedido e Cotação'!I37="Ferroceno",'Pedido e Cotação'!F37=50),AN$33,IF(AND('Pedido e Cotação'!I37="Ferroceno",'Pedido e Cotação'!F37=100),AO$33,IF(AND('Pedido e Cotação'!I37="Ferroceno",'Pedido e Cotação'!F37=200),AP$33,IF(AND('Pedido e Cotação'!I37="Ferroceno",'Pedido e Cotação'!F37=1000),AQ$33,"")))))))</f>
        <v/>
      </c>
      <c r="AC27" s="242" t="str">
        <f aca="false">IF('Pedido e Cotação'!I37=0,"",IF(AND('Pedido e Cotação'!I37="Spacer C3",'Pedido e Cotação'!F37=10),AL$36,IF(AND('Pedido e Cotação'!I37="Spacer C3",'Pedido e Cotação'!F37=25),AM$36,IF(AND('Pedido e Cotação'!I37="Spacer C3",'Pedido e Cotação'!F37=50),AN$36,IF(AND('Pedido e Cotação'!I37="Spacer C3",'Pedido e Cotação'!F37=100),AO$36,IF(AND('Pedido e Cotação'!I37="Spacer C3",'Pedido e Cotação'!F37=200),AP$36,IF(AND('Pedido e Cotação'!I37="Spacer C3",'Pedido e Cotação'!F37=1000),AQ$36,"")))))))</f>
        <v/>
      </c>
      <c r="AD27" s="242" t="str">
        <f aca="false">IF('Pedido e Cotação'!I37=0,"",IF(AND('Pedido e Cotação'!I37="Spacer C6",'Pedido e Cotação'!F37=10),AL$37,IF(AND('Pedido e Cotação'!I37="Spacer C6",'Pedido e Cotação'!F37=25),AM$37,IF(AND('Pedido e Cotação'!I37="Spacer C6",'Pedido e Cotação'!F37=50),AN$37,IF(AND('Pedido e Cotação'!I37="Spacer C6",'Pedido e Cotação'!F37=100),AO$37,IF(AND('Pedido e Cotação'!I37="Spacer C6",'Pedido e Cotação'!F37=200),AP$37,IF(AND('Pedido e Cotação'!I37="Spacer C6",'Pedido e Cotação'!F37=1000),AQ$37,"")))))))</f>
        <v/>
      </c>
      <c r="AE27" s="242" t="str">
        <f aca="false">IF('Pedido e Cotação'!I37=0,"",IF(AND('Pedido e Cotação'!I37="Biotina",'Pedido e Cotação'!F37=10),AL$38,IF(AND('Pedido e Cotação'!I37="Biotina",'Pedido e Cotação'!F37=25),AM$38,IF(AND('Pedido e Cotação'!I37="Biotina",'Pedido e Cotação'!F37=50),AN$38,IF(AND('Pedido e Cotação'!I37="Biotina",'Pedido e Cotação'!F37=100),AO$38,IF(AND('Pedido e Cotação'!I37="Biotina",'Pedido e Cotação'!F37=200),AP$38,IF(AND('Pedido e Cotação'!I37="Biotina",'Pedido e Cotação'!F37=1000),AQ$38,"")))))))</f>
        <v/>
      </c>
      <c r="AF27" s="242" t="str">
        <f aca="false">IF('Pedido e Cotação'!I37=0,"",IF(AND('Pedido e Cotação'!I37="Fosforilação",'Pedido e Cotação'!F37=10),AL$39,IF(AND('Pedido e Cotação'!I37="Fosforilação",'Pedido e Cotação'!F37=25),AM$39,IF(AND('Pedido e Cotação'!I37="Fosforilação",'Pedido e Cotação'!F37=50),AN$39,IF(AND('Pedido e Cotação'!I37="Fosforilação",'Pedido e Cotação'!F37=100),AO$39,IF(AND('Pedido e Cotação'!I37="Fosforilação",'Pedido e Cotação'!F37=200),AP$39,IF(AND('Pedido e Cotação'!I37="Fosforilação",'Pedido e Cotação'!F37=1000),AQ$39,"")))))))</f>
        <v/>
      </c>
      <c r="AG27" s="242" t="str">
        <f aca="false">IF('Pedido e Cotação'!I37=0,"",IF(AND('Pedido e Cotação'!I37="Thiol C6",'Pedido e Cotação'!F37=10),AL$34,IF(AND('Pedido e Cotação'!I37="Thiol C6",'Pedido e Cotação'!F37=25),AM$34,IF(AND('Pedido e Cotação'!I37="Thiol C6",'Pedido e Cotação'!F37=50),AN$34,IF(AND('Pedido e Cotação'!I37="Thiol C6",'Pedido e Cotação'!F37=100),AO$34,IF(AND('Pedido e Cotação'!I37="Thiol C6",'Pedido e Cotação'!F37=200),AP$34,IF(AND('Pedido e Cotação'!I37="Thiol C6",'Pedido e Cotação'!F37=1000),AQ$34,"")))))))</f>
        <v/>
      </c>
      <c r="AH27" s="242" t="str">
        <f aca="false">IF('Pedido e Cotação'!I37=0,"",IF(AND('Pedido e Cotação'!I37="Dithiol Serinol",'Pedido e Cotação'!F37=10),AL$35,IF(AND('Pedido e Cotação'!I37="Dithiol Serinol",'Pedido e Cotação'!F37=25),AM$35,IF(AND('Pedido e Cotação'!I37="Dithiol Serinol",'Pedido e Cotação'!F37=50),AN$35,IF(AND('Pedido e Cotação'!I37="Dithiol Serinol",'Pedido e Cotação'!F37=100),AO$35,IF(AND('Pedido e Cotação'!I37="Dithiol Serinol",'Pedido e Cotação'!F37=200),AP$35,IF(AND('Pedido e Cotação'!I37="Dithiol Serinol",'Pedido e Cotação'!F37=1000),AQ$35,"")))))))</f>
        <v/>
      </c>
      <c r="AI27" s="241" t="n">
        <f aca="false">SUM(A27:AH27)</f>
        <v>0</v>
      </c>
      <c r="AJ27" s="249"/>
      <c r="AK27" s="253" t="s">
        <v>1105</v>
      </c>
      <c r="AL27" s="219" t="s">
        <v>399</v>
      </c>
      <c r="AM27" s="219" t="n">
        <v>300</v>
      </c>
      <c r="AN27" s="219" t="n">
        <v>360</v>
      </c>
      <c r="AO27" s="219" t="n">
        <v>435</v>
      </c>
      <c r="AP27" s="219" t="n">
        <v>520</v>
      </c>
      <c r="AQ27" s="220" t="n">
        <v>780</v>
      </c>
    </row>
    <row r="28" customFormat="false" ht="13.5" hidden="false" customHeight="true" outlineLevel="0" collapsed="false">
      <c r="A28" s="241" t="str">
        <f aca="false">IF('Pedido e Cotação'!H38=0,"",IF(AND('Pedido e Cotação'!H38="FAM",'Pedido e Cotação'!F38=10),AL$6,IF(AND('Pedido e Cotação'!H38="FAM",'Pedido e Cotação'!F38=25),AM$6,IF(AND('Pedido e Cotação'!H38="FAM",'Pedido e Cotação'!F38=50),AN$6,IF(AND('Pedido e Cotação'!H38="FAM",'Pedido e Cotação'!F38=100),AO$6,IF(AND('Pedido e Cotação'!H38="FAM",'Pedido e Cotação'!F38=200),AP$6,IF(AND('Pedido e Cotação'!H38="FAM",'Pedido e Cotação'!F38=1000),AQ$6,"")))))))</f>
        <v/>
      </c>
      <c r="B28" s="241" t="str">
        <f aca="false">IF('Pedido e Cotação'!H38=0,"",IF(AND('Pedido e Cotação'!H38="Fosforilação",'Pedido e Cotação'!F38=10),AL$7,IF(AND('Pedido e Cotação'!H38="Fosforilação",'Pedido e Cotação'!F38=25),AM$7,IF(AND('Pedido e Cotação'!H38="Fosforilação",'Pedido e Cotação'!F38=50),AN$7,IF(AND('Pedido e Cotação'!H38="Fosforilação",'Pedido e Cotação'!F38=100),AO$7,IF(AND('Pedido e Cotação'!H38="Fosforilação",'Pedido e Cotação'!F38=200),AP$7,IF(AND('Pedido e Cotação'!H38="Fosforilação",'Pedido e Cotação'!F38=1000),AQ$7,"")))))))</f>
        <v/>
      </c>
      <c r="C28" s="241" t="str">
        <f aca="false">IF('Pedido e Cotação'!H38=0,"",IF(AND('Pedido e Cotação'!H38="Quasar 570",'Pedido e Cotação'!F38=10),AL$8,IF(AND('Pedido e Cotação'!H38="Quasar 570",'Pedido e Cotação'!F38=25),AM$8,IF(AND('Pedido e Cotação'!H38="Quasar 570",'Pedido e Cotação'!F38=50),AN$8,IF(AND('Pedido e Cotação'!H38="Quasar 570",'Pedido e Cotação'!F38=100),AO$8,IF(AND('Pedido e Cotação'!H38="Quasar 570",'Pedido e Cotação'!F38=200),AP$8,IF(AND('Pedido e Cotação'!H38="Quasar 570",'Pedido e Cotação'!F38=1000),AQ$8,"")))))))</f>
        <v/>
      </c>
      <c r="D28" s="241" t="str">
        <f aca="false">IF('Pedido e Cotação'!H38=0,"",IF(AND('Pedido e Cotação'!H38="Quasar 670",'Pedido e Cotação'!F38=10),AL$9,IF(AND('Pedido e Cotação'!H38="Quasar 670",'Pedido e Cotação'!F38=25),AM$9,IF(AND('Pedido e Cotação'!H38="Quasar 670",'Pedido e Cotação'!F38=50),AN$9,IF(AND('Pedido e Cotação'!H38="Quasar 670",'Pedido e Cotação'!F38=100),AO$9,IF(AND('Pedido e Cotação'!H38="Quasar 670",'Pedido e Cotação'!F38=200),AP$9,IF(AND('Pedido e Cotação'!H38="Quasar 670",'Pedido e Cotação'!F38=1000),AQ$9,"")))))))</f>
        <v/>
      </c>
      <c r="E28" s="241" t="str">
        <f aca="false">IF('Pedido e Cotação'!H38=0,"",IF(AND('Pedido e Cotação'!H38="Quasar 705",'Pedido e Cotação'!F38=10),AL$10,IF(AND('Pedido e Cotação'!H38="Quasar 705",'Pedido e Cotação'!F38=25),AM$10,IF(AND('Pedido e Cotação'!H38="Quasar 705",'Pedido e Cotação'!F38=50),AN$10,IF(AND('Pedido e Cotação'!H38="Quasar 705",'Pedido e Cotação'!F38=100),AO$10,IF(AND('Pedido e Cotação'!H38="Quasar 705",'Pedido e Cotação'!F38=200),AP$10,IF(AND('Pedido e Cotação'!H38="Quasar 705",'Pedido e Cotação'!F38=1000),AQ$10,"")))))))</f>
        <v/>
      </c>
      <c r="F28" s="241" t="str">
        <f aca="false">IF('Pedido e Cotação'!H38=0,"",IF(AND('Pedido e Cotação'!H38="CAL Flúor Orange 560",'Pedido e Cotação'!F38=10),AL$11,IF(AND('Pedido e Cotação'!H38="CAL Flúor Orange 560",'Pedido e Cotação'!F38=25),AM$11,IF(AND('Pedido e Cotação'!H38="CAL Flúor Orange 560",'Pedido e Cotação'!F38=50),AN$11,IF(AND('Pedido e Cotação'!H38="CAL Flúor Orange 560",'Pedido e Cotação'!F38=100),AO$11,IF(AND('Pedido e Cotação'!H38="CAL Flúor Orange 560",'Pedido e Cotação'!F38=200),AP$11,IF(AND('Pedido e Cotação'!H38="CAL Flúor Orange 560",'Pedido e Cotação'!F38=1000),AQ$11,"")))))))</f>
        <v/>
      </c>
      <c r="G28" s="241" t="str">
        <f aca="false">IF('Pedido e Cotação'!H38=0,"",IF(AND('Pedido e Cotação'!H38="CAL Flúor Red 590",'Pedido e Cotação'!F38=10),AL$12,IF(AND('Pedido e Cotação'!H38="CAL Flúor Red 590",'Pedido e Cotação'!F38=25),AM$12,IF(AND('Pedido e Cotação'!H38="CAL Flúor Red 590",'Pedido e Cotação'!F38=50),AN$12,IF(AND('Pedido e Cotação'!H38="CAL Flúor Red 590",'Pedido e Cotação'!F38=100),AO$12,IF(AND('Pedido e Cotação'!H38="CAL Flúor Red 590",'Pedido e Cotação'!F38=200),AP$12,IF(AND('Pedido e Cotação'!H38="CAL Flúor Red 590",'Pedido e Cotação'!F38=1000),AQ$12,"")))))))</f>
        <v/>
      </c>
      <c r="H28" s="241" t="str">
        <f aca="false">IF('Pedido e Cotação'!H38=0,"",IF(AND('Pedido e Cotação'!H38="CAL Flúor Red 610",'Pedido e Cotação'!F38=10),AL$13,IF(AND('Pedido e Cotação'!H38="CAL Flúor Red 610",'Pedido e Cotação'!F38=25),AM$13,IF(AND('Pedido e Cotação'!H38="CAL Flúor Red 610",'Pedido e Cotação'!F38=50),AN$13,IF(AND('Pedido e Cotação'!H38="CAL Flúor Red 610",'Pedido e Cotação'!F38=100),AO$13,IF(AND('Pedido e Cotação'!H38="CAL Flúor Red 610",'Pedido e Cotação'!F38=200),AP$13,IF(AND('Pedido e Cotação'!H38="CAL Flúor Red 610",'Pedido e Cotação'!F38=1000),AQ$13,"")))))))</f>
        <v/>
      </c>
      <c r="I28" s="241" t="str">
        <f aca="false">IF('Pedido e Cotação'!H38=0,"",IF(AND('Pedido e Cotação'!H38="TET",'Pedido e Cotação'!F38=10),AL$14,IF(AND('Pedido e Cotação'!H38="TET",'Pedido e Cotação'!F38=25),AM$14,IF(AND('Pedido e Cotação'!H38="TET",'Pedido e Cotação'!F38=50),AN$14,IF(AND('Pedido e Cotação'!H38="TET",'Pedido e Cotação'!F38=100),AO$14,IF(AND('Pedido e Cotação'!H38="TET",'Pedido e Cotação'!F38=200),AP$14,IF(AND('Pedido e Cotação'!H38="TET",'Pedido e Cotação'!F38=1000),AQ$14,"")))))))</f>
        <v/>
      </c>
      <c r="J28" s="241" t="str">
        <f aca="false">IF('Pedido e Cotação'!H38=0,"",IF(AND('Pedido e Cotação'!H38="PEG-6",'Pedido e Cotação'!F38=10),AL$19,IF(AND('Pedido e Cotação'!H38="PEG-6",'Pedido e Cotação'!F38=25),AM$19,IF(AND('Pedido e Cotação'!H38="PEG-6",'Pedido e Cotação'!F38=50),AN$19,IF(AND('Pedido e Cotação'!H38="PEG-6",'Pedido e Cotação'!F38=100),AO$19,IF(AND('Pedido e Cotação'!H38="PEG-6",'Pedido e Cotação'!F38=200),AP$19,IF(AND('Pedido e Cotação'!H38="PEG-6",'Pedido e Cotação'!F38=1000),AQ$19,"")))))))</f>
        <v/>
      </c>
      <c r="K28" s="241" t="str">
        <f aca="false">IF('Pedido e Cotação'!H38=0,"",IF(AND('Pedido e Cotação'!H38="Biotina",'Pedido e Cotação'!F38=10),AL$18,IF(AND('Pedido e Cotação'!H38="Biotina",'Pedido e Cotação'!F38=25),AM$18,IF(AND('Pedido e Cotação'!H38="Biotina",'Pedido e Cotação'!F38=50),AN$18,IF(AND('Pedido e Cotação'!H38="Biotina",'Pedido e Cotação'!F38=100),AO$18,IF(AND('Pedido e Cotação'!H38="Biotina",'Pedido e Cotação'!F38=200),AP$18,IF(AND('Pedido e Cotação'!H38="Biotina",'Pedido e Cotação'!F38=1000),AQ$18,"")))))))</f>
        <v/>
      </c>
      <c r="L28" s="241" t="str">
        <f aca="false">IF('Pedido e Cotação'!H38=0,"",IF(AND('Pedido e Cotação'!H38="Thiol C6",'Pedido e Cotação'!F38=10),AL$22,IF(AND('Pedido e Cotação'!H38="Thiol C6",'Pedido e Cotação'!F38=25),AM$22,IF(AND('Pedido e Cotação'!H38="Thiol C6",'Pedido e Cotação'!F38=50),AN$22,IF(AND('Pedido e Cotação'!H38="Thiol C6",'Pedido e Cotação'!F38=100),AO$22,IF(AND('Pedido e Cotação'!H38="Thiol C6",'Pedido e Cotação'!F38=200),AP$22,IF(AND('Pedido e Cotação'!H38="Thiol C6",'Pedido e Cotação'!F38=1000),AQ$22,"")))))))</f>
        <v/>
      </c>
      <c r="M28" s="241" t="str">
        <f aca="false">IF('Pedido e Cotação'!H38=0,"",IF(AND('Pedido e Cotação'!H38="Cy3",'Pedido e Cotação'!F38=10),AL$16,IF(AND('Pedido e Cotação'!H38="Cy3",'Pedido e Cotação'!F38=25),AM$16,IF(AND('Pedido e Cotação'!H38="Cy3",'Pedido e Cotação'!F38=50),AN$16,IF(AND('Pedido e Cotação'!H38="Cy3",'Pedido e Cotação'!F38=100),AO$16,IF(AND('Pedido e Cotação'!H38="Cy3",'Pedido e Cotação'!F38=200),AP$16,IF(AND('Pedido e Cotação'!H38="Cy3",'Pedido e Cotação'!F38=1000),AQ$16,"")))))))</f>
        <v/>
      </c>
      <c r="N28" s="241" t="str">
        <f aca="false">IF('Pedido e Cotação'!H38=0,"",IF(AND('Pedido e Cotação'!H38="Cy5",'Pedido e Cotação'!F38=10),AL$17,IF(AND('Pedido e Cotação'!H38="Cy5",'Pedido e Cotação'!F38=25),AM$17,IF(AND('Pedido e Cotação'!H38="Cy5",'Pedido e Cotação'!F38=50),AN$17,IF(AND('Pedido e Cotação'!H38="Cy5",'Pedido e Cotação'!F38=100),AO$17,IF(AND('Pedido e Cotação'!H38="Cy5",'Pedido e Cotação'!F38=200),AP$17,IF(AND('Pedido e Cotação'!H38="Cy5",'Pedido e Cotação'!F38=1000),AQ$17,"")))))))</f>
        <v/>
      </c>
      <c r="O28" s="241" t="str">
        <f aca="false">IF('Pedido e Cotação'!H38=0,"",IF(AND('Pedido e Cotação'!H38="C3 Spacer",'Pedido e Cotação'!F38=10),AL$20,IF(AND('Pedido e Cotação'!H38="C3 Spacer",'Pedido e Cotação'!F38=25),AM$20,IF(AND('Pedido e Cotação'!H38="C3 Spacer",'Pedido e Cotação'!F38=50),AN$20,IF(AND('Pedido e Cotação'!H38="C3 Spacer",'Pedido e Cotação'!F38=100),AO$20,IF(AND('Pedido e Cotação'!H38="C3 Spacer",'Pedido e Cotação'!F38=200),AP$20,IF(AND('Pedido e Cotação'!H38="C3 Spacer",'Pedido e Cotação'!F38=1000),AQ$20,"")))))))</f>
        <v/>
      </c>
      <c r="P28" s="241" t="str">
        <f aca="false">IF('Pedido e Cotação'!H38=0,"",IF(AND('Pedido e Cotação'!H38="C6 Spacer",'Pedido e Cotação'!F38=10),AL$21,IF(AND('Pedido e Cotação'!H38="C6 Spacer",'Pedido e Cotação'!F38=25),AM$21,IF(AND('Pedido e Cotação'!H38="C6 Spacer",'Pedido e Cotação'!F38=50),AN$21,IF(AND('Pedido e Cotação'!H38="C6 Spacer",'Pedido e Cotação'!F38=100),AO$21,IF(AND('Pedido e Cotação'!H38="C6 Spacer",'Pedido e Cotação'!F38=200),AP$21,IF(AND('Pedido e Cotação'!H38="C6 Spacer",'Pedido e Cotação'!F38=1000),AQ$21,"")))))))</f>
        <v/>
      </c>
      <c r="Q28" s="241" t="str">
        <f aca="false">IF('Pedido e Cotação'!H38=0,"",IF(AND('Pedido e Cotação'!H38="HEX",'Pedido e Cotação'!F38=10),AL$15,IF(AND('Pedido e Cotação'!H38="HEX",'Pedido e Cotação'!F38=25),AM$15,IF(AND('Pedido e Cotação'!H38="HEX",'Pedido e Cotação'!F38=50),AN$15,IF(AND('Pedido e Cotação'!H38="HEX",'Pedido e Cotação'!F38=100),AO$15,IF(AND('Pedido e Cotação'!H38="HEX",'Pedido e Cotação'!F38=200),AP$15,IF(AND('Pedido e Cotação'!H38="HEX",'Pedido e Cotação'!F38=1000),AQ$15,"")))))))</f>
        <v/>
      </c>
      <c r="R28" s="241" t="str">
        <f aca="false">IF('Pedido e Cotação'!H38=0,"",IF(AND('Pedido e Cotação'!H38="Amino C6",'Pedido e Cotação'!F38=10),AL$23,IF(AND('Pedido e Cotação'!H38="Amino C6",'Pedido e Cotação'!F38=25),AM$23,IF(AND('Pedido e Cotação'!H38="Amino C6",'Pedido e Cotação'!F38=50),AN$23,IF(AND('Pedido e Cotação'!H38="Amino C6",'Pedido e Cotação'!F38=100),AO$23,IF(AND('Pedido e Cotação'!H38="Amino C6",'Pedido e Cotação'!F38=200),AP$23,IF(AND('Pedido e Cotação'!H38="Amino C6",'Pedido e Cotação'!F38=1000),AQ$23,"")))))))</f>
        <v/>
      </c>
      <c r="S28" s="241" t="str">
        <f aca="false">IF('Pedido e Cotação'!I38=0,"",IF(AND('Pedido e Cotação'!I38="FAM",'Pedido e Cotação'!F38=10),AL$24,IF(AND('Pedido e Cotação'!I38="FAM",'Pedido e Cotação'!F38=25),AM$24,IF(AND('Pedido e Cotação'!I38="FAM",'Pedido e Cotação'!F38=50),AN$24,IF(AND('Pedido e Cotação'!I38="FAM",'Pedido e Cotação'!F38=100),AO$24,IF(AND('Pedido e Cotação'!I38="FAM",'Pedido e Cotação'!F38=200),AP$24,IF(AND('Pedido e Cotação'!I38="FAM",'Pedido e Cotação'!F38=1000),AQ$24,"")))))))</f>
        <v/>
      </c>
      <c r="T28" s="241" t="str">
        <f aca="false">IF('Pedido e Cotação'!I38=0,"",IF(AND('Pedido e Cotação'!I38="Amino On",'Pedido e Cotação'!F38=10),AL$25,IF(AND('Pedido e Cotação'!I38="Amino On",'Pedido e Cotação'!F38=25),AM$25,IF(AND('Pedido e Cotação'!I38="Amino On",'Pedido e Cotação'!F38=50),AN$25,IF(AND('Pedido e Cotação'!I38="Amino On",'Pedido e Cotação'!F38=100),AO$25,IF(AND('Pedido e Cotação'!I38="Amino On",'Pedido e Cotação'!F38=200),AP$25,IF(AND('Pedido e Cotação'!I38="Amino On",'Pedido e Cotação'!F38=1000),AQ$25,"")))))))</f>
        <v/>
      </c>
      <c r="U28" s="241" t="str">
        <f aca="false">IF('Pedido e Cotação'!I38=0,"",IF(AND('Pedido e Cotação'!I38="TAMRA",'Pedido e Cotação'!F38=10),AL$26,IF(AND('Pedido e Cotação'!I38="TAMRA",'Pedido e Cotação'!F38=25),AM$26,IF(AND('Pedido e Cotação'!I38="TAMRA",'Pedido e Cotação'!F38=50),AN$26,IF(AND('Pedido e Cotação'!I38="TAMRA",'Pedido e Cotação'!F38=100),AO$26,IF(AND('Pedido e Cotação'!I38="TAMRA",'Pedido e Cotação'!F38=200),AP$26,IF(AND('Pedido e Cotação'!I38="TAMRA",'Pedido e Cotação'!F38=1000),AQ$26,"")))))))</f>
        <v/>
      </c>
      <c r="V28" s="241" t="str">
        <f aca="false">IF('Pedido e Cotação'!I38=0,"",IF(AND('Pedido e Cotação'!I38="BHQ 1",'Pedido e Cotação'!F38=10),AL$27,IF(AND('Pedido e Cotação'!I38="BHQ 1",'Pedido e Cotação'!F38=25),AM$27,IF(AND('Pedido e Cotação'!I38="BHQ 1",'Pedido e Cotação'!F38=50),AN$27,IF(AND('Pedido e Cotação'!I38="BHQ 1",'Pedido e Cotação'!F38=100),AO$27,IF(AND('Pedido e Cotação'!I38="BHQ 1",'Pedido e Cotação'!F38=200),AP$27,IF(AND('Pedido e Cotação'!I38="BHQ 1",'Pedido e Cotação'!F38=1000),AQ$27,"")))))))</f>
        <v/>
      </c>
      <c r="W28" s="241" t="str">
        <f aca="false">IF('Pedido e Cotação'!I38=0,"",IF(AND('Pedido e Cotação'!I38="BHQ 2",'Pedido e Cotação'!F38=10),AL$28,IF(AND('Pedido e Cotação'!I38="BHQ 2",'Pedido e Cotação'!F38=25),AM$28,IF(AND('Pedido e Cotação'!I38="BHQ 2",'Pedido e Cotação'!F38=50),AN$28,IF(AND('Pedido e Cotação'!I38="BHQ 2",'Pedido e Cotação'!F38=100),AO$28,IF(AND('Pedido e Cotação'!I38="BHQ 2",'Pedido e Cotação'!F38=200),AP$28,IF(AND('Pedido e Cotação'!I38="BHQ 2",'Pedido e Cotação'!F38=1000),AQ$28,"")))))))</f>
        <v/>
      </c>
      <c r="X28" s="241" t="str">
        <f aca="false">IF('Pedido e Cotação'!I38=0,"",IF(AND('Pedido e Cotação'!I38="BHQ 3",'Pedido e Cotação'!F38=10),AL$29,IF(AND('Pedido e Cotação'!I38="BHQ 3",'Pedido e Cotação'!F38=25),AM$29,IF(AND('Pedido e Cotação'!I38="BHQ 3",'Pedido e Cotação'!F38=50),AN$29,IF(AND('Pedido e Cotação'!I38="BHQ 3",'Pedido e Cotação'!F38=100),AO$29,IF(AND('Pedido e Cotação'!I38="BHQ 3",'Pedido e Cotação'!F38=200),AP$29,IF(AND('Pedido e Cotação'!I38="BHQ 3",'Pedido e Cotação'!F38=1000),AQ$29,"")))))))</f>
        <v/>
      </c>
      <c r="Y28" s="241" t="str">
        <f aca="false">IF('Pedido e Cotação'!I38=0,"",IF(AND('Pedido e Cotação'!I38="ROX",'Pedido e Cotação'!F38=10),AL$31,IF(AND('Pedido e Cotação'!I38="ROX",'Pedido e Cotação'!F38=25),AM$31,IF(AND('Pedido e Cotação'!I38="ROX",'Pedido e Cotação'!F38=50),AN$31,IF(AND('Pedido e Cotação'!I38="ROX",'Pedido e Cotação'!F38=100),AO$31,IF(AND('Pedido e Cotação'!I38="ROX",'Pedido e Cotação'!F38=200),AP$31,IF(AND('Pedido e Cotação'!I38="ROX",'Pedido e Cotação'!F38=1000),AQ$31,"")))))))</f>
        <v/>
      </c>
      <c r="Z28" s="241" t="str">
        <f aca="false">IF('Pedido e Cotação'!I38=0,"",IF(AND('Pedido e Cotação'!I38="Dabcyl",'Pedido e Cotação'!F38=10),AL$30,IF(AND('Pedido e Cotação'!I38="Dabcyl",'Pedido e Cotação'!F38=25),AM$30,IF(AND('Pedido e Cotação'!I38="Dabcyl",'Pedido e Cotação'!F38=50),AN$30,IF(AND('Pedido e Cotação'!I38="Dabcyl",'Pedido e Cotação'!F38=100),AO$30,IF(AND('Pedido e Cotação'!I38="Dabcyl",'Pedido e Cotação'!F38=200),AP$30,IF(AND('Pedido e Cotação'!I38="Dabcyl",'Pedido e Cotação'!F38=1000),AQ$30,"")))))))</f>
        <v/>
      </c>
      <c r="AA28" s="242" t="str">
        <f aca="false">IF('Pedido e Cotação'!I38=0,"",IF(AND('Pedido e Cotação'!I38="Colesterol TEG",'Pedido e Cotação'!F38=10),AL$32,IF(AND('Pedido e Cotação'!I38="Colesterol TEG",'Pedido e Cotação'!F38=25),AM$32,IF(AND('Pedido e Cotação'!I38="Colesterol TEG",'Pedido e Cotação'!F38=50),AN$32,IF(AND('Pedido e Cotação'!I38="Colesterol TEG",'Pedido e Cotação'!F38=100),AO$32,IF(AND('Pedido e Cotação'!I38="Colesterol TEG",'Pedido e Cotação'!F38=200),AP$32,IF(AND('Pedido e Cotação'!I38="Colesterol TEG",'Pedido e Cotação'!F38=1000),AQ$32,"")))))))</f>
        <v/>
      </c>
      <c r="AB28" s="242" t="str">
        <f aca="false">IF('Pedido e Cotação'!I38=0,"",IF(AND('Pedido e Cotação'!I38="Ferroceno",'Pedido e Cotação'!F38=10),AL$33,IF(AND('Pedido e Cotação'!I38="Ferroceno",'Pedido e Cotação'!F38=25),AM$33,IF(AND('Pedido e Cotação'!I38="Ferroceno",'Pedido e Cotação'!F38=50),AN$33,IF(AND('Pedido e Cotação'!I38="Ferroceno",'Pedido e Cotação'!F38=100),AO$33,IF(AND('Pedido e Cotação'!I38="Ferroceno",'Pedido e Cotação'!F38=200),AP$33,IF(AND('Pedido e Cotação'!I38="Ferroceno",'Pedido e Cotação'!F38=1000),AQ$33,"")))))))</f>
        <v/>
      </c>
      <c r="AC28" s="242" t="str">
        <f aca="false">IF('Pedido e Cotação'!I38=0,"",IF(AND('Pedido e Cotação'!I38="Spacer C3",'Pedido e Cotação'!F38=10),AL$36,IF(AND('Pedido e Cotação'!I38="Spacer C3",'Pedido e Cotação'!F38=25),AM$36,IF(AND('Pedido e Cotação'!I38="Spacer C3",'Pedido e Cotação'!F38=50),AN$36,IF(AND('Pedido e Cotação'!I38="Spacer C3",'Pedido e Cotação'!F38=100),AO$36,IF(AND('Pedido e Cotação'!I38="Spacer C3",'Pedido e Cotação'!F38=200),AP$36,IF(AND('Pedido e Cotação'!I38="Spacer C3",'Pedido e Cotação'!F38=1000),AQ$36,"")))))))</f>
        <v/>
      </c>
      <c r="AD28" s="242" t="str">
        <f aca="false">IF('Pedido e Cotação'!I38=0,"",IF(AND('Pedido e Cotação'!I38="Spacer C6",'Pedido e Cotação'!F38=10),AL$37,IF(AND('Pedido e Cotação'!I38="Spacer C6",'Pedido e Cotação'!F38=25),AM$37,IF(AND('Pedido e Cotação'!I38="Spacer C6",'Pedido e Cotação'!F38=50),AN$37,IF(AND('Pedido e Cotação'!I38="Spacer C6",'Pedido e Cotação'!F38=100),AO$37,IF(AND('Pedido e Cotação'!I38="Spacer C6",'Pedido e Cotação'!F38=200),AP$37,IF(AND('Pedido e Cotação'!I38="Spacer C6",'Pedido e Cotação'!F38=1000),AQ$37,"")))))))</f>
        <v/>
      </c>
      <c r="AE28" s="242" t="str">
        <f aca="false">IF('Pedido e Cotação'!I38=0,"",IF(AND('Pedido e Cotação'!I38="Biotina",'Pedido e Cotação'!F38=10),AL$38,IF(AND('Pedido e Cotação'!I38="Biotina",'Pedido e Cotação'!F38=25),AM$38,IF(AND('Pedido e Cotação'!I38="Biotina",'Pedido e Cotação'!F38=50),AN$38,IF(AND('Pedido e Cotação'!I38="Biotina",'Pedido e Cotação'!F38=100),AO$38,IF(AND('Pedido e Cotação'!I38="Biotina",'Pedido e Cotação'!F38=200),AP$38,IF(AND('Pedido e Cotação'!I38="Biotina",'Pedido e Cotação'!F38=1000),AQ$38,"")))))))</f>
        <v/>
      </c>
      <c r="AF28" s="242" t="str">
        <f aca="false">IF('Pedido e Cotação'!I38=0,"",IF(AND('Pedido e Cotação'!I38="Fosforilação",'Pedido e Cotação'!F38=10),AL$39,IF(AND('Pedido e Cotação'!I38="Fosforilação",'Pedido e Cotação'!F38=25),AM$39,IF(AND('Pedido e Cotação'!I38="Fosforilação",'Pedido e Cotação'!F38=50),AN$39,IF(AND('Pedido e Cotação'!I38="Fosforilação",'Pedido e Cotação'!F38=100),AO$39,IF(AND('Pedido e Cotação'!I38="Fosforilação",'Pedido e Cotação'!F38=200),AP$39,IF(AND('Pedido e Cotação'!I38="Fosforilação",'Pedido e Cotação'!F38=1000),AQ$39,"")))))))</f>
        <v/>
      </c>
      <c r="AG28" s="242" t="str">
        <f aca="false">IF('Pedido e Cotação'!I38=0,"",IF(AND('Pedido e Cotação'!I38="Thiol C6",'Pedido e Cotação'!F38=10),AL$34,IF(AND('Pedido e Cotação'!I38="Thiol C6",'Pedido e Cotação'!F38=25),AM$34,IF(AND('Pedido e Cotação'!I38="Thiol C6",'Pedido e Cotação'!F38=50),AN$34,IF(AND('Pedido e Cotação'!I38="Thiol C6",'Pedido e Cotação'!F38=100),AO$34,IF(AND('Pedido e Cotação'!I38="Thiol C6",'Pedido e Cotação'!F38=200),AP$34,IF(AND('Pedido e Cotação'!I38="Thiol C6",'Pedido e Cotação'!F38=1000),AQ$34,"")))))))</f>
        <v/>
      </c>
      <c r="AH28" s="242" t="str">
        <f aca="false">IF('Pedido e Cotação'!I38=0,"",IF(AND('Pedido e Cotação'!I38="Dithiol Serinol",'Pedido e Cotação'!F38=10),AL$35,IF(AND('Pedido e Cotação'!I38="Dithiol Serinol",'Pedido e Cotação'!F38=25),AM$35,IF(AND('Pedido e Cotação'!I38="Dithiol Serinol",'Pedido e Cotação'!F38=50),AN$35,IF(AND('Pedido e Cotação'!I38="Dithiol Serinol",'Pedido e Cotação'!F38=100),AO$35,IF(AND('Pedido e Cotação'!I38="Dithiol Serinol",'Pedido e Cotação'!F38=200),AP$35,IF(AND('Pedido e Cotação'!I38="Dithiol Serinol",'Pedido e Cotação'!F38=1000),AQ$35,"")))))))</f>
        <v/>
      </c>
      <c r="AI28" s="241" t="n">
        <f aca="false">SUM(A28:AH28)</f>
        <v>0</v>
      </c>
      <c r="AJ28" s="249"/>
      <c r="AK28" s="253" t="s">
        <v>1106</v>
      </c>
      <c r="AL28" s="219" t="s">
        <v>399</v>
      </c>
      <c r="AM28" s="219" t="n">
        <v>300</v>
      </c>
      <c r="AN28" s="219" t="n">
        <v>360</v>
      </c>
      <c r="AO28" s="219" t="n">
        <v>435</v>
      </c>
      <c r="AP28" s="219" t="n">
        <v>520</v>
      </c>
      <c r="AQ28" s="220" t="n">
        <v>780</v>
      </c>
    </row>
    <row r="29" customFormat="false" ht="13.5" hidden="false" customHeight="true" outlineLevel="0" collapsed="false">
      <c r="A29" s="241" t="str">
        <f aca="false">IF('Pedido e Cotação'!H39=0,"",IF(AND('Pedido e Cotação'!H39="FAM",'Pedido e Cotação'!F39=10),AL$6,IF(AND('Pedido e Cotação'!H39="FAM",'Pedido e Cotação'!F39=25),AM$6,IF(AND('Pedido e Cotação'!H39="FAM",'Pedido e Cotação'!F39=50),AN$6,IF(AND('Pedido e Cotação'!H39="FAM",'Pedido e Cotação'!F39=100),AO$6,IF(AND('Pedido e Cotação'!H39="FAM",'Pedido e Cotação'!F39=200),AP$6,IF(AND('Pedido e Cotação'!H39="FAM",'Pedido e Cotação'!F39=1000),AQ$6,"")))))))</f>
        <v/>
      </c>
      <c r="B29" s="241" t="str">
        <f aca="false">IF('Pedido e Cotação'!H39=0,"",IF(AND('Pedido e Cotação'!H39="Fosforilação",'Pedido e Cotação'!F39=10),AL$7,IF(AND('Pedido e Cotação'!H39="Fosforilação",'Pedido e Cotação'!F39=25),AM$7,IF(AND('Pedido e Cotação'!H39="Fosforilação",'Pedido e Cotação'!F39=50),AN$7,IF(AND('Pedido e Cotação'!H39="Fosforilação",'Pedido e Cotação'!F39=100),AO$7,IF(AND('Pedido e Cotação'!H39="Fosforilação",'Pedido e Cotação'!F39=200),AP$7,IF(AND('Pedido e Cotação'!H39="Fosforilação",'Pedido e Cotação'!F39=1000),AQ$7,"")))))))</f>
        <v/>
      </c>
      <c r="C29" s="241" t="str">
        <f aca="false">IF('Pedido e Cotação'!H39=0,"",IF(AND('Pedido e Cotação'!H39="Quasar 570",'Pedido e Cotação'!F39=10),AL$8,IF(AND('Pedido e Cotação'!H39="Quasar 570",'Pedido e Cotação'!F39=25),AM$8,IF(AND('Pedido e Cotação'!H39="Quasar 570",'Pedido e Cotação'!F39=50),AN$8,IF(AND('Pedido e Cotação'!H39="Quasar 570",'Pedido e Cotação'!F39=100),AO$8,IF(AND('Pedido e Cotação'!H39="Quasar 570",'Pedido e Cotação'!F39=200),AP$8,IF(AND('Pedido e Cotação'!H39="Quasar 570",'Pedido e Cotação'!F39=1000),AQ$8,"")))))))</f>
        <v/>
      </c>
      <c r="D29" s="241" t="str">
        <f aca="false">IF('Pedido e Cotação'!H39=0,"",IF(AND('Pedido e Cotação'!H39="Quasar 670",'Pedido e Cotação'!F39=10),AL$9,IF(AND('Pedido e Cotação'!H39="Quasar 670",'Pedido e Cotação'!F39=25),AM$9,IF(AND('Pedido e Cotação'!H39="Quasar 670",'Pedido e Cotação'!F39=50),AN$9,IF(AND('Pedido e Cotação'!H39="Quasar 670",'Pedido e Cotação'!F39=100),AO$9,IF(AND('Pedido e Cotação'!H39="Quasar 670",'Pedido e Cotação'!F39=200),AP$9,IF(AND('Pedido e Cotação'!H39="Quasar 670",'Pedido e Cotação'!F39=1000),AQ$9,"")))))))</f>
        <v/>
      </c>
      <c r="E29" s="241" t="str">
        <f aca="false">IF('Pedido e Cotação'!H39=0,"",IF(AND('Pedido e Cotação'!H39="Quasar 705",'Pedido e Cotação'!F39=10),AL$10,IF(AND('Pedido e Cotação'!H39="Quasar 705",'Pedido e Cotação'!F39=25),AM$10,IF(AND('Pedido e Cotação'!H39="Quasar 705",'Pedido e Cotação'!F39=50),AN$10,IF(AND('Pedido e Cotação'!H39="Quasar 705",'Pedido e Cotação'!F39=100),AO$10,IF(AND('Pedido e Cotação'!H39="Quasar 705",'Pedido e Cotação'!F39=200),AP$10,IF(AND('Pedido e Cotação'!H39="Quasar 705",'Pedido e Cotação'!F39=1000),AQ$10,"")))))))</f>
        <v/>
      </c>
      <c r="F29" s="241" t="str">
        <f aca="false">IF('Pedido e Cotação'!H39=0,"",IF(AND('Pedido e Cotação'!H39="CAL Flúor Orange 560",'Pedido e Cotação'!F39=10),AL$11,IF(AND('Pedido e Cotação'!H39="CAL Flúor Orange 560",'Pedido e Cotação'!F39=25),AM$11,IF(AND('Pedido e Cotação'!H39="CAL Flúor Orange 560",'Pedido e Cotação'!F39=50),AN$11,IF(AND('Pedido e Cotação'!H39="CAL Flúor Orange 560",'Pedido e Cotação'!F39=100),AO$11,IF(AND('Pedido e Cotação'!H39="CAL Flúor Orange 560",'Pedido e Cotação'!F39=200),AP$11,IF(AND('Pedido e Cotação'!H39="CAL Flúor Orange 560",'Pedido e Cotação'!F39=1000),AQ$11,"")))))))</f>
        <v/>
      </c>
      <c r="G29" s="241" t="str">
        <f aca="false">IF('Pedido e Cotação'!H39=0,"",IF(AND('Pedido e Cotação'!H39="CAL Flúor Red 590",'Pedido e Cotação'!F39=10),AL$12,IF(AND('Pedido e Cotação'!H39="CAL Flúor Red 590",'Pedido e Cotação'!F39=25),AM$12,IF(AND('Pedido e Cotação'!H39="CAL Flúor Red 590",'Pedido e Cotação'!F39=50),AN$12,IF(AND('Pedido e Cotação'!H39="CAL Flúor Red 590",'Pedido e Cotação'!F39=100),AO$12,IF(AND('Pedido e Cotação'!H39="CAL Flúor Red 590",'Pedido e Cotação'!F39=200),AP$12,IF(AND('Pedido e Cotação'!H39="CAL Flúor Red 590",'Pedido e Cotação'!F39=1000),AQ$12,"")))))))</f>
        <v/>
      </c>
      <c r="H29" s="241" t="str">
        <f aca="false">IF('Pedido e Cotação'!H39=0,"",IF(AND('Pedido e Cotação'!H39="CAL Flúor Red 610",'Pedido e Cotação'!F39=10),AL$13,IF(AND('Pedido e Cotação'!H39="CAL Flúor Red 610",'Pedido e Cotação'!F39=25),AM$13,IF(AND('Pedido e Cotação'!H39="CAL Flúor Red 610",'Pedido e Cotação'!F39=50),AN$13,IF(AND('Pedido e Cotação'!H39="CAL Flúor Red 610",'Pedido e Cotação'!F39=100),AO$13,IF(AND('Pedido e Cotação'!H39="CAL Flúor Red 610",'Pedido e Cotação'!F39=200),AP$13,IF(AND('Pedido e Cotação'!H39="CAL Flúor Red 610",'Pedido e Cotação'!F39=1000),AQ$13,"")))))))</f>
        <v/>
      </c>
      <c r="I29" s="241" t="str">
        <f aca="false">IF('Pedido e Cotação'!H39=0,"",IF(AND('Pedido e Cotação'!H39="TET",'Pedido e Cotação'!F39=10),AL$14,IF(AND('Pedido e Cotação'!H39="TET",'Pedido e Cotação'!F39=25),AM$14,IF(AND('Pedido e Cotação'!H39="TET",'Pedido e Cotação'!F39=50),AN$14,IF(AND('Pedido e Cotação'!H39="TET",'Pedido e Cotação'!F39=100),AO$14,IF(AND('Pedido e Cotação'!H39="TET",'Pedido e Cotação'!F39=200),AP$14,IF(AND('Pedido e Cotação'!H39="TET",'Pedido e Cotação'!F39=1000),AQ$14,"")))))))</f>
        <v/>
      </c>
      <c r="J29" s="241" t="str">
        <f aca="false">IF('Pedido e Cotação'!H39=0,"",IF(AND('Pedido e Cotação'!H39="PEG-6",'Pedido e Cotação'!F39=10),AL$19,IF(AND('Pedido e Cotação'!H39="PEG-6",'Pedido e Cotação'!F39=25),AM$19,IF(AND('Pedido e Cotação'!H39="PEG-6",'Pedido e Cotação'!F39=50),AN$19,IF(AND('Pedido e Cotação'!H39="PEG-6",'Pedido e Cotação'!F39=100),AO$19,IF(AND('Pedido e Cotação'!H39="PEG-6",'Pedido e Cotação'!F39=200),AP$19,IF(AND('Pedido e Cotação'!H39="PEG-6",'Pedido e Cotação'!F39=1000),AQ$19,"")))))))</f>
        <v/>
      </c>
      <c r="K29" s="241" t="str">
        <f aca="false">IF('Pedido e Cotação'!H39=0,"",IF(AND('Pedido e Cotação'!H39="Biotina",'Pedido e Cotação'!F39=10),AL$18,IF(AND('Pedido e Cotação'!H39="Biotina",'Pedido e Cotação'!F39=25),AM$18,IF(AND('Pedido e Cotação'!H39="Biotina",'Pedido e Cotação'!F39=50),AN$18,IF(AND('Pedido e Cotação'!H39="Biotina",'Pedido e Cotação'!F39=100),AO$18,IF(AND('Pedido e Cotação'!H39="Biotina",'Pedido e Cotação'!F39=200),AP$18,IF(AND('Pedido e Cotação'!H39="Biotina",'Pedido e Cotação'!F39=1000),AQ$18,"")))))))</f>
        <v/>
      </c>
      <c r="L29" s="241" t="str">
        <f aca="false">IF('Pedido e Cotação'!H39=0,"",IF(AND('Pedido e Cotação'!H39="Thiol C6",'Pedido e Cotação'!F39=10),AL$22,IF(AND('Pedido e Cotação'!H39="Thiol C6",'Pedido e Cotação'!F39=25),AM$22,IF(AND('Pedido e Cotação'!H39="Thiol C6",'Pedido e Cotação'!F39=50),AN$22,IF(AND('Pedido e Cotação'!H39="Thiol C6",'Pedido e Cotação'!F39=100),AO$22,IF(AND('Pedido e Cotação'!H39="Thiol C6",'Pedido e Cotação'!F39=200),AP$22,IF(AND('Pedido e Cotação'!H39="Thiol C6",'Pedido e Cotação'!F39=1000),AQ$22,"")))))))</f>
        <v/>
      </c>
      <c r="M29" s="241" t="str">
        <f aca="false">IF('Pedido e Cotação'!H39=0,"",IF(AND('Pedido e Cotação'!H39="Cy3",'Pedido e Cotação'!F39=10),AL$16,IF(AND('Pedido e Cotação'!H39="Cy3",'Pedido e Cotação'!F39=25),AM$16,IF(AND('Pedido e Cotação'!H39="Cy3",'Pedido e Cotação'!F39=50),AN$16,IF(AND('Pedido e Cotação'!H39="Cy3",'Pedido e Cotação'!F39=100),AO$16,IF(AND('Pedido e Cotação'!H39="Cy3",'Pedido e Cotação'!F39=200),AP$16,IF(AND('Pedido e Cotação'!H39="Cy3",'Pedido e Cotação'!F39=1000),AQ$16,"")))))))</f>
        <v/>
      </c>
      <c r="N29" s="241" t="str">
        <f aca="false">IF('Pedido e Cotação'!H39=0,"",IF(AND('Pedido e Cotação'!H39="Cy5",'Pedido e Cotação'!F39=10),AL$17,IF(AND('Pedido e Cotação'!H39="Cy5",'Pedido e Cotação'!F39=25),AM$17,IF(AND('Pedido e Cotação'!H39="Cy5",'Pedido e Cotação'!F39=50),AN$17,IF(AND('Pedido e Cotação'!H39="Cy5",'Pedido e Cotação'!F39=100),AO$17,IF(AND('Pedido e Cotação'!H39="Cy5",'Pedido e Cotação'!F39=200),AP$17,IF(AND('Pedido e Cotação'!H39="Cy5",'Pedido e Cotação'!F39=1000),AQ$17,"")))))))</f>
        <v/>
      </c>
      <c r="O29" s="241" t="str">
        <f aca="false">IF('Pedido e Cotação'!H39=0,"",IF(AND('Pedido e Cotação'!H39="C3 Spacer",'Pedido e Cotação'!F39=10),AL$20,IF(AND('Pedido e Cotação'!H39="C3 Spacer",'Pedido e Cotação'!F39=25),AM$20,IF(AND('Pedido e Cotação'!H39="C3 Spacer",'Pedido e Cotação'!F39=50),AN$20,IF(AND('Pedido e Cotação'!H39="C3 Spacer",'Pedido e Cotação'!F39=100),AO$20,IF(AND('Pedido e Cotação'!H39="C3 Spacer",'Pedido e Cotação'!F39=200),AP$20,IF(AND('Pedido e Cotação'!H39="C3 Spacer",'Pedido e Cotação'!F39=1000),AQ$20,"")))))))</f>
        <v/>
      </c>
      <c r="P29" s="241" t="str">
        <f aca="false">IF('Pedido e Cotação'!H39=0,"",IF(AND('Pedido e Cotação'!H39="C6 Spacer",'Pedido e Cotação'!F39=10),AL$21,IF(AND('Pedido e Cotação'!H39="C6 Spacer",'Pedido e Cotação'!F39=25),AM$21,IF(AND('Pedido e Cotação'!H39="C6 Spacer",'Pedido e Cotação'!F39=50),AN$21,IF(AND('Pedido e Cotação'!H39="C6 Spacer",'Pedido e Cotação'!F39=100),AO$21,IF(AND('Pedido e Cotação'!H39="C6 Spacer",'Pedido e Cotação'!F39=200),AP$21,IF(AND('Pedido e Cotação'!H39="C6 Spacer",'Pedido e Cotação'!F39=1000),AQ$21,"")))))))</f>
        <v/>
      </c>
      <c r="Q29" s="241" t="str">
        <f aca="false">IF('Pedido e Cotação'!H39=0,"",IF(AND('Pedido e Cotação'!H39="HEX",'Pedido e Cotação'!F39=10),AL$15,IF(AND('Pedido e Cotação'!H39="HEX",'Pedido e Cotação'!F39=25),AM$15,IF(AND('Pedido e Cotação'!H39="HEX",'Pedido e Cotação'!F39=50),AN$15,IF(AND('Pedido e Cotação'!H39="HEX",'Pedido e Cotação'!F39=100),AO$15,IF(AND('Pedido e Cotação'!H39="HEX",'Pedido e Cotação'!F39=200),AP$15,IF(AND('Pedido e Cotação'!H39="HEX",'Pedido e Cotação'!F39=1000),AQ$15,"")))))))</f>
        <v/>
      </c>
      <c r="R29" s="241" t="str">
        <f aca="false">IF('Pedido e Cotação'!H39=0,"",IF(AND('Pedido e Cotação'!H39="Amino C6",'Pedido e Cotação'!F39=10),AL$23,IF(AND('Pedido e Cotação'!H39="Amino C6",'Pedido e Cotação'!F39=25),AM$23,IF(AND('Pedido e Cotação'!H39="Amino C6",'Pedido e Cotação'!F39=50),AN$23,IF(AND('Pedido e Cotação'!H39="Amino C6",'Pedido e Cotação'!F39=100),AO$23,IF(AND('Pedido e Cotação'!H39="Amino C6",'Pedido e Cotação'!F39=200),AP$23,IF(AND('Pedido e Cotação'!H39="Amino C6",'Pedido e Cotação'!F39=1000),AQ$23,"")))))))</f>
        <v/>
      </c>
      <c r="S29" s="241" t="str">
        <f aca="false">IF('Pedido e Cotação'!I39=0,"",IF(AND('Pedido e Cotação'!I39="FAM",'Pedido e Cotação'!F39=10),AL$24,IF(AND('Pedido e Cotação'!I39="FAM",'Pedido e Cotação'!F39=25),AM$24,IF(AND('Pedido e Cotação'!I39="FAM",'Pedido e Cotação'!F39=50),AN$24,IF(AND('Pedido e Cotação'!I39="FAM",'Pedido e Cotação'!F39=100),AO$24,IF(AND('Pedido e Cotação'!I39="FAM",'Pedido e Cotação'!F39=200),AP$24,IF(AND('Pedido e Cotação'!I39="FAM",'Pedido e Cotação'!F39=1000),AQ$24,"")))))))</f>
        <v/>
      </c>
      <c r="T29" s="241" t="str">
        <f aca="false">IF('Pedido e Cotação'!I39=0,"",IF(AND('Pedido e Cotação'!I39="Amino On",'Pedido e Cotação'!F39=10),AL$25,IF(AND('Pedido e Cotação'!I39="Amino On",'Pedido e Cotação'!F39=25),AM$25,IF(AND('Pedido e Cotação'!I39="Amino On",'Pedido e Cotação'!F39=50),AN$25,IF(AND('Pedido e Cotação'!I39="Amino On",'Pedido e Cotação'!F39=100),AO$25,IF(AND('Pedido e Cotação'!I39="Amino On",'Pedido e Cotação'!F39=200),AP$25,IF(AND('Pedido e Cotação'!I39="Amino On",'Pedido e Cotação'!F39=1000),AQ$25,"")))))))</f>
        <v/>
      </c>
      <c r="U29" s="241" t="str">
        <f aca="false">IF('Pedido e Cotação'!I39=0,"",IF(AND('Pedido e Cotação'!I39="TAMRA",'Pedido e Cotação'!F39=10),AL$26,IF(AND('Pedido e Cotação'!I39="TAMRA",'Pedido e Cotação'!F39=25),AM$26,IF(AND('Pedido e Cotação'!I39="TAMRA",'Pedido e Cotação'!F39=50),AN$26,IF(AND('Pedido e Cotação'!I39="TAMRA",'Pedido e Cotação'!F39=100),AO$26,IF(AND('Pedido e Cotação'!I39="TAMRA",'Pedido e Cotação'!F39=200),AP$26,IF(AND('Pedido e Cotação'!I39="TAMRA",'Pedido e Cotação'!F39=1000),AQ$26,"")))))))</f>
        <v/>
      </c>
      <c r="V29" s="241" t="str">
        <f aca="false">IF('Pedido e Cotação'!I39=0,"",IF(AND('Pedido e Cotação'!I39="BHQ 1",'Pedido e Cotação'!F39=10),AL$27,IF(AND('Pedido e Cotação'!I39="BHQ 1",'Pedido e Cotação'!F39=25),AM$27,IF(AND('Pedido e Cotação'!I39="BHQ 1",'Pedido e Cotação'!F39=50),AN$27,IF(AND('Pedido e Cotação'!I39="BHQ 1",'Pedido e Cotação'!F39=100),AO$27,IF(AND('Pedido e Cotação'!I39="BHQ 1",'Pedido e Cotação'!F39=200),AP$27,IF(AND('Pedido e Cotação'!I39="BHQ 1",'Pedido e Cotação'!F39=1000),AQ$27,"")))))))</f>
        <v/>
      </c>
      <c r="W29" s="241" t="str">
        <f aca="false">IF('Pedido e Cotação'!I39=0,"",IF(AND('Pedido e Cotação'!I39="BHQ 2",'Pedido e Cotação'!F39=10),AL$28,IF(AND('Pedido e Cotação'!I39="BHQ 2",'Pedido e Cotação'!F39=25),AM$28,IF(AND('Pedido e Cotação'!I39="BHQ 2",'Pedido e Cotação'!F39=50),AN$28,IF(AND('Pedido e Cotação'!I39="BHQ 2",'Pedido e Cotação'!F39=100),AO$28,IF(AND('Pedido e Cotação'!I39="BHQ 2",'Pedido e Cotação'!F39=200),AP$28,IF(AND('Pedido e Cotação'!I39="BHQ 2",'Pedido e Cotação'!F39=1000),AQ$28,"")))))))</f>
        <v/>
      </c>
      <c r="X29" s="241" t="str">
        <f aca="false">IF('Pedido e Cotação'!I39=0,"",IF(AND('Pedido e Cotação'!I39="BHQ 3",'Pedido e Cotação'!F39=10),AL$29,IF(AND('Pedido e Cotação'!I39="BHQ 3",'Pedido e Cotação'!F39=25),AM$29,IF(AND('Pedido e Cotação'!I39="BHQ 3",'Pedido e Cotação'!F39=50),AN$29,IF(AND('Pedido e Cotação'!I39="BHQ 3",'Pedido e Cotação'!F39=100),AO$29,IF(AND('Pedido e Cotação'!I39="BHQ 3",'Pedido e Cotação'!F39=200),AP$29,IF(AND('Pedido e Cotação'!I39="BHQ 3",'Pedido e Cotação'!F39=1000),AQ$29,"")))))))</f>
        <v/>
      </c>
      <c r="Y29" s="241" t="str">
        <f aca="false">IF('Pedido e Cotação'!I39=0,"",IF(AND('Pedido e Cotação'!I39="ROX",'Pedido e Cotação'!F39=10),AL$31,IF(AND('Pedido e Cotação'!I39="ROX",'Pedido e Cotação'!F39=25),AM$31,IF(AND('Pedido e Cotação'!I39="ROX",'Pedido e Cotação'!F39=50),AN$31,IF(AND('Pedido e Cotação'!I39="ROX",'Pedido e Cotação'!F39=100),AO$31,IF(AND('Pedido e Cotação'!I39="ROX",'Pedido e Cotação'!F39=200),AP$31,IF(AND('Pedido e Cotação'!I39="ROX",'Pedido e Cotação'!F39=1000),AQ$31,"")))))))</f>
        <v/>
      </c>
      <c r="Z29" s="241" t="str">
        <f aca="false">IF('Pedido e Cotação'!I39=0,"",IF(AND('Pedido e Cotação'!I39="Dabcyl",'Pedido e Cotação'!F39=10),AL$30,IF(AND('Pedido e Cotação'!I39="Dabcyl",'Pedido e Cotação'!F39=25),AM$30,IF(AND('Pedido e Cotação'!I39="Dabcyl",'Pedido e Cotação'!F39=50),AN$30,IF(AND('Pedido e Cotação'!I39="Dabcyl",'Pedido e Cotação'!F39=100),AO$30,IF(AND('Pedido e Cotação'!I39="Dabcyl",'Pedido e Cotação'!F39=200),AP$30,IF(AND('Pedido e Cotação'!I39="Dabcyl",'Pedido e Cotação'!F39=1000),AQ$30,"")))))))</f>
        <v/>
      </c>
      <c r="AA29" s="242" t="str">
        <f aca="false">IF('Pedido e Cotação'!I39=0,"",IF(AND('Pedido e Cotação'!I39="Colesterol TEG",'Pedido e Cotação'!F39=10),AL$32,IF(AND('Pedido e Cotação'!I39="Colesterol TEG",'Pedido e Cotação'!F39=25),AM$32,IF(AND('Pedido e Cotação'!I39="Colesterol TEG",'Pedido e Cotação'!F39=50),AN$32,IF(AND('Pedido e Cotação'!I39="Colesterol TEG",'Pedido e Cotação'!F39=100),AO$32,IF(AND('Pedido e Cotação'!I39="Colesterol TEG",'Pedido e Cotação'!F39=200),AP$32,IF(AND('Pedido e Cotação'!I39="Colesterol TEG",'Pedido e Cotação'!F39=1000),AQ$32,"")))))))</f>
        <v/>
      </c>
      <c r="AB29" s="242" t="str">
        <f aca="false">IF('Pedido e Cotação'!I39=0,"",IF(AND('Pedido e Cotação'!I39="Ferroceno",'Pedido e Cotação'!F39=10),AL$33,IF(AND('Pedido e Cotação'!I39="Ferroceno",'Pedido e Cotação'!F39=25),AM$33,IF(AND('Pedido e Cotação'!I39="Ferroceno",'Pedido e Cotação'!F39=50),AN$33,IF(AND('Pedido e Cotação'!I39="Ferroceno",'Pedido e Cotação'!F39=100),AO$33,IF(AND('Pedido e Cotação'!I39="Ferroceno",'Pedido e Cotação'!F39=200),AP$33,IF(AND('Pedido e Cotação'!I39="Ferroceno",'Pedido e Cotação'!F39=1000),AQ$33,"")))))))</f>
        <v/>
      </c>
      <c r="AC29" s="242" t="str">
        <f aca="false">IF('Pedido e Cotação'!I39=0,"",IF(AND('Pedido e Cotação'!I39="Spacer C3",'Pedido e Cotação'!F39=10),AL$36,IF(AND('Pedido e Cotação'!I39="Spacer C3",'Pedido e Cotação'!F39=25),AM$36,IF(AND('Pedido e Cotação'!I39="Spacer C3",'Pedido e Cotação'!F39=50),AN$36,IF(AND('Pedido e Cotação'!I39="Spacer C3",'Pedido e Cotação'!F39=100),AO$36,IF(AND('Pedido e Cotação'!I39="Spacer C3",'Pedido e Cotação'!F39=200),AP$36,IF(AND('Pedido e Cotação'!I39="Spacer C3",'Pedido e Cotação'!F39=1000),AQ$36,"")))))))</f>
        <v/>
      </c>
      <c r="AD29" s="242" t="str">
        <f aca="false">IF('Pedido e Cotação'!I39=0,"",IF(AND('Pedido e Cotação'!I39="Spacer C6",'Pedido e Cotação'!F39=10),AL$37,IF(AND('Pedido e Cotação'!I39="Spacer C6",'Pedido e Cotação'!F39=25),AM$37,IF(AND('Pedido e Cotação'!I39="Spacer C6",'Pedido e Cotação'!F39=50),AN$37,IF(AND('Pedido e Cotação'!I39="Spacer C6",'Pedido e Cotação'!F39=100),AO$37,IF(AND('Pedido e Cotação'!I39="Spacer C6",'Pedido e Cotação'!F39=200),AP$37,IF(AND('Pedido e Cotação'!I39="Spacer C6",'Pedido e Cotação'!F39=1000),AQ$37,"")))))))</f>
        <v/>
      </c>
      <c r="AE29" s="242" t="str">
        <f aca="false">IF('Pedido e Cotação'!I39=0,"",IF(AND('Pedido e Cotação'!I39="Biotina",'Pedido e Cotação'!F39=10),AL$38,IF(AND('Pedido e Cotação'!I39="Biotina",'Pedido e Cotação'!F39=25),AM$38,IF(AND('Pedido e Cotação'!I39="Biotina",'Pedido e Cotação'!F39=50),AN$38,IF(AND('Pedido e Cotação'!I39="Biotina",'Pedido e Cotação'!F39=100),AO$38,IF(AND('Pedido e Cotação'!I39="Biotina",'Pedido e Cotação'!F39=200),AP$38,IF(AND('Pedido e Cotação'!I39="Biotina",'Pedido e Cotação'!F39=1000),AQ$38,"")))))))</f>
        <v/>
      </c>
      <c r="AF29" s="242" t="str">
        <f aca="false">IF('Pedido e Cotação'!I39=0,"",IF(AND('Pedido e Cotação'!I39="Fosforilação",'Pedido e Cotação'!F39=10),AL$39,IF(AND('Pedido e Cotação'!I39="Fosforilação",'Pedido e Cotação'!F39=25),AM$39,IF(AND('Pedido e Cotação'!I39="Fosforilação",'Pedido e Cotação'!F39=50),AN$39,IF(AND('Pedido e Cotação'!I39="Fosforilação",'Pedido e Cotação'!F39=100),AO$39,IF(AND('Pedido e Cotação'!I39="Fosforilação",'Pedido e Cotação'!F39=200),AP$39,IF(AND('Pedido e Cotação'!I39="Fosforilação",'Pedido e Cotação'!F39=1000),AQ$39,"")))))))</f>
        <v/>
      </c>
      <c r="AG29" s="242" t="str">
        <f aca="false">IF('Pedido e Cotação'!I39=0,"",IF(AND('Pedido e Cotação'!I39="Thiol C6",'Pedido e Cotação'!F39=10),AL$34,IF(AND('Pedido e Cotação'!I39="Thiol C6",'Pedido e Cotação'!F39=25),AM$34,IF(AND('Pedido e Cotação'!I39="Thiol C6",'Pedido e Cotação'!F39=50),AN$34,IF(AND('Pedido e Cotação'!I39="Thiol C6",'Pedido e Cotação'!F39=100),AO$34,IF(AND('Pedido e Cotação'!I39="Thiol C6",'Pedido e Cotação'!F39=200),AP$34,IF(AND('Pedido e Cotação'!I39="Thiol C6",'Pedido e Cotação'!F39=1000),AQ$34,"")))))))</f>
        <v/>
      </c>
      <c r="AH29" s="242" t="str">
        <f aca="false">IF('Pedido e Cotação'!I39=0,"",IF(AND('Pedido e Cotação'!I39="Dithiol Serinol",'Pedido e Cotação'!F39=10),AL$35,IF(AND('Pedido e Cotação'!I39="Dithiol Serinol",'Pedido e Cotação'!F39=25),AM$35,IF(AND('Pedido e Cotação'!I39="Dithiol Serinol",'Pedido e Cotação'!F39=50),AN$35,IF(AND('Pedido e Cotação'!I39="Dithiol Serinol",'Pedido e Cotação'!F39=100),AO$35,IF(AND('Pedido e Cotação'!I39="Dithiol Serinol",'Pedido e Cotação'!F39=200),AP$35,IF(AND('Pedido e Cotação'!I39="Dithiol Serinol",'Pedido e Cotação'!F39=1000),AQ$35,"")))))))</f>
        <v/>
      </c>
      <c r="AI29" s="241" t="n">
        <f aca="false">SUM(A29:AH29)</f>
        <v>0</v>
      </c>
      <c r="AJ29" s="249"/>
      <c r="AK29" s="253" t="s">
        <v>86</v>
      </c>
      <c r="AL29" s="219" t="s">
        <v>399</v>
      </c>
      <c r="AM29" s="219" t="n">
        <v>340</v>
      </c>
      <c r="AN29" s="219" t="n">
        <v>410</v>
      </c>
      <c r="AO29" s="219" t="n">
        <v>490</v>
      </c>
      <c r="AP29" s="219" t="n">
        <v>590</v>
      </c>
      <c r="AQ29" s="220" t="n">
        <v>885</v>
      </c>
    </row>
    <row r="30" customFormat="false" ht="13.5" hidden="false" customHeight="true" outlineLevel="0" collapsed="false">
      <c r="A30" s="241" t="str">
        <f aca="false">IF('Pedido e Cotação'!H40=0,"",IF(AND('Pedido e Cotação'!H40="FAM",'Pedido e Cotação'!F40=10),AL$6,IF(AND('Pedido e Cotação'!H40="FAM",'Pedido e Cotação'!F40=25),AM$6,IF(AND('Pedido e Cotação'!H40="FAM",'Pedido e Cotação'!F40=50),AN$6,IF(AND('Pedido e Cotação'!H40="FAM",'Pedido e Cotação'!F40=100),AO$6,IF(AND('Pedido e Cotação'!H40="FAM",'Pedido e Cotação'!F40=200),AP$6,IF(AND('Pedido e Cotação'!H40="FAM",'Pedido e Cotação'!F40=1000),AQ$6,"")))))))</f>
        <v/>
      </c>
      <c r="B30" s="241" t="str">
        <f aca="false">IF('Pedido e Cotação'!H40=0,"",IF(AND('Pedido e Cotação'!H40="Fosforilação",'Pedido e Cotação'!F40=10),AL$7,IF(AND('Pedido e Cotação'!H40="Fosforilação",'Pedido e Cotação'!F40=25),AM$7,IF(AND('Pedido e Cotação'!H40="Fosforilação",'Pedido e Cotação'!F40=50),AN$7,IF(AND('Pedido e Cotação'!H40="Fosforilação",'Pedido e Cotação'!F40=100),AO$7,IF(AND('Pedido e Cotação'!H40="Fosforilação",'Pedido e Cotação'!F40=200),AP$7,IF(AND('Pedido e Cotação'!H40="Fosforilação",'Pedido e Cotação'!F40=1000),AQ$7,"")))))))</f>
        <v/>
      </c>
      <c r="C30" s="241" t="str">
        <f aca="false">IF('Pedido e Cotação'!H40=0,"",IF(AND('Pedido e Cotação'!H40="Quasar 570",'Pedido e Cotação'!F40=10),AL$8,IF(AND('Pedido e Cotação'!H40="Quasar 570",'Pedido e Cotação'!F40=25),AM$8,IF(AND('Pedido e Cotação'!H40="Quasar 570",'Pedido e Cotação'!F40=50),AN$8,IF(AND('Pedido e Cotação'!H40="Quasar 570",'Pedido e Cotação'!F40=100),AO$8,IF(AND('Pedido e Cotação'!H40="Quasar 570",'Pedido e Cotação'!F40=200),AP$8,IF(AND('Pedido e Cotação'!H40="Quasar 570",'Pedido e Cotação'!F40=1000),AQ$8,"")))))))</f>
        <v/>
      </c>
      <c r="D30" s="241" t="str">
        <f aca="false">IF('Pedido e Cotação'!H40=0,"",IF(AND('Pedido e Cotação'!H40="Quasar 670",'Pedido e Cotação'!F40=10),AL$9,IF(AND('Pedido e Cotação'!H40="Quasar 670",'Pedido e Cotação'!F40=25),AM$9,IF(AND('Pedido e Cotação'!H40="Quasar 670",'Pedido e Cotação'!F40=50),AN$9,IF(AND('Pedido e Cotação'!H40="Quasar 670",'Pedido e Cotação'!F40=100),AO$9,IF(AND('Pedido e Cotação'!H40="Quasar 670",'Pedido e Cotação'!F40=200),AP$9,IF(AND('Pedido e Cotação'!H40="Quasar 670",'Pedido e Cotação'!F40=1000),AQ$9,"")))))))</f>
        <v/>
      </c>
      <c r="E30" s="241" t="str">
        <f aca="false">IF('Pedido e Cotação'!H40=0,"",IF(AND('Pedido e Cotação'!H40="Quasar 705",'Pedido e Cotação'!F40=10),AL$10,IF(AND('Pedido e Cotação'!H40="Quasar 705",'Pedido e Cotação'!F40=25),AM$10,IF(AND('Pedido e Cotação'!H40="Quasar 705",'Pedido e Cotação'!F40=50),AN$10,IF(AND('Pedido e Cotação'!H40="Quasar 705",'Pedido e Cotação'!F40=100),AO$10,IF(AND('Pedido e Cotação'!H40="Quasar 705",'Pedido e Cotação'!F40=200),AP$10,IF(AND('Pedido e Cotação'!H40="Quasar 705",'Pedido e Cotação'!F40=1000),AQ$10,"")))))))</f>
        <v/>
      </c>
      <c r="F30" s="241" t="str">
        <f aca="false">IF('Pedido e Cotação'!H40=0,"",IF(AND('Pedido e Cotação'!H40="CAL Flúor Orange 560",'Pedido e Cotação'!F40=10),AL$11,IF(AND('Pedido e Cotação'!H40="CAL Flúor Orange 560",'Pedido e Cotação'!F40=25),AM$11,IF(AND('Pedido e Cotação'!H40="CAL Flúor Orange 560",'Pedido e Cotação'!F40=50),AN$11,IF(AND('Pedido e Cotação'!H40="CAL Flúor Orange 560",'Pedido e Cotação'!F40=100),AO$11,IF(AND('Pedido e Cotação'!H40="CAL Flúor Orange 560",'Pedido e Cotação'!F40=200),AP$11,IF(AND('Pedido e Cotação'!H40="CAL Flúor Orange 560",'Pedido e Cotação'!F40=1000),AQ$11,"")))))))</f>
        <v/>
      </c>
      <c r="G30" s="241" t="str">
        <f aca="false">IF('Pedido e Cotação'!H40=0,"",IF(AND('Pedido e Cotação'!H40="CAL Flúor Red 590",'Pedido e Cotação'!F40=10),AL$12,IF(AND('Pedido e Cotação'!H40="CAL Flúor Red 590",'Pedido e Cotação'!F40=25),AM$12,IF(AND('Pedido e Cotação'!H40="CAL Flúor Red 590",'Pedido e Cotação'!F40=50),AN$12,IF(AND('Pedido e Cotação'!H40="CAL Flúor Red 590",'Pedido e Cotação'!F40=100),AO$12,IF(AND('Pedido e Cotação'!H40="CAL Flúor Red 590",'Pedido e Cotação'!F40=200),AP$12,IF(AND('Pedido e Cotação'!H40="CAL Flúor Red 590",'Pedido e Cotação'!F40=1000),AQ$12,"")))))))</f>
        <v/>
      </c>
      <c r="H30" s="241" t="str">
        <f aca="false">IF('Pedido e Cotação'!H40=0,"",IF(AND('Pedido e Cotação'!H40="CAL Flúor Red 610",'Pedido e Cotação'!F40=10),AL$13,IF(AND('Pedido e Cotação'!H40="CAL Flúor Red 610",'Pedido e Cotação'!F40=25),AM$13,IF(AND('Pedido e Cotação'!H40="CAL Flúor Red 610",'Pedido e Cotação'!F40=50),AN$13,IF(AND('Pedido e Cotação'!H40="CAL Flúor Red 610",'Pedido e Cotação'!F40=100),AO$13,IF(AND('Pedido e Cotação'!H40="CAL Flúor Red 610",'Pedido e Cotação'!F40=200),AP$13,IF(AND('Pedido e Cotação'!H40="CAL Flúor Red 610",'Pedido e Cotação'!F40=1000),AQ$13,"")))))))</f>
        <v/>
      </c>
      <c r="I30" s="241" t="str">
        <f aca="false">IF('Pedido e Cotação'!H40=0,"",IF(AND('Pedido e Cotação'!H40="TET",'Pedido e Cotação'!F40=10),AL$14,IF(AND('Pedido e Cotação'!H40="TET",'Pedido e Cotação'!F40=25),AM$14,IF(AND('Pedido e Cotação'!H40="TET",'Pedido e Cotação'!F40=50),AN$14,IF(AND('Pedido e Cotação'!H40="TET",'Pedido e Cotação'!F40=100),AO$14,IF(AND('Pedido e Cotação'!H40="TET",'Pedido e Cotação'!F40=200),AP$14,IF(AND('Pedido e Cotação'!H40="TET",'Pedido e Cotação'!F40=1000),AQ$14,"")))))))</f>
        <v/>
      </c>
      <c r="J30" s="241" t="str">
        <f aca="false">IF('Pedido e Cotação'!H40=0,"",IF(AND('Pedido e Cotação'!H40="PEG-6",'Pedido e Cotação'!F40=10),AL$19,IF(AND('Pedido e Cotação'!H40="PEG-6",'Pedido e Cotação'!F40=25),AM$19,IF(AND('Pedido e Cotação'!H40="PEG-6",'Pedido e Cotação'!F40=50),AN$19,IF(AND('Pedido e Cotação'!H40="PEG-6",'Pedido e Cotação'!F40=100),AO$19,IF(AND('Pedido e Cotação'!H40="PEG-6",'Pedido e Cotação'!F40=200),AP$19,IF(AND('Pedido e Cotação'!H40="PEG-6",'Pedido e Cotação'!F40=1000),AQ$19,"")))))))</f>
        <v/>
      </c>
      <c r="K30" s="241" t="str">
        <f aca="false">IF('Pedido e Cotação'!H40=0,"",IF(AND('Pedido e Cotação'!H40="Biotina",'Pedido e Cotação'!F40=10),AL$18,IF(AND('Pedido e Cotação'!H40="Biotina",'Pedido e Cotação'!F40=25),AM$18,IF(AND('Pedido e Cotação'!H40="Biotina",'Pedido e Cotação'!F40=50),AN$18,IF(AND('Pedido e Cotação'!H40="Biotina",'Pedido e Cotação'!F40=100),AO$18,IF(AND('Pedido e Cotação'!H40="Biotina",'Pedido e Cotação'!F40=200),AP$18,IF(AND('Pedido e Cotação'!H40="Biotina",'Pedido e Cotação'!F40=1000),AQ$18,"")))))))</f>
        <v/>
      </c>
      <c r="L30" s="241" t="str">
        <f aca="false">IF('Pedido e Cotação'!H40=0,"",IF(AND('Pedido e Cotação'!H40="Thiol C6",'Pedido e Cotação'!F40=10),AL$22,IF(AND('Pedido e Cotação'!H40="Thiol C6",'Pedido e Cotação'!F40=25),AM$22,IF(AND('Pedido e Cotação'!H40="Thiol C6",'Pedido e Cotação'!F40=50),AN$22,IF(AND('Pedido e Cotação'!H40="Thiol C6",'Pedido e Cotação'!F40=100),AO$22,IF(AND('Pedido e Cotação'!H40="Thiol C6",'Pedido e Cotação'!F40=200),AP$22,IF(AND('Pedido e Cotação'!H40="Thiol C6",'Pedido e Cotação'!F40=1000),AQ$22,"")))))))</f>
        <v/>
      </c>
      <c r="M30" s="241" t="str">
        <f aca="false">IF('Pedido e Cotação'!H40=0,"",IF(AND('Pedido e Cotação'!H40="Cy3",'Pedido e Cotação'!F40=10),AL$16,IF(AND('Pedido e Cotação'!H40="Cy3",'Pedido e Cotação'!F40=25),AM$16,IF(AND('Pedido e Cotação'!H40="Cy3",'Pedido e Cotação'!F40=50),AN$16,IF(AND('Pedido e Cotação'!H40="Cy3",'Pedido e Cotação'!F40=100),AO$16,IF(AND('Pedido e Cotação'!H40="Cy3",'Pedido e Cotação'!F40=200),AP$16,IF(AND('Pedido e Cotação'!H40="Cy3",'Pedido e Cotação'!F40=1000),AQ$16,"")))))))</f>
        <v/>
      </c>
      <c r="N30" s="241" t="str">
        <f aca="false">IF('Pedido e Cotação'!H40=0,"",IF(AND('Pedido e Cotação'!H40="Cy5",'Pedido e Cotação'!F40=10),AL$17,IF(AND('Pedido e Cotação'!H40="Cy5",'Pedido e Cotação'!F40=25),AM$17,IF(AND('Pedido e Cotação'!H40="Cy5",'Pedido e Cotação'!F40=50),AN$17,IF(AND('Pedido e Cotação'!H40="Cy5",'Pedido e Cotação'!F40=100),AO$17,IF(AND('Pedido e Cotação'!H40="Cy5",'Pedido e Cotação'!F40=200),AP$17,IF(AND('Pedido e Cotação'!H40="Cy5",'Pedido e Cotação'!F40=1000),AQ$17,"")))))))</f>
        <v/>
      </c>
      <c r="O30" s="241" t="str">
        <f aca="false">IF('Pedido e Cotação'!H40=0,"",IF(AND('Pedido e Cotação'!H40="C3 Spacer",'Pedido e Cotação'!F40=10),AL$20,IF(AND('Pedido e Cotação'!H40="C3 Spacer",'Pedido e Cotação'!F40=25),AM$20,IF(AND('Pedido e Cotação'!H40="C3 Spacer",'Pedido e Cotação'!F40=50),AN$20,IF(AND('Pedido e Cotação'!H40="C3 Spacer",'Pedido e Cotação'!F40=100),AO$20,IF(AND('Pedido e Cotação'!H40="C3 Spacer",'Pedido e Cotação'!F40=200),AP$20,IF(AND('Pedido e Cotação'!H40="C3 Spacer",'Pedido e Cotação'!F40=1000),AQ$20,"")))))))</f>
        <v/>
      </c>
      <c r="P30" s="241" t="str">
        <f aca="false">IF('Pedido e Cotação'!H40=0,"",IF(AND('Pedido e Cotação'!H40="C6 Spacer",'Pedido e Cotação'!F40=10),AL$21,IF(AND('Pedido e Cotação'!H40="C6 Spacer",'Pedido e Cotação'!F40=25),AM$21,IF(AND('Pedido e Cotação'!H40="C6 Spacer",'Pedido e Cotação'!F40=50),AN$21,IF(AND('Pedido e Cotação'!H40="C6 Spacer",'Pedido e Cotação'!F40=100),AO$21,IF(AND('Pedido e Cotação'!H40="C6 Spacer",'Pedido e Cotação'!F40=200),AP$21,IF(AND('Pedido e Cotação'!H40="C6 Spacer",'Pedido e Cotação'!F40=1000),AQ$21,"")))))))</f>
        <v/>
      </c>
      <c r="Q30" s="241" t="str">
        <f aca="false">IF('Pedido e Cotação'!H40=0,"",IF(AND('Pedido e Cotação'!H40="HEX",'Pedido e Cotação'!F40=10),AL$15,IF(AND('Pedido e Cotação'!H40="HEX",'Pedido e Cotação'!F40=25),AM$15,IF(AND('Pedido e Cotação'!H40="HEX",'Pedido e Cotação'!F40=50),AN$15,IF(AND('Pedido e Cotação'!H40="HEX",'Pedido e Cotação'!F40=100),AO$15,IF(AND('Pedido e Cotação'!H40="HEX",'Pedido e Cotação'!F40=200),AP$15,IF(AND('Pedido e Cotação'!H40="HEX",'Pedido e Cotação'!F40=1000),AQ$15,"")))))))</f>
        <v/>
      </c>
      <c r="R30" s="241" t="str">
        <f aca="false">IF('Pedido e Cotação'!H40=0,"",IF(AND('Pedido e Cotação'!H40="Amino C6",'Pedido e Cotação'!F40=10),AL$23,IF(AND('Pedido e Cotação'!H40="Amino C6",'Pedido e Cotação'!F40=25),AM$23,IF(AND('Pedido e Cotação'!H40="Amino C6",'Pedido e Cotação'!F40=50),AN$23,IF(AND('Pedido e Cotação'!H40="Amino C6",'Pedido e Cotação'!F40=100),AO$23,IF(AND('Pedido e Cotação'!H40="Amino C6",'Pedido e Cotação'!F40=200),AP$23,IF(AND('Pedido e Cotação'!H40="Amino C6",'Pedido e Cotação'!F40=1000),AQ$23,"")))))))</f>
        <v/>
      </c>
      <c r="S30" s="241" t="str">
        <f aca="false">IF('Pedido e Cotação'!I40=0,"",IF(AND('Pedido e Cotação'!I40="FAM",'Pedido e Cotação'!F40=10),AL$24,IF(AND('Pedido e Cotação'!I40="FAM",'Pedido e Cotação'!F40=25),AM$24,IF(AND('Pedido e Cotação'!I40="FAM",'Pedido e Cotação'!F40=50),AN$24,IF(AND('Pedido e Cotação'!I40="FAM",'Pedido e Cotação'!F40=100),AO$24,IF(AND('Pedido e Cotação'!I40="FAM",'Pedido e Cotação'!F40=200),AP$24,IF(AND('Pedido e Cotação'!I40="FAM",'Pedido e Cotação'!F40=1000),AQ$24,"")))))))</f>
        <v/>
      </c>
      <c r="T30" s="241" t="str">
        <f aca="false">IF('Pedido e Cotação'!I40=0,"",IF(AND('Pedido e Cotação'!I40="Amino On",'Pedido e Cotação'!F40=10),AL$25,IF(AND('Pedido e Cotação'!I40="Amino On",'Pedido e Cotação'!F40=25),AM$25,IF(AND('Pedido e Cotação'!I40="Amino On",'Pedido e Cotação'!F40=50),AN$25,IF(AND('Pedido e Cotação'!I40="Amino On",'Pedido e Cotação'!F40=100),AO$25,IF(AND('Pedido e Cotação'!I40="Amino On",'Pedido e Cotação'!F40=200),AP$25,IF(AND('Pedido e Cotação'!I40="Amino On",'Pedido e Cotação'!F40=1000),AQ$25,"")))))))</f>
        <v/>
      </c>
      <c r="U30" s="241" t="str">
        <f aca="false">IF('Pedido e Cotação'!I40=0,"",IF(AND('Pedido e Cotação'!I40="TAMRA",'Pedido e Cotação'!F40=10),AL$26,IF(AND('Pedido e Cotação'!I40="TAMRA",'Pedido e Cotação'!F40=25),AM$26,IF(AND('Pedido e Cotação'!I40="TAMRA",'Pedido e Cotação'!F40=50),AN$26,IF(AND('Pedido e Cotação'!I40="TAMRA",'Pedido e Cotação'!F40=100),AO$26,IF(AND('Pedido e Cotação'!I40="TAMRA",'Pedido e Cotação'!F40=200),AP$26,IF(AND('Pedido e Cotação'!I40="TAMRA",'Pedido e Cotação'!F40=1000),AQ$26,"")))))))</f>
        <v/>
      </c>
      <c r="V30" s="241" t="str">
        <f aca="false">IF('Pedido e Cotação'!I40=0,"",IF(AND('Pedido e Cotação'!I40="BHQ 1",'Pedido e Cotação'!F40=10),AL$27,IF(AND('Pedido e Cotação'!I40="BHQ 1",'Pedido e Cotação'!F40=25),AM$27,IF(AND('Pedido e Cotação'!I40="BHQ 1",'Pedido e Cotação'!F40=50),AN$27,IF(AND('Pedido e Cotação'!I40="BHQ 1",'Pedido e Cotação'!F40=100),AO$27,IF(AND('Pedido e Cotação'!I40="BHQ 1",'Pedido e Cotação'!F40=200),AP$27,IF(AND('Pedido e Cotação'!I40="BHQ 1",'Pedido e Cotação'!F40=1000),AQ$27,"")))))))</f>
        <v/>
      </c>
      <c r="W30" s="241" t="str">
        <f aca="false">IF('Pedido e Cotação'!I40=0,"",IF(AND('Pedido e Cotação'!I40="BHQ 2",'Pedido e Cotação'!F40=10),AL$28,IF(AND('Pedido e Cotação'!I40="BHQ 2",'Pedido e Cotação'!F40=25),AM$28,IF(AND('Pedido e Cotação'!I40="BHQ 2",'Pedido e Cotação'!F40=50),AN$28,IF(AND('Pedido e Cotação'!I40="BHQ 2",'Pedido e Cotação'!F40=100),AO$28,IF(AND('Pedido e Cotação'!I40="BHQ 2",'Pedido e Cotação'!F40=200),AP$28,IF(AND('Pedido e Cotação'!I40="BHQ 2",'Pedido e Cotação'!F40=1000),AQ$28,"")))))))</f>
        <v/>
      </c>
      <c r="X30" s="241" t="str">
        <f aca="false">IF('Pedido e Cotação'!I40=0,"",IF(AND('Pedido e Cotação'!I40="BHQ 3",'Pedido e Cotação'!F40=10),AL$29,IF(AND('Pedido e Cotação'!I40="BHQ 3",'Pedido e Cotação'!F40=25),AM$29,IF(AND('Pedido e Cotação'!I40="BHQ 3",'Pedido e Cotação'!F40=50),AN$29,IF(AND('Pedido e Cotação'!I40="BHQ 3",'Pedido e Cotação'!F40=100),AO$29,IF(AND('Pedido e Cotação'!I40="BHQ 3",'Pedido e Cotação'!F40=200),AP$29,IF(AND('Pedido e Cotação'!I40="BHQ 3",'Pedido e Cotação'!F40=1000),AQ$29,"")))))))</f>
        <v/>
      </c>
      <c r="Y30" s="241" t="str">
        <f aca="false">IF('Pedido e Cotação'!I40=0,"",IF(AND('Pedido e Cotação'!I40="ROX",'Pedido e Cotação'!F40=10),AL$31,IF(AND('Pedido e Cotação'!I40="ROX",'Pedido e Cotação'!F40=25),AM$31,IF(AND('Pedido e Cotação'!I40="ROX",'Pedido e Cotação'!F40=50),AN$31,IF(AND('Pedido e Cotação'!I40="ROX",'Pedido e Cotação'!F40=100),AO$31,IF(AND('Pedido e Cotação'!I40="ROX",'Pedido e Cotação'!F40=200),AP$31,IF(AND('Pedido e Cotação'!I40="ROX",'Pedido e Cotação'!F40=1000),AQ$31,"")))))))</f>
        <v/>
      </c>
      <c r="Z30" s="241" t="str">
        <f aca="false">IF('Pedido e Cotação'!I40=0,"",IF(AND('Pedido e Cotação'!I40="Dabcyl",'Pedido e Cotação'!F40=10),AL$30,IF(AND('Pedido e Cotação'!I40="Dabcyl",'Pedido e Cotação'!F40=25),AM$30,IF(AND('Pedido e Cotação'!I40="Dabcyl",'Pedido e Cotação'!F40=50),AN$30,IF(AND('Pedido e Cotação'!I40="Dabcyl",'Pedido e Cotação'!F40=100),AO$30,IF(AND('Pedido e Cotação'!I40="Dabcyl",'Pedido e Cotação'!F40=200),AP$30,IF(AND('Pedido e Cotação'!I40="Dabcyl",'Pedido e Cotação'!F40=1000),AQ$30,"")))))))</f>
        <v/>
      </c>
      <c r="AA30" s="242" t="str">
        <f aca="false">IF('Pedido e Cotação'!I40=0,"",IF(AND('Pedido e Cotação'!I40="Colesterol TEG",'Pedido e Cotação'!F40=10),AL$32,IF(AND('Pedido e Cotação'!I40="Colesterol TEG",'Pedido e Cotação'!F40=25),AM$32,IF(AND('Pedido e Cotação'!I40="Colesterol TEG",'Pedido e Cotação'!F40=50),AN$32,IF(AND('Pedido e Cotação'!I40="Colesterol TEG",'Pedido e Cotação'!F40=100),AO$32,IF(AND('Pedido e Cotação'!I40="Colesterol TEG",'Pedido e Cotação'!F40=200),AP$32,IF(AND('Pedido e Cotação'!I40="Colesterol TEG",'Pedido e Cotação'!F40=1000),AQ$32,"")))))))</f>
        <v/>
      </c>
      <c r="AB30" s="242" t="str">
        <f aca="false">IF('Pedido e Cotação'!I40=0,"",IF(AND('Pedido e Cotação'!I40="Ferroceno",'Pedido e Cotação'!F40=10),AL$33,IF(AND('Pedido e Cotação'!I40="Ferroceno",'Pedido e Cotação'!F40=25),AM$33,IF(AND('Pedido e Cotação'!I40="Ferroceno",'Pedido e Cotação'!F40=50),AN$33,IF(AND('Pedido e Cotação'!I40="Ferroceno",'Pedido e Cotação'!F40=100),AO$33,IF(AND('Pedido e Cotação'!I40="Ferroceno",'Pedido e Cotação'!F40=200),AP$33,IF(AND('Pedido e Cotação'!I40="Ferroceno",'Pedido e Cotação'!F40=1000),AQ$33,"")))))))</f>
        <v/>
      </c>
      <c r="AC30" s="242" t="str">
        <f aca="false">IF('Pedido e Cotação'!I40=0,"",IF(AND('Pedido e Cotação'!I40="Spacer C3",'Pedido e Cotação'!F40=10),AL$36,IF(AND('Pedido e Cotação'!I40="Spacer C3",'Pedido e Cotação'!F40=25),AM$36,IF(AND('Pedido e Cotação'!I40="Spacer C3",'Pedido e Cotação'!F40=50),AN$36,IF(AND('Pedido e Cotação'!I40="Spacer C3",'Pedido e Cotação'!F40=100),AO$36,IF(AND('Pedido e Cotação'!I40="Spacer C3",'Pedido e Cotação'!F40=200),AP$36,IF(AND('Pedido e Cotação'!I40="Spacer C3",'Pedido e Cotação'!F40=1000),AQ$36,"")))))))</f>
        <v/>
      </c>
      <c r="AD30" s="242" t="str">
        <f aca="false">IF('Pedido e Cotação'!I40=0,"",IF(AND('Pedido e Cotação'!I40="Spacer C6",'Pedido e Cotação'!F40=10),AL$37,IF(AND('Pedido e Cotação'!I40="Spacer C6",'Pedido e Cotação'!F40=25),AM$37,IF(AND('Pedido e Cotação'!I40="Spacer C6",'Pedido e Cotação'!F40=50),AN$37,IF(AND('Pedido e Cotação'!I40="Spacer C6",'Pedido e Cotação'!F40=100),AO$37,IF(AND('Pedido e Cotação'!I40="Spacer C6",'Pedido e Cotação'!F40=200),AP$37,IF(AND('Pedido e Cotação'!I40="Spacer C6",'Pedido e Cotação'!F40=1000),AQ$37,"")))))))</f>
        <v/>
      </c>
      <c r="AE30" s="242" t="str">
        <f aca="false">IF('Pedido e Cotação'!I40=0,"",IF(AND('Pedido e Cotação'!I40="Biotina",'Pedido e Cotação'!F40=10),AL$38,IF(AND('Pedido e Cotação'!I40="Biotina",'Pedido e Cotação'!F40=25),AM$38,IF(AND('Pedido e Cotação'!I40="Biotina",'Pedido e Cotação'!F40=50),AN$38,IF(AND('Pedido e Cotação'!I40="Biotina",'Pedido e Cotação'!F40=100),AO$38,IF(AND('Pedido e Cotação'!I40="Biotina",'Pedido e Cotação'!F40=200),AP$38,IF(AND('Pedido e Cotação'!I40="Biotina",'Pedido e Cotação'!F40=1000),AQ$38,"")))))))</f>
        <v/>
      </c>
      <c r="AF30" s="242" t="str">
        <f aca="false">IF('Pedido e Cotação'!I40=0,"",IF(AND('Pedido e Cotação'!I40="Fosforilação",'Pedido e Cotação'!F40=10),AL$39,IF(AND('Pedido e Cotação'!I40="Fosforilação",'Pedido e Cotação'!F40=25),AM$39,IF(AND('Pedido e Cotação'!I40="Fosforilação",'Pedido e Cotação'!F40=50),AN$39,IF(AND('Pedido e Cotação'!I40="Fosforilação",'Pedido e Cotação'!F40=100),AO$39,IF(AND('Pedido e Cotação'!I40="Fosforilação",'Pedido e Cotação'!F40=200),AP$39,IF(AND('Pedido e Cotação'!I40="Fosforilação",'Pedido e Cotação'!F40=1000),AQ$39,"")))))))</f>
        <v/>
      </c>
      <c r="AG30" s="242" t="str">
        <f aca="false">IF('Pedido e Cotação'!I40=0,"",IF(AND('Pedido e Cotação'!I40="Thiol C6",'Pedido e Cotação'!F40=10),AL$34,IF(AND('Pedido e Cotação'!I40="Thiol C6",'Pedido e Cotação'!F40=25),AM$34,IF(AND('Pedido e Cotação'!I40="Thiol C6",'Pedido e Cotação'!F40=50),AN$34,IF(AND('Pedido e Cotação'!I40="Thiol C6",'Pedido e Cotação'!F40=100),AO$34,IF(AND('Pedido e Cotação'!I40="Thiol C6",'Pedido e Cotação'!F40=200),AP$34,IF(AND('Pedido e Cotação'!I40="Thiol C6",'Pedido e Cotação'!F40=1000),AQ$34,"")))))))</f>
        <v/>
      </c>
      <c r="AH30" s="242" t="str">
        <f aca="false">IF('Pedido e Cotação'!I40=0,"",IF(AND('Pedido e Cotação'!I40="Dithiol Serinol",'Pedido e Cotação'!F40=10),AL$35,IF(AND('Pedido e Cotação'!I40="Dithiol Serinol",'Pedido e Cotação'!F40=25),AM$35,IF(AND('Pedido e Cotação'!I40="Dithiol Serinol",'Pedido e Cotação'!F40=50),AN$35,IF(AND('Pedido e Cotação'!I40="Dithiol Serinol",'Pedido e Cotação'!F40=100),AO$35,IF(AND('Pedido e Cotação'!I40="Dithiol Serinol",'Pedido e Cotação'!F40=200),AP$35,IF(AND('Pedido e Cotação'!I40="Dithiol Serinol",'Pedido e Cotação'!F40=1000),AQ$35,"")))))))</f>
        <v/>
      </c>
      <c r="AI30" s="241" t="n">
        <f aca="false">SUM(A30:AH30)</f>
        <v>0</v>
      </c>
      <c r="AJ30" s="249"/>
      <c r="AK30" s="253" t="s">
        <v>88</v>
      </c>
      <c r="AL30" s="219" t="s">
        <v>399</v>
      </c>
      <c r="AM30" s="219" t="n">
        <v>150</v>
      </c>
      <c r="AN30" s="219" t="n">
        <v>180</v>
      </c>
      <c r="AO30" s="219" t="n">
        <v>220</v>
      </c>
      <c r="AP30" s="219" t="n">
        <v>260</v>
      </c>
      <c r="AQ30" s="220" t="n">
        <v>390</v>
      </c>
    </row>
    <row r="31" customFormat="false" ht="13.5" hidden="false" customHeight="true" outlineLevel="0" collapsed="false">
      <c r="A31" s="241" t="str">
        <f aca="false">IF('Pedido e Cotação'!H41=0,"",IF(AND('Pedido e Cotação'!H41="FAM",'Pedido e Cotação'!F41=10),AL$6,IF(AND('Pedido e Cotação'!H41="FAM",'Pedido e Cotação'!F41=25),AM$6,IF(AND('Pedido e Cotação'!H41="FAM",'Pedido e Cotação'!F41=50),AN$6,IF(AND('Pedido e Cotação'!H41="FAM",'Pedido e Cotação'!F41=100),AO$6,IF(AND('Pedido e Cotação'!H41="FAM",'Pedido e Cotação'!F41=200),AP$6,IF(AND('Pedido e Cotação'!H41="FAM",'Pedido e Cotação'!F41=1000),AQ$6,"")))))))</f>
        <v/>
      </c>
      <c r="B31" s="241" t="str">
        <f aca="false">IF('Pedido e Cotação'!H41=0,"",IF(AND('Pedido e Cotação'!H41="Fosforilação",'Pedido e Cotação'!F41=10),AL$7,IF(AND('Pedido e Cotação'!H41="Fosforilação",'Pedido e Cotação'!F41=25),AM$7,IF(AND('Pedido e Cotação'!H41="Fosforilação",'Pedido e Cotação'!F41=50),AN$7,IF(AND('Pedido e Cotação'!H41="Fosforilação",'Pedido e Cotação'!F41=100),AO$7,IF(AND('Pedido e Cotação'!H41="Fosforilação",'Pedido e Cotação'!F41=200),AP$7,IF(AND('Pedido e Cotação'!H41="Fosforilação",'Pedido e Cotação'!F41=1000),AQ$7,"")))))))</f>
        <v/>
      </c>
      <c r="C31" s="241" t="str">
        <f aca="false">IF('Pedido e Cotação'!H41=0,"",IF(AND('Pedido e Cotação'!H41="Quasar 570",'Pedido e Cotação'!F41=10),AL$8,IF(AND('Pedido e Cotação'!H41="Quasar 570",'Pedido e Cotação'!F41=25),AM$8,IF(AND('Pedido e Cotação'!H41="Quasar 570",'Pedido e Cotação'!F41=50),AN$8,IF(AND('Pedido e Cotação'!H41="Quasar 570",'Pedido e Cotação'!F41=100),AO$8,IF(AND('Pedido e Cotação'!H41="Quasar 570",'Pedido e Cotação'!F41=200),AP$8,IF(AND('Pedido e Cotação'!H41="Quasar 570",'Pedido e Cotação'!F41=1000),AQ$8,"")))))))</f>
        <v/>
      </c>
      <c r="D31" s="241" t="str">
        <f aca="false">IF('Pedido e Cotação'!H41=0,"",IF(AND('Pedido e Cotação'!H41="Quasar 670",'Pedido e Cotação'!F41=10),AL$9,IF(AND('Pedido e Cotação'!H41="Quasar 670",'Pedido e Cotação'!F41=25),AM$9,IF(AND('Pedido e Cotação'!H41="Quasar 670",'Pedido e Cotação'!F41=50),AN$9,IF(AND('Pedido e Cotação'!H41="Quasar 670",'Pedido e Cotação'!F41=100),AO$9,IF(AND('Pedido e Cotação'!H41="Quasar 670",'Pedido e Cotação'!F41=200),AP$9,IF(AND('Pedido e Cotação'!H41="Quasar 670",'Pedido e Cotação'!F41=1000),AQ$9,"")))))))</f>
        <v/>
      </c>
      <c r="E31" s="241" t="str">
        <f aca="false">IF('Pedido e Cotação'!H41=0,"",IF(AND('Pedido e Cotação'!H41="Quasar 705",'Pedido e Cotação'!F41=10),AL$10,IF(AND('Pedido e Cotação'!H41="Quasar 705",'Pedido e Cotação'!F41=25),AM$10,IF(AND('Pedido e Cotação'!H41="Quasar 705",'Pedido e Cotação'!F41=50),AN$10,IF(AND('Pedido e Cotação'!H41="Quasar 705",'Pedido e Cotação'!F41=100),AO$10,IF(AND('Pedido e Cotação'!H41="Quasar 705",'Pedido e Cotação'!F41=200),AP$10,IF(AND('Pedido e Cotação'!H41="Quasar 705",'Pedido e Cotação'!F41=1000),AQ$10,"")))))))</f>
        <v/>
      </c>
      <c r="F31" s="241" t="str">
        <f aca="false">IF('Pedido e Cotação'!H41=0,"",IF(AND('Pedido e Cotação'!H41="CAL Flúor Orange 560",'Pedido e Cotação'!F41=10),AL$11,IF(AND('Pedido e Cotação'!H41="CAL Flúor Orange 560",'Pedido e Cotação'!F41=25),AM$11,IF(AND('Pedido e Cotação'!H41="CAL Flúor Orange 560",'Pedido e Cotação'!F41=50),AN$11,IF(AND('Pedido e Cotação'!H41="CAL Flúor Orange 560",'Pedido e Cotação'!F41=100),AO$11,IF(AND('Pedido e Cotação'!H41="CAL Flúor Orange 560",'Pedido e Cotação'!F41=200),AP$11,IF(AND('Pedido e Cotação'!H41="CAL Flúor Orange 560",'Pedido e Cotação'!F41=1000),AQ$11,"")))))))</f>
        <v/>
      </c>
      <c r="G31" s="241" t="str">
        <f aca="false">IF('Pedido e Cotação'!H41=0,"",IF(AND('Pedido e Cotação'!H41="CAL Flúor Red 590",'Pedido e Cotação'!F41=10),AL$12,IF(AND('Pedido e Cotação'!H41="CAL Flúor Red 590",'Pedido e Cotação'!F41=25),AM$12,IF(AND('Pedido e Cotação'!H41="CAL Flúor Red 590",'Pedido e Cotação'!F41=50),AN$12,IF(AND('Pedido e Cotação'!H41="CAL Flúor Red 590",'Pedido e Cotação'!F41=100),AO$12,IF(AND('Pedido e Cotação'!H41="CAL Flúor Red 590",'Pedido e Cotação'!F41=200),AP$12,IF(AND('Pedido e Cotação'!H41="CAL Flúor Red 590",'Pedido e Cotação'!F41=1000),AQ$12,"")))))))</f>
        <v/>
      </c>
      <c r="H31" s="241" t="str">
        <f aca="false">IF('Pedido e Cotação'!H41=0,"",IF(AND('Pedido e Cotação'!H41="CAL Flúor Red 610",'Pedido e Cotação'!F41=10),AL$13,IF(AND('Pedido e Cotação'!H41="CAL Flúor Red 610",'Pedido e Cotação'!F41=25),AM$13,IF(AND('Pedido e Cotação'!H41="CAL Flúor Red 610",'Pedido e Cotação'!F41=50),AN$13,IF(AND('Pedido e Cotação'!H41="CAL Flúor Red 610",'Pedido e Cotação'!F41=100),AO$13,IF(AND('Pedido e Cotação'!H41="CAL Flúor Red 610",'Pedido e Cotação'!F41=200),AP$13,IF(AND('Pedido e Cotação'!H41="CAL Flúor Red 610",'Pedido e Cotação'!F41=1000),AQ$13,"")))))))</f>
        <v/>
      </c>
      <c r="I31" s="241" t="str">
        <f aca="false">IF('Pedido e Cotação'!H41=0,"",IF(AND('Pedido e Cotação'!H41="TET",'Pedido e Cotação'!F41=10),AL$14,IF(AND('Pedido e Cotação'!H41="TET",'Pedido e Cotação'!F41=25),AM$14,IF(AND('Pedido e Cotação'!H41="TET",'Pedido e Cotação'!F41=50),AN$14,IF(AND('Pedido e Cotação'!H41="TET",'Pedido e Cotação'!F41=100),AO$14,IF(AND('Pedido e Cotação'!H41="TET",'Pedido e Cotação'!F41=200),AP$14,IF(AND('Pedido e Cotação'!H41="TET",'Pedido e Cotação'!F41=1000),AQ$14,"")))))))</f>
        <v/>
      </c>
      <c r="J31" s="241" t="str">
        <f aca="false">IF('Pedido e Cotação'!H41=0,"",IF(AND('Pedido e Cotação'!H41="PEG-6",'Pedido e Cotação'!F41=10),AL$19,IF(AND('Pedido e Cotação'!H41="PEG-6",'Pedido e Cotação'!F41=25),AM$19,IF(AND('Pedido e Cotação'!H41="PEG-6",'Pedido e Cotação'!F41=50),AN$19,IF(AND('Pedido e Cotação'!H41="PEG-6",'Pedido e Cotação'!F41=100),AO$19,IF(AND('Pedido e Cotação'!H41="PEG-6",'Pedido e Cotação'!F41=200),AP$19,IF(AND('Pedido e Cotação'!H41="PEG-6",'Pedido e Cotação'!F41=1000),AQ$19,"")))))))</f>
        <v/>
      </c>
      <c r="K31" s="241" t="str">
        <f aca="false">IF('Pedido e Cotação'!H41=0,"",IF(AND('Pedido e Cotação'!H41="Biotina",'Pedido e Cotação'!F41=10),AL$18,IF(AND('Pedido e Cotação'!H41="Biotina",'Pedido e Cotação'!F41=25),AM$18,IF(AND('Pedido e Cotação'!H41="Biotina",'Pedido e Cotação'!F41=50),AN$18,IF(AND('Pedido e Cotação'!H41="Biotina",'Pedido e Cotação'!F41=100),AO$18,IF(AND('Pedido e Cotação'!H41="Biotina",'Pedido e Cotação'!F41=200),AP$18,IF(AND('Pedido e Cotação'!H41="Biotina",'Pedido e Cotação'!F41=1000),AQ$18,"")))))))</f>
        <v/>
      </c>
      <c r="L31" s="241" t="str">
        <f aca="false">IF('Pedido e Cotação'!H41=0,"",IF(AND('Pedido e Cotação'!H41="Thiol C6",'Pedido e Cotação'!F41=10),AL$22,IF(AND('Pedido e Cotação'!H41="Thiol C6",'Pedido e Cotação'!F41=25),AM$22,IF(AND('Pedido e Cotação'!H41="Thiol C6",'Pedido e Cotação'!F41=50),AN$22,IF(AND('Pedido e Cotação'!H41="Thiol C6",'Pedido e Cotação'!F41=100),AO$22,IF(AND('Pedido e Cotação'!H41="Thiol C6",'Pedido e Cotação'!F41=200),AP$22,IF(AND('Pedido e Cotação'!H41="Thiol C6",'Pedido e Cotação'!F41=1000),AQ$22,"")))))))</f>
        <v/>
      </c>
      <c r="M31" s="241" t="str">
        <f aca="false">IF('Pedido e Cotação'!H41=0,"",IF(AND('Pedido e Cotação'!H41="Cy3",'Pedido e Cotação'!F41=10),AL$16,IF(AND('Pedido e Cotação'!H41="Cy3",'Pedido e Cotação'!F41=25),AM$16,IF(AND('Pedido e Cotação'!H41="Cy3",'Pedido e Cotação'!F41=50),AN$16,IF(AND('Pedido e Cotação'!H41="Cy3",'Pedido e Cotação'!F41=100),AO$16,IF(AND('Pedido e Cotação'!H41="Cy3",'Pedido e Cotação'!F41=200),AP$16,IF(AND('Pedido e Cotação'!H41="Cy3",'Pedido e Cotação'!F41=1000),AQ$16,"")))))))</f>
        <v/>
      </c>
      <c r="N31" s="241" t="str">
        <f aca="false">IF('Pedido e Cotação'!H41=0,"",IF(AND('Pedido e Cotação'!H41="Cy5",'Pedido e Cotação'!F41=10),AL$17,IF(AND('Pedido e Cotação'!H41="Cy5",'Pedido e Cotação'!F41=25),AM$17,IF(AND('Pedido e Cotação'!H41="Cy5",'Pedido e Cotação'!F41=50),AN$17,IF(AND('Pedido e Cotação'!H41="Cy5",'Pedido e Cotação'!F41=100),AO$17,IF(AND('Pedido e Cotação'!H41="Cy5",'Pedido e Cotação'!F41=200),AP$17,IF(AND('Pedido e Cotação'!H41="Cy5",'Pedido e Cotação'!F41=1000),AQ$17,"")))))))</f>
        <v/>
      </c>
      <c r="O31" s="241" t="str">
        <f aca="false">IF('Pedido e Cotação'!H41=0,"",IF(AND('Pedido e Cotação'!H41="C3 Spacer",'Pedido e Cotação'!F41=10),AL$20,IF(AND('Pedido e Cotação'!H41="C3 Spacer",'Pedido e Cotação'!F41=25),AM$20,IF(AND('Pedido e Cotação'!H41="C3 Spacer",'Pedido e Cotação'!F41=50),AN$20,IF(AND('Pedido e Cotação'!H41="C3 Spacer",'Pedido e Cotação'!F41=100),AO$20,IF(AND('Pedido e Cotação'!H41="C3 Spacer",'Pedido e Cotação'!F41=200),AP$20,IF(AND('Pedido e Cotação'!H41="C3 Spacer",'Pedido e Cotação'!F41=1000),AQ$20,"")))))))</f>
        <v/>
      </c>
      <c r="P31" s="241" t="str">
        <f aca="false">IF('Pedido e Cotação'!H41=0,"",IF(AND('Pedido e Cotação'!H41="C6 Spacer",'Pedido e Cotação'!F41=10),AL$21,IF(AND('Pedido e Cotação'!H41="C6 Spacer",'Pedido e Cotação'!F41=25),AM$21,IF(AND('Pedido e Cotação'!H41="C6 Spacer",'Pedido e Cotação'!F41=50),AN$21,IF(AND('Pedido e Cotação'!H41="C6 Spacer",'Pedido e Cotação'!F41=100),AO$21,IF(AND('Pedido e Cotação'!H41="C6 Spacer",'Pedido e Cotação'!F41=200),AP$21,IF(AND('Pedido e Cotação'!H41="C6 Spacer",'Pedido e Cotação'!F41=1000),AQ$21,"")))))))</f>
        <v/>
      </c>
      <c r="Q31" s="241" t="str">
        <f aca="false">IF('Pedido e Cotação'!H41=0,"",IF(AND('Pedido e Cotação'!H41="HEX",'Pedido e Cotação'!F41=10),AL$15,IF(AND('Pedido e Cotação'!H41="HEX",'Pedido e Cotação'!F41=25),AM$15,IF(AND('Pedido e Cotação'!H41="HEX",'Pedido e Cotação'!F41=50),AN$15,IF(AND('Pedido e Cotação'!H41="HEX",'Pedido e Cotação'!F41=100),AO$15,IF(AND('Pedido e Cotação'!H41="HEX",'Pedido e Cotação'!F41=200),AP$15,IF(AND('Pedido e Cotação'!H41="HEX",'Pedido e Cotação'!F41=1000),AQ$15,"")))))))</f>
        <v/>
      </c>
      <c r="R31" s="241" t="str">
        <f aca="false">IF('Pedido e Cotação'!H41=0,"",IF(AND('Pedido e Cotação'!H41="Amino C6",'Pedido e Cotação'!F41=10),AL$23,IF(AND('Pedido e Cotação'!H41="Amino C6",'Pedido e Cotação'!F41=25),AM$23,IF(AND('Pedido e Cotação'!H41="Amino C6",'Pedido e Cotação'!F41=50),AN$23,IF(AND('Pedido e Cotação'!H41="Amino C6",'Pedido e Cotação'!F41=100),AO$23,IF(AND('Pedido e Cotação'!H41="Amino C6",'Pedido e Cotação'!F41=200),AP$23,IF(AND('Pedido e Cotação'!H41="Amino C6",'Pedido e Cotação'!F41=1000),AQ$23,"")))))))</f>
        <v/>
      </c>
      <c r="S31" s="241" t="str">
        <f aca="false">IF('Pedido e Cotação'!I41=0,"",IF(AND('Pedido e Cotação'!I41="FAM",'Pedido e Cotação'!F41=10),AL$24,IF(AND('Pedido e Cotação'!I41="FAM",'Pedido e Cotação'!F41=25),AM$24,IF(AND('Pedido e Cotação'!I41="FAM",'Pedido e Cotação'!F41=50),AN$24,IF(AND('Pedido e Cotação'!I41="FAM",'Pedido e Cotação'!F41=100),AO$24,IF(AND('Pedido e Cotação'!I41="FAM",'Pedido e Cotação'!F41=200),AP$24,IF(AND('Pedido e Cotação'!I41="FAM",'Pedido e Cotação'!F41=1000),AQ$24,"")))))))</f>
        <v/>
      </c>
      <c r="T31" s="241" t="str">
        <f aca="false">IF('Pedido e Cotação'!I41=0,"",IF(AND('Pedido e Cotação'!I41="Amino On",'Pedido e Cotação'!F41=10),AL$25,IF(AND('Pedido e Cotação'!I41="Amino On",'Pedido e Cotação'!F41=25),AM$25,IF(AND('Pedido e Cotação'!I41="Amino On",'Pedido e Cotação'!F41=50),AN$25,IF(AND('Pedido e Cotação'!I41="Amino On",'Pedido e Cotação'!F41=100),AO$25,IF(AND('Pedido e Cotação'!I41="Amino On",'Pedido e Cotação'!F41=200),AP$25,IF(AND('Pedido e Cotação'!I41="Amino On",'Pedido e Cotação'!F41=1000),AQ$25,"")))))))</f>
        <v/>
      </c>
      <c r="U31" s="241" t="str">
        <f aca="false">IF('Pedido e Cotação'!I41=0,"",IF(AND('Pedido e Cotação'!I41="TAMRA",'Pedido e Cotação'!F41=10),AL$26,IF(AND('Pedido e Cotação'!I41="TAMRA",'Pedido e Cotação'!F41=25),AM$26,IF(AND('Pedido e Cotação'!I41="TAMRA",'Pedido e Cotação'!F41=50),AN$26,IF(AND('Pedido e Cotação'!I41="TAMRA",'Pedido e Cotação'!F41=100),AO$26,IF(AND('Pedido e Cotação'!I41="TAMRA",'Pedido e Cotação'!F41=200),AP$26,IF(AND('Pedido e Cotação'!I41="TAMRA",'Pedido e Cotação'!F41=1000),AQ$26,"")))))))</f>
        <v/>
      </c>
      <c r="V31" s="241" t="str">
        <f aca="false">IF('Pedido e Cotação'!I41=0,"",IF(AND('Pedido e Cotação'!I41="BHQ 1",'Pedido e Cotação'!F41=10),AL$27,IF(AND('Pedido e Cotação'!I41="BHQ 1",'Pedido e Cotação'!F41=25),AM$27,IF(AND('Pedido e Cotação'!I41="BHQ 1",'Pedido e Cotação'!F41=50),AN$27,IF(AND('Pedido e Cotação'!I41="BHQ 1",'Pedido e Cotação'!F41=100),AO$27,IF(AND('Pedido e Cotação'!I41="BHQ 1",'Pedido e Cotação'!F41=200),AP$27,IF(AND('Pedido e Cotação'!I41="BHQ 1",'Pedido e Cotação'!F41=1000),AQ$27,"")))))))</f>
        <v/>
      </c>
      <c r="W31" s="241" t="str">
        <f aca="false">IF('Pedido e Cotação'!I41=0,"",IF(AND('Pedido e Cotação'!I41="BHQ 2",'Pedido e Cotação'!F41=10),AL$28,IF(AND('Pedido e Cotação'!I41="BHQ 2",'Pedido e Cotação'!F41=25),AM$28,IF(AND('Pedido e Cotação'!I41="BHQ 2",'Pedido e Cotação'!F41=50),AN$28,IF(AND('Pedido e Cotação'!I41="BHQ 2",'Pedido e Cotação'!F41=100),AO$28,IF(AND('Pedido e Cotação'!I41="BHQ 2",'Pedido e Cotação'!F41=200),AP$28,IF(AND('Pedido e Cotação'!I41="BHQ 2",'Pedido e Cotação'!F41=1000),AQ$28,"")))))))</f>
        <v/>
      </c>
      <c r="X31" s="241" t="str">
        <f aca="false">IF('Pedido e Cotação'!I41=0,"",IF(AND('Pedido e Cotação'!I41="BHQ 3",'Pedido e Cotação'!F41=10),AL$29,IF(AND('Pedido e Cotação'!I41="BHQ 3",'Pedido e Cotação'!F41=25),AM$29,IF(AND('Pedido e Cotação'!I41="BHQ 3",'Pedido e Cotação'!F41=50),AN$29,IF(AND('Pedido e Cotação'!I41="BHQ 3",'Pedido e Cotação'!F41=100),AO$29,IF(AND('Pedido e Cotação'!I41="BHQ 3",'Pedido e Cotação'!F41=200),AP$29,IF(AND('Pedido e Cotação'!I41="BHQ 3",'Pedido e Cotação'!F41=1000),AQ$29,"")))))))</f>
        <v/>
      </c>
      <c r="Y31" s="241" t="str">
        <f aca="false">IF('Pedido e Cotação'!I41=0,"",IF(AND('Pedido e Cotação'!I41="ROX",'Pedido e Cotação'!F41=10),AL$31,IF(AND('Pedido e Cotação'!I41="ROX",'Pedido e Cotação'!F41=25),AM$31,IF(AND('Pedido e Cotação'!I41="ROX",'Pedido e Cotação'!F41=50),AN$31,IF(AND('Pedido e Cotação'!I41="ROX",'Pedido e Cotação'!F41=100),AO$31,IF(AND('Pedido e Cotação'!I41="ROX",'Pedido e Cotação'!F41=200),AP$31,IF(AND('Pedido e Cotação'!I41="ROX",'Pedido e Cotação'!F41=1000),AQ$31,"")))))))</f>
        <v/>
      </c>
      <c r="Z31" s="241" t="str">
        <f aca="false">IF('Pedido e Cotação'!I41=0,"",IF(AND('Pedido e Cotação'!I41="Dabcyl",'Pedido e Cotação'!F41=10),AL$30,IF(AND('Pedido e Cotação'!I41="Dabcyl",'Pedido e Cotação'!F41=25),AM$30,IF(AND('Pedido e Cotação'!I41="Dabcyl",'Pedido e Cotação'!F41=50),AN$30,IF(AND('Pedido e Cotação'!I41="Dabcyl",'Pedido e Cotação'!F41=100),AO$30,IF(AND('Pedido e Cotação'!I41="Dabcyl",'Pedido e Cotação'!F41=200),AP$30,IF(AND('Pedido e Cotação'!I41="Dabcyl",'Pedido e Cotação'!F41=1000),AQ$30,"")))))))</f>
        <v/>
      </c>
      <c r="AA31" s="242" t="str">
        <f aca="false">IF('Pedido e Cotação'!I41=0,"",IF(AND('Pedido e Cotação'!I41="Colesterol TEG",'Pedido e Cotação'!F41=10),AL$32,IF(AND('Pedido e Cotação'!I41="Colesterol TEG",'Pedido e Cotação'!F41=25),AM$32,IF(AND('Pedido e Cotação'!I41="Colesterol TEG",'Pedido e Cotação'!F41=50),AN$32,IF(AND('Pedido e Cotação'!I41="Colesterol TEG",'Pedido e Cotação'!F41=100),AO$32,IF(AND('Pedido e Cotação'!I41="Colesterol TEG",'Pedido e Cotação'!F41=200),AP$32,IF(AND('Pedido e Cotação'!I41="Colesterol TEG",'Pedido e Cotação'!F41=1000),AQ$32,"")))))))</f>
        <v/>
      </c>
      <c r="AB31" s="242" t="str">
        <f aca="false">IF('Pedido e Cotação'!I41=0,"",IF(AND('Pedido e Cotação'!I41="Ferroceno",'Pedido e Cotação'!F41=10),AL$33,IF(AND('Pedido e Cotação'!I41="Ferroceno",'Pedido e Cotação'!F41=25),AM$33,IF(AND('Pedido e Cotação'!I41="Ferroceno",'Pedido e Cotação'!F41=50),AN$33,IF(AND('Pedido e Cotação'!I41="Ferroceno",'Pedido e Cotação'!F41=100),AO$33,IF(AND('Pedido e Cotação'!I41="Ferroceno",'Pedido e Cotação'!F41=200),AP$33,IF(AND('Pedido e Cotação'!I41="Ferroceno",'Pedido e Cotação'!F41=1000),AQ$33,"")))))))</f>
        <v/>
      </c>
      <c r="AC31" s="242" t="str">
        <f aca="false">IF('Pedido e Cotação'!I41=0,"",IF(AND('Pedido e Cotação'!I41="Spacer C3",'Pedido e Cotação'!F41=10),AL$36,IF(AND('Pedido e Cotação'!I41="Spacer C3",'Pedido e Cotação'!F41=25),AM$36,IF(AND('Pedido e Cotação'!I41="Spacer C3",'Pedido e Cotação'!F41=50),AN$36,IF(AND('Pedido e Cotação'!I41="Spacer C3",'Pedido e Cotação'!F41=100),AO$36,IF(AND('Pedido e Cotação'!I41="Spacer C3",'Pedido e Cotação'!F41=200),AP$36,IF(AND('Pedido e Cotação'!I41="Spacer C3",'Pedido e Cotação'!F41=1000),AQ$36,"")))))))</f>
        <v/>
      </c>
      <c r="AD31" s="242" t="str">
        <f aca="false">IF('Pedido e Cotação'!I41=0,"",IF(AND('Pedido e Cotação'!I41="Spacer C6",'Pedido e Cotação'!F41=10),AL$37,IF(AND('Pedido e Cotação'!I41="Spacer C6",'Pedido e Cotação'!F41=25),AM$37,IF(AND('Pedido e Cotação'!I41="Spacer C6",'Pedido e Cotação'!F41=50),AN$37,IF(AND('Pedido e Cotação'!I41="Spacer C6",'Pedido e Cotação'!F41=100),AO$37,IF(AND('Pedido e Cotação'!I41="Spacer C6",'Pedido e Cotação'!F41=200),AP$37,IF(AND('Pedido e Cotação'!I41="Spacer C6",'Pedido e Cotação'!F41=1000),AQ$37,"")))))))</f>
        <v/>
      </c>
      <c r="AE31" s="242" t="str">
        <f aca="false">IF('Pedido e Cotação'!I41=0,"",IF(AND('Pedido e Cotação'!I41="Biotina",'Pedido e Cotação'!F41=10),AL$38,IF(AND('Pedido e Cotação'!I41="Biotina",'Pedido e Cotação'!F41=25),AM$38,IF(AND('Pedido e Cotação'!I41="Biotina",'Pedido e Cotação'!F41=50),AN$38,IF(AND('Pedido e Cotação'!I41="Biotina",'Pedido e Cotação'!F41=100),AO$38,IF(AND('Pedido e Cotação'!I41="Biotina",'Pedido e Cotação'!F41=200),AP$38,IF(AND('Pedido e Cotação'!I41="Biotina",'Pedido e Cotação'!F41=1000),AQ$38,"")))))))</f>
        <v/>
      </c>
      <c r="AF31" s="242" t="str">
        <f aca="false">IF('Pedido e Cotação'!I41=0,"",IF(AND('Pedido e Cotação'!I41="Fosforilação",'Pedido e Cotação'!F41=10),AL$39,IF(AND('Pedido e Cotação'!I41="Fosforilação",'Pedido e Cotação'!F41=25),AM$39,IF(AND('Pedido e Cotação'!I41="Fosforilação",'Pedido e Cotação'!F41=50),AN$39,IF(AND('Pedido e Cotação'!I41="Fosforilação",'Pedido e Cotação'!F41=100),AO$39,IF(AND('Pedido e Cotação'!I41="Fosforilação",'Pedido e Cotação'!F41=200),AP$39,IF(AND('Pedido e Cotação'!I41="Fosforilação",'Pedido e Cotação'!F41=1000),AQ$39,"")))))))</f>
        <v/>
      </c>
      <c r="AG31" s="242" t="str">
        <f aca="false">IF('Pedido e Cotação'!I41=0,"",IF(AND('Pedido e Cotação'!I41="Thiol C6",'Pedido e Cotação'!F41=10),AL$34,IF(AND('Pedido e Cotação'!I41="Thiol C6",'Pedido e Cotação'!F41=25),AM$34,IF(AND('Pedido e Cotação'!I41="Thiol C6",'Pedido e Cotação'!F41=50),AN$34,IF(AND('Pedido e Cotação'!I41="Thiol C6",'Pedido e Cotação'!F41=100),AO$34,IF(AND('Pedido e Cotação'!I41="Thiol C6",'Pedido e Cotação'!F41=200),AP$34,IF(AND('Pedido e Cotação'!I41="Thiol C6",'Pedido e Cotação'!F41=1000),AQ$34,"")))))))</f>
        <v/>
      </c>
      <c r="AH31" s="242" t="str">
        <f aca="false">IF('Pedido e Cotação'!I41=0,"",IF(AND('Pedido e Cotação'!I41="Dithiol Serinol",'Pedido e Cotação'!F41=10),AL$35,IF(AND('Pedido e Cotação'!I41="Dithiol Serinol",'Pedido e Cotação'!F41=25),AM$35,IF(AND('Pedido e Cotação'!I41="Dithiol Serinol",'Pedido e Cotação'!F41=50),AN$35,IF(AND('Pedido e Cotação'!I41="Dithiol Serinol",'Pedido e Cotação'!F41=100),AO$35,IF(AND('Pedido e Cotação'!I41="Dithiol Serinol",'Pedido e Cotação'!F41=200),AP$35,IF(AND('Pedido e Cotação'!I41="Dithiol Serinol",'Pedido e Cotação'!F41=1000),AQ$35,"")))))))</f>
        <v/>
      </c>
      <c r="AI31" s="241" t="n">
        <f aca="false">SUM(A31:AH31)</f>
        <v>0</v>
      </c>
      <c r="AJ31" s="249"/>
      <c r="AK31" s="253" t="s">
        <v>87</v>
      </c>
      <c r="AL31" s="219" t="s">
        <v>399</v>
      </c>
      <c r="AM31" s="219" t="n">
        <v>330</v>
      </c>
      <c r="AN31" s="219" t="n">
        <v>395</v>
      </c>
      <c r="AO31" s="219" t="n">
        <v>475</v>
      </c>
      <c r="AP31" s="219" t="n">
        <v>570</v>
      </c>
      <c r="AQ31" s="220" t="n">
        <v>855</v>
      </c>
    </row>
    <row r="32" customFormat="false" ht="13.5" hidden="false" customHeight="true" outlineLevel="0" collapsed="false">
      <c r="A32" s="241" t="str">
        <f aca="false">IF('Pedido e Cotação'!H42=0,"",IF(AND('Pedido e Cotação'!H42="FAM",'Pedido e Cotação'!F42=10),AL$6,IF(AND('Pedido e Cotação'!H42="FAM",'Pedido e Cotação'!F42=25),AM$6,IF(AND('Pedido e Cotação'!H42="FAM",'Pedido e Cotação'!F42=50),AN$6,IF(AND('Pedido e Cotação'!H42="FAM",'Pedido e Cotação'!F42=100),AO$6,IF(AND('Pedido e Cotação'!H42="FAM",'Pedido e Cotação'!F42=200),AP$6,IF(AND('Pedido e Cotação'!H42="FAM",'Pedido e Cotação'!F42=1000),AQ$6,"")))))))</f>
        <v/>
      </c>
      <c r="B32" s="241" t="str">
        <f aca="false">IF('Pedido e Cotação'!H42=0,"",IF(AND('Pedido e Cotação'!H42="Fosforilação",'Pedido e Cotação'!F42=10),AL$7,IF(AND('Pedido e Cotação'!H42="Fosforilação",'Pedido e Cotação'!F42=25),AM$7,IF(AND('Pedido e Cotação'!H42="Fosforilação",'Pedido e Cotação'!F42=50),AN$7,IF(AND('Pedido e Cotação'!H42="Fosforilação",'Pedido e Cotação'!F42=100),AO$7,IF(AND('Pedido e Cotação'!H42="Fosforilação",'Pedido e Cotação'!F42=200),AP$7,IF(AND('Pedido e Cotação'!H42="Fosforilação",'Pedido e Cotação'!F42=1000),AQ$7,"")))))))</f>
        <v/>
      </c>
      <c r="C32" s="241" t="str">
        <f aca="false">IF('Pedido e Cotação'!H42=0,"",IF(AND('Pedido e Cotação'!H42="Quasar 570",'Pedido e Cotação'!F42=10),AL$8,IF(AND('Pedido e Cotação'!H42="Quasar 570",'Pedido e Cotação'!F42=25),AM$8,IF(AND('Pedido e Cotação'!H42="Quasar 570",'Pedido e Cotação'!F42=50),AN$8,IF(AND('Pedido e Cotação'!H42="Quasar 570",'Pedido e Cotação'!F42=100),AO$8,IF(AND('Pedido e Cotação'!H42="Quasar 570",'Pedido e Cotação'!F42=200),AP$8,IF(AND('Pedido e Cotação'!H42="Quasar 570",'Pedido e Cotação'!F42=1000),AQ$8,"")))))))</f>
        <v/>
      </c>
      <c r="D32" s="241" t="str">
        <f aca="false">IF('Pedido e Cotação'!H42=0,"",IF(AND('Pedido e Cotação'!H42="Quasar 670",'Pedido e Cotação'!F42=10),AL$9,IF(AND('Pedido e Cotação'!H42="Quasar 670",'Pedido e Cotação'!F42=25),AM$9,IF(AND('Pedido e Cotação'!H42="Quasar 670",'Pedido e Cotação'!F42=50),AN$9,IF(AND('Pedido e Cotação'!H42="Quasar 670",'Pedido e Cotação'!F42=100),AO$9,IF(AND('Pedido e Cotação'!H42="Quasar 670",'Pedido e Cotação'!F42=200),AP$9,IF(AND('Pedido e Cotação'!H42="Quasar 670",'Pedido e Cotação'!F42=1000),AQ$9,"")))))))</f>
        <v/>
      </c>
      <c r="E32" s="241" t="str">
        <f aca="false">IF('Pedido e Cotação'!H42=0,"",IF(AND('Pedido e Cotação'!H42="Quasar 705",'Pedido e Cotação'!F42=10),AL$10,IF(AND('Pedido e Cotação'!H42="Quasar 705",'Pedido e Cotação'!F42=25),AM$10,IF(AND('Pedido e Cotação'!H42="Quasar 705",'Pedido e Cotação'!F42=50),AN$10,IF(AND('Pedido e Cotação'!H42="Quasar 705",'Pedido e Cotação'!F42=100),AO$10,IF(AND('Pedido e Cotação'!H42="Quasar 705",'Pedido e Cotação'!F42=200),AP$10,IF(AND('Pedido e Cotação'!H42="Quasar 705",'Pedido e Cotação'!F42=1000),AQ$10,"")))))))</f>
        <v/>
      </c>
      <c r="F32" s="241" t="str">
        <f aca="false">IF('Pedido e Cotação'!H42=0,"",IF(AND('Pedido e Cotação'!H42="CAL Flúor Orange 560",'Pedido e Cotação'!F42=10),AL$11,IF(AND('Pedido e Cotação'!H42="CAL Flúor Orange 560",'Pedido e Cotação'!F42=25),AM$11,IF(AND('Pedido e Cotação'!H42="CAL Flúor Orange 560",'Pedido e Cotação'!F42=50),AN$11,IF(AND('Pedido e Cotação'!H42="CAL Flúor Orange 560",'Pedido e Cotação'!F42=100),AO$11,IF(AND('Pedido e Cotação'!H42="CAL Flúor Orange 560",'Pedido e Cotação'!F42=200),AP$11,IF(AND('Pedido e Cotação'!H42="CAL Flúor Orange 560",'Pedido e Cotação'!F42=1000),AQ$11,"")))))))</f>
        <v/>
      </c>
      <c r="G32" s="241" t="str">
        <f aca="false">IF('Pedido e Cotação'!H42=0,"",IF(AND('Pedido e Cotação'!H42="CAL Flúor Red 590",'Pedido e Cotação'!F42=10),AL$12,IF(AND('Pedido e Cotação'!H42="CAL Flúor Red 590",'Pedido e Cotação'!F42=25),AM$12,IF(AND('Pedido e Cotação'!H42="CAL Flúor Red 590",'Pedido e Cotação'!F42=50),AN$12,IF(AND('Pedido e Cotação'!H42="CAL Flúor Red 590",'Pedido e Cotação'!F42=100),AO$12,IF(AND('Pedido e Cotação'!H42="CAL Flúor Red 590",'Pedido e Cotação'!F42=200),AP$12,IF(AND('Pedido e Cotação'!H42="CAL Flúor Red 590",'Pedido e Cotação'!F42=1000),AQ$12,"")))))))</f>
        <v/>
      </c>
      <c r="H32" s="241" t="str">
        <f aca="false">IF('Pedido e Cotação'!H42=0,"",IF(AND('Pedido e Cotação'!H42="CAL Flúor Red 610",'Pedido e Cotação'!F42=10),AL$13,IF(AND('Pedido e Cotação'!H42="CAL Flúor Red 610",'Pedido e Cotação'!F42=25),AM$13,IF(AND('Pedido e Cotação'!H42="CAL Flúor Red 610",'Pedido e Cotação'!F42=50),AN$13,IF(AND('Pedido e Cotação'!H42="CAL Flúor Red 610",'Pedido e Cotação'!F42=100),AO$13,IF(AND('Pedido e Cotação'!H42="CAL Flúor Red 610",'Pedido e Cotação'!F42=200),AP$13,IF(AND('Pedido e Cotação'!H42="CAL Flúor Red 610",'Pedido e Cotação'!F42=1000),AQ$13,"")))))))</f>
        <v/>
      </c>
      <c r="I32" s="241" t="str">
        <f aca="false">IF('Pedido e Cotação'!H42=0,"",IF(AND('Pedido e Cotação'!H42="TET",'Pedido e Cotação'!F42=10),AL$14,IF(AND('Pedido e Cotação'!H42="TET",'Pedido e Cotação'!F42=25),AM$14,IF(AND('Pedido e Cotação'!H42="TET",'Pedido e Cotação'!F42=50),AN$14,IF(AND('Pedido e Cotação'!H42="TET",'Pedido e Cotação'!F42=100),AO$14,IF(AND('Pedido e Cotação'!H42="TET",'Pedido e Cotação'!F42=200),AP$14,IF(AND('Pedido e Cotação'!H42="TET",'Pedido e Cotação'!F42=1000),AQ$14,"")))))))</f>
        <v/>
      </c>
      <c r="J32" s="241" t="str">
        <f aca="false">IF('Pedido e Cotação'!H42=0,"",IF(AND('Pedido e Cotação'!H42="PEG-6",'Pedido e Cotação'!F42=10),AL$19,IF(AND('Pedido e Cotação'!H42="PEG-6",'Pedido e Cotação'!F42=25),AM$19,IF(AND('Pedido e Cotação'!H42="PEG-6",'Pedido e Cotação'!F42=50),AN$19,IF(AND('Pedido e Cotação'!H42="PEG-6",'Pedido e Cotação'!F42=100),AO$19,IF(AND('Pedido e Cotação'!H42="PEG-6",'Pedido e Cotação'!F42=200),AP$19,IF(AND('Pedido e Cotação'!H42="PEG-6",'Pedido e Cotação'!F42=1000),AQ$19,"")))))))</f>
        <v/>
      </c>
      <c r="K32" s="241" t="str">
        <f aca="false">IF('Pedido e Cotação'!H42=0,"",IF(AND('Pedido e Cotação'!H42="Biotina",'Pedido e Cotação'!F42=10),AL$18,IF(AND('Pedido e Cotação'!H42="Biotina",'Pedido e Cotação'!F42=25),AM$18,IF(AND('Pedido e Cotação'!H42="Biotina",'Pedido e Cotação'!F42=50),AN$18,IF(AND('Pedido e Cotação'!H42="Biotina",'Pedido e Cotação'!F42=100),AO$18,IF(AND('Pedido e Cotação'!H42="Biotina",'Pedido e Cotação'!F42=200),AP$18,IF(AND('Pedido e Cotação'!H42="Biotina",'Pedido e Cotação'!F42=1000),AQ$18,"")))))))</f>
        <v/>
      </c>
      <c r="L32" s="241" t="str">
        <f aca="false">IF('Pedido e Cotação'!H42=0,"",IF(AND('Pedido e Cotação'!H42="Thiol C6",'Pedido e Cotação'!F42=10),AL$22,IF(AND('Pedido e Cotação'!H42="Thiol C6",'Pedido e Cotação'!F42=25),AM$22,IF(AND('Pedido e Cotação'!H42="Thiol C6",'Pedido e Cotação'!F42=50),AN$22,IF(AND('Pedido e Cotação'!H42="Thiol C6",'Pedido e Cotação'!F42=100),AO$22,IF(AND('Pedido e Cotação'!H42="Thiol C6",'Pedido e Cotação'!F42=200),AP$22,IF(AND('Pedido e Cotação'!H42="Thiol C6",'Pedido e Cotação'!F42=1000),AQ$22,"")))))))</f>
        <v/>
      </c>
      <c r="M32" s="241" t="str">
        <f aca="false">IF('Pedido e Cotação'!H42=0,"",IF(AND('Pedido e Cotação'!H42="Cy3",'Pedido e Cotação'!F42=10),AL$16,IF(AND('Pedido e Cotação'!H42="Cy3",'Pedido e Cotação'!F42=25),AM$16,IF(AND('Pedido e Cotação'!H42="Cy3",'Pedido e Cotação'!F42=50),AN$16,IF(AND('Pedido e Cotação'!H42="Cy3",'Pedido e Cotação'!F42=100),AO$16,IF(AND('Pedido e Cotação'!H42="Cy3",'Pedido e Cotação'!F42=200),AP$16,IF(AND('Pedido e Cotação'!H42="Cy3",'Pedido e Cotação'!F42=1000),AQ$16,"")))))))</f>
        <v/>
      </c>
      <c r="N32" s="241" t="str">
        <f aca="false">IF('Pedido e Cotação'!H42=0,"",IF(AND('Pedido e Cotação'!H42="Cy5",'Pedido e Cotação'!F42=10),AL$17,IF(AND('Pedido e Cotação'!H42="Cy5",'Pedido e Cotação'!F42=25),AM$17,IF(AND('Pedido e Cotação'!H42="Cy5",'Pedido e Cotação'!F42=50),AN$17,IF(AND('Pedido e Cotação'!H42="Cy5",'Pedido e Cotação'!F42=100),AO$17,IF(AND('Pedido e Cotação'!H42="Cy5",'Pedido e Cotação'!F42=200),AP$17,IF(AND('Pedido e Cotação'!H42="Cy5",'Pedido e Cotação'!F42=1000),AQ$17,"")))))))</f>
        <v/>
      </c>
      <c r="O32" s="241" t="str">
        <f aca="false">IF('Pedido e Cotação'!H42=0,"",IF(AND('Pedido e Cotação'!H42="C3 Spacer",'Pedido e Cotação'!F42=10),AL$20,IF(AND('Pedido e Cotação'!H42="C3 Spacer",'Pedido e Cotação'!F42=25),AM$20,IF(AND('Pedido e Cotação'!H42="C3 Spacer",'Pedido e Cotação'!F42=50),AN$20,IF(AND('Pedido e Cotação'!H42="C3 Spacer",'Pedido e Cotação'!F42=100),AO$20,IF(AND('Pedido e Cotação'!H42="C3 Spacer",'Pedido e Cotação'!F42=200),AP$20,IF(AND('Pedido e Cotação'!H42="C3 Spacer",'Pedido e Cotação'!F42=1000),AQ$20,"")))))))</f>
        <v/>
      </c>
      <c r="P32" s="241" t="str">
        <f aca="false">IF('Pedido e Cotação'!H42=0,"",IF(AND('Pedido e Cotação'!H42="C6 Spacer",'Pedido e Cotação'!F42=10),AL$21,IF(AND('Pedido e Cotação'!H42="C6 Spacer",'Pedido e Cotação'!F42=25),AM$21,IF(AND('Pedido e Cotação'!H42="C6 Spacer",'Pedido e Cotação'!F42=50),AN$21,IF(AND('Pedido e Cotação'!H42="C6 Spacer",'Pedido e Cotação'!F42=100),AO$21,IF(AND('Pedido e Cotação'!H42="C6 Spacer",'Pedido e Cotação'!F42=200),AP$21,IF(AND('Pedido e Cotação'!H42="C6 Spacer",'Pedido e Cotação'!F42=1000),AQ$21,"")))))))</f>
        <v/>
      </c>
      <c r="Q32" s="241" t="str">
        <f aca="false">IF('Pedido e Cotação'!H42=0,"",IF(AND('Pedido e Cotação'!H42="HEX",'Pedido e Cotação'!F42=10),AL$15,IF(AND('Pedido e Cotação'!H42="HEX",'Pedido e Cotação'!F42=25),AM$15,IF(AND('Pedido e Cotação'!H42="HEX",'Pedido e Cotação'!F42=50),AN$15,IF(AND('Pedido e Cotação'!H42="HEX",'Pedido e Cotação'!F42=100),AO$15,IF(AND('Pedido e Cotação'!H42="HEX",'Pedido e Cotação'!F42=200),AP$15,IF(AND('Pedido e Cotação'!H42="HEX",'Pedido e Cotação'!F42=1000),AQ$15,"")))))))</f>
        <v/>
      </c>
      <c r="R32" s="241" t="str">
        <f aca="false">IF('Pedido e Cotação'!H42=0,"",IF(AND('Pedido e Cotação'!H42="Amino C6",'Pedido e Cotação'!F42=10),AL$23,IF(AND('Pedido e Cotação'!H42="Amino C6",'Pedido e Cotação'!F42=25),AM$23,IF(AND('Pedido e Cotação'!H42="Amino C6",'Pedido e Cotação'!F42=50),AN$23,IF(AND('Pedido e Cotação'!H42="Amino C6",'Pedido e Cotação'!F42=100),AO$23,IF(AND('Pedido e Cotação'!H42="Amino C6",'Pedido e Cotação'!F42=200),AP$23,IF(AND('Pedido e Cotação'!H42="Amino C6",'Pedido e Cotação'!F42=1000),AQ$23,"")))))))</f>
        <v/>
      </c>
      <c r="S32" s="241" t="str">
        <f aca="false">IF('Pedido e Cotação'!I42=0,"",IF(AND('Pedido e Cotação'!I42="FAM",'Pedido e Cotação'!F42=10),AL$24,IF(AND('Pedido e Cotação'!I42="FAM",'Pedido e Cotação'!F42=25),AM$24,IF(AND('Pedido e Cotação'!I42="FAM",'Pedido e Cotação'!F42=50),AN$24,IF(AND('Pedido e Cotação'!I42="FAM",'Pedido e Cotação'!F42=100),AO$24,IF(AND('Pedido e Cotação'!I42="FAM",'Pedido e Cotação'!F42=200),AP$24,IF(AND('Pedido e Cotação'!I42="FAM",'Pedido e Cotação'!F42=1000),AQ$24,"")))))))</f>
        <v/>
      </c>
      <c r="T32" s="241" t="str">
        <f aca="false">IF('Pedido e Cotação'!I42=0,"",IF(AND('Pedido e Cotação'!I42="Amino On",'Pedido e Cotação'!F42=10),AL$25,IF(AND('Pedido e Cotação'!I42="Amino On",'Pedido e Cotação'!F42=25),AM$25,IF(AND('Pedido e Cotação'!I42="Amino On",'Pedido e Cotação'!F42=50),AN$25,IF(AND('Pedido e Cotação'!I42="Amino On",'Pedido e Cotação'!F42=100),AO$25,IF(AND('Pedido e Cotação'!I42="Amino On",'Pedido e Cotação'!F42=200),AP$25,IF(AND('Pedido e Cotação'!I42="Amino On",'Pedido e Cotação'!F42=1000),AQ$25,"")))))))</f>
        <v/>
      </c>
      <c r="U32" s="241" t="str">
        <f aca="false">IF('Pedido e Cotação'!I42=0,"",IF(AND('Pedido e Cotação'!I42="TAMRA",'Pedido e Cotação'!F42=10),AL$26,IF(AND('Pedido e Cotação'!I42="TAMRA",'Pedido e Cotação'!F42=25),AM$26,IF(AND('Pedido e Cotação'!I42="TAMRA",'Pedido e Cotação'!F42=50),AN$26,IF(AND('Pedido e Cotação'!I42="TAMRA",'Pedido e Cotação'!F42=100),AO$26,IF(AND('Pedido e Cotação'!I42="TAMRA",'Pedido e Cotação'!F42=200),AP$26,IF(AND('Pedido e Cotação'!I42="TAMRA",'Pedido e Cotação'!F42=1000),AQ$26,"")))))))</f>
        <v/>
      </c>
      <c r="V32" s="241" t="str">
        <f aca="false">IF('Pedido e Cotação'!I42=0,"",IF(AND('Pedido e Cotação'!I42="BHQ 1",'Pedido e Cotação'!F42=10),AL$27,IF(AND('Pedido e Cotação'!I42="BHQ 1",'Pedido e Cotação'!F42=25),AM$27,IF(AND('Pedido e Cotação'!I42="BHQ 1",'Pedido e Cotação'!F42=50),AN$27,IF(AND('Pedido e Cotação'!I42="BHQ 1",'Pedido e Cotação'!F42=100),AO$27,IF(AND('Pedido e Cotação'!I42="BHQ 1",'Pedido e Cotação'!F42=200),AP$27,IF(AND('Pedido e Cotação'!I42="BHQ 1",'Pedido e Cotação'!F42=1000),AQ$27,"")))))))</f>
        <v/>
      </c>
      <c r="W32" s="241" t="str">
        <f aca="false">IF('Pedido e Cotação'!I42=0,"",IF(AND('Pedido e Cotação'!I42="BHQ 2",'Pedido e Cotação'!F42=10),AL$28,IF(AND('Pedido e Cotação'!I42="BHQ 2",'Pedido e Cotação'!F42=25),AM$28,IF(AND('Pedido e Cotação'!I42="BHQ 2",'Pedido e Cotação'!F42=50),AN$28,IF(AND('Pedido e Cotação'!I42="BHQ 2",'Pedido e Cotação'!F42=100),AO$28,IF(AND('Pedido e Cotação'!I42="BHQ 2",'Pedido e Cotação'!F42=200),AP$28,IF(AND('Pedido e Cotação'!I42="BHQ 2",'Pedido e Cotação'!F42=1000),AQ$28,"")))))))</f>
        <v/>
      </c>
      <c r="X32" s="241" t="str">
        <f aca="false">IF('Pedido e Cotação'!I42=0,"",IF(AND('Pedido e Cotação'!I42="BHQ 3",'Pedido e Cotação'!F42=10),AL$29,IF(AND('Pedido e Cotação'!I42="BHQ 3",'Pedido e Cotação'!F42=25),AM$29,IF(AND('Pedido e Cotação'!I42="BHQ 3",'Pedido e Cotação'!F42=50),AN$29,IF(AND('Pedido e Cotação'!I42="BHQ 3",'Pedido e Cotação'!F42=100),AO$29,IF(AND('Pedido e Cotação'!I42="BHQ 3",'Pedido e Cotação'!F42=200),AP$29,IF(AND('Pedido e Cotação'!I42="BHQ 3",'Pedido e Cotação'!F42=1000),AQ$29,"")))))))</f>
        <v/>
      </c>
      <c r="Y32" s="241" t="str">
        <f aca="false">IF('Pedido e Cotação'!I42=0,"",IF(AND('Pedido e Cotação'!I42="ROX",'Pedido e Cotação'!F42=10),AL$31,IF(AND('Pedido e Cotação'!I42="ROX",'Pedido e Cotação'!F42=25),AM$31,IF(AND('Pedido e Cotação'!I42="ROX",'Pedido e Cotação'!F42=50),AN$31,IF(AND('Pedido e Cotação'!I42="ROX",'Pedido e Cotação'!F42=100),AO$31,IF(AND('Pedido e Cotação'!I42="ROX",'Pedido e Cotação'!F42=200),AP$31,IF(AND('Pedido e Cotação'!I42="ROX",'Pedido e Cotação'!F42=1000),AQ$31,"")))))))</f>
        <v/>
      </c>
      <c r="Z32" s="241" t="str">
        <f aca="false">IF('Pedido e Cotação'!I42=0,"",IF(AND('Pedido e Cotação'!I42="Dabcyl",'Pedido e Cotação'!F42=10),AL$30,IF(AND('Pedido e Cotação'!I42="Dabcyl",'Pedido e Cotação'!F42=25),AM$30,IF(AND('Pedido e Cotação'!I42="Dabcyl",'Pedido e Cotação'!F42=50),AN$30,IF(AND('Pedido e Cotação'!I42="Dabcyl",'Pedido e Cotação'!F42=100),AO$30,IF(AND('Pedido e Cotação'!I42="Dabcyl",'Pedido e Cotação'!F42=200),AP$30,IF(AND('Pedido e Cotação'!I42="Dabcyl",'Pedido e Cotação'!F42=1000),AQ$30,"")))))))</f>
        <v/>
      </c>
      <c r="AA32" s="242" t="str">
        <f aca="false">IF('Pedido e Cotação'!I42=0,"",IF(AND('Pedido e Cotação'!I42="Colesterol TEG",'Pedido e Cotação'!F42=10),AL$32,IF(AND('Pedido e Cotação'!I42="Colesterol TEG",'Pedido e Cotação'!F42=25),AM$32,IF(AND('Pedido e Cotação'!I42="Colesterol TEG",'Pedido e Cotação'!F42=50),AN$32,IF(AND('Pedido e Cotação'!I42="Colesterol TEG",'Pedido e Cotação'!F42=100),AO$32,IF(AND('Pedido e Cotação'!I42="Colesterol TEG",'Pedido e Cotação'!F42=200),AP$32,IF(AND('Pedido e Cotação'!I42="Colesterol TEG",'Pedido e Cotação'!F42=1000),AQ$32,"")))))))</f>
        <v/>
      </c>
      <c r="AB32" s="242" t="str">
        <f aca="false">IF('Pedido e Cotação'!I42=0,"",IF(AND('Pedido e Cotação'!I42="Ferroceno",'Pedido e Cotação'!F42=10),AL$33,IF(AND('Pedido e Cotação'!I42="Ferroceno",'Pedido e Cotação'!F42=25),AM$33,IF(AND('Pedido e Cotação'!I42="Ferroceno",'Pedido e Cotação'!F42=50),AN$33,IF(AND('Pedido e Cotação'!I42="Ferroceno",'Pedido e Cotação'!F42=100),AO$33,IF(AND('Pedido e Cotação'!I42="Ferroceno",'Pedido e Cotação'!F42=200),AP$33,IF(AND('Pedido e Cotação'!I42="Ferroceno",'Pedido e Cotação'!F42=1000),AQ$33,"")))))))</f>
        <v/>
      </c>
      <c r="AC32" s="242" t="str">
        <f aca="false">IF('Pedido e Cotação'!I42=0,"",IF(AND('Pedido e Cotação'!I42="Spacer C3",'Pedido e Cotação'!F42=10),AL$36,IF(AND('Pedido e Cotação'!I42="Spacer C3",'Pedido e Cotação'!F42=25),AM$36,IF(AND('Pedido e Cotação'!I42="Spacer C3",'Pedido e Cotação'!F42=50),AN$36,IF(AND('Pedido e Cotação'!I42="Spacer C3",'Pedido e Cotação'!F42=100),AO$36,IF(AND('Pedido e Cotação'!I42="Spacer C3",'Pedido e Cotação'!F42=200),AP$36,IF(AND('Pedido e Cotação'!I42="Spacer C3",'Pedido e Cotação'!F42=1000),AQ$36,"")))))))</f>
        <v/>
      </c>
      <c r="AD32" s="242" t="str">
        <f aca="false">IF('Pedido e Cotação'!I42=0,"",IF(AND('Pedido e Cotação'!I42="Spacer C6",'Pedido e Cotação'!F42=10),AL$37,IF(AND('Pedido e Cotação'!I42="Spacer C6",'Pedido e Cotação'!F42=25),AM$37,IF(AND('Pedido e Cotação'!I42="Spacer C6",'Pedido e Cotação'!F42=50),AN$37,IF(AND('Pedido e Cotação'!I42="Spacer C6",'Pedido e Cotação'!F42=100),AO$37,IF(AND('Pedido e Cotação'!I42="Spacer C6",'Pedido e Cotação'!F42=200),AP$37,IF(AND('Pedido e Cotação'!I42="Spacer C6",'Pedido e Cotação'!F42=1000),AQ$37,"")))))))</f>
        <v/>
      </c>
      <c r="AE32" s="242" t="str">
        <f aca="false">IF('Pedido e Cotação'!I42=0,"",IF(AND('Pedido e Cotação'!I42="Biotina",'Pedido e Cotação'!F42=10),AL$38,IF(AND('Pedido e Cotação'!I42="Biotina",'Pedido e Cotação'!F42=25),AM$38,IF(AND('Pedido e Cotação'!I42="Biotina",'Pedido e Cotação'!F42=50),AN$38,IF(AND('Pedido e Cotação'!I42="Biotina",'Pedido e Cotação'!F42=100),AO$38,IF(AND('Pedido e Cotação'!I42="Biotina",'Pedido e Cotação'!F42=200),AP$38,IF(AND('Pedido e Cotação'!I42="Biotina",'Pedido e Cotação'!F42=1000),AQ$38,"")))))))</f>
        <v/>
      </c>
      <c r="AF32" s="242" t="str">
        <f aca="false">IF('Pedido e Cotação'!I42=0,"",IF(AND('Pedido e Cotação'!I42="Fosforilação",'Pedido e Cotação'!F42=10),AL$39,IF(AND('Pedido e Cotação'!I42="Fosforilação",'Pedido e Cotação'!F42=25),AM$39,IF(AND('Pedido e Cotação'!I42="Fosforilação",'Pedido e Cotação'!F42=50),AN$39,IF(AND('Pedido e Cotação'!I42="Fosforilação",'Pedido e Cotação'!F42=100),AO$39,IF(AND('Pedido e Cotação'!I42="Fosforilação",'Pedido e Cotação'!F42=200),AP$39,IF(AND('Pedido e Cotação'!I42="Fosforilação",'Pedido e Cotação'!F42=1000),AQ$39,"")))))))</f>
        <v/>
      </c>
      <c r="AG32" s="242" t="str">
        <f aca="false">IF('Pedido e Cotação'!I42=0,"",IF(AND('Pedido e Cotação'!I42="Thiol C6",'Pedido e Cotação'!F42=10),AL$34,IF(AND('Pedido e Cotação'!I42="Thiol C6",'Pedido e Cotação'!F42=25),AM$34,IF(AND('Pedido e Cotação'!I42="Thiol C6",'Pedido e Cotação'!F42=50),AN$34,IF(AND('Pedido e Cotação'!I42="Thiol C6",'Pedido e Cotação'!F42=100),AO$34,IF(AND('Pedido e Cotação'!I42="Thiol C6",'Pedido e Cotação'!F42=200),AP$34,IF(AND('Pedido e Cotação'!I42="Thiol C6",'Pedido e Cotação'!F42=1000),AQ$34,"")))))))</f>
        <v/>
      </c>
      <c r="AH32" s="242" t="str">
        <f aca="false">IF('Pedido e Cotação'!I42=0,"",IF(AND('Pedido e Cotação'!I42="Dithiol Serinol",'Pedido e Cotação'!F42=10),AL$35,IF(AND('Pedido e Cotação'!I42="Dithiol Serinol",'Pedido e Cotação'!F42=25),AM$35,IF(AND('Pedido e Cotação'!I42="Dithiol Serinol",'Pedido e Cotação'!F42=50),AN$35,IF(AND('Pedido e Cotação'!I42="Dithiol Serinol",'Pedido e Cotação'!F42=100),AO$35,IF(AND('Pedido e Cotação'!I42="Dithiol Serinol",'Pedido e Cotação'!F42=200),AP$35,IF(AND('Pedido e Cotação'!I42="Dithiol Serinol",'Pedido e Cotação'!F42=1000),AQ$35,"")))))))</f>
        <v/>
      </c>
      <c r="AI32" s="241" t="n">
        <f aca="false">SUM(A32:AH32)</f>
        <v>0</v>
      </c>
      <c r="AJ32" s="249"/>
      <c r="AK32" s="253" t="s">
        <v>89</v>
      </c>
      <c r="AL32" s="219" t="s">
        <v>399</v>
      </c>
      <c r="AM32" s="219" t="n">
        <v>150</v>
      </c>
      <c r="AN32" s="219" t="n">
        <v>180</v>
      </c>
      <c r="AO32" s="219" t="n">
        <v>215</v>
      </c>
      <c r="AP32" s="219" t="n">
        <v>260</v>
      </c>
      <c r="AQ32" s="220" t="n">
        <v>390</v>
      </c>
    </row>
    <row r="33" customFormat="false" ht="14.25" hidden="false" customHeight="true" outlineLevel="0" collapsed="false">
      <c r="A33" s="241" t="str">
        <f aca="false">IF('Pedido e Cotação'!H43=0,"",IF(AND('Pedido e Cotação'!H43="FAM",'Pedido e Cotação'!F43=10),AL$6,IF(AND('Pedido e Cotação'!H43="FAM",'Pedido e Cotação'!F43=25),AM$6,IF(AND('Pedido e Cotação'!H43="FAM",'Pedido e Cotação'!F43=50),AN$6,IF(AND('Pedido e Cotação'!H43="FAM",'Pedido e Cotação'!F43=100),AO$6,IF(AND('Pedido e Cotação'!H43="FAM",'Pedido e Cotação'!F43=200),AP$6,IF(AND('Pedido e Cotação'!H43="FAM",'Pedido e Cotação'!F43=1000),AQ$6,"")))))))</f>
        <v/>
      </c>
      <c r="B33" s="241" t="str">
        <f aca="false">IF('Pedido e Cotação'!H43=0,"",IF(AND('Pedido e Cotação'!H43="Fosforilação",'Pedido e Cotação'!F43=10),AL$7,IF(AND('Pedido e Cotação'!H43="Fosforilação",'Pedido e Cotação'!F43=25),AM$7,IF(AND('Pedido e Cotação'!H43="Fosforilação",'Pedido e Cotação'!F43=50),AN$7,IF(AND('Pedido e Cotação'!H43="Fosforilação",'Pedido e Cotação'!F43=100),AO$7,IF(AND('Pedido e Cotação'!H43="Fosforilação",'Pedido e Cotação'!F43=200),AP$7,IF(AND('Pedido e Cotação'!H43="Fosforilação",'Pedido e Cotação'!F43=1000),AQ$7,"")))))))</f>
        <v/>
      </c>
      <c r="C33" s="241" t="str">
        <f aca="false">IF('Pedido e Cotação'!H43=0,"",IF(AND('Pedido e Cotação'!H43="Quasar 570",'Pedido e Cotação'!F43=10),AL$8,IF(AND('Pedido e Cotação'!H43="Quasar 570",'Pedido e Cotação'!F43=25),AM$8,IF(AND('Pedido e Cotação'!H43="Quasar 570",'Pedido e Cotação'!F43=50),AN$8,IF(AND('Pedido e Cotação'!H43="Quasar 570",'Pedido e Cotação'!F43=100),AO$8,IF(AND('Pedido e Cotação'!H43="Quasar 570",'Pedido e Cotação'!F43=200),AP$8,IF(AND('Pedido e Cotação'!H43="Quasar 570",'Pedido e Cotação'!F43=1000),AQ$8,"")))))))</f>
        <v/>
      </c>
      <c r="D33" s="241" t="str">
        <f aca="false">IF('Pedido e Cotação'!H43=0,"",IF(AND('Pedido e Cotação'!H43="Quasar 670",'Pedido e Cotação'!F43=10),AL$9,IF(AND('Pedido e Cotação'!H43="Quasar 670",'Pedido e Cotação'!F43=25),AM$9,IF(AND('Pedido e Cotação'!H43="Quasar 670",'Pedido e Cotação'!F43=50),AN$9,IF(AND('Pedido e Cotação'!H43="Quasar 670",'Pedido e Cotação'!F43=100),AO$9,IF(AND('Pedido e Cotação'!H43="Quasar 670",'Pedido e Cotação'!F43=200),AP$9,IF(AND('Pedido e Cotação'!H43="Quasar 670",'Pedido e Cotação'!F43=1000),AQ$9,"")))))))</f>
        <v/>
      </c>
      <c r="E33" s="241" t="str">
        <f aca="false">IF('Pedido e Cotação'!H43=0,"",IF(AND('Pedido e Cotação'!H43="Quasar 705",'Pedido e Cotação'!F43=10),AL$10,IF(AND('Pedido e Cotação'!H43="Quasar 705",'Pedido e Cotação'!F43=25),AM$10,IF(AND('Pedido e Cotação'!H43="Quasar 705",'Pedido e Cotação'!F43=50),AN$10,IF(AND('Pedido e Cotação'!H43="Quasar 705",'Pedido e Cotação'!F43=100),AO$10,IF(AND('Pedido e Cotação'!H43="Quasar 705",'Pedido e Cotação'!F43=200),AP$10,IF(AND('Pedido e Cotação'!H43="Quasar 705",'Pedido e Cotação'!F43=1000),AQ$10,"")))))))</f>
        <v/>
      </c>
      <c r="F33" s="241" t="str">
        <f aca="false">IF('Pedido e Cotação'!H43=0,"",IF(AND('Pedido e Cotação'!H43="CAL Flúor Orange 560",'Pedido e Cotação'!F43=10),AL$11,IF(AND('Pedido e Cotação'!H43="CAL Flúor Orange 560",'Pedido e Cotação'!F43=25),AM$11,IF(AND('Pedido e Cotação'!H43="CAL Flúor Orange 560",'Pedido e Cotação'!F43=50),AN$11,IF(AND('Pedido e Cotação'!H43="CAL Flúor Orange 560",'Pedido e Cotação'!F43=100),AO$11,IF(AND('Pedido e Cotação'!H43="CAL Flúor Orange 560",'Pedido e Cotação'!F43=200),AP$11,IF(AND('Pedido e Cotação'!H43="CAL Flúor Orange 560",'Pedido e Cotação'!F43=1000),AQ$11,"")))))))</f>
        <v/>
      </c>
      <c r="G33" s="241" t="str">
        <f aca="false">IF('Pedido e Cotação'!H43=0,"",IF(AND('Pedido e Cotação'!H43="CAL Flúor Red 590",'Pedido e Cotação'!F43=10),AL$12,IF(AND('Pedido e Cotação'!H43="CAL Flúor Red 590",'Pedido e Cotação'!F43=25),AM$12,IF(AND('Pedido e Cotação'!H43="CAL Flúor Red 590",'Pedido e Cotação'!F43=50),AN$12,IF(AND('Pedido e Cotação'!H43="CAL Flúor Red 590",'Pedido e Cotação'!F43=100),AO$12,IF(AND('Pedido e Cotação'!H43="CAL Flúor Red 590",'Pedido e Cotação'!F43=200),AP$12,IF(AND('Pedido e Cotação'!H43="CAL Flúor Red 590",'Pedido e Cotação'!F43=1000),AQ$12,"")))))))</f>
        <v/>
      </c>
      <c r="H33" s="241" t="str">
        <f aca="false">IF('Pedido e Cotação'!H43=0,"",IF(AND('Pedido e Cotação'!H43="CAL Flúor Red 610",'Pedido e Cotação'!F43=10),AL$13,IF(AND('Pedido e Cotação'!H43="CAL Flúor Red 610",'Pedido e Cotação'!F43=25),AM$13,IF(AND('Pedido e Cotação'!H43="CAL Flúor Red 610",'Pedido e Cotação'!F43=50),AN$13,IF(AND('Pedido e Cotação'!H43="CAL Flúor Red 610",'Pedido e Cotação'!F43=100),AO$13,IF(AND('Pedido e Cotação'!H43="CAL Flúor Red 610",'Pedido e Cotação'!F43=200),AP$13,IF(AND('Pedido e Cotação'!H43="CAL Flúor Red 610",'Pedido e Cotação'!F43=1000),AQ$13,"")))))))</f>
        <v/>
      </c>
      <c r="I33" s="241" t="str">
        <f aca="false">IF('Pedido e Cotação'!H43=0,"",IF(AND('Pedido e Cotação'!H43="TET",'Pedido e Cotação'!F43=10),AL$14,IF(AND('Pedido e Cotação'!H43="TET",'Pedido e Cotação'!F43=25),AM$14,IF(AND('Pedido e Cotação'!H43="TET",'Pedido e Cotação'!F43=50),AN$14,IF(AND('Pedido e Cotação'!H43="TET",'Pedido e Cotação'!F43=100),AO$14,IF(AND('Pedido e Cotação'!H43="TET",'Pedido e Cotação'!F43=200),AP$14,IF(AND('Pedido e Cotação'!H43="TET",'Pedido e Cotação'!F43=1000),AQ$14,"")))))))</f>
        <v/>
      </c>
      <c r="J33" s="241" t="str">
        <f aca="false">IF('Pedido e Cotação'!H43=0,"",IF(AND('Pedido e Cotação'!H43="PEG-6",'Pedido e Cotação'!F43=10),AL$19,IF(AND('Pedido e Cotação'!H43="PEG-6",'Pedido e Cotação'!F43=25),AM$19,IF(AND('Pedido e Cotação'!H43="PEG-6",'Pedido e Cotação'!F43=50),AN$19,IF(AND('Pedido e Cotação'!H43="PEG-6",'Pedido e Cotação'!F43=100),AO$19,IF(AND('Pedido e Cotação'!H43="PEG-6",'Pedido e Cotação'!F43=200),AP$19,IF(AND('Pedido e Cotação'!H43="PEG-6",'Pedido e Cotação'!F43=1000),AQ$19,"")))))))</f>
        <v/>
      </c>
      <c r="K33" s="241" t="str">
        <f aca="false">IF('Pedido e Cotação'!H43=0,"",IF(AND('Pedido e Cotação'!H43="Biotina",'Pedido e Cotação'!F43=10),AL$18,IF(AND('Pedido e Cotação'!H43="Biotina",'Pedido e Cotação'!F43=25),AM$18,IF(AND('Pedido e Cotação'!H43="Biotina",'Pedido e Cotação'!F43=50),AN$18,IF(AND('Pedido e Cotação'!H43="Biotina",'Pedido e Cotação'!F43=100),AO$18,IF(AND('Pedido e Cotação'!H43="Biotina",'Pedido e Cotação'!F43=200),AP$18,IF(AND('Pedido e Cotação'!H43="Biotina",'Pedido e Cotação'!F43=1000),AQ$18,"")))))))</f>
        <v/>
      </c>
      <c r="L33" s="241" t="str">
        <f aca="false">IF('Pedido e Cotação'!H43=0,"",IF(AND('Pedido e Cotação'!H43="Thiol C6",'Pedido e Cotação'!F43=10),AL$22,IF(AND('Pedido e Cotação'!H43="Thiol C6",'Pedido e Cotação'!F43=25),AM$22,IF(AND('Pedido e Cotação'!H43="Thiol C6",'Pedido e Cotação'!F43=50),AN$22,IF(AND('Pedido e Cotação'!H43="Thiol C6",'Pedido e Cotação'!F43=100),AO$22,IF(AND('Pedido e Cotação'!H43="Thiol C6",'Pedido e Cotação'!F43=200),AP$22,IF(AND('Pedido e Cotação'!H43="Thiol C6",'Pedido e Cotação'!F43=1000),AQ$22,"")))))))</f>
        <v/>
      </c>
      <c r="M33" s="241" t="str">
        <f aca="false">IF('Pedido e Cotação'!H43=0,"",IF(AND('Pedido e Cotação'!H43="Cy3",'Pedido e Cotação'!F43=10),AL$16,IF(AND('Pedido e Cotação'!H43="Cy3",'Pedido e Cotação'!F43=25),AM$16,IF(AND('Pedido e Cotação'!H43="Cy3",'Pedido e Cotação'!F43=50),AN$16,IF(AND('Pedido e Cotação'!H43="Cy3",'Pedido e Cotação'!F43=100),AO$16,IF(AND('Pedido e Cotação'!H43="Cy3",'Pedido e Cotação'!F43=200),AP$16,IF(AND('Pedido e Cotação'!H43="Cy3",'Pedido e Cotação'!F43=1000),AQ$16,"")))))))</f>
        <v/>
      </c>
      <c r="N33" s="241" t="str">
        <f aca="false">IF('Pedido e Cotação'!H43=0,"",IF(AND('Pedido e Cotação'!H43="Cy5",'Pedido e Cotação'!F43=10),AL$17,IF(AND('Pedido e Cotação'!H43="Cy5",'Pedido e Cotação'!F43=25),AM$17,IF(AND('Pedido e Cotação'!H43="Cy5",'Pedido e Cotação'!F43=50),AN$17,IF(AND('Pedido e Cotação'!H43="Cy5",'Pedido e Cotação'!F43=100),AO$17,IF(AND('Pedido e Cotação'!H43="Cy5",'Pedido e Cotação'!F43=200),AP$17,IF(AND('Pedido e Cotação'!H43="Cy5",'Pedido e Cotação'!F43=1000),AQ$17,"")))))))</f>
        <v/>
      </c>
      <c r="O33" s="241" t="str">
        <f aca="false">IF('Pedido e Cotação'!H43=0,"",IF(AND('Pedido e Cotação'!H43="C3 Spacer",'Pedido e Cotação'!F43=10),AL$20,IF(AND('Pedido e Cotação'!H43="C3 Spacer",'Pedido e Cotação'!F43=25),AM$20,IF(AND('Pedido e Cotação'!H43="C3 Spacer",'Pedido e Cotação'!F43=50),AN$20,IF(AND('Pedido e Cotação'!H43="C3 Spacer",'Pedido e Cotação'!F43=100),AO$20,IF(AND('Pedido e Cotação'!H43="C3 Spacer",'Pedido e Cotação'!F43=200),AP$20,IF(AND('Pedido e Cotação'!H43="C3 Spacer",'Pedido e Cotação'!F43=1000),AQ$20,"")))))))</f>
        <v/>
      </c>
      <c r="P33" s="241" t="str">
        <f aca="false">IF('Pedido e Cotação'!H43=0,"",IF(AND('Pedido e Cotação'!H43="C6 Spacer",'Pedido e Cotação'!F43=10),AL$21,IF(AND('Pedido e Cotação'!H43="C6 Spacer",'Pedido e Cotação'!F43=25),AM$21,IF(AND('Pedido e Cotação'!H43="C6 Spacer",'Pedido e Cotação'!F43=50),AN$21,IF(AND('Pedido e Cotação'!H43="C6 Spacer",'Pedido e Cotação'!F43=100),AO$21,IF(AND('Pedido e Cotação'!H43="C6 Spacer",'Pedido e Cotação'!F43=200),AP$21,IF(AND('Pedido e Cotação'!H43="C6 Spacer",'Pedido e Cotação'!F43=1000),AQ$21,"")))))))</f>
        <v/>
      </c>
      <c r="Q33" s="241" t="str">
        <f aca="false">IF('Pedido e Cotação'!H43=0,"",IF(AND('Pedido e Cotação'!H43="HEX",'Pedido e Cotação'!F43=10),AL$15,IF(AND('Pedido e Cotação'!H43="HEX",'Pedido e Cotação'!F43=25),AM$15,IF(AND('Pedido e Cotação'!H43="HEX",'Pedido e Cotação'!F43=50),AN$15,IF(AND('Pedido e Cotação'!H43="HEX",'Pedido e Cotação'!F43=100),AO$15,IF(AND('Pedido e Cotação'!H43="HEX",'Pedido e Cotação'!F43=200),AP$15,IF(AND('Pedido e Cotação'!H43="HEX",'Pedido e Cotação'!F43=1000),AQ$15,"")))))))</f>
        <v/>
      </c>
      <c r="R33" s="241" t="str">
        <f aca="false">IF('Pedido e Cotação'!H43=0,"",IF(AND('Pedido e Cotação'!H43="Amino C6",'Pedido e Cotação'!F43=10),AL$23,IF(AND('Pedido e Cotação'!H43="Amino C6",'Pedido e Cotação'!F43=25),AM$23,IF(AND('Pedido e Cotação'!H43="Amino C6",'Pedido e Cotação'!F43=50),AN$23,IF(AND('Pedido e Cotação'!H43="Amino C6",'Pedido e Cotação'!F43=100),AO$23,IF(AND('Pedido e Cotação'!H43="Amino C6",'Pedido e Cotação'!F43=200),AP$23,IF(AND('Pedido e Cotação'!H43="Amino C6",'Pedido e Cotação'!F43=1000),AQ$23,"")))))))</f>
        <v/>
      </c>
      <c r="S33" s="241" t="str">
        <f aca="false">IF('Pedido e Cotação'!I43=0,"",IF(AND('Pedido e Cotação'!I43="FAM",'Pedido e Cotação'!F43=10),AL$24,IF(AND('Pedido e Cotação'!I43="FAM",'Pedido e Cotação'!F43=25),AM$24,IF(AND('Pedido e Cotação'!I43="FAM",'Pedido e Cotação'!F43=50),AN$24,IF(AND('Pedido e Cotação'!I43="FAM",'Pedido e Cotação'!F43=100),AO$24,IF(AND('Pedido e Cotação'!I43="FAM",'Pedido e Cotação'!F43=200),AP$24,IF(AND('Pedido e Cotação'!I43="FAM",'Pedido e Cotação'!F43=1000),AQ$24,"")))))))</f>
        <v/>
      </c>
      <c r="T33" s="241" t="str">
        <f aca="false">IF('Pedido e Cotação'!I43=0,"",IF(AND('Pedido e Cotação'!I43="Amino On",'Pedido e Cotação'!F43=10),AL$25,IF(AND('Pedido e Cotação'!I43="Amino On",'Pedido e Cotação'!F43=25),AM$25,IF(AND('Pedido e Cotação'!I43="Amino On",'Pedido e Cotação'!F43=50),AN$25,IF(AND('Pedido e Cotação'!I43="Amino On",'Pedido e Cotação'!F43=100),AO$25,IF(AND('Pedido e Cotação'!I43="Amino On",'Pedido e Cotação'!F43=200),AP$25,IF(AND('Pedido e Cotação'!I43="Amino On",'Pedido e Cotação'!F43=1000),AQ$25,"")))))))</f>
        <v/>
      </c>
      <c r="U33" s="241" t="str">
        <f aca="false">IF('Pedido e Cotação'!I43=0,"",IF(AND('Pedido e Cotação'!I43="TAMRA",'Pedido e Cotação'!F43=10),AL$26,IF(AND('Pedido e Cotação'!I43="TAMRA",'Pedido e Cotação'!F43=25),AM$26,IF(AND('Pedido e Cotação'!I43="TAMRA",'Pedido e Cotação'!F43=50),AN$26,IF(AND('Pedido e Cotação'!I43="TAMRA",'Pedido e Cotação'!F43=100),AO$26,IF(AND('Pedido e Cotação'!I43="TAMRA",'Pedido e Cotação'!F43=200),AP$26,IF(AND('Pedido e Cotação'!I43="TAMRA",'Pedido e Cotação'!F43=1000),AQ$26,"")))))))</f>
        <v/>
      </c>
      <c r="V33" s="241" t="str">
        <f aca="false">IF('Pedido e Cotação'!I43=0,"",IF(AND('Pedido e Cotação'!I43="BHQ 1",'Pedido e Cotação'!F43=10),AL$27,IF(AND('Pedido e Cotação'!I43="BHQ 1",'Pedido e Cotação'!F43=25),AM$27,IF(AND('Pedido e Cotação'!I43="BHQ 1",'Pedido e Cotação'!F43=50),AN$27,IF(AND('Pedido e Cotação'!I43="BHQ 1",'Pedido e Cotação'!F43=100),AO$27,IF(AND('Pedido e Cotação'!I43="BHQ 1",'Pedido e Cotação'!F43=200),AP$27,IF(AND('Pedido e Cotação'!I43="BHQ 1",'Pedido e Cotação'!F43=1000),AQ$27,"")))))))</f>
        <v/>
      </c>
      <c r="W33" s="241" t="str">
        <f aca="false">IF('Pedido e Cotação'!I43=0,"",IF(AND('Pedido e Cotação'!I43="BHQ 2",'Pedido e Cotação'!F43=10),AL$28,IF(AND('Pedido e Cotação'!I43="BHQ 2",'Pedido e Cotação'!F43=25),AM$28,IF(AND('Pedido e Cotação'!I43="BHQ 2",'Pedido e Cotação'!F43=50),AN$28,IF(AND('Pedido e Cotação'!I43="BHQ 2",'Pedido e Cotação'!F43=100),AO$28,IF(AND('Pedido e Cotação'!I43="BHQ 2",'Pedido e Cotação'!F43=200),AP$28,IF(AND('Pedido e Cotação'!I43="BHQ 2",'Pedido e Cotação'!F43=1000),AQ$28,"")))))))</f>
        <v/>
      </c>
      <c r="X33" s="241" t="str">
        <f aca="false">IF('Pedido e Cotação'!I43=0,"",IF(AND('Pedido e Cotação'!I43="BHQ 3",'Pedido e Cotação'!F43=10),AL$29,IF(AND('Pedido e Cotação'!I43="BHQ 3",'Pedido e Cotação'!F43=25),AM$29,IF(AND('Pedido e Cotação'!I43="BHQ 3",'Pedido e Cotação'!F43=50),AN$29,IF(AND('Pedido e Cotação'!I43="BHQ 3",'Pedido e Cotação'!F43=100),AO$29,IF(AND('Pedido e Cotação'!I43="BHQ 3",'Pedido e Cotação'!F43=200),AP$29,IF(AND('Pedido e Cotação'!I43="BHQ 3",'Pedido e Cotação'!F43=1000),AQ$29,"")))))))</f>
        <v/>
      </c>
      <c r="Y33" s="241" t="str">
        <f aca="false">IF('Pedido e Cotação'!I43=0,"",IF(AND('Pedido e Cotação'!I43="ROX",'Pedido e Cotação'!F43=10),AL$31,IF(AND('Pedido e Cotação'!I43="ROX",'Pedido e Cotação'!F43=25),AM$31,IF(AND('Pedido e Cotação'!I43="ROX",'Pedido e Cotação'!F43=50),AN$31,IF(AND('Pedido e Cotação'!I43="ROX",'Pedido e Cotação'!F43=100),AO$31,IF(AND('Pedido e Cotação'!I43="ROX",'Pedido e Cotação'!F43=200),AP$31,IF(AND('Pedido e Cotação'!I43="ROX",'Pedido e Cotação'!F43=1000),AQ$31,"")))))))</f>
        <v/>
      </c>
      <c r="Z33" s="241" t="str">
        <f aca="false">IF('Pedido e Cotação'!I43=0,"",IF(AND('Pedido e Cotação'!I43="Dabcyl",'Pedido e Cotação'!F43=10),AL$30,IF(AND('Pedido e Cotação'!I43="Dabcyl",'Pedido e Cotação'!F43=25),AM$30,IF(AND('Pedido e Cotação'!I43="Dabcyl",'Pedido e Cotação'!F43=50),AN$30,IF(AND('Pedido e Cotação'!I43="Dabcyl",'Pedido e Cotação'!F43=100),AO$30,IF(AND('Pedido e Cotação'!I43="Dabcyl",'Pedido e Cotação'!F43=200),AP$30,IF(AND('Pedido e Cotação'!I43="Dabcyl",'Pedido e Cotação'!F43=1000),AQ$30,"")))))))</f>
        <v/>
      </c>
      <c r="AA33" s="242" t="str">
        <f aca="false">IF('Pedido e Cotação'!I43=0,"",IF(AND('Pedido e Cotação'!I43="Colesterol TEG",'Pedido e Cotação'!F43=10),AL$32,IF(AND('Pedido e Cotação'!I43="Colesterol TEG",'Pedido e Cotação'!F43=25),AM$32,IF(AND('Pedido e Cotação'!I43="Colesterol TEG",'Pedido e Cotação'!F43=50),AN$32,IF(AND('Pedido e Cotação'!I43="Colesterol TEG",'Pedido e Cotação'!F43=100),AO$32,IF(AND('Pedido e Cotação'!I43="Colesterol TEG",'Pedido e Cotação'!F43=200),AP$32,IF(AND('Pedido e Cotação'!I43="Colesterol TEG",'Pedido e Cotação'!F43=1000),AQ$32,"")))))))</f>
        <v/>
      </c>
      <c r="AB33" s="242" t="str">
        <f aca="false">IF('Pedido e Cotação'!I43=0,"",IF(AND('Pedido e Cotação'!I43="Ferroceno",'Pedido e Cotação'!F43=10),AL$33,IF(AND('Pedido e Cotação'!I43="Ferroceno",'Pedido e Cotação'!F43=25),AM$33,IF(AND('Pedido e Cotação'!I43="Ferroceno",'Pedido e Cotação'!F43=50),AN$33,IF(AND('Pedido e Cotação'!I43="Ferroceno",'Pedido e Cotação'!F43=100),AO$33,IF(AND('Pedido e Cotação'!I43="Ferroceno",'Pedido e Cotação'!F43=200),AP$33,IF(AND('Pedido e Cotação'!I43="Ferroceno",'Pedido e Cotação'!F43=1000),AQ$33,"")))))))</f>
        <v/>
      </c>
      <c r="AC33" s="242" t="str">
        <f aca="false">IF('Pedido e Cotação'!I43=0,"",IF(AND('Pedido e Cotação'!I43="Spacer C3",'Pedido e Cotação'!F43=10),AL$36,IF(AND('Pedido e Cotação'!I43="Spacer C3",'Pedido e Cotação'!F43=25),AM$36,IF(AND('Pedido e Cotação'!I43="Spacer C3",'Pedido e Cotação'!F43=50),AN$36,IF(AND('Pedido e Cotação'!I43="Spacer C3",'Pedido e Cotação'!F43=100),AO$36,IF(AND('Pedido e Cotação'!I43="Spacer C3",'Pedido e Cotação'!F43=200),AP$36,IF(AND('Pedido e Cotação'!I43="Spacer C3",'Pedido e Cotação'!F43=1000),AQ$36,"")))))))</f>
        <v/>
      </c>
      <c r="AD33" s="242" t="str">
        <f aca="false">IF('Pedido e Cotação'!I43=0,"",IF(AND('Pedido e Cotação'!I43="Spacer C6",'Pedido e Cotação'!F43=10),AL$37,IF(AND('Pedido e Cotação'!I43="Spacer C6",'Pedido e Cotação'!F43=25),AM$37,IF(AND('Pedido e Cotação'!I43="Spacer C6",'Pedido e Cotação'!F43=50),AN$37,IF(AND('Pedido e Cotação'!I43="Spacer C6",'Pedido e Cotação'!F43=100),AO$37,IF(AND('Pedido e Cotação'!I43="Spacer C6",'Pedido e Cotação'!F43=200),AP$37,IF(AND('Pedido e Cotação'!I43="Spacer C6",'Pedido e Cotação'!F43=1000),AQ$37,"")))))))</f>
        <v/>
      </c>
      <c r="AE33" s="242" t="str">
        <f aca="false">IF('Pedido e Cotação'!I43=0,"",IF(AND('Pedido e Cotação'!I43="Biotina",'Pedido e Cotação'!F43=10),AL$38,IF(AND('Pedido e Cotação'!I43="Biotina",'Pedido e Cotação'!F43=25),AM$38,IF(AND('Pedido e Cotação'!I43="Biotina",'Pedido e Cotação'!F43=50),AN$38,IF(AND('Pedido e Cotação'!I43="Biotina",'Pedido e Cotação'!F43=100),AO$38,IF(AND('Pedido e Cotação'!I43="Biotina",'Pedido e Cotação'!F43=200),AP$38,IF(AND('Pedido e Cotação'!I43="Biotina",'Pedido e Cotação'!F43=1000),AQ$38,"")))))))</f>
        <v/>
      </c>
      <c r="AF33" s="242" t="str">
        <f aca="false">IF('Pedido e Cotação'!I43=0,"",IF(AND('Pedido e Cotação'!I43="Fosforilação",'Pedido e Cotação'!F43=10),AL$39,IF(AND('Pedido e Cotação'!I43="Fosforilação",'Pedido e Cotação'!F43=25),AM$39,IF(AND('Pedido e Cotação'!I43="Fosforilação",'Pedido e Cotação'!F43=50),AN$39,IF(AND('Pedido e Cotação'!I43="Fosforilação",'Pedido e Cotação'!F43=100),AO$39,IF(AND('Pedido e Cotação'!I43="Fosforilação",'Pedido e Cotação'!F43=200),AP$39,IF(AND('Pedido e Cotação'!I43="Fosforilação",'Pedido e Cotação'!F43=1000),AQ$39,"")))))))</f>
        <v/>
      </c>
      <c r="AG33" s="242" t="str">
        <f aca="false">IF('Pedido e Cotação'!I43=0,"",IF(AND('Pedido e Cotação'!I43="Thiol C6",'Pedido e Cotação'!F43=10),AL$34,IF(AND('Pedido e Cotação'!I43="Thiol C6",'Pedido e Cotação'!F43=25),AM$34,IF(AND('Pedido e Cotação'!I43="Thiol C6",'Pedido e Cotação'!F43=50),AN$34,IF(AND('Pedido e Cotação'!I43="Thiol C6",'Pedido e Cotação'!F43=100),AO$34,IF(AND('Pedido e Cotação'!I43="Thiol C6",'Pedido e Cotação'!F43=200),AP$34,IF(AND('Pedido e Cotação'!I43="Thiol C6",'Pedido e Cotação'!F43=1000),AQ$34,"")))))))</f>
        <v/>
      </c>
      <c r="AH33" s="242" t="str">
        <f aca="false">IF('Pedido e Cotação'!I43=0,"",IF(AND('Pedido e Cotação'!I43="Dithiol Serinol",'Pedido e Cotação'!F43=10),AL$35,IF(AND('Pedido e Cotação'!I43="Dithiol Serinol",'Pedido e Cotação'!F43=25),AM$35,IF(AND('Pedido e Cotação'!I43="Dithiol Serinol",'Pedido e Cotação'!F43=50),AN$35,IF(AND('Pedido e Cotação'!I43="Dithiol Serinol",'Pedido e Cotação'!F43=100),AO$35,IF(AND('Pedido e Cotação'!I43="Dithiol Serinol",'Pedido e Cotação'!F43=200),AP$35,IF(AND('Pedido e Cotação'!I43="Dithiol Serinol",'Pedido e Cotação'!F43=1000),AQ$35,"")))))))</f>
        <v/>
      </c>
      <c r="AI33" s="241" t="n">
        <f aca="false">SUM(A33:AH33)</f>
        <v>0</v>
      </c>
      <c r="AJ33" s="249"/>
      <c r="AK33" s="253" t="s">
        <v>90</v>
      </c>
      <c r="AL33" s="219" t="s">
        <v>399</v>
      </c>
      <c r="AM33" s="219" t="n">
        <v>330</v>
      </c>
      <c r="AN33" s="219" t="n">
        <v>395</v>
      </c>
      <c r="AO33" s="219" t="n">
        <v>470</v>
      </c>
      <c r="AP33" s="219" t="n">
        <v>565</v>
      </c>
      <c r="AQ33" s="220" t="n">
        <v>847</v>
      </c>
    </row>
    <row r="34" customFormat="false" ht="14.25" hidden="false" customHeight="true" outlineLevel="0" collapsed="false">
      <c r="A34" s="241" t="str">
        <f aca="false">IF('Pedido e Cotação'!H44=0,"",IF(AND('Pedido e Cotação'!H44="FAM",'Pedido e Cotação'!F44=10),AL$6,IF(AND('Pedido e Cotação'!H44="FAM",'Pedido e Cotação'!F44=25),AM$6,IF(AND('Pedido e Cotação'!H44="FAM",'Pedido e Cotação'!F44=50),AN$6,IF(AND('Pedido e Cotação'!H44="FAM",'Pedido e Cotação'!F44=100),AO$6,IF(AND('Pedido e Cotação'!H44="FAM",'Pedido e Cotação'!F44=200),AP$6,IF(AND('Pedido e Cotação'!H44="FAM",'Pedido e Cotação'!F44=1000),AQ$6,"")))))))</f>
        <v/>
      </c>
      <c r="B34" s="241" t="str">
        <f aca="false">IF('Pedido e Cotação'!H44=0,"",IF(AND('Pedido e Cotação'!H44="Fosforilação",'Pedido e Cotação'!F44=10),AL$7,IF(AND('Pedido e Cotação'!H44="Fosforilação",'Pedido e Cotação'!F44=25),AM$7,IF(AND('Pedido e Cotação'!H44="Fosforilação",'Pedido e Cotação'!F44=50),AN$7,IF(AND('Pedido e Cotação'!H44="Fosforilação",'Pedido e Cotação'!F44=100),AO$7,IF(AND('Pedido e Cotação'!H44="Fosforilação",'Pedido e Cotação'!F44=200),AP$7,IF(AND('Pedido e Cotação'!H44="Fosforilação",'Pedido e Cotação'!F44=1000),AQ$7,"")))))))</f>
        <v/>
      </c>
      <c r="C34" s="241" t="str">
        <f aca="false">IF('Pedido e Cotação'!H44=0,"",IF(AND('Pedido e Cotação'!H44="Quasar 570",'Pedido e Cotação'!F44=10),AL$8,IF(AND('Pedido e Cotação'!H44="Quasar 570",'Pedido e Cotação'!F44=25),AM$8,IF(AND('Pedido e Cotação'!H44="Quasar 570",'Pedido e Cotação'!F44=50),AN$8,IF(AND('Pedido e Cotação'!H44="Quasar 570",'Pedido e Cotação'!F44=100),AO$8,IF(AND('Pedido e Cotação'!H44="Quasar 570",'Pedido e Cotação'!F44=200),AP$8,IF(AND('Pedido e Cotação'!H44="Quasar 570",'Pedido e Cotação'!F44=1000),AQ$8,"")))))))</f>
        <v/>
      </c>
      <c r="D34" s="241" t="str">
        <f aca="false">IF('Pedido e Cotação'!H44=0,"",IF(AND('Pedido e Cotação'!H44="Quasar 670",'Pedido e Cotação'!F44=10),AL$9,IF(AND('Pedido e Cotação'!H44="Quasar 670",'Pedido e Cotação'!F44=25),AM$9,IF(AND('Pedido e Cotação'!H44="Quasar 670",'Pedido e Cotação'!F44=50),AN$9,IF(AND('Pedido e Cotação'!H44="Quasar 670",'Pedido e Cotação'!F44=100),AO$9,IF(AND('Pedido e Cotação'!H44="Quasar 670",'Pedido e Cotação'!F44=200),AP$9,IF(AND('Pedido e Cotação'!H44="Quasar 670",'Pedido e Cotação'!F44=1000),AQ$9,"")))))))</f>
        <v/>
      </c>
      <c r="E34" s="241" t="str">
        <f aca="false">IF('Pedido e Cotação'!H44=0,"",IF(AND('Pedido e Cotação'!H44="Quasar 705",'Pedido e Cotação'!F44=10),AL$10,IF(AND('Pedido e Cotação'!H44="Quasar 705",'Pedido e Cotação'!F44=25),AM$10,IF(AND('Pedido e Cotação'!H44="Quasar 705",'Pedido e Cotação'!F44=50),AN$10,IF(AND('Pedido e Cotação'!H44="Quasar 705",'Pedido e Cotação'!F44=100),AO$10,IF(AND('Pedido e Cotação'!H44="Quasar 705",'Pedido e Cotação'!F44=200),AP$10,IF(AND('Pedido e Cotação'!H44="Quasar 705",'Pedido e Cotação'!F44=1000),AQ$10,"")))))))</f>
        <v/>
      </c>
      <c r="F34" s="241" t="str">
        <f aca="false">IF('Pedido e Cotação'!H44=0,"",IF(AND('Pedido e Cotação'!H44="CAL Flúor Orange 560",'Pedido e Cotação'!F44=10),AL$11,IF(AND('Pedido e Cotação'!H44="CAL Flúor Orange 560",'Pedido e Cotação'!F44=25),AM$11,IF(AND('Pedido e Cotação'!H44="CAL Flúor Orange 560",'Pedido e Cotação'!F44=50),AN$11,IF(AND('Pedido e Cotação'!H44="CAL Flúor Orange 560",'Pedido e Cotação'!F44=100),AO$11,IF(AND('Pedido e Cotação'!H44="CAL Flúor Orange 560",'Pedido e Cotação'!F44=200),AP$11,IF(AND('Pedido e Cotação'!H44="CAL Flúor Orange 560",'Pedido e Cotação'!F44=1000),AQ$11,"")))))))</f>
        <v/>
      </c>
      <c r="G34" s="241" t="str">
        <f aca="false">IF('Pedido e Cotação'!H44=0,"",IF(AND('Pedido e Cotação'!H44="CAL Flúor Red 590",'Pedido e Cotação'!F44=10),AL$12,IF(AND('Pedido e Cotação'!H44="CAL Flúor Red 590",'Pedido e Cotação'!F44=25),AM$12,IF(AND('Pedido e Cotação'!H44="CAL Flúor Red 590",'Pedido e Cotação'!F44=50),AN$12,IF(AND('Pedido e Cotação'!H44="CAL Flúor Red 590",'Pedido e Cotação'!F44=100),AO$12,IF(AND('Pedido e Cotação'!H44="CAL Flúor Red 590",'Pedido e Cotação'!F44=200),AP$12,IF(AND('Pedido e Cotação'!H44="CAL Flúor Red 590",'Pedido e Cotação'!F44=1000),AQ$12,"")))))))</f>
        <v/>
      </c>
      <c r="H34" s="241" t="str">
        <f aca="false">IF('Pedido e Cotação'!H44=0,"",IF(AND('Pedido e Cotação'!H44="CAL Flúor Red 610",'Pedido e Cotação'!F44=10),AL$13,IF(AND('Pedido e Cotação'!H44="CAL Flúor Red 610",'Pedido e Cotação'!F44=25),AM$13,IF(AND('Pedido e Cotação'!H44="CAL Flúor Red 610",'Pedido e Cotação'!F44=50),AN$13,IF(AND('Pedido e Cotação'!H44="CAL Flúor Red 610",'Pedido e Cotação'!F44=100),AO$13,IF(AND('Pedido e Cotação'!H44="CAL Flúor Red 610",'Pedido e Cotação'!F44=200),AP$13,IF(AND('Pedido e Cotação'!H44="CAL Flúor Red 610",'Pedido e Cotação'!F44=1000),AQ$13,"")))))))</f>
        <v/>
      </c>
      <c r="I34" s="241" t="str">
        <f aca="false">IF('Pedido e Cotação'!H44=0,"",IF(AND('Pedido e Cotação'!H44="TET",'Pedido e Cotação'!F44=10),AL$14,IF(AND('Pedido e Cotação'!H44="TET",'Pedido e Cotação'!F44=25),AM$14,IF(AND('Pedido e Cotação'!H44="TET",'Pedido e Cotação'!F44=50),AN$14,IF(AND('Pedido e Cotação'!H44="TET",'Pedido e Cotação'!F44=100),AO$14,IF(AND('Pedido e Cotação'!H44="TET",'Pedido e Cotação'!F44=200),AP$14,IF(AND('Pedido e Cotação'!H44="TET",'Pedido e Cotação'!F44=1000),AQ$14,"")))))))</f>
        <v/>
      </c>
      <c r="J34" s="241" t="str">
        <f aca="false">IF('Pedido e Cotação'!H44=0,"",IF(AND('Pedido e Cotação'!H44="PEG-6",'Pedido e Cotação'!F44=10),AL$19,IF(AND('Pedido e Cotação'!H44="PEG-6",'Pedido e Cotação'!F44=25),AM$19,IF(AND('Pedido e Cotação'!H44="PEG-6",'Pedido e Cotação'!F44=50),AN$19,IF(AND('Pedido e Cotação'!H44="PEG-6",'Pedido e Cotação'!F44=100),AO$19,IF(AND('Pedido e Cotação'!H44="PEG-6",'Pedido e Cotação'!F44=200),AP$19,IF(AND('Pedido e Cotação'!H44="PEG-6",'Pedido e Cotação'!F44=1000),AQ$19,"")))))))</f>
        <v/>
      </c>
      <c r="K34" s="241" t="str">
        <f aca="false">IF('Pedido e Cotação'!H44=0,"",IF(AND('Pedido e Cotação'!H44="Biotina",'Pedido e Cotação'!F44=10),AL$18,IF(AND('Pedido e Cotação'!H44="Biotina",'Pedido e Cotação'!F44=25),AM$18,IF(AND('Pedido e Cotação'!H44="Biotina",'Pedido e Cotação'!F44=50),AN$18,IF(AND('Pedido e Cotação'!H44="Biotina",'Pedido e Cotação'!F44=100),AO$18,IF(AND('Pedido e Cotação'!H44="Biotina",'Pedido e Cotação'!F44=200),AP$18,IF(AND('Pedido e Cotação'!H44="Biotina",'Pedido e Cotação'!F44=1000),AQ$18,"")))))))</f>
        <v/>
      </c>
      <c r="L34" s="241" t="str">
        <f aca="false">IF('Pedido e Cotação'!H44=0,"",IF(AND('Pedido e Cotação'!H44="Thiol C6",'Pedido e Cotação'!F44=10),AL$22,IF(AND('Pedido e Cotação'!H44="Thiol C6",'Pedido e Cotação'!F44=25),AM$22,IF(AND('Pedido e Cotação'!H44="Thiol C6",'Pedido e Cotação'!F44=50),AN$22,IF(AND('Pedido e Cotação'!H44="Thiol C6",'Pedido e Cotação'!F44=100),AO$22,IF(AND('Pedido e Cotação'!H44="Thiol C6",'Pedido e Cotação'!F44=200),AP$22,IF(AND('Pedido e Cotação'!H44="Thiol C6",'Pedido e Cotação'!F44=1000),AQ$22,"")))))))</f>
        <v/>
      </c>
      <c r="M34" s="241" t="str">
        <f aca="false">IF('Pedido e Cotação'!H44=0,"",IF(AND('Pedido e Cotação'!H44="Cy3",'Pedido e Cotação'!F44=10),AL$16,IF(AND('Pedido e Cotação'!H44="Cy3",'Pedido e Cotação'!F44=25),AM$16,IF(AND('Pedido e Cotação'!H44="Cy3",'Pedido e Cotação'!F44=50),AN$16,IF(AND('Pedido e Cotação'!H44="Cy3",'Pedido e Cotação'!F44=100),AO$16,IF(AND('Pedido e Cotação'!H44="Cy3",'Pedido e Cotação'!F44=200),AP$16,IF(AND('Pedido e Cotação'!H44="Cy3",'Pedido e Cotação'!F44=1000),AQ$16,"")))))))</f>
        <v/>
      </c>
      <c r="N34" s="241" t="str">
        <f aca="false">IF('Pedido e Cotação'!H44=0,"",IF(AND('Pedido e Cotação'!H44="Cy5",'Pedido e Cotação'!F44=10),AL$17,IF(AND('Pedido e Cotação'!H44="Cy5",'Pedido e Cotação'!F44=25),AM$17,IF(AND('Pedido e Cotação'!H44="Cy5",'Pedido e Cotação'!F44=50),AN$17,IF(AND('Pedido e Cotação'!H44="Cy5",'Pedido e Cotação'!F44=100),AO$17,IF(AND('Pedido e Cotação'!H44="Cy5",'Pedido e Cotação'!F44=200),AP$17,IF(AND('Pedido e Cotação'!H44="Cy5",'Pedido e Cotação'!F44=1000),AQ$17,"")))))))</f>
        <v/>
      </c>
      <c r="O34" s="241" t="str">
        <f aca="false">IF('Pedido e Cotação'!H44=0,"",IF(AND('Pedido e Cotação'!H44="C3 Spacer",'Pedido e Cotação'!F44=10),AL$20,IF(AND('Pedido e Cotação'!H44="C3 Spacer",'Pedido e Cotação'!F44=25),AM$20,IF(AND('Pedido e Cotação'!H44="C3 Spacer",'Pedido e Cotação'!F44=50),AN$20,IF(AND('Pedido e Cotação'!H44="C3 Spacer",'Pedido e Cotação'!F44=100),AO$20,IF(AND('Pedido e Cotação'!H44="C3 Spacer",'Pedido e Cotação'!F44=200),AP$20,IF(AND('Pedido e Cotação'!H44="C3 Spacer",'Pedido e Cotação'!F44=1000),AQ$20,"")))))))</f>
        <v/>
      </c>
      <c r="P34" s="241" t="str">
        <f aca="false">IF('Pedido e Cotação'!H44=0,"",IF(AND('Pedido e Cotação'!H44="C6 Spacer",'Pedido e Cotação'!F44=10),AL$21,IF(AND('Pedido e Cotação'!H44="C6 Spacer",'Pedido e Cotação'!F44=25),AM$21,IF(AND('Pedido e Cotação'!H44="C6 Spacer",'Pedido e Cotação'!F44=50),AN$21,IF(AND('Pedido e Cotação'!H44="C6 Spacer",'Pedido e Cotação'!F44=100),AO$21,IF(AND('Pedido e Cotação'!H44="C6 Spacer",'Pedido e Cotação'!F44=200),AP$21,IF(AND('Pedido e Cotação'!H44="C6 Spacer",'Pedido e Cotação'!F44=1000),AQ$21,"")))))))</f>
        <v/>
      </c>
      <c r="Q34" s="241" t="str">
        <f aca="false">IF('Pedido e Cotação'!H44=0,"",IF(AND('Pedido e Cotação'!H44="HEX",'Pedido e Cotação'!F44=10),AL$15,IF(AND('Pedido e Cotação'!H44="HEX",'Pedido e Cotação'!F44=25),AM$15,IF(AND('Pedido e Cotação'!H44="HEX",'Pedido e Cotação'!F44=50),AN$15,IF(AND('Pedido e Cotação'!H44="HEX",'Pedido e Cotação'!F44=100),AO$15,IF(AND('Pedido e Cotação'!H44="HEX",'Pedido e Cotação'!F44=200),AP$15,IF(AND('Pedido e Cotação'!H44="HEX",'Pedido e Cotação'!F44=1000),AQ$15,"")))))))</f>
        <v/>
      </c>
      <c r="R34" s="241" t="str">
        <f aca="false">IF('Pedido e Cotação'!H44=0,"",IF(AND('Pedido e Cotação'!H44="Amino C6",'Pedido e Cotação'!F44=10),AL$23,IF(AND('Pedido e Cotação'!H44="Amino C6",'Pedido e Cotação'!F44=25),AM$23,IF(AND('Pedido e Cotação'!H44="Amino C6",'Pedido e Cotação'!F44=50),AN$23,IF(AND('Pedido e Cotação'!H44="Amino C6",'Pedido e Cotação'!F44=100),AO$23,IF(AND('Pedido e Cotação'!H44="Amino C6",'Pedido e Cotação'!F44=200),AP$23,IF(AND('Pedido e Cotação'!H44="Amino C6",'Pedido e Cotação'!F44=1000),AQ$23,"")))))))</f>
        <v/>
      </c>
      <c r="S34" s="241" t="str">
        <f aca="false">IF('Pedido e Cotação'!I44=0,"",IF(AND('Pedido e Cotação'!I44="FAM",'Pedido e Cotação'!F44=10),AL$24,IF(AND('Pedido e Cotação'!I44="FAM",'Pedido e Cotação'!F44=25),AM$24,IF(AND('Pedido e Cotação'!I44="FAM",'Pedido e Cotação'!F44=50),AN$24,IF(AND('Pedido e Cotação'!I44="FAM",'Pedido e Cotação'!F44=100),AO$24,IF(AND('Pedido e Cotação'!I44="FAM",'Pedido e Cotação'!F44=200),AP$24,IF(AND('Pedido e Cotação'!I44="FAM",'Pedido e Cotação'!F44=1000),AQ$24,"")))))))</f>
        <v/>
      </c>
      <c r="T34" s="241" t="str">
        <f aca="false">IF('Pedido e Cotação'!I44=0,"",IF(AND('Pedido e Cotação'!I44="Amino On",'Pedido e Cotação'!F44=10),AL$25,IF(AND('Pedido e Cotação'!I44="Amino On",'Pedido e Cotação'!F44=25),AM$25,IF(AND('Pedido e Cotação'!I44="Amino On",'Pedido e Cotação'!F44=50),AN$25,IF(AND('Pedido e Cotação'!I44="Amino On",'Pedido e Cotação'!F44=100),AO$25,IF(AND('Pedido e Cotação'!I44="Amino On",'Pedido e Cotação'!F44=200),AP$25,IF(AND('Pedido e Cotação'!I44="Amino On",'Pedido e Cotação'!F44=1000),AQ$25,"")))))))</f>
        <v/>
      </c>
      <c r="U34" s="241" t="str">
        <f aca="false">IF('Pedido e Cotação'!I44=0,"",IF(AND('Pedido e Cotação'!I44="TAMRA",'Pedido e Cotação'!F44=10),AL$26,IF(AND('Pedido e Cotação'!I44="TAMRA",'Pedido e Cotação'!F44=25),AM$26,IF(AND('Pedido e Cotação'!I44="TAMRA",'Pedido e Cotação'!F44=50),AN$26,IF(AND('Pedido e Cotação'!I44="TAMRA",'Pedido e Cotação'!F44=100),AO$26,IF(AND('Pedido e Cotação'!I44="TAMRA",'Pedido e Cotação'!F44=200),AP$26,IF(AND('Pedido e Cotação'!I44="TAMRA",'Pedido e Cotação'!F44=1000),AQ$26,"")))))))</f>
        <v/>
      </c>
      <c r="V34" s="241" t="str">
        <f aca="false">IF('Pedido e Cotação'!I44=0,"",IF(AND('Pedido e Cotação'!I44="BHQ 1",'Pedido e Cotação'!F44=10),AL$27,IF(AND('Pedido e Cotação'!I44="BHQ 1",'Pedido e Cotação'!F44=25),AM$27,IF(AND('Pedido e Cotação'!I44="BHQ 1",'Pedido e Cotação'!F44=50),AN$27,IF(AND('Pedido e Cotação'!I44="BHQ 1",'Pedido e Cotação'!F44=100),AO$27,IF(AND('Pedido e Cotação'!I44="BHQ 1",'Pedido e Cotação'!F44=200),AP$27,IF(AND('Pedido e Cotação'!I44="BHQ 1",'Pedido e Cotação'!F44=1000),AQ$27,"")))))))</f>
        <v/>
      </c>
      <c r="W34" s="241" t="str">
        <f aca="false">IF('Pedido e Cotação'!I44=0,"",IF(AND('Pedido e Cotação'!I44="BHQ 2",'Pedido e Cotação'!F44=10),AL$28,IF(AND('Pedido e Cotação'!I44="BHQ 2",'Pedido e Cotação'!F44=25),AM$28,IF(AND('Pedido e Cotação'!I44="BHQ 2",'Pedido e Cotação'!F44=50),AN$28,IF(AND('Pedido e Cotação'!I44="BHQ 2",'Pedido e Cotação'!F44=100),AO$28,IF(AND('Pedido e Cotação'!I44="BHQ 2",'Pedido e Cotação'!F44=200),AP$28,IF(AND('Pedido e Cotação'!I44="BHQ 2",'Pedido e Cotação'!F44=1000),AQ$28,"")))))))</f>
        <v/>
      </c>
      <c r="X34" s="241" t="str">
        <f aca="false">IF('Pedido e Cotação'!I44=0,"",IF(AND('Pedido e Cotação'!I44="BHQ 3",'Pedido e Cotação'!F44=10),AL$29,IF(AND('Pedido e Cotação'!I44="BHQ 3",'Pedido e Cotação'!F44=25),AM$29,IF(AND('Pedido e Cotação'!I44="BHQ 3",'Pedido e Cotação'!F44=50),AN$29,IF(AND('Pedido e Cotação'!I44="BHQ 3",'Pedido e Cotação'!F44=100),AO$29,IF(AND('Pedido e Cotação'!I44="BHQ 3",'Pedido e Cotação'!F44=200),AP$29,IF(AND('Pedido e Cotação'!I44="BHQ 3",'Pedido e Cotação'!F44=1000),AQ$29,"")))))))</f>
        <v/>
      </c>
      <c r="Y34" s="241" t="str">
        <f aca="false">IF('Pedido e Cotação'!I44=0,"",IF(AND('Pedido e Cotação'!I44="ROX",'Pedido e Cotação'!F44=10),AL$31,IF(AND('Pedido e Cotação'!I44="ROX",'Pedido e Cotação'!F44=25),AM$31,IF(AND('Pedido e Cotação'!I44="ROX",'Pedido e Cotação'!F44=50),AN$31,IF(AND('Pedido e Cotação'!I44="ROX",'Pedido e Cotação'!F44=100),AO$31,IF(AND('Pedido e Cotação'!I44="ROX",'Pedido e Cotação'!F44=200),AP$31,IF(AND('Pedido e Cotação'!I44="ROX",'Pedido e Cotação'!F44=1000),AQ$31,"")))))))</f>
        <v/>
      </c>
      <c r="Z34" s="241" t="str">
        <f aca="false">IF('Pedido e Cotação'!I44=0,"",IF(AND('Pedido e Cotação'!I44="Dabcyl",'Pedido e Cotação'!F44=10),AL$30,IF(AND('Pedido e Cotação'!I44="Dabcyl",'Pedido e Cotação'!F44=25),AM$30,IF(AND('Pedido e Cotação'!I44="Dabcyl",'Pedido e Cotação'!F44=50),AN$30,IF(AND('Pedido e Cotação'!I44="Dabcyl",'Pedido e Cotação'!F44=100),AO$30,IF(AND('Pedido e Cotação'!I44="Dabcyl",'Pedido e Cotação'!F44=200),AP$30,IF(AND('Pedido e Cotação'!I44="Dabcyl",'Pedido e Cotação'!F44=1000),AQ$30,"")))))))</f>
        <v/>
      </c>
      <c r="AA34" s="242" t="str">
        <f aca="false">IF('Pedido e Cotação'!I44=0,"",IF(AND('Pedido e Cotação'!I44="Colesterol TEG",'Pedido e Cotação'!F44=10),AL$32,IF(AND('Pedido e Cotação'!I44="Colesterol TEG",'Pedido e Cotação'!F44=25),AM$32,IF(AND('Pedido e Cotação'!I44="Colesterol TEG",'Pedido e Cotação'!F44=50),AN$32,IF(AND('Pedido e Cotação'!I44="Colesterol TEG",'Pedido e Cotação'!F44=100),AO$32,IF(AND('Pedido e Cotação'!I44="Colesterol TEG",'Pedido e Cotação'!F44=200),AP$32,IF(AND('Pedido e Cotação'!I44="Colesterol TEG",'Pedido e Cotação'!F44=1000),AQ$32,"")))))))</f>
        <v/>
      </c>
      <c r="AB34" s="242" t="str">
        <f aca="false">IF('Pedido e Cotação'!I44=0,"",IF(AND('Pedido e Cotação'!I44="Ferroceno",'Pedido e Cotação'!F44=10),AL$33,IF(AND('Pedido e Cotação'!I44="Ferroceno",'Pedido e Cotação'!F44=25),AM$33,IF(AND('Pedido e Cotação'!I44="Ferroceno",'Pedido e Cotação'!F44=50),AN$33,IF(AND('Pedido e Cotação'!I44="Ferroceno",'Pedido e Cotação'!F44=100),AO$33,IF(AND('Pedido e Cotação'!I44="Ferroceno",'Pedido e Cotação'!F44=200),AP$33,IF(AND('Pedido e Cotação'!I44="Ferroceno",'Pedido e Cotação'!F44=1000),AQ$33,"")))))))</f>
        <v/>
      </c>
      <c r="AC34" s="242" t="str">
        <f aca="false">IF('Pedido e Cotação'!I44=0,"",IF(AND('Pedido e Cotação'!I44="Spacer C3",'Pedido e Cotação'!F44=10),AL$36,IF(AND('Pedido e Cotação'!I44="Spacer C3",'Pedido e Cotação'!F44=25),AM$36,IF(AND('Pedido e Cotação'!I44="Spacer C3",'Pedido e Cotação'!F44=50),AN$36,IF(AND('Pedido e Cotação'!I44="Spacer C3",'Pedido e Cotação'!F44=100),AO$36,IF(AND('Pedido e Cotação'!I44="Spacer C3",'Pedido e Cotação'!F44=200),AP$36,IF(AND('Pedido e Cotação'!I44="Spacer C3",'Pedido e Cotação'!F44=1000),AQ$36,"")))))))</f>
        <v/>
      </c>
      <c r="AD34" s="242" t="str">
        <f aca="false">IF('Pedido e Cotação'!I44=0,"",IF(AND('Pedido e Cotação'!I44="Spacer C6",'Pedido e Cotação'!F44=10),AL$37,IF(AND('Pedido e Cotação'!I44="Spacer C6",'Pedido e Cotação'!F44=25),AM$37,IF(AND('Pedido e Cotação'!I44="Spacer C6",'Pedido e Cotação'!F44=50),AN$37,IF(AND('Pedido e Cotação'!I44="Spacer C6",'Pedido e Cotação'!F44=100),AO$37,IF(AND('Pedido e Cotação'!I44="Spacer C6",'Pedido e Cotação'!F44=200),AP$37,IF(AND('Pedido e Cotação'!I44="Spacer C6",'Pedido e Cotação'!F44=1000),AQ$37,"")))))))</f>
        <v/>
      </c>
      <c r="AE34" s="242" t="str">
        <f aca="false">IF('Pedido e Cotação'!I44=0,"",IF(AND('Pedido e Cotação'!I44="Biotina",'Pedido e Cotação'!F44=10),AL$38,IF(AND('Pedido e Cotação'!I44="Biotina",'Pedido e Cotação'!F44=25),AM$38,IF(AND('Pedido e Cotação'!I44="Biotina",'Pedido e Cotação'!F44=50),AN$38,IF(AND('Pedido e Cotação'!I44="Biotina",'Pedido e Cotação'!F44=100),AO$38,IF(AND('Pedido e Cotação'!I44="Biotina",'Pedido e Cotação'!F44=200),AP$38,IF(AND('Pedido e Cotação'!I44="Biotina",'Pedido e Cotação'!F44=1000),AQ$38,"")))))))</f>
        <v/>
      </c>
      <c r="AF34" s="242" t="str">
        <f aca="false">IF('Pedido e Cotação'!I44=0,"",IF(AND('Pedido e Cotação'!I44="Fosforilação",'Pedido e Cotação'!F44=10),AL$39,IF(AND('Pedido e Cotação'!I44="Fosforilação",'Pedido e Cotação'!F44=25),AM$39,IF(AND('Pedido e Cotação'!I44="Fosforilação",'Pedido e Cotação'!F44=50),AN$39,IF(AND('Pedido e Cotação'!I44="Fosforilação",'Pedido e Cotação'!F44=100),AO$39,IF(AND('Pedido e Cotação'!I44="Fosforilação",'Pedido e Cotação'!F44=200),AP$39,IF(AND('Pedido e Cotação'!I44="Fosforilação",'Pedido e Cotação'!F44=1000),AQ$39,"")))))))</f>
        <v/>
      </c>
      <c r="AG34" s="242" t="str">
        <f aca="false">IF('Pedido e Cotação'!I44=0,"",IF(AND('Pedido e Cotação'!I44="Thiol C6",'Pedido e Cotação'!F44=10),AL$34,IF(AND('Pedido e Cotação'!I44="Thiol C6",'Pedido e Cotação'!F44=25),AM$34,IF(AND('Pedido e Cotação'!I44="Thiol C6",'Pedido e Cotação'!F44=50),AN$34,IF(AND('Pedido e Cotação'!I44="Thiol C6",'Pedido e Cotação'!F44=100),AO$34,IF(AND('Pedido e Cotação'!I44="Thiol C6",'Pedido e Cotação'!F44=200),AP$34,IF(AND('Pedido e Cotação'!I44="Thiol C6",'Pedido e Cotação'!F44=1000),AQ$34,"")))))))</f>
        <v/>
      </c>
      <c r="AH34" s="242" t="str">
        <f aca="false">IF('Pedido e Cotação'!I44=0,"",IF(AND('Pedido e Cotação'!I44="Dithiol Serinol",'Pedido e Cotação'!F44=10),AL$35,IF(AND('Pedido e Cotação'!I44="Dithiol Serinol",'Pedido e Cotação'!F44=25),AM$35,IF(AND('Pedido e Cotação'!I44="Dithiol Serinol",'Pedido e Cotação'!F44=50),AN$35,IF(AND('Pedido e Cotação'!I44="Dithiol Serinol",'Pedido e Cotação'!F44=100),AO$35,IF(AND('Pedido e Cotação'!I44="Dithiol Serinol",'Pedido e Cotação'!F44=200),AP$35,IF(AND('Pedido e Cotação'!I44="Dithiol Serinol",'Pedido e Cotação'!F44=1000),AQ$35,"")))))))</f>
        <v/>
      </c>
      <c r="AI34" s="241" t="n">
        <f aca="false">SUM(A34:AH34)</f>
        <v>0</v>
      </c>
      <c r="AJ34" s="249"/>
      <c r="AK34" s="253" t="s">
        <v>1107</v>
      </c>
      <c r="AL34" s="219" t="s">
        <v>399</v>
      </c>
      <c r="AM34" s="219" t="n">
        <v>300</v>
      </c>
      <c r="AN34" s="219" t="n">
        <v>360</v>
      </c>
      <c r="AO34" s="219" t="n">
        <v>435</v>
      </c>
      <c r="AP34" s="219" t="n">
        <v>520</v>
      </c>
      <c r="AQ34" s="220" t="n">
        <v>780</v>
      </c>
    </row>
    <row r="35" customFormat="false" ht="14.25" hidden="false" customHeight="false" outlineLevel="0" collapsed="false">
      <c r="A35" s="241" t="str">
        <f aca="false">IF('Pedido e Cotação'!H45=0,"",IF(AND('Pedido e Cotação'!H45="FAM",'Pedido e Cotação'!F45=10),AL$6,IF(AND('Pedido e Cotação'!H45="FAM",'Pedido e Cotação'!F45=25),AM$6,IF(AND('Pedido e Cotação'!H45="FAM",'Pedido e Cotação'!F45=50),AN$6,IF(AND('Pedido e Cotação'!H45="FAM",'Pedido e Cotação'!F45=100),AO$6,IF(AND('Pedido e Cotação'!H45="FAM",'Pedido e Cotação'!F45=200),AP$6,IF(AND('Pedido e Cotação'!H45="FAM",'Pedido e Cotação'!F45=1000),AQ$6,"")))))))</f>
        <v/>
      </c>
      <c r="B35" s="241" t="str">
        <f aca="false">IF('Pedido e Cotação'!H45=0,"",IF(AND('Pedido e Cotação'!H45="Fosforilação",'Pedido e Cotação'!F45=10),AL$7,IF(AND('Pedido e Cotação'!H45="Fosforilação",'Pedido e Cotação'!F45=25),AM$7,IF(AND('Pedido e Cotação'!H45="Fosforilação",'Pedido e Cotação'!F45=50),AN$7,IF(AND('Pedido e Cotação'!H45="Fosforilação",'Pedido e Cotação'!F45=100),AO$7,IF(AND('Pedido e Cotação'!H45="Fosforilação",'Pedido e Cotação'!F45=200),AP$7,IF(AND('Pedido e Cotação'!H45="Fosforilação",'Pedido e Cotação'!F45=1000),AQ$7,"")))))))</f>
        <v/>
      </c>
      <c r="C35" s="241" t="str">
        <f aca="false">IF('Pedido e Cotação'!H45=0,"",IF(AND('Pedido e Cotação'!H45="Quasar 570",'Pedido e Cotação'!F45=10),AL$8,IF(AND('Pedido e Cotação'!H45="Quasar 570",'Pedido e Cotação'!F45=25),AM$8,IF(AND('Pedido e Cotação'!H45="Quasar 570",'Pedido e Cotação'!F45=50),AN$8,IF(AND('Pedido e Cotação'!H45="Quasar 570",'Pedido e Cotação'!F45=100),AO$8,IF(AND('Pedido e Cotação'!H45="Quasar 570",'Pedido e Cotação'!F45=200),AP$8,IF(AND('Pedido e Cotação'!H45="Quasar 570",'Pedido e Cotação'!F45=1000),AQ$8,"")))))))</f>
        <v/>
      </c>
      <c r="D35" s="241" t="str">
        <f aca="false">IF('Pedido e Cotação'!H45=0,"",IF(AND('Pedido e Cotação'!H45="Quasar 670",'Pedido e Cotação'!F45=10),AL$9,IF(AND('Pedido e Cotação'!H45="Quasar 670",'Pedido e Cotação'!F45=25),AM$9,IF(AND('Pedido e Cotação'!H45="Quasar 670",'Pedido e Cotação'!F45=50),AN$9,IF(AND('Pedido e Cotação'!H45="Quasar 670",'Pedido e Cotação'!F45=100),AO$9,IF(AND('Pedido e Cotação'!H45="Quasar 670",'Pedido e Cotação'!F45=200),AP$9,IF(AND('Pedido e Cotação'!H45="Quasar 670",'Pedido e Cotação'!F45=1000),AQ$9,"")))))))</f>
        <v/>
      </c>
      <c r="E35" s="241" t="str">
        <f aca="false">IF('Pedido e Cotação'!H45=0,"",IF(AND('Pedido e Cotação'!H45="Quasar 705",'Pedido e Cotação'!F45=10),AL$10,IF(AND('Pedido e Cotação'!H45="Quasar 705",'Pedido e Cotação'!F45=25),AM$10,IF(AND('Pedido e Cotação'!H45="Quasar 705",'Pedido e Cotação'!F45=50),AN$10,IF(AND('Pedido e Cotação'!H45="Quasar 705",'Pedido e Cotação'!F45=100),AO$10,IF(AND('Pedido e Cotação'!H45="Quasar 705",'Pedido e Cotação'!F45=200),AP$10,IF(AND('Pedido e Cotação'!H45="Quasar 705",'Pedido e Cotação'!F45=1000),AQ$10,"")))))))</f>
        <v/>
      </c>
      <c r="F35" s="241" t="str">
        <f aca="false">IF('Pedido e Cotação'!H45=0,"",IF(AND('Pedido e Cotação'!H45="CAL Flúor Orange 560",'Pedido e Cotação'!F45=10),AL$11,IF(AND('Pedido e Cotação'!H45="CAL Flúor Orange 560",'Pedido e Cotação'!F45=25),AM$11,IF(AND('Pedido e Cotação'!H45="CAL Flúor Orange 560",'Pedido e Cotação'!F45=50),AN$11,IF(AND('Pedido e Cotação'!H45="CAL Flúor Orange 560",'Pedido e Cotação'!F45=100),AO$11,IF(AND('Pedido e Cotação'!H45="CAL Flúor Orange 560",'Pedido e Cotação'!F45=200),AP$11,IF(AND('Pedido e Cotação'!H45="CAL Flúor Orange 560",'Pedido e Cotação'!F45=1000),AQ$11,"")))))))</f>
        <v/>
      </c>
      <c r="G35" s="241" t="str">
        <f aca="false">IF('Pedido e Cotação'!H45=0,"",IF(AND('Pedido e Cotação'!H45="CAL Flúor Red 590",'Pedido e Cotação'!F45=10),AL$12,IF(AND('Pedido e Cotação'!H45="CAL Flúor Red 590",'Pedido e Cotação'!F45=25),AM$12,IF(AND('Pedido e Cotação'!H45="CAL Flúor Red 590",'Pedido e Cotação'!F45=50),AN$12,IF(AND('Pedido e Cotação'!H45="CAL Flúor Red 590",'Pedido e Cotação'!F45=100),AO$12,IF(AND('Pedido e Cotação'!H45="CAL Flúor Red 590",'Pedido e Cotação'!F45=200),AP$12,IF(AND('Pedido e Cotação'!H45="CAL Flúor Red 590",'Pedido e Cotação'!F45=1000),AQ$12,"")))))))</f>
        <v/>
      </c>
      <c r="H35" s="241" t="str">
        <f aca="false">IF('Pedido e Cotação'!H45=0,"",IF(AND('Pedido e Cotação'!H45="CAL Flúor Red 610",'Pedido e Cotação'!F45=10),AL$13,IF(AND('Pedido e Cotação'!H45="CAL Flúor Red 610",'Pedido e Cotação'!F45=25),AM$13,IF(AND('Pedido e Cotação'!H45="CAL Flúor Red 610",'Pedido e Cotação'!F45=50),AN$13,IF(AND('Pedido e Cotação'!H45="CAL Flúor Red 610",'Pedido e Cotação'!F45=100),AO$13,IF(AND('Pedido e Cotação'!H45="CAL Flúor Red 610",'Pedido e Cotação'!F45=200),AP$13,IF(AND('Pedido e Cotação'!H45="CAL Flúor Red 610",'Pedido e Cotação'!F45=1000),AQ$13,"")))))))</f>
        <v/>
      </c>
      <c r="I35" s="241" t="str">
        <f aca="false">IF('Pedido e Cotação'!H45=0,"",IF(AND('Pedido e Cotação'!H45="TET",'Pedido e Cotação'!F45=10),AL$14,IF(AND('Pedido e Cotação'!H45="TET",'Pedido e Cotação'!F45=25),AM$14,IF(AND('Pedido e Cotação'!H45="TET",'Pedido e Cotação'!F45=50),AN$14,IF(AND('Pedido e Cotação'!H45="TET",'Pedido e Cotação'!F45=100),AO$14,IF(AND('Pedido e Cotação'!H45="TET",'Pedido e Cotação'!F45=200),AP$14,IF(AND('Pedido e Cotação'!H45="TET",'Pedido e Cotação'!F45=1000),AQ$14,"")))))))</f>
        <v/>
      </c>
      <c r="J35" s="241" t="str">
        <f aca="false">IF('Pedido e Cotação'!H45=0,"",IF(AND('Pedido e Cotação'!H45="PEG-6",'Pedido e Cotação'!F45=10),AL$19,IF(AND('Pedido e Cotação'!H45="PEG-6",'Pedido e Cotação'!F45=25),AM$19,IF(AND('Pedido e Cotação'!H45="PEG-6",'Pedido e Cotação'!F45=50),AN$19,IF(AND('Pedido e Cotação'!H45="PEG-6",'Pedido e Cotação'!F45=100),AO$19,IF(AND('Pedido e Cotação'!H45="PEG-6",'Pedido e Cotação'!F45=200),AP$19,IF(AND('Pedido e Cotação'!H45="PEG-6",'Pedido e Cotação'!F45=1000),AQ$19,"")))))))</f>
        <v/>
      </c>
      <c r="K35" s="241" t="str">
        <f aca="false">IF('Pedido e Cotação'!H45=0,"",IF(AND('Pedido e Cotação'!H45="Biotina",'Pedido e Cotação'!F45=10),AL$18,IF(AND('Pedido e Cotação'!H45="Biotina",'Pedido e Cotação'!F45=25),AM$18,IF(AND('Pedido e Cotação'!H45="Biotina",'Pedido e Cotação'!F45=50),AN$18,IF(AND('Pedido e Cotação'!H45="Biotina",'Pedido e Cotação'!F45=100),AO$18,IF(AND('Pedido e Cotação'!H45="Biotina",'Pedido e Cotação'!F45=200),AP$18,IF(AND('Pedido e Cotação'!H45="Biotina",'Pedido e Cotação'!F45=1000),AQ$18,"")))))))</f>
        <v/>
      </c>
      <c r="L35" s="241" t="str">
        <f aca="false">IF('Pedido e Cotação'!H45=0,"",IF(AND('Pedido e Cotação'!H45="Thiol C6",'Pedido e Cotação'!F45=10),AL$22,IF(AND('Pedido e Cotação'!H45="Thiol C6",'Pedido e Cotação'!F45=25),AM$22,IF(AND('Pedido e Cotação'!H45="Thiol C6",'Pedido e Cotação'!F45=50),AN$22,IF(AND('Pedido e Cotação'!H45="Thiol C6",'Pedido e Cotação'!F45=100),AO$22,IF(AND('Pedido e Cotação'!H45="Thiol C6",'Pedido e Cotação'!F45=200),AP$22,IF(AND('Pedido e Cotação'!H45="Thiol C6",'Pedido e Cotação'!F45=1000),AQ$22,"")))))))</f>
        <v/>
      </c>
      <c r="M35" s="241" t="str">
        <f aca="false">IF('Pedido e Cotação'!H45=0,"",IF(AND('Pedido e Cotação'!H45="Cy3",'Pedido e Cotação'!F45=10),AL$16,IF(AND('Pedido e Cotação'!H45="Cy3",'Pedido e Cotação'!F45=25),AM$16,IF(AND('Pedido e Cotação'!H45="Cy3",'Pedido e Cotação'!F45=50),AN$16,IF(AND('Pedido e Cotação'!H45="Cy3",'Pedido e Cotação'!F45=100),AO$16,IF(AND('Pedido e Cotação'!H45="Cy3",'Pedido e Cotação'!F45=200),AP$16,IF(AND('Pedido e Cotação'!H45="Cy3",'Pedido e Cotação'!F45=1000),AQ$16,"")))))))</f>
        <v/>
      </c>
      <c r="N35" s="241" t="str">
        <f aca="false">IF('Pedido e Cotação'!H45=0,"",IF(AND('Pedido e Cotação'!H45="Cy5",'Pedido e Cotação'!F45=10),AL$17,IF(AND('Pedido e Cotação'!H45="Cy5",'Pedido e Cotação'!F45=25),AM$17,IF(AND('Pedido e Cotação'!H45="Cy5",'Pedido e Cotação'!F45=50),AN$17,IF(AND('Pedido e Cotação'!H45="Cy5",'Pedido e Cotação'!F45=100),AO$17,IF(AND('Pedido e Cotação'!H45="Cy5",'Pedido e Cotação'!F45=200),AP$17,IF(AND('Pedido e Cotação'!H45="Cy5",'Pedido e Cotação'!F45=1000),AQ$17,"")))))))</f>
        <v/>
      </c>
      <c r="O35" s="241" t="str">
        <f aca="false">IF('Pedido e Cotação'!H45=0,"",IF(AND('Pedido e Cotação'!H45="C3 Spacer",'Pedido e Cotação'!F45=10),AL$20,IF(AND('Pedido e Cotação'!H45="C3 Spacer",'Pedido e Cotação'!F45=25),AM$20,IF(AND('Pedido e Cotação'!H45="C3 Spacer",'Pedido e Cotação'!F45=50),AN$20,IF(AND('Pedido e Cotação'!H45="C3 Spacer",'Pedido e Cotação'!F45=100),AO$20,IF(AND('Pedido e Cotação'!H45="C3 Spacer",'Pedido e Cotação'!F45=200),AP$20,IF(AND('Pedido e Cotação'!H45="C3 Spacer",'Pedido e Cotação'!F45=1000),AQ$20,"")))))))</f>
        <v/>
      </c>
      <c r="P35" s="241" t="str">
        <f aca="false">IF('Pedido e Cotação'!H45=0,"",IF(AND('Pedido e Cotação'!H45="C6 Spacer",'Pedido e Cotação'!F45=10),AL$21,IF(AND('Pedido e Cotação'!H45="C6 Spacer",'Pedido e Cotação'!F45=25),AM$21,IF(AND('Pedido e Cotação'!H45="C6 Spacer",'Pedido e Cotação'!F45=50),AN$21,IF(AND('Pedido e Cotação'!H45="C6 Spacer",'Pedido e Cotação'!F45=100),AO$21,IF(AND('Pedido e Cotação'!H45="C6 Spacer",'Pedido e Cotação'!F45=200),AP$21,IF(AND('Pedido e Cotação'!H45="C6 Spacer",'Pedido e Cotação'!F45=1000),AQ$21,"")))))))</f>
        <v/>
      </c>
      <c r="Q35" s="241" t="str">
        <f aca="false">IF('Pedido e Cotação'!H45=0,"",IF(AND('Pedido e Cotação'!H45="HEX",'Pedido e Cotação'!F45=10),AL$15,IF(AND('Pedido e Cotação'!H45="HEX",'Pedido e Cotação'!F45=25),AM$15,IF(AND('Pedido e Cotação'!H45="HEX",'Pedido e Cotação'!F45=50),AN$15,IF(AND('Pedido e Cotação'!H45="HEX",'Pedido e Cotação'!F45=100),AO$15,IF(AND('Pedido e Cotação'!H45="HEX",'Pedido e Cotação'!F45=200),AP$15,IF(AND('Pedido e Cotação'!H45="HEX",'Pedido e Cotação'!F45=1000),AQ$15,"")))))))</f>
        <v/>
      </c>
      <c r="R35" s="241" t="str">
        <f aca="false">IF('Pedido e Cotação'!H45=0,"",IF(AND('Pedido e Cotação'!H45="Amino C6",'Pedido e Cotação'!F45=10),AL$23,IF(AND('Pedido e Cotação'!H45="Amino C6",'Pedido e Cotação'!F45=25),AM$23,IF(AND('Pedido e Cotação'!H45="Amino C6",'Pedido e Cotação'!F45=50),AN$23,IF(AND('Pedido e Cotação'!H45="Amino C6",'Pedido e Cotação'!F45=100),AO$23,IF(AND('Pedido e Cotação'!H45="Amino C6",'Pedido e Cotação'!F45=200),AP$23,IF(AND('Pedido e Cotação'!H45="Amino C6",'Pedido e Cotação'!F45=1000),AQ$23,"")))))))</f>
        <v/>
      </c>
      <c r="S35" s="241" t="str">
        <f aca="false">IF('Pedido e Cotação'!I45=0,"",IF(AND('Pedido e Cotação'!I45="FAM",'Pedido e Cotação'!F45=10),AL$24,IF(AND('Pedido e Cotação'!I45="FAM",'Pedido e Cotação'!F45=25),AM$24,IF(AND('Pedido e Cotação'!I45="FAM",'Pedido e Cotação'!F45=50),AN$24,IF(AND('Pedido e Cotação'!I45="FAM",'Pedido e Cotação'!F45=100),AO$24,IF(AND('Pedido e Cotação'!I45="FAM",'Pedido e Cotação'!F45=200),AP$24,IF(AND('Pedido e Cotação'!I45="FAM",'Pedido e Cotação'!F45=1000),AQ$24,"")))))))</f>
        <v/>
      </c>
      <c r="T35" s="241" t="str">
        <f aca="false">IF('Pedido e Cotação'!I45=0,"",IF(AND('Pedido e Cotação'!I45="Amino On",'Pedido e Cotação'!F45=10),AL$25,IF(AND('Pedido e Cotação'!I45="Amino On",'Pedido e Cotação'!F45=25),AM$25,IF(AND('Pedido e Cotação'!I45="Amino On",'Pedido e Cotação'!F45=50),AN$25,IF(AND('Pedido e Cotação'!I45="Amino On",'Pedido e Cotação'!F45=100),AO$25,IF(AND('Pedido e Cotação'!I45="Amino On",'Pedido e Cotação'!F45=200),AP$25,IF(AND('Pedido e Cotação'!I45="Amino On",'Pedido e Cotação'!F45=1000),AQ$25,"")))))))</f>
        <v/>
      </c>
      <c r="U35" s="241" t="str">
        <f aca="false">IF('Pedido e Cotação'!I45=0,"",IF(AND('Pedido e Cotação'!I45="TAMRA",'Pedido e Cotação'!F45=10),AL$26,IF(AND('Pedido e Cotação'!I45="TAMRA",'Pedido e Cotação'!F45=25),AM$26,IF(AND('Pedido e Cotação'!I45="TAMRA",'Pedido e Cotação'!F45=50),AN$26,IF(AND('Pedido e Cotação'!I45="TAMRA",'Pedido e Cotação'!F45=100),AO$26,IF(AND('Pedido e Cotação'!I45="TAMRA",'Pedido e Cotação'!F45=200),AP$26,IF(AND('Pedido e Cotação'!I45="TAMRA",'Pedido e Cotação'!F45=1000),AQ$26,"")))))))</f>
        <v/>
      </c>
      <c r="V35" s="241" t="str">
        <f aca="false">IF('Pedido e Cotação'!I45=0,"",IF(AND('Pedido e Cotação'!I45="BHQ 1",'Pedido e Cotação'!F45=10),AL$27,IF(AND('Pedido e Cotação'!I45="BHQ 1",'Pedido e Cotação'!F45=25),AM$27,IF(AND('Pedido e Cotação'!I45="BHQ 1",'Pedido e Cotação'!F45=50),AN$27,IF(AND('Pedido e Cotação'!I45="BHQ 1",'Pedido e Cotação'!F45=100),AO$27,IF(AND('Pedido e Cotação'!I45="BHQ 1",'Pedido e Cotação'!F45=200),AP$27,IF(AND('Pedido e Cotação'!I45="BHQ 1",'Pedido e Cotação'!F45=1000),AQ$27,"")))))))</f>
        <v/>
      </c>
      <c r="W35" s="241" t="str">
        <f aca="false">IF('Pedido e Cotação'!I45=0,"",IF(AND('Pedido e Cotação'!I45="BHQ 2",'Pedido e Cotação'!F45=10),AL$28,IF(AND('Pedido e Cotação'!I45="BHQ 2",'Pedido e Cotação'!F45=25),AM$28,IF(AND('Pedido e Cotação'!I45="BHQ 2",'Pedido e Cotação'!F45=50),AN$28,IF(AND('Pedido e Cotação'!I45="BHQ 2",'Pedido e Cotação'!F45=100),AO$28,IF(AND('Pedido e Cotação'!I45="BHQ 2",'Pedido e Cotação'!F45=200),AP$28,IF(AND('Pedido e Cotação'!I45="BHQ 2",'Pedido e Cotação'!F45=1000),AQ$28,"")))))))</f>
        <v/>
      </c>
      <c r="X35" s="241" t="str">
        <f aca="false">IF('Pedido e Cotação'!I45=0,"",IF(AND('Pedido e Cotação'!I45="BHQ 3",'Pedido e Cotação'!F45=10),AL$29,IF(AND('Pedido e Cotação'!I45="BHQ 3",'Pedido e Cotação'!F45=25),AM$29,IF(AND('Pedido e Cotação'!I45="BHQ 3",'Pedido e Cotação'!F45=50),AN$29,IF(AND('Pedido e Cotação'!I45="BHQ 3",'Pedido e Cotação'!F45=100),AO$29,IF(AND('Pedido e Cotação'!I45="BHQ 3",'Pedido e Cotação'!F45=200),AP$29,IF(AND('Pedido e Cotação'!I45="BHQ 3",'Pedido e Cotação'!F45=1000),AQ$29,"")))))))</f>
        <v/>
      </c>
      <c r="Y35" s="241" t="str">
        <f aca="false">IF('Pedido e Cotação'!I45=0,"",IF(AND('Pedido e Cotação'!I45="ROX",'Pedido e Cotação'!F45=10),AL$31,IF(AND('Pedido e Cotação'!I45="ROX",'Pedido e Cotação'!F45=25),AM$31,IF(AND('Pedido e Cotação'!I45="ROX",'Pedido e Cotação'!F45=50),AN$31,IF(AND('Pedido e Cotação'!I45="ROX",'Pedido e Cotação'!F45=100),AO$31,IF(AND('Pedido e Cotação'!I45="ROX",'Pedido e Cotação'!F45=200),AP$31,IF(AND('Pedido e Cotação'!I45="ROX",'Pedido e Cotação'!F45=1000),AQ$31,"")))))))</f>
        <v/>
      </c>
      <c r="Z35" s="241" t="str">
        <f aca="false">IF('Pedido e Cotação'!I45=0,"",IF(AND('Pedido e Cotação'!I45="Dabcyl",'Pedido e Cotação'!F45=10),AL$30,IF(AND('Pedido e Cotação'!I45="Dabcyl",'Pedido e Cotação'!F45=25),AM$30,IF(AND('Pedido e Cotação'!I45="Dabcyl",'Pedido e Cotação'!F45=50),AN$30,IF(AND('Pedido e Cotação'!I45="Dabcyl",'Pedido e Cotação'!F45=100),AO$30,IF(AND('Pedido e Cotação'!I45="Dabcyl",'Pedido e Cotação'!F45=200),AP$30,IF(AND('Pedido e Cotação'!I45="Dabcyl",'Pedido e Cotação'!F45=1000),AQ$30,"")))))))</f>
        <v/>
      </c>
      <c r="AA35" s="242" t="str">
        <f aca="false">IF('Pedido e Cotação'!I45=0,"",IF(AND('Pedido e Cotação'!I45="Colesterol TEG",'Pedido e Cotação'!F45=10),AL$32,IF(AND('Pedido e Cotação'!I45="Colesterol TEG",'Pedido e Cotação'!F45=25),AM$32,IF(AND('Pedido e Cotação'!I45="Colesterol TEG",'Pedido e Cotação'!F45=50),AN$32,IF(AND('Pedido e Cotação'!I45="Colesterol TEG",'Pedido e Cotação'!F45=100),AO$32,IF(AND('Pedido e Cotação'!I45="Colesterol TEG",'Pedido e Cotação'!F45=200),AP$32,IF(AND('Pedido e Cotação'!I45="Colesterol TEG",'Pedido e Cotação'!F45=1000),AQ$32,"")))))))</f>
        <v/>
      </c>
      <c r="AB35" s="242" t="str">
        <f aca="false">IF('Pedido e Cotação'!I45=0,"",IF(AND('Pedido e Cotação'!I45="Ferroceno",'Pedido e Cotação'!F45=10),AL$33,IF(AND('Pedido e Cotação'!I45="Ferroceno",'Pedido e Cotação'!F45=25),AM$33,IF(AND('Pedido e Cotação'!I45="Ferroceno",'Pedido e Cotação'!F45=50),AN$33,IF(AND('Pedido e Cotação'!I45="Ferroceno",'Pedido e Cotação'!F45=100),AO$33,IF(AND('Pedido e Cotação'!I45="Ferroceno",'Pedido e Cotação'!F45=200),AP$33,IF(AND('Pedido e Cotação'!I45="Ferroceno",'Pedido e Cotação'!F45=1000),AQ$33,"")))))))</f>
        <v/>
      </c>
      <c r="AC35" s="242" t="str">
        <f aca="false">IF('Pedido e Cotação'!I45=0,"",IF(AND('Pedido e Cotação'!I45="Spacer C3",'Pedido e Cotação'!F45=10),AL$36,IF(AND('Pedido e Cotação'!I45="Spacer C3",'Pedido e Cotação'!F45=25),AM$36,IF(AND('Pedido e Cotação'!I45="Spacer C3",'Pedido e Cotação'!F45=50),AN$36,IF(AND('Pedido e Cotação'!I45="Spacer C3",'Pedido e Cotação'!F45=100),AO$36,IF(AND('Pedido e Cotação'!I45="Spacer C3",'Pedido e Cotação'!F45=200),AP$36,IF(AND('Pedido e Cotação'!I45="Spacer C3",'Pedido e Cotação'!F45=1000),AQ$36,"")))))))</f>
        <v/>
      </c>
      <c r="AD35" s="242" t="str">
        <f aca="false">IF('Pedido e Cotação'!I45=0,"",IF(AND('Pedido e Cotação'!I45="Spacer C6",'Pedido e Cotação'!F45=10),AL$37,IF(AND('Pedido e Cotação'!I45="Spacer C6",'Pedido e Cotação'!F45=25),AM$37,IF(AND('Pedido e Cotação'!I45="Spacer C6",'Pedido e Cotação'!F45=50),AN$37,IF(AND('Pedido e Cotação'!I45="Spacer C6",'Pedido e Cotação'!F45=100),AO$37,IF(AND('Pedido e Cotação'!I45="Spacer C6",'Pedido e Cotação'!F45=200),AP$37,IF(AND('Pedido e Cotação'!I45="Spacer C6",'Pedido e Cotação'!F45=1000),AQ$37,"")))))))</f>
        <v/>
      </c>
      <c r="AE35" s="242" t="str">
        <f aca="false">IF('Pedido e Cotação'!I45=0,"",IF(AND('Pedido e Cotação'!I45="Biotina",'Pedido e Cotação'!F45=10),AL$38,IF(AND('Pedido e Cotação'!I45="Biotina",'Pedido e Cotação'!F45=25),AM$38,IF(AND('Pedido e Cotação'!I45="Biotina",'Pedido e Cotação'!F45=50),AN$38,IF(AND('Pedido e Cotação'!I45="Biotina",'Pedido e Cotação'!F45=100),AO$38,IF(AND('Pedido e Cotação'!I45="Biotina",'Pedido e Cotação'!F45=200),AP$38,IF(AND('Pedido e Cotação'!I45="Biotina",'Pedido e Cotação'!F45=1000),AQ$38,"")))))))</f>
        <v/>
      </c>
      <c r="AF35" s="242" t="str">
        <f aca="false">IF('Pedido e Cotação'!I45=0,"",IF(AND('Pedido e Cotação'!I45="Fosforilação",'Pedido e Cotação'!F45=10),AL$39,IF(AND('Pedido e Cotação'!I45="Fosforilação",'Pedido e Cotação'!F45=25),AM$39,IF(AND('Pedido e Cotação'!I45="Fosforilação",'Pedido e Cotação'!F45=50),AN$39,IF(AND('Pedido e Cotação'!I45="Fosforilação",'Pedido e Cotação'!F45=100),AO$39,IF(AND('Pedido e Cotação'!I45="Fosforilação",'Pedido e Cotação'!F45=200),AP$39,IF(AND('Pedido e Cotação'!I45="Fosforilação",'Pedido e Cotação'!F45=1000),AQ$39,"")))))))</f>
        <v/>
      </c>
      <c r="AG35" s="242" t="str">
        <f aca="false">IF('Pedido e Cotação'!I45=0,"",IF(AND('Pedido e Cotação'!I45="Thiol C6",'Pedido e Cotação'!F45=10),AL$34,IF(AND('Pedido e Cotação'!I45="Thiol C6",'Pedido e Cotação'!F45=25),AM$34,IF(AND('Pedido e Cotação'!I45="Thiol C6",'Pedido e Cotação'!F45=50),AN$34,IF(AND('Pedido e Cotação'!I45="Thiol C6",'Pedido e Cotação'!F45=100),AO$34,IF(AND('Pedido e Cotação'!I45="Thiol C6",'Pedido e Cotação'!F45=200),AP$34,IF(AND('Pedido e Cotação'!I45="Thiol C6",'Pedido e Cotação'!F45=1000),AQ$34,"")))))))</f>
        <v/>
      </c>
      <c r="AH35" s="242" t="str">
        <f aca="false">IF('Pedido e Cotação'!I45=0,"",IF(AND('Pedido e Cotação'!I45="Dithiol Serinol",'Pedido e Cotação'!F45=10),AL$35,IF(AND('Pedido e Cotação'!I45="Dithiol Serinol",'Pedido e Cotação'!F45=25),AM$35,IF(AND('Pedido e Cotação'!I45="Dithiol Serinol",'Pedido e Cotação'!F45=50),AN$35,IF(AND('Pedido e Cotação'!I45="Dithiol Serinol",'Pedido e Cotação'!F45=100),AO$35,IF(AND('Pedido e Cotação'!I45="Dithiol Serinol",'Pedido e Cotação'!F45=200),AP$35,IF(AND('Pedido e Cotação'!I45="Dithiol Serinol",'Pedido e Cotação'!F45=1000),AQ$35,"")))))))</f>
        <v/>
      </c>
      <c r="AI35" s="241" t="n">
        <f aca="false">SUM(A35:AH35)</f>
        <v>0</v>
      </c>
      <c r="AJ35" s="249"/>
      <c r="AK35" s="253" t="s">
        <v>91</v>
      </c>
      <c r="AL35" s="219" t="s">
        <v>399</v>
      </c>
      <c r="AM35" s="219" t="n">
        <f aca="false">'Codigos Exxtend'!BD133</f>
        <v>462</v>
      </c>
      <c r="AN35" s="219" t="n">
        <f aca="false">'Codigos Exxtend'!BD134</f>
        <v>567</v>
      </c>
      <c r="AO35" s="219" t="n">
        <f aca="false">'Codigos Exxtend'!BD135</f>
        <v>738</v>
      </c>
      <c r="AP35" s="219" t="n">
        <f aca="false">'Codigos Exxtend'!BD136</f>
        <v>885</v>
      </c>
      <c r="AQ35" s="220" t="n">
        <v>1327.5</v>
      </c>
    </row>
    <row r="36" customFormat="false" ht="14.25" hidden="false" customHeight="false" outlineLevel="0" collapsed="false">
      <c r="A36" s="241" t="str">
        <f aca="false">IF('Pedido e Cotação'!H46=0,"",IF(AND('Pedido e Cotação'!H46="FAM",'Pedido e Cotação'!F46=10),AL$6,IF(AND('Pedido e Cotação'!H46="FAM",'Pedido e Cotação'!F46=25),AM$6,IF(AND('Pedido e Cotação'!H46="FAM",'Pedido e Cotação'!F46=50),AN$6,IF(AND('Pedido e Cotação'!H46="FAM",'Pedido e Cotação'!F46=100),AO$6,IF(AND('Pedido e Cotação'!H46="FAM",'Pedido e Cotação'!F46=200),AP$6,IF(AND('Pedido e Cotação'!H46="FAM",'Pedido e Cotação'!F46=1000),AQ$6,"")))))))</f>
        <v/>
      </c>
      <c r="B36" s="241" t="str">
        <f aca="false">IF('Pedido e Cotação'!H46=0,"",IF(AND('Pedido e Cotação'!H46="Fosforilação",'Pedido e Cotação'!F46=10),AL$7,IF(AND('Pedido e Cotação'!H46="Fosforilação",'Pedido e Cotação'!F46=25),AM$7,IF(AND('Pedido e Cotação'!H46="Fosforilação",'Pedido e Cotação'!F46=50),AN$7,IF(AND('Pedido e Cotação'!H46="Fosforilação",'Pedido e Cotação'!F46=100),AO$7,IF(AND('Pedido e Cotação'!H46="Fosforilação",'Pedido e Cotação'!F46=200),AP$7,IF(AND('Pedido e Cotação'!H46="Fosforilação",'Pedido e Cotação'!F46=1000),AQ$7,"")))))))</f>
        <v/>
      </c>
      <c r="C36" s="241" t="str">
        <f aca="false">IF('Pedido e Cotação'!H46=0,"",IF(AND('Pedido e Cotação'!H46="Quasar 570",'Pedido e Cotação'!F46=10),AL$8,IF(AND('Pedido e Cotação'!H46="Quasar 570",'Pedido e Cotação'!F46=25),AM$8,IF(AND('Pedido e Cotação'!H46="Quasar 570",'Pedido e Cotação'!F46=50),AN$8,IF(AND('Pedido e Cotação'!H46="Quasar 570",'Pedido e Cotação'!F46=100),AO$8,IF(AND('Pedido e Cotação'!H46="Quasar 570",'Pedido e Cotação'!F46=200),AP$8,IF(AND('Pedido e Cotação'!H46="Quasar 570",'Pedido e Cotação'!F46=1000),AQ$8,"")))))))</f>
        <v/>
      </c>
      <c r="D36" s="241" t="str">
        <f aca="false">IF('Pedido e Cotação'!H46=0,"",IF(AND('Pedido e Cotação'!H46="Quasar 670",'Pedido e Cotação'!F46=10),AL$9,IF(AND('Pedido e Cotação'!H46="Quasar 670",'Pedido e Cotação'!F46=25),AM$9,IF(AND('Pedido e Cotação'!H46="Quasar 670",'Pedido e Cotação'!F46=50),AN$9,IF(AND('Pedido e Cotação'!H46="Quasar 670",'Pedido e Cotação'!F46=100),AO$9,IF(AND('Pedido e Cotação'!H46="Quasar 670",'Pedido e Cotação'!F46=200),AP$9,IF(AND('Pedido e Cotação'!H46="Quasar 670",'Pedido e Cotação'!F46=1000),AQ$9,"")))))))</f>
        <v/>
      </c>
      <c r="E36" s="241" t="str">
        <f aca="false">IF('Pedido e Cotação'!H46=0,"",IF(AND('Pedido e Cotação'!H46="Quasar 705",'Pedido e Cotação'!F46=10),AL$10,IF(AND('Pedido e Cotação'!H46="Quasar 705",'Pedido e Cotação'!F46=25),AM$10,IF(AND('Pedido e Cotação'!H46="Quasar 705",'Pedido e Cotação'!F46=50),AN$10,IF(AND('Pedido e Cotação'!H46="Quasar 705",'Pedido e Cotação'!F46=100),AO$10,IF(AND('Pedido e Cotação'!H46="Quasar 705",'Pedido e Cotação'!F46=200),AP$10,IF(AND('Pedido e Cotação'!H46="Quasar 705",'Pedido e Cotação'!F46=1000),AQ$10,"")))))))</f>
        <v/>
      </c>
      <c r="F36" s="241" t="str">
        <f aca="false">IF('Pedido e Cotação'!H46=0,"",IF(AND('Pedido e Cotação'!H46="CAL Flúor Orange 560",'Pedido e Cotação'!F46=10),AL$11,IF(AND('Pedido e Cotação'!H46="CAL Flúor Orange 560",'Pedido e Cotação'!F46=25),AM$11,IF(AND('Pedido e Cotação'!H46="CAL Flúor Orange 560",'Pedido e Cotação'!F46=50),AN$11,IF(AND('Pedido e Cotação'!H46="CAL Flúor Orange 560",'Pedido e Cotação'!F46=100),AO$11,IF(AND('Pedido e Cotação'!H46="CAL Flúor Orange 560",'Pedido e Cotação'!F46=200),AP$11,IF(AND('Pedido e Cotação'!H46="CAL Flúor Orange 560",'Pedido e Cotação'!F46=1000),AQ$11,"")))))))</f>
        <v/>
      </c>
      <c r="G36" s="241" t="str">
        <f aca="false">IF('Pedido e Cotação'!H46=0,"",IF(AND('Pedido e Cotação'!H46="CAL Flúor Red 590",'Pedido e Cotação'!F46=10),AL$12,IF(AND('Pedido e Cotação'!H46="CAL Flúor Red 590",'Pedido e Cotação'!F46=25),AM$12,IF(AND('Pedido e Cotação'!H46="CAL Flúor Red 590",'Pedido e Cotação'!F46=50),AN$12,IF(AND('Pedido e Cotação'!H46="CAL Flúor Red 590",'Pedido e Cotação'!F46=100),AO$12,IF(AND('Pedido e Cotação'!H46="CAL Flúor Red 590",'Pedido e Cotação'!F46=200),AP$12,IF(AND('Pedido e Cotação'!H46="CAL Flúor Red 590",'Pedido e Cotação'!F46=1000),AQ$12,"")))))))</f>
        <v/>
      </c>
      <c r="H36" s="241" t="str">
        <f aca="false">IF('Pedido e Cotação'!H46=0,"",IF(AND('Pedido e Cotação'!H46="CAL Flúor Red 610",'Pedido e Cotação'!F46=10),AL$13,IF(AND('Pedido e Cotação'!H46="CAL Flúor Red 610",'Pedido e Cotação'!F46=25),AM$13,IF(AND('Pedido e Cotação'!H46="CAL Flúor Red 610",'Pedido e Cotação'!F46=50),AN$13,IF(AND('Pedido e Cotação'!H46="CAL Flúor Red 610",'Pedido e Cotação'!F46=100),AO$13,IF(AND('Pedido e Cotação'!H46="CAL Flúor Red 610",'Pedido e Cotação'!F46=200),AP$13,IF(AND('Pedido e Cotação'!H46="CAL Flúor Red 610",'Pedido e Cotação'!F46=1000),AQ$13,"")))))))</f>
        <v/>
      </c>
      <c r="I36" s="241" t="str">
        <f aca="false">IF('Pedido e Cotação'!H46=0,"",IF(AND('Pedido e Cotação'!H46="TET",'Pedido e Cotação'!F46=10),AL$14,IF(AND('Pedido e Cotação'!H46="TET",'Pedido e Cotação'!F46=25),AM$14,IF(AND('Pedido e Cotação'!H46="TET",'Pedido e Cotação'!F46=50),AN$14,IF(AND('Pedido e Cotação'!H46="TET",'Pedido e Cotação'!F46=100),AO$14,IF(AND('Pedido e Cotação'!H46="TET",'Pedido e Cotação'!F46=200),AP$14,IF(AND('Pedido e Cotação'!H46="TET",'Pedido e Cotação'!F46=1000),AQ$14,"")))))))</f>
        <v/>
      </c>
      <c r="J36" s="241" t="str">
        <f aca="false">IF('Pedido e Cotação'!H46=0,"",IF(AND('Pedido e Cotação'!H46="PEG-6",'Pedido e Cotação'!F46=10),AL$19,IF(AND('Pedido e Cotação'!H46="PEG-6",'Pedido e Cotação'!F46=25),AM$19,IF(AND('Pedido e Cotação'!H46="PEG-6",'Pedido e Cotação'!F46=50),AN$19,IF(AND('Pedido e Cotação'!H46="PEG-6",'Pedido e Cotação'!F46=100),AO$19,IF(AND('Pedido e Cotação'!H46="PEG-6",'Pedido e Cotação'!F46=200),AP$19,IF(AND('Pedido e Cotação'!H46="PEG-6",'Pedido e Cotação'!F46=1000),AQ$19,"")))))))</f>
        <v/>
      </c>
      <c r="K36" s="241" t="str">
        <f aca="false">IF('Pedido e Cotação'!H46=0,"",IF(AND('Pedido e Cotação'!H46="Biotina",'Pedido e Cotação'!F46=10),AL$18,IF(AND('Pedido e Cotação'!H46="Biotina",'Pedido e Cotação'!F46=25),AM$18,IF(AND('Pedido e Cotação'!H46="Biotina",'Pedido e Cotação'!F46=50),AN$18,IF(AND('Pedido e Cotação'!H46="Biotina",'Pedido e Cotação'!F46=100),AO$18,IF(AND('Pedido e Cotação'!H46="Biotina",'Pedido e Cotação'!F46=200),AP$18,IF(AND('Pedido e Cotação'!H46="Biotina",'Pedido e Cotação'!F46=1000),AQ$18,"")))))))</f>
        <v/>
      </c>
      <c r="L36" s="241" t="str">
        <f aca="false">IF('Pedido e Cotação'!H46=0,"",IF(AND('Pedido e Cotação'!H46="Thiol C6",'Pedido e Cotação'!F46=10),AL$22,IF(AND('Pedido e Cotação'!H46="Thiol C6",'Pedido e Cotação'!F46=25),AM$22,IF(AND('Pedido e Cotação'!H46="Thiol C6",'Pedido e Cotação'!F46=50),AN$22,IF(AND('Pedido e Cotação'!H46="Thiol C6",'Pedido e Cotação'!F46=100),AO$22,IF(AND('Pedido e Cotação'!H46="Thiol C6",'Pedido e Cotação'!F46=200),AP$22,IF(AND('Pedido e Cotação'!H46="Thiol C6",'Pedido e Cotação'!F46=1000),AQ$22,"")))))))</f>
        <v/>
      </c>
      <c r="M36" s="241" t="str">
        <f aca="false">IF('Pedido e Cotação'!H46=0,"",IF(AND('Pedido e Cotação'!H46="Cy3",'Pedido e Cotação'!F46=10),AL$16,IF(AND('Pedido e Cotação'!H46="Cy3",'Pedido e Cotação'!F46=25),AM$16,IF(AND('Pedido e Cotação'!H46="Cy3",'Pedido e Cotação'!F46=50),AN$16,IF(AND('Pedido e Cotação'!H46="Cy3",'Pedido e Cotação'!F46=100),AO$16,IF(AND('Pedido e Cotação'!H46="Cy3",'Pedido e Cotação'!F46=200),AP$16,IF(AND('Pedido e Cotação'!H46="Cy3",'Pedido e Cotação'!F46=1000),AQ$16,"")))))))</f>
        <v/>
      </c>
      <c r="N36" s="241" t="str">
        <f aca="false">IF('Pedido e Cotação'!H46=0,"",IF(AND('Pedido e Cotação'!H46="Cy5",'Pedido e Cotação'!F46=10),AL$17,IF(AND('Pedido e Cotação'!H46="Cy5",'Pedido e Cotação'!F46=25),AM$17,IF(AND('Pedido e Cotação'!H46="Cy5",'Pedido e Cotação'!F46=50),AN$17,IF(AND('Pedido e Cotação'!H46="Cy5",'Pedido e Cotação'!F46=100),AO$17,IF(AND('Pedido e Cotação'!H46="Cy5",'Pedido e Cotação'!F46=200),AP$17,IF(AND('Pedido e Cotação'!H46="Cy5",'Pedido e Cotação'!F46=1000),AQ$17,"")))))))</f>
        <v/>
      </c>
      <c r="O36" s="241" t="str">
        <f aca="false">IF('Pedido e Cotação'!H46=0,"",IF(AND('Pedido e Cotação'!H46="C3 Spacer",'Pedido e Cotação'!F46=10),AL$20,IF(AND('Pedido e Cotação'!H46="C3 Spacer",'Pedido e Cotação'!F46=25),AM$20,IF(AND('Pedido e Cotação'!H46="C3 Spacer",'Pedido e Cotação'!F46=50),AN$20,IF(AND('Pedido e Cotação'!H46="C3 Spacer",'Pedido e Cotação'!F46=100),AO$20,IF(AND('Pedido e Cotação'!H46="C3 Spacer",'Pedido e Cotação'!F46=200),AP$20,IF(AND('Pedido e Cotação'!H46="C3 Spacer",'Pedido e Cotação'!F46=1000),AQ$20,"")))))))</f>
        <v/>
      </c>
      <c r="P36" s="241" t="str">
        <f aca="false">IF('Pedido e Cotação'!H46=0,"",IF(AND('Pedido e Cotação'!H46="C6 Spacer",'Pedido e Cotação'!F46=10),AL$21,IF(AND('Pedido e Cotação'!H46="C6 Spacer",'Pedido e Cotação'!F46=25),AM$21,IF(AND('Pedido e Cotação'!H46="C6 Spacer",'Pedido e Cotação'!F46=50),AN$21,IF(AND('Pedido e Cotação'!H46="C6 Spacer",'Pedido e Cotação'!F46=100),AO$21,IF(AND('Pedido e Cotação'!H46="C6 Spacer",'Pedido e Cotação'!F46=200),AP$21,IF(AND('Pedido e Cotação'!H46="C6 Spacer",'Pedido e Cotação'!F46=1000),AQ$21,"")))))))</f>
        <v/>
      </c>
      <c r="Q36" s="241" t="str">
        <f aca="false">IF('Pedido e Cotação'!H46=0,"",IF(AND('Pedido e Cotação'!H46="HEX",'Pedido e Cotação'!F46=10),AL$15,IF(AND('Pedido e Cotação'!H46="HEX",'Pedido e Cotação'!F46=25),AM$15,IF(AND('Pedido e Cotação'!H46="HEX",'Pedido e Cotação'!F46=50),AN$15,IF(AND('Pedido e Cotação'!H46="HEX",'Pedido e Cotação'!F46=100),AO$15,IF(AND('Pedido e Cotação'!H46="HEX",'Pedido e Cotação'!F46=200),AP$15,IF(AND('Pedido e Cotação'!H46="HEX",'Pedido e Cotação'!F46=1000),AQ$15,"")))))))</f>
        <v/>
      </c>
      <c r="R36" s="241" t="str">
        <f aca="false">IF('Pedido e Cotação'!H46=0,"",IF(AND('Pedido e Cotação'!H46="Amino C6",'Pedido e Cotação'!F46=10),AL$23,IF(AND('Pedido e Cotação'!H46="Amino C6",'Pedido e Cotação'!F46=25),AM$23,IF(AND('Pedido e Cotação'!H46="Amino C6",'Pedido e Cotação'!F46=50),AN$23,IF(AND('Pedido e Cotação'!H46="Amino C6",'Pedido e Cotação'!F46=100),AO$23,IF(AND('Pedido e Cotação'!H46="Amino C6",'Pedido e Cotação'!F46=200),AP$23,IF(AND('Pedido e Cotação'!H46="Amino C6",'Pedido e Cotação'!F46=1000),AQ$23,"")))))))</f>
        <v/>
      </c>
      <c r="S36" s="241" t="str">
        <f aca="false">IF('Pedido e Cotação'!I46=0,"",IF(AND('Pedido e Cotação'!I46="FAM",'Pedido e Cotação'!F46=10),AL$24,IF(AND('Pedido e Cotação'!I46="FAM",'Pedido e Cotação'!F46=25),AM$24,IF(AND('Pedido e Cotação'!I46="FAM",'Pedido e Cotação'!F46=50),AN$24,IF(AND('Pedido e Cotação'!I46="FAM",'Pedido e Cotação'!F46=100),AO$24,IF(AND('Pedido e Cotação'!I46="FAM",'Pedido e Cotação'!F46=200),AP$24,IF(AND('Pedido e Cotação'!I46="FAM",'Pedido e Cotação'!F46=1000),AQ$24,"")))))))</f>
        <v/>
      </c>
      <c r="T36" s="241" t="str">
        <f aca="false">IF('Pedido e Cotação'!I46=0,"",IF(AND('Pedido e Cotação'!I46="Amino On",'Pedido e Cotação'!F46=10),AL$25,IF(AND('Pedido e Cotação'!I46="Amino On",'Pedido e Cotação'!F46=25),AM$25,IF(AND('Pedido e Cotação'!I46="Amino On",'Pedido e Cotação'!F46=50),AN$25,IF(AND('Pedido e Cotação'!I46="Amino On",'Pedido e Cotação'!F46=100),AO$25,IF(AND('Pedido e Cotação'!I46="Amino On",'Pedido e Cotação'!F46=200),AP$25,IF(AND('Pedido e Cotação'!I46="Amino On",'Pedido e Cotação'!F46=1000),AQ$25,"")))))))</f>
        <v/>
      </c>
      <c r="U36" s="241" t="str">
        <f aca="false">IF('Pedido e Cotação'!I46=0,"",IF(AND('Pedido e Cotação'!I46="TAMRA",'Pedido e Cotação'!F46=10),AL$26,IF(AND('Pedido e Cotação'!I46="TAMRA",'Pedido e Cotação'!F46=25),AM$26,IF(AND('Pedido e Cotação'!I46="TAMRA",'Pedido e Cotação'!F46=50),AN$26,IF(AND('Pedido e Cotação'!I46="TAMRA",'Pedido e Cotação'!F46=100),AO$26,IF(AND('Pedido e Cotação'!I46="TAMRA",'Pedido e Cotação'!F46=200),AP$26,IF(AND('Pedido e Cotação'!I46="TAMRA",'Pedido e Cotação'!F46=1000),AQ$26,"")))))))</f>
        <v/>
      </c>
      <c r="V36" s="241" t="str">
        <f aca="false">IF('Pedido e Cotação'!I46=0,"",IF(AND('Pedido e Cotação'!I46="BHQ 1",'Pedido e Cotação'!F46=10),AL$27,IF(AND('Pedido e Cotação'!I46="BHQ 1",'Pedido e Cotação'!F46=25),AM$27,IF(AND('Pedido e Cotação'!I46="BHQ 1",'Pedido e Cotação'!F46=50),AN$27,IF(AND('Pedido e Cotação'!I46="BHQ 1",'Pedido e Cotação'!F46=100),AO$27,IF(AND('Pedido e Cotação'!I46="BHQ 1",'Pedido e Cotação'!F46=200),AP$27,IF(AND('Pedido e Cotação'!I46="BHQ 1",'Pedido e Cotação'!F46=1000),AQ$27,"")))))))</f>
        <v/>
      </c>
      <c r="W36" s="241" t="str">
        <f aca="false">IF('Pedido e Cotação'!I46=0,"",IF(AND('Pedido e Cotação'!I46="BHQ 2",'Pedido e Cotação'!F46=10),AL$28,IF(AND('Pedido e Cotação'!I46="BHQ 2",'Pedido e Cotação'!F46=25),AM$28,IF(AND('Pedido e Cotação'!I46="BHQ 2",'Pedido e Cotação'!F46=50),AN$28,IF(AND('Pedido e Cotação'!I46="BHQ 2",'Pedido e Cotação'!F46=100),AO$28,IF(AND('Pedido e Cotação'!I46="BHQ 2",'Pedido e Cotação'!F46=200),AP$28,IF(AND('Pedido e Cotação'!I46="BHQ 2",'Pedido e Cotação'!F46=1000),AQ$28,"")))))))</f>
        <v/>
      </c>
      <c r="X36" s="241" t="str">
        <f aca="false">IF('Pedido e Cotação'!I46=0,"",IF(AND('Pedido e Cotação'!I46="BHQ 3",'Pedido e Cotação'!F46=10),AL$29,IF(AND('Pedido e Cotação'!I46="BHQ 3",'Pedido e Cotação'!F46=25),AM$29,IF(AND('Pedido e Cotação'!I46="BHQ 3",'Pedido e Cotação'!F46=50),AN$29,IF(AND('Pedido e Cotação'!I46="BHQ 3",'Pedido e Cotação'!F46=100),AO$29,IF(AND('Pedido e Cotação'!I46="BHQ 3",'Pedido e Cotação'!F46=200),AP$29,IF(AND('Pedido e Cotação'!I46="BHQ 3",'Pedido e Cotação'!F46=1000),AQ$29,"")))))))</f>
        <v/>
      </c>
      <c r="Y36" s="241" t="str">
        <f aca="false">IF('Pedido e Cotação'!I46=0,"",IF(AND('Pedido e Cotação'!I46="ROX",'Pedido e Cotação'!F46=10),AL$31,IF(AND('Pedido e Cotação'!I46="ROX",'Pedido e Cotação'!F46=25),AM$31,IF(AND('Pedido e Cotação'!I46="ROX",'Pedido e Cotação'!F46=50),AN$31,IF(AND('Pedido e Cotação'!I46="ROX",'Pedido e Cotação'!F46=100),AO$31,IF(AND('Pedido e Cotação'!I46="ROX",'Pedido e Cotação'!F46=200),AP$31,IF(AND('Pedido e Cotação'!I46="ROX",'Pedido e Cotação'!F46=1000),AQ$31,"")))))))</f>
        <v/>
      </c>
      <c r="Z36" s="241" t="str">
        <f aca="false">IF('Pedido e Cotação'!I46=0,"",IF(AND('Pedido e Cotação'!I46="Dabcyl",'Pedido e Cotação'!F46=10),AL$30,IF(AND('Pedido e Cotação'!I46="Dabcyl",'Pedido e Cotação'!F46=25),AM$30,IF(AND('Pedido e Cotação'!I46="Dabcyl",'Pedido e Cotação'!F46=50),AN$30,IF(AND('Pedido e Cotação'!I46="Dabcyl",'Pedido e Cotação'!F46=100),AO$30,IF(AND('Pedido e Cotação'!I46="Dabcyl",'Pedido e Cotação'!F46=200),AP$30,IF(AND('Pedido e Cotação'!I46="Dabcyl",'Pedido e Cotação'!F46=1000),AQ$30,"")))))))</f>
        <v/>
      </c>
      <c r="AA36" s="242" t="str">
        <f aca="false">IF('Pedido e Cotação'!I46=0,"",IF(AND('Pedido e Cotação'!I46="Colesterol TEG",'Pedido e Cotação'!F46=10),AL$32,IF(AND('Pedido e Cotação'!I46="Colesterol TEG",'Pedido e Cotação'!F46=25),AM$32,IF(AND('Pedido e Cotação'!I46="Colesterol TEG",'Pedido e Cotação'!F46=50),AN$32,IF(AND('Pedido e Cotação'!I46="Colesterol TEG",'Pedido e Cotação'!F46=100),AO$32,IF(AND('Pedido e Cotação'!I46="Colesterol TEG",'Pedido e Cotação'!F46=200),AP$32,IF(AND('Pedido e Cotação'!I46="Colesterol TEG",'Pedido e Cotação'!F46=1000),AQ$32,"")))))))</f>
        <v/>
      </c>
      <c r="AB36" s="242" t="str">
        <f aca="false">IF('Pedido e Cotação'!I46=0,"",IF(AND('Pedido e Cotação'!I46="Ferroceno",'Pedido e Cotação'!F46=10),AL$33,IF(AND('Pedido e Cotação'!I46="Ferroceno",'Pedido e Cotação'!F46=25),AM$33,IF(AND('Pedido e Cotação'!I46="Ferroceno",'Pedido e Cotação'!F46=50),AN$33,IF(AND('Pedido e Cotação'!I46="Ferroceno",'Pedido e Cotação'!F46=100),AO$33,IF(AND('Pedido e Cotação'!I46="Ferroceno",'Pedido e Cotação'!F46=200),AP$33,IF(AND('Pedido e Cotação'!I46="Ferroceno",'Pedido e Cotação'!F46=1000),AQ$33,"")))))))</f>
        <v/>
      </c>
      <c r="AC36" s="242" t="str">
        <f aca="false">IF('Pedido e Cotação'!I46=0,"",IF(AND('Pedido e Cotação'!I46="Spacer C3",'Pedido e Cotação'!F46=10),AL$36,IF(AND('Pedido e Cotação'!I46="Spacer C3",'Pedido e Cotação'!F46=25),AM$36,IF(AND('Pedido e Cotação'!I46="Spacer C3",'Pedido e Cotação'!F46=50),AN$36,IF(AND('Pedido e Cotação'!I46="Spacer C3",'Pedido e Cotação'!F46=100),AO$36,IF(AND('Pedido e Cotação'!I46="Spacer C3",'Pedido e Cotação'!F46=200),AP$36,IF(AND('Pedido e Cotação'!I46="Spacer C3",'Pedido e Cotação'!F46=1000),AQ$36,"")))))))</f>
        <v/>
      </c>
      <c r="AD36" s="242" t="str">
        <f aca="false">IF('Pedido e Cotação'!I46=0,"",IF(AND('Pedido e Cotação'!I46="Spacer C6",'Pedido e Cotação'!F46=10),AL$37,IF(AND('Pedido e Cotação'!I46="Spacer C6",'Pedido e Cotação'!F46=25),AM$37,IF(AND('Pedido e Cotação'!I46="Spacer C6",'Pedido e Cotação'!F46=50),AN$37,IF(AND('Pedido e Cotação'!I46="Spacer C6",'Pedido e Cotação'!F46=100),AO$37,IF(AND('Pedido e Cotação'!I46="Spacer C6",'Pedido e Cotação'!F46=200),AP$37,IF(AND('Pedido e Cotação'!I46="Spacer C6",'Pedido e Cotação'!F46=1000),AQ$37,"")))))))</f>
        <v/>
      </c>
      <c r="AE36" s="242" t="str">
        <f aca="false">IF('Pedido e Cotação'!I46=0,"",IF(AND('Pedido e Cotação'!I46="Biotina",'Pedido e Cotação'!F46=10),AL$38,IF(AND('Pedido e Cotação'!I46="Biotina",'Pedido e Cotação'!F46=25),AM$38,IF(AND('Pedido e Cotação'!I46="Biotina",'Pedido e Cotação'!F46=50),AN$38,IF(AND('Pedido e Cotação'!I46="Biotina",'Pedido e Cotação'!F46=100),AO$38,IF(AND('Pedido e Cotação'!I46="Biotina",'Pedido e Cotação'!F46=200),AP$38,IF(AND('Pedido e Cotação'!I46="Biotina",'Pedido e Cotação'!F46=1000),AQ$38,"")))))))</f>
        <v/>
      </c>
      <c r="AF36" s="242" t="str">
        <f aca="false">IF('Pedido e Cotação'!I46=0,"",IF(AND('Pedido e Cotação'!I46="Fosforilação",'Pedido e Cotação'!F46=10),AL$39,IF(AND('Pedido e Cotação'!I46="Fosforilação",'Pedido e Cotação'!F46=25),AM$39,IF(AND('Pedido e Cotação'!I46="Fosforilação",'Pedido e Cotação'!F46=50),AN$39,IF(AND('Pedido e Cotação'!I46="Fosforilação",'Pedido e Cotação'!F46=100),AO$39,IF(AND('Pedido e Cotação'!I46="Fosforilação",'Pedido e Cotação'!F46=200),AP$39,IF(AND('Pedido e Cotação'!I46="Fosforilação",'Pedido e Cotação'!F46=1000),AQ$39,"")))))))</f>
        <v/>
      </c>
      <c r="AG36" s="242" t="str">
        <f aca="false">IF('Pedido e Cotação'!I46=0,"",IF(AND('Pedido e Cotação'!I46="Thiol C6",'Pedido e Cotação'!F46=10),AL$34,IF(AND('Pedido e Cotação'!I46="Thiol C6",'Pedido e Cotação'!F46=25),AM$34,IF(AND('Pedido e Cotação'!I46="Thiol C6",'Pedido e Cotação'!F46=50),AN$34,IF(AND('Pedido e Cotação'!I46="Thiol C6",'Pedido e Cotação'!F46=100),AO$34,IF(AND('Pedido e Cotação'!I46="Thiol C6",'Pedido e Cotação'!F46=200),AP$34,IF(AND('Pedido e Cotação'!I46="Thiol C6",'Pedido e Cotação'!F46=1000),AQ$34,"")))))))</f>
        <v/>
      </c>
      <c r="AH36" s="242" t="str">
        <f aca="false">IF('Pedido e Cotação'!I46=0,"",IF(AND('Pedido e Cotação'!I46="Dithiol Serinol",'Pedido e Cotação'!F46=10),AL$35,IF(AND('Pedido e Cotação'!I46="Dithiol Serinol",'Pedido e Cotação'!F46=25),AM$35,IF(AND('Pedido e Cotação'!I46="Dithiol Serinol",'Pedido e Cotação'!F46=50),AN$35,IF(AND('Pedido e Cotação'!I46="Dithiol Serinol",'Pedido e Cotação'!F46=100),AO$35,IF(AND('Pedido e Cotação'!I46="Dithiol Serinol",'Pedido e Cotação'!F46=200),AP$35,IF(AND('Pedido e Cotação'!I46="Dithiol Serinol",'Pedido e Cotação'!F46=1000),AQ$35,"")))))))</f>
        <v/>
      </c>
      <c r="AI36" s="241" t="n">
        <f aca="false">SUM(A36:AH36)</f>
        <v>0</v>
      </c>
      <c r="AJ36" s="249"/>
      <c r="AK36" s="253" t="s">
        <v>92</v>
      </c>
      <c r="AL36" s="219" t="s">
        <v>399</v>
      </c>
      <c r="AM36" s="219" t="n">
        <v>380</v>
      </c>
      <c r="AN36" s="219" t="n">
        <v>455</v>
      </c>
      <c r="AO36" s="219" t="n">
        <v>550</v>
      </c>
      <c r="AP36" s="219" t="n">
        <v>660</v>
      </c>
      <c r="AQ36" s="220" t="n">
        <v>990</v>
      </c>
    </row>
    <row r="37" customFormat="false" ht="14.25" hidden="false" customHeight="false" outlineLevel="0" collapsed="false">
      <c r="A37" s="241" t="str">
        <f aca="false">IF('Pedido e Cotação'!H47=0,"",IF(AND('Pedido e Cotação'!H47="FAM",'Pedido e Cotação'!F47=10),AL$6,IF(AND('Pedido e Cotação'!H47="FAM",'Pedido e Cotação'!F47=25),AM$6,IF(AND('Pedido e Cotação'!H47="FAM",'Pedido e Cotação'!F47=50),AN$6,IF(AND('Pedido e Cotação'!H47="FAM",'Pedido e Cotação'!F47=100),AO$6,IF(AND('Pedido e Cotação'!H47="FAM",'Pedido e Cotação'!F47=200),AP$6,IF(AND('Pedido e Cotação'!H47="FAM",'Pedido e Cotação'!F47=1000),AQ$6,"")))))))</f>
        <v/>
      </c>
      <c r="B37" s="241" t="str">
        <f aca="false">IF('Pedido e Cotação'!H47=0,"",IF(AND('Pedido e Cotação'!H47="Fosforilação",'Pedido e Cotação'!F47=10),AL$7,IF(AND('Pedido e Cotação'!H47="Fosforilação",'Pedido e Cotação'!F47=25),AM$7,IF(AND('Pedido e Cotação'!H47="Fosforilação",'Pedido e Cotação'!F47=50),AN$7,IF(AND('Pedido e Cotação'!H47="Fosforilação",'Pedido e Cotação'!F47=100),AO$7,IF(AND('Pedido e Cotação'!H47="Fosforilação",'Pedido e Cotação'!F47=200),AP$7,IF(AND('Pedido e Cotação'!H47="Fosforilação",'Pedido e Cotação'!F47=1000),AQ$7,"")))))))</f>
        <v/>
      </c>
      <c r="C37" s="241" t="str">
        <f aca="false">IF('Pedido e Cotação'!H47=0,"",IF(AND('Pedido e Cotação'!H47="Quasar 570",'Pedido e Cotação'!F47=10),AL$8,IF(AND('Pedido e Cotação'!H47="Quasar 570",'Pedido e Cotação'!F47=25),AM$8,IF(AND('Pedido e Cotação'!H47="Quasar 570",'Pedido e Cotação'!F47=50),AN$8,IF(AND('Pedido e Cotação'!H47="Quasar 570",'Pedido e Cotação'!F47=100),AO$8,IF(AND('Pedido e Cotação'!H47="Quasar 570",'Pedido e Cotação'!F47=200),AP$8,IF(AND('Pedido e Cotação'!H47="Quasar 570",'Pedido e Cotação'!F47=1000),AQ$8,"")))))))</f>
        <v/>
      </c>
      <c r="D37" s="241" t="str">
        <f aca="false">IF('Pedido e Cotação'!H47=0,"",IF(AND('Pedido e Cotação'!H47="Quasar 670",'Pedido e Cotação'!F47=10),AL$9,IF(AND('Pedido e Cotação'!H47="Quasar 670",'Pedido e Cotação'!F47=25),AM$9,IF(AND('Pedido e Cotação'!H47="Quasar 670",'Pedido e Cotação'!F47=50),AN$9,IF(AND('Pedido e Cotação'!H47="Quasar 670",'Pedido e Cotação'!F47=100),AO$9,IF(AND('Pedido e Cotação'!H47="Quasar 670",'Pedido e Cotação'!F47=200),AP$9,IF(AND('Pedido e Cotação'!H47="Quasar 670",'Pedido e Cotação'!F47=1000),AQ$9,"")))))))</f>
        <v/>
      </c>
      <c r="E37" s="241" t="str">
        <f aca="false">IF('Pedido e Cotação'!H47=0,"",IF(AND('Pedido e Cotação'!H47="Quasar 705",'Pedido e Cotação'!F47=10),AL$10,IF(AND('Pedido e Cotação'!H47="Quasar 705",'Pedido e Cotação'!F47=25),AM$10,IF(AND('Pedido e Cotação'!H47="Quasar 705",'Pedido e Cotação'!F47=50),AN$10,IF(AND('Pedido e Cotação'!H47="Quasar 705",'Pedido e Cotação'!F47=100),AO$10,IF(AND('Pedido e Cotação'!H47="Quasar 705",'Pedido e Cotação'!F47=200),AP$10,IF(AND('Pedido e Cotação'!H47="Quasar 705",'Pedido e Cotação'!F47=1000),AQ$10,"")))))))</f>
        <v/>
      </c>
      <c r="F37" s="241" t="str">
        <f aca="false">IF('Pedido e Cotação'!H47=0,"",IF(AND('Pedido e Cotação'!H47="CAL Flúor Orange 560",'Pedido e Cotação'!F47=10),AL$11,IF(AND('Pedido e Cotação'!H47="CAL Flúor Orange 560",'Pedido e Cotação'!F47=25),AM$11,IF(AND('Pedido e Cotação'!H47="CAL Flúor Orange 560",'Pedido e Cotação'!F47=50),AN$11,IF(AND('Pedido e Cotação'!H47="CAL Flúor Orange 560",'Pedido e Cotação'!F47=100),AO$11,IF(AND('Pedido e Cotação'!H47="CAL Flúor Orange 560",'Pedido e Cotação'!F47=200),AP$11,IF(AND('Pedido e Cotação'!H47="CAL Flúor Orange 560",'Pedido e Cotação'!F47=1000),AQ$11,"")))))))</f>
        <v/>
      </c>
      <c r="G37" s="241" t="str">
        <f aca="false">IF('Pedido e Cotação'!H47=0,"",IF(AND('Pedido e Cotação'!H47="CAL Flúor Red 590",'Pedido e Cotação'!F47=10),AL$12,IF(AND('Pedido e Cotação'!H47="CAL Flúor Red 590",'Pedido e Cotação'!F47=25),AM$12,IF(AND('Pedido e Cotação'!H47="CAL Flúor Red 590",'Pedido e Cotação'!F47=50),AN$12,IF(AND('Pedido e Cotação'!H47="CAL Flúor Red 590",'Pedido e Cotação'!F47=100),AO$12,IF(AND('Pedido e Cotação'!H47="CAL Flúor Red 590",'Pedido e Cotação'!F47=200),AP$12,IF(AND('Pedido e Cotação'!H47="CAL Flúor Red 590",'Pedido e Cotação'!F47=1000),AQ$12,"")))))))</f>
        <v/>
      </c>
      <c r="H37" s="241" t="str">
        <f aca="false">IF('Pedido e Cotação'!H47=0,"",IF(AND('Pedido e Cotação'!H47="CAL Flúor Red 610",'Pedido e Cotação'!F47=10),AL$13,IF(AND('Pedido e Cotação'!H47="CAL Flúor Red 610",'Pedido e Cotação'!F47=25),AM$13,IF(AND('Pedido e Cotação'!H47="CAL Flúor Red 610",'Pedido e Cotação'!F47=50),AN$13,IF(AND('Pedido e Cotação'!H47="CAL Flúor Red 610",'Pedido e Cotação'!F47=100),AO$13,IF(AND('Pedido e Cotação'!H47="CAL Flúor Red 610",'Pedido e Cotação'!F47=200),AP$13,IF(AND('Pedido e Cotação'!H47="CAL Flúor Red 610",'Pedido e Cotação'!F47=1000),AQ$13,"")))))))</f>
        <v/>
      </c>
      <c r="I37" s="241" t="str">
        <f aca="false">IF('Pedido e Cotação'!H47=0,"",IF(AND('Pedido e Cotação'!H47="TET",'Pedido e Cotação'!F47=10),AL$14,IF(AND('Pedido e Cotação'!H47="TET",'Pedido e Cotação'!F47=25),AM$14,IF(AND('Pedido e Cotação'!H47="TET",'Pedido e Cotação'!F47=50),AN$14,IF(AND('Pedido e Cotação'!H47="TET",'Pedido e Cotação'!F47=100),AO$14,IF(AND('Pedido e Cotação'!H47="TET",'Pedido e Cotação'!F47=200),AP$14,IF(AND('Pedido e Cotação'!H47="TET",'Pedido e Cotação'!F47=1000),AQ$14,"")))))))</f>
        <v/>
      </c>
      <c r="J37" s="241" t="str">
        <f aca="false">IF('Pedido e Cotação'!H47=0,"",IF(AND('Pedido e Cotação'!H47="PEG-6",'Pedido e Cotação'!F47=10),AL$19,IF(AND('Pedido e Cotação'!H47="PEG-6",'Pedido e Cotação'!F47=25),AM$19,IF(AND('Pedido e Cotação'!H47="PEG-6",'Pedido e Cotação'!F47=50),AN$19,IF(AND('Pedido e Cotação'!H47="PEG-6",'Pedido e Cotação'!F47=100),AO$19,IF(AND('Pedido e Cotação'!H47="PEG-6",'Pedido e Cotação'!F47=200),AP$19,IF(AND('Pedido e Cotação'!H47="PEG-6",'Pedido e Cotação'!F47=1000),AQ$19,"")))))))</f>
        <v/>
      </c>
      <c r="K37" s="241" t="str">
        <f aca="false">IF('Pedido e Cotação'!H47=0,"",IF(AND('Pedido e Cotação'!H47="Biotina",'Pedido e Cotação'!F47=10),AL$18,IF(AND('Pedido e Cotação'!H47="Biotina",'Pedido e Cotação'!F47=25),AM$18,IF(AND('Pedido e Cotação'!H47="Biotina",'Pedido e Cotação'!F47=50),AN$18,IF(AND('Pedido e Cotação'!H47="Biotina",'Pedido e Cotação'!F47=100),AO$18,IF(AND('Pedido e Cotação'!H47="Biotina",'Pedido e Cotação'!F47=200),AP$18,IF(AND('Pedido e Cotação'!H47="Biotina",'Pedido e Cotação'!F47=1000),AQ$18,"")))))))</f>
        <v/>
      </c>
      <c r="L37" s="241" t="str">
        <f aca="false">IF('Pedido e Cotação'!H47=0,"",IF(AND('Pedido e Cotação'!H47="Thiol C6",'Pedido e Cotação'!F47=10),AL$22,IF(AND('Pedido e Cotação'!H47="Thiol C6",'Pedido e Cotação'!F47=25),AM$22,IF(AND('Pedido e Cotação'!H47="Thiol C6",'Pedido e Cotação'!F47=50),AN$22,IF(AND('Pedido e Cotação'!H47="Thiol C6",'Pedido e Cotação'!F47=100),AO$22,IF(AND('Pedido e Cotação'!H47="Thiol C6",'Pedido e Cotação'!F47=200),AP$22,IF(AND('Pedido e Cotação'!H47="Thiol C6",'Pedido e Cotação'!F47=1000),AQ$22,"")))))))</f>
        <v/>
      </c>
      <c r="M37" s="241" t="str">
        <f aca="false">IF('Pedido e Cotação'!H47=0,"",IF(AND('Pedido e Cotação'!H47="Cy3",'Pedido e Cotação'!F47=10),AL$16,IF(AND('Pedido e Cotação'!H47="Cy3",'Pedido e Cotação'!F47=25),AM$16,IF(AND('Pedido e Cotação'!H47="Cy3",'Pedido e Cotação'!F47=50),AN$16,IF(AND('Pedido e Cotação'!H47="Cy3",'Pedido e Cotação'!F47=100),AO$16,IF(AND('Pedido e Cotação'!H47="Cy3",'Pedido e Cotação'!F47=200),AP$16,IF(AND('Pedido e Cotação'!H47="Cy3",'Pedido e Cotação'!F47=1000),AQ$16,"")))))))</f>
        <v/>
      </c>
      <c r="N37" s="241" t="str">
        <f aca="false">IF('Pedido e Cotação'!H47=0,"",IF(AND('Pedido e Cotação'!H47="Cy5",'Pedido e Cotação'!F47=10),AL$17,IF(AND('Pedido e Cotação'!H47="Cy5",'Pedido e Cotação'!F47=25),AM$17,IF(AND('Pedido e Cotação'!H47="Cy5",'Pedido e Cotação'!F47=50),AN$17,IF(AND('Pedido e Cotação'!H47="Cy5",'Pedido e Cotação'!F47=100),AO$17,IF(AND('Pedido e Cotação'!H47="Cy5",'Pedido e Cotação'!F47=200),AP$17,IF(AND('Pedido e Cotação'!H47="Cy5",'Pedido e Cotação'!F47=1000),AQ$17,"")))))))</f>
        <v/>
      </c>
      <c r="O37" s="241" t="str">
        <f aca="false">IF('Pedido e Cotação'!H47=0,"",IF(AND('Pedido e Cotação'!H47="C3 Spacer",'Pedido e Cotação'!F47=10),AL$20,IF(AND('Pedido e Cotação'!H47="C3 Spacer",'Pedido e Cotação'!F47=25),AM$20,IF(AND('Pedido e Cotação'!H47="C3 Spacer",'Pedido e Cotação'!F47=50),AN$20,IF(AND('Pedido e Cotação'!H47="C3 Spacer",'Pedido e Cotação'!F47=100),AO$20,IF(AND('Pedido e Cotação'!H47="C3 Spacer",'Pedido e Cotação'!F47=200),AP$20,IF(AND('Pedido e Cotação'!H47="C3 Spacer",'Pedido e Cotação'!F47=1000),AQ$20,"")))))))</f>
        <v/>
      </c>
      <c r="P37" s="241" t="str">
        <f aca="false">IF('Pedido e Cotação'!H47=0,"",IF(AND('Pedido e Cotação'!H47="C6 Spacer",'Pedido e Cotação'!F47=10),AL$21,IF(AND('Pedido e Cotação'!H47="C6 Spacer",'Pedido e Cotação'!F47=25),AM$21,IF(AND('Pedido e Cotação'!H47="C6 Spacer",'Pedido e Cotação'!F47=50),AN$21,IF(AND('Pedido e Cotação'!H47="C6 Spacer",'Pedido e Cotação'!F47=100),AO$21,IF(AND('Pedido e Cotação'!H47="C6 Spacer",'Pedido e Cotação'!F47=200),AP$21,IF(AND('Pedido e Cotação'!H47="C6 Spacer",'Pedido e Cotação'!F47=1000),AQ$21,"")))))))</f>
        <v/>
      </c>
      <c r="Q37" s="241" t="str">
        <f aca="false">IF('Pedido e Cotação'!H47=0,"",IF(AND('Pedido e Cotação'!H47="HEX",'Pedido e Cotação'!F47=10),AL$15,IF(AND('Pedido e Cotação'!H47="HEX",'Pedido e Cotação'!F47=25),AM$15,IF(AND('Pedido e Cotação'!H47="HEX",'Pedido e Cotação'!F47=50),AN$15,IF(AND('Pedido e Cotação'!H47="HEX",'Pedido e Cotação'!F47=100),AO$15,IF(AND('Pedido e Cotação'!H47="HEX",'Pedido e Cotação'!F47=200),AP$15,IF(AND('Pedido e Cotação'!H47="HEX",'Pedido e Cotação'!F47=1000),AQ$15,"")))))))</f>
        <v/>
      </c>
      <c r="R37" s="241" t="str">
        <f aca="false">IF('Pedido e Cotação'!H47=0,"",IF(AND('Pedido e Cotação'!H47="Amino C6",'Pedido e Cotação'!F47=10),AL$23,IF(AND('Pedido e Cotação'!H47="Amino C6",'Pedido e Cotação'!F47=25),AM$23,IF(AND('Pedido e Cotação'!H47="Amino C6",'Pedido e Cotação'!F47=50),AN$23,IF(AND('Pedido e Cotação'!H47="Amino C6",'Pedido e Cotação'!F47=100),AO$23,IF(AND('Pedido e Cotação'!H47="Amino C6",'Pedido e Cotação'!F47=200),AP$23,IF(AND('Pedido e Cotação'!H47="Amino C6",'Pedido e Cotação'!F47=1000),AQ$23,"")))))))</f>
        <v/>
      </c>
      <c r="S37" s="241" t="str">
        <f aca="false">IF('Pedido e Cotação'!I47=0,"",IF(AND('Pedido e Cotação'!I47="FAM",'Pedido e Cotação'!F47=10),AL$24,IF(AND('Pedido e Cotação'!I47="FAM",'Pedido e Cotação'!F47=25),AM$24,IF(AND('Pedido e Cotação'!I47="FAM",'Pedido e Cotação'!F47=50),AN$24,IF(AND('Pedido e Cotação'!I47="FAM",'Pedido e Cotação'!F47=100),AO$24,IF(AND('Pedido e Cotação'!I47="FAM",'Pedido e Cotação'!F47=200),AP$24,IF(AND('Pedido e Cotação'!I47="FAM",'Pedido e Cotação'!F47=1000),AQ$24,"")))))))</f>
        <v/>
      </c>
      <c r="T37" s="241" t="str">
        <f aca="false">IF('Pedido e Cotação'!I47=0,"",IF(AND('Pedido e Cotação'!I47="Amino On",'Pedido e Cotação'!F47=10),AL$25,IF(AND('Pedido e Cotação'!I47="Amino On",'Pedido e Cotação'!F47=25),AM$25,IF(AND('Pedido e Cotação'!I47="Amino On",'Pedido e Cotação'!F47=50),AN$25,IF(AND('Pedido e Cotação'!I47="Amino On",'Pedido e Cotação'!F47=100),AO$25,IF(AND('Pedido e Cotação'!I47="Amino On",'Pedido e Cotação'!F47=200),AP$25,IF(AND('Pedido e Cotação'!I47="Amino On",'Pedido e Cotação'!F47=1000),AQ$25,"")))))))</f>
        <v/>
      </c>
      <c r="U37" s="241" t="str">
        <f aca="false">IF('Pedido e Cotação'!I47=0,"",IF(AND('Pedido e Cotação'!I47="TAMRA",'Pedido e Cotação'!F47=10),AL$26,IF(AND('Pedido e Cotação'!I47="TAMRA",'Pedido e Cotação'!F47=25),AM$26,IF(AND('Pedido e Cotação'!I47="TAMRA",'Pedido e Cotação'!F47=50),AN$26,IF(AND('Pedido e Cotação'!I47="TAMRA",'Pedido e Cotação'!F47=100),AO$26,IF(AND('Pedido e Cotação'!I47="TAMRA",'Pedido e Cotação'!F47=200),AP$26,IF(AND('Pedido e Cotação'!I47="TAMRA",'Pedido e Cotação'!F47=1000),AQ$26,"")))))))</f>
        <v/>
      </c>
      <c r="V37" s="241" t="str">
        <f aca="false">IF('Pedido e Cotação'!I47=0,"",IF(AND('Pedido e Cotação'!I47="BHQ 1",'Pedido e Cotação'!F47=10),AL$27,IF(AND('Pedido e Cotação'!I47="BHQ 1",'Pedido e Cotação'!F47=25),AM$27,IF(AND('Pedido e Cotação'!I47="BHQ 1",'Pedido e Cotação'!F47=50),AN$27,IF(AND('Pedido e Cotação'!I47="BHQ 1",'Pedido e Cotação'!F47=100),AO$27,IF(AND('Pedido e Cotação'!I47="BHQ 1",'Pedido e Cotação'!F47=200),AP$27,IF(AND('Pedido e Cotação'!I47="BHQ 1",'Pedido e Cotação'!F47=1000),AQ$27,"")))))))</f>
        <v/>
      </c>
      <c r="W37" s="241" t="str">
        <f aca="false">IF('Pedido e Cotação'!I47=0,"",IF(AND('Pedido e Cotação'!I47="BHQ 2",'Pedido e Cotação'!F47=10),AL$28,IF(AND('Pedido e Cotação'!I47="BHQ 2",'Pedido e Cotação'!F47=25),AM$28,IF(AND('Pedido e Cotação'!I47="BHQ 2",'Pedido e Cotação'!F47=50),AN$28,IF(AND('Pedido e Cotação'!I47="BHQ 2",'Pedido e Cotação'!F47=100),AO$28,IF(AND('Pedido e Cotação'!I47="BHQ 2",'Pedido e Cotação'!F47=200),AP$28,IF(AND('Pedido e Cotação'!I47="BHQ 2",'Pedido e Cotação'!F47=1000),AQ$28,"")))))))</f>
        <v/>
      </c>
      <c r="X37" s="241" t="str">
        <f aca="false">IF('Pedido e Cotação'!I47=0,"",IF(AND('Pedido e Cotação'!I47="BHQ 3",'Pedido e Cotação'!F47=10),AL$29,IF(AND('Pedido e Cotação'!I47="BHQ 3",'Pedido e Cotação'!F47=25),AM$29,IF(AND('Pedido e Cotação'!I47="BHQ 3",'Pedido e Cotação'!F47=50),AN$29,IF(AND('Pedido e Cotação'!I47="BHQ 3",'Pedido e Cotação'!F47=100),AO$29,IF(AND('Pedido e Cotação'!I47="BHQ 3",'Pedido e Cotação'!F47=200),AP$29,IF(AND('Pedido e Cotação'!I47="BHQ 3",'Pedido e Cotação'!F47=1000),AQ$29,"")))))))</f>
        <v/>
      </c>
      <c r="Y37" s="241" t="str">
        <f aca="false">IF('Pedido e Cotação'!I47=0,"",IF(AND('Pedido e Cotação'!I47="ROX",'Pedido e Cotação'!F47=10),AL$31,IF(AND('Pedido e Cotação'!I47="ROX",'Pedido e Cotação'!F47=25),AM$31,IF(AND('Pedido e Cotação'!I47="ROX",'Pedido e Cotação'!F47=50),AN$31,IF(AND('Pedido e Cotação'!I47="ROX",'Pedido e Cotação'!F47=100),AO$31,IF(AND('Pedido e Cotação'!I47="ROX",'Pedido e Cotação'!F47=200),AP$31,IF(AND('Pedido e Cotação'!I47="ROX",'Pedido e Cotação'!F47=1000),AQ$31,"")))))))</f>
        <v/>
      </c>
      <c r="Z37" s="241" t="str">
        <f aca="false">IF('Pedido e Cotação'!I47=0,"",IF(AND('Pedido e Cotação'!I47="Dabcyl",'Pedido e Cotação'!F47=10),AL$30,IF(AND('Pedido e Cotação'!I47="Dabcyl",'Pedido e Cotação'!F47=25),AM$30,IF(AND('Pedido e Cotação'!I47="Dabcyl",'Pedido e Cotação'!F47=50),AN$30,IF(AND('Pedido e Cotação'!I47="Dabcyl",'Pedido e Cotação'!F47=100),AO$30,IF(AND('Pedido e Cotação'!I47="Dabcyl",'Pedido e Cotação'!F47=200),AP$30,IF(AND('Pedido e Cotação'!I47="Dabcyl",'Pedido e Cotação'!F47=1000),AQ$30,"")))))))</f>
        <v/>
      </c>
      <c r="AA37" s="242" t="str">
        <f aca="false">IF('Pedido e Cotação'!I47=0,"",IF(AND('Pedido e Cotação'!I47="Colesterol TEG",'Pedido e Cotação'!F47=10),AL$32,IF(AND('Pedido e Cotação'!I47="Colesterol TEG",'Pedido e Cotação'!F47=25),AM$32,IF(AND('Pedido e Cotação'!I47="Colesterol TEG",'Pedido e Cotação'!F47=50),AN$32,IF(AND('Pedido e Cotação'!I47="Colesterol TEG",'Pedido e Cotação'!F47=100),AO$32,IF(AND('Pedido e Cotação'!I47="Colesterol TEG",'Pedido e Cotação'!F47=200),AP$32,IF(AND('Pedido e Cotação'!I47="Colesterol TEG",'Pedido e Cotação'!F47=1000),AQ$32,"")))))))</f>
        <v/>
      </c>
      <c r="AB37" s="242" t="str">
        <f aca="false">IF('Pedido e Cotação'!I47=0,"",IF(AND('Pedido e Cotação'!I47="Ferroceno",'Pedido e Cotação'!F47=10),AL$33,IF(AND('Pedido e Cotação'!I47="Ferroceno",'Pedido e Cotação'!F47=25),AM$33,IF(AND('Pedido e Cotação'!I47="Ferroceno",'Pedido e Cotação'!F47=50),AN$33,IF(AND('Pedido e Cotação'!I47="Ferroceno",'Pedido e Cotação'!F47=100),AO$33,IF(AND('Pedido e Cotação'!I47="Ferroceno",'Pedido e Cotação'!F47=200),AP$33,IF(AND('Pedido e Cotação'!I47="Ferroceno",'Pedido e Cotação'!F47=1000),AQ$33,"")))))))</f>
        <v/>
      </c>
      <c r="AC37" s="242" t="str">
        <f aca="false">IF('Pedido e Cotação'!I47=0,"",IF(AND('Pedido e Cotação'!I47="Spacer C3",'Pedido e Cotação'!F47=10),AL$36,IF(AND('Pedido e Cotação'!I47="Spacer C3",'Pedido e Cotação'!F47=25),AM$36,IF(AND('Pedido e Cotação'!I47="Spacer C3",'Pedido e Cotação'!F47=50),AN$36,IF(AND('Pedido e Cotação'!I47="Spacer C3",'Pedido e Cotação'!F47=100),AO$36,IF(AND('Pedido e Cotação'!I47="Spacer C3",'Pedido e Cotação'!F47=200),AP$36,IF(AND('Pedido e Cotação'!I47="Spacer C3",'Pedido e Cotação'!F47=1000),AQ$36,"")))))))</f>
        <v/>
      </c>
      <c r="AD37" s="242" t="str">
        <f aca="false">IF('Pedido e Cotação'!I47=0,"",IF(AND('Pedido e Cotação'!I47="Spacer C6",'Pedido e Cotação'!F47=10),AL$37,IF(AND('Pedido e Cotação'!I47="Spacer C6",'Pedido e Cotação'!F47=25),AM$37,IF(AND('Pedido e Cotação'!I47="Spacer C6",'Pedido e Cotação'!F47=50),AN$37,IF(AND('Pedido e Cotação'!I47="Spacer C6",'Pedido e Cotação'!F47=100),AO$37,IF(AND('Pedido e Cotação'!I47="Spacer C6",'Pedido e Cotação'!F47=200),AP$37,IF(AND('Pedido e Cotação'!I47="Spacer C6",'Pedido e Cotação'!F47=1000),AQ$37,"")))))))</f>
        <v/>
      </c>
      <c r="AE37" s="242" t="str">
        <f aca="false">IF('Pedido e Cotação'!I47=0,"",IF(AND('Pedido e Cotação'!I47="Biotina",'Pedido e Cotação'!F47=10),AL$38,IF(AND('Pedido e Cotação'!I47="Biotina",'Pedido e Cotação'!F47=25),AM$38,IF(AND('Pedido e Cotação'!I47="Biotina",'Pedido e Cotação'!F47=50),AN$38,IF(AND('Pedido e Cotação'!I47="Biotina",'Pedido e Cotação'!F47=100),AO$38,IF(AND('Pedido e Cotação'!I47="Biotina",'Pedido e Cotação'!F47=200),AP$38,IF(AND('Pedido e Cotação'!I47="Biotina",'Pedido e Cotação'!F47=1000),AQ$38,"")))))))</f>
        <v/>
      </c>
      <c r="AF37" s="242" t="str">
        <f aca="false">IF('Pedido e Cotação'!I47=0,"",IF(AND('Pedido e Cotação'!I47="Fosforilação",'Pedido e Cotação'!F47=10),AL$39,IF(AND('Pedido e Cotação'!I47="Fosforilação",'Pedido e Cotação'!F47=25),AM$39,IF(AND('Pedido e Cotação'!I47="Fosforilação",'Pedido e Cotação'!F47=50),AN$39,IF(AND('Pedido e Cotação'!I47="Fosforilação",'Pedido e Cotação'!F47=100),AO$39,IF(AND('Pedido e Cotação'!I47="Fosforilação",'Pedido e Cotação'!F47=200),AP$39,IF(AND('Pedido e Cotação'!I47="Fosforilação",'Pedido e Cotação'!F47=1000),AQ$39,"")))))))</f>
        <v/>
      </c>
      <c r="AG37" s="242" t="str">
        <f aca="false">IF('Pedido e Cotação'!I47=0,"",IF(AND('Pedido e Cotação'!I47="Thiol C6",'Pedido e Cotação'!F47=10),AL$34,IF(AND('Pedido e Cotação'!I47="Thiol C6",'Pedido e Cotação'!F47=25),AM$34,IF(AND('Pedido e Cotação'!I47="Thiol C6",'Pedido e Cotação'!F47=50),AN$34,IF(AND('Pedido e Cotação'!I47="Thiol C6",'Pedido e Cotação'!F47=100),AO$34,IF(AND('Pedido e Cotação'!I47="Thiol C6",'Pedido e Cotação'!F47=200),AP$34,IF(AND('Pedido e Cotação'!I47="Thiol C6",'Pedido e Cotação'!F47=1000),AQ$34,"")))))))</f>
        <v/>
      </c>
      <c r="AH37" s="242" t="str">
        <f aca="false">IF('Pedido e Cotação'!I47=0,"",IF(AND('Pedido e Cotação'!I47="Dithiol Serinol",'Pedido e Cotação'!F47=10),AL$35,IF(AND('Pedido e Cotação'!I47="Dithiol Serinol",'Pedido e Cotação'!F47=25),AM$35,IF(AND('Pedido e Cotação'!I47="Dithiol Serinol",'Pedido e Cotação'!F47=50),AN$35,IF(AND('Pedido e Cotação'!I47="Dithiol Serinol",'Pedido e Cotação'!F47=100),AO$35,IF(AND('Pedido e Cotação'!I47="Dithiol Serinol",'Pedido e Cotação'!F47=200),AP$35,IF(AND('Pedido e Cotação'!I47="Dithiol Serinol",'Pedido e Cotação'!F47=1000),AQ$35,"")))))))</f>
        <v/>
      </c>
      <c r="AI37" s="241" t="n">
        <f aca="false">SUM(A37:AH37)</f>
        <v>0</v>
      </c>
      <c r="AJ37" s="249"/>
      <c r="AK37" s="253" t="s">
        <v>93</v>
      </c>
      <c r="AL37" s="219" t="s">
        <v>399</v>
      </c>
      <c r="AM37" s="219" t="n">
        <v>380</v>
      </c>
      <c r="AN37" s="219" t="n">
        <v>455</v>
      </c>
      <c r="AO37" s="219" t="n">
        <v>550</v>
      </c>
      <c r="AP37" s="219" t="n">
        <v>660</v>
      </c>
      <c r="AQ37" s="220" t="n">
        <v>990</v>
      </c>
    </row>
    <row r="38" customFormat="false" ht="14.25" hidden="false" customHeight="false" outlineLevel="0" collapsed="false">
      <c r="A38" s="241" t="str">
        <f aca="false">IF('Pedido e Cotação'!H48=0,"",IF(AND('Pedido e Cotação'!H48="FAM",'Pedido e Cotação'!F48=10),AL$6,IF(AND('Pedido e Cotação'!H48="FAM",'Pedido e Cotação'!F48=25),AM$6,IF(AND('Pedido e Cotação'!H48="FAM",'Pedido e Cotação'!F48=50),AN$6,IF(AND('Pedido e Cotação'!H48="FAM",'Pedido e Cotação'!F48=100),AO$6,IF(AND('Pedido e Cotação'!H48="FAM",'Pedido e Cotação'!F48=200),AP$6,IF(AND('Pedido e Cotação'!H48="FAM",'Pedido e Cotação'!F48=1000),AQ$6,"")))))))</f>
        <v/>
      </c>
      <c r="B38" s="241" t="str">
        <f aca="false">IF('Pedido e Cotação'!H48=0,"",IF(AND('Pedido e Cotação'!H48="Fosforilação",'Pedido e Cotação'!F48=10),AL$7,IF(AND('Pedido e Cotação'!H48="Fosforilação",'Pedido e Cotação'!F48=25),AM$7,IF(AND('Pedido e Cotação'!H48="Fosforilação",'Pedido e Cotação'!F48=50),AN$7,IF(AND('Pedido e Cotação'!H48="Fosforilação",'Pedido e Cotação'!F48=100),AO$7,IF(AND('Pedido e Cotação'!H48="Fosforilação",'Pedido e Cotação'!F48=200),AP$7,IF(AND('Pedido e Cotação'!H48="Fosforilação",'Pedido e Cotação'!F48=1000),AQ$7,"")))))))</f>
        <v/>
      </c>
      <c r="C38" s="241" t="str">
        <f aca="false">IF('Pedido e Cotação'!H48=0,"",IF(AND('Pedido e Cotação'!H48="Quasar 570",'Pedido e Cotação'!F48=10),AL$8,IF(AND('Pedido e Cotação'!H48="Quasar 570",'Pedido e Cotação'!F48=25),AM$8,IF(AND('Pedido e Cotação'!H48="Quasar 570",'Pedido e Cotação'!F48=50),AN$8,IF(AND('Pedido e Cotação'!H48="Quasar 570",'Pedido e Cotação'!F48=100),AO$8,IF(AND('Pedido e Cotação'!H48="Quasar 570",'Pedido e Cotação'!F48=200),AP$8,IF(AND('Pedido e Cotação'!H48="Quasar 570",'Pedido e Cotação'!F48=1000),AQ$8,"")))))))</f>
        <v/>
      </c>
      <c r="D38" s="241" t="str">
        <f aca="false">IF('Pedido e Cotação'!H48=0,"",IF(AND('Pedido e Cotação'!H48="Quasar 670",'Pedido e Cotação'!F48=10),AL$9,IF(AND('Pedido e Cotação'!H48="Quasar 670",'Pedido e Cotação'!F48=25),AM$9,IF(AND('Pedido e Cotação'!H48="Quasar 670",'Pedido e Cotação'!F48=50),AN$9,IF(AND('Pedido e Cotação'!H48="Quasar 670",'Pedido e Cotação'!F48=100),AO$9,IF(AND('Pedido e Cotação'!H48="Quasar 670",'Pedido e Cotação'!F48=200),AP$9,IF(AND('Pedido e Cotação'!H48="Quasar 670",'Pedido e Cotação'!F48=1000),AQ$9,"")))))))</f>
        <v/>
      </c>
      <c r="E38" s="241" t="str">
        <f aca="false">IF('Pedido e Cotação'!H48=0,"",IF(AND('Pedido e Cotação'!H48="Quasar 705",'Pedido e Cotação'!F48=10),AL$10,IF(AND('Pedido e Cotação'!H48="Quasar 705",'Pedido e Cotação'!F48=25),AM$10,IF(AND('Pedido e Cotação'!H48="Quasar 705",'Pedido e Cotação'!F48=50),AN$10,IF(AND('Pedido e Cotação'!H48="Quasar 705",'Pedido e Cotação'!F48=100),AO$10,IF(AND('Pedido e Cotação'!H48="Quasar 705",'Pedido e Cotação'!F48=200),AP$10,IF(AND('Pedido e Cotação'!H48="Quasar 705",'Pedido e Cotação'!F48=1000),AQ$10,"")))))))</f>
        <v/>
      </c>
      <c r="F38" s="241" t="str">
        <f aca="false">IF('Pedido e Cotação'!H48=0,"",IF(AND('Pedido e Cotação'!H48="CAL Flúor Orange 560",'Pedido e Cotação'!F48=10),AL$11,IF(AND('Pedido e Cotação'!H48="CAL Flúor Orange 560",'Pedido e Cotação'!F48=25),AM$11,IF(AND('Pedido e Cotação'!H48="CAL Flúor Orange 560",'Pedido e Cotação'!F48=50),AN$11,IF(AND('Pedido e Cotação'!H48="CAL Flúor Orange 560",'Pedido e Cotação'!F48=100),AO$11,IF(AND('Pedido e Cotação'!H48="CAL Flúor Orange 560",'Pedido e Cotação'!F48=200),AP$11,IF(AND('Pedido e Cotação'!H48="CAL Flúor Orange 560",'Pedido e Cotação'!F48=1000),AQ$11,"")))))))</f>
        <v/>
      </c>
      <c r="G38" s="241" t="str">
        <f aca="false">IF('Pedido e Cotação'!H48=0,"",IF(AND('Pedido e Cotação'!H48="CAL Flúor Red 590",'Pedido e Cotação'!F48=10),AL$12,IF(AND('Pedido e Cotação'!H48="CAL Flúor Red 590",'Pedido e Cotação'!F48=25),AM$12,IF(AND('Pedido e Cotação'!H48="CAL Flúor Red 590",'Pedido e Cotação'!F48=50),AN$12,IF(AND('Pedido e Cotação'!H48="CAL Flúor Red 590",'Pedido e Cotação'!F48=100),AO$12,IF(AND('Pedido e Cotação'!H48="CAL Flúor Red 590",'Pedido e Cotação'!F48=200),AP$12,IF(AND('Pedido e Cotação'!H48="CAL Flúor Red 590",'Pedido e Cotação'!F48=1000),AQ$12,"")))))))</f>
        <v/>
      </c>
      <c r="H38" s="241" t="str">
        <f aca="false">IF('Pedido e Cotação'!H48=0,"",IF(AND('Pedido e Cotação'!H48="CAL Flúor Red 610",'Pedido e Cotação'!F48=10),AL$13,IF(AND('Pedido e Cotação'!H48="CAL Flúor Red 610",'Pedido e Cotação'!F48=25),AM$13,IF(AND('Pedido e Cotação'!H48="CAL Flúor Red 610",'Pedido e Cotação'!F48=50),AN$13,IF(AND('Pedido e Cotação'!H48="CAL Flúor Red 610",'Pedido e Cotação'!F48=100),AO$13,IF(AND('Pedido e Cotação'!H48="CAL Flúor Red 610",'Pedido e Cotação'!F48=200),AP$13,IF(AND('Pedido e Cotação'!H48="CAL Flúor Red 610",'Pedido e Cotação'!F48=1000),AQ$13,"")))))))</f>
        <v/>
      </c>
      <c r="I38" s="241" t="str">
        <f aca="false">IF('Pedido e Cotação'!H48=0,"",IF(AND('Pedido e Cotação'!H48="TET",'Pedido e Cotação'!F48=10),AL$14,IF(AND('Pedido e Cotação'!H48="TET",'Pedido e Cotação'!F48=25),AM$14,IF(AND('Pedido e Cotação'!H48="TET",'Pedido e Cotação'!F48=50),AN$14,IF(AND('Pedido e Cotação'!H48="TET",'Pedido e Cotação'!F48=100),AO$14,IF(AND('Pedido e Cotação'!H48="TET",'Pedido e Cotação'!F48=200),AP$14,IF(AND('Pedido e Cotação'!H48="TET",'Pedido e Cotação'!F48=1000),AQ$14,"")))))))</f>
        <v/>
      </c>
      <c r="J38" s="241" t="str">
        <f aca="false">IF('Pedido e Cotação'!H48=0,"",IF(AND('Pedido e Cotação'!H48="PEG-6",'Pedido e Cotação'!F48=10),AL$19,IF(AND('Pedido e Cotação'!H48="PEG-6",'Pedido e Cotação'!F48=25),AM$19,IF(AND('Pedido e Cotação'!H48="PEG-6",'Pedido e Cotação'!F48=50),AN$19,IF(AND('Pedido e Cotação'!H48="PEG-6",'Pedido e Cotação'!F48=100),AO$19,IF(AND('Pedido e Cotação'!H48="PEG-6",'Pedido e Cotação'!F48=200),AP$19,IF(AND('Pedido e Cotação'!H48="PEG-6",'Pedido e Cotação'!F48=1000),AQ$19,"")))))))</f>
        <v/>
      </c>
      <c r="K38" s="241" t="str">
        <f aca="false">IF('Pedido e Cotação'!H48=0,"",IF(AND('Pedido e Cotação'!H48="Biotina",'Pedido e Cotação'!F48=10),AL$18,IF(AND('Pedido e Cotação'!H48="Biotina",'Pedido e Cotação'!F48=25),AM$18,IF(AND('Pedido e Cotação'!H48="Biotina",'Pedido e Cotação'!F48=50),AN$18,IF(AND('Pedido e Cotação'!H48="Biotina",'Pedido e Cotação'!F48=100),AO$18,IF(AND('Pedido e Cotação'!H48="Biotina",'Pedido e Cotação'!F48=200),AP$18,IF(AND('Pedido e Cotação'!H48="Biotina",'Pedido e Cotação'!F48=1000),AQ$18,"")))))))</f>
        <v/>
      </c>
      <c r="L38" s="241" t="str">
        <f aca="false">IF('Pedido e Cotação'!H48=0,"",IF(AND('Pedido e Cotação'!H48="Thiol C6",'Pedido e Cotação'!F48=10),AL$22,IF(AND('Pedido e Cotação'!H48="Thiol C6",'Pedido e Cotação'!F48=25),AM$22,IF(AND('Pedido e Cotação'!H48="Thiol C6",'Pedido e Cotação'!F48=50),AN$22,IF(AND('Pedido e Cotação'!H48="Thiol C6",'Pedido e Cotação'!F48=100),AO$22,IF(AND('Pedido e Cotação'!H48="Thiol C6",'Pedido e Cotação'!F48=200),AP$22,IF(AND('Pedido e Cotação'!H48="Thiol C6",'Pedido e Cotação'!F48=1000),AQ$22,"")))))))</f>
        <v/>
      </c>
      <c r="M38" s="241" t="str">
        <f aca="false">IF('Pedido e Cotação'!H48=0,"",IF(AND('Pedido e Cotação'!H48="Cy3",'Pedido e Cotação'!F48=10),AL$16,IF(AND('Pedido e Cotação'!H48="Cy3",'Pedido e Cotação'!F48=25),AM$16,IF(AND('Pedido e Cotação'!H48="Cy3",'Pedido e Cotação'!F48=50),AN$16,IF(AND('Pedido e Cotação'!H48="Cy3",'Pedido e Cotação'!F48=100),AO$16,IF(AND('Pedido e Cotação'!H48="Cy3",'Pedido e Cotação'!F48=200),AP$16,IF(AND('Pedido e Cotação'!H48="Cy3",'Pedido e Cotação'!F48=1000),AQ$16,"")))))))</f>
        <v/>
      </c>
      <c r="N38" s="241" t="str">
        <f aca="false">IF('Pedido e Cotação'!H48=0,"",IF(AND('Pedido e Cotação'!H48="Cy5",'Pedido e Cotação'!F48=10),AL$17,IF(AND('Pedido e Cotação'!H48="Cy5",'Pedido e Cotação'!F48=25),AM$17,IF(AND('Pedido e Cotação'!H48="Cy5",'Pedido e Cotação'!F48=50),AN$17,IF(AND('Pedido e Cotação'!H48="Cy5",'Pedido e Cotação'!F48=100),AO$17,IF(AND('Pedido e Cotação'!H48="Cy5",'Pedido e Cotação'!F48=200),AP$17,IF(AND('Pedido e Cotação'!H48="Cy5",'Pedido e Cotação'!F48=1000),AQ$17,"")))))))</f>
        <v/>
      </c>
      <c r="O38" s="241" t="str">
        <f aca="false">IF('Pedido e Cotação'!H48=0,"",IF(AND('Pedido e Cotação'!H48="C3 Spacer",'Pedido e Cotação'!F48=10),AL$20,IF(AND('Pedido e Cotação'!H48="C3 Spacer",'Pedido e Cotação'!F48=25),AM$20,IF(AND('Pedido e Cotação'!H48="C3 Spacer",'Pedido e Cotação'!F48=50),AN$20,IF(AND('Pedido e Cotação'!H48="C3 Spacer",'Pedido e Cotação'!F48=100),AO$20,IF(AND('Pedido e Cotação'!H48="C3 Spacer",'Pedido e Cotação'!F48=200),AP$20,IF(AND('Pedido e Cotação'!H48="C3 Spacer",'Pedido e Cotação'!F48=1000),AQ$20,"")))))))</f>
        <v/>
      </c>
      <c r="P38" s="241" t="str">
        <f aca="false">IF('Pedido e Cotação'!H48=0,"",IF(AND('Pedido e Cotação'!H48="C6 Spacer",'Pedido e Cotação'!F48=10),AL$21,IF(AND('Pedido e Cotação'!H48="C6 Spacer",'Pedido e Cotação'!F48=25),AM$21,IF(AND('Pedido e Cotação'!H48="C6 Spacer",'Pedido e Cotação'!F48=50),AN$21,IF(AND('Pedido e Cotação'!H48="C6 Spacer",'Pedido e Cotação'!F48=100),AO$21,IF(AND('Pedido e Cotação'!H48="C6 Spacer",'Pedido e Cotação'!F48=200),AP$21,IF(AND('Pedido e Cotação'!H48="C6 Spacer",'Pedido e Cotação'!F48=1000),AQ$21,"")))))))</f>
        <v/>
      </c>
      <c r="Q38" s="241" t="str">
        <f aca="false">IF('Pedido e Cotação'!H48=0,"",IF(AND('Pedido e Cotação'!H48="HEX",'Pedido e Cotação'!F48=10),AL$15,IF(AND('Pedido e Cotação'!H48="HEX",'Pedido e Cotação'!F48=25),AM$15,IF(AND('Pedido e Cotação'!H48="HEX",'Pedido e Cotação'!F48=50),AN$15,IF(AND('Pedido e Cotação'!H48="HEX",'Pedido e Cotação'!F48=100),AO$15,IF(AND('Pedido e Cotação'!H48="HEX",'Pedido e Cotação'!F48=200),AP$15,IF(AND('Pedido e Cotação'!H48="HEX",'Pedido e Cotação'!F48=1000),AQ$15,"")))))))</f>
        <v/>
      </c>
      <c r="R38" s="241" t="str">
        <f aca="false">IF('Pedido e Cotação'!H48=0,"",IF(AND('Pedido e Cotação'!H48="Amino C6",'Pedido e Cotação'!F48=10),AL$23,IF(AND('Pedido e Cotação'!H48="Amino C6",'Pedido e Cotação'!F48=25),AM$23,IF(AND('Pedido e Cotação'!H48="Amino C6",'Pedido e Cotação'!F48=50),AN$23,IF(AND('Pedido e Cotação'!H48="Amino C6",'Pedido e Cotação'!F48=100),AO$23,IF(AND('Pedido e Cotação'!H48="Amino C6",'Pedido e Cotação'!F48=200),AP$23,IF(AND('Pedido e Cotação'!H48="Amino C6",'Pedido e Cotação'!F48=1000),AQ$23,"")))))))</f>
        <v/>
      </c>
      <c r="S38" s="241" t="str">
        <f aca="false">IF('Pedido e Cotação'!I48=0,"",IF(AND('Pedido e Cotação'!I48="FAM",'Pedido e Cotação'!F48=10),AL$24,IF(AND('Pedido e Cotação'!I48="FAM",'Pedido e Cotação'!F48=25),AM$24,IF(AND('Pedido e Cotação'!I48="FAM",'Pedido e Cotação'!F48=50),AN$24,IF(AND('Pedido e Cotação'!I48="FAM",'Pedido e Cotação'!F48=100),AO$24,IF(AND('Pedido e Cotação'!I48="FAM",'Pedido e Cotação'!F48=200),AP$24,IF(AND('Pedido e Cotação'!I48="FAM",'Pedido e Cotação'!F48=1000),AQ$24,"")))))))</f>
        <v/>
      </c>
      <c r="T38" s="241" t="str">
        <f aca="false">IF('Pedido e Cotação'!I48=0,"",IF(AND('Pedido e Cotação'!I48="Amino On",'Pedido e Cotação'!F48=10),AL$25,IF(AND('Pedido e Cotação'!I48="Amino On",'Pedido e Cotação'!F48=25),AM$25,IF(AND('Pedido e Cotação'!I48="Amino On",'Pedido e Cotação'!F48=50),AN$25,IF(AND('Pedido e Cotação'!I48="Amino On",'Pedido e Cotação'!F48=100),AO$25,IF(AND('Pedido e Cotação'!I48="Amino On",'Pedido e Cotação'!F48=200),AP$25,IF(AND('Pedido e Cotação'!I48="Amino On",'Pedido e Cotação'!F48=1000),AQ$25,"")))))))</f>
        <v/>
      </c>
      <c r="U38" s="241" t="str">
        <f aca="false">IF('Pedido e Cotação'!I48=0,"",IF(AND('Pedido e Cotação'!I48="TAMRA",'Pedido e Cotação'!F48=10),AL$26,IF(AND('Pedido e Cotação'!I48="TAMRA",'Pedido e Cotação'!F48=25),AM$26,IF(AND('Pedido e Cotação'!I48="TAMRA",'Pedido e Cotação'!F48=50),AN$26,IF(AND('Pedido e Cotação'!I48="TAMRA",'Pedido e Cotação'!F48=100),AO$26,IF(AND('Pedido e Cotação'!I48="TAMRA",'Pedido e Cotação'!F48=200),AP$26,IF(AND('Pedido e Cotação'!I48="TAMRA",'Pedido e Cotação'!F48=1000),AQ$26,"")))))))</f>
        <v/>
      </c>
      <c r="V38" s="241" t="str">
        <f aca="false">IF('Pedido e Cotação'!I48=0,"",IF(AND('Pedido e Cotação'!I48="BHQ 1",'Pedido e Cotação'!F48=10),AL$27,IF(AND('Pedido e Cotação'!I48="BHQ 1",'Pedido e Cotação'!F48=25),AM$27,IF(AND('Pedido e Cotação'!I48="BHQ 1",'Pedido e Cotação'!F48=50),AN$27,IF(AND('Pedido e Cotação'!I48="BHQ 1",'Pedido e Cotação'!F48=100),AO$27,IF(AND('Pedido e Cotação'!I48="BHQ 1",'Pedido e Cotação'!F48=200),AP$27,IF(AND('Pedido e Cotação'!I48="BHQ 1",'Pedido e Cotação'!F48=1000),AQ$27,"")))))))</f>
        <v/>
      </c>
      <c r="W38" s="241" t="str">
        <f aca="false">IF('Pedido e Cotação'!I48=0,"",IF(AND('Pedido e Cotação'!I48="BHQ 2",'Pedido e Cotação'!F48=10),AL$28,IF(AND('Pedido e Cotação'!I48="BHQ 2",'Pedido e Cotação'!F48=25),AM$28,IF(AND('Pedido e Cotação'!I48="BHQ 2",'Pedido e Cotação'!F48=50),AN$28,IF(AND('Pedido e Cotação'!I48="BHQ 2",'Pedido e Cotação'!F48=100),AO$28,IF(AND('Pedido e Cotação'!I48="BHQ 2",'Pedido e Cotação'!F48=200),AP$28,IF(AND('Pedido e Cotação'!I48="BHQ 2",'Pedido e Cotação'!F48=1000),AQ$28,"")))))))</f>
        <v/>
      </c>
      <c r="X38" s="241" t="str">
        <f aca="false">IF('Pedido e Cotação'!I48=0,"",IF(AND('Pedido e Cotação'!I48="BHQ 3",'Pedido e Cotação'!F48=10),AL$29,IF(AND('Pedido e Cotação'!I48="BHQ 3",'Pedido e Cotação'!F48=25),AM$29,IF(AND('Pedido e Cotação'!I48="BHQ 3",'Pedido e Cotação'!F48=50),AN$29,IF(AND('Pedido e Cotação'!I48="BHQ 3",'Pedido e Cotação'!F48=100),AO$29,IF(AND('Pedido e Cotação'!I48="BHQ 3",'Pedido e Cotação'!F48=200),AP$29,IF(AND('Pedido e Cotação'!I48="BHQ 3",'Pedido e Cotação'!F48=1000),AQ$29,"")))))))</f>
        <v/>
      </c>
      <c r="Y38" s="241" t="str">
        <f aca="false">IF('Pedido e Cotação'!I48=0,"",IF(AND('Pedido e Cotação'!I48="ROX",'Pedido e Cotação'!F48=10),AL$31,IF(AND('Pedido e Cotação'!I48="ROX",'Pedido e Cotação'!F48=25),AM$31,IF(AND('Pedido e Cotação'!I48="ROX",'Pedido e Cotação'!F48=50),AN$31,IF(AND('Pedido e Cotação'!I48="ROX",'Pedido e Cotação'!F48=100),AO$31,IF(AND('Pedido e Cotação'!I48="ROX",'Pedido e Cotação'!F48=200),AP$31,IF(AND('Pedido e Cotação'!I48="ROX",'Pedido e Cotação'!F48=1000),AQ$31,"")))))))</f>
        <v/>
      </c>
      <c r="Z38" s="241" t="str">
        <f aca="false">IF('Pedido e Cotação'!I48=0,"",IF(AND('Pedido e Cotação'!I48="Dabcyl",'Pedido e Cotação'!F48=10),AL$30,IF(AND('Pedido e Cotação'!I48="Dabcyl",'Pedido e Cotação'!F48=25),AM$30,IF(AND('Pedido e Cotação'!I48="Dabcyl",'Pedido e Cotação'!F48=50),AN$30,IF(AND('Pedido e Cotação'!I48="Dabcyl",'Pedido e Cotação'!F48=100),AO$30,IF(AND('Pedido e Cotação'!I48="Dabcyl",'Pedido e Cotação'!F48=200),AP$30,IF(AND('Pedido e Cotação'!I48="Dabcyl",'Pedido e Cotação'!F48=1000),AQ$30,"")))))))</f>
        <v/>
      </c>
      <c r="AA38" s="242" t="str">
        <f aca="false">IF('Pedido e Cotação'!I48=0,"",IF(AND('Pedido e Cotação'!I48="Colesterol TEG",'Pedido e Cotação'!F48=10),AL$32,IF(AND('Pedido e Cotação'!I48="Colesterol TEG",'Pedido e Cotação'!F48=25),AM$32,IF(AND('Pedido e Cotação'!I48="Colesterol TEG",'Pedido e Cotação'!F48=50),AN$32,IF(AND('Pedido e Cotação'!I48="Colesterol TEG",'Pedido e Cotação'!F48=100),AO$32,IF(AND('Pedido e Cotação'!I48="Colesterol TEG",'Pedido e Cotação'!F48=200),AP$32,IF(AND('Pedido e Cotação'!I48="Colesterol TEG",'Pedido e Cotação'!F48=1000),AQ$32,"")))))))</f>
        <v/>
      </c>
      <c r="AB38" s="242" t="str">
        <f aca="false">IF('Pedido e Cotação'!I48=0,"",IF(AND('Pedido e Cotação'!I48="Ferroceno",'Pedido e Cotação'!F48=10),AL$33,IF(AND('Pedido e Cotação'!I48="Ferroceno",'Pedido e Cotação'!F48=25),AM$33,IF(AND('Pedido e Cotação'!I48="Ferroceno",'Pedido e Cotação'!F48=50),AN$33,IF(AND('Pedido e Cotação'!I48="Ferroceno",'Pedido e Cotação'!F48=100),AO$33,IF(AND('Pedido e Cotação'!I48="Ferroceno",'Pedido e Cotação'!F48=200),AP$33,IF(AND('Pedido e Cotação'!I48="Ferroceno",'Pedido e Cotação'!F48=1000),AQ$33,"")))))))</f>
        <v/>
      </c>
      <c r="AC38" s="242" t="str">
        <f aca="false">IF('Pedido e Cotação'!I48=0,"",IF(AND('Pedido e Cotação'!I48="Spacer C3",'Pedido e Cotação'!F48=10),AL$36,IF(AND('Pedido e Cotação'!I48="Spacer C3",'Pedido e Cotação'!F48=25),AM$36,IF(AND('Pedido e Cotação'!I48="Spacer C3",'Pedido e Cotação'!F48=50),AN$36,IF(AND('Pedido e Cotação'!I48="Spacer C3",'Pedido e Cotação'!F48=100),AO$36,IF(AND('Pedido e Cotação'!I48="Spacer C3",'Pedido e Cotação'!F48=200),AP$36,IF(AND('Pedido e Cotação'!I48="Spacer C3",'Pedido e Cotação'!F48=1000),AQ$36,"")))))))</f>
        <v/>
      </c>
      <c r="AD38" s="242" t="str">
        <f aca="false">IF('Pedido e Cotação'!I48=0,"",IF(AND('Pedido e Cotação'!I48="Spacer C6",'Pedido e Cotação'!F48=10),AL$37,IF(AND('Pedido e Cotação'!I48="Spacer C6",'Pedido e Cotação'!F48=25),AM$37,IF(AND('Pedido e Cotação'!I48="Spacer C6",'Pedido e Cotação'!F48=50),AN$37,IF(AND('Pedido e Cotação'!I48="Spacer C6",'Pedido e Cotação'!F48=100),AO$37,IF(AND('Pedido e Cotação'!I48="Spacer C6",'Pedido e Cotação'!F48=200),AP$37,IF(AND('Pedido e Cotação'!I48="Spacer C6",'Pedido e Cotação'!F48=1000),AQ$37,"")))))))</f>
        <v/>
      </c>
      <c r="AE38" s="242" t="str">
        <f aca="false">IF('Pedido e Cotação'!I48=0,"",IF(AND('Pedido e Cotação'!I48="Biotina",'Pedido e Cotação'!F48=10),AL$38,IF(AND('Pedido e Cotação'!I48="Biotina",'Pedido e Cotação'!F48=25),AM$38,IF(AND('Pedido e Cotação'!I48="Biotina",'Pedido e Cotação'!F48=50),AN$38,IF(AND('Pedido e Cotação'!I48="Biotina",'Pedido e Cotação'!F48=100),AO$38,IF(AND('Pedido e Cotação'!I48="Biotina",'Pedido e Cotação'!F48=200),AP$38,IF(AND('Pedido e Cotação'!I48="Biotina",'Pedido e Cotação'!F48=1000),AQ$38,"")))))))</f>
        <v/>
      </c>
      <c r="AF38" s="242" t="str">
        <f aca="false">IF('Pedido e Cotação'!I48=0,"",IF(AND('Pedido e Cotação'!I48="Fosforilação",'Pedido e Cotação'!F48=10),AL$39,IF(AND('Pedido e Cotação'!I48="Fosforilação",'Pedido e Cotação'!F48=25),AM$39,IF(AND('Pedido e Cotação'!I48="Fosforilação",'Pedido e Cotação'!F48=50),AN$39,IF(AND('Pedido e Cotação'!I48="Fosforilação",'Pedido e Cotação'!F48=100),AO$39,IF(AND('Pedido e Cotação'!I48="Fosforilação",'Pedido e Cotação'!F48=200),AP$39,IF(AND('Pedido e Cotação'!I48="Fosforilação",'Pedido e Cotação'!F48=1000),AQ$39,"")))))))</f>
        <v/>
      </c>
      <c r="AG38" s="242" t="str">
        <f aca="false">IF('Pedido e Cotação'!I48=0,"",IF(AND('Pedido e Cotação'!I48="Thiol C6",'Pedido e Cotação'!F48=10),AL$34,IF(AND('Pedido e Cotação'!I48="Thiol C6",'Pedido e Cotação'!F48=25),AM$34,IF(AND('Pedido e Cotação'!I48="Thiol C6",'Pedido e Cotação'!F48=50),AN$34,IF(AND('Pedido e Cotação'!I48="Thiol C6",'Pedido e Cotação'!F48=100),AO$34,IF(AND('Pedido e Cotação'!I48="Thiol C6",'Pedido e Cotação'!F48=200),AP$34,IF(AND('Pedido e Cotação'!I48="Thiol C6",'Pedido e Cotação'!F48=1000),AQ$34,"")))))))</f>
        <v/>
      </c>
      <c r="AH38" s="242" t="str">
        <f aca="false">IF('Pedido e Cotação'!I48=0,"",IF(AND('Pedido e Cotação'!I48="Dithiol Serinol",'Pedido e Cotação'!F48=10),AL$35,IF(AND('Pedido e Cotação'!I48="Dithiol Serinol",'Pedido e Cotação'!F48=25),AM$35,IF(AND('Pedido e Cotação'!I48="Dithiol Serinol",'Pedido e Cotação'!F48=50),AN$35,IF(AND('Pedido e Cotação'!I48="Dithiol Serinol",'Pedido e Cotação'!F48=100),AO$35,IF(AND('Pedido e Cotação'!I48="Dithiol Serinol",'Pedido e Cotação'!F48=200),AP$35,IF(AND('Pedido e Cotação'!I48="Dithiol Serinol",'Pedido e Cotação'!F48=1000),AQ$35,"")))))))</f>
        <v/>
      </c>
      <c r="AI38" s="241" t="n">
        <f aca="false">SUM(A38:AH38)</f>
        <v>0</v>
      </c>
      <c r="AJ38" s="249"/>
      <c r="AK38" s="253" t="s">
        <v>73</v>
      </c>
      <c r="AL38" s="219" t="s">
        <v>399</v>
      </c>
      <c r="AM38" s="219" t="n">
        <v>225</v>
      </c>
      <c r="AN38" s="219" t="n">
        <v>270</v>
      </c>
      <c r="AO38" s="219" t="n">
        <v>325</v>
      </c>
      <c r="AP38" s="219" t="n">
        <v>390</v>
      </c>
      <c r="AQ38" s="220" t="n">
        <v>585</v>
      </c>
    </row>
    <row r="39" customFormat="false" ht="15" hidden="false" customHeight="false" outlineLevel="0" collapsed="false">
      <c r="A39" s="241" t="str">
        <f aca="false">IF('Pedido e Cotação'!H49=0,"",IF(AND('Pedido e Cotação'!H49="FAM",'Pedido e Cotação'!F49=10),AL$6,IF(AND('Pedido e Cotação'!H49="FAM",'Pedido e Cotação'!F49=25),AM$6,IF(AND('Pedido e Cotação'!H49="FAM",'Pedido e Cotação'!F49=50),AN$6,IF(AND('Pedido e Cotação'!H49="FAM",'Pedido e Cotação'!F49=100),AO$6,IF(AND('Pedido e Cotação'!H49="FAM",'Pedido e Cotação'!F49=200),AP$6,IF(AND('Pedido e Cotação'!H49="FAM",'Pedido e Cotação'!F49=1000),AQ$6,"")))))))</f>
        <v/>
      </c>
      <c r="B39" s="241" t="str">
        <f aca="false">IF('Pedido e Cotação'!H49=0,"",IF(AND('Pedido e Cotação'!H49="Fosforilação",'Pedido e Cotação'!F49=10),AL$7,IF(AND('Pedido e Cotação'!H49="Fosforilação",'Pedido e Cotação'!F49=25),AM$7,IF(AND('Pedido e Cotação'!H49="Fosforilação",'Pedido e Cotação'!F49=50),AN$7,IF(AND('Pedido e Cotação'!H49="Fosforilação",'Pedido e Cotação'!F49=100),AO$7,IF(AND('Pedido e Cotação'!H49="Fosforilação",'Pedido e Cotação'!F49=200),AP$7,IF(AND('Pedido e Cotação'!H49="Fosforilação",'Pedido e Cotação'!F49=1000),AQ$7,"")))))))</f>
        <v/>
      </c>
      <c r="C39" s="241" t="str">
        <f aca="false">IF('Pedido e Cotação'!H49=0,"",IF(AND('Pedido e Cotação'!H49="Quasar 570",'Pedido e Cotação'!F49=10),AL$8,IF(AND('Pedido e Cotação'!H49="Quasar 570",'Pedido e Cotação'!F49=25),AM$8,IF(AND('Pedido e Cotação'!H49="Quasar 570",'Pedido e Cotação'!F49=50),AN$8,IF(AND('Pedido e Cotação'!H49="Quasar 570",'Pedido e Cotação'!F49=100),AO$8,IF(AND('Pedido e Cotação'!H49="Quasar 570",'Pedido e Cotação'!F49=200),AP$8,IF(AND('Pedido e Cotação'!H49="Quasar 570",'Pedido e Cotação'!F49=1000),AQ$8,"")))))))</f>
        <v/>
      </c>
      <c r="D39" s="241" t="str">
        <f aca="false">IF('Pedido e Cotação'!H49=0,"",IF(AND('Pedido e Cotação'!H49="Quasar 670",'Pedido e Cotação'!F49=10),AL$9,IF(AND('Pedido e Cotação'!H49="Quasar 670",'Pedido e Cotação'!F49=25),AM$9,IF(AND('Pedido e Cotação'!H49="Quasar 670",'Pedido e Cotação'!F49=50),AN$9,IF(AND('Pedido e Cotação'!H49="Quasar 670",'Pedido e Cotação'!F49=100),AO$9,IF(AND('Pedido e Cotação'!H49="Quasar 670",'Pedido e Cotação'!F49=200),AP$9,IF(AND('Pedido e Cotação'!H49="Quasar 670",'Pedido e Cotação'!F49=1000),AQ$9,"")))))))</f>
        <v/>
      </c>
      <c r="E39" s="241" t="str">
        <f aca="false">IF('Pedido e Cotação'!H49=0,"",IF(AND('Pedido e Cotação'!H49="Quasar 705",'Pedido e Cotação'!F49=10),AL$10,IF(AND('Pedido e Cotação'!H49="Quasar 705",'Pedido e Cotação'!F49=25),AM$10,IF(AND('Pedido e Cotação'!H49="Quasar 705",'Pedido e Cotação'!F49=50),AN$10,IF(AND('Pedido e Cotação'!H49="Quasar 705",'Pedido e Cotação'!F49=100),AO$10,IF(AND('Pedido e Cotação'!H49="Quasar 705",'Pedido e Cotação'!F49=200),AP$10,IF(AND('Pedido e Cotação'!H49="Quasar 705",'Pedido e Cotação'!F49=1000),AQ$10,"")))))))</f>
        <v/>
      </c>
      <c r="F39" s="241" t="str">
        <f aca="false">IF('Pedido e Cotação'!H49=0,"",IF(AND('Pedido e Cotação'!H49="CAL Flúor Orange 560",'Pedido e Cotação'!F49=10),AL$11,IF(AND('Pedido e Cotação'!H49="CAL Flúor Orange 560",'Pedido e Cotação'!F49=25),AM$11,IF(AND('Pedido e Cotação'!H49="CAL Flúor Orange 560",'Pedido e Cotação'!F49=50),AN$11,IF(AND('Pedido e Cotação'!H49="CAL Flúor Orange 560",'Pedido e Cotação'!F49=100),AO$11,IF(AND('Pedido e Cotação'!H49="CAL Flúor Orange 560",'Pedido e Cotação'!F49=200),AP$11,IF(AND('Pedido e Cotação'!H49="CAL Flúor Orange 560",'Pedido e Cotação'!F49=1000),AQ$11,"")))))))</f>
        <v/>
      </c>
      <c r="G39" s="241" t="str">
        <f aca="false">IF('Pedido e Cotação'!H49=0,"",IF(AND('Pedido e Cotação'!H49="CAL Flúor Red 590",'Pedido e Cotação'!F49=10),AL$12,IF(AND('Pedido e Cotação'!H49="CAL Flúor Red 590",'Pedido e Cotação'!F49=25),AM$12,IF(AND('Pedido e Cotação'!H49="CAL Flúor Red 590",'Pedido e Cotação'!F49=50),AN$12,IF(AND('Pedido e Cotação'!H49="CAL Flúor Red 590",'Pedido e Cotação'!F49=100),AO$12,IF(AND('Pedido e Cotação'!H49="CAL Flúor Red 590",'Pedido e Cotação'!F49=200),AP$12,IF(AND('Pedido e Cotação'!H49="CAL Flúor Red 590",'Pedido e Cotação'!F49=1000),AQ$12,"")))))))</f>
        <v/>
      </c>
      <c r="H39" s="241" t="str">
        <f aca="false">IF('Pedido e Cotação'!H49=0,"",IF(AND('Pedido e Cotação'!H49="CAL Flúor Red 610",'Pedido e Cotação'!F49=10),AL$13,IF(AND('Pedido e Cotação'!H49="CAL Flúor Red 610",'Pedido e Cotação'!F49=25),AM$13,IF(AND('Pedido e Cotação'!H49="CAL Flúor Red 610",'Pedido e Cotação'!F49=50),AN$13,IF(AND('Pedido e Cotação'!H49="CAL Flúor Red 610",'Pedido e Cotação'!F49=100),AO$13,IF(AND('Pedido e Cotação'!H49="CAL Flúor Red 610",'Pedido e Cotação'!F49=200),AP$13,IF(AND('Pedido e Cotação'!H49="CAL Flúor Red 610",'Pedido e Cotação'!F49=1000),AQ$13,"")))))))</f>
        <v/>
      </c>
      <c r="I39" s="241" t="str">
        <f aca="false">IF('Pedido e Cotação'!H49=0,"",IF(AND('Pedido e Cotação'!H49="TET",'Pedido e Cotação'!F49=10),AL$14,IF(AND('Pedido e Cotação'!H49="TET",'Pedido e Cotação'!F49=25),AM$14,IF(AND('Pedido e Cotação'!H49="TET",'Pedido e Cotação'!F49=50),AN$14,IF(AND('Pedido e Cotação'!H49="TET",'Pedido e Cotação'!F49=100),AO$14,IF(AND('Pedido e Cotação'!H49="TET",'Pedido e Cotação'!F49=200),AP$14,IF(AND('Pedido e Cotação'!H49="TET",'Pedido e Cotação'!F49=1000),AQ$14,"")))))))</f>
        <v/>
      </c>
      <c r="J39" s="241" t="str">
        <f aca="false">IF('Pedido e Cotação'!H49=0,"",IF(AND('Pedido e Cotação'!H49="PEG-6",'Pedido e Cotação'!F49=10),AL$19,IF(AND('Pedido e Cotação'!H49="PEG-6",'Pedido e Cotação'!F49=25),AM$19,IF(AND('Pedido e Cotação'!H49="PEG-6",'Pedido e Cotação'!F49=50),AN$19,IF(AND('Pedido e Cotação'!H49="PEG-6",'Pedido e Cotação'!F49=100),AO$19,IF(AND('Pedido e Cotação'!H49="PEG-6",'Pedido e Cotação'!F49=200),AP$19,IF(AND('Pedido e Cotação'!H49="PEG-6",'Pedido e Cotação'!F49=1000),AQ$19,"")))))))</f>
        <v/>
      </c>
      <c r="K39" s="241" t="str">
        <f aca="false">IF('Pedido e Cotação'!H49=0,"",IF(AND('Pedido e Cotação'!H49="Biotina",'Pedido e Cotação'!F49=10),AL$18,IF(AND('Pedido e Cotação'!H49="Biotina",'Pedido e Cotação'!F49=25),AM$18,IF(AND('Pedido e Cotação'!H49="Biotina",'Pedido e Cotação'!F49=50),AN$18,IF(AND('Pedido e Cotação'!H49="Biotina",'Pedido e Cotação'!F49=100),AO$18,IF(AND('Pedido e Cotação'!H49="Biotina",'Pedido e Cotação'!F49=200),AP$18,IF(AND('Pedido e Cotação'!H49="Biotina",'Pedido e Cotação'!F49=1000),AQ$18,"")))))))</f>
        <v/>
      </c>
      <c r="L39" s="241" t="str">
        <f aca="false">IF('Pedido e Cotação'!H49=0,"",IF(AND('Pedido e Cotação'!H49="Thiol C6",'Pedido e Cotação'!F49=10),AL$22,IF(AND('Pedido e Cotação'!H49="Thiol C6",'Pedido e Cotação'!F49=25),AM$22,IF(AND('Pedido e Cotação'!H49="Thiol C6",'Pedido e Cotação'!F49=50),AN$22,IF(AND('Pedido e Cotação'!H49="Thiol C6",'Pedido e Cotação'!F49=100),AO$22,IF(AND('Pedido e Cotação'!H49="Thiol C6",'Pedido e Cotação'!F49=200),AP$22,IF(AND('Pedido e Cotação'!H49="Thiol C6",'Pedido e Cotação'!F49=1000),AQ$22,"")))))))</f>
        <v/>
      </c>
      <c r="M39" s="241" t="str">
        <f aca="false">IF('Pedido e Cotação'!H49=0,"",IF(AND('Pedido e Cotação'!H49="Cy3",'Pedido e Cotação'!F49=10),AL$16,IF(AND('Pedido e Cotação'!H49="Cy3",'Pedido e Cotação'!F49=25),AM$16,IF(AND('Pedido e Cotação'!H49="Cy3",'Pedido e Cotação'!F49=50),AN$16,IF(AND('Pedido e Cotação'!H49="Cy3",'Pedido e Cotação'!F49=100),AO$16,IF(AND('Pedido e Cotação'!H49="Cy3",'Pedido e Cotação'!F49=200),AP$16,IF(AND('Pedido e Cotação'!H49="Cy3",'Pedido e Cotação'!F49=1000),AQ$16,"")))))))</f>
        <v/>
      </c>
      <c r="N39" s="241" t="str">
        <f aca="false">IF('Pedido e Cotação'!H49=0,"",IF(AND('Pedido e Cotação'!H49="Cy5",'Pedido e Cotação'!F49=10),AL$17,IF(AND('Pedido e Cotação'!H49="Cy5",'Pedido e Cotação'!F49=25),AM$17,IF(AND('Pedido e Cotação'!H49="Cy5",'Pedido e Cotação'!F49=50),AN$17,IF(AND('Pedido e Cotação'!H49="Cy5",'Pedido e Cotação'!F49=100),AO$17,IF(AND('Pedido e Cotação'!H49="Cy5",'Pedido e Cotação'!F49=200),AP$17,IF(AND('Pedido e Cotação'!H49="Cy5",'Pedido e Cotação'!F49=1000),AQ$17,"")))))))</f>
        <v/>
      </c>
      <c r="O39" s="241" t="str">
        <f aca="false">IF('Pedido e Cotação'!H49=0,"",IF(AND('Pedido e Cotação'!H49="C3 Spacer",'Pedido e Cotação'!F49=10),AL$20,IF(AND('Pedido e Cotação'!H49="C3 Spacer",'Pedido e Cotação'!F49=25),AM$20,IF(AND('Pedido e Cotação'!H49="C3 Spacer",'Pedido e Cotação'!F49=50),AN$20,IF(AND('Pedido e Cotação'!H49="C3 Spacer",'Pedido e Cotação'!F49=100),AO$20,IF(AND('Pedido e Cotação'!H49="C3 Spacer",'Pedido e Cotação'!F49=200),AP$20,IF(AND('Pedido e Cotação'!H49="C3 Spacer",'Pedido e Cotação'!F49=1000),AQ$20,"")))))))</f>
        <v/>
      </c>
      <c r="P39" s="241" t="str">
        <f aca="false">IF('Pedido e Cotação'!H49=0,"",IF(AND('Pedido e Cotação'!H49="C6 Spacer",'Pedido e Cotação'!F49=10),AL$21,IF(AND('Pedido e Cotação'!H49="C6 Spacer",'Pedido e Cotação'!F49=25),AM$21,IF(AND('Pedido e Cotação'!H49="C6 Spacer",'Pedido e Cotação'!F49=50),AN$21,IF(AND('Pedido e Cotação'!H49="C6 Spacer",'Pedido e Cotação'!F49=100),AO$21,IF(AND('Pedido e Cotação'!H49="C6 Spacer",'Pedido e Cotação'!F49=200),AP$21,IF(AND('Pedido e Cotação'!H49="C6 Spacer",'Pedido e Cotação'!F49=1000),AQ$21,"")))))))</f>
        <v/>
      </c>
      <c r="Q39" s="241" t="str">
        <f aca="false">IF('Pedido e Cotação'!H49=0,"",IF(AND('Pedido e Cotação'!H49="HEX",'Pedido e Cotação'!F49=10),AL$15,IF(AND('Pedido e Cotação'!H49="HEX",'Pedido e Cotação'!F49=25),AM$15,IF(AND('Pedido e Cotação'!H49="HEX",'Pedido e Cotação'!F49=50),AN$15,IF(AND('Pedido e Cotação'!H49="HEX",'Pedido e Cotação'!F49=100),AO$15,IF(AND('Pedido e Cotação'!H49="HEX",'Pedido e Cotação'!F49=200),AP$15,IF(AND('Pedido e Cotação'!H49="HEX",'Pedido e Cotação'!F49=1000),AQ$15,"")))))))</f>
        <v/>
      </c>
      <c r="R39" s="241" t="str">
        <f aca="false">IF('Pedido e Cotação'!H49=0,"",IF(AND('Pedido e Cotação'!H49="Amino C6",'Pedido e Cotação'!F49=10),AL$23,IF(AND('Pedido e Cotação'!H49="Amino C6",'Pedido e Cotação'!F49=25),AM$23,IF(AND('Pedido e Cotação'!H49="Amino C6",'Pedido e Cotação'!F49=50),AN$23,IF(AND('Pedido e Cotação'!H49="Amino C6",'Pedido e Cotação'!F49=100),AO$23,IF(AND('Pedido e Cotação'!H49="Amino C6",'Pedido e Cotação'!F49=200),AP$23,IF(AND('Pedido e Cotação'!H49="Amino C6",'Pedido e Cotação'!F49=1000),AQ$23,"")))))))</f>
        <v/>
      </c>
      <c r="S39" s="241" t="str">
        <f aca="false">IF('Pedido e Cotação'!I49=0,"",IF(AND('Pedido e Cotação'!I49="FAM",'Pedido e Cotação'!F49=10),AL$24,IF(AND('Pedido e Cotação'!I49="FAM",'Pedido e Cotação'!F49=25),AM$24,IF(AND('Pedido e Cotação'!I49="FAM",'Pedido e Cotação'!F49=50),AN$24,IF(AND('Pedido e Cotação'!I49="FAM",'Pedido e Cotação'!F49=100),AO$24,IF(AND('Pedido e Cotação'!I49="FAM",'Pedido e Cotação'!F49=200),AP$24,IF(AND('Pedido e Cotação'!I49="FAM",'Pedido e Cotação'!F49=1000),AQ$24,"")))))))</f>
        <v/>
      </c>
      <c r="T39" s="241" t="str">
        <f aca="false">IF('Pedido e Cotação'!I49=0,"",IF(AND('Pedido e Cotação'!I49="Amino On",'Pedido e Cotação'!F49=10),AL$25,IF(AND('Pedido e Cotação'!I49="Amino On",'Pedido e Cotação'!F49=25),AM$25,IF(AND('Pedido e Cotação'!I49="Amino On",'Pedido e Cotação'!F49=50),AN$25,IF(AND('Pedido e Cotação'!I49="Amino On",'Pedido e Cotação'!F49=100),AO$25,IF(AND('Pedido e Cotação'!I49="Amino On",'Pedido e Cotação'!F49=200),AP$25,IF(AND('Pedido e Cotação'!I49="Amino On",'Pedido e Cotação'!F49=1000),AQ$25,"")))))))</f>
        <v/>
      </c>
      <c r="U39" s="241" t="str">
        <f aca="false">IF('Pedido e Cotação'!I49=0,"",IF(AND('Pedido e Cotação'!I49="TAMRA",'Pedido e Cotação'!F49=10),AL$26,IF(AND('Pedido e Cotação'!I49="TAMRA",'Pedido e Cotação'!F49=25),AM$26,IF(AND('Pedido e Cotação'!I49="TAMRA",'Pedido e Cotação'!F49=50),AN$26,IF(AND('Pedido e Cotação'!I49="TAMRA",'Pedido e Cotação'!F49=100),AO$26,IF(AND('Pedido e Cotação'!I49="TAMRA",'Pedido e Cotação'!F49=200),AP$26,IF(AND('Pedido e Cotação'!I49="TAMRA",'Pedido e Cotação'!F49=1000),AQ$26,"")))))))</f>
        <v/>
      </c>
      <c r="V39" s="241" t="str">
        <f aca="false">IF('Pedido e Cotação'!I49=0,"",IF(AND('Pedido e Cotação'!I49="BHQ 1",'Pedido e Cotação'!F49=10),AL$27,IF(AND('Pedido e Cotação'!I49="BHQ 1",'Pedido e Cotação'!F49=25),AM$27,IF(AND('Pedido e Cotação'!I49="BHQ 1",'Pedido e Cotação'!F49=50),AN$27,IF(AND('Pedido e Cotação'!I49="BHQ 1",'Pedido e Cotação'!F49=100),AO$27,IF(AND('Pedido e Cotação'!I49="BHQ 1",'Pedido e Cotação'!F49=200),AP$27,IF(AND('Pedido e Cotação'!I49="BHQ 1",'Pedido e Cotação'!F49=1000),AQ$27,"")))))))</f>
        <v/>
      </c>
      <c r="W39" s="241" t="str">
        <f aca="false">IF('Pedido e Cotação'!I49=0,"",IF(AND('Pedido e Cotação'!I49="BHQ 2",'Pedido e Cotação'!F49=10),AL$28,IF(AND('Pedido e Cotação'!I49="BHQ 2",'Pedido e Cotação'!F49=25),AM$28,IF(AND('Pedido e Cotação'!I49="BHQ 2",'Pedido e Cotação'!F49=50),AN$28,IF(AND('Pedido e Cotação'!I49="BHQ 2",'Pedido e Cotação'!F49=100),AO$28,IF(AND('Pedido e Cotação'!I49="BHQ 2",'Pedido e Cotação'!F49=200),AP$28,IF(AND('Pedido e Cotação'!I49="BHQ 2",'Pedido e Cotação'!F49=1000),AQ$28,"")))))))</f>
        <v/>
      </c>
      <c r="X39" s="241" t="str">
        <f aca="false">IF('Pedido e Cotação'!I49=0,"",IF(AND('Pedido e Cotação'!I49="BHQ 3",'Pedido e Cotação'!F49=10),AL$29,IF(AND('Pedido e Cotação'!I49="BHQ 3",'Pedido e Cotação'!F49=25),AM$29,IF(AND('Pedido e Cotação'!I49="BHQ 3",'Pedido e Cotação'!F49=50),AN$29,IF(AND('Pedido e Cotação'!I49="BHQ 3",'Pedido e Cotação'!F49=100),AO$29,IF(AND('Pedido e Cotação'!I49="BHQ 3",'Pedido e Cotação'!F49=200),AP$29,IF(AND('Pedido e Cotação'!I49="BHQ 3",'Pedido e Cotação'!F49=1000),AQ$29,"")))))))</f>
        <v/>
      </c>
      <c r="Y39" s="241" t="str">
        <f aca="false">IF('Pedido e Cotação'!I49=0,"",IF(AND('Pedido e Cotação'!I49="ROX",'Pedido e Cotação'!F49=10),AL$31,IF(AND('Pedido e Cotação'!I49="ROX",'Pedido e Cotação'!F49=25),AM$31,IF(AND('Pedido e Cotação'!I49="ROX",'Pedido e Cotação'!F49=50),AN$31,IF(AND('Pedido e Cotação'!I49="ROX",'Pedido e Cotação'!F49=100),AO$31,IF(AND('Pedido e Cotação'!I49="ROX",'Pedido e Cotação'!F49=200),AP$31,IF(AND('Pedido e Cotação'!I49="ROX",'Pedido e Cotação'!F49=1000),AQ$31,"")))))))</f>
        <v/>
      </c>
      <c r="Z39" s="241" t="str">
        <f aca="false">IF('Pedido e Cotação'!I49=0,"",IF(AND('Pedido e Cotação'!I49="Dabcyl",'Pedido e Cotação'!F49=10),AL$30,IF(AND('Pedido e Cotação'!I49="Dabcyl",'Pedido e Cotação'!F49=25),AM$30,IF(AND('Pedido e Cotação'!I49="Dabcyl",'Pedido e Cotação'!F49=50),AN$30,IF(AND('Pedido e Cotação'!I49="Dabcyl",'Pedido e Cotação'!F49=100),AO$30,IF(AND('Pedido e Cotação'!I49="Dabcyl",'Pedido e Cotação'!F49=200),AP$30,IF(AND('Pedido e Cotação'!I49="Dabcyl",'Pedido e Cotação'!F49=1000),AQ$30,"")))))))</f>
        <v/>
      </c>
      <c r="AA39" s="242" t="str">
        <f aca="false">IF('Pedido e Cotação'!I49=0,"",IF(AND('Pedido e Cotação'!I49="Colesterol TEG",'Pedido e Cotação'!F49=10),AL$32,IF(AND('Pedido e Cotação'!I49="Colesterol TEG",'Pedido e Cotação'!F49=25),AM$32,IF(AND('Pedido e Cotação'!I49="Colesterol TEG",'Pedido e Cotação'!F49=50),AN$32,IF(AND('Pedido e Cotação'!I49="Colesterol TEG",'Pedido e Cotação'!F49=100),AO$32,IF(AND('Pedido e Cotação'!I49="Colesterol TEG",'Pedido e Cotação'!F49=200),AP$32,IF(AND('Pedido e Cotação'!I49="Colesterol TEG",'Pedido e Cotação'!F49=1000),AQ$32,"")))))))</f>
        <v/>
      </c>
      <c r="AB39" s="242" t="str">
        <f aca="false">IF('Pedido e Cotação'!I49=0,"",IF(AND('Pedido e Cotação'!I49="Ferroceno",'Pedido e Cotação'!F49=10),AL$33,IF(AND('Pedido e Cotação'!I49="Ferroceno",'Pedido e Cotação'!F49=25),AM$33,IF(AND('Pedido e Cotação'!I49="Ferroceno",'Pedido e Cotação'!F49=50),AN$33,IF(AND('Pedido e Cotação'!I49="Ferroceno",'Pedido e Cotação'!F49=100),AO$33,IF(AND('Pedido e Cotação'!I49="Ferroceno",'Pedido e Cotação'!F49=200),AP$33,IF(AND('Pedido e Cotação'!I49="Ferroceno",'Pedido e Cotação'!F49=1000),AQ$33,"")))))))</f>
        <v/>
      </c>
      <c r="AC39" s="242" t="str">
        <f aca="false">IF('Pedido e Cotação'!I49=0,"",IF(AND('Pedido e Cotação'!I49="Spacer C3",'Pedido e Cotação'!F49=10),AL$36,IF(AND('Pedido e Cotação'!I49="Spacer C3",'Pedido e Cotação'!F49=25),AM$36,IF(AND('Pedido e Cotação'!I49="Spacer C3",'Pedido e Cotação'!F49=50),AN$36,IF(AND('Pedido e Cotação'!I49="Spacer C3",'Pedido e Cotação'!F49=100),AO$36,IF(AND('Pedido e Cotação'!I49="Spacer C3",'Pedido e Cotação'!F49=200),AP$36,IF(AND('Pedido e Cotação'!I49="Spacer C3",'Pedido e Cotação'!F49=1000),AQ$36,"")))))))</f>
        <v/>
      </c>
      <c r="AD39" s="242" t="str">
        <f aca="false">IF('Pedido e Cotação'!I49=0,"",IF(AND('Pedido e Cotação'!I49="Spacer C6",'Pedido e Cotação'!F49=10),AL$37,IF(AND('Pedido e Cotação'!I49="Spacer C6",'Pedido e Cotação'!F49=25),AM$37,IF(AND('Pedido e Cotação'!I49="Spacer C6",'Pedido e Cotação'!F49=50),AN$37,IF(AND('Pedido e Cotação'!I49="Spacer C6",'Pedido e Cotação'!F49=100),AO$37,IF(AND('Pedido e Cotação'!I49="Spacer C6",'Pedido e Cotação'!F49=200),AP$37,IF(AND('Pedido e Cotação'!I49="Spacer C6",'Pedido e Cotação'!F49=1000),AQ$37,"")))))))</f>
        <v/>
      </c>
      <c r="AE39" s="242" t="str">
        <f aca="false">IF('Pedido e Cotação'!I49=0,"",IF(AND('Pedido e Cotação'!I49="Biotina",'Pedido e Cotação'!F49=10),AL$38,IF(AND('Pedido e Cotação'!I49="Biotina",'Pedido e Cotação'!F49=25),AM$38,IF(AND('Pedido e Cotação'!I49="Biotina",'Pedido e Cotação'!F49=50),AN$38,IF(AND('Pedido e Cotação'!I49="Biotina",'Pedido e Cotação'!F49=100),AO$38,IF(AND('Pedido e Cotação'!I49="Biotina",'Pedido e Cotação'!F49=200),AP$38,IF(AND('Pedido e Cotação'!I49="Biotina",'Pedido e Cotação'!F49=1000),AQ$38,"")))))))</f>
        <v/>
      </c>
      <c r="AF39" s="242" t="str">
        <f aca="false">IF('Pedido e Cotação'!I49=0,"",IF(AND('Pedido e Cotação'!I49="Fosforilação",'Pedido e Cotação'!F49=10),AL$39,IF(AND('Pedido e Cotação'!I49="Fosforilação",'Pedido e Cotação'!F49=25),AM$39,IF(AND('Pedido e Cotação'!I49="Fosforilação",'Pedido e Cotação'!F49=50),AN$39,IF(AND('Pedido e Cotação'!I49="Fosforilação",'Pedido e Cotação'!F49=100),AO$39,IF(AND('Pedido e Cotação'!I49="Fosforilação",'Pedido e Cotação'!F49=200),AP$39,IF(AND('Pedido e Cotação'!I49="Fosforilação",'Pedido e Cotação'!F49=1000),AQ$39,"")))))))</f>
        <v/>
      </c>
      <c r="AG39" s="242" t="str">
        <f aca="false">IF('Pedido e Cotação'!I49=0,"",IF(AND('Pedido e Cotação'!I49="Thiol C6",'Pedido e Cotação'!F49=10),AL$34,IF(AND('Pedido e Cotação'!I49="Thiol C6",'Pedido e Cotação'!F49=25),AM$34,IF(AND('Pedido e Cotação'!I49="Thiol C6",'Pedido e Cotação'!F49=50),AN$34,IF(AND('Pedido e Cotação'!I49="Thiol C6",'Pedido e Cotação'!F49=100),AO$34,IF(AND('Pedido e Cotação'!I49="Thiol C6",'Pedido e Cotação'!F49=200),AP$34,IF(AND('Pedido e Cotação'!I49="Thiol C6",'Pedido e Cotação'!F49=1000),AQ$34,"")))))))</f>
        <v/>
      </c>
      <c r="AH39" s="242" t="str">
        <f aca="false">IF('Pedido e Cotação'!I49=0,"",IF(AND('Pedido e Cotação'!I49="Dithiol Serinol",'Pedido e Cotação'!F49=10),AL$35,IF(AND('Pedido e Cotação'!I49="Dithiol Serinol",'Pedido e Cotação'!F49=25),AM$35,IF(AND('Pedido e Cotação'!I49="Dithiol Serinol",'Pedido e Cotação'!F49=50),AN$35,IF(AND('Pedido e Cotação'!I49="Dithiol Serinol",'Pedido e Cotação'!F49=100),AO$35,IF(AND('Pedido e Cotação'!I49="Dithiol Serinol",'Pedido e Cotação'!F49=200),AP$35,IF(AND('Pedido e Cotação'!I49="Dithiol Serinol",'Pedido e Cotação'!F49=1000),AQ$35,"")))))))</f>
        <v/>
      </c>
      <c r="AI39" s="241" t="n">
        <f aca="false">SUM(A39:AH39)</f>
        <v>0</v>
      </c>
      <c r="AJ39" s="249"/>
      <c r="AK39" s="254" t="s">
        <v>65</v>
      </c>
      <c r="AL39" s="229" t="s">
        <v>399</v>
      </c>
      <c r="AM39" s="229" t="n">
        <v>225</v>
      </c>
      <c r="AN39" s="229" t="n">
        <v>270</v>
      </c>
      <c r="AO39" s="229" t="n">
        <v>325</v>
      </c>
      <c r="AP39" s="229" t="n">
        <v>390</v>
      </c>
      <c r="AQ39" s="230" t="n">
        <v>585</v>
      </c>
    </row>
    <row r="40" customFormat="false" ht="12.75" hidden="false" customHeight="false" outlineLevel="0" collapsed="false">
      <c r="A40" s="241" t="str">
        <f aca="false">IF('Pedido e Cotação'!H50=0,"",IF(AND('Pedido e Cotação'!H50="FAM",'Pedido e Cotação'!F50=10),AL$6,IF(AND('Pedido e Cotação'!H50="FAM",'Pedido e Cotação'!F50=25),AM$6,IF(AND('Pedido e Cotação'!H50="FAM",'Pedido e Cotação'!F50=50),AN$6,IF(AND('Pedido e Cotação'!H50="FAM",'Pedido e Cotação'!F50=100),AO$6,IF(AND('Pedido e Cotação'!H50="FAM",'Pedido e Cotação'!F50=200),AP$6,IF(AND('Pedido e Cotação'!H50="FAM",'Pedido e Cotação'!F50=1000),AQ$6,"")))))))</f>
        <v/>
      </c>
      <c r="B40" s="241" t="str">
        <f aca="false">IF('Pedido e Cotação'!H50=0,"",IF(AND('Pedido e Cotação'!H50="Fosforilação",'Pedido e Cotação'!F50=10),AL$7,IF(AND('Pedido e Cotação'!H50="Fosforilação",'Pedido e Cotação'!F50=25),AM$7,IF(AND('Pedido e Cotação'!H50="Fosforilação",'Pedido e Cotação'!F50=50),AN$7,IF(AND('Pedido e Cotação'!H50="Fosforilação",'Pedido e Cotação'!F50=100),AO$7,IF(AND('Pedido e Cotação'!H50="Fosforilação",'Pedido e Cotação'!F50=200),AP$7,IF(AND('Pedido e Cotação'!H50="Fosforilação",'Pedido e Cotação'!F50=1000),AQ$7,"")))))))</f>
        <v/>
      </c>
      <c r="C40" s="241" t="str">
        <f aca="false">IF('Pedido e Cotação'!H50=0,"",IF(AND('Pedido e Cotação'!H50="Quasar 570",'Pedido e Cotação'!F50=10),AL$8,IF(AND('Pedido e Cotação'!H50="Quasar 570",'Pedido e Cotação'!F50=25),AM$8,IF(AND('Pedido e Cotação'!H50="Quasar 570",'Pedido e Cotação'!F50=50),AN$8,IF(AND('Pedido e Cotação'!H50="Quasar 570",'Pedido e Cotação'!F50=100),AO$8,IF(AND('Pedido e Cotação'!H50="Quasar 570",'Pedido e Cotação'!F50=200),AP$8,IF(AND('Pedido e Cotação'!H50="Quasar 570",'Pedido e Cotação'!F50=1000),AQ$8,"")))))))</f>
        <v/>
      </c>
      <c r="D40" s="241" t="str">
        <f aca="false">IF('Pedido e Cotação'!H50=0,"",IF(AND('Pedido e Cotação'!H50="Quasar 670",'Pedido e Cotação'!F50=10),AL$9,IF(AND('Pedido e Cotação'!H50="Quasar 670",'Pedido e Cotação'!F50=25),AM$9,IF(AND('Pedido e Cotação'!H50="Quasar 670",'Pedido e Cotação'!F50=50),AN$9,IF(AND('Pedido e Cotação'!H50="Quasar 670",'Pedido e Cotação'!F50=100),AO$9,IF(AND('Pedido e Cotação'!H50="Quasar 670",'Pedido e Cotação'!F50=200),AP$9,IF(AND('Pedido e Cotação'!H50="Quasar 670",'Pedido e Cotação'!F50=1000),AQ$9,"")))))))</f>
        <v/>
      </c>
      <c r="E40" s="241" t="str">
        <f aca="false">IF('Pedido e Cotação'!H50=0,"",IF(AND('Pedido e Cotação'!H50="Quasar 705",'Pedido e Cotação'!F50=10),AL$10,IF(AND('Pedido e Cotação'!H50="Quasar 705",'Pedido e Cotação'!F50=25),AM$10,IF(AND('Pedido e Cotação'!H50="Quasar 705",'Pedido e Cotação'!F50=50),AN$10,IF(AND('Pedido e Cotação'!H50="Quasar 705",'Pedido e Cotação'!F50=100),AO$10,IF(AND('Pedido e Cotação'!H50="Quasar 705",'Pedido e Cotação'!F50=200),AP$10,IF(AND('Pedido e Cotação'!H50="Quasar 705",'Pedido e Cotação'!F50=1000),AQ$10,"")))))))</f>
        <v/>
      </c>
      <c r="F40" s="241" t="str">
        <f aca="false">IF('Pedido e Cotação'!H50=0,"",IF(AND('Pedido e Cotação'!H50="CAL Flúor Orange 560",'Pedido e Cotação'!F50=10),AL$11,IF(AND('Pedido e Cotação'!H50="CAL Flúor Orange 560",'Pedido e Cotação'!F50=25),AM$11,IF(AND('Pedido e Cotação'!H50="CAL Flúor Orange 560",'Pedido e Cotação'!F50=50),AN$11,IF(AND('Pedido e Cotação'!H50="CAL Flúor Orange 560",'Pedido e Cotação'!F50=100),AO$11,IF(AND('Pedido e Cotação'!H50="CAL Flúor Orange 560",'Pedido e Cotação'!F50=200),AP$11,IF(AND('Pedido e Cotação'!H50="CAL Flúor Orange 560",'Pedido e Cotação'!F50=1000),AQ$11,"")))))))</f>
        <v/>
      </c>
      <c r="G40" s="241" t="str">
        <f aca="false">IF('Pedido e Cotação'!H50=0,"",IF(AND('Pedido e Cotação'!H50="CAL Flúor Red 590",'Pedido e Cotação'!F50=10),AL$12,IF(AND('Pedido e Cotação'!H50="CAL Flúor Red 590",'Pedido e Cotação'!F50=25),AM$12,IF(AND('Pedido e Cotação'!H50="CAL Flúor Red 590",'Pedido e Cotação'!F50=50),AN$12,IF(AND('Pedido e Cotação'!H50="CAL Flúor Red 590",'Pedido e Cotação'!F50=100),AO$12,IF(AND('Pedido e Cotação'!H50="CAL Flúor Red 590",'Pedido e Cotação'!F50=200),AP$12,IF(AND('Pedido e Cotação'!H50="CAL Flúor Red 590",'Pedido e Cotação'!F50=1000),AQ$12,"")))))))</f>
        <v/>
      </c>
      <c r="H40" s="241" t="str">
        <f aca="false">IF('Pedido e Cotação'!H50=0,"",IF(AND('Pedido e Cotação'!H50="CAL Flúor Red 610",'Pedido e Cotação'!F50=10),AL$13,IF(AND('Pedido e Cotação'!H50="CAL Flúor Red 610",'Pedido e Cotação'!F50=25),AM$13,IF(AND('Pedido e Cotação'!H50="CAL Flúor Red 610",'Pedido e Cotação'!F50=50),AN$13,IF(AND('Pedido e Cotação'!H50="CAL Flúor Red 610",'Pedido e Cotação'!F50=100),AO$13,IF(AND('Pedido e Cotação'!H50="CAL Flúor Red 610",'Pedido e Cotação'!F50=200),AP$13,IF(AND('Pedido e Cotação'!H50="CAL Flúor Red 610",'Pedido e Cotação'!F50=1000),AQ$13,"")))))))</f>
        <v/>
      </c>
      <c r="I40" s="241" t="str">
        <f aca="false">IF('Pedido e Cotação'!H50=0,"",IF(AND('Pedido e Cotação'!H50="TET",'Pedido e Cotação'!F50=10),AL$14,IF(AND('Pedido e Cotação'!H50="TET",'Pedido e Cotação'!F50=25),AM$14,IF(AND('Pedido e Cotação'!H50="TET",'Pedido e Cotação'!F50=50),AN$14,IF(AND('Pedido e Cotação'!H50="TET",'Pedido e Cotação'!F50=100),AO$14,IF(AND('Pedido e Cotação'!H50="TET",'Pedido e Cotação'!F50=200),AP$14,IF(AND('Pedido e Cotação'!H50="TET",'Pedido e Cotação'!F50=1000),AQ$14,"")))))))</f>
        <v/>
      </c>
      <c r="J40" s="241" t="str">
        <f aca="false">IF('Pedido e Cotação'!H50=0,"",IF(AND('Pedido e Cotação'!H50="PEG-6",'Pedido e Cotação'!F50=10),AL$19,IF(AND('Pedido e Cotação'!H50="PEG-6",'Pedido e Cotação'!F50=25),AM$19,IF(AND('Pedido e Cotação'!H50="PEG-6",'Pedido e Cotação'!F50=50),AN$19,IF(AND('Pedido e Cotação'!H50="PEG-6",'Pedido e Cotação'!F50=100),AO$19,IF(AND('Pedido e Cotação'!H50="PEG-6",'Pedido e Cotação'!F50=200),AP$19,IF(AND('Pedido e Cotação'!H50="PEG-6",'Pedido e Cotação'!F50=1000),AQ$19,"")))))))</f>
        <v/>
      </c>
      <c r="K40" s="241" t="str">
        <f aca="false">IF('Pedido e Cotação'!H50=0,"",IF(AND('Pedido e Cotação'!H50="Biotina",'Pedido e Cotação'!F50=10),AL$18,IF(AND('Pedido e Cotação'!H50="Biotina",'Pedido e Cotação'!F50=25),AM$18,IF(AND('Pedido e Cotação'!H50="Biotina",'Pedido e Cotação'!F50=50),AN$18,IF(AND('Pedido e Cotação'!H50="Biotina",'Pedido e Cotação'!F50=100),AO$18,IF(AND('Pedido e Cotação'!H50="Biotina",'Pedido e Cotação'!F50=200),AP$18,IF(AND('Pedido e Cotação'!H50="Biotina",'Pedido e Cotação'!F50=1000),AQ$18,"")))))))</f>
        <v/>
      </c>
      <c r="L40" s="241" t="str">
        <f aca="false">IF('Pedido e Cotação'!H50=0,"",IF(AND('Pedido e Cotação'!H50="Thiol C6",'Pedido e Cotação'!F50=10),AL$22,IF(AND('Pedido e Cotação'!H50="Thiol C6",'Pedido e Cotação'!F50=25),AM$22,IF(AND('Pedido e Cotação'!H50="Thiol C6",'Pedido e Cotação'!F50=50),AN$22,IF(AND('Pedido e Cotação'!H50="Thiol C6",'Pedido e Cotação'!F50=100),AO$22,IF(AND('Pedido e Cotação'!H50="Thiol C6",'Pedido e Cotação'!F50=200),AP$22,IF(AND('Pedido e Cotação'!H50="Thiol C6",'Pedido e Cotação'!F50=1000),AQ$22,"")))))))</f>
        <v/>
      </c>
      <c r="M40" s="241" t="str">
        <f aca="false">IF('Pedido e Cotação'!H50=0,"",IF(AND('Pedido e Cotação'!H50="Cy3",'Pedido e Cotação'!F50=10),AL$16,IF(AND('Pedido e Cotação'!H50="Cy3",'Pedido e Cotação'!F50=25),AM$16,IF(AND('Pedido e Cotação'!H50="Cy3",'Pedido e Cotação'!F50=50),AN$16,IF(AND('Pedido e Cotação'!H50="Cy3",'Pedido e Cotação'!F50=100),AO$16,IF(AND('Pedido e Cotação'!H50="Cy3",'Pedido e Cotação'!F50=200),AP$16,IF(AND('Pedido e Cotação'!H50="Cy3",'Pedido e Cotação'!F50=1000),AQ$16,"")))))))</f>
        <v/>
      </c>
      <c r="N40" s="241" t="str">
        <f aca="false">IF('Pedido e Cotação'!H50=0,"",IF(AND('Pedido e Cotação'!H50="Cy5",'Pedido e Cotação'!F50=10),AL$17,IF(AND('Pedido e Cotação'!H50="Cy5",'Pedido e Cotação'!F50=25),AM$17,IF(AND('Pedido e Cotação'!H50="Cy5",'Pedido e Cotação'!F50=50),AN$17,IF(AND('Pedido e Cotação'!H50="Cy5",'Pedido e Cotação'!F50=100),AO$17,IF(AND('Pedido e Cotação'!H50="Cy5",'Pedido e Cotação'!F50=200),AP$17,IF(AND('Pedido e Cotação'!H50="Cy5",'Pedido e Cotação'!F50=1000),AQ$17,"")))))))</f>
        <v/>
      </c>
      <c r="O40" s="241" t="str">
        <f aca="false">IF('Pedido e Cotação'!H50=0,"",IF(AND('Pedido e Cotação'!H50="C3 Spacer",'Pedido e Cotação'!F50=10),AL$20,IF(AND('Pedido e Cotação'!H50="C3 Spacer",'Pedido e Cotação'!F50=25),AM$20,IF(AND('Pedido e Cotação'!H50="C3 Spacer",'Pedido e Cotação'!F50=50),AN$20,IF(AND('Pedido e Cotação'!H50="C3 Spacer",'Pedido e Cotação'!F50=100),AO$20,IF(AND('Pedido e Cotação'!H50="C3 Spacer",'Pedido e Cotação'!F50=200),AP$20,IF(AND('Pedido e Cotação'!H50="C3 Spacer",'Pedido e Cotação'!F50=1000),AQ$20,"")))))))</f>
        <v/>
      </c>
      <c r="P40" s="241" t="str">
        <f aca="false">IF('Pedido e Cotação'!H50=0,"",IF(AND('Pedido e Cotação'!H50="C6 Spacer",'Pedido e Cotação'!F50=10),AL$21,IF(AND('Pedido e Cotação'!H50="C6 Spacer",'Pedido e Cotação'!F50=25),AM$21,IF(AND('Pedido e Cotação'!H50="C6 Spacer",'Pedido e Cotação'!F50=50),AN$21,IF(AND('Pedido e Cotação'!H50="C6 Spacer",'Pedido e Cotação'!F50=100),AO$21,IF(AND('Pedido e Cotação'!H50="C6 Spacer",'Pedido e Cotação'!F50=200),AP$21,IF(AND('Pedido e Cotação'!H50="C6 Spacer",'Pedido e Cotação'!F50=1000),AQ$21,"")))))))</f>
        <v/>
      </c>
      <c r="Q40" s="241" t="str">
        <f aca="false">IF('Pedido e Cotação'!H50=0,"",IF(AND('Pedido e Cotação'!H50="HEX",'Pedido e Cotação'!F50=10),AL$15,IF(AND('Pedido e Cotação'!H50="HEX",'Pedido e Cotação'!F50=25),AM$15,IF(AND('Pedido e Cotação'!H50="HEX",'Pedido e Cotação'!F50=50),AN$15,IF(AND('Pedido e Cotação'!H50="HEX",'Pedido e Cotação'!F50=100),AO$15,IF(AND('Pedido e Cotação'!H50="HEX",'Pedido e Cotação'!F50=200),AP$15,IF(AND('Pedido e Cotação'!H50="HEX",'Pedido e Cotação'!F50=1000),AQ$15,"")))))))</f>
        <v/>
      </c>
      <c r="R40" s="241" t="str">
        <f aca="false">IF('Pedido e Cotação'!H50=0,"",IF(AND('Pedido e Cotação'!H50="Amino C6",'Pedido e Cotação'!F50=10),AL$23,IF(AND('Pedido e Cotação'!H50="Amino C6",'Pedido e Cotação'!F50=25),AM$23,IF(AND('Pedido e Cotação'!H50="Amino C6",'Pedido e Cotação'!F50=50),AN$23,IF(AND('Pedido e Cotação'!H50="Amino C6",'Pedido e Cotação'!F50=100),AO$23,IF(AND('Pedido e Cotação'!H50="Amino C6",'Pedido e Cotação'!F50=200),AP$23,IF(AND('Pedido e Cotação'!H50="Amino C6",'Pedido e Cotação'!F50=1000),AQ$23,"")))))))</f>
        <v/>
      </c>
      <c r="S40" s="241" t="str">
        <f aca="false">IF('Pedido e Cotação'!I50=0,"",IF(AND('Pedido e Cotação'!I50="FAM",'Pedido e Cotação'!F50=10),AL$24,IF(AND('Pedido e Cotação'!I50="FAM",'Pedido e Cotação'!F50=25),AM$24,IF(AND('Pedido e Cotação'!I50="FAM",'Pedido e Cotação'!F50=50),AN$24,IF(AND('Pedido e Cotação'!I50="FAM",'Pedido e Cotação'!F50=100),AO$24,IF(AND('Pedido e Cotação'!I50="FAM",'Pedido e Cotação'!F50=200),AP$24,IF(AND('Pedido e Cotação'!I50="FAM",'Pedido e Cotação'!F50=1000),AQ$24,"")))))))</f>
        <v/>
      </c>
      <c r="T40" s="241" t="str">
        <f aca="false">IF('Pedido e Cotação'!I50=0,"",IF(AND('Pedido e Cotação'!I50="Amino On",'Pedido e Cotação'!F50=10),AL$25,IF(AND('Pedido e Cotação'!I50="Amino On",'Pedido e Cotação'!F50=25),AM$25,IF(AND('Pedido e Cotação'!I50="Amino On",'Pedido e Cotação'!F50=50),AN$25,IF(AND('Pedido e Cotação'!I50="Amino On",'Pedido e Cotação'!F50=100),AO$25,IF(AND('Pedido e Cotação'!I50="Amino On",'Pedido e Cotação'!F50=200),AP$25,IF(AND('Pedido e Cotação'!I50="Amino On",'Pedido e Cotação'!F50=1000),AQ$25,"")))))))</f>
        <v/>
      </c>
      <c r="U40" s="241" t="str">
        <f aca="false">IF('Pedido e Cotação'!I50=0,"",IF(AND('Pedido e Cotação'!I50="TAMRA",'Pedido e Cotação'!F50=10),AL$26,IF(AND('Pedido e Cotação'!I50="TAMRA",'Pedido e Cotação'!F50=25),AM$26,IF(AND('Pedido e Cotação'!I50="TAMRA",'Pedido e Cotação'!F50=50),AN$26,IF(AND('Pedido e Cotação'!I50="TAMRA",'Pedido e Cotação'!F50=100),AO$26,IF(AND('Pedido e Cotação'!I50="TAMRA",'Pedido e Cotação'!F50=200),AP$26,IF(AND('Pedido e Cotação'!I50="TAMRA",'Pedido e Cotação'!F50=1000),AQ$26,"")))))))</f>
        <v/>
      </c>
      <c r="V40" s="241" t="str">
        <f aca="false">IF('Pedido e Cotação'!I50=0,"",IF(AND('Pedido e Cotação'!I50="BHQ 1",'Pedido e Cotação'!F50=10),AL$27,IF(AND('Pedido e Cotação'!I50="BHQ 1",'Pedido e Cotação'!F50=25),AM$27,IF(AND('Pedido e Cotação'!I50="BHQ 1",'Pedido e Cotação'!F50=50),AN$27,IF(AND('Pedido e Cotação'!I50="BHQ 1",'Pedido e Cotação'!F50=100),AO$27,IF(AND('Pedido e Cotação'!I50="BHQ 1",'Pedido e Cotação'!F50=200),AP$27,IF(AND('Pedido e Cotação'!I50="BHQ 1",'Pedido e Cotação'!F50=1000),AQ$27,"")))))))</f>
        <v/>
      </c>
      <c r="W40" s="241" t="str">
        <f aca="false">IF('Pedido e Cotação'!I50=0,"",IF(AND('Pedido e Cotação'!I50="BHQ 2",'Pedido e Cotação'!F50=10),AL$28,IF(AND('Pedido e Cotação'!I50="BHQ 2",'Pedido e Cotação'!F50=25),AM$28,IF(AND('Pedido e Cotação'!I50="BHQ 2",'Pedido e Cotação'!F50=50),AN$28,IF(AND('Pedido e Cotação'!I50="BHQ 2",'Pedido e Cotação'!F50=100),AO$28,IF(AND('Pedido e Cotação'!I50="BHQ 2",'Pedido e Cotação'!F50=200),AP$28,IF(AND('Pedido e Cotação'!I50="BHQ 2",'Pedido e Cotação'!F50=1000),AQ$28,"")))))))</f>
        <v/>
      </c>
      <c r="X40" s="241" t="str">
        <f aca="false">IF('Pedido e Cotação'!I50=0,"",IF(AND('Pedido e Cotação'!I50="BHQ 3",'Pedido e Cotação'!F50=10),AL$29,IF(AND('Pedido e Cotação'!I50="BHQ 3",'Pedido e Cotação'!F50=25),AM$29,IF(AND('Pedido e Cotação'!I50="BHQ 3",'Pedido e Cotação'!F50=50),AN$29,IF(AND('Pedido e Cotação'!I50="BHQ 3",'Pedido e Cotação'!F50=100),AO$29,IF(AND('Pedido e Cotação'!I50="BHQ 3",'Pedido e Cotação'!F50=200),AP$29,IF(AND('Pedido e Cotação'!I50="BHQ 3",'Pedido e Cotação'!F50=1000),AQ$29,"")))))))</f>
        <v/>
      </c>
      <c r="Y40" s="241" t="str">
        <f aca="false">IF('Pedido e Cotação'!I50=0,"",IF(AND('Pedido e Cotação'!I50="ROX",'Pedido e Cotação'!F50=10),AL$31,IF(AND('Pedido e Cotação'!I50="ROX",'Pedido e Cotação'!F50=25),AM$31,IF(AND('Pedido e Cotação'!I50="ROX",'Pedido e Cotação'!F50=50),AN$31,IF(AND('Pedido e Cotação'!I50="ROX",'Pedido e Cotação'!F50=100),AO$31,IF(AND('Pedido e Cotação'!I50="ROX",'Pedido e Cotação'!F50=200),AP$31,IF(AND('Pedido e Cotação'!I50="ROX",'Pedido e Cotação'!F50=1000),AQ$31,"")))))))</f>
        <v/>
      </c>
      <c r="Z40" s="241" t="str">
        <f aca="false">IF('Pedido e Cotação'!I50=0,"",IF(AND('Pedido e Cotação'!I50="Dabcyl",'Pedido e Cotação'!F50=10),AL$30,IF(AND('Pedido e Cotação'!I50="Dabcyl",'Pedido e Cotação'!F50=25),AM$30,IF(AND('Pedido e Cotação'!I50="Dabcyl",'Pedido e Cotação'!F50=50),AN$30,IF(AND('Pedido e Cotação'!I50="Dabcyl",'Pedido e Cotação'!F50=100),AO$30,IF(AND('Pedido e Cotação'!I50="Dabcyl",'Pedido e Cotação'!F50=200),AP$30,IF(AND('Pedido e Cotação'!I50="Dabcyl",'Pedido e Cotação'!F50=1000),AQ$30,"")))))))</f>
        <v/>
      </c>
      <c r="AA40" s="242" t="str">
        <f aca="false">IF('Pedido e Cotação'!I50=0,"",IF(AND('Pedido e Cotação'!I50="Colesterol TEG",'Pedido e Cotação'!F50=10),AL$32,IF(AND('Pedido e Cotação'!I50="Colesterol TEG",'Pedido e Cotação'!F50=25),AM$32,IF(AND('Pedido e Cotação'!I50="Colesterol TEG",'Pedido e Cotação'!F50=50),AN$32,IF(AND('Pedido e Cotação'!I50="Colesterol TEG",'Pedido e Cotação'!F50=100),AO$32,IF(AND('Pedido e Cotação'!I50="Colesterol TEG",'Pedido e Cotação'!F50=200),AP$32,IF(AND('Pedido e Cotação'!I50="Colesterol TEG",'Pedido e Cotação'!F50=1000),AQ$32,"")))))))</f>
        <v/>
      </c>
      <c r="AB40" s="242" t="str">
        <f aca="false">IF('Pedido e Cotação'!I50=0,"",IF(AND('Pedido e Cotação'!I50="Ferroceno",'Pedido e Cotação'!F50=10),AL$33,IF(AND('Pedido e Cotação'!I50="Ferroceno",'Pedido e Cotação'!F50=25),AM$33,IF(AND('Pedido e Cotação'!I50="Ferroceno",'Pedido e Cotação'!F50=50),AN$33,IF(AND('Pedido e Cotação'!I50="Ferroceno",'Pedido e Cotação'!F50=100),AO$33,IF(AND('Pedido e Cotação'!I50="Ferroceno",'Pedido e Cotação'!F50=200),AP$33,IF(AND('Pedido e Cotação'!I50="Ferroceno",'Pedido e Cotação'!F50=1000),AQ$33,"")))))))</f>
        <v/>
      </c>
      <c r="AC40" s="242" t="str">
        <f aca="false">IF('Pedido e Cotação'!I50=0,"",IF(AND('Pedido e Cotação'!I50="Spacer C3",'Pedido e Cotação'!F50=10),AL$36,IF(AND('Pedido e Cotação'!I50="Spacer C3",'Pedido e Cotação'!F50=25),AM$36,IF(AND('Pedido e Cotação'!I50="Spacer C3",'Pedido e Cotação'!F50=50),AN$36,IF(AND('Pedido e Cotação'!I50="Spacer C3",'Pedido e Cotação'!F50=100),AO$36,IF(AND('Pedido e Cotação'!I50="Spacer C3",'Pedido e Cotação'!F50=200),AP$36,IF(AND('Pedido e Cotação'!I50="Spacer C3",'Pedido e Cotação'!F50=1000),AQ$36,"")))))))</f>
        <v/>
      </c>
      <c r="AD40" s="242" t="str">
        <f aca="false">IF('Pedido e Cotação'!I50=0,"",IF(AND('Pedido e Cotação'!I50="Spacer C6",'Pedido e Cotação'!F50=10),AL$37,IF(AND('Pedido e Cotação'!I50="Spacer C6",'Pedido e Cotação'!F50=25),AM$37,IF(AND('Pedido e Cotação'!I50="Spacer C6",'Pedido e Cotação'!F50=50),AN$37,IF(AND('Pedido e Cotação'!I50="Spacer C6",'Pedido e Cotação'!F50=100),AO$37,IF(AND('Pedido e Cotação'!I50="Spacer C6",'Pedido e Cotação'!F50=200),AP$37,IF(AND('Pedido e Cotação'!I50="Spacer C6",'Pedido e Cotação'!F50=1000),AQ$37,"")))))))</f>
        <v/>
      </c>
      <c r="AE40" s="242" t="str">
        <f aca="false">IF('Pedido e Cotação'!I50=0,"",IF(AND('Pedido e Cotação'!I50="Biotina",'Pedido e Cotação'!F50=10),AL$38,IF(AND('Pedido e Cotação'!I50="Biotina",'Pedido e Cotação'!F50=25),AM$38,IF(AND('Pedido e Cotação'!I50="Biotina",'Pedido e Cotação'!F50=50),AN$38,IF(AND('Pedido e Cotação'!I50="Biotina",'Pedido e Cotação'!F50=100),AO$38,IF(AND('Pedido e Cotação'!I50="Biotina",'Pedido e Cotação'!F50=200),AP$38,IF(AND('Pedido e Cotação'!I50="Biotina",'Pedido e Cotação'!F50=1000),AQ$38,"")))))))</f>
        <v/>
      </c>
      <c r="AF40" s="242" t="str">
        <f aca="false">IF('Pedido e Cotação'!I50=0,"",IF(AND('Pedido e Cotação'!I50="Fosforilação",'Pedido e Cotação'!F50=10),AL$39,IF(AND('Pedido e Cotação'!I50="Fosforilação",'Pedido e Cotação'!F50=25),AM$39,IF(AND('Pedido e Cotação'!I50="Fosforilação",'Pedido e Cotação'!F50=50),AN$39,IF(AND('Pedido e Cotação'!I50="Fosforilação",'Pedido e Cotação'!F50=100),AO$39,IF(AND('Pedido e Cotação'!I50="Fosforilação",'Pedido e Cotação'!F50=200),AP$39,IF(AND('Pedido e Cotação'!I50="Fosforilação",'Pedido e Cotação'!F50=1000),AQ$39,"")))))))</f>
        <v/>
      </c>
      <c r="AG40" s="242" t="str">
        <f aca="false">IF('Pedido e Cotação'!I50=0,"",IF(AND('Pedido e Cotação'!I50="Thiol C6",'Pedido e Cotação'!F50=10),AL$34,IF(AND('Pedido e Cotação'!I50="Thiol C6",'Pedido e Cotação'!F50=25),AM$34,IF(AND('Pedido e Cotação'!I50="Thiol C6",'Pedido e Cotação'!F50=50),AN$34,IF(AND('Pedido e Cotação'!I50="Thiol C6",'Pedido e Cotação'!F50=100),AO$34,IF(AND('Pedido e Cotação'!I50="Thiol C6",'Pedido e Cotação'!F50=200),AP$34,IF(AND('Pedido e Cotação'!I50="Thiol C6",'Pedido e Cotação'!F50=1000),AQ$34,"")))))))</f>
        <v/>
      </c>
      <c r="AH40" s="242" t="str">
        <f aca="false">IF('Pedido e Cotação'!I50=0,"",IF(AND('Pedido e Cotação'!I50="Dithiol Serinol",'Pedido e Cotação'!F50=10),AL$35,IF(AND('Pedido e Cotação'!I50="Dithiol Serinol",'Pedido e Cotação'!F50=25),AM$35,IF(AND('Pedido e Cotação'!I50="Dithiol Serinol",'Pedido e Cotação'!F50=50),AN$35,IF(AND('Pedido e Cotação'!I50="Dithiol Serinol",'Pedido e Cotação'!F50=100),AO$35,IF(AND('Pedido e Cotação'!I50="Dithiol Serinol",'Pedido e Cotação'!F50=200),AP$35,IF(AND('Pedido e Cotação'!I50="Dithiol Serinol",'Pedido e Cotação'!F50=1000),AQ$35,"")))))))</f>
        <v/>
      </c>
      <c r="AI40" s="241" t="n">
        <f aca="false">SUM(A40:AH40)</f>
        <v>0</v>
      </c>
    </row>
    <row r="41" customFormat="false" ht="12.75" hidden="false" customHeight="false" outlineLevel="0" collapsed="false">
      <c r="A41" s="241" t="str">
        <f aca="false">IF('Pedido e Cotação'!H51=0,"",IF(AND('Pedido e Cotação'!H51="FAM",'Pedido e Cotação'!F51=10),AL$6,IF(AND('Pedido e Cotação'!H51="FAM",'Pedido e Cotação'!F51=25),AM$6,IF(AND('Pedido e Cotação'!H51="FAM",'Pedido e Cotação'!F51=50),AN$6,IF(AND('Pedido e Cotação'!H51="FAM",'Pedido e Cotação'!F51=100),AO$6,IF(AND('Pedido e Cotação'!H51="FAM",'Pedido e Cotação'!F51=200),AP$6,IF(AND('Pedido e Cotação'!H51="FAM",'Pedido e Cotação'!F51=1000),AQ$6,"")))))))</f>
        <v/>
      </c>
      <c r="B41" s="241" t="str">
        <f aca="false">IF('Pedido e Cotação'!H51=0,"",IF(AND('Pedido e Cotação'!H51="Fosforilação",'Pedido e Cotação'!F51=10),AL$7,IF(AND('Pedido e Cotação'!H51="Fosforilação",'Pedido e Cotação'!F51=25),AM$7,IF(AND('Pedido e Cotação'!H51="Fosforilação",'Pedido e Cotação'!F51=50),AN$7,IF(AND('Pedido e Cotação'!H51="Fosforilação",'Pedido e Cotação'!F51=100),AO$7,IF(AND('Pedido e Cotação'!H51="Fosforilação",'Pedido e Cotação'!F51=200),AP$7,IF(AND('Pedido e Cotação'!H51="Fosforilação",'Pedido e Cotação'!F51=1000),AQ$7,"")))))))</f>
        <v/>
      </c>
      <c r="C41" s="241" t="str">
        <f aca="false">IF('Pedido e Cotação'!H51=0,"",IF(AND('Pedido e Cotação'!H51="Quasar 570",'Pedido e Cotação'!F51=10),AL$8,IF(AND('Pedido e Cotação'!H51="Quasar 570",'Pedido e Cotação'!F51=25),AM$8,IF(AND('Pedido e Cotação'!H51="Quasar 570",'Pedido e Cotação'!F51=50),AN$8,IF(AND('Pedido e Cotação'!H51="Quasar 570",'Pedido e Cotação'!F51=100),AO$8,IF(AND('Pedido e Cotação'!H51="Quasar 570",'Pedido e Cotação'!F51=200),AP$8,IF(AND('Pedido e Cotação'!H51="Quasar 570",'Pedido e Cotação'!F51=1000),AQ$8,"")))))))</f>
        <v/>
      </c>
      <c r="D41" s="241" t="str">
        <f aca="false">IF('Pedido e Cotação'!H51=0,"",IF(AND('Pedido e Cotação'!H51="Quasar 670",'Pedido e Cotação'!F51=10),AL$9,IF(AND('Pedido e Cotação'!H51="Quasar 670",'Pedido e Cotação'!F51=25),AM$9,IF(AND('Pedido e Cotação'!H51="Quasar 670",'Pedido e Cotação'!F51=50),AN$9,IF(AND('Pedido e Cotação'!H51="Quasar 670",'Pedido e Cotação'!F51=100),AO$9,IF(AND('Pedido e Cotação'!H51="Quasar 670",'Pedido e Cotação'!F51=200),AP$9,IF(AND('Pedido e Cotação'!H51="Quasar 670",'Pedido e Cotação'!F51=1000),AQ$9,"")))))))</f>
        <v/>
      </c>
      <c r="E41" s="241" t="str">
        <f aca="false">IF('Pedido e Cotação'!H51=0,"",IF(AND('Pedido e Cotação'!H51="Quasar 705",'Pedido e Cotação'!F51=10),AL$10,IF(AND('Pedido e Cotação'!H51="Quasar 705",'Pedido e Cotação'!F51=25),AM$10,IF(AND('Pedido e Cotação'!H51="Quasar 705",'Pedido e Cotação'!F51=50),AN$10,IF(AND('Pedido e Cotação'!H51="Quasar 705",'Pedido e Cotação'!F51=100),AO$10,IF(AND('Pedido e Cotação'!H51="Quasar 705",'Pedido e Cotação'!F51=200),AP$10,IF(AND('Pedido e Cotação'!H51="Quasar 705",'Pedido e Cotação'!F51=1000),AQ$10,"")))))))</f>
        <v/>
      </c>
      <c r="F41" s="241" t="str">
        <f aca="false">IF('Pedido e Cotação'!H51=0,"",IF(AND('Pedido e Cotação'!H51="CAL Flúor Orange 560",'Pedido e Cotação'!F51=10),AL$11,IF(AND('Pedido e Cotação'!H51="CAL Flúor Orange 560",'Pedido e Cotação'!F51=25),AM$11,IF(AND('Pedido e Cotação'!H51="CAL Flúor Orange 560",'Pedido e Cotação'!F51=50),AN$11,IF(AND('Pedido e Cotação'!H51="CAL Flúor Orange 560",'Pedido e Cotação'!F51=100),AO$11,IF(AND('Pedido e Cotação'!H51="CAL Flúor Orange 560",'Pedido e Cotação'!F51=200),AP$11,IF(AND('Pedido e Cotação'!H51="CAL Flúor Orange 560",'Pedido e Cotação'!F51=1000),AQ$11,"")))))))</f>
        <v/>
      </c>
      <c r="G41" s="241" t="str">
        <f aca="false">IF('Pedido e Cotação'!H51=0,"",IF(AND('Pedido e Cotação'!H51="CAL Flúor Red 590",'Pedido e Cotação'!F51=10),AL$12,IF(AND('Pedido e Cotação'!H51="CAL Flúor Red 590",'Pedido e Cotação'!F51=25),AM$12,IF(AND('Pedido e Cotação'!H51="CAL Flúor Red 590",'Pedido e Cotação'!F51=50),AN$12,IF(AND('Pedido e Cotação'!H51="CAL Flúor Red 590",'Pedido e Cotação'!F51=100),AO$12,IF(AND('Pedido e Cotação'!H51="CAL Flúor Red 590",'Pedido e Cotação'!F51=200),AP$12,IF(AND('Pedido e Cotação'!H51="CAL Flúor Red 590",'Pedido e Cotação'!F51=1000),AQ$12,"")))))))</f>
        <v/>
      </c>
      <c r="H41" s="241" t="str">
        <f aca="false">IF('Pedido e Cotação'!H51=0,"",IF(AND('Pedido e Cotação'!H51="CAL Flúor Red 610",'Pedido e Cotação'!F51=10),AL$13,IF(AND('Pedido e Cotação'!H51="CAL Flúor Red 610",'Pedido e Cotação'!F51=25),AM$13,IF(AND('Pedido e Cotação'!H51="CAL Flúor Red 610",'Pedido e Cotação'!F51=50),AN$13,IF(AND('Pedido e Cotação'!H51="CAL Flúor Red 610",'Pedido e Cotação'!F51=100),AO$13,IF(AND('Pedido e Cotação'!H51="CAL Flúor Red 610",'Pedido e Cotação'!F51=200),AP$13,IF(AND('Pedido e Cotação'!H51="CAL Flúor Red 610",'Pedido e Cotação'!F51=1000),AQ$13,"")))))))</f>
        <v/>
      </c>
      <c r="I41" s="241" t="str">
        <f aca="false">IF('Pedido e Cotação'!H51=0,"",IF(AND('Pedido e Cotação'!H51="TET",'Pedido e Cotação'!F51=10),AL$14,IF(AND('Pedido e Cotação'!H51="TET",'Pedido e Cotação'!F51=25),AM$14,IF(AND('Pedido e Cotação'!H51="TET",'Pedido e Cotação'!F51=50),AN$14,IF(AND('Pedido e Cotação'!H51="TET",'Pedido e Cotação'!F51=100),AO$14,IF(AND('Pedido e Cotação'!H51="TET",'Pedido e Cotação'!F51=200),AP$14,IF(AND('Pedido e Cotação'!H51="TET",'Pedido e Cotação'!F51=1000),AQ$14,"")))))))</f>
        <v/>
      </c>
      <c r="J41" s="241" t="str">
        <f aca="false">IF('Pedido e Cotação'!H51=0,"",IF(AND('Pedido e Cotação'!H51="PEG-6",'Pedido e Cotação'!F51=10),AL$19,IF(AND('Pedido e Cotação'!H51="PEG-6",'Pedido e Cotação'!F51=25),AM$19,IF(AND('Pedido e Cotação'!H51="PEG-6",'Pedido e Cotação'!F51=50),AN$19,IF(AND('Pedido e Cotação'!H51="PEG-6",'Pedido e Cotação'!F51=100),AO$19,IF(AND('Pedido e Cotação'!H51="PEG-6",'Pedido e Cotação'!F51=200),AP$19,IF(AND('Pedido e Cotação'!H51="PEG-6",'Pedido e Cotação'!F51=1000),AQ$19,"")))))))</f>
        <v/>
      </c>
      <c r="K41" s="241" t="str">
        <f aca="false">IF('Pedido e Cotação'!H51=0,"",IF(AND('Pedido e Cotação'!H51="Biotina",'Pedido e Cotação'!F51=10),AL$18,IF(AND('Pedido e Cotação'!H51="Biotina",'Pedido e Cotação'!F51=25),AM$18,IF(AND('Pedido e Cotação'!H51="Biotina",'Pedido e Cotação'!F51=50),AN$18,IF(AND('Pedido e Cotação'!H51="Biotina",'Pedido e Cotação'!F51=100),AO$18,IF(AND('Pedido e Cotação'!H51="Biotina",'Pedido e Cotação'!F51=200),AP$18,IF(AND('Pedido e Cotação'!H51="Biotina",'Pedido e Cotação'!F51=1000),AQ$18,"")))))))</f>
        <v/>
      </c>
      <c r="L41" s="241" t="str">
        <f aca="false">IF('Pedido e Cotação'!H51=0,"",IF(AND('Pedido e Cotação'!H51="Thiol C6",'Pedido e Cotação'!F51=10),AL$22,IF(AND('Pedido e Cotação'!H51="Thiol C6",'Pedido e Cotação'!F51=25),AM$22,IF(AND('Pedido e Cotação'!H51="Thiol C6",'Pedido e Cotação'!F51=50),AN$22,IF(AND('Pedido e Cotação'!H51="Thiol C6",'Pedido e Cotação'!F51=100),AO$22,IF(AND('Pedido e Cotação'!H51="Thiol C6",'Pedido e Cotação'!F51=200),AP$22,IF(AND('Pedido e Cotação'!H51="Thiol C6",'Pedido e Cotação'!F51=1000),AQ$22,"")))))))</f>
        <v/>
      </c>
      <c r="M41" s="241" t="str">
        <f aca="false">IF('Pedido e Cotação'!H51=0,"",IF(AND('Pedido e Cotação'!H51="Cy3",'Pedido e Cotação'!F51=10),AL$16,IF(AND('Pedido e Cotação'!H51="Cy3",'Pedido e Cotação'!F51=25),AM$16,IF(AND('Pedido e Cotação'!H51="Cy3",'Pedido e Cotação'!F51=50),AN$16,IF(AND('Pedido e Cotação'!H51="Cy3",'Pedido e Cotação'!F51=100),AO$16,IF(AND('Pedido e Cotação'!H51="Cy3",'Pedido e Cotação'!F51=200),AP$16,IF(AND('Pedido e Cotação'!H51="Cy3",'Pedido e Cotação'!F51=1000),AQ$16,"")))))))</f>
        <v/>
      </c>
      <c r="N41" s="241" t="str">
        <f aca="false">IF('Pedido e Cotação'!H51=0,"",IF(AND('Pedido e Cotação'!H51="Cy5",'Pedido e Cotação'!F51=10),AL$17,IF(AND('Pedido e Cotação'!H51="Cy5",'Pedido e Cotação'!F51=25),AM$17,IF(AND('Pedido e Cotação'!H51="Cy5",'Pedido e Cotação'!F51=50),AN$17,IF(AND('Pedido e Cotação'!H51="Cy5",'Pedido e Cotação'!F51=100),AO$17,IF(AND('Pedido e Cotação'!H51="Cy5",'Pedido e Cotação'!F51=200),AP$17,IF(AND('Pedido e Cotação'!H51="Cy5",'Pedido e Cotação'!F51=1000),AQ$17,"")))))))</f>
        <v/>
      </c>
      <c r="O41" s="241" t="str">
        <f aca="false">IF('Pedido e Cotação'!H51=0,"",IF(AND('Pedido e Cotação'!H51="C3 Spacer",'Pedido e Cotação'!F51=10),AL$20,IF(AND('Pedido e Cotação'!H51="C3 Spacer",'Pedido e Cotação'!F51=25),AM$20,IF(AND('Pedido e Cotação'!H51="C3 Spacer",'Pedido e Cotação'!F51=50),AN$20,IF(AND('Pedido e Cotação'!H51="C3 Spacer",'Pedido e Cotação'!F51=100),AO$20,IF(AND('Pedido e Cotação'!H51="C3 Spacer",'Pedido e Cotação'!F51=200),AP$20,IF(AND('Pedido e Cotação'!H51="C3 Spacer",'Pedido e Cotação'!F51=1000),AQ$20,"")))))))</f>
        <v/>
      </c>
      <c r="P41" s="241" t="str">
        <f aca="false">IF('Pedido e Cotação'!H51=0,"",IF(AND('Pedido e Cotação'!H51="C6 Spacer",'Pedido e Cotação'!F51=10),AL$21,IF(AND('Pedido e Cotação'!H51="C6 Spacer",'Pedido e Cotação'!F51=25),AM$21,IF(AND('Pedido e Cotação'!H51="C6 Spacer",'Pedido e Cotação'!F51=50),AN$21,IF(AND('Pedido e Cotação'!H51="C6 Spacer",'Pedido e Cotação'!F51=100),AO$21,IF(AND('Pedido e Cotação'!H51="C6 Spacer",'Pedido e Cotação'!F51=200),AP$21,IF(AND('Pedido e Cotação'!H51="C6 Spacer",'Pedido e Cotação'!F51=1000),AQ$21,"")))))))</f>
        <v/>
      </c>
      <c r="Q41" s="241" t="str">
        <f aca="false">IF('Pedido e Cotação'!H51=0,"",IF(AND('Pedido e Cotação'!H51="HEX",'Pedido e Cotação'!F51=10),AL$15,IF(AND('Pedido e Cotação'!H51="HEX",'Pedido e Cotação'!F51=25),AM$15,IF(AND('Pedido e Cotação'!H51="HEX",'Pedido e Cotação'!F51=50),AN$15,IF(AND('Pedido e Cotação'!H51="HEX",'Pedido e Cotação'!F51=100),AO$15,IF(AND('Pedido e Cotação'!H51="HEX",'Pedido e Cotação'!F51=200),AP$15,IF(AND('Pedido e Cotação'!H51="HEX",'Pedido e Cotação'!F51=1000),AQ$15,"")))))))</f>
        <v/>
      </c>
      <c r="R41" s="241" t="str">
        <f aca="false">IF('Pedido e Cotação'!H51=0,"",IF(AND('Pedido e Cotação'!H51="Amino C6",'Pedido e Cotação'!F51=10),AL$23,IF(AND('Pedido e Cotação'!H51="Amino C6",'Pedido e Cotação'!F51=25),AM$23,IF(AND('Pedido e Cotação'!H51="Amino C6",'Pedido e Cotação'!F51=50),AN$23,IF(AND('Pedido e Cotação'!H51="Amino C6",'Pedido e Cotação'!F51=100),AO$23,IF(AND('Pedido e Cotação'!H51="Amino C6",'Pedido e Cotação'!F51=200),AP$23,IF(AND('Pedido e Cotação'!H51="Amino C6",'Pedido e Cotação'!F51=1000),AQ$23,"")))))))</f>
        <v/>
      </c>
      <c r="S41" s="241" t="str">
        <f aca="false">IF('Pedido e Cotação'!I51=0,"",IF(AND('Pedido e Cotação'!I51="FAM",'Pedido e Cotação'!F51=10),AL$24,IF(AND('Pedido e Cotação'!I51="FAM",'Pedido e Cotação'!F51=25),AM$24,IF(AND('Pedido e Cotação'!I51="FAM",'Pedido e Cotação'!F51=50),AN$24,IF(AND('Pedido e Cotação'!I51="FAM",'Pedido e Cotação'!F51=100),AO$24,IF(AND('Pedido e Cotação'!I51="FAM",'Pedido e Cotação'!F51=200),AP$24,IF(AND('Pedido e Cotação'!I51="FAM",'Pedido e Cotação'!F51=1000),AQ$24,"")))))))</f>
        <v/>
      </c>
      <c r="T41" s="241" t="str">
        <f aca="false">IF('Pedido e Cotação'!I51=0,"",IF(AND('Pedido e Cotação'!I51="Amino On",'Pedido e Cotação'!F51=10),AL$25,IF(AND('Pedido e Cotação'!I51="Amino On",'Pedido e Cotação'!F51=25),AM$25,IF(AND('Pedido e Cotação'!I51="Amino On",'Pedido e Cotação'!F51=50),AN$25,IF(AND('Pedido e Cotação'!I51="Amino On",'Pedido e Cotação'!F51=100),AO$25,IF(AND('Pedido e Cotação'!I51="Amino On",'Pedido e Cotação'!F51=200),AP$25,IF(AND('Pedido e Cotação'!I51="Amino On",'Pedido e Cotação'!F51=1000),AQ$25,"")))))))</f>
        <v/>
      </c>
      <c r="U41" s="241" t="str">
        <f aca="false">IF('Pedido e Cotação'!I51=0,"",IF(AND('Pedido e Cotação'!I51="TAMRA",'Pedido e Cotação'!F51=10),AL$26,IF(AND('Pedido e Cotação'!I51="TAMRA",'Pedido e Cotação'!F51=25),AM$26,IF(AND('Pedido e Cotação'!I51="TAMRA",'Pedido e Cotação'!F51=50),AN$26,IF(AND('Pedido e Cotação'!I51="TAMRA",'Pedido e Cotação'!F51=100),AO$26,IF(AND('Pedido e Cotação'!I51="TAMRA",'Pedido e Cotação'!F51=200),AP$26,IF(AND('Pedido e Cotação'!I51="TAMRA",'Pedido e Cotação'!F51=1000),AQ$26,"")))))))</f>
        <v/>
      </c>
      <c r="V41" s="241" t="str">
        <f aca="false">IF('Pedido e Cotação'!I51=0,"",IF(AND('Pedido e Cotação'!I51="BHQ 1",'Pedido e Cotação'!F51=10),AL$27,IF(AND('Pedido e Cotação'!I51="BHQ 1",'Pedido e Cotação'!F51=25),AM$27,IF(AND('Pedido e Cotação'!I51="BHQ 1",'Pedido e Cotação'!F51=50),AN$27,IF(AND('Pedido e Cotação'!I51="BHQ 1",'Pedido e Cotação'!F51=100),AO$27,IF(AND('Pedido e Cotação'!I51="BHQ 1",'Pedido e Cotação'!F51=200),AP$27,IF(AND('Pedido e Cotação'!I51="BHQ 1",'Pedido e Cotação'!F51=1000),AQ$27,"")))))))</f>
        <v/>
      </c>
      <c r="W41" s="241" t="str">
        <f aca="false">IF('Pedido e Cotação'!I51=0,"",IF(AND('Pedido e Cotação'!I51="BHQ 2",'Pedido e Cotação'!F51=10),AL$28,IF(AND('Pedido e Cotação'!I51="BHQ 2",'Pedido e Cotação'!F51=25),AM$28,IF(AND('Pedido e Cotação'!I51="BHQ 2",'Pedido e Cotação'!F51=50),AN$28,IF(AND('Pedido e Cotação'!I51="BHQ 2",'Pedido e Cotação'!F51=100),AO$28,IF(AND('Pedido e Cotação'!I51="BHQ 2",'Pedido e Cotação'!F51=200),AP$28,IF(AND('Pedido e Cotação'!I51="BHQ 2",'Pedido e Cotação'!F51=1000),AQ$28,"")))))))</f>
        <v/>
      </c>
      <c r="X41" s="241" t="str">
        <f aca="false">IF('Pedido e Cotação'!I51=0,"",IF(AND('Pedido e Cotação'!I51="BHQ 3",'Pedido e Cotação'!F51=10),AL$29,IF(AND('Pedido e Cotação'!I51="BHQ 3",'Pedido e Cotação'!F51=25),AM$29,IF(AND('Pedido e Cotação'!I51="BHQ 3",'Pedido e Cotação'!F51=50),AN$29,IF(AND('Pedido e Cotação'!I51="BHQ 3",'Pedido e Cotação'!F51=100),AO$29,IF(AND('Pedido e Cotação'!I51="BHQ 3",'Pedido e Cotação'!F51=200),AP$29,IF(AND('Pedido e Cotação'!I51="BHQ 3",'Pedido e Cotação'!F51=1000),AQ$29,"")))))))</f>
        <v/>
      </c>
      <c r="Y41" s="241" t="str">
        <f aca="false">IF('Pedido e Cotação'!I51=0,"",IF(AND('Pedido e Cotação'!I51="ROX",'Pedido e Cotação'!F51=10),AL$31,IF(AND('Pedido e Cotação'!I51="ROX",'Pedido e Cotação'!F51=25),AM$31,IF(AND('Pedido e Cotação'!I51="ROX",'Pedido e Cotação'!F51=50),AN$31,IF(AND('Pedido e Cotação'!I51="ROX",'Pedido e Cotação'!F51=100),AO$31,IF(AND('Pedido e Cotação'!I51="ROX",'Pedido e Cotação'!F51=200),AP$31,IF(AND('Pedido e Cotação'!I51="ROX",'Pedido e Cotação'!F51=1000),AQ$31,"")))))))</f>
        <v/>
      </c>
      <c r="Z41" s="241" t="str">
        <f aca="false">IF('Pedido e Cotação'!I51=0,"",IF(AND('Pedido e Cotação'!I51="Dabcyl",'Pedido e Cotação'!F51=10),AL$30,IF(AND('Pedido e Cotação'!I51="Dabcyl",'Pedido e Cotação'!F51=25),AM$30,IF(AND('Pedido e Cotação'!I51="Dabcyl",'Pedido e Cotação'!F51=50),AN$30,IF(AND('Pedido e Cotação'!I51="Dabcyl",'Pedido e Cotação'!F51=100),AO$30,IF(AND('Pedido e Cotação'!I51="Dabcyl",'Pedido e Cotação'!F51=200),AP$30,IF(AND('Pedido e Cotação'!I51="Dabcyl",'Pedido e Cotação'!F51=1000),AQ$30,"")))))))</f>
        <v/>
      </c>
      <c r="AA41" s="242" t="str">
        <f aca="false">IF('Pedido e Cotação'!I51=0,"",IF(AND('Pedido e Cotação'!I51="Colesterol TEG",'Pedido e Cotação'!F51=10),AL$32,IF(AND('Pedido e Cotação'!I51="Colesterol TEG",'Pedido e Cotação'!F51=25),AM$32,IF(AND('Pedido e Cotação'!I51="Colesterol TEG",'Pedido e Cotação'!F51=50),AN$32,IF(AND('Pedido e Cotação'!I51="Colesterol TEG",'Pedido e Cotação'!F51=100),AO$32,IF(AND('Pedido e Cotação'!I51="Colesterol TEG",'Pedido e Cotação'!F51=200),AP$32,IF(AND('Pedido e Cotação'!I51="Colesterol TEG",'Pedido e Cotação'!F51=1000),AQ$32,"")))))))</f>
        <v/>
      </c>
      <c r="AB41" s="242" t="str">
        <f aca="false">IF('Pedido e Cotação'!I51=0,"",IF(AND('Pedido e Cotação'!I51="Ferroceno",'Pedido e Cotação'!F51=10),AL$33,IF(AND('Pedido e Cotação'!I51="Ferroceno",'Pedido e Cotação'!F51=25),AM$33,IF(AND('Pedido e Cotação'!I51="Ferroceno",'Pedido e Cotação'!F51=50),AN$33,IF(AND('Pedido e Cotação'!I51="Ferroceno",'Pedido e Cotação'!F51=100),AO$33,IF(AND('Pedido e Cotação'!I51="Ferroceno",'Pedido e Cotação'!F51=200),AP$33,IF(AND('Pedido e Cotação'!I51="Ferroceno",'Pedido e Cotação'!F51=1000),AQ$33,"")))))))</f>
        <v/>
      </c>
      <c r="AC41" s="242" t="str">
        <f aca="false">IF('Pedido e Cotação'!I51=0,"",IF(AND('Pedido e Cotação'!I51="Spacer C3",'Pedido e Cotação'!F51=10),AL$36,IF(AND('Pedido e Cotação'!I51="Spacer C3",'Pedido e Cotação'!F51=25),AM$36,IF(AND('Pedido e Cotação'!I51="Spacer C3",'Pedido e Cotação'!F51=50),AN$36,IF(AND('Pedido e Cotação'!I51="Spacer C3",'Pedido e Cotação'!F51=100),AO$36,IF(AND('Pedido e Cotação'!I51="Spacer C3",'Pedido e Cotação'!F51=200),AP$36,IF(AND('Pedido e Cotação'!I51="Spacer C3",'Pedido e Cotação'!F51=1000),AQ$36,"")))))))</f>
        <v/>
      </c>
      <c r="AD41" s="242" t="str">
        <f aca="false">IF('Pedido e Cotação'!I51=0,"",IF(AND('Pedido e Cotação'!I51="Spacer C6",'Pedido e Cotação'!F51=10),AL$37,IF(AND('Pedido e Cotação'!I51="Spacer C6",'Pedido e Cotação'!F51=25),AM$37,IF(AND('Pedido e Cotação'!I51="Spacer C6",'Pedido e Cotação'!F51=50),AN$37,IF(AND('Pedido e Cotação'!I51="Spacer C6",'Pedido e Cotação'!F51=100),AO$37,IF(AND('Pedido e Cotação'!I51="Spacer C6",'Pedido e Cotação'!F51=200),AP$37,IF(AND('Pedido e Cotação'!I51="Spacer C6",'Pedido e Cotação'!F51=1000),AQ$37,"")))))))</f>
        <v/>
      </c>
      <c r="AE41" s="242" t="str">
        <f aca="false">IF('Pedido e Cotação'!I51=0,"",IF(AND('Pedido e Cotação'!I51="Biotina",'Pedido e Cotação'!F51=10),AL$38,IF(AND('Pedido e Cotação'!I51="Biotina",'Pedido e Cotação'!F51=25),AM$38,IF(AND('Pedido e Cotação'!I51="Biotina",'Pedido e Cotação'!F51=50),AN$38,IF(AND('Pedido e Cotação'!I51="Biotina",'Pedido e Cotação'!F51=100),AO$38,IF(AND('Pedido e Cotação'!I51="Biotina",'Pedido e Cotação'!F51=200),AP$38,IF(AND('Pedido e Cotação'!I51="Biotina",'Pedido e Cotação'!F51=1000),AQ$38,"")))))))</f>
        <v/>
      </c>
      <c r="AF41" s="242" t="str">
        <f aca="false">IF('Pedido e Cotação'!I51=0,"",IF(AND('Pedido e Cotação'!I51="Fosforilação",'Pedido e Cotação'!F51=10),AL$39,IF(AND('Pedido e Cotação'!I51="Fosforilação",'Pedido e Cotação'!F51=25),AM$39,IF(AND('Pedido e Cotação'!I51="Fosforilação",'Pedido e Cotação'!F51=50),AN$39,IF(AND('Pedido e Cotação'!I51="Fosforilação",'Pedido e Cotação'!F51=100),AO$39,IF(AND('Pedido e Cotação'!I51="Fosforilação",'Pedido e Cotação'!F51=200),AP$39,IF(AND('Pedido e Cotação'!I51="Fosforilação",'Pedido e Cotação'!F51=1000),AQ$39,"")))))))</f>
        <v/>
      </c>
      <c r="AG41" s="242" t="str">
        <f aca="false">IF('Pedido e Cotação'!I51=0,"",IF(AND('Pedido e Cotação'!I51="Thiol C6",'Pedido e Cotação'!F51=10),AL$34,IF(AND('Pedido e Cotação'!I51="Thiol C6",'Pedido e Cotação'!F51=25),AM$34,IF(AND('Pedido e Cotação'!I51="Thiol C6",'Pedido e Cotação'!F51=50),AN$34,IF(AND('Pedido e Cotação'!I51="Thiol C6",'Pedido e Cotação'!F51=100),AO$34,IF(AND('Pedido e Cotação'!I51="Thiol C6",'Pedido e Cotação'!F51=200),AP$34,IF(AND('Pedido e Cotação'!I51="Thiol C6",'Pedido e Cotação'!F51=1000),AQ$34,"")))))))</f>
        <v/>
      </c>
      <c r="AH41" s="242" t="str">
        <f aca="false">IF('Pedido e Cotação'!I51=0,"",IF(AND('Pedido e Cotação'!I51="Dithiol Serinol",'Pedido e Cotação'!F51=10),AL$35,IF(AND('Pedido e Cotação'!I51="Dithiol Serinol",'Pedido e Cotação'!F51=25),AM$35,IF(AND('Pedido e Cotação'!I51="Dithiol Serinol",'Pedido e Cotação'!F51=50),AN$35,IF(AND('Pedido e Cotação'!I51="Dithiol Serinol",'Pedido e Cotação'!F51=100),AO$35,IF(AND('Pedido e Cotação'!I51="Dithiol Serinol",'Pedido e Cotação'!F51=200),AP$35,IF(AND('Pedido e Cotação'!I51="Dithiol Serinol",'Pedido e Cotação'!F51=1000),AQ$35,"")))))))</f>
        <v/>
      </c>
      <c r="AI41" s="241" t="n">
        <f aca="false">SUM(A41:AH41)</f>
        <v>0</v>
      </c>
    </row>
    <row r="42" customFormat="false" ht="12.75" hidden="false" customHeight="false" outlineLevel="0" collapsed="false">
      <c r="A42" s="241" t="str">
        <f aca="false">IF('Pedido e Cotação'!H52=0,"",IF(AND('Pedido e Cotação'!H52="FAM",'Pedido e Cotação'!F52=10),AL$6,IF(AND('Pedido e Cotação'!H52="FAM",'Pedido e Cotação'!F52=25),AM$6,IF(AND('Pedido e Cotação'!H52="FAM",'Pedido e Cotação'!F52=50),AN$6,IF(AND('Pedido e Cotação'!H52="FAM",'Pedido e Cotação'!F52=100),AO$6,IF(AND('Pedido e Cotação'!H52="FAM",'Pedido e Cotação'!F52=200),AP$6,IF(AND('Pedido e Cotação'!H52="FAM",'Pedido e Cotação'!F52=1000),AQ$6,"")))))))</f>
        <v/>
      </c>
      <c r="B42" s="241" t="str">
        <f aca="false">IF('Pedido e Cotação'!H52=0,"",IF(AND('Pedido e Cotação'!H52="Fosforilação",'Pedido e Cotação'!F52=10),AL$7,IF(AND('Pedido e Cotação'!H52="Fosforilação",'Pedido e Cotação'!F52=25),AM$7,IF(AND('Pedido e Cotação'!H52="Fosforilação",'Pedido e Cotação'!F52=50),AN$7,IF(AND('Pedido e Cotação'!H52="Fosforilação",'Pedido e Cotação'!F52=100),AO$7,IF(AND('Pedido e Cotação'!H52="Fosforilação",'Pedido e Cotação'!F52=200),AP$7,IF(AND('Pedido e Cotação'!H52="Fosforilação",'Pedido e Cotação'!F52=1000),AQ$7,"")))))))</f>
        <v/>
      </c>
      <c r="C42" s="241" t="str">
        <f aca="false">IF('Pedido e Cotação'!H52=0,"",IF(AND('Pedido e Cotação'!H52="Quasar 570",'Pedido e Cotação'!F52=10),AL$8,IF(AND('Pedido e Cotação'!H52="Quasar 570",'Pedido e Cotação'!F52=25),AM$8,IF(AND('Pedido e Cotação'!H52="Quasar 570",'Pedido e Cotação'!F52=50),AN$8,IF(AND('Pedido e Cotação'!H52="Quasar 570",'Pedido e Cotação'!F52=100),AO$8,IF(AND('Pedido e Cotação'!H52="Quasar 570",'Pedido e Cotação'!F52=200),AP$8,IF(AND('Pedido e Cotação'!H52="Quasar 570",'Pedido e Cotação'!F52=1000),AQ$8,"")))))))</f>
        <v/>
      </c>
      <c r="D42" s="241" t="str">
        <f aca="false">IF('Pedido e Cotação'!H52=0,"",IF(AND('Pedido e Cotação'!H52="Quasar 670",'Pedido e Cotação'!F52=10),AL$9,IF(AND('Pedido e Cotação'!H52="Quasar 670",'Pedido e Cotação'!F52=25),AM$9,IF(AND('Pedido e Cotação'!H52="Quasar 670",'Pedido e Cotação'!F52=50),AN$9,IF(AND('Pedido e Cotação'!H52="Quasar 670",'Pedido e Cotação'!F52=100),AO$9,IF(AND('Pedido e Cotação'!H52="Quasar 670",'Pedido e Cotação'!F52=200),AP$9,IF(AND('Pedido e Cotação'!H52="Quasar 670",'Pedido e Cotação'!F52=1000),AQ$9,"")))))))</f>
        <v/>
      </c>
      <c r="E42" s="241" t="str">
        <f aca="false">IF('Pedido e Cotação'!H52=0,"",IF(AND('Pedido e Cotação'!H52="Quasar 705",'Pedido e Cotação'!F52=10),AL$10,IF(AND('Pedido e Cotação'!H52="Quasar 705",'Pedido e Cotação'!F52=25),AM$10,IF(AND('Pedido e Cotação'!H52="Quasar 705",'Pedido e Cotação'!F52=50),AN$10,IF(AND('Pedido e Cotação'!H52="Quasar 705",'Pedido e Cotação'!F52=100),AO$10,IF(AND('Pedido e Cotação'!H52="Quasar 705",'Pedido e Cotação'!F52=200),AP$10,IF(AND('Pedido e Cotação'!H52="Quasar 705",'Pedido e Cotação'!F52=1000),AQ$10,"")))))))</f>
        <v/>
      </c>
      <c r="F42" s="241" t="str">
        <f aca="false">IF('Pedido e Cotação'!H52=0,"",IF(AND('Pedido e Cotação'!H52="CAL Flúor Orange 560",'Pedido e Cotação'!F52=10),AL$11,IF(AND('Pedido e Cotação'!H52="CAL Flúor Orange 560",'Pedido e Cotação'!F52=25),AM$11,IF(AND('Pedido e Cotação'!H52="CAL Flúor Orange 560",'Pedido e Cotação'!F52=50),AN$11,IF(AND('Pedido e Cotação'!H52="CAL Flúor Orange 560",'Pedido e Cotação'!F52=100),AO$11,IF(AND('Pedido e Cotação'!H52="CAL Flúor Orange 560",'Pedido e Cotação'!F52=200),AP$11,IF(AND('Pedido e Cotação'!H52="CAL Flúor Orange 560",'Pedido e Cotação'!F52=1000),AQ$11,"")))))))</f>
        <v/>
      </c>
      <c r="G42" s="241" t="str">
        <f aca="false">IF('Pedido e Cotação'!H52=0,"",IF(AND('Pedido e Cotação'!H52="CAL Flúor Red 590",'Pedido e Cotação'!F52=10),AL$12,IF(AND('Pedido e Cotação'!H52="CAL Flúor Red 590",'Pedido e Cotação'!F52=25),AM$12,IF(AND('Pedido e Cotação'!H52="CAL Flúor Red 590",'Pedido e Cotação'!F52=50),AN$12,IF(AND('Pedido e Cotação'!H52="CAL Flúor Red 590",'Pedido e Cotação'!F52=100),AO$12,IF(AND('Pedido e Cotação'!H52="CAL Flúor Red 590",'Pedido e Cotação'!F52=200),AP$12,IF(AND('Pedido e Cotação'!H52="CAL Flúor Red 590",'Pedido e Cotação'!F52=1000),AQ$12,"")))))))</f>
        <v/>
      </c>
      <c r="H42" s="241" t="str">
        <f aca="false">IF('Pedido e Cotação'!H52=0,"",IF(AND('Pedido e Cotação'!H52="CAL Flúor Red 610",'Pedido e Cotação'!F52=10),AL$13,IF(AND('Pedido e Cotação'!H52="CAL Flúor Red 610",'Pedido e Cotação'!F52=25),AM$13,IF(AND('Pedido e Cotação'!H52="CAL Flúor Red 610",'Pedido e Cotação'!F52=50),AN$13,IF(AND('Pedido e Cotação'!H52="CAL Flúor Red 610",'Pedido e Cotação'!F52=100),AO$13,IF(AND('Pedido e Cotação'!H52="CAL Flúor Red 610",'Pedido e Cotação'!F52=200),AP$13,IF(AND('Pedido e Cotação'!H52="CAL Flúor Red 610",'Pedido e Cotação'!F52=1000),AQ$13,"")))))))</f>
        <v/>
      </c>
      <c r="I42" s="241" t="str">
        <f aca="false">IF('Pedido e Cotação'!H52=0,"",IF(AND('Pedido e Cotação'!H52="TET",'Pedido e Cotação'!F52=10),AL$14,IF(AND('Pedido e Cotação'!H52="TET",'Pedido e Cotação'!F52=25),AM$14,IF(AND('Pedido e Cotação'!H52="TET",'Pedido e Cotação'!F52=50),AN$14,IF(AND('Pedido e Cotação'!H52="TET",'Pedido e Cotação'!F52=100),AO$14,IF(AND('Pedido e Cotação'!H52="TET",'Pedido e Cotação'!F52=200),AP$14,IF(AND('Pedido e Cotação'!H52="TET",'Pedido e Cotação'!F52=1000),AQ$14,"")))))))</f>
        <v/>
      </c>
      <c r="J42" s="241" t="str">
        <f aca="false">IF('Pedido e Cotação'!H52=0,"",IF(AND('Pedido e Cotação'!H52="PEG-6",'Pedido e Cotação'!F52=10),AL$19,IF(AND('Pedido e Cotação'!H52="PEG-6",'Pedido e Cotação'!F52=25),AM$19,IF(AND('Pedido e Cotação'!H52="PEG-6",'Pedido e Cotação'!F52=50),AN$19,IF(AND('Pedido e Cotação'!H52="PEG-6",'Pedido e Cotação'!F52=100),AO$19,IF(AND('Pedido e Cotação'!H52="PEG-6",'Pedido e Cotação'!F52=200),AP$19,IF(AND('Pedido e Cotação'!H52="PEG-6",'Pedido e Cotação'!F52=1000),AQ$19,"")))))))</f>
        <v/>
      </c>
      <c r="K42" s="241" t="str">
        <f aca="false">IF('Pedido e Cotação'!H52=0,"",IF(AND('Pedido e Cotação'!H52="Biotina",'Pedido e Cotação'!F52=10),AL$18,IF(AND('Pedido e Cotação'!H52="Biotina",'Pedido e Cotação'!F52=25),AM$18,IF(AND('Pedido e Cotação'!H52="Biotina",'Pedido e Cotação'!F52=50),AN$18,IF(AND('Pedido e Cotação'!H52="Biotina",'Pedido e Cotação'!F52=100),AO$18,IF(AND('Pedido e Cotação'!H52="Biotina",'Pedido e Cotação'!F52=200),AP$18,IF(AND('Pedido e Cotação'!H52="Biotina",'Pedido e Cotação'!F52=1000),AQ$18,"")))))))</f>
        <v/>
      </c>
      <c r="L42" s="241" t="str">
        <f aca="false">IF('Pedido e Cotação'!H52=0,"",IF(AND('Pedido e Cotação'!H52="Thiol C6",'Pedido e Cotação'!F52=10),AL$22,IF(AND('Pedido e Cotação'!H52="Thiol C6",'Pedido e Cotação'!F52=25),AM$22,IF(AND('Pedido e Cotação'!H52="Thiol C6",'Pedido e Cotação'!F52=50),AN$22,IF(AND('Pedido e Cotação'!H52="Thiol C6",'Pedido e Cotação'!F52=100),AO$22,IF(AND('Pedido e Cotação'!H52="Thiol C6",'Pedido e Cotação'!F52=200),AP$22,IF(AND('Pedido e Cotação'!H52="Thiol C6",'Pedido e Cotação'!F52=1000),AQ$22,"")))))))</f>
        <v/>
      </c>
      <c r="M42" s="241" t="str">
        <f aca="false">IF('Pedido e Cotação'!H52=0,"",IF(AND('Pedido e Cotação'!H52="Cy3",'Pedido e Cotação'!F52=10),AL$16,IF(AND('Pedido e Cotação'!H52="Cy3",'Pedido e Cotação'!F52=25),AM$16,IF(AND('Pedido e Cotação'!H52="Cy3",'Pedido e Cotação'!F52=50),AN$16,IF(AND('Pedido e Cotação'!H52="Cy3",'Pedido e Cotação'!F52=100),AO$16,IF(AND('Pedido e Cotação'!H52="Cy3",'Pedido e Cotação'!F52=200),AP$16,IF(AND('Pedido e Cotação'!H52="Cy3",'Pedido e Cotação'!F52=1000),AQ$16,"")))))))</f>
        <v/>
      </c>
      <c r="N42" s="241" t="str">
        <f aca="false">IF('Pedido e Cotação'!H52=0,"",IF(AND('Pedido e Cotação'!H52="Cy5",'Pedido e Cotação'!F52=10),AL$17,IF(AND('Pedido e Cotação'!H52="Cy5",'Pedido e Cotação'!F52=25),AM$17,IF(AND('Pedido e Cotação'!H52="Cy5",'Pedido e Cotação'!F52=50),AN$17,IF(AND('Pedido e Cotação'!H52="Cy5",'Pedido e Cotação'!F52=100),AO$17,IF(AND('Pedido e Cotação'!H52="Cy5",'Pedido e Cotação'!F52=200),AP$17,IF(AND('Pedido e Cotação'!H52="Cy5",'Pedido e Cotação'!F52=1000),AQ$17,"")))))))</f>
        <v/>
      </c>
      <c r="O42" s="241" t="str">
        <f aca="false">IF('Pedido e Cotação'!H52=0,"",IF(AND('Pedido e Cotação'!H52="C3 Spacer",'Pedido e Cotação'!F52=10),AL$20,IF(AND('Pedido e Cotação'!H52="C3 Spacer",'Pedido e Cotação'!F52=25),AM$20,IF(AND('Pedido e Cotação'!H52="C3 Spacer",'Pedido e Cotação'!F52=50),AN$20,IF(AND('Pedido e Cotação'!H52="C3 Spacer",'Pedido e Cotação'!F52=100),AO$20,IF(AND('Pedido e Cotação'!H52="C3 Spacer",'Pedido e Cotação'!F52=200),AP$20,IF(AND('Pedido e Cotação'!H52="C3 Spacer",'Pedido e Cotação'!F52=1000),AQ$20,"")))))))</f>
        <v/>
      </c>
      <c r="P42" s="241" t="str">
        <f aca="false">IF('Pedido e Cotação'!H52=0,"",IF(AND('Pedido e Cotação'!H52="C6 Spacer",'Pedido e Cotação'!F52=10),AL$21,IF(AND('Pedido e Cotação'!H52="C6 Spacer",'Pedido e Cotação'!F52=25),AM$21,IF(AND('Pedido e Cotação'!H52="C6 Spacer",'Pedido e Cotação'!F52=50),AN$21,IF(AND('Pedido e Cotação'!H52="C6 Spacer",'Pedido e Cotação'!F52=100),AO$21,IF(AND('Pedido e Cotação'!H52="C6 Spacer",'Pedido e Cotação'!F52=200),AP$21,IF(AND('Pedido e Cotação'!H52="C6 Spacer",'Pedido e Cotação'!F52=1000),AQ$21,"")))))))</f>
        <v/>
      </c>
      <c r="Q42" s="241" t="str">
        <f aca="false">IF('Pedido e Cotação'!H52=0,"",IF(AND('Pedido e Cotação'!H52="HEX",'Pedido e Cotação'!F52=10),AL$15,IF(AND('Pedido e Cotação'!H52="HEX",'Pedido e Cotação'!F52=25),AM$15,IF(AND('Pedido e Cotação'!H52="HEX",'Pedido e Cotação'!F52=50),AN$15,IF(AND('Pedido e Cotação'!H52="HEX",'Pedido e Cotação'!F52=100),AO$15,IF(AND('Pedido e Cotação'!H52="HEX",'Pedido e Cotação'!F52=200),AP$15,IF(AND('Pedido e Cotação'!H52="HEX",'Pedido e Cotação'!F52=1000),AQ$15,"")))))))</f>
        <v/>
      </c>
      <c r="R42" s="241" t="str">
        <f aca="false">IF('Pedido e Cotação'!H52=0,"",IF(AND('Pedido e Cotação'!H52="Amino C6",'Pedido e Cotação'!F52=10),AL$23,IF(AND('Pedido e Cotação'!H52="Amino C6",'Pedido e Cotação'!F52=25),AM$23,IF(AND('Pedido e Cotação'!H52="Amino C6",'Pedido e Cotação'!F52=50),AN$23,IF(AND('Pedido e Cotação'!H52="Amino C6",'Pedido e Cotação'!F52=100),AO$23,IF(AND('Pedido e Cotação'!H52="Amino C6",'Pedido e Cotação'!F52=200),AP$23,IF(AND('Pedido e Cotação'!H52="Amino C6",'Pedido e Cotação'!F52=1000),AQ$23,"")))))))</f>
        <v/>
      </c>
      <c r="S42" s="241" t="str">
        <f aca="false">IF('Pedido e Cotação'!I52=0,"",IF(AND('Pedido e Cotação'!I52="FAM",'Pedido e Cotação'!F52=10),AL$24,IF(AND('Pedido e Cotação'!I52="FAM",'Pedido e Cotação'!F52=25),AM$24,IF(AND('Pedido e Cotação'!I52="FAM",'Pedido e Cotação'!F52=50),AN$24,IF(AND('Pedido e Cotação'!I52="FAM",'Pedido e Cotação'!F52=100),AO$24,IF(AND('Pedido e Cotação'!I52="FAM",'Pedido e Cotação'!F52=200),AP$24,IF(AND('Pedido e Cotação'!I52="FAM",'Pedido e Cotação'!F52=1000),AQ$24,"")))))))</f>
        <v/>
      </c>
      <c r="T42" s="241" t="str">
        <f aca="false">IF('Pedido e Cotação'!I52=0,"",IF(AND('Pedido e Cotação'!I52="Amino On",'Pedido e Cotação'!F52=10),AL$25,IF(AND('Pedido e Cotação'!I52="Amino On",'Pedido e Cotação'!F52=25),AM$25,IF(AND('Pedido e Cotação'!I52="Amino On",'Pedido e Cotação'!F52=50),AN$25,IF(AND('Pedido e Cotação'!I52="Amino On",'Pedido e Cotação'!F52=100),AO$25,IF(AND('Pedido e Cotação'!I52="Amino On",'Pedido e Cotação'!F52=200),AP$25,IF(AND('Pedido e Cotação'!I52="Amino On",'Pedido e Cotação'!F52=1000),AQ$25,"")))))))</f>
        <v/>
      </c>
      <c r="U42" s="241" t="str">
        <f aca="false">IF('Pedido e Cotação'!I52=0,"",IF(AND('Pedido e Cotação'!I52="TAMRA",'Pedido e Cotação'!F52=10),AL$26,IF(AND('Pedido e Cotação'!I52="TAMRA",'Pedido e Cotação'!F52=25),AM$26,IF(AND('Pedido e Cotação'!I52="TAMRA",'Pedido e Cotação'!F52=50),AN$26,IF(AND('Pedido e Cotação'!I52="TAMRA",'Pedido e Cotação'!F52=100),AO$26,IF(AND('Pedido e Cotação'!I52="TAMRA",'Pedido e Cotação'!F52=200),AP$26,IF(AND('Pedido e Cotação'!I52="TAMRA",'Pedido e Cotação'!F52=1000),AQ$26,"")))))))</f>
        <v/>
      </c>
      <c r="V42" s="241" t="str">
        <f aca="false">IF('Pedido e Cotação'!I52=0,"",IF(AND('Pedido e Cotação'!I52="BHQ 1",'Pedido e Cotação'!F52=10),AL$27,IF(AND('Pedido e Cotação'!I52="BHQ 1",'Pedido e Cotação'!F52=25),AM$27,IF(AND('Pedido e Cotação'!I52="BHQ 1",'Pedido e Cotação'!F52=50),AN$27,IF(AND('Pedido e Cotação'!I52="BHQ 1",'Pedido e Cotação'!F52=100),AO$27,IF(AND('Pedido e Cotação'!I52="BHQ 1",'Pedido e Cotação'!F52=200),AP$27,IF(AND('Pedido e Cotação'!I52="BHQ 1",'Pedido e Cotação'!F52=1000),AQ$27,"")))))))</f>
        <v/>
      </c>
      <c r="W42" s="241" t="str">
        <f aca="false">IF('Pedido e Cotação'!I52=0,"",IF(AND('Pedido e Cotação'!I52="BHQ 2",'Pedido e Cotação'!F52=10),AL$28,IF(AND('Pedido e Cotação'!I52="BHQ 2",'Pedido e Cotação'!F52=25),AM$28,IF(AND('Pedido e Cotação'!I52="BHQ 2",'Pedido e Cotação'!F52=50),AN$28,IF(AND('Pedido e Cotação'!I52="BHQ 2",'Pedido e Cotação'!F52=100),AO$28,IF(AND('Pedido e Cotação'!I52="BHQ 2",'Pedido e Cotação'!F52=200),AP$28,IF(AND('Pedido e Cotação'!I52="BHQ 2",'Pedido e Cotação'!F52=1000),AQ$28,"")))))))</f>
        <v/>
      </c>
      <c r="X42" s="241" t="str">
        <f aca="false">IF('Pedido e Cotação'!I52=0,"",IF(AND('Pedido e Cotação'!I52="BHQ 3",'Pedido e Cotação'!F52=10),AL$29,IF(AND('Pedido e Cotação'!I52="BHQ 3",'Pedido e Cotação'!F52=25),AM$29,IF(AND('Pedido e Cotação'!I52="BHQ 3",'Pedido e Cotação'!F52=50),AN$29,IF(AND('Pedido e Cotação'!I52="BHQ 3",'Pedido e Cotação'!F52=100),AO$29,IF(AND('Pedido e Cotação'!I52="BHQ 3",'Pedido e Cotação'!F52=200),AP$29,IF(AND('Pedido e Cotação'!I52="BHQ 3",'Pedido e Cotação'!F52=1000),AQ$29,"")))))))</f>
        <v/>
      </c>
      <c r="Y42" s="241" t="str">
        <f aca="false">IF('Pedido e Cotação'!I52=0,"",IF(AND('Pedido e Cotação'!I52="ROX",'Pedido e Cotação'!F52=10),AL$31,IF(AND('Pedido e Cotação'!I52="ROX",'Pedido e Cotação'!F52=25),AM$31,IF(AND('Pedido e Cotação'!I52="ROX",'Pedido e Cotação'!F52=50),AN$31,IF(AND('Pedido e Cotação'!I52="ROX",'Pedido e Cotação'!F52=100),AO$31,IF(AND('Pedido e Cotação'!I52="ROX",'Pedido e Cotação'!F52=200),AP$31,IF(AND('Pedido e Cotação'!I52="ROX",'Pedido e Cotação'!F52=1000),AQ$31,"")))))))</f>
        <v/>
      </c>
      <c r="Z42" s="241" t="str">
        <f aca="false">IF('Pedido e Cotação'!I52=0,"",IF(AND('Pedido e Cotação'!I52="Dabcyl",'Pedido e Cotação'!F52=10),AL$30,IF(AND('Pedido e Cotação'!I52="Dabcyl",'Pedido e Cotação'!F52=25),AM$30,IF(AND('Pedido e Cotação'!I52="Dabcyl",'Pedido e Cotação'!F52=50),AN$30,IF(AND('Pedido e Cotação'!I52="Dabcyl",'Pedido e Cotação'!F52=100),AO$30,IF(AND('Pedido e Cotação'!I52="Dabcyl",'Pedido e Cotação'!F52=200),AP$30,IF(AND('Pedido e Cotação'!I52="Dabcyl",'Pedido e Cotação'!F52=1000),AQ$30,"")))))))</f>
        <v/>
      </c>
      <c r="AA42" s="242" t="str">
        <f aca="false">IF('Pedido e Cotação'!I52=0,"",IF(AND('Pedido e Cotação'!I52="Colesterol TEG",'Pedido e Cotação'!F52=10),AL$32,IF(AND('Pedido e Cotação'!I52="Colesterol TEG",'Pedido e Cotação'!F52=25),AM$32,IF(AND('Pedido e Cotação'!I52="Colesterol TEG",'Pedido e Cotação'!F52=50),AN$32,IF(AND('Pedido e Cotação'!I52="Colesterol TEG",'Pedido e Cotação'!F52=100),AO$32,IF(AND('Pedido e Cotação'!I52="Colesterol TEG",'Pedido e Cotação'!F52=200),AP$32,IF(AND('Pedido e Cotação'!I52="Colesterol TEG",'Pedido e Cotação'!F52=1000),AQ$32,"")))))))</f>
        <v/>
      </c>
      <c r="AB42" s="242" t="str">
        <f aca="false">IF('Pedido e Cotação'!I52=0,"",IF(AND('Pedido e Cotação'!I52="Ferroceno",'Pedido e Cotação'!F52=10),AL$33,IF(AND('Pedido e Cotação'!I52="Ferroceno",'Pedido e Cotação'!F52=25),AM$33,IF(AND('Pedido e Cotação'!I52="Ferroceno",'Pedido e Cotação'!F52=50),AN$33,IF(AND('Pedido e Cotação'!I52="Ferroceno",'Pedido e Cotação'!F52=100),AO$33,IF(AND('Pedido e Cotação'!I52="Ferroceno",'Pedido e Cotação'!F52=200),AP$33,IF(AND('Pedido e Cotação'!I52="Ferroceno",'Pedido e Cotação'!F52=1000),AQ$33,"")))))))</f>
        <v/>
      </c>
      <c r="AC42" s="242" t="str">
        <f aca="false">IF('Pedido e Cotação'!I52=0,"",IF(AND('Pedido e Cotação'!I52="Spacer C3",'Pedido e Cotação'!F52=10),AL$36,IF(AND('Pedido e Cotação'!I52="Spacer C3",'Pedido e Cotação'!F52=25),AM$36,IF(AND('Pedido e Cotação'!I52="Spacer C3",'Pedido e Cotação'!F52=50),AN$36,IF(AND('Pedido e Cotação'!I52="Spacer C3",'Pedido e Cotação'!F52=100),AO$36,IF(AND('Pedido e Cotação'!I52="Spacer C3",'Pedido e Cotação'!F52=200),AP$36,IF(AND('Pedido e Cotação'!I52="Spacer C3",'Pedido e Cotação'!F52=1000),AQ$36,"")))))))</f>
        <v/>
      </c>
      <c r="AD42" s="242" t="str">
        <f aca="false">IF('Pedido e Cotação'!I52=0,"",IF(AND('Pedido e Cotação'!I52="Spacer C6",'Pedido e Cotação'!F52=10),AL$37,IF(AND('Pedido e Cotação'!I52="Spacer C6",'Pedido e Cotação'!F52=25),AM$37,IF(AND('Pedido e Cotação'!I52="Spacer C6",'Pedido e Cotação'!F52=50),AN$37,IF(AND('Pedido e Cotação'!I52="Spacer C6",'Pedido e Cotação'!F52=100),AO$37,IF(AND('Pedido e Cotação'!I52="Spacer C6",'Pedido e Cotação'!F52=200),AP$37,IF(AND('Pedido e Cotação'!I52="Spacer C6",'Pedido e Cotação'!F52=1000),AQ$37,"")))))))</f>
        <v/>
      </c>
      <c r="AE42" s="242" t="str">
        <f aca="false">IF('Pedido e Cotação'!I52=0,"",IF(AND('Pedido e Cotação'!I52="Biotina",'Pedido e Cotação'!F52=10),AL$38,IF(AND('Pedido e Cotação'!I52="Biotina",'Pedido e Cotação'!F52=25),AM$38,IF(AND('Pedido e Cotação'!I52="Biotina",'Pedido e Cotação'!F52=50),AN$38,IF(AND('Pedido e Cotação'!I52="Biotina",'Pedido e Cotação'!F52=100),AO$38,IF(AND('Pedido e Cotação'!I52="Biotina",'Pedido e Cotação'!F52=200),AP$38,IF(AND('Pedido e Cotação'!I52="Biotina",'Pedido e Cotação'!F52=1000),AQ$38,"")))))))</f>
        <v/>
      </c>
      <c r="AF42" s="242" t="str">
        <f aca="false">IF('Pedido e Cotação'!I52=0,"",IF(AND('Pedido e Cotação'!I52="Fosforilação",'Pedido e Cotação'!F52=10),AL$39,IF(AND('Pedido e Cotação'!I52="Fosforilação",'Pedido e Cotação'!F52=25),AM$39,IF(AND('Pedido e Cotação'!I52="Fosforilação",'Pedido e Cotação'!F52=50),AN$39,IF(AND('Pedido e Cotação'!I52="Fosforilação",'Pedido e Cotação'!F52=100),AO$39,IF(AND('Pedido e Cotação'!I52="Fosforilação",'Pedido e Cotação'!F52=200),AP$39,IF(AND('Pedido e Cotação'!I52="Fosforilação",'Pedido e Cotação'!F52=1000),AQ$39,"")))))))</f>
        <v/>
      </c>
      <c r="AG42" s="242" t="str">
        <f aca="false">IF('Pedido e Cotação'!I52=0,"",IF(AND('Pedido e Cotação'!I52="Thiol C6",'Pedido e Cotação'!F52=10),AL$34,IF(AND('Pedido e Cotação'!I52="Thiol C6",'Pedido e Cotação'!F52=25),AM$34,IF(AND('Pedido e Cotação'!I52="Thiol C6",'Pedido e Cotação'!F52=50),AN$34,IF(AND('Pedido e Cotação'!I52="Thiol C6",'Pedido e Cotação'!F52=100),AO$34,IF(AND('Pedido e Cotação'!I52="Thiol C6",'Pedido e Cotação'!F52=200),AP$34,IF(AND('Pedido e Cotação'!I52="Thiol C6",'Pedido e Cotação'!F52=1000),AQ$34,"")))))))</f>
        <v/>
      </c>
      <c r="AH42" s="242" t="str">
        <f aca="false">IF('Pedido e Cotação'!I52=0,"",IF(AND('Pedido e Cotação'!I52="Dithiol Serinol",'Pedido e Cotação'!F52=10),AL$35,IF(AND('Pedido e Cotação'!I52="Dithiol Serinol",'Pedido e Cotação'!F52=25),AM$35,IF(AND('Pedido e Cotação'!I52="Dithiol Serinol",'Pedido e Cotação'!F52=50),AN$35,IF(AND('Pedido e Cotação'!I52="Dithiol Serinol",'Pedido e Cotação'!F52=100),AO$35,IF(AND('Pedido e Cotação'!I52="Dithiol Serinol",'Pedido e Cotação'!F52=200),AP$35,IF(AND('Pedido e Cotação'!I52="Dithiol Serinol",'Pedido e Cotação'!F52=1000),AQ$35,"")))))))</f>
        <v/>
      </c>
      <c r="AI42" s="241" t="n">
        <f aca="false">SUM(A42:AH42)</f>
        <v>0</v>
      </c>
    </row>
    <row r="43" customFormat="false" ht="12.75" hidden="false" customHeight="false" outlineLevel="0" collapsed="false">
      <c r="A43" s="241" t="str">
        <f aca="false">IF('Pedido e Cotação'!H53=0,"",IF(AND('Pedido e Cotação'!H53="FAM",'Pedido e Cotação'!F53=10),AL$6,IF(AND('Pedido e Cotação'!H53="FAM",'Pedido e Cotação'!F53=25),AM$6,IF(AND('Pedido e Cotação'!H53="FAM",'Pedido e Cotação'!F53=50),AN$6,IF(AND('Pedido e Cotação'!H53="FAM",'Pedido e Cotação'!F53=100),AO$6,IF(AND('Pedido e Cotação'!H53="FAM",'Pedido e Cotação'!F53=200),AP$6,IF(AND('Pedido e Cotação'!H53="FAM",'Pedido e Cotação'!F53=1000),AQ$6,"")))))))</f>
        <v/>
      </c>
      <c r="B43" s="241" t="str">
        <f aca="false">IF('Pedido e Cotação'!H53=0,"",IF(AND('Pedido e Cotação'!H53="Fosforilação",'Pedido e Cotação'!F53=10),AL$7,IF(AND('Pedido e Cotação'!H53="Fosforilação",'Pedido e Cotação'!F53=25),AM$7,IF(AND('Pedido e Cotação'!H53="Fosforilação",'Pedido e Cotação'!F53=50),AN$7,IF(AND('Pedido e Cotação'!H53="Fosforilação",'Pedido e Cotação'!F53=100),AO$7,IF(AND('Pedido e Cotação'!H53="Fosforilação",'Pedido e Cotação'!F53=200),AP$7,IF(AND('Pedido e Cotação'!H53="Fosforilação",'Pedido e Cotação'!F53=1000),AQ$7,"")))))))</f>
        <v/>
      </c>
      <c r="C43" s="241" t="str">
        <f aca="false">IF('Pedido e Cotação'!H53=0,"",IF(AND('Pedido e Cotação'!H53="Quasar 570",'Pedido e Cotação'!F53=10),AL$8,IF(AND('Pedido e Cotação'!H53="Quasar 570",'Pedido e Cotação'!F53=25),AM$8,IF(AND('Pedido e Cotação'!H53="Quasar 570",'Pedido e Cotação'!F53=50),AN$8,IF(AND('Pedido e Cotação'!H53="Quasar 570",'Pedido e Cotação'!F53=100),AO$8,IF(AND('Pedido e Cotação'!H53="Quasar 570",'Pedido e Cotação'!F53=200),AP$8,IF(AND('Pedido e Cotação'!H53="Quasar 570",'Pedido e Cotação'!F53=1000),AQ$8,"")))))))</f>
        <v/>
      </c>
      <c r="D43" s="241" t="str">
        <f aca="false">IF('Pedido e Cotação'!H53=0,"",IF(AND('Pedido e Cotação'!H53="Quasar 670",'Pedido e Cotação'!F53=10),AL$9,IF(AND('Pedido e Cotação'!H53="Quasar 670",'Pedido e Cotação'!F53=25),AM$9,IF(AND('Pedido e Cotação'!H53="Quasar 670",'Pedido e Cotação'!F53=50),AN$9,IF(AND('Pedido e Cotação'!H53="Quasar 670",'Pedido e Cotação'!F53=100),AO$9,IF(AND('Pedido e Cotação'!H53="Quasar 670",'Pedido e Cotação'!F53=200),AP$9,IF(AND('Pedido e Cotação'!H53="Quasar 670",'Pedido e Cotação'!F53=1000),AQ$9,"")))))))</f>
        <v/>
      </c>
      <c r="E43" s="241" t="str">
        <f aca="false">IF('Pedido e Cotação'!H53=0,"",IF(AND('Pedido e Cotação'!H53="Quasar 705",'Pedido e Cotação'!F53=10),AL$10,IF(AND('Pedido e Cotação'!H53="Quasar 705",'Pedido e Cotação'!F53=25),AM$10,IF(AND('Pedido e Cotação'!H53="Quasar 705",'Pedido e Cotação'!F53=50),AN$10,IF(AND('Pedido e Cotação'!H53="Quasar 705",'Pedido e Cotação'!F53=100),AO$10,IF(AND('Pedido e Cotação'!H53="Quasar 705",'Pedido e Cotação'!F53=200),AP$10,IF(AND('Pedido e Cotação'!H53="Quasar 705",'Pedido e Cotação'!F53=1000),AQ$10,"")))))))</f>
        <v/>
      </c>
      <c r="F43" s="241" t="str">
        <f aca="false">IF('Pedido e Cotação'!H53=0,"",IF(AND('Pedido e Cotação'!H53="CAL Flúor Orange 560",'Pedido e Cotação'!F53=10),AL$11,IF(AND('Pedido e Cotação'!H53="CAL Flúor Orange 560",'Pedido e Cotação'!F53=25),AM$11,IF(AND('Pedido e Cotação'!H53="CAL Flúor Orange 560",'Pedido e Cotação'!F53=50),AN$11,IF(AND('Pedido e Cotação'!H53="CAL Flúor Orange 560",'Pedido e Cotação'!F53=100),AO$11,IF(AND('Pedido e Cotação'!H53="CAL Flúor Orange 560",'Pedido e Cotação'!F53=200),AP$11,IF(AND('Pedido e Cotação'!H53="CAL Flúor Orange 560",'Pedido e Cotação'!F53=1000),AQ$11,"")))))))</f>
        <v/>
      </c>
      <c r="G43" s="241" t="str">
        <f aca="false">IF('Pedido e Cotação'!H53=0,"",IF(AND('Pedido e Cotação'!H53="CAL Flúor Red 590",'Pedido e Cotação'!F53=10),AL$12,IF(AND('Pedido e Cotação'!H53="CAL Flúor Red 590",'Pedido e Cotação'!F53=25),AM$12,IF(AND('Pedido e Cotação'!H53="CAL Flúor Red 590",'Pedido e Cotação'!F53=50),AN$12,IF(AND('Pedido e Cotação'!H53="CAL Flúor Red 590",'Pedido e Cotação'!F53=100),AO$12,IF(AND('Pedido e Cotação'!H53="CAL Flúor Red 590",'Pedido e Cotação'!F53=200),AP$12,IF(AND('Pedido e Cotação'!H53="CAL Flúor Red 590",'Pedido e Cotação'!F53=1000),AQ$12,"")))))))</f>
        <v/>
      </c>
      <c r="H43" s="241" t="str">
        <f aca="false">IF('Pedido e Cotação'!H53=0,"",IF(AND('Pedido e Cotação'!H53="CAL Flúor Red 610",'Pedido e Cotação'!F53=10),AL$13,IF(AND('Pedido e Cotação'!H53="CAL Flúor Red 610",'Pedido e Cotação'!F53=25),AM$13,IF(AND('Pedido e Cotação'!H53="CAL Flúor Red 610",'Pedido e Cotação'!F53=50),AN$13,IF(AND('Pedido e Cotação'!H53="CAL Flúor Red 610",'Pedido e Cotação'!F53=100),AO$13,IF(AND('Pedido e Cotação'!H53="CAL Flúor Red 610",'Pedido e Cotação'!F53=200),AP$13,IF(AND('Pedido e Cotação'!H53="CAL Flúor Red 610",'Pedido e Cotação'!F53=1000),AQ$13,"")))))))</f>
        <v/>
      </c>
      <c r="I43" s="241" t="str">
        <f aca="false">IF('Pedido e Cotação'!H53=0,"",IF(AND('Pedido e Cotação'!H53="TET",'Pedido e Cotação'!F53=10),AL$14,IF(AND('Pedido e Cotação'!H53="TET",'Pedido e Cotação'!F53=25),AM$14,IF(AND('Pedido e Cotação'!H53="TET",'Pedido e Cotação'!F53=50),AN$14,IF(AND('Pedido e Cotação'!H53="TET",'Pedido e Cotação'!F53=100),AO$14,IF(AND('Pedido e Cotação'!H53="TET",'Pedido e Cotação'!F53=200),AP$14,IF(AND('Pedido e Cotação'!H53="TET",'Pedido e Cotação'!F53=1000),AQ$14,"")))))))</f>
        <v/>
      </c>
      <c r="J43" s="241" t="str">
        <f aca="false">IF('Pedido e Cotação'!H53=0,"",IF(AND('Pedido e Cotação'!H53="PEG-6",'Pedido e Cotação'!F53=10),AL$19,IF(AND('Pedido e Cotação'!H53="PEG-6",'Pedido e Cotação'!F53=25),AM$19,IF(AND('Pedido e Cotação'!H53="PEG-6",'Pedido e Cotação'!F53=50),AN$19,IF(AND('Pedido e Cotação'!H53="PEG-6",'Pedido e Cotação'!F53=100),AO$19,IF(AND('Pedido e Cotação'!H53="PEG-6",'Pedido e Cotação'!F53=200),AP$19,IF(AND('Pedido e Cotação'!H53="PEG-6",'Pedido e Cotação'!F53=1000),AQ$19,"")))))))</f>
        <v/>
      </c>
      <c r="K43" s="241" t="str">
        <f aca="false">IF('Pedido e Cotação'!H53=0,"",IF(AND('Pedido e Cotação'!H53="Biotina",'Pedido e Cotação'!F53=10),AL$18,IF(AND('Pedido e Cotação'!H53="Biotina",'Pedido e Cotação'!F53=25),AM$18,IF(AND('Pedido e Cotação'!H53="Biotina",'Pedido e Cotação'!F53=50),AN$18,IF(AND('Pedido e Cotação'!H53="Biotina",'Pedido e Cotação'!F53=100),AO$18,IF(AND('Pedido e Cotação'!H53="Biotina",'Pedido e Cotação'!F53=200),AP$18,IF(AND('Pedido e Cotação'!H53="Biotina",'Pedido e Cotação'!F53=1000),AQ$18,"")))))))</f>
        <v/>
      </c>
      <c r="L43" s="241" t="str">
        <f aca="false">IF('Pedido e Cotação'!H53=0,"",IF(AND('Pedido e Cotação'!H53="Thiol C6",'Pedido e Cotação'!F53=10),AL$22,IF(AND('Pedido e Cotação'!H53="Thiol C6",'Pedido e Cotação'!F53=25),AM$22,IF(AND('Pedido e Cotação'!H53="Thiol C6",'Pedido e Cotação'!F53=50),AN$22,IF(AND('Pedido e Cotação'!H53="Thiol C6",'Pedido e Cotação'!F53=100),AO$22,IF(AND('Pedido e Cotação'!H53="Thiol C6",'Pedido e Cotação'!F53=200),AP$22,IF(AND('Pedido e Cotação'!H53="Thiol C6",'Pedido e Cotação'!F53=1000),AQ$22,"")))))))</f>
        <v/>
      </c>
      <c r="M43" s="241" t="str">
        <f aca="false">IF('Pedido e Cotação'!H53=0,"",IF(AND('Pedido e Cotação'!H53="Cy3",'Pedido e Cotação'!F53=10),AL$16,IF(AND('Pedido e Cotação'!H53="Cy3",'Pedido e Cotação'!F53=25),AM$16,IF(AND('Pedido e Cotação'!H53="Cy3",'Pedido e Cotação'!F53=50),AN$16,IF(AND('Pedido e Cotação'!H53="Cy3",'Pedido e Cotação'!F53=100),AO$16,IF(AND('Pedido e Cotação'!H53="Cy3",'Pedido e Cotação'!F53=200),AP$16,IF(AND('Pedido e Cotação'!H53="Cy3",'Pedido e Cotação'!F53=1000),AQ$16,"")))))))</f>
        <v/>
      </c>
      <c r="N43" s="241" t="str">
        <f aca="false">IF('Pedido e Cotação'!H53=0,"",IF(AND('Pedido e Cotação'!H53="Cy5",'Pedido e Cotação'!F53=10),AL$17,IF(AND('Pedido e Cotação'!H53="Cy5",'Pedido e Cotação'!F53=25),AM$17,IF(AND('Pedido e Cotação'!H53="Cy5",'Pedido e Cotação'!F53=50),AN$17,IF(AND('Pedido e Cotação'!H53="Cy5",'Pedido e Cotação'!F53=100),AO$17,IF(AND('Pedido e Cotação'!H53="Cy5",'Pedido e Cotação'!F53=200),AP$17,IF(AND('Pedido e Cotação'!H53="Cy5",'Pedido e Cotação'!F53=1000),AQ$17,"")))))))</f>
        <v/>
      </c>
      <c r="O43" s="241" t="str">
        <f aca="false">IF('Pedido e Cotação'!H53=0,"",IF(AND('Pedido e Cotação'!H53="C3 Spacer",'Pedido e Cotação'!F53=10),AL$20,IF(AND('Pedido e Cotação'!H53="C3 Spacer",'Pedido e Cotação'!F53=25),AM$20,IF(AND('Pedido e Cotação'!H53="C3 Spacer",'Pedido e Cotação'!F53=50),AN$20,IF(AND('Pedido e Cotação'!H53="C3 Spacer",'Pedido e Cotação'!F53=100),AO$20,IF(AND('Pedido e Cotação'!H53="C3 Spacer",'Pedido e Cotação'!F53=200),AP$20,IF(AND('Pedido e Cotação'!H53="C3 Spacer",'Pedido e Cotação'!F53=1000),AQ$20,"")))))))</f>
        <v/>
      </c>
      <c r="P43" s="241" t="str">
        <f aca="false">IF('Pedido e Cotação'!H53=0,"",IF(AND('Pedido e Cotação'!H53="C6 Spacer",'Pedido e Cotação'!F53=10),AL$21,IF(AND('Pedido e Cotação'!H53="C6 Spacer",'Pedido e Cotação'!F53=25),AM$21,IF(AND('Pedido e Cotação'!H53="C6 Spacer",'Pedido e Cotação'!F53=50),AN$21,IF(AND('Pedido e Cotação'!H53="C6 Spacer",'Pedido e Cotação'!F53=100),AO$21,IF(AND('Pedido e Cotação'!H53="C6 Spacer",'Pedido e Cotação'!F53=200),AP$21,IF(AND('Pedido e Cotação'!H53="C6 Spacer",'Pedido e Cotação'!F53=1000),AQ$21,"")))))))</f>
        <v/>
      </c>
      <c r="Q43" s="241" t="str">
        <f aca="false">IF('Pedido e Cotação'!H53=0,"",IF(AND('Pedido e Cotação'!H53="HEX",'Pedido e Cotação'!F53=10),AL$15,IF(AND('Pedido e Cotação'!H53="HEX",'Pedido e Cotação'!F53=25),AM$15,IF(AND('Pedido e Cotação'!H53="HEX",'Pedido e Cotação'!F53=50),AN$15,IF(AND('Pedido e Cotação'!H53="HEX",'Pedido e Cotação'!F53=100),AO$15,IF(AND('Pedido e Cotação'!H53="HEX",'Pedido e Cotação'!F53=200),AP$15,IF(AND('Pedido e Cotação'!H53="HEX",'Pedido e Cotação'!F53=1000),AQ$15,"")))))))</f>
        <v/>
      </c>
      <c r="R43" s="241" t="str">
        <f aca="false">IF('Pedido e Cotação'!H53=0,"",IF(AND('Pedido e Cotação'!H53="Amino C6",'Pedido e Cotação'!F53=10),AL$23,IF(AND('Pedido e Cotação'!H53="Amino C6",'Pedido e Cotação'!F53=25),AM$23,IF(AND('Pedido e Cotação'!H53="Amino C6",'Pedido e Cotação'!F53=50),AN$23,IF(AND('Pedido e Cotação'!H53="Amino C6",'Pedido e Cotação'!F53=100),AO$23,IF(AND('Pedido e Cotação'!H53="Amino C6",'Pedido e Cotação'!F53=200),AP$23,IF(AND('Pedido e Cotação'!H53="Amino C6",'Pedido e Cotação'!F53=1000),AQ$23,"")))))))</f>
        <v/>
      </c>
      <c r="S43" s="241" t="str">
        <f aca="false">IF('Pedido e Cotação'!I53=0,"",IF(AND('Pedido e Cotação'!I53="FAM",'Pedido e Cotação'!F53=10),AL$24,IF(AND('Pedido e Cotação'!I53="FAM",'Pedido e Cotação'!F53=25),AM$24,IF(AND('Pedido e Cotação'!I53="FAM",'Pedido e Cotação'!F53=50),AN$24,IF(AND('Pedido e Cotação'!I53="FAM",'Pedido e Cotação'!F53=100),AO$24,IF(AND('Pedido e Cotação'!I53="FAM",'Pedido e Cotação'!F53=200),AP$24,IF(AND('Pedido e Cotação'!I53="FAM",'Pedido e Cotação'!F53=1000),AQ$24,"")))))))</f>
        <v/>
      </c>
      <c r="T43" s="241" t="str">
        <f aca="false">IF('Pedido e Cotação'!I53=0,"",IF(AND('Pedido e Cotação'!I53="Amino On",'Pedido e Cotação'!F53=10),AL$25,IF(AND('Pedido e Cotação'!I53="Amino On",'Pedido e Cotação'!F53=25),AM$25,IF(AND('Pedido e Cotação'!I53="Amino On",'Pedido e Cotação'!F53=50),AN$25,IF(AND('Pedido e Cotação'!I53="Amino On",'Pedido e Cotação'!F53=100),AO$25,IF(AND('Pedido e Cotação'!I53="Amino On",'Pedido e Cotação'!F53=200),AP$25,IF(AND('Pedido e Cotação'!I53="Amino On",'Pedido e Cotação'!F53=1000),AQ$25,"")))))))</f>
        <v/>
      </c>
      <c r="U43" s="241" t="str">
        <f aca="false">IF('Pedido e Cotação'!I53=0,"",IF(AND('Pedido e Cotação'!I53="TAMRA",'Pedido e Cotação'!F53=10),AL$26,IF(AND('Pedido e Cotação'!I53="TAMRA",'Pedido e Cotação'!F53=25),AM$26,IF(AND('Pedido e Cotação'!I53="TAMRA",'Pedido e Cotação'!F53=50),AN$26,IF(AND('Pedido e Cotação'!I53="TAMRA",'Pedido e Cotação'!F53=100),AO$26,IF(AND('Pedido e Cotação'!I53="TAMRA",'Pedido e Cotação'!F53=200),AP$26,IF(AND('Pedido e Cotação'!I53="TAMRA",'Pedido e Cotação'!F53=1000),AQ$26,"")))))))</f>
        <v/>
      </c>
      <c r="V43" s="241" t="str">
        <f aca="false">IF('Pedido e Cotação'!I53=0,"",IF(AND('Pedido e Cotação'!I53="BHQ 1",'Pedido e Cotação'!F53=10),AL$27,IF(AND('Pedido e Cotação'!I53="BHQ 1",'Pedido e Cotação'!F53=25),AM$27,IF(AND('Pedido e Cotação'!I53="BHQ 1",'Pedido e Cotação'!F53=50),AN$27,IF(AND('Pedido e Cotação'!I53="BHQ 1",'Pedido e Cotação'!F53=100),AO$27,IF(AND('Pedido e Cotação'!I53="BHQ 1",'Pedido e Cotação'!F53=200),AP$27,IF(AND('Pedido e Cotação'!I53="BHQ 1",'Pedido e Cotação'!F53=1000),AQ$27,"")))))))</f>
        <v/>
      </c>
      <c r="W43" s="241" t="str">
        <f aca="false">IF('Pedido e Cotação'!I53=0,"",IF(AND('Pedido e Cotação'!I53="BHQ 2",'Pedido e Cotação'!F53=10),AL$28,IF(AND('Pedido e Cotação'!I53="BHQ 2",'Pedido e Cotação'!F53=25),AM$28,IF(AND('Pedido e Cotação'!I53="BHQ 2",'Pedido e Cotação'!F53=50),AN$28,IF(AND('Pedido e Cotação'!I53="BHQ 2",'Pedido e Cotação'!F53=100),AO$28,IF(AND('Pedido e Cotação'!I53="BHQ 2",'Pedido e Cotação'!F53=200),AP$28,IF(AND('Pedido e Cotação'!I53="BHQ 2",'Pedido e Cotação'!F53=1000),AQ$28,"")))))))</f>
        <v/>
      </c>
      <c r="X43" s="241" t="str">
        <f aca="false">IF('Pedido e Cotação'!I53=0,"",IF(AND('Pedido e Cotação'!I53="BHQ 3",'Pedido e Cotação'!F53=10),AL$29,IF(AND('Pedido e Cotação'!I53="BHQ 3",'Pedido e Cotação'!F53=25),AM$29,IF(AND('Pedido e Cotação'!I53="BHQ 3",'Pedido e Cotação'!F53=50),AN$29,IF(AND('Pedido e Cotação'!I53="BHQ 3",'Pedido e Cotação'!F53=100),AO$29,IF(AND('Pedido e Cotação'!I53="BHQ 3",'Pedido e Cotação'!F53=200),AP$29,IF(AND('Pedido e Cotação'!I53="BHQ 3",'Pedido e Cotação'!F53=1000),AQ$29,"")))))))</f>
        <v/>
      </c>
      <c r="Y43" s="241" t="str">
        <f aca="false">IF('Pedido e Cotação'!I53=0,"",IF(AND('Pedido e Cotação'!I53="ROX",'Pedido e Cotação'!F53=10),AL$31,IF(AND('Pedido e Cotação'!I53="ROX",'Pedido e Cotação'!F53=25),AM$31,IF(AND('Pedido e Cotação'!I53="ROX",'Pedido e Cotação'!F53=50),AN$31,IF(AND('Pedido e Cotação'!I53="ROX",'Pedido e Cotação'!F53=100),AO$31,IF(AND('Pedido e Cotação'!I53="ROX",'Pedido e Cotação'!F53=200),AP$31,IF(AND('Pedido e Cotação'!I53="ROX",'Pedido e Cotação'!F53=1000),AQ$31,"")))))))</f>
        <v/>
      </c>
      <c r="Z43" s="241" t="str">
        <f aca="false">IF('Pedido e Cotação'!I53=0,"",IF(AND('Pedido e Cotação'!I53="Dabcyl",'Pedido e Cotação'!F53=10),AL$30,IF(AND('Pedido e Cotação'!I53="Dabcyl",'Pedido e Cotação'!F53=25),AM$30,IF(AND('Pedido e Cotação'!I53="Dabcyl",'Pedido e Cotação'!F53=50),AN$30,IF(AND('Pedido e Cotação'!I53="Dabcyl",'Pedido e Cotação'!F53=100),AO$30,IF(AND('Pedido e Cotação'!I53="Dabcyl",'Pedido e Cotação'!F53=200),AP$30,IF(AND('Pedido e Cotação'!I53="Dabcyl",'Pedido e Cotação'!F53=1000),AQ$30,"")))))))</f>
        <v/>
      </c>
      <c r="AA43" s="242" t="str">
        <f aca="false">IF('Pedido e Cotação'!I53=0,"",IF(AND('Pedido e Cotação'!I53="Colesterol TEG",'Pedido e Cotação'!F53=10),AL$32,IF(AND('Pedido e Cotação'!I53="Colesterol TEG",'Pedido e Cotação'!F53=25),AM$32,IF(AND('Pedido e Cotação'!I53="Colesterol TEG",'Pedido e Cotação'!F53=50),AN$32,IF(AND('Pedido e Cotação'!I53="Colesterol TEG",'Pedido e Cotação'!F53=100),AO$32,IF(AND('Pedido e Cotação'!I53="Colesterol TEG",'Pedido e Cotação'!F53=200),AP$32,IF(AND('Pedido e Cotação'!I53="Colesterol TEG",'Pedido e Cotação'!F53=1000),AQ$32,"")))))))</f>
        <v/>
      </c>
      <c r="AB43" s="242" t="str">
        <f aca="false">IF('Pedido e Cotação'!I53=0,"",IF(AND('Pedido e Cotação'!I53="Ferroceno",'Pedido e Cotação'!F53=10),AL$33,IF(AND('Pedido e Cotação'!I53="Ferroceno",'Pedido e Cotação'!F53=25),AM$33,IF(AND('Pedido e Cotação'!I53="Ferroceno",'Pedido e Cotação'!F53=50),AN$33,IF(AND('Pedido e Cotação'!I53="Ferroceno",'Pedido e Cotação'!F53=100),AO$33,IF(AND('Pedido e Cotação'!I53="Ferroceno",'Pedido e Cotação'!F53=200),AP$33,IF(AND('Pedido e Cotação'!I53="Ferroceno",'Pedido e Cotação'!F53=1000),AQ$33,"")))))))</f>
        <v/>
      </c>
      <c r="AC43" s="242" t="str">
        <f aca="false">IF('Pedido e Cotação'!I53=0,"",IF(AND('Pedido e Cotação'!I53="Spacer C3",'Pedido e Cotação'!F53=10),AL$36,IF(AND('Pedido e Cotação'!I53="Spacer C3",'Pedido e Cotação'!F53=25),AM$36,IF(AND('Pedido e Cotação'!I53="Spacer C3",'Pedido e Cotação'!F53=50),AN$36,IF(AND('Pedido e Cotação'!I53="Spacer C3",'Pedido e Cotação'!F53=100),AO$36,IF(AND('Pedido e Cotação'!I53="Spacer C3",'Pedido e Cotação'!F53=200),AP$36,IF(AND('Pedido e Cotação'!I53="Spacer C3",'Pedido e Cotação'!F53=1000),AQ$36,"")))))))</f>
        <v/>
      </c>
      <c r="AD43" s="242" t="str">
        <f aca="false">IF('Pedido e Cotação'!I53=0,"",IF(AND('Pedido e Cotação'!I53="Spacer C6",'Pedido e Cotação'!F53=10),AL$37,IF(AND('Pedido e Cotação'!I53="Spacer C6",'Pedido e Cotação'!F53=25),AM$37,IF(AND('Pedido e Cotação'!I53="Spacer C6",'Pedido e Cotação'!F53=50),AN$37,IF(AND('Pedido e Cotação'!I53="Spacer C6",'Pedido e Cotação'!F53=100),AO$37,IF(AND('Pedido e Cotação'!I53="Spacer C6",'Pedido e Cotação'!F53=200),AP$37,IF(AND('Pedido e Cotação'!I53="Spacer C6",'Pedido e Cotação'!F53=1000),AQ$37,"")))))))</f>
        <v/>
      </c>
      <c r="AE43" s="242" t="str">
        <f aca="false">IF('Pedido e Cotação'!I53=0,"",IF(AND('Pedido e Cotação'!I53="Biotina",'Pedido e Cotação'!F53=10),AL$38,IF(AND('Pedido e Cotação'!I53="Biotina",'Pedido e Cotação'!F53=25),AM$38,IF(AND('Pedido e Cotação'!I53="Biotina",'Pedido e Cotação'!F53=50),AN$38,IF(AND('Pedido e Cotação'!I53="Biotina",'Pedido e Cotação'!F53=100),AO$38,IF(AND('Pedido e Cotação'!I53="Biotina",'Pedido e Cotação'!F53=200),AP$38,IF(AND('Pedido e Cotação'!I53="Biotina",'Pedido e Cotação'!F53=1000),AQ$38,"")))))))</f>
        <v/>
      </c>
      <c r="AF43" s="242" t="str">
        <f aca="false">IF('Pedido e Cotação'!I53=0,"",IF(AND('Pedido e Cotação'!I53="Fosforilação",'Pedido e Cotação'!F53=10),AL$39,IF(AND('Pedido e Cotação'!I53="Fosforilação",'Pedido e Cotação'!F53=25),AM$39,IF(AND('Pedido e Cotação'!I53="Fosforilação",'Pedido e Cotação'!F53=50),AN$39,IF(AND('Pedido e Cotação'!I53="Fosforilação",'Pedido e Cotação'!F53=100),AO$39,IF(AND('Pedido e Cotação'!I53="Fosforilação",'Pedido e Cotação'!F53=200),AP$39,IF(AND('Pedido e Cotação'!I53="Fosforilação",'Pedido e Cotação'!F53=1000),AQ$39,"")))))))</f>
        <v/>
      </c>
      <c r="AG43" s="242" t="str">
        <f aca="false">IF('Pedido e Cotação'!I53=0,"",IF(AND('Pedido e Cotação'!I53="Thiol C6",'Pedido e Cotação'!F53=10),AL$34,IF(AND('Pedido e Cotação'!I53="Thiol C6",'Pedido e Cotação'!F53=25),AM$34,IF(AND('Pedido e Cotação'!I53="Thiol C6",'Pedido e Cotação'!F53=50),AN$34,IF(AND('Pedido e Cotação'!I53="Thiol C6",'Pedido e Cotação'!F53=100),AO$34,IF(AND('Pedido e Cotação'!I53="Thiol C6",'Pedido e Cotação'!F53=200),AP$34,IF(AND('Pedido e Cotação'!I53="Thiol C6",'Pedido e Cotação'!F53=1000),AQ$34,"")))))))</f>
        <v/>
      </c>
      <c r="AH43" s="242" t="str">
        <f aca="false">IF('Pedido e Cotação'!I53=0,"",IF(AND('Pedido e Cotação'!I53="Dithiol Serinol",'Pedido e Cotação'!F53=10),AL$35,IF(AND('Pedido e Cotação'!I53="Dithiol Serinol",'Pedido e Cotação'!F53=25),AM$35,IF(AND('Pedido e Cotação'!I53="Dithiol Serinol",'Pedido e Cotação'!F53=50),AN$35,IF(AND('Pedido e Cotação'!I53="Dithiol Serinol",'Pedido e Cotação'!F53=100),AO$35,IF(AND('Pedido e Cotação'!I53="Dithiol Serinol",'Pedido e Cotação'!F53=200),AP$35,IF(AND('Pedido e Cotação'!I53="Dithiol Serinol",'Pedido e Cotação'!F53=1000),AQ$35,"")))))))</f>
        <v/>
      </c>
      <c r="AI43" s="241" t="n">
        <f aca="false">SUM(A43:AH43)</f>
        <v>0</v>
      </c>
    </row>
    <row r="44" customFormat="false" ht="12.75" hidden="false" customHeight="false" outlineLevel="0" collapsed="false">
      <c r="A44" s="241" t="str">
        <f aca="false">IF('Pedido e Cotação'!H54=0,"",IF(AND('Pedido e Cotação'!H54="FAM",'Pedido e Cotação'!F54=10),AL$6,IF(AND('Pedido e Cotação'!H54="FAM",'Pedido e Cotação'!F54=25),AM$6,IF(AND('Pedido e Cotação'!H54="FAM",'Pedido e Cotação'!F54=50),AN$6,IF(AND('Pedido e Cotação'!H54="FAM",'Pedido e Cotação'!F54=100),AO$6,IF(AND('Pedido e Cotação'!H54="FAM",'Pedido e Cotação'!F54=200),AP$6,IF(AND('Pedido e Cotação'!H54="FAM",'Pedido e Cotação'!F54=1000),AQ$6,"")))))))</f>
        <v/>
      </c>
      <c r="B44" s="241" t="str">
        <f aca="false">IF('Pedido e Cotação'!H54=0,"",IF(AND('Pedido e Cotação'!H54="Fosforilação",'Pedido e Cotação'!F54=10),AL$7,IF(AND('Pedido e Cotação'!H54="Fosforilação",'Pedido e Cotação'!F54=25),AM$7,IF(AND('Pedido e Cotação'!H54="Fosforilação",'Pedido e Cotação'!F54=50),AN$7,IF(AND('Pedido e Cotação'!H54="Fosforilação",'Pedido e Cotação'!F54=100),AO$7,IF(AND('Pedido e Cotação'!H54="Fosforilação",'Pedido e Cotação'!F54=200),AP$7,IF(AND('Pedido e Cotação'!H54="Fosforilação",'Pedido e Cotação'!F54=1000),AQ$7,"")))))))</f>
        <v/>
      </c>
      <c r="C44" s="241" t="str">
        <f aca="false">IF('Pedido e Cotação'!H54=0,"",IF(AND('Pedido e Cotação'!H54="Quasar 570",'Pedido e Cotação'!F54=10),AL$8,IF(AND('Pedido e Cotação'!H54="Quasar 570",'Pedido e Cotação'!F54=25),AM$8,IF(AND('Pedido e Cotação'!H54="Quasar 570",'Pedido e Cotação'!F54=50),AN$8,IF(AND('Pedido e Cotação'!H54="Quasar 570",'Pedido e Cotação'!F54=100),AO$8,IF(AND('Pedido e Cotação'!H54="Quasar 570",'Pedido e Cotação'!F54=200),AP$8,IF(AND('Pedido e Cotação'!H54="Quasar 570",'Pedido e Cotação'!F54=1000),AQ$8,"")))))))</f>
        <v/>
      </c>
      <c r="D44" s="241" t="str">
        <f aca="false">IF('Pedido e Cotação'!H54=0,"",IF(AND('Pedido e Cotação'!H54="Quasar 670",'Pedido e Cotação'!F54=10),AL$9,IF(AND('Pedido e Cotação'!H54="Quasar 670",'Pedido e Cotação'!F54=25),AM$9,IF(AND('Pedido e Cotação'!H54="Quasar 670",'Pedido e Cotação'!F54=50),AN$9,IF(AND('Pedido e Cotação'!H54="Quasar 670",'Pedido e Cotação'!F54=100),AO$9,IF(AND('Pedido e Cotação'!H54="Quasar 670",'Pedido e Cotação'!F54=200),AP$9,IF(AND('Pedido e Cotação'!H54="Quasar 670",'Pedido e Cotação'!F54=1000),AQ$9,"")))))))</f>
        <v/>
      </c>
      <c r="E44" s="241" t="str">
        <f aca="false">IF('Pedido e Cotação'!H54=0,"",IF(AND('Pedido e Cotação'!H54="Quasar 705",'Pedido e Cotação'!F54=10),AL$10,IF(AND('Pedido e Cotação'!H54="Quasar 705",'Pedido e Cotação'!F54=25),AM$10,IF(AND('Pedido e Cotação'!H54="Quasar 705",'Pedido e Cotação'!F54=50),AN$10,IF(AND('Pedido e Cotação'!H54="Quasar 705",'Pedido e Cotação'!F54=100),AO$10,IF(AND('Pedido e Cotação'!H54="Quasar 705",'Pedido e Cotação'!F54=200),AP$10,IF(AND('Pedido e Cotação'!H54="Quasar 705",'Pedido e Cotação'!F54=1000),AQ$10,"")))))))</f>
        <v/>
      </c>
      <c r="F44" s="241" t="str">
        <f aca="false">IF('Pedido e Cotação'!H54=0,"",IF(AND('Pedido e Cotação'!H54="CAL Flúor Orange 560",'Pedido e Cotação'!F54=10),AL$11,IF(AND('Pedido e Cotação'!H54="CAL Flúor Orange 560",'Pedido e Cotação'!F54=25),AM$11,IF(AND('Pedido e Cotação'!H54="CAL Flúor Orange 560",'Pedido e Cotação'!F54=50),AN$11,IF(AND('Pedido e Cotação'!H54="CAL Flúor Orange 560",'Pedido e Cotação'!F54=100),AO$11,IF(AND('Pedido e Cotação'!H54="CAL Flúor Orange 560",'Pedido e Cotação'!F54=200),AP$11,IF(AND('Pedido e Cotação'!H54="CAL Flúor Orange 560",'Pedido e Cotação'!F54=1000),AQ$11,"")))))))</f>
        <v/>
      </c>
      <c r="G44" s="241" t="str">
        <f aca="false">IF('Pedido e Cotação'!H54=0,"",IF(AND('Pedido e Cotação'!H54="CAL Flúor Red 590",'Pedido e Cotação'!F54=10),AL$12,IF(AND('Pedido e Cotação'!H54="CAL Flúor Red 590",'Pedido e Cotação'!F54=25),AM$12,IF(AND('Pedido e Cotação'!H54="CAL Flúor Red 590",'Pedido e Cotação'!F54=50),AN$12,IF(AND('Pedido e Cotação'!H54="CAL Flúor Red 590",'Pedido e Cotação'!F54=100),AO$12,IF(AND('Pedido e Cotação'!H54="CAL Flúor Red 590",'Pedido e Cotação'!F54=200),AP$12,IF(AND('Pedido e Cotação'!H54="CAL Flúor Red 590",'Pedido e Cotação'!F54=1000),AQ$12,"")))))))</f>
        <v/>
      </c>
      <c r="H44" s="241" t="str">
        <f aca="false">IF('Pedido e Cotação'!H54=0,"",IF(AND('Pedido e Cotação'!H54="CAL Flúor Red 610",'Pedido e Cotação'!F54=10),AL$13,IF(AND('Pedido e Cotação'!H54="CAL Flúor Red 610",'Pedido e Cotação'!F54=25),AM$13,IF(AND('Pedido e Cotação'!H54="CAL Flúor Red 610",'Pedido e Cotação'!F54=50),AN$13,IF(AND('Pedido e Cotação'!H54="CAL Flúor Red 610",'Pedido e Cotação'!F54=100),AO$13,IF(AND('Pedido e Cotação'!H54="CAL Flúor Red 610",'Pedido e Cotação'!F54=200),AP$13,IF(AND('Pedido e Cotação'!H54="CAL Flúor Red 610",'Pedido e Cotação'!F54=1000),AQ$13,"")))))))</f>
        <v/>
      </c>
      <c r="I44" s="241" t="str">
        <f aca="false">IF('Pedido e Cotação'!H54=0,"",IF(AND('Pedido e Cotação'!H54="TET",'Pedido e Cotação'!F54=10),AL$14,IF(AND('Pedido e Cotação'!H54="TET",'Pedido e Cotação'!F54=25),AM$14,IF(AND('Pedido e Cotação'!H54="TET",'Pedido e Cotação'!F54=50),AN$14,IF(AND('Pedido e Cotação'!H54="TET",'Pedido e Cotação'!F54=100),AO$14,IF(AND('Pedido e Cotação'!H54="TET",'Pedido e Cotação'!F54=200),AP$14,IF(AND('Pedido e Cotação'!H54="TET",'Pedido e Cotação'!F54=1000),AQ$14,"")))))))</f>
        <v/>
      </c>
      <c r="J44" s="241" t="str">
        <f aca="false">IF('Pedido e Cotação'!H54=0,"",IF(AND('Pedido e Cotação'!H54="PEG-6",'Pedido e Cotação'!F54=10),AL$19,IF(AND('Pedido e Cotação'!H54="PEG-6",'Pedido e Cotação'!F54=25),AM$19,IF(AND('Pedido e Cotação'!H54="PEG-6",'Pedido e Cotação'!F54=50),AN$19,IF(AND('Pedido e Cotação'!H54="PEG-6",'Pedido e Cotação'!F54=100),AO$19,IF(AND('Pedido e Cotação'!H54="PEG-6",'Pedido e Cotação'!F54=200),AP$19,IF(AND('Pedido e Cotação'!H54="PEG-6",'Pedido e Cotação'!F54=1000),AQ$19,"")))))))</f>
        <v/>
      </c>
      <c r="K44" s="241" t="str">
        <f aca="false">IF('Pedido e Cotação'!H54=0,"",IF(AND('Pedido e Cotação'!H54="Biotina",'Pedido e Cotação'!F54=10),AL$18,IF(AND('Pedido e Cotação'!H54="Biotina",'Pedido e Cotação'!F54=25),AM$18,IF(AND('Pedido e Cotação'!H54="Biotina",'Pedido e Cotação'!F54=50),AN$18,IF(AND('Pedido e Cotação'!H54="Biotina",'Pedido e Cotação'!F54=100),AO$18,IF(AND('Pedido e Cotação'!H54="Biotina",'Pedido e Cotação'!F54=200),AP$18,IF(AND('Pedido e Cotação'!H54="Biotina",'Pedido e Cotação'!F54=1000),AQ$18,"")))))))</f>
        <v/>
      </c>
      <c r="L44" s="241" t="str">
        <f aca="false">IF('Pedido e Cotação'!H54=0,"",IF(AND('Pedido e Cotação'!H54="Thiol C6",'Pedido e Cotação'!F54=10),AL$22,IF(AND('Pedido e Cotação'!H54="Thiol C6",'Pedido e Cotação'!F54=25),AM$22,IF(AND('Pedido e Cotação'!H54="Thiol C6",'Pedido e Cotação'!F54=50),AN$22,IF(AND('Pedido e Cotação'!H54="Thiol C6",'Pedido e Cotação'!F54=100),AO$22,IF(AND('Pedido e Cotação'!H54="Thiol C6",'Pedido e Cotação'!F54=200),AP$22,IF(AND('Pedido e Cotação'!H54="Thiol C6",'Pedido e Cotação'!F54=1000),AQ$22,"")))))))</f>
        <v/>
      </c>
      <c r="M44" s="241" t="str">
        <f aca="false">IF('Pedido e Cotação'!H54=0,"",IF(AND('Pedido e Cotação'!H54="Cy3",'Pedido e Cotação'!F54=10),AL$16,IF(AND('Pedido e Cotação'!H54="Cy3",'Pedido e Cotação'!F54=25),AM$16,IF(AND('Pedido e Cotação'!H54="Cy3",'Pedido e Cotação'!F54=50),AN$16,IF(AND('Pedido e Cotação'!H54="Cy3",'Pedido e Cotação'!F54=100),AO$16,IF(AND('Pedido e Cotação'!H54="Cy3",'Pedido e Cotação'!F54=200),AP$16,IF(AND('Pedido e Cotação'!H54="Cy3",'Pedido e Cotação'!F54=1000),AQ$16,"")))))))</f>
        <v/>
      </c>
      <c r="N44" s="241" t="str">
        <f aca="false">IF('Pedido e Cotação'!H54=0,"",IF(AND('Pedido e Cotação'!H54="Cy5",'Pedido e Cotação'!F54=10),AL$17,IF(AND('Pedido e Cotação'!H54="Cy5",'Pedido e Cotação'!F54=25),AM$17,IF(AND('Pedido e Cotação'!H54="Cy5",'Pedido e Cotação'!F54=50),AN$17,IF(AND('Pedido e Cotação'!H54="Cy5",'Pedido e Cotação'!F54=100),AO$17,IF(AND('Pedido e Cotação'!H54="Cy5",'Pedido e Cotação'!F54=200),AP$17,IF(AND('Pedido e Cotação'!H54="Cy5",'Pedido e Cotação'!F54=1000),AQ$17,"")))))))</f>
        <v/>
      </c>
      <c r="O44" s="241" t="str">
        <f aca="false">IF('Pedido e Cotação'!H54=0,"",IF(AND('Pedido e Cotação'!H54="C3 Spacer",'Pedido e Cotação'!F54=10),AL$20,IF(AND('Pedido e Cotação'!H54="C3 Spacer",'Pedido e Cotação'!F54=25),AM$20,IF(AND('Pedido e Cotação'!H54="C3 Spacer",'Pedido e Cotação'!F54=50),AN$20,IF(AND('Pedido e Cotação'!H54="C3 Spacer",'Pedido e Cotação'!F54=100),AO$20,IF(AND('Pedido e Cotação'!H54="C3 Spacer",'Pedido e Cotação'!F54=200),AP$20,IF(AND('Pedido e Cotação'!H54="C3 Spacer",'Pedido e Cotação'!F54=1000),AQ$20,"")))))))</f>
        <v/>
      </c>
      <c r="P44" s="241" t="str">
        <f aca="false">IF('Pedido e Cotação'!H54=0,"",IF(AND('Pedido e Cotação'!H54="C6 Spacer",'Pedido e Cotação'!F54=10),AL$21,IF(AND('Pedido e Cotação'!H54="C6 Spacer",'Pedido e Cotação'!F54=25),AM$21,IF(AND('Pedido e Cotação'!H54="C6 Spacer",'Pedido e Cotação'!F54=50),AN$21,IF(AND('Pedido e Cotação'!H54="C6 Spacer",'Pedido e Cotação'!F54=100),AO$21,IF(AND('Pedido e Cotação'!H54="C6 Spacer",'Pedido e Cotação'!F54=200),AP$21,IF(AND('Pedido e Cotação'!H54="C6 Spacer",'Pedido e Cotação'!F54=1000),AQ$21,"")))))))</f>
        <v/>
      </c>
      <c r="Q44" s="241" t="str">
        <f aca="false">IF('Pedido e Cotação'!H54=0,"",IF(AND('Pedido e Cotação'!H54="HEX",'Pedido e Cotação'!F54=10),AL$15,IF(AND('Pedido e Cotação'!H54="HEX",'Pedido e Cotação'!F54=25),AM$15,IF(AND('Pedido e Cotação'!H54="HEX",'Pedido e Cotação'!F54=50),AN$15,IF(AND('Pedido e Cotação'!H54="HEX",'Pedido e Cotação'!F54=100),AO$15,IF(AND('Pedido e Cotação'!H54="HEX",'Pedido e Cotação'!F54=200),AP$15,IF(AND('Pedido e Cotação'!H54="HEX",'Pedido e Cotação'!F54=1000),AQ$15,"")))))))</f>
        <v/>
      </c>
      <c r="R44" s="241" t="str">
        <f aca="false">IF('Pedido e Cotação'!H54=0,"",IF(AND('Pedido e Cotação'!H54="Amino C6",'Pedido e Cotação'!F54=10),AL$23,IF(AND('Pedido e Cotação'!H54="Amino C6",'Pedido e Cotação'!F54=25),AM$23,IF(AND('Pedido e Cotação'!H54="Amino C6",'Pedido e Cotação'!F54=50),AN$23,IF(AND('Pedido e Cotação'!H54="Amino C6",'Pedido e Cotação'!F54=100),AO$23,IF(AND('Pedido e Cotação'!H54="Amino C6",'Pedido e Cotação'!F54=200),AP$23,IF(AND('Pedido e Cotação'!H54="Amino C6",'Pedido e Cotação'!F54=1000),AQ$23,"")))))))</f>
        <v/>
      </c>
      <c r="S44" s="241" t="str">
        <f aca="false">IF('Pedido e Cotação'!I54=0,"",IF(AND('Pedido e Cotação'!I54="FAM",'Pedido e Cotação'!F54=10),AL$24,IF(AND('Pedido e Cotação'!I54="FAM",'Pedido e Cotação'!F54=25),AM$24,IF(AND('Pedido e Cotação'!I54="FAM",'Pedido e Cotação'!F54=50),AN$24,IF(AND('Pedido e Cotação'!I54="FAM",'Pedido e Cotação'!F54=100),AO$24,IF(AND('Pedido e Cotação'!I54="FAM",'Pedido e Cotação'!F54=200),AP$24,IF(AND('Pedido e Cotação'!I54="FAM",'Pedido e Cotação'!F54=1000),AQ$24,"")))))))</f>
        <v/>
      </c>
      <c r="T44" s="241" t="str">
        <f aca="false">IF('Pedido e Cotação'!I54=0,"",IF(AND('Pedido e Cotação'!I54="Amino On",'Pedido e Cotação'!F54=10),AL$25,IF(AND('Pedido e Cotação'!I54="Amino On",'Pedido e Cotação'!F54=25),AM$25,IF(AND('Pedido e Cotação'!I54="Amino On",'Pedido e Cotação'!F54=50),AN$25,IF(AND('Pedido e Cotação'!I54="Amino On",'Pedido e Cotação'!F54=100),AO$25,IF(AND('Pedido e Cotação'!I54="Amino On",'Pedido e Cotação'!F54=200),AP$25,IF(AND('Pedido e Cotação'!I54="Amino On",'Pedido e Cotação'!F54=1000),AQ$25,"")))))))</f>
        <v/>
      </c>
      <c r="U44" s="241" t="str">
        <f aca="false">IF('Pedido e Cotação'!I54=0,"",IF(AND('Pedido e Cotação'!I54="TAMRA",'Pedido e Cotação'!F54=10),AL$26,IF(AND('Pedido e Cotação'!I54="TAMRA",'Pedido e Cotação'!F54=25),AM$26,IF(AND('Pedido e Cotação'!I54="TAMRA",'Pedido e Cotação'!F54=50),AN$26,IF(AND('Pedido e Cotação'!I54="TAMRA",'Pedido e Cotação'!F54=100),AO$26,IF(AND('Pedido e Cotação'!I54="TAMRA",'Pedido e Cotação'!F54=200),AP$26,IF(AND('Pedido e Cotação'!I54="TAMRA",'Pedido e Cotação'!F54=1000),AQ$26,"")))))))</f>
        <v/>
      </c>
      <c r="V44" s="241" t="str">
        <f aca="false">IF('Pedido e Cotação'!I54=0,"",IF(AND('Pedido e Cotação'!I54="BHQ 1",'Pedido e Cotação'!F54=10),AL$27,IF(AND('Pedido e Cotação'!I54="BHQ 1",'Pedido e Cotação'!F54=25),AM$27,IF(AND('Pedido e Cotação'!I54="BHQ 1",'Pedido e Cotação'!F54=50),AN$27,IF(AND('Pedido e Cotação'!I54="BHQ 1",'Pedido e Cotação'!F54=100),AO$27,IF(AND('Pedido e Cotação'!I54="BHQ 1",'Pedido e Cotação'!F54=200),AP$27,IF(AND('Pedido e Cotação'!I54="BHQ 1",'Pedido e Cotação'!F54=1000),AQ$27,"")))))))</f>
        <v/>
      </c>
      <c r="W44" s="241" t="str">
        <f aca="false">IF('Pedido e Cotação'!I54=0,"",IF(AND('Pedido e Cotação'!I54="BHQ 2",'Pedido e Cotação'!F54=10),AL$28,IF(AND('Pedido e Cotação'!I54="BHQ 2",'Pedido e Cotação'!F54=25),AM$28,IF(AND('Pedido e Cotação'!I54="BHQ 2",'Pedido e Cotação'!F54=50),AN$28,IF(AND('Pedido e Cotação'!I54="BHQ 2",'Pedido e Cotação'!F54=100),AO$28,IF(AND('Pedido e Cotação'!I54="BHQ 2",'Pedido e Cotação'!F54=200),AP$28,IF(AND('Pedido e Cotação'!I54="BHQ 2",'Pedido e Cotação'!F54=1000),AQ$28,"")))))))</f>
        <v/>
      </c>
      <c r="X44" s="241" t="str">
        <f aca="false">IF('Pedido e Cotação'!I54=0,"",IF(AND('Pedido e Cotação'!I54="BHQ 3",'Pedido e Cotação'!F54=10),AL$29,IF(AND('Pedido e Cotação'!I54="BHQ 3",'Pedido e Cotação'!F54=25),AM$29,IF(AND('Pedido e Cotação'!I54="BHQ 3",'Pedido e Cotação'!F54=50),AN$29,IF(AND('Pedido e Cotação'!I54="BHQ 3",'Pedido e Cotação'!F54=100),AO$29,IF(AND('Pedido e Cotação'!I54="BHQ 3",'Pedido e Cotação'!F54=200),AP$29,IF(AND('Pedido e Cotação'!I54="BHQ 3",'Pedido e Cotação'!F54=1000),AQ$29,"")))))))</f>
        <v/>
      </c>
      <c r="Y44" s="241" t="str">
        <f aca="false">IF('Pedido e Cotação'!I54=0,"",IF(AND('Pedido e Cotação'!I54="ROX",'Pedido e Cotação'!F54=10),AL$31,IF(AND('Pedido e Cotação'!I54="ROX",'Pedido e Cotação'!F54=25),AM$31,IF(AND('Pedido e Cotação'!I54="ROX",'Pedido e Cotação'!F54=50),AN$31,IF(AND('Pedido e Cotação'!I54="ROX",'Pedido e Cotação'!F54=100),AO$31,IF(AND('Pedido e Cotação'!I54="ROX",'Pedido e Cotação'!F54=200),AP$31,IF(AND('Pedido e Cotação'!I54="ROX",'Pedido e Cotação'!F54=1000),AQ$31,"")))))))</f>
        <v/>
      </c>
      <c r="Z44" s="241" t="str">
        <f aca="false">IF('Pedido e Cotação'!I54=0,"",IF(AND('Pedido e Cotação'!I54="Dabcyl",'Pedido e Cotação'!F54=10),AL$30,IF(AND('Pedido e Cotação'!I54="Dabcyl",'Pedido e Cotação'!F54=25),AM$30,IF(AND('Pedido e Cotação'!I54="Dabcyl",'Pedido e Cotação'!F54=50),AN$30,IF(AND('Pedido e Cotação'!I54="Dabcyl",'Pedido e Cotação'!F54=100),AO$30,IF(AND('Pedido e Cotação'!I54="Dabcyl",'Pedido e Cotação'!F54=200),AP$30,IF(AND('Pedido e Cotação'!I54="Dabcyl",'Pedido e Cotação'!F54=1000),AQ$30,"")))))))</f>
        <v/>
      </c>
      <c r="AA44" s="242" t="str">
        <f aca="false">IF('Pedido e Cotação'!I54=0,"",IF(AND('Pedido e Cotação'!I54="Colesterol TEG",'Pedido e Cotação'!F54=10),AL$32,IF(AND('Pedido e Cotação'!I54="Colesterol TEG",'Pedido e Cotação'!F54=25),AM$32,IF(AND('Pedido e Cotação'!I54="Colesterol TEG",'Pedido e Cotação'!F54=50),AN$32,IF(AND('Pedido e Cotação'!I54="Colesterol TEG",'Pedido e Cotação'!F54=100),AO$32,IF(AND('Pedido e Cotação'!I54="Colesterol TEG",'Pedido e Cotação'!F54=200),AP$32,IF(AND('Pedido e Cotação'!I54="Colesterol TEG",'Pedido e Cotação'!F54=1000),AQ$32,"")))))))</f>
        <v/>
      </c>
      <c r="AB44" s="242" t="str">
        <f aca="false">IF('Pedido e Cotação'!I54=0,"",IF(AND('Pedido e Cotação'!I54="Ferroceno",'Pedido e Cotação'!F54=10),AL$33,IF(AND('Pedido e Cotação'!I54="Ferroceno",'Pedido e Cotação'!F54=25),AM$33,IF(AND('Pedido e Cotação'!I54="Ferroceno",'Pedido e Cotação'!F54=50),AN$33,IF(AND('Pedido e Cotação'!I54="Ferroceno",'Pedido e Cotação'!F54=100),AO$33,IF(AND('Pedido e Cotação'!I54="Ferroceno",'Pedido e Cotação'!F54=200),AP$33,IF(AND('Pedido e Cotação'!I54="Ferroceno",'Pedido e Cotação'!F54=1000),AQ$33,"")))))))</f>
        <v/>
      </c>
      <c r="AC44" s="242" t="str">
        <f aca="false">IF('Pedido e Cotação'!I54=0,"",IF(AND('Pedido e Cotação'!I54="Spacer C3",'Pedido e Cotação'!F54=10),AL$36,IF(AND('Pedido e Cotação'!I54="Spacer C3",'Pedido e Cotação'!F54=25),AM$36,IF(AND('Pedido e Cotação'!I54="Spacer C3",'Pedido e Cotação'!F54=50),AN$36,IF(AND('Pedido e Cotação'!I54="Spacer C3",'Pedido e Cotação'!F54=100),AO$36,IF(AND('Pedido e Cotação'!I54="Spacer C3",'Pedido e Cotação'!F54=200),AP$36,IF(AND('Pedido e Cotação'!I54="Spacer C3",'Pedido e Cotação'!F54=1000),AQ$36,"")))))))</f>
        <v/>
      </c>
      <c r="AD44" s="242" t="str">
        <f aca="false">IF('Pedido e Cotação'!I54=0,"",IF(AND('Pedido e Cotação'!I54="Spacer C6",'Pedido e Cotação'!F54=10),AL$37,IF(AND('Pedido e Cotação'!I54="Spacer C6",'Pedido e Cotação'!F54=25),AM$37,IF(AND('Pedido e Cotação'!I54="Spacer C6",'Pedido e Cotação'!F54=50),AN$37,IF(AND('Pedido e Cotação'!I54="Spacer C6",'Pedido e Cotação'!F54=100),AO$37,IF(AND('Pedido e Cotação'!I54="Spacer C6",'Pedido e Cotação'!F54=200),AP$37,IF(AND('Pedido e Cotação'!I54="Spacer C6",'Pedido e Cotação'!F54=1000),AQ$37,"")))))))</f>
        <v/>
      </c>
      <c r="AE44" s="242" t="str">
        <f aca="false">IF('Pedido e Cotação'!I54=0,"",IF(AND('Pedido e Cotação'!I54="Biotina",'Pedido e Cotação'!F54=10),AL$38,IF(AND('Pedido e Cotação'!I54="Biotina",'Pedido e Cotação'!F54=25),AM$38,IF(AND('Pedido e Cotação'!I54="Biotina",'Pedido e Cotação'!F54=50),AN$38,IF(AND('Pedido e Cotação'!I54="Biotina",'Pedido e Cotação'!F54=100),AO$38,IF(AND('Pedido e Cotação'!I54="Biotina",'Pedido e Cotação'!F54=200),AP$38,IF(AND('Pedido e Cotação'!I54="Biotina",'Pedido e Cotação'!F54=1000),AQ$38,"")))))))</f>
        <v/>
      </c>
      <c r="AF44" s="242" t="str">
        <f aca="false">IF('Pedido e Cotação'!I54=0,"",IF(AND('Pedido e Cotação'!I54="Fosforilação",'Pedido e Cotação'!F54=10),AL$39,IF(AND('Pedido e Cotação'!I54="Fosforilação",'Pedido e Cotação'!F54=25),AM$39,IF(AND('Pedido e Cotação'!I54="Fosforilação",'Pedido e Cotação'!F54=50),AN$39,IF(AND('Pedido e Cotação'!I54="Fosforilação",'Pedido e Cotação'!F54=100),AO$39,IF(AND('Pedido e Cotação'!I54="Fosforilação",'Pedido e Cotação'!F54=200),AP$39,IF(AND('Pedido e Cotação'!I54="Fosforilação",'Pedido e Cotação'!F54=1000),AQ$39,"")))))))</f>
        <v/>
      </c>
      <c r="AG44" s="242" t="str">
        <f aca="false">IF('Pedido e Cotação'!I54=0,"",IF(AND('Pedido e Cotação'!I54="Thiol C6",'Pedido e Cotação'!F54=10),AL$34,IF(AND('Pedido e Cotação'!I54="Thiol C6",'Pedido e Cotação'!F54=25),AM$34,IF(AND('Pedido e Cotação'!I54="Thiol C6",'Pedido e Cotação'!F54=50),AN$34,IF(AND('Pedido e Cotação'!I54="Thiol C6",'Pedido e Cotação'!F54=100),AO$34,IF(AND('Pedido e Cotação'!I54="Thiol C6",'Pedido e Cotação'!F54=200),AP$34,IF(AND('Pedido e Cotação'!I54="Thiol C6",'Pedido e Cotação'!F54=1000),AQ$34,"")))))))</f>
        <v/>
      </c>
      <c r="AH44" s="242" t="str">
        <f aca="false">IF('Pedido e Cotação'!I54=0,"",IF(AND('Pedido e Cotação'!I54="Dithiol Serinol",'Pedido e Cotação'!F54=10),AL$35,IF(AND('Pedido e Cotação'!I54="Dithiol Serinol",'Pedido e Cotação'!F54=25),AM$35,IF(AND('Pedido e Cotação'!I54="Dithiol Serinol",'Pedido e Cotação'!F54=50),AN$35,IF(AND('Pedido e Cotação'!I54="Dithiol Serinol",'Pedido e Cotação'!F54=100),AO$35,IF(AND('Pedido e Cotação'!I54="Dithiol Serinol",'Pedido e Cotação'!F54=200),AP$35,IF(AND('Pedido e Cotação'!I54="Dithiol Serinol",'Pedido e Cotação'!F54=1000),AQ$35,"")))))))</f>
        <v/>
      </c>
      <c r="AI44" s="241" t="n">
        <f aca="false">SUM(A44:AH44)</f>
        <v>0</v>
      </c>
    </row>
    <row r="45" customFormat="false" ht="12.75" hidden="false" customHeight="false" outlineLevel="0" collapsed="false">
      <c r="A45" s="241" t="str">
        <f aca="false">IF('Pedido e Cotação'!H55=0,"",IF(AND('Pedido e Cotação'!H55="FAM",'Pedido e Cotação'!F55=10),AL$6,IF(AND('Pedido e Cotação'!H55="FAM",'Pedido e Cotação'!F55=25),AM$6,IF(AND('Pedido e Cotação'!H55="FAM",'Pedido e Cotação'!F55=50),AN$6,IF(AND('Pedido e Cotação'!H55="FAM",'Pedido e Cotação'!F55=100),AO$6,IF(AND('Pedido e Cotação'!H55="FAM",'Pedido e Cotação'!F55=200),AP$6,IF(AND('Pedido e Cotação'!H55="FAM",'Pedido e Cotação'!F55=1000),AQ$6,"")))))))</f>
        <v/>
      </c>
      <c r="B45" s="241" t="str">
        <f aca="false">IF('Pedido e Cotação'!H55=0,"",IF(AND('Pedido e Cotação'!H55="Fosforilação",'Pedido e Cotação'!F55=10),AL$7,IF(AND('Pedido e Cotação'!H55="Fosforilação",'Pedido e Cotação'!F55=25),AM$7,IF(AND('Pedido e Cotação'!H55="Fosforilação",'Pedido e Cotação'!F55=50),AN$7,IF(AND('Pedido e Cotação'!H55="Fosforilação",'Pedido e Cotação'!F55=100),AO$7,IF(AND('Pedido e Cotação'!H55="Fosforilação",'Pedido e Cotação'!F55=200),AP$7,IF(AND('Pedido e Cotação'!H55="Fosforilação",'Pedido e Cotação'!F55=1000),AQ$7,"")))))))</f>
        <v/>
      </c>
      <c r="C45" s="241" t="str">
        <f aca="false">IF('Pedido e Cotação'!H55=0,"",IF(AND('Pedido e Cotação'!H55="Quasar 570",'Pedido e Cotação'!F55=10),AL$8,IF(AND('Pedido e Cotação'!H55="Quasar 570",'Pedido e Cotação'!F55=25),AM$8,IF(AND('Pedido e Cotação'!H55="Quasar 570",'Pedido e Cotação'!F55=50),AN$8,IF(AND('Pedido e Cotação'!H55="Quasar 570",'Pedido e Cotação'!F55=100),AO$8,IF(AND('Pedido e Cotação'!H55="Quasar 570",'Pedido e Cotação'!F55=200),AP$8,IF(AND('Pedido e Cotação'!H55="Quasar 570",'Pedido e Cotação'!F55=1000),AQ$8,"")))))))</f>
        <v/>
      </c>
      <c r="D45" s="241" t="str">
        <f aca="false">IF('Pedido e Cotação'!H55=0,"",IF(AND('Pedido e Cotação'!H55="Quasar 670",'Pedido e Cotação'!F55=10),AL$9,IF(AND('Pedido e Cotação'!H55="Quasar 670",'Pedido e Cotação'!F55=25),AM$9,IF(AND('Pedido e Cotação'!H55="Quasar 670",'Pedido e Cotação'!F55=50),AN$9,IF(AND('Pedido e Cotação'!H55="Quasar 670",'Pedido e Cotação'!F55=100),AO$9,IF(AND('Pedido e Cotação'!H55="Quasar 670",'Pedido e Cotação'!F55=200),AP$9,IF(AND('Pedido e Cotação'!H55="Quasar 670",'Pedido e Cotação'!F55=1000),AQ$9,"")))))))</f>
        <v/>
      </c>
      <c r="E45" s="241" t="str">
        <f aca="false">IF('Pedido e Cotação'!H55=0,"",IF(AND('Pedido e Cotação'!H55="Quasar 705",'Pedido e Cotação'!F55=10),AL$10,IF(AND('Pedido e Cotação'!H55="Quasar 705",'Pedido e Cotação'!F55=25),AM$10,IF(AND('Pedido e Cotação'!H55="Quasar 705",'Pedido e Cotação'!F55=50),AN$10,IF(AND('Pedido e Cotação'!H55="Quasar 705",'Pedido e Cotação'!F55=100),AO$10,IF(AND('Pedido e Cotação'!H55="Quasar 705",'Pedido e Cotação'!F55=200),AP$10,IF(AND('Pedido e Cotação'!H55="Quasar 705",'Pedido e Cotação'!F55=1000),AQ$10,"")))))))</f>
        <v/>
      </c>
      <c r="F45" s="241" t="str">
        <f aca="false">IF('Pedido e Cotação'!H55=0,"",IF(AND('Pedido e Cotação'!H55="CAL Flúor Orange 560",'Pedido e Cotação'!F55=10),AL$11,IF(AND('Pedido e Cotação'!H55="CAL Flúor Orange 560",'Pedido e Cotação'!F55=25),AM$11,IF(AND('Pedido e Cotação'!H55="CAL Flúor Orange 560",'Pedido e Cotação'!F55=50),AN$11,IF(AND('Pedido e Cotação'!H55="CAL Flúor Orange 560",'Pedido e Cotação'!F55=100),AO$11,IF(AND('Pedido e Cotação'!H55="CAL Flúor Orange 560",'Pedido e Cotação'!F55=200),AP$11,IF(AND('Pedido e Cotação'!H55="CAL Flúor Orange 560",'Pedido e Cotação'!F55=1000),AQ$11,"")))))))</f>
        <v/>
      </c>
      <c r="G45" s="241" t="str">
        <f aca="false">IF('Pedido e Cotação'!H55=0,"",IF(AND('Pedido e Cotação'!H55="CAL Flúor Red 590",'Pedido e Cotação'!F55=10),AL$12,IF(AND('Pedido e Cotação'!H55="CAL Flúor Red 590",'Pedido e Cotação'!F55=25),AM$12,IF(AND('Pedido e Cotação'!H55="CAL Flúor Red 590",'Pedido e Cotação'!F55=50),AN$12,IF(AND('Pedido e Cotação'!H55="CAL Flúor Red 590",'Pedido e Cotação'!F55=100),AO$12,IF(AND('Pedido e Cotação'!H55="CAL Flúor Red 590",'Pedido e Cotação'!F55=200),AP$12,IF(AND('Pedido e Cotação'!H55="CAL Flúor Red 590",'Pedido e Cotação'!F55=1000),AQ$12,"")))))))</f>
        <v/>
      </c>
      <c r="H45" s="241" t="str">
        <f aca="false">IF('Pedido e Cotação'!H55=0,"",IF(AND('Pedido e Cotação'!H55="CAL Flúor Red 610",'Pedido e Cotação'!F55=10),AL$13,IF(AND('Pedido e Cotação'!H55="CAL Flúor Red 610",'Pedido e Cotação'!F55=25),AM$13,IF(AND('Pedido e Cotação'!H55="CAL Flúor Red 610",'Pedido e Cotação'!F55=50),AN$13,IF(AND('Pedido e Cotação'!H55="CAL Flúor Red 610",'Pedido e Cotação'!F55=100),AO$13,IF(AND('Pedido e Cotação'!H55="CAL Flúor Red 610",'Pedido e Cotação'!F55=200),AP$13,IF(AND('Pedido e Cotação'!H55="CAL Flúor Red 610",'Pedido e Cotação'!F55=1000),AQ$13,"")))))))</f>
        <v/>
      </c>
      <c r="I45" s="241" t="str">
        <f aca="false">IF('Pedido e Cotação'!H55=0,"",IF(AND('Pedido e Cotação'!H55="TET",'Pedido e Cotação'!F55=10),AL$14,IF(AND('Pedido e Cotação'!H55="TET",'Pedido e Cotação'!F55=25),AM$14,IF(AND('Pedido e Cotação'!H55="TET",'Pedido e Cotação'!F55=50),AN$14,IF(AND('Pedido e Cotação'!H55="TET",'Pedido e Cotação'!F55=100),AO$14,IF(AND('Pedido e Cotação'!H55="TET",'Pedido e Cotação'!F55=200),AP$14,IF(AND('Pedido e Cotação'!H55="TET",'Pedido e Cotação'!F55=1000),AQ$14,"")))))))</f>
        <v/>
      </c>
      <c r="J45" s="241" t="str">
        <f aca="false">IF('Pedido e Cotação'!H55=0,"",IF(AND('Pedido e Cotação'!H55="PEG-6",'Pedido e Cotação'!F55=10),AL$19,IF(AND('Pedido e Cotação'!H55="PEG-6",'Pedido e Cotação'!F55=25),AM$19,IF(AND('Pedido e Cotação'!H55="PEG-6",'Pedido e Cotação'!F55=50),AN$19,IF(AND('Pedido e Cotação'!H55="PEG-6",'Pedido e Cotação'!F55=100),AO$19,IF(AND('Pedido e Cotação'!H55="PEG-6",'Pedido e Cotação'!F55=200),AP$19,IF(AND('Pedido e Cotação'!H55="PEG-6",'Pedido e Cotação'!F55=1000),AQ$19,"")))))))</f>
        <v/>
      </c>
      <c r="K45" s="241" t="str">
        <f aca="false">IF('Pedido e Cotação'!H55=0,"",IF(AND('Pedido e Cotação'!H55="Biotina",'Pedido e Cotação'!F55=10),AL$18,IF(AND('Pedido e Cotação'!H55="Biotina",'Pedido e Cotação'!F55=25),AM$18,IF(AND('Pedido e Cotação'!H55="Biotina",'Pedido e Cotação'!F55=50),AN$18,IF(AND('Pedido e Cotação'!H55="Biotina",'Pedido e Cotação'!F55=100),AO$18,IF(AND('Pedido e Cotação'!H55="Biotina",'Pedido e Cotação'!F55=200),AP$18,IF(AND('Pedido e Cotação'!H55="Biotina",'Pedido e Cotação'!F55=1000),AQ$18,"")))))))</f>
        <v/>
      </c>
      <c r="L45" s="241" t="str">
        <f aca="false">IF('Pedido e Cotação'!H55=0,"",IF(AND('Pedido e Cotação'!H55="Thiol C6",'Pedido e Cotação'!F55=10),AL$22,IF(AND('Pedido e Cotação'!H55="Thiol C6",'Pedido e Cotação'!F55=25),AM$22,IF(AND('Pedido e Cotação'!H55="Thiol C6",'Pedido e Cotação'!F55=50),AN$22,IF(AND('Pedido e Cotação'!H55="Thiol C6",'Pedido e Cotação'!F55=100),AO$22,IF(AND('Pedido e Cotação'!H55="Thiol C6",'Pedido e Cotação'!F55=200),AP$22,IF(AND('Pedido e Cotação'!H55="Thiol C6",'Pedido e Cotação'!F55=1000),AQ$22,"")))))))</f>
        <v/>
      </c>
      <c r="M45" s="241" t="str">
        <f aca="false">IF('Pedido e Cotação'!H55=0,"",IF(AND('Pedido e Cotação'!H55="Cy3",'Pedido e Cotação'!F55=10),AL$16,IF(AND('Pedido e Cotação'!H55="Cy3",'Pedido e Cotação'!F55=25),AM$16,IF(AND('Pedido e Cotação'!H55="Cy3",'Pedido e Cotação'!F55=50),AN$16,IF(AND('Pedido e Cotação'!H55="Cy3",'Pedido e Cotação'!F55=100),AO$16,IF(AND('Pedido e Cotação'!H55="Cy3",'Pedido e Cotação'!F55=200),AP$16,IF(AND('Pedido e Cotação'!H55="Cy3",'Pedido e Cotação'!F55=1000),AQ$16,"")))))))</f>
        <v/>
      </c>
      <c r="N45" s="241" t="str">
        <f aca="false">IF('Pedido e Cotação'!H55=0,"",IF(AND('Pedido e Cotação'!H55="Cy5",'Pedido e Cotação'!F55=10),AL$17,IF(AND('Pedido e Cotação'!H55="Cy5",'Pedido e Cotação'!F55=25),AM$17,IF(AND('Pedido e Cotação'!H55="Cy5",'Pedido e Cotação'!F55=50),AN$17,IF(AND('Pedido e Cotação'!H55="Cy5",'Pedido e Cotação'!F55=100),AO$17,IF(AND('Pedido e Cotação'!H55="Cy5",'Pedido e Cotação'!F55=200),AP$17,IF(AND('Pedido e Cotação'!H55="Cy5",'Pedido e Cotação'!F55=1000),AQ$17,"")))))))</f>
        <v/>
      </c>
      <c r="O45" s="241" t="str">
        <f aca="false">IF('Pedido e Cotação'!H55=0,"",IF(AND('Pedido e Cotação'!H55="C3 Spacer",'Pedido e Cotação'!F55=10),AL$20,IF(AND('Pedido e Cotação'!H55="C3 Spacer",'Pedido e Cotação'!F55=25),AM$20,IF(AND('Pedido e Cotação'!H55="C3 Spacer",'Pedido e Cotação'!F55=50),AN$20,IF(AND('Pedido e Cotação'!H55="C3 Spacer",'Pedido e Cotação'!F55=100),AO$20,IF(AND('Pedido e Cotação'!H55="C3 Spacer",'Pedido e Cotação'!F55=200),AP$20,IF(AND('Pedido e Cotação'!H55="C3 Spacer",'Pedido e Cotação'!F55=1000),AQ$20,"")))))))</f>
        <v/>
      </c>
      <c r="P45" s="241" t="str">
        <f aca="false">IF('Pedido e Cotação'!H55=0,"",IF(AND('Pedido e Cotação'!H55="C6 Spacer",'Pedido e Cotação'!F55=10),AL$21,IF(AND('Pedido e Cotação'!H55="C6 Spacer",'Pedido e Cotação'!F55=25),AM$21,IF(AND('Pedido e Cotação'!H55="C6 Spacer",'Pedido e Cotação'!F55=50),AN$21,IF(AND('Pedido e Cotação'!H55="C6 Spacer",'Pedido e Cotação'!F55=100),AO$21,IF(AND('Pedido e Cotação'!H55="C6 Spacer",'Pedido e Cotação'!F55=200),AP$21,IF(AND('Pedido e Cotação'!H55="C6 Spacer",'Pedido e Cotação'!F55=1000),AQ$21,"")))))))</f>
        <v/>
      </c>
      <c r="Q45" s="241" t="str">
        <f aca="false">IF('Pedido e Cotação'!H55=0,"",IF(AND('Pedido e Cotação'!H55="HEX",'Pedido e Cotação'!F55=10),AL$15,IF(AND('Pedido e Cotação'!H55="HEX",'Pedido e Cotação'!F55=25),AM$15,IF(AND('Pedido e Cotação'!H55="HEX",'Pedido e Cotação'!F55=50),AN$15,IF(AND('Pedido e Cotação'!H55="HEX",'Pedido e Cotação'!F55=100),AO$15,IF(AND('Pedido e Cotação'!H55="HEX",'Pedido e Cotação'!F55=200),AP$15,IF(AND('Pedido e Cotação'!H55="HEX",'Pedido e Cotação'!F55=1000),AQ$15,"")))))))</f>
        <v/>
      </c>
      <c r="R45" s="241" t="str">
        <f aca="false">IF('Pedido e Cotação'!H55=0,"",IF(AND('Pedido e Cotação'!H55="Amino C6",'Pedido e Cotação'!F55=10),AL$23,IF(AND('Pedido e Cotação'!H55="Amino C6",'Pedido e Cotação'!F55=25),AM$23,IF(AND('Pedido e Cotação'!H55="Amino C6",'Pedido e Cotação'!F55=50),AN$23,IF(AND('Pedido e Cotação'!H55="Amino C6",'Pedido e Cotação'!F55=100),AO$23,IF(AND('Pedido e Cotação'!H55="Amino C6",'Pedido e Cotação'!F55=200),AP$23,IF(AND('Pedido e Cotação'!H55="Amino C6",'Pedido e Cotação'!F55=1000),AQ$23,"")))))))</f>
        <v/>
      </c>
      <c r="S45" s="241" t="str">
        <f aca="false">IF('Pedido e Cotação'!I55=0,"",IF(AND('Pedido e Cotação'!I55="FAM",'Pedido e Cotação'!F55=10),AL$24,IF(AND('Pedido e Cotação'!I55="FAM",'Pedido e Cotação'!F55=25),AM$24,IF(AND('Pedido e Cotação'!I55="FAM",'Pedido e Cotação'!F55=50),AN$24,IF(AND('Pedido e Cotação'!I55="FAM",'Pedido e Cotação'!F55=100),AO$24,IF(AND('Pedido e Cotação'!I55="FAM",'Pedido e Cotação'!F55=200),AP$24,IF(AND('Pedido e Cotação'!I55="FAM",'Pedido e Cotação'!F55=1000),AQ$24,"")))))))</f>
        <v/>
      </c>
      <c r="T45" s="241" t="str">
        <f aca="false">IF('Pedido e Cotação'!I55=0,"",IF(AND('Pedido e Cotação'!I55="Amino On",'Pedido e Cotação'!F55=10),AL$25,IF(AND('Pedido e Cotação'!I55="Amino On",'Pedido e Cotação'!F55=25),AM$25,IF(AND('Pedido e Cotação'!I55="Amino On",'Pedido e Cotação'!F55=50),AN$25,IF(AND('Pedido e Cotação'!I55="Amino On",'Pedido e Cotação'!F55=100),AO$25,IF(AND('Pedido e Cotação'!I55="Amino On",'Pedido e Cotação'!F55=200),AP$25,IF(AND('Pedido e Cotação'!I55="Amino On",'Pedido e Cotação'!F55=1000),AQ$25,"")))))))</f>
        <v/>
      </c>
      <c r="U45" s="241" t="str">
        <f aca="false">IF('Pedido e Cotação'!I55=0,"",IF(AND('Pedido e Cotação'!I55="TAMRA",'Pedido e Cotação'!F55=10),AL$26,IF(AND('Pedido e Cotação'!I55="TAMRA",'Pedido e Cotação'!F55=25),AM$26,IF(AND('Pedido e Cotação'!I55="TAMRA",'Pedido e Cotação'!F55=50),AN$26,IF(AND('Pedido e Cotação'!I55="TAMRA",'Pedido e Cotação'!F55=100),AO$26,IF(AND('Pedido e Cotação'!I55="TAMRA",'Pedido e Cotação'!F55=200),AP$26,IF(AND('Pedido e Cotação'!I55="TAMRA",'Pedido e Cotação'!F55=1000),AQ$26,"")))))))</f>
        <v/>
      </c>
      <c r="V45" s="241" t="str">
        <f aca="false">IF('Pedido e Cotação'!I55=0,"",IF(AND('Pedido e Cotação'!I55="BHQ 1",'Pedido e Cotação'!F55=10),AL$27,IF(AND('Pedido e Cotação'!I55="BHQ 1",'Pedido e Cotação'!F55=25),AM$27,IF(AND('Pedido e Cotação'!I55="BHQ 1",'Pedido e Cotação'!F55=50),AN$27,IF(AND('Pedido e Cotação'!I55="BHQ 1",'Pedido e Cotação'!F55=100),AO$27,IF(AND('Pedido e Cotação'!I55="BHQ 1",'Pedido e Cotação'!F55=200),AP$27,IF(AND('Pedido e Cotação'!I55="BHQ 1",'Pedido e Cotação'!F55=1000),AQ$27,"")))))))</f>
        <v/>
      </c>
      <c r="W45" s="241" t="str">
        <f aca="false">IF('Pedido e Cotação'!I55=0,"",IF(AND('Pedido e Cotação'!I55="BHQ 2",'Pedido e Cotação'!F55=10),AL$28,IF(AND('Pedido e Cotação'!I55="BHQ 2",'Pedido e Cotação'!F55=25),AM$28,IF(AND('Pedido e Cotação'!I55="BHQ 2",'Pedido e Cotação'!F55=50),AN$28,IF(AND('Pedido e Cotação'!I55="BHQ 2",'Pedido e Cotação'!F55=100),AO$28,IF(AND('Pedido e Cotação'!I55="BHQ 2",'Pedido e Cotação'!F55=200),AP$28,IF(AND('Pedido e Cotação'!I55="BHQ 2",'Pedido e Cotação'!F55=1000),AQ$28,"")))))))</f>
        <v/>
      </c>
      <c r="X45" s="241" t="str">
        <f aca="false">IF('Pedido e Cotação'!I55=0,"",IF(AND('Pedido e Cotação'!I55="BHQ 3",'Pedido e Cotação'!F55=10),AL$29,IF(AND('Pedido e Cotação'!I55="BHQ 3",'Pedido e Cotação'!F55=25),AM$29,IF(AND('Pedido e Cotação'!I55="BHQ 3",'Pedido e Cotação'!F55=50),AN$29,IF(AND('Pedido e Cotação'!I55="BHQ 3",'Pedido e Cotação'!F55=100),AO$29,IF(AND('Pedido e Cotação'!I55="BHQ 3",'Pedido e Cotação'!F55=200),AP$29,IF(AND('Pedido e Cotação'!I55="BHQ 3",'Pedido e Cotação'!F55=1000),AQ$29,"")))))))</f>
        <v/>
      </c>
      <c r="Y45" s="241" t="str">
        <f aca="false">IF('Pedido e Cotação'!I55=0,"",IF(AND('Pedido e Cotação'!I55="ROX",'Pedido e Cotação'!F55=10),AL$31,IF(AND('Pedido e Cotação'!I55="ROX",'Pedido e Cotação'!F55=25),AM$31,IF(AND('Pedido e Cotação'!I55="ROX",'Pedido e Cotação'!F55=50),AN$31,IF(AND('Pedido e Cotação'!I55="ROX",'Pedido e Cotação'!F55=100),AO$31,IF(AND('Pedido e Cotação'!I55="ROX",'Pedido e Cotação'!F55=200),AP$31,IF(AND('Pedido e Cotação'!I55="ROX",'Pedido e Cotação'!F55=1000),AQ$31,"")))))))</f>
        <v/>
      </c>
      <c r="Z45" s="241" t="str">
        <f aca="false">IF('Pedido e Cotação'!I55=0,"",IF(AND('Pedido e Cotação'!I55="Dabcyl",'Pedido e Cotação'!F55=10),AL$30,IF(AND('Pedido e Cotação'!I55="Dabcyl",'Pedido e Cotação'!F55=25),AM$30,IF(AND('Pedido e Cotação'!I55="Dabcyl",'Pedido e Cotação'!F55=50),AN$30,IF(AND('Pedido e Cotação'!I55="Dabcyl",'Pedido e Cotação'!F55=100),AO$30,IF(AND('Pedido e Cotação'!I55="Dabcyl",'Pedido e Cotação'!F55=200),AP$30,IF(AND('Pedido e Cotação'!I55="Dabcyl",'Pedido e Cotação'!F55=1000),AQ$30,"")))))))</f>
        <v/>
      </c>
      <c r="AA45" s="242" t="str">
        <f aca="false">IF('Pedido e Cotação'!I55=0,"",IF(AND('Pedido e Cotação'!I55="Colesterol TEG",'Pedido e Cotação'!F55=10),AL$32,IF(AND('Pedido e Cotação'!I55="Colesterol TEG",'Pedido e Cotação'!F55=25),AM$32,IF(AND('Pedido e Cotação'!I55="Colesterol TEG",'Pedido e Cotação'!F55=50),AN$32,IF(AND('Pedido e Cotação'!I55="Colesterol TEG",'Pedido e Cotação'!F55=100),AO$32,IF(AND('Pedido e Cotação'!I55="Colesterol TEG",'Pedido e Cotação'!F55=200),AP$32,IF(AND('Pedido e Cotação'!I55="Colesterol TEG",'Pedido e Cotação'!F55=1000),AQ$32,"")))))))</f>
        <v/>
      </c>
      <c r="AB45" s="242" t="str">
        <f aca="false">IF('Pedido e Cotação'!I55=0,"",IF(AND('Pedido e Cotação'!I55="Ferroceno",'Pedido e Cotação'!F55=10),AL$33,IF(AND('Pedido e Cotação'!I55="Ferroceno",'Pedido e Cotação'!F55=25),AM$33,IF(AND('Pedido e Cotação'!I55="Ferroceno",'Pedido e Cotação'!F55=50),AN$33,IF(AND('Pedido e Cotação'!I55="Ferroceno",'Pedido e Cotação'!F55=100),AO$33,IF(AND('Pedido e Cotação'!I55="Ferroceno",'Pedido e Cotação'!F55=200),AP$33,IF(AND('Pedido e Cotação'!I55="Ferroceno",'Pedido e Cotação'!F55=1000),AQ$33,"")))))))</f>
        <v/>
      </c>
      <c r="AC45" s="242" t="str">
        <f aca="false">IF('Pedido e Cotação'!I55=0,"",IF(AND('Pedido e Cotação'!I55="Spacer C3",'Pedido e Cotação'!F55=10),AL$36,IF(AND('Pedido e Cotação'!I55="Spacer C3",'Pedido e Cotação'!F55=25),AM$36,IF(AND('Pedido e Cotação'!I55="Spacer C3",'Pedido e Cotação'!F55=50),AN$36,IF(AND('Pedido e Cotação'!I55="Spacer C3",'Pedido e Cotação'!F55=100),AO$36,IF(AND('Pedido e Cotação'!I55="Spacer C3",'Pedido e Cotação'!F55=200),AP$36,IF(AND('Pedido e Cotação'!I55="Spacer C3",'Pedido e Cotação'!F55=1000),AQ$36,"")))))))</f>
        <v/>
      </c>
      <c r="AD45" s="242" t="str">
        <f aca="false">IF('Pedido e Cotação'!I55=0,"",IF(AND('Pedido e Cotação'!I55="Spacer C6",'Pedido e Cotação'!F55=10),AL$37,IF(AND('Pedido e Cotação'!I55="Spacer C6",'Pedido e Cotação'!F55=25),AM$37,IF(AND('Pedido e Cotação'!I55="Spacer C6",'Pedido e Cotação'!F55=50),AN$37,IF(AND('Pedido e Cotação'!I55="Spacer C6",'Pedido e Cotação'!F55=100),AO$37,IF(AND('Pedido e Cotação'!I55="Spacer C6",'Pedido e Cotação'!F55=200),AP$37,IF(AND('Pedido e Cotação'!I55="Spacer C6",'Pedido e Cotação'!F55=1000),AQ$37,"")))))))</f>
        <v/>
      </c>
      <c r="AE45" s="242" t="str">
        <f aca="false">IF('Pedido e Cotação'!I55=0,"",IF(AND('Pedido e Cotação'!I55="Biotina",'Pedido e Cotação'!F55=10),AL$38,IF(AND('Pedido e Cotação'!I55="Biotina",'Pedido e Cotação'!F55=25),AM$38,IF(AND('Pedido e Cotação'!I55="Biotina",'Pedido e Cotação'!F55=50),AN$38,IF(AND('Pedido e Cotação'!I55="Biotina",'Pedido e Cotação'!F55=100),AO$38,IF(AND('Pedido e Cotação'!I55="Biotina",'Pedido e Cotação'!F55=200),AP$38,IF(AND('Pedido e Cotação'!I55="Biotina",'Pedido e Cotação'!F55=1000),AQ$38,"")))))))</f>
        <v/>
      </c>
      <c r="AF45" s="242" t="str">
        <f aca="false">IF('Pedido e Cotação'!I55=0,"",IF(AND('Pedido e Cotação'!I55="Fosforilação",'Pedido e Cotação'!F55=10),AL$39,IF(AND('Pedido e Cotação'!I55="Fosforilação",'Pedido e Cotação'!F55=25),AM$39,IF(AND('Pedido e Cotação'!I55="Fosforilação",'Pedido e Cotação'!F55=50),AN$39,IF(AND('Pedido e Cotação'!I55="Fosforilação",'Pedido e Cotação'!F55=100),AO$39,IF(AND('Pedido e Cotação'!I55="Fosforilação",'Pedido e Cotação'!F55=200),AP$39,IF(AND('Pedido e Cotação'!I55="Fosforilação",'Pedido e Cotação'!F55=1000),AQ$39,"")))))))</f>
        <v/>
      </c>
      <c r="AG45" s="242" t="str">
        <f aca="false">IF('Pedido e Cotação'!I55=0,"",IF(AND('Pedido e Cotação'!I55="Thiol C6",'Pedido e Cotação'!F55=10),AL$34,IF(AND('Pedido e Cotação'!I55="Thiol C6",'Pedido e Cotação'!F55=25),AM$34,IF(AND('Pedido e Cotação'!I55="Thiol C6",'Pedido e Cotação'!F55=50),AN$34,IF(AND('Pedido e Cotação'!I55="Thiol C6",'Pedido e Cotação'!F55=100),AO$34,IF(AND('Pedido e Cotação'!I55="Thiol C6",'Pedido e Cotação'!F55=200),AP$34,IF(AND('Pedido e Cotação'!I55="Thiol C6",'Pedido e Cotação'!F55=1000),AQ$34,"")))))))</f>
        <v/>
      </c>
      <c r="AH45" s="242" t="str">
        <f aca="false">IF('Pedido e Cotação'!I55=0,"",IF(AND('Pedido e Cotação'!I55="Dithiol Serinol",'Pedido e Cotação'!F55=10),AL$35,IF(AND('Pedido e Cotação'!I55="Dithiol Serinol",'Pedido e Cotação'!F55=25),AM$35,IF(AND('Pedido e Cotação'!I55="Dithiol Serinol",'Pedido e Cotação'!F55=50),AN$35,IF(AND('Pedido e Cotação'!I55="Dithiol Serinol",'Pedido e Cotação'!F55=100),AO$35,IF(AND('Pedido e Cotação'!I55="Dithiol Serinol",'Pedido e Cotação'!F55=200),AP$35,IF(AND('Pedido e Cotação'!I55="Dithiol Serinol",'Pedido e Cotação'!F55=1000),AQ$35,"")))))))</f>
        <v/>
      </c>
      <c r="AI45" s="241" t="n">
        <f aca="false">SUM(A45:AH45)</f>
        <v>0</v>
      </c>
    </row>
    <row r="46" customFormat="false" ht="12.75" hidden="false" customHeight="false" outlineLevel="0" collapsed="false">
      <c r="A46" s="241" t="str">
        <f aca="false">IF('Pedido e Cotação'!H56=0,"",IF(AND('Pedido e Cotação'!H56="FAM",'Pedido e Cotação'!F56=10),AL$6,IF(AND('Pedido e Cotação'!H56="FAM",'Pedido e Cotação'!F56=25),AM$6,IF(AND('Pedido e Cotação'!H56="FAM",'Pedido e Cotação'!F56=50),AN$6,IF(AND('Pedido e Cotação'!H56="FAM",'Pedido e Cotação'!F56=100),AO$6,IF(AND('Pedido e Cotação'!H56="FAM",'Pedido e Cotação'!F56=200),AP$6,IF(AND('Pedido e Cotação'!H56="FAM",'Pedido e Cotação'!F56=1000),AQ$6,"")))))))</f>
        <v/>
      </c>
      <c r="B46" s="241" t="str">
        <f aca="false">IF('Pedido e Cotação'!H56=0,"",IF(AND('Pedido e Cotação'!H56="Fosforilação",'Pedido e Cotação'!F56=10),AL$7,IF(AND('Pedido e Cotação'!H56="Fosforilação",'Pedido e Cotação'!F56=25),AM$7,IF(AND('Pedido e Cotação'!H56="Fosforilação",'Pedido e Cotação'!F56=50),AN$7,IF(AND('Pedido e Cotação'!H56="Fosforilação",'Pedido e Cotação'!F56=100),AO$7,IF(AND('Pedido e Cotação'!H56="Fosforilação",'Pedido e Cotação'!F56=200),AP$7,IF(AND('Pedido e Cotação'!H56="Fosforilação",'Pedido e Cotação'!F56=1000),AQ$7,"")))))))</f>
        <v/>
      </c>
      <c r="C46" s="241" t="str">
        <f aca="false">IF('Pedido e Cotação'!H56=0,"",IF(AND('Pedido e Cotação'!H56="Quasar 570",'Pedido e Cotação'!F56=10),AL$8,IF(AND('Pedido e Cotação'!H56="Quasar 570",'Pedido e Cotação'!F56=25),AM$8,IF(AND('Pedido e Cotação'!H56="Quasar 570",'Pedido e Cotação'!F56=50),AN$8,IF(AND('Pedido e Cotação'!H56="Quasar 570",'Pedido e Cotação'!F56=100),AO$8,IF(AND('Pedido e Cotação'!H56="Quasar 570",'Pedido e Cotação'!F56=200),AP$8,IF(AND('Pedido e Cotação'!H56="Quasar 570",'Pedido e Cotação'!F56=1000),AQ$8,"")))))))</f>
        <v/>
      </c>
      <c r="D46" s="241" t="str">
        <f aca="false">IF('Pedido e Cotação'!H56=0,"",IF(AND('Pedido e Cotação'!H56="Quasar 670",'Pedido e Cotação'!F56=10),AL$9,IF(AND('Pedido e Cotação'!H56="Quasar 670",'Pedido e Cotação'!F56=25),AM$9,IF(AND('Pedido e Cotação'!H56="Quasar 670",'Pedido e Cotação'!F56=50),AN$9,IF(AND('Pedido e Cotação'!H56="Quasar 670",'Pedido e Cotação'!F56=100),AO$9,IF(AND('Pedido e Cotação'!H56="Quasar 670",'Pedido e Cotação'!F56=200),AP$9,IF(AND('Pedido e Cotação'!H56="Quasar 670",'Pedido e Cotação'!F56=1000),AQ$9,"")))))))</f>
        <v/>
      </c>
      <c r="E46" s="241" t="str">
        <f aca="false">IF('Pedido e Cotação'!H56=0,"",IF(AND('Pedido e Cotação'!H56="Quasar 705",'Pedido e Cotação'!F56=10),AL$10,IF(AND('Pedido e Cotação'!H56="Quasar 705",'Pedido e Cotação'!F56=25),AM$10,IF(AND('Pedido e Cotação'!H56="Quasar 705",'Pedido e Cotação'!F56=50),AN$10,IF(AND('Pedido e Cotação'!H56="Quasar 705",'Pedido e Cotação'!F56=100),AO$10,IF(AND('Pedido e Cotação'!H56="Quasar 705",'Pedido e Cotação'!F56=200),AP$10,IF(AND('Pedido e Cotação'!H56="Quasar 705",'Pedido e Cotação'!F56=1000),AQ$10,"")))))))</f>
        <v/>
      </c>
      <c r="F46" s="241" t="str">
        <f aca="false">IF('Pedido e Cotação'!H56=0,"",IF(AND('Pedido e Cotação'!H56="CAL Flúor Orange 560",'Pedido e Cotação'!F56=10),AL$11,IF(AND('Pedido e Cotação'!H56="CAL Flúor Orange 560",'Pedido e Cotação'!F56=25),AM$11,IF(AND('Pedido e Cotação'!H56="CAL Flúor Orange 560",'Pedido e Cotação'!F56=50),AN$11,IF(AND('Pedido e Cotação'!H56="CAL Flúor Orange 560",'Pedido e Cotação'!F56=100),AO$11,IF(AND('Pedido e Cotação'!H56="CAL Flúor Orange 560",'Pedido e Cotação'!F56=200),AP$11,IF(AND('Pedido e Cotação'!H56="CAL Flúor Orange 560",'Pedido e Cotação'!F56=1000),AQ$11,"")))))))</f>
        <v/>
      </c>
      <c r="G46" s="241" t="str">
        <f aca="false">IF('Pedido e Cotação'!H56=0,"",IF(AND('Pedido e Cotação'!H56="CAL Flúor Red 590",'Pedido e Cotação'!F56=10),AL$12,IF(AND('Pedido e Cotação'!H56="CAL Flúor Red 590",'Pedido e Cotação'!F56=25),AM$12,IF(AND('Pedido e Cotação'!H56="CAL Flúor Red 590",'Pedido e Cotação'!F56=50),AN$12,IF(AND('Pedido e Cotação'!H56="CAL Flúor Red 590",'Pedido e Cotação'!F56=100),AO$12,IF(AND('Pedido e Cotação'!H56="CAL Flúor Red 590",'Pedido e Cotação'!F56=200),AP$12,IF(AND('Pedido e Cotação'!H56="CAL Flúor Red 590",'Pedido e Cotação'!F56=1000),AQ$12,"")))))))</f>
        <v/>
      </c>
      <c r="H46" s="241" t="str">
        <f aca="false">IF('Pedido e Cotação'!H56=0,"",IF(AND('Pedido e Cotação'!H56="CAL Flúor Red 610",'Pedido e Cotação'!F56=10),AL$13,IF(AND('Pedido e Cotação'!H56="CAL Flúor Red 610",'Pedido e Cotação'!F56=25),AM$13,IF(AND('Pedido e Cotação'!H56="CAL Flúor Red 610",'Pedido e Cotação'!F56=50),AN$13,IF(AND('Pedido e Cotação'!H56="CAL Flúor Red 610",'Pedido e Cotação'!F56=100),AO$13,IF(AND('Pedido e Cotação'!H56="CAL Flúor Red 610",'Pedido e Cotação'!F56=200),AP$13,IF(AND('Pedido e Cotação'!H56="CAL Flúor Red 610",'Pedido e Cotação'!F56=1000),AQ$13,"")))))))</f>
        <v/>
      </c>
      <c r="I46" s="241" t="str">
        <f aca="false">IF('Pedido e Cotação'!H56=0,"",IF(AND('Pedido e Cotação'!H56="TET",'Pedido e Cotação'!F56=10),AL$14,IF(AND('Pedido e Cotação'!H56="TET",'Pedido e Cotação'!F56=25),AM$14,IF(AND('Pedido e Cotação'!H56="TET",'Pedido e Cotação'!F56=50),AN$14,IF(AND('Pedido e Cotação'!H56="TET",'Pedido e Cotação'!F56=100),AO$14,IF(AND('Pedido e Cotação'!H56="TET",'Pedido e Cotação'!F56=200),AP$14,IF(AND('Pedido e Cotação'!H56="TET",'Pedido e Cotação'!F56=1000),AQ$14,"")))))))</f>
        <v/>
      </c>
      <c r="J46" s="241" t="str">
        <f aca="false">IF('Pedido e Cotação'!H56=0,"",IF(AND('Pedido e Cotação'!H56="PEG-6",'Pedido e Cotação'!F56=10),AL$19,IF(AND('Pedido e Cotação'!H56="PEG-6",'Pedido e Cotação'!F56=25),AM$19,IF(AND('Pedido e Cotação'!H56="PEG-6",'Pedido e Cotação'!F56=50),AN$19,IF(AND('Pedido e Cotação'!H56="PEG-6",'Pedido e Cotação'!F56=100),AO$19,IF(AND('Pedido e Cotação'!H56="PEG-6",'Pedido e Cotação'!F56=200),AP$19,IF(AND('Pedido e Cotação'!H56="PEG-6",'Pedido e Cotação'!F56=1000),AQ$19,"")))))))</f>
        <v/>
      </c>
      <c r="K46" s="241" t="str">
        <f aca="false">IF('Pedido e Cotação'!H56=0,"",IF(AND('Pedido e Cotação'!H56="Biotina",'Pedido e Cotação'!F56=10),AL$18,IF(AND('Pedido e Cotação'!H56="Biotina",'Pedido e Cotação'!F56=25),AM$18,IF(AND('Pedido e Cotação'!H56="Biotina",'Pedido e Cotação'!F56=50),AN$18,IF(AND('Pedido e Cotação'!H56="Biotina",'Pedido e Cotação'!F56=100),AO$18,IF(AND('Pedido e Cotação'!H56="Biotina",'Pedido e Cotação'!F56=200),AP$18,IF(AND('Pedido e Cotação'!H56="Biotina",'Pedido e Cotação'!F56=1000),AQ$18,"")))))))</f>
        <v/>
      </c>
      <c r="L46" s="241" t="str">
        <f aca="false">IF('Pedido e Cotação'!H56=0,"",IF(AND('Pedido e Cotação'!H56="Thiol C6",'Pedido e Cotação'!F56=10),AL$22,IF(AND('Pedido e Cotação'!H56="Thiol C6",'Pedido e Cotação'!F56=25),AM$22,IF(AND('Pedido e Cotação'!H56="Thiol C6",'Pedido e Cotação'!F56=50),AN$22,IF(AND('Pedido e Cotação'!H56="Thiol C6",'Pedido e Cotação'!F56=100),AO$22,IF(AND('Pedido e Cotação'!H56="Thiol C6",'Pedido e Cotação'!F56=200),AP$22,IF(AND('Pedido e Cotação'!H56="Thiol C6",'Pedido e Cotação'!F56=1000),AQ$22,"")))))))</f>
        <v/>
      </c>
      <c r="M46" s="241" t="str">
        <f aca="false">IF('Pedido e Cotação'!H56=0,"",IF(AND('Pedido e Cotação'!H56="Cy3",'Pedido e Cotação'!F56=10),AL$16,IF(AND('Pedido e Cotação'!H56="Cy3",'Pedido e Cotação'!F56=25),AM$16,IF(AND('Pedido e Cotação'!H56="Cy3",'Pedido e Cotação'!F56=50),AN$16,IF(AND('Pedido e Cotação'!H56="Cy3",'Pedido e Cotação'!F56=100),AO$16,IF(AND('Pedido e Cotação'!H56="Cy3",'Pedido e Cotação'!F56=200),AP$16,IF(AND('Pedido e Cotação'!H56="Cy3",'Pedido e Cotação'!F56=1000),AQ$16,"")))))))</f>
        <v/>
      </c>
      <c r="N46" s="241" t="str">
        <f aca="false">IF('Pedido e Cotação'!H56=0,"",IF(AND('Pedido e Cotação'!H56="Cy5",'Pedido e Cotação'!F56=10),AL$17,IF(AND('Pedido e Cotação'!H56="Cy5",'Pedido e Cotação'!F56=25),AM$17,IF(AND('Pedido e Cotação'!H56="Cy5",'Pedido e Cotação'!F56=50),AN$17,IF(AND('Pedido e Cotação'!H56="Cy5",'Pedido e Cotação'!F56=100),AO$17,IF(AND('Pedido e Cotação'!H56="Cy5",'Pedido e Cotação'!F56=200),AP$17,IF(AND('Pedido e Cotação'!H56="Cy5",'Pedido e Cotação'!F56=1000),AQ$17,"")))))))</f>
        <v/>
      </c>
      <c r="O46" s="241" t="str">
        <f aca="false">IF('Pedido e Cotação'!H56=0,"",IF(AND('Pedido e Cotação'!H56="C3 Spacer",'Pedido e Cotação'!F56=10),AL$20,IF(AND('Pedido e Cotação'!H56="C3 Spacer",'Pedido e Cotação'!F56=25),AM$20,IF(AND('Pedido e Cotação'!H56="C3 Spacer",'Pedido e Cotação'!F56=50),AN$20,IF(AND('Pedido e Cotação'!H56="C3 Spacer",'Pedido e Cotação'!F56=100),AO$20,IF(AND('Pedido e Cotação'!H56="C3 Spacer",'Pedido e Cotação'!F56=200),AP$20,IF(AND('Pedido e Cotação'!H56="C3 Spacer",'Pedido e Cotação'!F56=1000),AQ$20,"")))))))</f>
        <v/>
      </c>
      <c r="P46" s="241" t="str">
        <f aca="false">IF('Pedido e Cotação'!H56=0,"",IF(AND('Pedido e Cotação'!H56="C6 Spacer",'Pedido e Cotação'!F56=10),AL$21,IF(AND('Pedido e Cotação'!H56="C6 Spacer",'Pedido e Cotação'!F56=25),AM$21,IF(AND('Pedido e Cotação'!H56="C6 Spacer",'Pedido e Cotação'!F56=50),AN$21,IF(AND('Pedido e Cotação'!H56="C6 Spacer",'Pedido e Cotação'!F56=100),AO$21,IF(AND('Pedido e Cotação'!H56="C6 Spacer",'Pedido e Cotação'!F56=200),AP$21,IF(AND('Pedido e Cotação'!H56="C6 Spacer",'Pedido e Cotação'!F56=1000),AQ$21,"")))))))</f>
        <v/>
      </c>
      <c r="Q46" s="241" t="str">
        <f aca="false">IF('Pedido e Cotação'!H56=0,"",IF(AND('Pedido e Cotação'!H56="HEX",'Pedido e Cotação'!F56=10),AL$15,IF(AND('Pedido e Cotação'!H56="HEX",'Pedido e Cotação'!F56=25),AM$15,IF(AND('Pedido e Cotação'!H56="HEX",'Pedido e Cotação'!F56=50),AN$15,IF(AND('Pedido e Cotação'!H56="HEX",'Pedido e Cotação'!F56=100),AO$15,IF(AND('Pedido e Cotação'!H56="HEX",'Pedido e Cotação'!F56=200),AP$15,IF(AND('Pedido e Cotação'!H56="HEX",'Pedido e Cotação'!F56=1000),AQ$15,"")))))))</f>
        <v/>
      </c>
      <c r="R46" s="241" t="str">
        <f aca="false">IF('Pedido e Cotação'!H56=0,"",IF(AND('Pedido e Cotação'!H56="Amino C6",'Pedido e Cotação'!F56=10),AL$23,IF(AND('Pedido e Cotação'!H56="Amino C6",'Pedido e Cotação'!F56=25),AM$23,IF(AND('Pedido e Cotação'!H56="Amino C6",'Pedido e Cotação'!F56=50),AN$23,IF(AND('Pedido e Cotação'!H56="Amino C6",'Pedido e Cotação'!F56=100),AO$23,IF(AND('Pedido e Cotação'!H56="Amino C6",'Pedido e Cotação'!F56=200),AP$23,IF(AND('Pedido e Cotação'!H56="Amino C6",'Pedido e Cotação'!F56=1000),AQ$23,"")))))))</f>
        <v/>
      </c>
      <c r="S46" s="241" t="str">
        <f aca="false">IF('Pedido e Cotação'!I56=0,"",IF(AND('Pedido e Cotação'!I56="FAM",'Pedido e Cotação'!F56=10),AL$24,IF(AND('Pedido e Cotação'!I56="FAM",'Pedido e Cotação'!F56=25),AM$24,IF(AND('Pedido e Cotação'!I56="FAM",'Pedido e Cotação'!F56=50),AN$24,IF(AND('Pedido e Cotação'!I56="FAM",'Pedido e Cotação'!F56=100),AO$24,IF(AND('Pedido e Cotação'!I56="FAM",'Pedido e Cotação'!F56=200),AP$24,IF(AND('Pedido e Cotação'!I56="FAM",'Pedido e Cotação'!F56=1000),AQ$24,"")))))))</f>
        <v/>
      </c>
      <c r="T46" s="241" t="str">
        <f aca="false">IF('Pedido e Cotação'!I56=0,"",IF(AND('Pedido e Cotação'!I56="Amino On",'Pedido e Cotação'!F56=10),AL$25,IF(AND('Pedido e Cotação'!I56="Amino On",'Pedido e Cotação'!F56=25),AM$25,IF(AND('Pedido e Cotação'!I56="Amino On",'Pedido e Cotação'!F56=50),AN$25,IF(AND('Pedido e Cotação'!I56="Amino On",'Pedido e Cotação'!F56=100),AO$25,IF(AND('Pedido e Cotação'!I56="Amino On",'Pedido e Cotação'!F56=200),AP$25,IF(AND('Pedido e Cotação'!I56="Amino On",'Pedido e Cotação'!F56=1000),AQ$25,"")))))))</f>
        <v/>
      </c>
      <c r="U46" s="241" t="str">
        <f aca="false">IF('Pedido e Cotação'!I56=0,"",IF(AND('Pedido e Cotação'!I56="TAMRA",'Pedido e Cotação'!F56=10),AL$26,IF(AND('Pedido e Cotação'!I56="TAMRA",'Pedido e Cotação'!F56=25),AM$26,IF(AND('Pedido e Cotação'!I56="TAMRA",'Pedido e Cotação'!F56=50),AN$26,IF(AND('Pedido e Cotação'!I56="TAMRA",'Pedido e Cotação'!F56=100),AO$26,IF(AND('Pedido e Cotação'!I56="TAMRA",'Pedido e Cotação'!F56=200),AP$26,IF(AND('Pedido e Cotação'!I56="TAMRA",'Pedido e Cotação'!F56=1000),AQ$26,"")))))))</f>
        <v/>
      </c>
      <c r="V46" s="241" t="str">
        <f aca="false">IF('Pedido e Cotação'!I56=0,"",IF(AND('Pedido e Cotação'!I56="BHQ 1",'Pedido e Cotação'!F56=10),AL$27,IF(AND('Pedido e Cotação'!I56="BHQ 1",'Pedido e Cotação'!F56=25),AM$27,IF(AND('Pedido e Cotação'!I56="BHQ 1",'Pedido e Cotação'!F56=50),AN$27,IF(AND('Pedido e Cotação'!I56="BHQ 1",'Pedido e Cotação'!F56=100),AO$27,IF(AND('Pedido e Cotação'!I56="BHQ 1",'Pedido e Cotação'!F56=200),AP$27,IF(AND('Pedido e Cotação'!I56="BHQ 1",'Pedido e Cotação'!F56=1000),AQ$27,"")))))))</f>
        <v/>
      </c>
      <c r="W46" s="241" t="str">
        <f aca="false">IF('Pedido e Cotação'!I56=0,"",IF(AND('Pedido e Cotação'!I56="BHQ 2",'Pedido e Cotação'!F56=10),AL$28,IF(AND('Pedido e Cotação'!I56="BHQ 2",'Pedido e Cotação'!F56=25),AM$28,IF(AND('Pedido e Cotação'!I56="BHQ 2",'Pedido e Cotação'!F56=50),AN$28,IF(AND('Pedido e Cotação'!I56="BHQ 2",'Pedido e Cotação'!F56=100),AO$28,IF(AND('Pedido e Cotação'!I56="BHQ 2",'Pedido e Cotação'!F56=200),AP$28,IF(AND('Pedido e Cotação'!I56="BHQ 2",'Pedido e Cotação'!F56=1000),AQ$28,"")))))))</f>
        <v/>
      </c>
      <c r="X46" s="241" t="str">
        <f aca="false">IF('Pedido e Cotação'!I56=0,"",IF(AND('Pedido e Cotação'!I56="BHQ 3",'Pedido e Cotação'!F56=10),AL$29,IF(AND('Pedido e Cotação'!I56="BHQ 3",'Pedido e Cotação'!F56=25),AM$29,IF(AND('Pedido e Cotação'!I56="BHQ 3",'Pedido e Cotação'!F56=50),AN$29,IF(AND('Pedido e Cotação'!I56="BHQ 3",'Pedido e Cotação'!F56=100),AO$29,IF(AND('Pedido e Cotação'!I56="BHQ 3",'Pedido e Cotação'!F56=200),AP$29,IF(AND('Pedido e Cotação'!I56="BHQ 3",'Pedido e Cotação'!F56=1000),AQ$29,"")))))))</f>
        <v/>
      </c>
      <c r="Y46" s="241" t="str">
        <f aca="false">IF('Pedido e Cotação'!I56=0,"",IF(AND('Pedido e Cotação'!I56="ROX",'Pedido e Cotação'!F56=10),AL$31,IF(AND('Pedido e Cotação'!I56="ROX",'Pedido e Cotação'!F56=25),AM$31,IF(AND('Pedido e Cotação'!I56="ROX",'Pedido e Cotação'!F56=50),AN$31,IF(AND('Pedido e Cotação'!I56="ROX",'Pedido e Cotação'!F56=100),AO$31,IF(AND('Pedido e Cotação'!I56="ROX",'Pedido e Cotação'!F56=200),AP$31,IF(AND('Pedido e Cotação'!I56="ROX",'Pedido e Cotação'!F56=1000),AQ$31,"")))))))</f>
        <v/>
      </c>
      <c r="Z46" s="241" t="str">
        <f aca="false">IF('Pedido e Cotação'!I56=0,"",IF(AND('Pedido e Cotação'!I56="Dabcyl",'Pedido e Cotação'!F56=10),AL$30,IF(AND('Pedido e Cotação'!I56="Dabcyl",'Pedido e Cotação'!F56=25),AM$30,IF(AND('Pedido e Cotação'!I56="Dabcyl",'Pedido e Cotação'!F56=50),AN$30,IF(AND('Pedido e Cotação'!I56="Dabcyl",'Pedido e Cotação'!F56=100),AO$30,IF(AND('Pedido e Cotação'!I56="Dabcyl",'Pedido e Cotação'!F56=200),AP$30,IF(AND('Pedido e Cotação'!I56="Dabcyl",'Pedido e Cotação'!F56=1000),AQ$30,"")))))))</f>
        <v/>
      </c>
      <c r="AA46" s="242" t="str">
        <f aca="false">IF('Pedido e Cotação'!I56=0,"",IF(AND('Pedido e Cotação'!I56="Colesterol TEG",'Pedido e Cotação'!F56=10),AL$32,IF(AND('Pedido e Cotação'!I56="Colesterol TEG",'Pedido e Cotação'!F56=25),AM$32,IF(AND('Pedido e Cotação'!I56="Colesterol TEG",'Pedido e Cotação'!F56=50),AN$32,IF(AND('Pedido e Cotação'!I56="Colesterol TEG",'Pedido e Cotação'!F56=100),AO$32,IF(AND('Pedido e Cotação'!I56="Colesterol TEG",'Pedido e Cotação'!F56=200),AP$32,IF(AND('Pedido e Cotação'!I56="Colesterol TEG",'Pedido e Cotação'!F56=1000),AQ$32,"")))))))</f>
        <v/>
      </c>
      <c r="AB46" s="242" t="str">
        <f aca="false">IF('Pedido e Cotação'!I56=0,"",IF(AND('Pedido e Cotação'!I56="Ferroceno",'Pedido e Cotação'!F56=10),AL$33,IF(AND('Pedido e Cotação'!I56="Ferroceno",'Pedido e Cotação'!F56=25),AM$33,IF(AND('Pedido e Cotação'!I56="Ferroceno",'Pedido e Cotação'!F56=50),AN$33,IF(AND('Pedido e Cotação'!I56="Ferroceno",'Pedido e Cotação'!F56=100),AO$33,IF(AND('Pedido e Cotação'!I56="Ferroceno",'Pedido e Cotação'!F56=200),AP$33,IF(AND('Pedido e Cotação'!I56="Ferroceno",'Pedido e Cotação'!F56=1000),AQ$33,"")))))))</f>
        <v/>
      </c>
      <c r="AC46" s="242" t="str">
        <f aca="false">IF('Pedido e Cotação'!I56=0,"",IF(AND('Pedido e Cotação'!I56="Spacer C3",'Pedido e Cotação'!F56=10),AL$36,IF(AND('Pedido e Cotação'!I56="Spacer C3",'Pedido e Cotação'!F56=25),AM$36,IF(AND('Pedido e Cotação'!I56="Spacer C3",'Pedido e Cotação'!F56=50),AN$36,IF(AND('Pedido e Cotação'!I56="Spacer C3",'Pedido e Cotação'!F56=100),AO$36,IF(AND('Pedido e Cotação'!I56="Spacer C3",'Pedido e Cotação'!F56=200),AP$36,IF(AND('Pedido e Cotação'!I56="Spacer C3",'Pedido e Cotação'!F56=1000),AQ$36,"")))))))</f>
        <v/>
      </c>
      <c r="AD46" s="242" t="str">
        <f aca="false">IF('Pedido e Cotação'!I56=0,"",IF(AND('Pedido e Cotação'!I56="Spacer C6",'Pedido e Cotação'!F56=10),AL$37,IF(AND('Pedido e Cotação'!I56="Spacer C6",'Pedido e Cotação'!F56=25),AM$37,IF(AND('Pedido e Cotação'!I56="Spacer C6",'Pedido e Cotação'!F56=50),AN$37,IF(AND('Pedido e Cotação'!I56="Spacer C6",'Pedido e Cotação'!F56=100),AO$37,IF(AND('Pedido e Cotação'!I56="Spacer C6",'Pedido e Cotação'!F56=200),AP$37,IF(AND('Pedido e Cotação'!I56="Spacer C6",'Pedido e Cotação'!F56=1000),AQ$37,"")))))))</f>
        <v/>
      </c>
      <c r="AE46" s="242" t="str">
        <f aca="false">IF('Pedido e Cotação'!I56=0,"",IF(AND('Pedido e Cotação'!I56="Biotina",'Pedido e Cotação'!F56=10),AL$38,IF(AND('Pedido e Cotação'!I56="Biotina",'Pedido e Cotação'!F56=25),AM$38,IF(AND('Pedido e Cotação'!I56="Biotina",'Pedido e Cotação'!F56=50),AN$38,IF(AND('Pedido e Cotação'!I56="Biotina",'Pedido e Cotação'!F56=100),AO$38,IF(AND('Pedido e Cotação'!I56="Biotina",'Pedido e Cotação'!F56=200),AP$38,IF(AND('Pedido e Cotação'!I56="Biotina",'Pedido e Cotação'!F56=1000),AQ$38,"")))))))</f>
        <v/>
      </c>
      <c r="AF46" s="242" t="str">
        <f aca="false">IF('Pedido e Cotação'!I56=0,"",IF(AND('Pedido e Cotação'!I56="Fosforilação",'Pedido e Cotação'!F56=10),AL$39,IF(AND('Pedido e Cotação'!I56="Fosforilação",'Pedido e Cotação'!F56=25),AM$39,IF(AND('Pedido e Cotação'!I56="Fosforilação",'Pedido e Cotação'!F56=50),AN$39,IF(AND('Pedido e Cotação'!I56="Fosforilação",'Pedido e Cotação'!F56=100),AO$39,IF(AND('Pedido e Cotação'!I56="Fosforilação",'Pedido e Cotação'!F56=200),AP$39,IF(AND('Pedido e Cotação'!I56="Fosforilação",'Pedido e Cotação'!F56=1000),AQ$39,"")))))))</f>
        <v/>
      </c>
      <c r="AG46" s="242" t="str">
        <f aca="false">IF('Pedido e Cotação'!I56=0,"",IF(AND('Pedido e Cotação'!I56="Thiol C6",'Pedido e Cotação'!F56=10),AL$34,IF(AND('Pedido e Cotação'!I56="Thiol C6",'Pedido e Cotação'!F56=25),AM$34,IF(AND('Pedido e Cotação'!I56="Thiol C6",'Pedido e Cotação'!F56=50),AN$34,IF(AND('Pedido e Cotação'!I56="Thiol C6",'Pedido e Cotação'!F56=100),AO$34,IF(AND('Pedido e Cotação'!I56="Thiol C6",'Pedido e Cotação'!F56=200),AP$34,IF(AND('Pedido e Cotação'!I56="Thiol C6",'Pedido e Cotação'!F56=1000),AQ$34,"")))))))</f>
        <v/>
      </c>
      <c r="AH46" s="242" t="str">
        <f aca="false">IF('Pedido e Cotação'!I56=0,"",IF(AND('Pedido e Cotação'!I56="Dithiol Serinol",'Pedido e Cotação'!F56=10),AL$35,IF(AND('Pedido e Cotação'!I56="Dithiol Serinol",'Pedido e Cotação'!F56=25),AM$35,IF(AND('Pedido e Cotação'!I56="Dithiol Serinol",'Pedido e Cotação'!F56=50),AN$35,IF(AND('Pedido e Cotação'!I56="Dithiol Serinol",'Pedido e Cotação'!F56=100),AO$35,IF(AND('Pedido e Cotação'!I56="Dithiol Serinol",'Pedido e Cotação'!F56=200),AP$35,IF(AND('Pedido e Cotação'!I56="Dithiol Serinol",'Pedido e Cotação'!F56=1000),AQ$35,"")))))))</f>
        <v/>
      </c>
      <c r="AI46" s="241" t="n">
        <f aca="false">SUM(A46:AH46)</f>
        <v>0</v>
      </c>
    </row>
    <row r="47" customFormat="false" ht="12.75" hidden="false" customHeight="false" outlineLevel="0" collapsed="false">
      <c r="A47" s="241" t="str">
        <f aca="false">IF('Pedido e Cotação'!H57=0,"",IF(AND('Pedido e Cotação'!H57="FAM",'Pedido e Cotação'!F57=10),AL$6,IF(AND('Pedido e Cotação'!H57="FAM",'Pedido e Cotação'!F57=25),AM$6,IF(AND('Pedido e Cotação'!H57="FAM",'Pedido e Cotação'!F57=50),AN$6,IF(AND('Pedido e Cotação'!H57="FAM",'Pedido e Cotação'!F57=100),AO$6,IF(AND('Pedido e Cotação'!H57="FAM",'Pedido e Cotação'!F57=200),AP$6,IF(AND('Pedido e Cotação'!H57="FAM",'Pedido e Cotação'!F57=1000),AQ$6,"")))))))</f>
        <v/>
      </c>
      <c r="B47" s="241" t="str">
        <f aca="false">IF('Pedido e Cotação'!H57=0,"",IF(AND('Pedido e Cotação'!H57="Fosforilação",'Pedido e Cotação'!F57=10),AL$7,IF(AND('Pedido e Cotação'!H57="Fosforilação",'Pedido e Cotação'!F57=25),AM$7,IF(AND('Pedido e Cotação'!H57="Fosforilação",'Pedido e Cotação'!F57=50),AN$7,IF(AND('Pedido e Cotação'!H57="Fosforilação",'Pedido e Cotação'!F57=100),AO$7,IF(AND('Pedido e Cotação'!H57="Fosforilação",'Pedido e Cotação'!F57=200),AP$7,IF(AND('Pedido e Cotação'!H57="Fosforilação",'Pedido e Cotação'!F57=1000),AQ$7,"")))))))</f>
        <v/>
      </c>
      <c r="C47" s="241" t="str">
        <f aca="false">IF('Pedido e Cotação'!H57=0,"",IF(AND('Pedido e Cotação'!H57="Quasar 570",'Pedido e Cotação'!F57=10),AL$8,IF(AND('Pedido e Cotação'!H57="Quasar 570",'Pedido e Cotação'!F57=25),AM$8,IF(AND('Pedido e Cotação'!H57="Quasar 570",'Pedido e Cotação'!F57=50),AN$8,IF(AND('Pedido e Cotação'!H57="Quasar 570",'Pedido e Cotação'!F57=100),AO$8,IF(AND('Pedido e Cotação'!H57="Quasar 570",'Pedido e Cotação'!F57=200),AP$8,IF(AND('Pedido e Cotação'!H57="Quasar 570",'Pedido e Cotação'!F57=1000),AQ$8,"")))))))</f>
        <v/>
      </c>
      <c r="D47" s="241" t="str">
        <f aca="false">IF('Pedido e Cotação'!H57=0,"",IF(AND('Pedido e Cotação'!H57="Quasar 670",'Pedido e Cotação'!F57=10),AL$9,IF(AND('Pedido e Cotação'!H57="Quasar 670",'Pedido e Cotação'!F57=25),AM$9,IF(AND('Pedido e Cotação'!H57="Quasar 670",'Pedido e Cotação'!F57=50),AN$9,IF(AND('Pedido e Cotação'!H57="Quasar 670",'Pedido e Cotação'!F57=100),AO$9,IF(AND('Pedido e Cotação'!H57="Quasar 670",'Pedido e Cotação'!F57=200),AP$9,IF(AND('Pedido e Cotação'!H57="Quasar 670",'Pedido e Cotação'!F57=1000),AQ$9,"")))))))</f>
        <v/>
      </c>
      <c r="E47" s="241" t="str">
        <f aca="false">IF('Pedido e Cotação'!H57=0,"",IF(AND('Pedido e Cotação'!H57="Quasar 705",'Pedido e Cotação'!F57=10),AL$10,IF(AND('Pedido e Cotação'!H57="Quasar 705",'Pedido e Cotação'!F57=25),AM$10,IF(AND('Pedido e Cotação'!H57="Quasar 705",'Pedido e Cotação'!F57=50),AN$10,IF(AND('Pedido e Cotação'!H57="Quasar 705",'Pedido e Cotação'!F57=100),AO$10,IF(AND('Pedido e Cotação'!H57="Quasar 705",'Pedido e Cotação'!F57=200),AP$10,IF(AND('Pedido e Cotação'!H57="Quasar 705",'Pedido e Cotação'!F57=1000),AQ$10,"")))))))</f>
        <v/>
      </c>
      <c r="F47" s="241" t="str">
        <f aca="false">IF('Pedido e Cotação'!H57=0,"",IF(AND('Pedido e Cotação'!H57="CAL Flúor Orange 560",'Pedido e Cotação'!F57=10),AL$11,IF(AND('Pedido e Cotação'!H57="CAL Flúor Orange 560",'Pedido e Cotação'!F57=25),AM$11,IF(AND('Pedido e Cotação'!H57="CAL Flúor Orange 560",'Pedido e Cotação'!F57=50),AN$11,IF(AND('Pedido e Cotação'!H57="CAL Flúor Orange 560",'Pedido e Cotação'!F57=100),AO$11,IF(AND('Pedido e Cotação'!H57="CAL Flúor Orange 560",'Pedido e Cotação'!F57=200),AP$11,IF(AND('Pedido e Cotação'!H57="CAL Flúor Orange 560",'Pedido e Cotação'!F57=1000),AQ$11,"")))))))</f>
        <v/>
      </c>
      <c r="G47" s="241" t="str">
        <f aca="false">IF('Pedido e Cotação'!H57=0,"",IF(AND('Pedido e Cotação'!H57="CAL Flúor Red 590",'Pedido e Cotação'!F57=10),AL$12,IF(AND('Pedido e Cotação'!H57="CAL Flúor Red 590",'Pedido e Cotação'!F57=25),AM$12,IF(AND('Pedido e Cotação'!H57="CAL Flúor Red 590",'Pedido e Cotação'!F57=50),AN$12,IF(AND('Pedido e Cotação'!H57="CAL Flúor Red 590",'Pedido e Cotação'!F57=100),AO$12,IF(AND('Pedido e Cotação'!H57="CAL Flúor Red 590",'Pedido e Cotação'!F57=200),AP$12,IF(AND('Pedido e Cotação'!H57="CAL Flúor Red 590",'Pedido e Cotação'!F57=1000),AQ$12,"")))))))</f>
        <v/>
      </c>
      <c r="H47" s="241" t="str">
        <f aca="false">IF('Pedido e Cotação'!H57=0,"",IF(AND('Pedido e Cotação'!H57="CAL Flúor Red 610",'Pedido e Cotação'!F57=10),AL$13,IF(AND('Pedido e Cotação'!H57="CAL Flúor Red 610",'Pedido e Cotação'!F57=25),AM$13,IF(AND('Pedido e Cotação'!H57="CAL Flúor Red 610",'Pedido e Cotação'!F57=50),AN$13,IF(AND('Pedido e Cotação'!H57="CAL Flúor Red 610",'Pedido e Cotação'!F57=100),AO$13,IF(AND('Pedido e Cotação'!H57="CAL Flúor Red 610",'Pedido e Cotação'!F57=200),AP$13,IF(AND('Pedido e Cotação'!H57="CAL Flúor Red 610",'Pedido e Cotação'!F57=1000),AQ$13,"")))))))</f>
        <v/>
      </c>
      <c r="I47" s="241" t="str">
        <f aca="false">IF('Pedido e Cotação'!H57=0,"",IF(AND('Pedido e Cotação'!H57="TET",'Pedido e Cotação'!F57=10),AL$14,IF(AND('Pedido e Cotação'!H57="TET",'Pedido e Cotação'!F57=25),AM$14,IF(AND('Pedido e Cotação'!H57="TET",'Pedido e Cotação'!F57=50),AN$14,IF(AND('Pedido e Cotação'!H57="TET",'Pedido e Cotação'!F57=100),AO$14,IF(AND('Pedido e Cotação'!H57="TET",'Pedido e Cotação'!F57=200),AP$14,IF(AND('Pedido e Cotação'!H57="TET",'Pedido e Cotação'!F57=1000),AQ$14,"")))))))</f>
        <v/>
      </c>
      <c r="J47" s="241" t="str">
        <f aca="false">IF('Pedido e Cotação'!H57=0,"",IF(AND('Pedido e Cotação'!H57="PEG-6",'Pedido e Cotação'!F57=10),AL$19,IF(AND('Pedido e Cotação'!H57="PEG-6",'Pedido e Cotação'!F57=25),AM$19,IF(AND('Pedido e Cotação'!H57="PEG-6",'Pedido e Cotação'!F57=50),AN$19,IF(AND('Pedido e Cotação'!H57="PEG-6",'Pedido e Cotação'!F57=100),AO$19,IF(AND('Pedido e Cotação'!H57="PEG-6",'Pedido e Cotação'!F57=200),AP$19,IF(AND('Pedido e Cotação'!H57="PEG-6",'Pedido e Cotação'!F57=1000),AQ$19,"")))))))</f>
        <v/>
      </c>
      <c r="K47" s="241" t="str">
        <f aca="false">IF('Pedido e Cotação'!H57=0,"",IF(AND('Pedido e Cotação'!H57="Biotina",'Pedido e Cotação'!F57=10),AL$18,IF(AND('Pedido e Cotação'!H57="Biotina",'Pedido e Cotação'!F57=25),AM$18,IF(AND('Pedido e Cotação'!H57="Biotina",'Pedido e Cotação'!F57=50),AN$18,IF(AND('Pedido e Cotação'!H57="Biotina",'Pedido e Cotação'!F57=100),AO$18,IF(AND('Pedido e Cotação'!H57="Biotina",'Pedido e Cotação'!F57=200),AP$18,IF(AND('Pedido e Cotação'!H57="Biotina",'Pedido e Cotação'!F57=1000),AQ$18,"")))))))</f>
        <v/>
      </c>
      <c r="L47" s="241" t="str">
        <f aca="false">IF('Pedido e Cotação'!H57=0,"",IF(AND('Pedido e Cotação'!H57="Thiol C6",'Pedido e Cotação'!F57=10),AL$22,IF(AND('Pedido e Cotação'!H57="Thiol C6",'Pedido e Cotação'!F57=25),AM$22,IF(AND('Pedido e Cotação'!H57="Thiol C6",'Pedido e Cotação'!F57=50),AN$22,IF(AND('Pedido e Cotação'!H57="Thiol C6",'Pedido e Cotação'!F57=100),AO$22,IF(AND('Pedido e Cotação'!H57="Thiol C6",'Pedido e Cotação'!F57=200),AP$22,IF(AND('Pedido e Cotação'!H57="Thiol C6",'Pedido e Cotação'!F57=1000),AQ$22,"")))))))</f>
        <v/>
      </c>
      <c r="M47" s="241" t="str">
        <f aca="false">IF('Pedido e Cotação'!H57=0,"",IF(AND('Pedido e Cotação'!H57="Cy3",'Pedido e Cotação'!F57=10),AL$16,IF(AND('Pedido e Cotação'!H57="Cy3",'Pedido e Cotação'!F57=25),AM$16,IF(AND('Pedido e Cotação'!H57="Cy3",'Pedido e Cotação'!F57=50),AN$16,IF(AND('Pedido e Cotação'!H57="Cy3",'Pedido e Cotação'!F57=100),AO$16,IF(AND('Pedido e Cotação'!H57="Cy3",'Pedido e Cotação'!F57=200),AP$16,IF(AND('Pedido e Cotação'!H57="Cy3",'Pedido e Cotação'!F57=1000),AQ$16,"")))))))</f>
        <v/>
      </c>
      <c r="N47" s="241" t="str">
        <f aca="false">IF('Pedido e Cotação'!H57=0,"",IF(AND('Pedido e Cotação'!H57="Cy5",'Pedido e Cotação'!F57=10),AL$17,IF(AND('Pedido e Cotação'!H57="Cy5",'Pedido e Cotação'!F57=25),AM$17,IF(AND('Pedido e Cotação'!H57="Cy5",'Pedido e Cotação'!F57=50),AN$17,IF(AND('Pedido e Cotação'!H57="Cy5",'Pedido e Cotação'!F57=100),AO$17,IF(AND('Pedido e Cotação'!H57="Cy5",'Pedido e Cotação'!F57=200),AP$17,IF(AND('Pedido e Cotação'!H57="Cy5",'Pedido e Cotação'!F57=1000),AQ$17,"")))))))</f>
        <v/>
      </c>
      <c r="O47" s="241" t="str">
        <f aca="false">IF('Pedido e Cotação'!H57=0,"",IF(AND('Pedido e Cotação'!H57="C3 Spacer",'Pedido e Cotação'!F57=10),AL$20,IF(AND('Pedido e Cotação'!H57="C3 Spacer",'Pedido e Cotação'!F57=25),AM$20,IF(AND('Pedido e Cotação'!H57="C3 Spacer",'Pedido e Cotação'!F57=50),AN$20,IF(AND('Pedido e Cotação'!H57="C3 Spacer",'Pedido e Cotação'!F57=100),AO$20,IF(AND('Pedido e Cotação'!H57="C3 Spacer",'Pedido e Cotação'!F57=200),AP$20,IF(AND('Pedido e Cotação'!H57="C3 Spacer",'Pedido e Cotação'!F57=1000),AQ$20,"")))))))</f>
        <v/>
      </c>
      <c r="P47" s="241" t="str">
        <f aca="false">IF('Pedido e Cotação'!H57=0,"",IF(AND('Pedido e Cotação'!H57="C6 Spacer",'Pedido e Cotação'!F57=10),AL$21,IF(AND('Pedido e Cotação'!H57="C6 Spacer",'Pedido e Cotação'!F57=25),AM$21,IF(AND('Pedido e Cotação'!H57="C6 Spacer",'Pedido e Cotação'!F57=50),AN$21,IF(AND('Pedido e Cotação'!H57="C6 Spacer",'Pedido e Cotação'!F57=100),AO$21,IF(AND('Pedido e Cotação'!H57="C6 Spacer",'Pedido e Cotação'!F57=200),AP$21,IF(AND('Pedido e Cotação'!H57="C6 Spacer",'Pedido e Cotação'!F57=1000),AQ$21,"")))))))</f>
        <v/>
      </c>
      <c r="Q47" s="241" t="str">
        <f aca="false">IF('Pedido e Cotação'!H57=0,"",IF(AND('Pedido e Cotação'!H57="HEX",'Pedido e Cotação'!F57=10),AL$15,IF(AND('Pedido e Cotação'!H57="HEX",'Pedido e Cotação'!F57=25),AM$15,IF(AND('Pedido e Cotação'!H57="HEX",'Pedido e Cotação'!F57=50),AN$15,IF(AND('Pedido e Cotação'!H57="HEX",'Pedido e Cotação'!F57=100),AO$15,IF(AND('Pedido e Cotação'!H57="HEX",'Pedido e Cotação'!F57=200),AP$15,IF(AND('Pedido e Cotação'!H57="HEX",'Pedido e Cotação'!F57=1000),AQ$15,"")))))))</f>
        <v/>
      </c>
      <c r="R47" s="241" t="str">
        <f aca="false">IF('Pedido e Cotação'!H57=0,"",IF(AND('Pedido e Cotação'!H57="Amino C6",'Pedido e Cotação'!F57=10),AL$23,IF(AND('Pedido e Cotação'!H57="Amino C6",'Pedido e Cotação'!F57=25),AM$23,IF(AND('Pedido e Cotação'!H57="Amino C6",'Pedido e Cotação'!F57=50),AN$23,IF(AND('Pedido e Cotação'!H57="Amino C6",'Pedido e Cotação'!F57=100),AO$23,IF(AND('Pedido e Cotação'!H57="Amino C6",'Pedido e Cotação'!F57=200),AP$23,IF(AND('Pedido e Cotação'!H57="Amino C6",'Pedido e Cotação'!F57=1000),AQ$23,"")))))))</f>
        <v/>
      </c>
      <c r="S47" s="241" t="str">
        <f aca="false">IF('Pedido e Cotação'!I57=0,"",IF(AND('Pedido e Cotação'!I57="FAM",'Pedido e Cotação'!F57=10),AL$24,IF(AND('Pedido e Cotação'!I57="FAM",'Pedido e Cotação'!F57=25),AM$24,IF(AND('Pedido e Cotação'!I57="FAM",'Pedido e Cotação'!F57=50),AN$24,IF(AND('Pedido e Cotação'!I57="FAM",'Pedido e Cotação'!F57=100),AO$24,IF(AND('Pedido e Cotação'!I57="FAM",'Pedido e Cotação'!F57=200),AP$24,IF(AND('Pedido e Cotação'!I57="FAM",'Pedido e Cotação'!F57=1000),AQ$24,"")))))))</f>
        <v/>
      </c>
      <c r="T47" s="241" t="str">
        <f aca="false">IF('Pedido e Cotação'!I57=0,"",IF(AND('Pedido e Cotação'!I57="Amino On",'Pedido e Cotação'!F57=10),AL$25,IF(AND('Pedido e Cotação'!I57="Amino On",'Pedido e Cotação'!F57=25),AM$25,IF(AND('Pedido e Cotação'!I57="Amino On",'Pedido e Cotação'!F57=50),AN$25,IF(AND('Pedido e Cotação'!I57="Amino On",'Pedido e Cotação'!F57=100),AO$25,IF(AND('Pedido e Cotação'!I57="Amino On",'Pedido e Cotação'!F57=200),AP$25,IF(AND('Pedido e Cotação'!I57="Amino On",'Pedido e Cotação'!F57=1000),AQ$25,"")))))))</f>
        <v/>
      </c>
      <c r="U47" s="241" t="str">
        <f aca="false">IF('Pedido e Cotação'!I57=0,"",IF(AND('Pedido e Cotação'!I57="TAMRA",'Pedido e Cotação'!F57=10),AL$26,IF(AND('Pedido e Cotação'!I57="TAMRA",'Pedido e Cotação'!F57=25),AM$26,IF(AND('Pedido e Cotação'!I57="TAMRA",'Pedido e Cotação'!F57=50),AN$26,IF(AND('Pedido e Cotação'!I57="TAMRA",'Pedido e Cotação'!F57=100),AO$26,IF(AND('Pedido e Cotação'!I57="TAMRA",'Pedido e Cotação'!F57=200),AP$26,IF(AND('Pedido e Cotação'!I57="TAMRA",'Pedido e Cotação'!F57=1000),AQ$26,"")))))))</f>
        <v/>
      </c>
      <c r="V47" s="241" t="str">
        <f aca="false">IF('Pedido e Cotação'!I57=0,"",IF(AND('Pedido e Cotação'!I57="BHQ 1",'Pedido e Cotação'!F57=10),AL$27,IF(AND('Pedido e Cotação'!I57="BHQ 1",'Pedido e Cotação'!F57=25),AM$27,IF(AND('Pedido e Cotação'!I57="BHQ 1",'Pedido e Cotação'!F57=50),AN$27,IF(AND('Pedido e Cotação'!I57="BHQ 1",'Pedido e Cotação'!F57=100),AO$27,IF(AND('Pedido e Cotação'!I57="BHQ 1",'Pedido e Cotação'!F57=200),AP$27,IF(AND('Pedido e Cotação'!I57="BHQ 1",'Pedido e Cotação'!F57=1000),AQ$27,"")))))))</f>
        <v/>
      </c>
      <c r="W47" s="241" t="str">
        <f aca="false">IF('Pedido e Cotação'!I57=0,"",IF(AND('Pedido e Cotação'!I57="BHQ 2",'Pedido e Cotação'!F57=10),AL$28,IF(AND('Pedido e Cotação'!I57="BHQ 2",'Pedido e Cotação'!F57=25),AM$28,IF(AND('Pedido e Cotação'!I57="BHQ 2",'Pedido e Cotação'!F57=50),AN$28,IF(AND('Pedido e Cotação'!I57="BHQ 2",'Pedido e Cotação'!F57=100),AO$28,IF(AND('Pedido e Cotação'!I57="BHQ 2",'Pedido e Cotação'!F57=200),AP$28,IF(AND('Pedido e Cotação'!I57="BHQ 2",'Pedido e Cotação'!F57=1000),AQ$28,"")))))))</f>
        <v/>
      </c>
      <c r="X47" s="241" t="str">
        <f aca="false">IF('Pedido e Cotação'!I57=0,"",IF(AND('Pedido e Cotação'!I57="BHQ 3",'Pedido e Cotação'!F57=10),AL$29,IF(AND('Pedido e Cotação'!I57="BHQ 3",'Pedido e Cotação'!F57=25),AM$29,IF(AND('Pedido e Cotação'!I57="BHQ 3",'Pedido e Cotação'!F57=50),AN$29,IF(AND('Pedido e Cotação'!I57="BHQ 3",'Pedido e Cotação'!F57=100),AO$29,IF(AND('Pedido e Cotação'!I57="BHQ 3",'Pedido e Cotação'!F57=200),AP$29,IF(AND('Pedido e Cotação'!I57="BHQ 3",'Pedido e Cotação'!F57=1000),AQ$29,"")))))))</f>
        <v/>
      </c>
      <c r="Y47" s="241" t="str">
        <f aca="false">IF('Pedido e Cotação'!I57=0,"",IF(AND('Pedido e Cotação'!I57="ROX",'Pedido e Cotação'!F57=10),AL$31,IF(AND('Pedido e Cotação'!I57="ROX",'Pedido e Cotação'!F57=25),AM$31,IF(AND('Pedido e Cotação'!I57="ROX",'Pedido e Cotação'!F57=50),AN$31,IF(AND('Pedido e Cotação'!I57="ROX",'Pedido e Cotação'!F57=100),AO$31,IF(AND('Pedido e Cotação'!I57="ROX",'Pedido e Cotação'!F57=200),AP$31,IF(AND('Pedido e Cotação'!I57="ROX",'Pedido e Cotação'!F57=1000),AQ$31,"")))))))</f>
        <v/>
      </c>
      <c r="Z47" s="241" t="str">
        <f aca="false">IF('Pedido e Cotação'!I57=0,"",IF(AND('Pedido e Cotação'!I57="Dabcyl",'Pedido e Cotação'!F57=10),AL$30,IF(AND('Pedido e Cotação'!I57="Dabcyl",'Pedido e Cotação'!F57=25),AM$30,IF(AND('Pedido e Cotação'!I57="Dabcyl",'Pedido e Cotação'!F57=50),AN$30,IF(AND('Pedido e Cotação'!I57="Dabcyl",'Pedido e Cotação'!F57=100),AO$30,IF(AND('Pedido e Cotação'!I57="Dabcyl",'Pedido e Cotação'!F57=200),AP$30,IF(AND('Pedido e Cotação'!I57="Dabcyl",'Pedido e Cotação'!F57=1000),AQ$30,"")))))))</f>
        <v/>
      </c>
      <c r="AA47" s="242" t="str">
        <f aca="false">IF('Pedido e Cotação'!I57=0,"",IF(AND('Pedido e Cotação'!I57="Colesterol TEG",'Pedido e Cotação'!F57=10),AL$32,IF(AND('Pedido e Cotação'!I57="Colesterol TEG",'Pedido e Cotação'!F57=25),AM$32,IF(AND('Pedido e Cotação'!I57="Colesterol TEG",'Pedido e Cotação'!F57=50),AN$32,IF(AND('Pedido e Cotação'!I57="Colesterol TEG",'Pedido e Cotação'!F57=100),AO$32,IF(AND('Pedido e Cotação'!I57="Colesterol TEG",'Pedido e Cotação'!F57=200),AP$32,IF(AND('Pedido e Cotação'!I57="Colesterol TEG",'Pedido e Cotação'!F57=1000),AQ$32,"")))))))</f>
        <v/>
      </c>
      <c r="AB47" s="242" t="str">
        <f aca="false">IF('Pedido e Cotação'!I57=0,"",IF(AND('Pedido e Cotação'!I57="Ferroceno",'Pedido e Cotação'!F57=10),AL$33,IF(AND('Pedido e Cotação'!I57="Ferroceno",'Pedido e Cotação'!F57=25),AM$33,IF(AND('Pedido e Cotação'!I57="Ferroceno",'Pedido e Cotação'!F57=50),AN$33,IF(AND('Pedido e Cotação'!I57="Ferroceno",'Pedido e Cotação'!F57=100),AO$33,IF(AND('Pedido e Cotação'!I57="Ferroceno",'Pedido e Cotação'!F57=200),AP$33,IF(AND('Pedido e Cotação'!I57="Ferroceno",'Pedido e Cotação'!F57=1000),AQ$33,"")))))))</f>
        <v/>
      </c>
      <c r="AC47" s="242" t="str">
        <f aca="false">IF('Pedido e Cotação'!I57=0,"",IF(AND('Pedido e Cotação'!I57="Spacer C3",'Pedido e Cotação'!F57=10),AL$36,IF(AND('Pedido e Cotação'!I57="Spacer C3",'Pedido e Cotação'!F57=25),AM$36,IF(AND('Pedido e Cotação'!I57="Spacer C3",'Pedido e Cotação'!F57=50),AN$36,IF(AND('Pedido e Cotação'!I57="Spacer C3",'Pedido e Cotação'!F57=100),AO$36,IF(AND('Pedido e Cotação'!I57="Spacer C3",'Pedido e Cotação'!F57=200),AP$36,IF(AND('Pedido e Cotação'!I57="Spacer C3",'Pedido e Cotação'!F57=1000),AQ$36,"")))))))</f>
        <v/>
      </c>
      <c r="AD47" s="242" t="str">
        <f aca="false">IF('Pedido e Cotação'!I57=0,"",IF(AND('Pedido e Cotação'!I57="Spacer C6",'Pedido e Cotação'!F57=10),AL$37,IF(AND('Pedido e Cotação'!I57="Spacer C6",'Pedido e Cotação'!F57=25),AM$37,IF(AND('Pedido e Cotação'!I57="Spacer C6",'Pedido e Cotação'!F57=50),AN$37,IF(AND('Pedido e Cotação'!I57="Spacer C6",'Pedido e Cotação'!F57=100),AO$37,IF(AND('Pedido e Cotação'!I57="Spacer C6",'Pedido e Cotação'!F57=200),AP$37,IF(AND('Pedido e Cotação'!I57="Spacer C6",'Pedido e Cotação'!F57=1000),AQ$37,"")))))))</f>
        <v/>
      </c>
      <c r="AE47" s="242" t="str">
        <f aca="false">IF('Pedido e Cotação'!I57=0,"",IF(AND('Pedido e Cotação'!I57="Biotina",'Pedido e Cotação'!F57=10),AL$38,IF(AND('Pedido e Cotação'!I57="Biotina",'Pedido e Cotação'!F57=25),AM$38,IF(AND('Pedido e Cotação'!I57="Biotina",'Pedido e Cotação'!F57=50),AN$38,IF(AND('Pedido e Cotação'!I57="Biotina",'Pedido e Cotação'!F57=100),AO$38,IF(AND('Pedido e Cotação'!I57="Biotina",'Pedido e Cotação'!F57=200),AP$38,IF(AND('Pedido e Cotação'!I57="Biotina",'Pedido e Cotação'!F57=1000),AQ$38,"")))))))</f>
        <v/>
      </c>
      <c r="AF47" s="242" t="str">
        <f aca="false">IF('Pedido e Cotação'!I57=0,"",IF(AND('Pedido e Cotação'!I57="Fosforilação",'Pedido e Cotação'!F57=10),AL$39,IF(AND('Pedido e Cotação'!I57="Fosforilação",'Pedido e Cotação'!F57=25),AM$39,IF(AND('Pedido e Cotação'!I57="Fosforilação",'Pedido e Cotação'!F57=50),AN$39,IF(AND('Pedido e Cotação'!I57="Fosforilação",'Pedido e Cotação'!F57=100),AO$39,IF(AND('Pedido e Cotação'!I57="Fosforilação",'Pedido e Cotação'!F57=200),AP$39,IF(AND('Pedido e Cotação'!I57="Fosforilação",'Pedido e Cotação'!F57=1000),AQ$39,"")))))))</f>
        <v/>
      </c>
      <c r="AG47" s="242" t="str">
        <f aca="false">IF('Pedido e Cotação'!I57=0,"",IF(AND('Pedido e Cotação'!I57="Thiol C6",'Pedido e Cotação'!F57=10),AL$34,IF(AND('Pedido e Cotação'!I57="Thiol C6",'Pedido e Cotação'!F57=25),AM$34,IF(AND('Pedido e Cotação'!I57="Thiol C6",'Pedido e Cotação'!F57=50),AN$34,IF(AND('Pedido e Cotação'!I57="Thiol C6",'Pedido e Cotação'!F57=100),AO$34,IF(AND('Pedido e Cotação'!I57="Thiol C6",'Pedido e Cotação'!F57=200),AP$34,IF(AND('Pedido e Cotação'!I57="Thiol C6",'Pedido e Cotação'!F57=1000),AQ$34,"")))))))</f>
        <v/>
      </c>
      <c r="AH47" s="242" t="str">
        <f aca="false">IF('Pedido e Cotação'!I57=0,"",IF(AND('Pedido e Cotação'!I57="Dithiol Serinol",'Pedido e Cotação'!F57=10),AL$35,IF(AND('Pedido e Cotação'!I57="Dithiol Serinol",'Pedido e Cotação'!F57=25),AM$35,IF(AND('Pedido e Cotação'!I57="Dithiol Serinol",'Pedido e Cotação'!F57=50),AN$35,IF(AND('Pedido e Cotação'!I57="Dithiol Serinol",'Pedido e Cotação'!F57=100),AO$35,IF(AND('Pedido e Cotação'!I57="Dithiol Serinol",'Pedido e Cotação'!F57=200),AP$35,IF(AND('Pedido e Cotação'!I57="Dithiol Serinol",'Pedido e Cotação'!F57=1000),AQ$35,"")))))))</f>
        <v/>
      </c>
      <c r="AI47" s="241" t="n">
        <f aca="false">SUM(A47:AH47)</f>
        <v>0</v>
      </c>
    </row>
    <row r="48" customFormat="false" ht="12.75" hidden="false" customHeight="false" outlineLevel="0" collapsed="false">
      <c r="A48" s="241" t="str">
        <f aca="false">IF('Pedido e Cotação'!H58=0,"",IF(AND('Pedido e Cotação'!H58="FAM",'Pedido e Cotação'!F58=10),AL$6,IF(AND('Pedido e Cotação'!H58="FAM",'Pedido e Cotação'!F58=25),AM$6,IF(AND('Pedido e Cotação'!H58="FAM",'Pedido e Cotação'!F58=50),AN$6,IF(AND('Pedido e Cotação'!H58="FAM",'Pedido e Cotação'!F58=100),AO$6,IF(AND('Pedido e Cotação'!H58="FAM",'Pedido e Cotação'!F58=200),AP$6,IF(AND('Pedido e Cotação'!H58="FAM",'Pedido e Cotação'!F58=1000),AQ$6,"")))))))</f>
        <v/>
      </c>
      <c r="B48" s="241" t="str">
        <f aca="false">IF('Pedido e Cotação'!H58=0,"",IF(AND('Pedido e Cotação'!H58="Fosforilação",'Pedido e Cotação'!F58=10),AL$7,IF(AND('Pedido e Cotação'!H58="Fosforilação",'Pedido e Cotação'!F58=25),AM$7,IF(AND('Pedido e Cotação'!H58="Fosforilação",'Pedido e Cotação'!F58=50),AN$7,IF(AND('Pedido e Cotação'!H58="Fosforilação",'Pedido e Cotação'!F58=100),AO$7,IF(AND('Pedido e Cotação'!H58="Fosforilação",'Pedido e Cotação'!F58=200),AP$7,IF(AND('Pedido e Cotação'!H58="Fosforilação",'Pedido e Cotação'!F58=1000),AQ$7,"")))))))</f>
        <v/>
      </c>
      <c r="C48" s="241" t="str">
        <f aca="false">IF('Pedido e Cotação'!H58=0,"",IF(AND('Pedido e Cotação'!H58="Quasar 570",'Pedido e Cotação'!F58=10),AL$8,IF(AND('Pedido e Cotação'!H58="Quasar 570",'Pedido e Cotação'!F58=25),AM$8,IF(AND('Pedido e Cotação'!H58="Quasar 570",'Pedido e Cotação'!F58=50),AN$8,IF(AND('Pedido e Cotação'!H58="Quasar 570",'Pedido e Cotação'!F58=100),AO$8,IF(AND('Pedido e Cotação'!H58="Quasar 570",'Pedido e Cotação'!F58=200),AP$8,IF(AND('Pedido e Cotação'!H58="Quasar 570",'Pedido e Cotação'!F58=1000),AQ$8,"")))))))</f>
        <v/>
      </c>
      <c r="D48" s="241" t="str">
        <f aca="false">IF('Pedido e Cotação'!H58=0,"",IF(AND('Pedido e Cotação'!H58="Quasar 670",'Pedido e Cotação'!F58=10),AL$9,IF(AND('Pedido e Cotação'!H58="Quasar 670",'Pedido e Cotação'!F58=25),AM$9,IF(AND('Pedido e Cotação'!H58="Quasar 670",'Pedido e Cotação'!F58=50),AN$9,IF(AND('Pedido e Cotação'!H58="Quasar 670",'Pedido e Cotação'!F58=100),AO$9,IF(AND('Pedido e Cotação'!H58="Quasar 670",'Pedido e Cotação'!F58=200),AP$9,IF(AND('Pedido e Cotação'!H58="Quasar 670",'Pedido e Cotação'!F58=1000),AQ$9,"")))))))</f>
        <v/>
      </c>
      <c r="E48" s="241" t="str">
        <f aca="false">IF('Pedido e Cotação'!H58=0,"",IF(AND('Pedido e Cotação'!H58="Quasar 705",'Pedido e Cotação'!F58=10),AL$10,IF(AND('Pedido e Cotação'!H58="Quasar 705",'Pedido e Cotação'!F58=25),AM$10,IF(AND('Pedido e Cotação'!H58="Quasar 705",'Pedido e Cotação'!F58=50),AN$10,IF(AND('Pedido e Cotação'!H58="Quasar 705",'Pedido e Cotação'!F58=100),AO$10,IF(AND('Pedido e Cotação'!H58="Quasar 705",'Pedido e Cotação'!F58=200),AP$10,IF(AND('Pedido e Cotação'!H58="Quasar 705",'Pedido e Cotação'!F58=1000),AQ$10,"")))))))</f>
        <v/>
      </c>
      <c r="F48" s="241" t="str">
        <f aca="false">IF('Pedido e Cotação'!H58=0,"",IF(AND('Pedido e Cotação'!H58="CAL Flúor Orange 560",'Pedido e Cotação'!F58=10),AL$11,IF(AND('Pedido e Cotação'!H58="CAL Flúor Orange 560",'Pedido e Cotação'!F58=25),AM$11,IF(AND('Pedido e Cotação'!H58="CAL Flúor Orange 560",'Pedido e Cotação'!F58=50),AN$11,IF(AND('Pedido e Cotação'!H58="CAL Flúor Orange 560",'Pedido e Cotação'!F58=100),AO$11,IF(AND('Pedido e Cotação'!H58="CAL Flúor Orange 560",'Pedido e Cotação'!F58=200),AP$11,IF(AND('Pedido e Cotação'!H58="CAL Flúor Orange 560",'Pedido e Cotação'!F58=1000),AQ$11,"")))))))</f>
        <v/>
      </c>
      <c r="G48" s="241" t="str">
        <f aca="false">IF('Pedido e Cotação'!H58=0,"",IF(AND('Pedido e Cotação'!H58="CAL Flúor Red 590",'Pedido e Cotação'!F58=10),AL$12,IF(AND('Pedido e Cotação'!H58="CAL Flúor Red 590",'Pedido e Cotação'!F58=25),AM$12,IF(AND('Pedido e Cotação'!H58="CAL Flúor Red 590",'Pedido e Cotação'!F58=50),AN$12,IF(AND('Pedido e Cotação'!H58="CAL Flúor Red 590",'Pedido e Cotação'!F58=100),AO$12,IF(AND('Pedido e Cotação'!H58="CAL Flúor Red 590",'Pedido e Cotação'!F58=200),AP$12,IF(AND('Pedido e Cotação'!H58="CAL Flúor Red 590",'Pedido e Cotação'!F58=1000),AQ$12,"")))))))</f>
        <v/>
      </c>
      <c r="H48" s="241" t="str">
        <f aca="false">IF('Pedido e Cotação'!H58=0,"",IF(AND('Pedido e Cotação'!H58="CAL Flúor Red 610",'Pedido e Cotação'!F58=10),AL$13,IF(AND('Pedido e Cotação'!H58="CAL Flúor Red 610",'Pedido e Cotação'!F58=25),AM$13,IF(AND('Pedido e Cotação'!H58="CAL Flúor Red 610",'Pedido e Cotação'!F58=50),AN$13,IF(AND('Pedido e Cotação'!H58="CAL Flúor Red 610",'Pedido e Cotação'!F58=100),AO$13,IF(AND('Pedido e Cotação'!H58="CAL Flúor Red 610",'Pedido e Cotação'!F58=200),AP$13,IF(AND('Pedido e Cotação'!H58="CAL Flúor Red 610",'Pedido e Cotação'!F58=1000),AQ$13,"")))))))</f>
        <v/>
      </c>
      <c r="I48" s="241" t="str">
        <f aca="false">IF('Pedido e Cotação'!H58=0,"",IF(AND('Pedido e Cotação'!H58="TET",'Pedido e Cotação'!F58=10),AL$14,IF(AND('Pedido e Cotação'!H58="TET",'Pedido e Cotação'!F58=25),AM$14,IF(AND('Pedido e Cotação'!H58="TET",'Pedido e Cotação'!F58=50),AN$14,IF(AND('Pedido e Cotação'!H58="TET",'Pedido e Cotação'!F58=100),AO$14,IF(AND('Pedido e Cotação'!H58="TET",'Pedido e Cotação'!F58=200),AP$14,IF(AND('Pedido e Cotação'!H58="TET",'Pedido e Cotação'!F58=1000),AQ$14,"")))))))</f>
        <v/>
      </c>
      <c r="J48" s="241" t="str">
        <f aca="false">IF('Pedido e Cotação'!H58=0,"",IF(AND('Pedido e Cotação'!H58="PEG-6",'Pedido e Cotação'!F58=10),AL$19,IF(AND('Pedido e Cotação'!H58="PEG-6",'Pedido e Cotação'!F58=25),AM$19,IF(AND('Pedido e Cotação'!H58="PEG-6",'Pedido e Cotação'!F58=50),AN$19,IF(AND('Pedido e Cotação'!H58="PEG-6",'Pedido e Cotação'!F58=100),AO$19,IF(AND('Pedido e Cotação'!H58="PEG-6",'Pedido e Cotação'!F58=200),AP$19,IF(AND('Pedido e Cotação'!H58="PEG-6",'Pedido e Cotação'!F58=1000),AQ$19,"")))))))</f>
        <v/>
      </c>
      <c r="K48" s="241" t="str">
        <f aca="false">IF('Pedido e Cotação'!H58=0,"",IF(AND('Pedido e Cotação'!H58="Biotina",'Pedido e Cotação'!F58=10),AL$18,IF(AND('Pedido e Cotação'!H58="Biotina",'Pedido e Cotação'!F58=25),AM$18,IF(AND('Pedido e Cotação'!H58="Biotina",'Pedido e Cotação'!F58=50),AN$18,IF(AND('Pedido e Cotação'!H58="Biotina",'Pedido e Cotação'!F58=100),AO$18,IF(AND('Pedido e Cotação'!H58="Biotina",'Pedido e Cotação'!F58=200),AP$18,IF(AND('Pedido e Cotação'!H58="Biotina",'Pedido e Cotação'!F58=1000),AQ$18,"")))))))</f>
        <v/>
      </c>
      <c r="L48" s="241" t="str">
        <f aca="false">IF('Pedido e Cotação'!H58=0,"",IF(AND('Pedido e Cotação'!H58="Thiol C6",'Pedido e Cotação'!F58=10),AL$22,IF(AND('Pedido e Cotação'!H58="Thiol C6",'Pedido e Cotação'!F58=25),AM$22,IF(AND('Pedido e Cotação'!H58="Thiol C6",'Pedido e Cotação'!F58=50),AN$22,IF(AND('Pedido e Cotação'!H58="Thiol C6",'Pedido e Cotação'!F58=100),AO$22,IF(AND('Pedido e Cotação'!H58="Thiol C6",'Pedido e Cotação'!F58=200),AP$22,IF(AND('Pedido e Cotação'!H58="Thiol C6",'Pedido e Cotação'!F58=1000),AQ$22,"")))))))</f>
        <v/>
      </c>
      <c r="M48" s="241" t="str">
        <f aca="false">IF('Pedido e Cotação'!H58=0,"",IF(AND('Pedido e Cotação'!H58="Cy3",'Pedido e Cotação'!F58=10),AL$16,IF(AND('Pedido e Cotação'!H58="Cy3",'Pedido e Cotação'!F58=25),AM$16,IF(AND('Pedido e Cotação'!H58="Cy3",'Pedido e Cotação'!F58=50),AN$16,IF(AND('Pedido e Cotação'!H58="Cy3",'Pedido e Cotação'!F58=100),AO$16,IF(AND('Pedido e Cotação'!H58="Cy3",'Pedido e Cotação'!F58=200),AP$16,IF(AND('Pedido e Cotação'!H58="Cy3",'Pedido e Cotação'!F58=1000),AQ$16,"")))))))</f>
        <v/>
      </c>
      <c r="N48" s="241" t="str">
        <f aca="false">IF('Pedido e Cotação'!H58=0,"",IF(AND('Pedido e Cotação'!H58="Cy5",'Pedido e Cotação'!F58=10),AL$17,IF(AND('Pedido e Cotação'!H58="Cy5",'Pedido e Cotação'!F58=25),AM$17,IF(AND('Pedido e Cotação'!H58="Cy5",'Pedido e Cotação'!F58=50),AN$17,IF(AND('Pedido e Cotação'!H58="Cy5",'Pedido e Cotação'!F58=100),AO$17,IF(AND('Pedido e Cotação'!H58="Cy5",'Pedido e Cotação'!F58=200),AP$17,IF(AND('Pedido e Cotação'!H58="Cy5",'Pedido e Cotação'!F58=1000),AQ$17,"")))))))</f>
        <v/>
      </c>
      <c r="O48" s="241" t="str">
        <f aca="false">IF('Pedido e Cotação'!H58=0,"",IF(AND('Pedido e Cotação'!H58="C3 Spacer",'Pedido e Cotação'!F58=10),AL$20,IF(AND('Pedido e Cotação'!H58="C3 Spacer",'Pedido e Cotação'!F58=25),AM$20,IF(AND('Pedido e Cotação'!H58="C3 Spacer",'Pedido e Cotação'!F58=50),AN$20,IF(AND('Pedido e Cotação'!H58="C3 Spacer",'Pedido e Cotação'!F58=100),AO$20,IF(AND('Pedido e Cotação'!H58="C3 Spacer",'Pedido e Cotação'!F58=200),AP$20,IF(AND('Pedido e Cotação'!H58="C3 Spacer",'Pedido e Cotação'!F58=1000),AQ$20,"")))))))</f>
        <v/>
      </c>
      <c r="P48" s="241" t="str">
        <f aca="false">IF('Pedido e Cotação'!H58=0,"",IF(AND('Pedido e Cotação'!H58="C6 Spacer",'Pedido e Cotação'!F58=10),AL$21,IF(AND('Pedido e Cotação'!H58="C6 Spacer",'Pedido e Cotação'!F58=25),AM$21,IF(AND('Pedido e Cotação'!H58="C6 Spacer",'Pedido e Cotação'!F58=50),AN$21,IF(AND('Pedido e Cotação'!H58="C6 Spacer",'Pedido e Cotação'!F58=100),AO$21,IF(AND('Pedido e Cotação'!H58="C6 Spacer",'Pedido e Cotação'!F58=200),AP$21,IF(AND('Pedido e Cotação'!H58="C6 Spacer",'Pedido e Cotação'!F58=1000),AQ$21,"")))))))</f>
        <v/>
      </c>
      <c r="Q48" s="241" t="str">
        <f aca="false">IF('Pedido e Cotação'!H58=0,"",IF(AND('Pedido e Cotação'!H58="HEX",'Pedido e Cotação'!F58=10),AL$15,IF(AND('Pedido e Cotação'!H58="HEX",'Pedido e Cotação'!F58=25),AM$15,IF(AND('Pedido e Cotação'!H58="HEX",'Pedido e Cotação'!F58=50),AN$15,IF(AND('Pedido e Cotação'!H58="HEX",'Pedido e Cotação'!F58=100),AO$15,IF(AND('Pedido e Cotação'!H58="HEX",'Pedido e Cotação'!F58=200),AP$15,IF(AND('Pedido e Cotação'!H58="HEX",'Pedido e Cotação'!F58=1000),AQ$15,"")))))))</f>
        <v/>
      </c>
      <c r="R48" s="241" t="str">
        <f aca="false">IF('Pedido e Cotação'!H58=0,"",IF(AND('Pedido e Cotação'!H58="Amino C6",'Pedido e Cotação'!F58=10),AL$23,IF(AND('Pedido e Cotação'!H58="Amino C6",'Pedido e Cotação'!F58=25),AM$23,IF(AND('Pedido e Cotação'!H58="Amino C6",'Pedido e Cotação'!F58=50),AN$23,IF(AND('Pedido e Cotação'!H58="Amino C6",'Pedido e Cotação'!F58=100),AO$23,IF(AND('Pedido e Cotação'!H58="Amino C6",'Pedido e Cotação'!F58=200),AP$23,IF(AND('Pedido e Cotação'!H58="Amino C6",'Pedido e Cotação'!F58=1000),AQ$23,"")))))))</f>
        <v/>
      </c>
      <c r="S48" s="241" t="str">
        <f aca="false">IF('Pedido e Cotação'!I58=0,"",IF(AND('Pedido e Cotação'!I58="FAM",'Pedido e Cotação'!F58=10),AL$24,IF(AND('Pedido e Cotação'!I58="FAM",'Pedido e Cotação'!F58=25),AM$24,IF(AND('Pedido e Cotação'!I58="FAM",'Pedido e Cotação'!F58=50),AN$24,IF(AND('Pedido e Cotação'!I58="FAM",'Pedido e Cotação'!F58=100),AO$24,IF(AND('Pedido e Cotação'!I58="FAM",'Pedido e Cotação'!F58=200),AP$24,IF(AND('Pedido e Cotação'!I58="FAM",'Pedido e Cotação'!F58=1000),AQ$24,"")))))))</f>
        <v/>
      </c>
      <c r="T48" s="241" t="str">
        <f aca="false">IF('Pedido e Cotação'!I58=0,"",IF(AND('Pedido e Cotação'!I58="Amino On",'Pedido e Cotação'!F58=10),AL$25,IF(AND('Pedido e Cotação'!I58="Amino On",'Pedido e Cotação'!F58=25),AM$25,IF(AND('Pedido e Cotação'!I58="Amino On",'Pedido e Cotação'!F58=50),AN$25,IF(AND('Pedido e Cotação'!I58="Amino On",'Pedido e Cotação'!F58=100),AO$25,IF(AND('Pedido e Cotação'!I58="Amino On",'Pedido e Cotação'!F58=200),AP$25,IF(AND('Pedido e Cotação'!I58="Amino On",'Pedido e Cotação'!F58=1000),AQ$25,"")))))))</f>
        <v/>
      </c>
      <c r="U48" s="241" t="str">
        <f aca="false">IF('Pedido e Cotação'!I58=0,"",IF(AND('Pedido e Cotação'!I58="TAMRA",'Pedido e Cotação'!F58=10),AL$26,IF(AND('Pedido e Cotação'!I58="TAMRA",'Pedido e Cotação'!F58=25),AM$26,IF(AND('Pedido e Cotação'!I58="TAMRA",'Pedido e Cotação'!F58=50),AN$26,IF(AND('Pedido e Cotação'!I58="TAMRA",'Pedido e Cotação'!F58=100),AO$26,IF(AND('Pedido e Cotação'!I58="TAMRA",'Pedido e Cotação'!F58=200),AP$26,IF(AND('Pedido e Cotação'!I58="TAMRA",'Pedido e Cotação'!F58=1000),AQ$26,"")))))))</f>
        <v/>
      </c>
      <c r="V48" s="241" t="str">
        <f aca="false">IF('Pedido e Cotação'!I58=0,"",IF(AND('Pedido e Cotação'!I58="BHQ 1",'Pedido e Cotação'!F58=10),AL$27,IF(AND('Pedido e Cotação'!I58="BHQ 1",'Pedido e Cotação'!F58=25),AM$27,IF(AND('Pedido e Cotação'!I58="BHQ 1",'Pedido e Cotação'!F58=50),AN$27,IF(AND('Pedido e Cotação'!I58="BHQ 1",'Pedido e Cotação'!F58=100),AO$27,IF(AND('Pedido e Cotação'!I58="BHQ 1",'Pedido e Cotação'!F58=200),AP$27,IF(AND('Pedido e Cotação'!I58="BHQ 1",'Pedido e Cotação'!F58=1000),AQ$27,"")))))))</f>
        <v/>
      </c>
      <c r="W48" s="241" t="str">
        <f aca="false">IF('Pedido e Cotação'!I58=0,"",IF(AND('Pedido e Cotação'!I58="BHQ 2",'Pedido e Cotação'!F58=10),AL$28,IF(AND('Pedido e Cotação'!I58="BHQ 2",'Pedido e Cotação'!F58=25),AM$28,IF(AND('Pedido e Cotação'!I58="BHQ 2",'Pedido e Cotação'!F58=50),AN$28,IF(AND('Pedido e Cotação'!I58="BHQ 2",'Pedido e Cotação'!F58=100),AO$28,IF(AND('Pedido e Cotação'!I58="BHQ 2",'Pedido e Cotação'!F58=200),AP$28,IF(AND('Pedido e Cotação'!I58="BHQ 2",'Pedido e Cotação'!F58=1000),AQ$28,"")))))))</f>
        <v/>
      </c>
      <c r="X48" s="241" t="str">
        <f aca="false">IF('Pedido e Cotação'!I58=0,"",IF(AND('Pedido e Cotação'!I58="BHQ 3",'Pedido e Cotação'!F58=10),AL$29,IF(AND('Pedido e Cotação'!I58="BHQ 3",'Pedido e Cotação'!F58=25),AM$29,IF(AND('Pedido e Cotação'!I58="BHQ 3",'Pedido e Cotação'!F58=50),AN$29,IF(AND('Pedido e Cotação'!I58="BHQ 3",'Pedido e Cotação'!F58=100),AO$29,IF(AND('Pedido e Cotação'!I58="BHQ 3",'Pedido e Cotação'!F58=200),AP$29,IF(AND('Pedido e Cotação'!I58="BHQ 3",'Pedido e Cotação'!F58=1000),AQ$29,"")))))))</f>
        <v/>
      </c>
      <c r="Y48" s="241" t="str">
        <f aca="false">IF('Pedido e Cotação'!I58=0,"",IF(AND('Pedido e Cotação'!I58="ROX",'Pedido e Cotação'!F58=10),AL$31,IF(AND('Pedido e Cotação'!I58="ROX",'Pedido e Cotação'!F58=25),AM$31,IF(AND('Pedido e Cotação'!I58="ROX",'Pedido e Cotação'!F58=50),AN$31,IF(AND('Pedido e Cotação'!I58="ROX",'Pedido e Cotação'!F58=100),AO$31,IF(AND('Pedido e Cotação'!I58="ROX",'Pedido e Cotação'!F58=200),AP$31,IF(AND('Pedido e Cotação'!I58="ROX",'Pedido e Cotação'!F58=1000),AQ$31,"")))))))</f>
        <v/>
      </c>
      <c r="Z48" s="241" t="str">
        <f aca="false">IF('Pedido e Cotação'!I58=0,"",IF(AND('Pedido e Cotação'!I58="Dabcyl",'Pedido e Cotação'!F58=10),AL$30,IF(AND('Pedido e Cotação'!I58="Dabcyl",'Pedido e Cotação'!F58=25),AM$30,IF(AND('Pedido e Cotação'!I58="Dabcyl",'Pedido e Cotação'!F58=50),AN$30,IF(AND('Pedido e Cotação'!I58="Dabcyl",'Pedido e Cotação'!F58=100),AO$30,IF(AND('Pedido e Cotação'!I58="Dabcyl",'Pedido e Cotação'!F58=200),AP$30,IF(AND('Pedido e Cotação'!I58="Dabcyl",'Pedido e Cotação'!F58=1000),AQ$30,"")))))))</f>
        <v/>
      </c>
      <c r="AA48" s="242" t="str">
        <f aca="false">IF('Pedido e Cotação'!I58=0,"",IF(AND('Pedido e Cotação'!I58="Colesterol TEG",'Pedido e Cotação'!F58=10),AL$32,IF(AND('Pedido e Cotação'!I58="Colesterol TEG",'Pedido e Cotação'!F58=25),AM$32,IF(AND('Pedido e Cotação'!I58="Colesterol TEG",'Pedido e Cotação'!F58=50),AN$32,IF(AND('Pedido e Cotação'!I58="Colesterol TEG",'Pedido e Cotação'!F58=100),AO$32,IF(AND('Pedido e Cotação'!I58="Colesterol TEG",'Pedido e Cotação'!F58=200),AP$32,IF(AND('Pedido e Cotação'!I58="Colesterol TEG",'Pedido e Cotação'!F58=1000),AQ$32,"")))))))</f>
        <v/>
      </c>
      <c r="AB48" s="242" t="str">
        <f aca="false">IF('Pedido e Cotação'!I58=0,"",IF(AND('Pedido e Cotação'!I58="Ferroceno",'Pedido e Cotação'!F58=10),AL$33,IF(AND('Pedido e Cotação'!I58="Ferroceno",'Pedido e Cotação'!F58=25),AM$33,IF(AND('Pedido e Cotação'!I58="Ferroceno",'Pedido e Cotação'!F58=50),AN$33,IF(AND('Pedido e Cotação'!I58="Ferroceno",'Pedido e Cotação'!F58=100),AO$33,IF(AND('Pedido e Cotação'!I58="Ferroceno",'Pedido e Cotação'!F58=200),AP$33,IF(AND('Pedido e Cotação'!I58="Ferroceno",'Pedido e Cotação'!F58=1000),AQ$33,"")))))))</f>
        <v/>
      </c>
      <c r="AC48" s="242" t="str">
        <f aca="false">IF('Pedido e Cotação'!I58=0,"",IF(AND('Pedido e Cotação'!I58="Spacer C3",'Pedido e Cotação'!F58=10),AL$36,IF(AND('Pedido e Cotação'!I58="Spacer C3",'Pedido e Cotação'!F58=25),AM$36,IF(AND('Pedido e Cotação'!I58="Spacer C3",'Pedido e Cotação'!F58=50),AN$36,IF(AND('Pedido e Cotação'!I58="Spacer C3",'Pedido e Cotação'!F58=100),AO$36,IF(AND('Pedido e Cotação'!I58="Spacer C3",'Pedido e Cotação'!F58=200),AP$36,IF(AND('Pedido e Cotação'!I58="Spacer C3",'Pedido e Cotação'!F58=1000),AQ$36,"")))))))</f>
        <v/>
      </c>
      <c r="AD48" s="242" t="str">
        <f aca="false">IF('Pedido e Cotação'!I58=0,"",IF(AND('Pedido e Cotação'!I58="Spacer C6",'Pedido e Cotação'!F58=10),AL$37,IF(AND('Pedido e Cotação'!I58="Spacer C6",'Pedido e Cotação'!F58=25),AM$37,IF(AND('Pedido e Cotação'!I58="Spacer C6",'Pedido e Cotação'!F58=50),AN$37,IF(AND('Pedido e Cotação'!I58="Spacer C6",'Pedido e Cotação'!F58=100),AO$37,IF(AND('Pedido e Cotação'!I58="Spacer C6",'Pedido e Cotação'!F58=200),AP$37,IF(AND('Pedido e Cotação'!I58="Spacer C6",'Pedido e Cotação'!F58=1000),AQ$37,"")))))))</f>
        <v/>
      </c>
      <c r="AE48" s="242" t="str">
        <f aca="false">IF('Pedido e Cotação'!I58=0,"",IF(AND('Pedido e Cotação'!I58="Biotina",'Pedido e Cotação'!F58=10),AL$38,IF(AND('Pedido e Cotação'!I58="Biotina",'Pedido e Cotação'!F58=25),AM$38,IF(AND('Pedido e Cotação'!I58="Biotina",'Pedido e Cotação'!F58=50),AN$38,IF(AND('Pedido e Cotação'!I58="Biotina",'Pedido e Cotação'!F58=100),AO$38,IF(AND('Pedido e Cotação'!I58="Biotina",'Pedido e Cotação'!F58=200),AP$38,IF(AND('Pedido e Cotação'!I58="Biotina",'Pedido e Cotação'!F58=1000),AQ$38,"")))))))</f>
        <v/>
      </c>
      <c r="AF48" s="242" t="str">
        <f aca="false">IF('Pedido e Cotação'!I58=0,"",IF(AND('Pedido e Cotação'!I58="Fosforilação",'Pedido e Cotação'!F58=10),AL$39,IF(AND('Pedido e Cotação'!I58="Fosforilação",'Pedido e Cotação'!F58=25),AM$39,IF(AND('Pedido e Cotação'!I58="Fosforilação",'Pedido e Cotação'!F58=50),AN$39,IF(AND('Pedido e Cotação'!I58="Fosforilação",'Pedido e Cotação'!F58=100),AO$39,IF(AND('Pedido e Cotação'!I58="Fosforilação",'Pedido e Cotação'!F58=200),AP$39,IF(AND('Pedido e Cotação'!I58="Fosforilação",'Pedido e Cotação'!F58=1000),AQ$39,"")))))))</f>
        <v/>
      </c>
      <c r="AG48" s="242" t="str">
        <f aca="false">IF('Pedido e Cotação'!I58=0,"",IF(AND('Pedido e Cotação'!I58="Thiol C6",'Pedido e Cotação'!F58=10),AL$34,IF(AND('Pedido e Cotação'!I58="Thiol C6",'Pedido e Cotação'!F58=25),AM$34,IF(AND('Pedido e Cotação'!I58="Thiol C6",'Pedido e Cotação'!F58=50),AN$34,IF(AND('Pedido e Cotação'!I58="Thiol C6",'Pedido e Cotação'!F58=100),AO$34,IF(AND('Pedido e Cotação'!I58="Thiol C6",'Pedido e Cotação'!F58=200),AP$34,IF(AND('Pedido e Cotação'!I58="Thiol C6",'Pedido e Cotação'!F58=1000),AQ$34,"")))))))</f>
        <v/>
      </c>
      <c r="AH48" s="242" t="str">
        <f aca="false">IF('Pedido e Cotação'!I58=0,"",IF(AND('Pedido e Cotação'!I58="Dithiol Serinol",'Pedido e Cotação'!F58=10),AL$35,IF(AND('Pedido e Cotação'!I58="Dithiol Serinol",'Pedido e Cotação'!F58=25),AM$35,IF(AND('Pedido e Cotação'!I58="Dithiol Serinol",'Pedido e Cotação'!F58=50),AN$35,IF(AND('Pedido e Cotação'!I58="Dithiol Serinol",'Pedido e Cotação'!F58=100),AO$35,IF(AND('Pedido e Cotação'!I58="Dithiol Serinol",'Pedido e Cotação'!F58=200),AP$35,IF(AND('Pedido e Cotação'!I58="Dithiol Serinol",'Pedido e Cotação'!F58=1000),AQ$35,"")))))))</f>
        <v/>
      </c>
      <c r="AI48" s="241" t="n">
        <f aca="false">SUM(A48:AH48)</f>
        <v>0</v>
      </c>
    </row>
    <row r="49" customFormat="false" ht="12.75" hidden="false" customHeight="false" outlineLevel="0" collapsed="false">
      <c r="A49" s="241" t="str">
        <f aca="false">IF('Pedido e Cotação'!H59=0,"",IF(AND('Pedido e Cotação'!H59="FAM",'Pedido e Cotação'!F59=10),AL$6,IF(AND('Pedido e Cotação'!H59="FAM",'Pedido e Cotação'!F59=25),AM$6,IF(AND('Pedido e Cotação'!H59="FAM",'Pedido e Cotação'!F59=50),AN$6,IF(AND('Pedido e Cotação'!H59="FAM",'Pedido e Cotação'!F59=100),AO$6,IF(AND('Pedido e Cotação'!H59="FAM",'Pedido e Cotação'!F59=200),AP$6,IF(AND('Pedido e Cotação'!H59="FAM",'Pedido e Cotação'!F59=1000),AQ$6,"")))))))</f>
        <v/>
      </c>
      <c r="B49" s="241" t="str">
        <f aca="false">IF('Pedido e Cotação'!H59=0,"",IF(AND('Pedido e Cotação'!H59="Fosforilação",'Pedido e Cotação'!F59=10),AL$7,IF(AND('Pedido e Cotação'!H59="Fosforilação",'Pedido e Cotação'!F59=25),AM$7,IF(AND('Pedido e Cotação'!H59="Fosforilação",'Pedido e Cotação'!F59=50),AN$7,IF(AND('Pedido e Cotação'!H59="Fosforilação",'Pedido e Cotação'!F59=100),AO$7,IF(AND('Pedido e Cotação'!H59="Fosforilação",'Pedido e Cotação'!F59=200),AP$7,IF(AND('Pedido e Cotação'!H59="Fosforilação",'Pedido e Cotação'!F59=1000),AQ$7,"")))))))</f>
        <v/>
      </c>
      <c r="C49" s="241" t="str">
        <f aca="false">IF('Pedido e Cotação'!H59=0,"",IF(AND('Pedido e Cotação'!H59="Quasar 570",'Pedido e Cotação'!F59=10),AL$8,IF(AND('Pedido e Cotação'!H59="Quasar 570",'Pedido e Cotação'!F59=25),AM$8,IF(AND('Pedido e Cotação'!H59="Quasar 570",'Pedido e Cotação'!F59=50),AN$8,IF(AND('Pedido e Cotação'!H59="Quasar 570",'Pedido e Cotação'!F59=100),AO$8,IF(AND('Pedido e Cotação'!H59="Quasar 570",'Pedido e Cotação'!F59=200),AP$8,IF(AND('Pedido e Cotação'!H59="Quasar 570",'Pedido e Cotação'!F59=1000),AQ$8,"")))))))</f>
        <v/>
      </c>
      <c r="D49" s="241" t="str">
        <f aca="false">IF('Pedido e Cotação'!H59=0,"",IF(AND('Pedido e Cotação'!H59="Quasar 670",'Pedido e Cotação'!F59=10),AL$9,IF(AND('Pedido e Cotação'!H59="Quasar 670",'Pedido e Cotação'!F59=25),AM$9,IF(AND('Pedido e Cotação'!H59="Quasar 670",'Pedido e Cotação'!F59=50),AN$9,IF(AND('Pedido e Cotação'!H59="Quasar 670",'Pedido e Cotação'!F59=100),AO$9,IF(AND('Pedido e Cotação'!H59="Quasar 670",'Pedido e Cotação'!F59=200),AP$9,IF(AND('Pedido e Cotação'!H59="Quasar 670",'Pedido e Cotação'!F59=1000),AQ$9,"")))))))</f>
        <v/>
      </c>
      <c r="E49" s="241" t="str">
        <f aca="false">IF('Pedido e Cotação'!H59=0,"",IF(AND('Pedido e Cotação'!H59="Quasar 705",'Pedido e Cotação'!F59=10),AL$10,IF(AND('Pedido e Cotação'!H59="Quasar 705",'Pedido e Cotação'!F59=25),AM$10,IF(AND('Pedido e Cotação'!H59="Quasar 705",'Pedido e Cotação'!F59=50),AN$10,IF(AND('Pedido e Cotação'!H59="Quasar 705",'Pedido e Cotação'!F59=100),AO$10,IF(AND('Pedido e Cotação'!H59="Quasar 705",'Pedido e Cotação'!F59=200),AP$10,IF(AND('Pedido e Cotação'!H59="Quasar 705",'Pedido e Cotação'!F59=1000),AQ$10,"")))))))</f>
        <v/>
      </c>
      <c r="F49" s="241" t="str">
        <f aca="false">IF('Pedido e Cotação'!H59=0,"",IF(AND('Pedido e Cotação'!H59="CAL Flúor Orange 560",'Pedido e Cotação'!F59=10),AL$11,IF(AND('Pedido e Cotação'!H59="CAL Flúor Orange 560",'Pedido e Cotação'!F59=25),AM$11,IF(AND('Pedido e Cotação'!H59="CAL Flúor Orange 560",'Pedido e Cotação'!F59=50),AN$11,IF(AND('Pedido e Cotação'!H59="CAL Flúor Orange 560",'Pedido e Cotação'!F59=100),AO$11,IF(AND('Pedido e Cotação'!H59="CAL Flúor Orange 560",'Pedido e Cotação'!F59=200),AP$11,IF(AND('Pedido e Cotação'!H59="CAL Flúor Orange 560",'Pedido e Cotação'!F59=1000),AQ$11,"")))))))</f>
        <v/>
      </c>
      <c r="G49" s="241" t="str">
        <f aca="false">IF('Pedido e Cotação'!H59=0,"",IF(AND('Pedido e Cotação'!H59="CAL Flúor Red 590",'Pedido e Cotação'!F59=10),AL$12,IF(AND('Pedido e Cotação'!H59="CAL Flúor Red 590",'Pedido e Cotação'!F59=25),AM$12,IF(AND('Pedido e Cotação'!H59="CAL Flúor Red 590",'Pedido e Cotação'!F59=50),AN$12,IF(AND('Pedido e Cotação'!H59="CAL Flúor Red 590",'Pedido e Cotação'!F59=100),AO$12,IF(AND('Pedido e Cotação'!H59="CAL Flúor Red 590",'Pedido e Cotação'!F59=200),AP$12,IF(AND('Pedido e Cotação'!H59="CAL Flúor Red 590",'Pedido e Cotação'!F59=1000),AQ$12,"")))))))</f>
        <v/>
      </c>
      <c r="H49" s="241" t="str">
        <f aca="false">IF('Pedido e Cotação'!H59=0,"",IF(AND('Pedido e Cotação'!H59="CAL Flúor Red 610",'Pedido e Cotação'!F59=10),AL$13,IF(AND('Pedido e Cotação'!H59="CAL Flúor Red 610",'Pedido e Cotação'!F59=25),AM$13,IF(AND('Pedido e Cotação'!H59="CAL Flúor Red 610",'Pedido e Cotação'!F59=50),AN$13,IF(AND('Pedido e Cotação'!H59="CAL Flúor Red 610",'Pedido e Cotação'!F59=100),AO$13,IF(AND('Pedido e Cotação'!H59="CAL Flúor Red 610",'Pedido e Cotação'!F59=200),AP$13,IF(AND('Pedido e Cotação'!H59="CAL Flúor Red 610",'Pedido e Cotação'!F59=1000),AQ$13,"")))))))</f>
        <v/>
      </c>
      <c r="I49" s="241" t="str">
        <f aca="false">IF('Pedido e Cotação'!H59=0,"",IF(AND('Pedido e Cotação'!H59="TET",'Pedido e Cotação'!F59=10),AL$14,IF(AND('Pedido e Cotação'!H59="TET",'Pedido e Cotação'!F59=25),AM$14,IF(AND('Pedido e Cotação'!H59="TET",'Pedido e Cotação'!F59=50),AN$14,IF(AND('Pedido e Cotação'!H59="TET",'Pedido e Cotação'!F59=100),AO$14,IF(AND('Pedido e Cotação'!H59="TET",'Pedido e Cotação'!F59=200),AP$14,IF(AND('Pedido e Cotação'!H59="TET",'Pedido e Cotação'!F59=1000),AQ$14,"")))))))</f>
        <v/>
      </c>
      <c r="J49" s="241" t="str">
        <f aca="false">IF('Pedido e Cotação'!H59=0,"",IF(AND('Pedido e Cotação'!H59="PEG-6",'Pedido e Cotação'!F59=10),AL$19,IF(AND('Pedido e Cotação'!H59="PEG-6",'Pedido e Cotação'!F59=25),AM$19,IF(AND('Pedido e Cotação'!H59="PEG-6",'Pedido e Cotação'!F59=50),AN$19,IF(AND('Pedido e Cotação'!H59="PEG-6",'Pedido e Cotação'!F59=100),AO$19,IF(AND('Pedido e Cotação'!H59="PEG-6",'Pedido e Cotação'!F59=200),AP$19,IF(AND('Pedido e Cotação'!H59="PEG-6",'Pedido e Cotação'!F59=1000),AQ$19,"")))))))</f>
        <v/>
      </c>
      <c r="K49" s="241" t="str">
        <f aca="false">IF('Pedido e Cotação'!H59=0,"",IF(AND('Pedido e Cotação'!H59="Biotina",'Pedido e Cotação'!F59=10),AL$18,IF(AND('Pedido e Cotação'!H59="Biotina",'Pedido e Cotação'!F59=25),AM$18,IF(AND('Pedido e Cotação'!H59="Biotina",'Pedido e Cotação'!F59=50),AN$18,IF(AND('Pedido e Cotação'!H59="Biotina",'Pedido e Cotação'!F59=100),AO$18,IF(AND('Pedido e Cotação'!H59="Biotina",'Pedido e Cotação'!F59=200),AP$18,IF(AND('Pedido e Cotação'!H59="Biotina",'Pedido e Cotação'!F59=1000),AQ$18,"")))))))</f>
        <v/>
      </c>
      <c r="L49" s="241" t="str">
        <f aca="false">IF('Pedido e Cotação'!H59=0,"",IF(AND('Pedido e Cotação'!H59="Thiol C6",'Pedido e Cotação'!F59=10),AL$22,IF(AND('Pedido e Cotação'!H59="Thiol C6",'Pedido e Cotação'!F59=25),AM$22,IF(AND('Pedido e Cotação'!H59="Thiol C6",'Pedido e Cotação'!F59=50),AN$22,IF(AND('Pedido e Cotação'!H59="Thiol C6",'Pedido e Cotação'!F59=100),AO$22,IF(AND('Pedido e Cotação'!H59="Thiol C6",'Pedido e Cotação'!F59=200),AP$22,IF(AND('Pedido e Cotação'!H59="Thiol C6",'Pedido e Cotação'!F59=1000),AQ$22,"")))))))</f>
        <v/>
      </c>
      <c r="M49" s="241" t="str">
        <f aca="false">IF('Pedido e Cotação'!H59=0,"",IF(AND('Pedido e Cotação'!H59="Cy3",'Pedido e Cotação'!F59=10),AL$16,IF(AND('Pedido e Cotação'!H59="Cy3",'Pedido e Cotação'!F59=25),AM$16,IF(AND('Pedido e Cotação'!H59="Cy3",'Pedido e Cotação'!F59=50),AN$16,IF(AND('Pedido e Cotação'!H59="Cy3",'Pedido e Cotação'!F59=100),AO$16,IF(AND('Pedido e Cotação'!H59="Cy3",'Pedido e Cotação'!F59=200),AP$16,IF(AND('Pedido e Cotação'!H59="Cy3",'Pedido e Cotação'!F59=1000),AQ$16,"")))))))</f>
        <v/>
      </c>
      <c r="N49" s="241" t="str">
        <f aca="false">IF('Pedido e Cotação'!H59=0,"",IF(AND('Pedido e Cotação'!H59="Cy5",'Pedido e Cotação'!F59=10),AL$17,IF(AND('Pedido e Cotação'!H59="Cy5",'Pedido e Cotação'!F59=25),AM$17,IF(AND('Pedido e Cotação'!H59="Cy5",'Pedido e Cotação'!F59=50),AN$17,IF(AND('Pedido e Cotação'!H59="Cy5",'Pedido e Cotação'!F59=100),AO$17,IF(AND('Pedido e Cotação'!H59="Cy5",'Pedido e Cotação'!F59=200),AP$17,IF(AND('Pedido e Cotação'!H59="Cy5",'Pedido e Cotação'!F59=1000),AQ$17,"")))))))</f>
        <v/>
      </c>
      <c r="O49" s="241" t="str">
        <f aca="false">IF('Pedido e Cotação'!H59=0,"",IF(AND('Pedido e Cotação'!H59="C3 Spacer",'Pedido e Cotação'!F59=10),AL$20,IF(AND('Pedido e Cotação'!H59="C3 Spacer",'Pedido e Cotação'!F59=25),AM$20,IF(AND('Pedido e Cotação'!H59="C3 Spacer",'Pedido e Cotação'!F59=50),AN$20,IF(AND('Pedido e Cotação'!H59="C3 Spacer",'Pedido e Cotação'!F59=100),AO$20,IF(AND('Pedido e Cotação'!H59="C3 Spacer",'Pedido e Cotação'!F59=200),AP$20,IF(AND('Pedido e Cotação'!H59="C3 Spacer",'Pedido e Cotação'!F59=1000),AQ$20,"")))))))</f>
        <v/>
      </c>
      <c r="P49" s="241" t="str">
        <f aca="false">IF('Pedido e Cotação'!H59=0,"",IF(AND('Pedido e Cotação'!H59="C6 Spacer",'Pedido e Cotação'!F59=10),AL$21,IF(AND('Pedido e Cotação'!H59="C6 Spacer",'Pedido e Cotação'!F59=25),AM$21,IF(AND('Pedido e Cotação'!H59="C6 Spacer",'Pedido e Cotação'!F59=50),AN$21,IF(AND('Pedido e Cotação'!H59="C6 Spacer",'Pedido e Cotação'!F59=100),AO$21,IF(AND('Pedido e Cotação'!H59="C6 Spacer",'Pedido e Cotação'!F59=200),AP$21,IF(AND('Pedido e Cotação'!H59="C6 Spacer",'Pedido e Cotação'!F59=1000),AQ$21,"")))))))</f>
        <v/>
      </c>
      <c r="Q49" s="241" t="str">
        <f aca="false">IF('Pedido e Cotação'!H59=0,"",IF(AND('Pedido e Cotação'!H59="HEX",'Pedido e Cotação'!F59=10),AL$15,IF(AND('Pedido e Cotação'!H59="HEX",'Pedido e Cotação'!F59=25),AM$15,IF(AND('Pedido e Cotação'!H59="HEX",'Pedido e Cotação'!F59=50),AN$15,IF(AND('Pedido e Cotação'!H59="HEX",'Pedido e Cotação'!F59=100),AO$15,IF(AND('Pedido e Cotação'!H59="HEX",'Pedido e Cotação'!F59=200),AP$15,IF(AND('Pedido e Cotação'!H59="HEX",'Pedido e Cotação'!F59=1000),AQ$15,"")))))))</f>
        <v/>
      </c>
      <c r="R49" s="241" t="str">
        <f aca="false">IF('Pedido e Cotação'!H59=0,"",IF(AND('Pedido e Cotação'!H59="Amino C6",'Pedido e Cotação'!F59=10),AL$23,IF(AND('Pedido e Cotação'!H59="Amino C6",'Pedido e Cotação'!F59=25),AM$23,IF(AND('Pedido e Cotação'!H59="Amino C6",'Pedido e Cotação'!F59=50),AN$23,IF(AND('Pedido e Cotação'!H59="Amino C6",'Pedido e Cotação'!F59=100),AO$23,IF(AND('Pedido e Cotação'!H59="Amino C6",'Pedido e Cotação'!F59=200),AP$23,IF(AND('Pedido e Cotação'!H59="Amino C6",'Pedido e Cotação'!F59=1000),AQ$23,"")))))))</f>
        <v/>
      </c>
      <c r="S49" s="241" t="str">
        <f aca="false">IF('Pedido e Cotação'!I59=0,"",IF(AND('Pedido e Cotação'!I59="FAM",'Pedido e Cotação'!F59=10),AL$24,IF(AND('Pedido e Cotação'!I59="FAM",'Pedido e Cotação'!F59=25),AM$24,IF(AND('Pedido e Cotação'!I59="FAM",'Pedido e Cotação'!F59=50),AN$24,IF(AND('Pedido e Cotação'!I59="FAM",'Pedido e Cotação'!F59=100),AO$24,IF(AND('Pedido e Cotação'!I59="FAM",'Pedido e Cotação'!F59=200),AP$24,IF(AND('Pedido e Cotação'!I59="FAM",'Pedido e Cotação'!F59=1000),AQ$24,"")))))))</f>
        <v/>
      </c>
      <c r="T49" s="241" t="str">
        <f aca="false">IF('Pedido e Cotação'!I59=0,"",IF(AND('Pedido e Cotação'!I59="Amino On",'Pedido e Cotação'!F59=10),AL$25,IF(AND('Pedido e Cotação'!I59="Amino On",'Pedido e Cotação'!F59=25),AM$25,IF(AND('Pedido e Cotação'!I59="Amino On",'Pedido e Cotação'!F59=50),AN$25,IF(AND('Pedido e Cotação'!I59="Amino On",'Pedido e Cotação'!F59=100),AO$25,IF(AND('Pedido e Cotação'!I59="Amino On",'Pedido e Cotação'!F59=200),AP$25,IF(AND('Pedido e Cotação'!I59="Amino On",'Pedido e Cotação'!F59=1000),AQ$25,"")))))))</f>
        <v/>
      </c>
      <c r="U49" s="241" t="str">
        <f aca="false">IF('Pedido e Cotação'!I59=0,"",IF(AND('Pedido e Cotação'!I59="TAMRA",'Pedido e Cotação'!F59=10),AL$26,IF(AND('Pedido e Cotação'!I59="TAMRA",'Pedido e Cotação'!F59=25),AM$26,IF(AND('Pedido e Cotação'!I59="TAMRA",'Pedido e Cotação'!F59=50),AN$26,IF(AND('Pedido e Cotação'!I59="TAMRA",'Pedido e Cotação'!F59=100),AO$26,IF(AND('Pedido e Cotação'!I59="TAMRA",'Pedido e Cotação'!F59=200),AP$26,IF(AND('Pedido e Cotação'!I59="TAMRA",'Pedido e Cotação'!F59=1000),AQ$26,"")))))))</f>
        <v/>
      </c>
      <c r="V49" s="241" t="str">
        <f aca="false">IF('Pedido e Cotação'!I59=0,"",IF(AND('Pedido e Cotação'!I59="BHQ 1",'Pedido e Cotação'!F59=10),AL$27,IF(AND('Pedido e Cotação'!I59="BHQ 1",'Pedido e Cotação'!F59=25),AM$27,IF(AND('Pedido e Cotação'!I59="BHQ 1",'Pedido e Cotação'!F59=50),AN$27,IF(AND('Pedido e Cotação'!I59="BHQ 1",'Pedido e Cotação'!F59=100),AO$27,IF(AND('Pedido e Cotação'!I59="BHQ 1",'Pedido e Cotação'!F59=200),AP$27,IF(AND('Pedido e Cotação'!I59="BHQ 1",'Pedido e Cotação'!F59=1000),AQ$27,"")))))))</f>
        <v/>
      </c>
      <c r="W49" s="241" t="str">
        <f aca="false">IF('Pedido e Cotação'!I59=0,"",IF(AND('Pedido e Cotação'!I59="BHQ 2",'Pedido e Cotação'!F59=10),AL$28,IF(AND('Pedido e Cotação'!I59="BHQ 2",'Pedido e Cotação'!F59=25),AM$28,IF(AND('Pedido e Cotação'!I59="BHQ 2",'Pedido e Cotação'!F59=50),AN$28,IF(AND('Pedido e Cotação'!I59="BHQ 2",'Pedido e Cotação'!F59=100),AO$28,IF(AND('Pedido e Cotação'!I59="BHQ 2",'Pedido e Cotação'!F59=200),AP$28,IF(AND('Pedido e Cotação'!I59="BHQ 2",'Pedido e Cotação'!F59=1000),AQ$28,"")))))))</f>
        <v/>
      </c>
      <c r="X49" s="241" t="str">
        <f aca="false">IF('Pedido e Cotação'!I59=0,"",IF(AND('Pedido e Cotação'!I59="BHQ 3",'Pedido e Cotação'!F59=10),AL$29,IF(AND('Pedido e Cotação'!I59="BHQ 3",'Pedido e Cotação'!F59=25),AM$29,IF(AND('Pedido e Cotação'!I59="BHQ 3",'Pedido e Cotação'!F59=50),AN$29,IF(AND('Pedido e Cotação'!I59="BHQ 3",'Pedido e Cotação'!F59=100),AO$29,IF(AND('Pedido e Cotação'!I59="BHQ 3",'Pedido e Cotação'!F59=200),AP$29,IF(AND('Pedido e Cotação'!I59="BHQ 3",'Pedido e Cotação'!F59=1000),AQ$29,"")))))))</f>
        <v/>
      </c>
      <c r="Y49" s="241" t="str">
        <f aca="false">IF('Pedido e Cotação'!I59=0,"",IF(AND('Pedido e Cotação'!I59="ROX",'Pedido e Cotação'!F59=10),AL$31,IF(AND('Pedido e Cotação'!I59="ROX",'Pedido e Cotação'!F59=25),AM$31,IF(AND('Pedido e Cotação'!I59="ROX",'Pedido e Cotação'!F59=50),AN$31,IF(AND('Pedido e Cotação'!I59="ROX",'Pedido e Cotação'!F59=100),AO$31,IF(AND('Pedido e Cotação'!I59="ROX",'Pedido e Cotação'!F59=200),AP$31,IF(AND('Pedido e Cotação'!I59="ROX",'Pedido e Cotação'!F59=1000),AQ$31,"")))))))</f>
        <v/>
      </c>
      <c r="Z49" s="241" t="str">
        <f aca="false">IF('Pedido e Cotação'!I59=0,"",IF(AND('Pedido e Cotação'!I59="Dabcyl",'Pedido e Cotação'!F59=10),AL$30,IF(AND('Pedido e Cotação'!I59="Dabcyl",'Pedido e Cotação'!F59=25),AM$30,IF(AND('Pedido e Cotação'!I59="Dabcyl",'Pedido e Cotação'!F59=50),AN$30,IF(AND('Pedido e Cotação'!I59="Dabcyl",'Pedido e Cotação'!F59=100),AO$30,IF(AND('Pedido e Cotação'!I59="Dabcyl",'Pedido e Cotação'!F59=200),AP$30,IF(AND('Pedido e Cotação'!I59="Dabcyl",'Pedido e Cotação'!F59=1000),AQ$30,"")))))))</f>
        <v/>
      </c>
      <c r="AA49" s="242" t="str">
        <f aca="false">IF('Pedido e Cotação'!I59=0,"",IF(AND('Pedido e Cotação'!I59="Colesterol TEG",'Pedido e Cotação'!F59=10),AL$32,IF(AND('Pedido e Cotação'!I59="Colesterol TEG",'Pedido e Cotação'!F59=25),AM$32,IF(AND('Pedido e Cotação'!I59="Colesterol TEG",'Pedido e Cotação'!F59=50),AN$32,IF(AND('Pedido e Cotação'!I59="Colesterol TEG",'Pedido e Cotação'!F59=100),AO$32,IF(AND('Pedido e Cotação'!I59="Colesterol TEG",'Pedido e Cotação'!F59=200),AP$32,IF(AND('Pedido e Cotação'!I59="Colesterol TEG",'Pedido e Cotação'!F59=1000),AQ$32,"")))))))</f>
        <v/>
      </c>
      <c r="AB49" s="242" t="str">
        <f aca="false">IF('Pedido e Cotação'!I59=0,"",IF(AND('Pedido e Cotação'!I59="Ferroceno",'Pedido e Cotação'!F59=10),AL$33,IF(AND('Pedido e Cotação'!I59="Ferroceno",'Pedido e Cotação'!F59=25),AM$33,IF(AND('Pedido e Cotação'!I59="Ferroceno",'Pedido e Cotação'!F59=50),AN$33,IF(AND('Pedido e Cotação'!I59="Ferroceno",'Pedido e Cotação'!F59=100),AO$33,IF(AND('Pedido e Cotação'!I59="Ferroceno",'Pedido e Cotação'!F59=200),AP$33,IF(AND('Pedido e Cotação'!I59="Ferroceno",'Pedido e Cotação'!F59=1000),AQ$33,"")))))))</f>
        <v/>
      </c>
      <c r="AC49" s="242" t="str">
        <f aca="false">IF('Pedido e Cotação'!I59=0,"",IF(AND('Pedido e Cotação'!I59="Spacer C3",'Pedido e Cotação'!F59=10),AL$36,IF(AND('Pedido e Cotação'!I59="Spacer C3",'Pedido e Cotação'!F59=25),AM$36,IF(AND('Pedido e Cotação'!I59="Spacer C3",'Pedido e Cotação'!F59=50),AN$36,IF(AND('Pedido e Cotação'!I59="Spacer C3",'Pedido e Cotação'!F59=100),AO$36,IF(AND('Pedido e Cotação'!I59="Spacer C3",'Pedido e Cotação'!F59=200),AP$36,IF(AND('Pedido e Cotação'!I59="Spacer C3",'Pedido e Cotação'!F59=1000),AQ$36,"")))))))</f>
        <v/>
      </c>
      <c r="AD49" s="242" t="str">
        <f aca="false">IF('Pedido e Cotação'!I59=0,"",IF(AND('Pedido e Cotação'!I59="Spacer C6",'Pedido e Cotação'!F59=10),AL$37,IF(AND('Pedido e Cotação'!I59="Spacer C6",'Pedido e Cotação'!F59=25),AM$37,IF(AND('Pedido e Cotação'!I59="Spacer C6",'Pedido e Cotação'!F59=50),AN$37,IF(AND('Pedido e Cotação'!I59="Spacer C6",'Pedido e Cotação'!F59=100),AO$37,IF(AND('Pedido e Cotação'!I59="Spacer C6",'Pedido e Cotação'!F59=200),AP$37,IF(AND('Pedido e Cotação'!I59="Spacer C6",'Pedido e Cotação'!F59=1000),AQ$37,"")))))))</f>
        <v/>
      </c>
      <c r="AE49" s="242" t="str">
        <f aca="false">IF('Pedido e Cotação'!I59=0,"",IF(AND('Pedido e Cotação'!I59="Biotina",'Pedido e Cotação'!F59=10),AL$38,IF(AND('Pedido e Cotação'!I59="Biotina",'Pedido e Cotação'!F59=25),AM$38,IF(AND('Pedido e Cotação'!I59="Biotina",'Pedido e Cotação'!F59=50),AN$38,IF(AND('Pedido e Cotação'!I59="Biotina",'Pedido e Cotação'!F59=100),AO$38,IF(AND('Pedido e Cotação'!I59="Biotina",'Pedido e Cotação'!F59=200),AP$38,IF(AND('Pedido e Cotação'!I59="Biotina",'Pedido e Cotação'!F59=1000),AQ$38,"")))))))</f>
        <v/>
      </c>
      <c r="AF49" s="242" t="str">
        <f aca="false">IF('Pedido e Cotação'!I59=0,"",IF(AND('Pedido e Cotação'!I59="Fosforilação",'Pedido e Cotação'!F59=10),AL$39,IF(AND('Pedido e Cotação'!I59="Fosforilação",'Pedido e Cotação'!F59=25),AM$39,IF(AND('Pedido e Cotação'!I59="Fosforilação",'Pedido e Cotação'!F59=50),AN$39,IF(AND('Pedido e Cotação'!I59="Fosforilação",'Pedido e Cotação'!F59=100),AO$39,IF(AND('Pedido e Cotação'!I59="Fosforilação",'Pedido e Cotação'!F59=200),AP$39,IF(AND('Pedido e Cotação'!I59="Fosforilação",'Pedido e Cotação'!F59=1000),AQ$39,"")))))))</f>
        <v/>
      </c>
      <c r="AG49" s="242" t="str">
        <f aca="false">IF('Pedido e Cotação'!I59=0,"",IF(AND('Pedido e Cotação'!I59="Thiol C6",'Pedido e Cotação'!F59=10),AL$34,IF(AND('Pedido e Cotação'!I59="Thiol C6",'Pedido e Cotação'!F59=25),AM$34,IF(AND('Pedido e Cotação'!I59="Thiol C6",'Pedido e Cotação'!F59=50),AN$34,IF(AND('Pedido e Cotação'!I59="Thiol C6",'Pedido e Cotação'!F59=100),AO$34,IF(AND('Pedido e Cotação'!I59="Thiol C6",'Pedido e Cotação'!F59=200),AP$34,IF(AND('Pedido e Cotação'!I59="Thiol C6",'Pedido e Cotação'!F59=1000),AQ$34,"")))))))</f>
        <v/>
      </c>
      <c r="AH49" s="242" t="str">
        <f aca="false">IF('Pedido e Cotação'!I59=0,"",IF(AND('Pedido e Cotação'!I59="Dithiol Serinol",'Pedido e Cotação'!F59=10),AL$35,IF(AND('Pedido e Cotação'!I59="Dithiol Serinol",'Pedido e Cotação'!F59=25),AM$35,IF(AND('Pedido e Cotação'!I59="Dithiol Serinol",'Pedido e Cotação'!F59=50),AN$35,IF(AND('Pedido e Cotação'!I59="Dithiol Serinol",'Pedido e Cotação'!F59=100),AO$35,IF(AND('Pedido e Cotação'!I59="Dithiol Serinol",'Pedido e Cotação'!F59=200),AP$35,IF(AND('Pedido e Cotação'!I59="Dithiol Serinol",'Pedido e Cotação'!F59=1000),AQ$35,"")))))))</f>
        <v/>
      </c>
      <c r="AI49" s="241" t="n">
        <f aca="false">SUM(A49:AH49)</f>
        <v>0</v>
      </c>
    </row>
    <row r="50" customFormat="false" ht="12.75" hidden="false" customHeight="false" outlineLevel="0" collapsed="false">
      <c r="A50" s="241" t="str">
        <f aca="false">IF('Pedido e Cotação'!H60=0,"",IF(AND('Pedido e Cotação'!H60="FAM",'Pedido e Cotação'!F60=10),AL$6,IF(AND('Pedido e Cotação'!H60="FAM",'Pedido e Cotação'!F60=25),AM$6,IF(AND('Pedido e Cotação'!H60="FAM",'Pedido e Cotação'!F60=50),AN$6,IF(AND('Pedido e Cotação'!H60="FAM",'Pedido e Cotação'!F60=100),AO$6,IF(AND('Pedido e Cotação'!H60="FAM",'Pedido e Cotação'!F60=200),AP$6,IF(AND('Pedido e Cotação'!H60="FAM",'Pedido e Cotação'!F60=1000),AQ$6,"")))))))</f>
        <v/>
      </c>
      <c r="B50" s="241" t="str">
        <f aca="false">IF('Pedido e Cotação'!H60=0,"",IF(AND('Pedido e Cotação'!H60="Fosforilação",'Pedido e Cotação'!F60=10),AL$7,IF(AND('Pedido e Cotação'!H60="Fosforilação",'Pedido e Cotação'!F60=25),AM$7,IF(AND('Pedido e Cotação'!H60="Fosforilação",'Pedido e Cotação'!F60=50),AN$7,IF(AND('Pedido e Cotação'!H60="Fosforilação",'Pedido e Cotação'!F60=100),AO$7,IF(AND('Pedido e Cotação'!H60="Fosforilação",'Pedido e Cotação'!F60=200),AP$7,IF(AND('Pedido e Cotação'!H60="Fosforilação",'Pedido e Cotação'!F60=1000),AQ$7,"")))))))</f>
        <v/>
      </c>
      <c r="C50" s="241" t="str">
        <f aca="false">IF('Pedido e Cotação'!H60=0,"",IF(AND('Pedido e Cotação'!H60="Quasar 570",'Pedido e Cotação'!F60=10),AL$8,IF(AND('Pedido e Cotação'!H60="Quasar 570",'Pedido e Cotação'!F60=25),AM$8,IF(AND('Pedido e Cotação'!H60="Quasar 570",'Pedido e Cotação'!F60=50),AN$8,IF(AND('Pedido e Cotação'!H60="Quasar 570",'Pedido e Cotação'!F60=100),AO$8,IF(AND('Pedido e Cotação'!H60="Quasar 570",'Pedido e Cotação'!F60=200),AP$8,IF(AND('Pedido e Cotação'!H60="Quasar 570",'Pedido e Cotação'!F60=1000),AQ$8,"")))))))</f>
        <v/>
      </c>
      <c r="D50" s="241" t="str">
        <f aca="false">IF('Pedido e Cotação'!H60=0,"",IF(AND('Pedido e Cotação'!H60="Quasar 670",'Pedido e Cotação'!F60=10),AL$9,IF(AND('Pedido e Cotação'!H60="Quasar 670",'Pedido e Cotação'!F60=25),AM$9,IF(AND('Pedido e Cotação'!H60="Quasar 670",'Pedido e Cotação'!F60=50),AN$9,IF(AND('Pedido e Cotação'!H60="Quasar 670",'Pedido e Cotação'!F60=100),AO$9,IF(AND('Pedido e Cotação'!H60="Quasar 670",'Pedido e Cotação'!F60=200),AP$9,IF(AND('Pedido e Cotação'!H60="Quasar 670",'Pedido e Cotação'!F60=1000),AQ$9,"")))))))</f>
        <v/>
      </c>
      <c r="E50" s="241" t="str">
        <f aca="false">IF('Pedido e Cotação'!H60=0,"",IF(AND('Pedido e Cotação'!H60="Quasar 705",'Pedido e Cotação'!F60=10),AL$10,IF(AND('Pedido e Cotação'!H60="Quasar 705",'Pedido e Cotação'!F60=25),AM$10,IF(AND('Pedido e Cotação'!H60="Quasar 705",'Pedido e Cotação'!F60=50),AN$10,IF(AND('Pedido e Cotação'!H60="Quasar 705",'Pedido e Cotação'!F60=100),AO$10,IF(AND('Pedido e Cotação'!H60="Quasar 705",'Pedido e Cotação'!F60=200),AP$10,IF(AND('Pedido e Cotação'!H60="Quasar 705",'Pedido e Cotação'!F60=1000),AQ$10,"")))))))</f>
        <v/>
      </c>
      <c r="F50" s="241" t="str">
        <f aca="false">IF('Pedido e Cotação'!H60=0,"",IF(AND('Pedido e Cotação'!H60="CAL Flúor Orange 560",'Pedido e Cotação'!F60=10),AL$11,IF(AND('Pedido e Cotação'!H60="CAL Flúor Orange 560",'Pedido e Cotação'!F60=25),AM$11,IF(AND('Pedido e Cotação'!H60="CAL Flúor Orange 560",'Pedido e Cotação'!F60=50),AN$11,IF(AND('Pedido e Cotação'!H60="CAL Flúor Orange 560",'Pedido e Cotação'!F60=100),AO$11,IF(AND('Pedido e Cotação'!H60="CAL Flúor Orange 560",'Pedido e Cotação'!F60=200),AP$11,IF(AND('Pedido e Cotação'!H60="CAL Flúor Orange 560",'Pedido e Cotação'!F60=1000),AQ$11,"")))))))</f>
        <v/>
      </c>
      <c r="G50" s="241" t="str">
        <f aca="false">IF('Pedido e Cotação'!H60=0,"",IF(AND('Pedido e Cotação'!H60="CAL Flúor Red 590",'Pedido e Cotação'!F60=10),AL$12,IF(AND('Pedido e Cotação'!H60="CAL Flúor Red 590",'Pedido e Cotação'!F60=25),AM$12,IF(AND('Pedido e Cotação'!H60="CAL Flúor Red 590",'Pedido e Cotação'!F60=50),AN$12,IF(AND('Pedido e Cotação'!H60="CAL Flúor Red 590",'Pedido e Cotação'!F60=100),AO$12,IF(AND('Pedido e Cotação'!H60="CAL Flúor Red 590",'Pedido e Cotação'!F60=200),AP$12,IF(AND('Pedido e Cotação'!H60="CAL Flúor Red 590",'Pedido e Cotação'!F60=1000),AQ$12,"")))))))</f>
        <v/>
      </c>
      <c r="H50" s="241" t="str">
        <f aca="false">IF('Pedido e Cotação'!H60=0,"",IF(AND('Pedido e Cotação'!H60="CAL Flúor Red 610",'Pedido e Cotação'!F60=10),AL$13,IF(AND('Pedido e Cotação'!H60="CAL Flúor Red 610",'Pedido e Cotação'!F60=25),AM$13,IF(AND('Pedido e Cotação'!H60="CAL Flúor Red 610",'Pedido e Cotação'!F60=50),AN$13,IF(AND('Pedido e Cotação'!H60="CAL Flúor Red 610",'Pedido e Cotação'!F60=100),AO$13,IF(AND('Pedido e Cotação'!H60="CAL Flúor Red 610",'Pedido e Cotação'!F60=200),AP$13,IF(AND('Pedido e Cotação'!H60="CAL Flúor Red 610",'Pedido e Cotação'!F60=1000),AQ$13,"")))))))</f>
        <v/>
      </c>
      <c r="I50" s="241" t="str">
        <f aca="false">IF('Pedido e Cotação'!H60=0,"",IF(AND('Pedido e Cotação'!H60="TET",'Pedido e Cotação'!F60=10),AL$14,IF(AND('Pedido e Cotação'!H60="TET",'Pedido e Cotação'!F60=25),AM$14,IF(AND('Pedido e Cotação'!H60="TET",'Pedido e Cotação'!F60=50),AN$14,IF(AND('Pedido e Cotação'!H60="TET",'Pedido e Cotação'!F60=100),AO$14,IF(AND('Pedido e Cotação'!H60="TET",'Pedido e Cotação'!F60=200),AP$14,IF(AND('Pedido e Cotação'!H60="TET",'Pedido e Cotação'!F60=1000),AQ$14,"")))))))</f>
        <v/>
      </c>
      <c r="J50" s="241" t="str">
        <f aca="false">IF('Pedido e Cotação'!H60=0,"",IF(AND('Pedido e Cotação'!H60="PEG-6",'Pedido e Cotação'!F60=10),AL$19,IF(AND('Pedido e Cotação'!H60="PEG-6",'Pedido e Cotação'!F60=25),AM$19,IF(AND('Pedido e Cotação'!H60="PEG-6",'Pedido e Cotação'!F60=50),AN$19,IF(AND('Pedido e Cotação'!H60="PEG-6",'Pedido e Cotação'!F60=100),AO$19,IF(AND('Pedido e Cotação'!H60="PEG-6",'Pedido e Cotação'!F60=200),AP$19,IF(AND('Pedido e Cotação'!H60="PEG-6",'Pedido e Cotação'!F60=1000),AQ$19,"")))))))</f>
        <v/>
      </c>
      <c r="K50" s="241" t="str">
        <f aca="false">IF('Pedido e Cotação'!H60=0,"",IF(AND('Pedido e Cotação'!H60="Biotina",'Pedido e Cotação'!F60=10),AL$18,IF(AND('Pedido e Cotação'!H60="Biotina",'Pedido e Cotação'!F60=25),AM$18,IF(AND('Pedido e Cotação'!H60="Biotina",'Pedido e Cotação'!F60=50),AN$18,IF(AND('Pedido e Cotação'!H60="Biotina",'Pedido e Cotação'!F60=100),AO$18,IF(AND('Pedido e Cotação'!H60="Biotina",'Pedido e Cotação'!F60=200),AP$18,IF(AND('Pedido e Cotação'!H60="Biotina",'Pedido e Cotação'!F60=1000),AQ$18,"")))))))</f>
        <v/>
      </c>
      <c r="L50" s="241" t="str">
        <f aca="false">IF('Pedido e Cotação'!H60=0,"",IF(AND('Pedido e Cotação'!H60="Thiol C6",'Pedido e Cotação'!F60=10),AL$22,IF(AND('Pedido e Cotação'!H60="Thiol C6",'Pedido e Cotação'!F60=25),AM$22,IF(AND('Pedido e Cotação'!H60="Thiol C6",'Pedido e Cotação'!F60=50),AN$22,IF(AND('Pedido e Cotação'!H60="Thiol C6",'Pedido e Cotação'!F60=100),AO$22,IF(AND('Pedido e Cotação'!H60="Thiol C6",'Pedido e Cotação'!F60=200),AP$22,IF(AND('Pedido e Cotação'!H60="Thiol C6",'Pedido e Cotação'!F60=1000),AQ$22,"")))))))</f>
        <v/>
      </c>
      <c r="M50" s="241" t="str">
        <f aca="false">IF('Pedido e Cotação'!H60=0,"",IF(AND('Pedido e Cotação'!H60="Cy3",'Pedido e Cotação'!F60=10),AL$16,IF(AND('Pedido e Cotação'!H60="Cy3",'Pedido e Cotação'!F60=25),AM$16,IF(AND('Pedido e Cotação'!H60="Cy3",'Pedido e Cotação'!F60=50),AN$16,IF(AND('Pedido e Cotação'!H60="Cy3",'Pedido e Cotação'!F60=100),AO$16,IF(AND('Pedido e Cotação'!H60="Cy3",'Pedido e Cotação'!F60=200),AP$16,IF(AND('Pedido e Cotação'!H60="Cy3",'Pedido e Cotação'!F60=1000),AQ$16,"")))))))</f>
        <v/>
      </c>
      <c r="N50" s="241" t="str">
        <f aca="false">IF('Pedido e Cotação'!H60=0,"",IF(AND('Pedido e Cotação'!H60="Cy5",'Pedido e Cotação'!F60=10),AL$17,IF(AND('Pedido e Cotação'!H60="Cy5",'Pedido e Cotação'!F60=25),AM$17,IF(AND('Pedido e Cotação'!H60="Cy5",'Pedido e Cotação'!F60=50),AN$17,IF(AND('Pedido e Cotação'!H60="Cy5",'Pedido e Cotação'!F60=100),AO$17,IF(AND('Pedido e Cotação'!H60="Cy5",'Pedido e Cotação'!F60=200),AP$17,IF(AND('Pedido e Cotação'!H60="Cy5",'Pedido e Cotação'!F60=1000),AQ$17,"")))))))</f>
        <v/>
      </c>
      <c r="O50" s="241" t="str">
        <f aca="false">IF('Pedido e Cotação'!H60=0,"",IF(AND('Pedido e Cotação'!H60="C3 Spacer",'Pedido e Cotação'!F60=10),AL$20,IF(AND('Pedido e Cotação'!H60="C3 Spacer",'Pedido e Cotação'!F60=25),AM$20,IF(AND('Pedido e Cotação'!H60="C3 Spacer",'Pedido e Cotação'!F60=50),AN$20,IF(AND('Pedido e Cotação'!H60="C3 Spacer",'Pedido e Cotação'!F60=100),AO$20,IF(AND('Pedido e Cotação'!H60="C3 Spacer",'Pedido e Cotação'!F60=200),AP$20,IF(AND('Pedido e Cotação'!H60="C3 Spacer",'Pedido e Cotação'!F60=1000),AQ$20,"")))))))</f>
        <v/>
      </c>
      <c r="P50" s="241" t="str">
        <f aca="false">IF('Pedido e Cotação'!H60=0,"",IF(AND('Pedido e Cotação'!H60="C6 Spacer",'Pedido e Cotação'!F60=10),AL$21,IF(AND('Pedido e Cotação'!H60="C6 Spacer",'Pedido e Cotação'!F60=25),AM$21,IF(AND('Pedido e Cotação'!H60="C6 Spacer",'Pedido e Cotação'!F60=50),AN$21,IF(AND('Pedido e Cotação'!H60="C6 Spacer",'Pedido e Cotação'!F60=100),AO$21,IF(AND('Pedido e Cotação'!H60="C6 Spacer",'Pedido e Cotação'!F60=200),AP$21,IF(AND('Pedido e Cotação'!H60="C6 Spacer",'Pedido e Cotação'!F60=1000),AQ$21,"")))))))</f>
        <v/>
      </c>
      <c r="Q50" s="241" t="str">
        <f aca="false">IF('Pedido e Cotação'!H60=0,"",IF(AND('Pedido e Cotação'!H60="HEX",'Pedido e Cotação'!F60=10),AL$15,IF(AND('Pedido e Cotação'!H60="HEX",'Pedido e Cotação'!F60=25),AM$15,IF(AND('Pedido e Cotação'!H60="HEX",'Pedido e Cotação'!F60=50),AN$15,IF(AND('Pedido e Cotação'!H60="HEX",'Pedido e Cotação'!F60=100),AO$15,IF(AND('Pedido e Cotação'!H60="HEX",'Pedido e Cotação'!F60=200),AP$15,IF(AND('Pedido e Cotação'!H60="HEX",'Pedido e Cotação'!F60=1000),AQ$15,"")))))))</f>
        <v/>
      </c>
      <c r="R50" s="241" t="str">
        <f aca="false">IF('Pedido e Cotação'!H60=0,"",IF(AND('Pedido e Cotação'!H60="Amino C6",'Pedido e Cotação'!F60=10),AL$23,IF(AND('Pedido e Cotação'!H60="Amino C6",'Pedido e Cotação'!F60=25),AM$23,IF(AND('Pedido e Cotação'!H60="Amino C6",'Pedido e Cotação'!F60=50),AN$23,IF(AND('Pedido e Cotação'!H60="Amino C6",'Pedido e Cotação'!F60=100),AO$23,IF(AND('Pedido e Cotação'!H60="Amino C6",'Pedido e Cotação'!F60=200),AP$23,IF(AND('Pedido e Cotação'!H60="Amino C6",'Pedido e Cotação'!F60=1000),AQ$23,"")))))))</f>
        <v/>
      </c>
      <c r="S50" s="241" t="str">
        <f aca="false">IF('Pedido e Cotação'!I60=0,"",IF(AND('Pedido e Cotação'!I60="FAM",'Pedido e Cotação'!F60=10),AL$24,IF(AND('Pedido e Cotação'!I60="FAM",'Pedido e Cotação'!F60=25),AM$24,IF(AND('Pedido e Cotação'!I60="FAM",'Pedido e Cotação'!F60=50),AN$24,IF(AND('Pedido e Cotação'!I60="FAM",'Pedido e Cotação'!F60=100),AO$24,IF(AND('Pedido e Cotação'!I60="FAM",'Pedido e Cotação'!F60=200),AP$24,IF(AND('Pedido e Cotação'!I60="FAM",'Pedido e Cotação'!F60=1000),AQ$24,"")))))))</f>
        <v/>
      </c>
      <c r="T50" s="241" t="str">
        <f aca="false">IF('Pedido e Cotação'!I60=0,"",IF(AND('Pedido e Cotação'!I60="Amino On",'Pedido e Cotação'!F60=10),AL$25,IF(AND('Pedido e Cotação'!I60="Amino On",'Pedido e Cotação'!F60=25),AM$25,IF(AND('Pedido e Cotação'!I60="Amino On",'Pedido e Cotação'!F60=50),AN$25,IF(AND('Pedido e Cotação'!I60="Amino On",'Pedido e Cotação'!F60=100),AO$25,IF(AND('Pedido e Cotação'!I60="Amino On",'Pedido e Cotação'!F60=200),AP$25,IF(AND('Pedido e Cotação'!I60="Amino On",'Pedido e Cotação'!F60=1000),AQ$25,"")))))))</f>
        <v/>
      </c>
      <c r="U50" s="241" t="str">
        <f aca="false">IF('Pedido e Cotação'!I60=0,"",IF(AND('Pedido e Cotação'!I60="TAMRA",'Pedido e Cotação'!F60=10),AL$26,IF(AND('Pedido e Cotação'!I60="TAMRA",'Pedido e Cotação'!F60=25),AM$26,IF(AND('Pedido e Cotação'!I60="TAMRA",'Pedido e Cotação'!F60=50),AN$26,IF(AND('Pedido e Cotação'!I60="TAMRA",'Pedido e Cotação'!F60=100),AO$26,IF(AND('Pedido e Cotação'!I60="TAMRA",'Pedido e Cotação'!F60=200),AP$26,IF(AND('Pedido e Cotação'!I60="TAMRA",'Pedido e Cotação'!F60=1000),AQ$26,"")))))))</f>
        <v/>
      </c>
      <c r="V50" s="241" t="str">
        <f aca="false">IF('Pedido e Cotação'!I60=0,"",IF(AND('Pedido e Cotação'!I60="BHQ 1",'Pedido e Cotação'!F60=10),AL$27,IF(AND('Pedido e Cotação'!I60="BHQ 1",'Pedido e Cotação'!F60=25),AM$27,IF(AND('Pedido e Cotação'!I60="BHQ 1",'Pedido e Cotação'!F60=50),AN$27,IF(AND('Pedido e Cotação'!I60="BHQ 1",'Pedido e Cotação'!F60=100),AO$27,IF(AND('Pedido e Cotação'!I60="BHQ 1",'Pedido e Cotação'!F60=200),AP$27,IF(AND('Pedido e Cotação'!I60="BHQ 1",'Pedido e Cotação'!F60=1000),AQ$27,"")))))))</f>
        <v/>
      </c>
      <c r="W50" s="241" t="str">
        <f aca="false">IF('Pedido e Cotação'!I60=0,"",IF(AND('Pedido e Cotação'!I60="BHQ 2",'Pedido e Cotação'!F60=10),AL$28,IF(AND('Pedido e Cotação'!I60="BHQ 2",'Pedido e Cotação'!F60=25),AM$28,IF(AND('Pedido e Cotação'!I60="BHQ 2",'Pedido e Cotação'!F60=50),AN$28,IF(AND('Pedido e Cotação'!I60="BHQ 2",'Pedido e Cotação'!F60=100),AO$28,IF(AND('Pedido e Cotação'!I60="BHQ 2",'Pedido e Cotação'!F60=200),AP$28,IF(AND('Pedido e Cotação'!I60="BHQ 2",'Pedido e Cotação'!F60=1000),AQ$28,"")))))))</f>
        <v/>
      </c>
      <c r="X50" s="241" t="str">
        <f aca="false">IF('Pedido e Cotação'!I60=0,"",IF(AND('Pedido e Cotação'!I60="BHQ 3",'Pedido e Cotação'!F60=10),AL$29,IF(AND('Pedido e Cotação'!I60="BHQ 3",'Pedido e Cotação'!F60=25),AM$29,IF(AND('Pedido e Cotação'!I60="BHQ 3",'Pedido e Cotação'!F60=50),AN$29,IF(AND('Pedido e Cotação'!I60="BHQ 3",'Pedido e Cotação'!F60=100),AO$29,IF(AND('Pedido e Cotação'!I60="BHQ 3",'Pedido e Cotação'!F60=200),AP$29,IF(AND('Pedido e Cotação'!I60="BHQ 3",'Pedido e Cotação'!F60=1000),AQ$29,"")))))))</f>
        <v/>
      </c>
      <c r="Y50" s="241" t="str">
        <f aca="false">IF('Pedido e Cotação'!I60=0,"",IF(AND('Pedido e Cotação'!I60="ROX",'Pedido e Cotação'!F60=10),AL$31,IF(AND('Pedido e Cotação'!I60="ROX",'Pedido e Cotação'!F60=25),AM$31,IF(AND('Pedido e Cotação'!I60="ROX",'Pedido e Cotação'!F60=50),AN$31,IF(AND('Pedido e Cotação'!I60="ROX",'Pedido e Cotação'!F60=100),AO$31,IF(AND('Pedido e Cotação'!I60="ROX",'Pedido e Cotação'!F60=200),AP$31,IF(AND('Pedido e Cotação'!I60="ROX",'Pedido e Cotação'!F60=1000),AQ$31,"")))))))</f>
        <v/>
      </c>
      <c r="Z50" s="241" t="str">
        <f aca="false">IF('Pedido e Cotação'!I60=0,"",IF(AND('Pedido e Cotação'!I60="Dabcyl",'Pedido e Cotação'!F60=10),AL$30,IF(AND('Pedido e Cotação'!I60="Dabcyl",'Pedido e Cotação'!F60=25),AM$30,IF(AND('Pedido e Cotação'!I60="Dabcyl",'Pedido e Cotação'!F60=50),AN$30,IF(AND('Pedido e Cotação'!I60="Dabcyl",'Pedido e Cotação'!F60=100),AO$30,IF(AND('Pedido e Cotação'!I60="Dabcyl",'Pedido e Cotação'!F60=200),AP$30,IF(AND('Pedido e Cotação'!I60="Dabcyl",'Pedido e Cotação'!F60=1000),AQ$30,"")))))))</f>
        <v/>
      </c>
      <c r="AA50" s="242" t="str">
        <f aca="false">IF('Pedido e Cotação'!I60=0,"",IF(AND('Pedido e Cotação'!I60="Colesterol TEG",'Pedido e Cotação'!F60=10),AL$32,IF(AND('Pedido e Cotação'!I60="Colesterol TEG",'Pedido e Cotação'!F60=25),AM$32,IF(AND('Pedido e Cotação'!I60="Colesterol TEG",'Pedido e Cotação'!F60=50),AN$32,IF(AND('Pedido e Cotação'!I60="Colesterol TEG",'Pedido e Cotação'!F60=100),AO$32,IF(AND('Pedido e Cotação'!I60="Colesterol TEG",'Pedido e Cotação'!F60=200),AP$32,IF(AND('Pedido e Cotação'!I60="Colesterol TEG",'Pedido e Cotação'!F60=1000),AQ$32,"")))))))</f>
        <v/>
      </c>
      <c r="AB50" s="242" t="str">
        <f aca="false">IF('Pedido e Cotação'!I60=0,"",IF(AND('Pedido e Cotação'!I60="Ferroceno",'Pedido e Cotação'!F60=10),AL$33,IF(AND('Pedido e Cotação'!I60="Ferroceno",'Pedido e Cotação'!F60=25),AM$33,IF(AND('Pedido e Cotação'!I60="Ferroceno",'Pedido e Cotação'!F60=50),AN$33,IF(AND('Pedido e Cotação'!I60="Ferroceno",'Pedido e Cotação'!F60=100),AO$33,IF(AND('Pedido e Cotação'!I60="Ferroceno",'Pedido e Cotação'!F60=200),AP$33,IF(AND('Pedido e Cotação'!I60="Ferroceno",'Pedido e Cotação'!F60=1000),AQ$33,"")))))))</f>
        <v/>
      </c>
      <c r="AC50" s="242" t="str">
        <f aca="false">IF('Pedido e Cotação'!I60=0,"",IF(AND('Pedido e Cotação'!I60="Spacer C3",'Pedido e Cotação'!F60=10),AL$36,IF(AND('Pedido e Cotação'!I60="Spacer C3",'Pedido e Cotação'!F60=25),AM$36,IF(AND('Pedido e Cotação'!I60="Spacer C3",'Pedido e Cotação'!F60=50),AN$36,IF(AND('Pedido e Cotação'!I60="Spacer C3",'Pedido e Cotação'!F60=100),AO$36,IF(AND('Pedido e Cotação'!I60="Spacer C3",'Pedido e Cotação'!F60=200),AP$36,IF(AND('Pedido e Cotação'!I60="Spacer C3",'Pedido e Cotação'!F60=1000),AQ$36,"")))))))</f>
        <v/>
      </c>
      <c r="AD50" s="242" t="str">
        <f aca="false">IF('Pedido e Cotação'!I60=0,"",IF(AND('Pedido e Cotação'!I60="Spacer C6",'Pedido e Cotação'!F60=10),AL$37,IF(AND('Pedido e Cotação'!I60="Spacer C6",'Pedido e Cotação'!F60=25),AM$37,IF(AND('Pedido e Cotação'!I60="Spacer C6",'Pedido e Cotação'!F60=50),AN$37,IF(AND('Pedido e Cotação'!I60="Spacer C6",'Pedido e Cotação'!F60=100),AO$37,IF(AND('Pedido e Cotação'!I60="Spacer C6",'Pedido e Cotação'!F60=200),AP$37,IF(AND('Pedido e Cotação'!I60="Spacer C6",'Pedido e Cotação'!F60=1000),AQ$37,"")))))))</f>
        <v/>
      </c>
      <c r="AE50" s="242" t="str">
        <f aca="false">IF('Pedido e Cotação'!I60=0,"",IF(AND('Pedido e Cotação'!I60="Biotina",'Pedido e Cotação'!F60=10),AL$38,IF(AND('Pedido e Cotação'!I60="Biotina",'Pedido e Cotação'!F60=25),AM$38,IF(AND('Pedido e Cotação'!I60="Biotina",'Pedido e Cotação'!F60=50),AN$38,IF(AND('Pedido e Cotação'!I60="Biotina",'Pedido e Cotação'!F60=100),AO$38,IF(AND('Pedido e Cotação'!I60="Biotina",'Pedido e Cotação'!F60=200),AP$38,IF(AND('Pedido e Cotação'!I60="Biotina",'Pedido e Cotação'!F60=1000),AQ$38,"")))))))</f>
        <v/>
      </c>
      <c r="AF50" s="242" t="str">
        <f aca="false">IF('Pedido e Cotação'!I60=0,"",IF(AND('Pedido e Cotação'!I60="Fosforilação",'Pedido e Cotação'!F60=10),AL$39,IF(AND('Pedido e Cotação'!I60="Fosforilação",'Pedido e Cotação'!F60=25),AM$39,IF(AND('Pedido e Cotação'!I60="Fosforilação",'Pedido e Cotação'!F60=50),AN$39,IF(AND('Pedido e Cotação'!I60="Fosforilação",'Pedido e Cotação'!F60=100),AO$39,IF(AND('Pedido e Cotação'!I60="Fosforilação",'Pedido e Cotação'!F60=200),AP$39,IF(AND('Pedido e Cotação'!I60="Fosforilação",'Pedido e Cotação'!F60=1000),AQ$39,"")))))))</f>
        <v/>
      </c>
      <c r="AG50" s="242" t="str">
        <f aca="false">IF('Pedido e Cotação'!I60=0,"",IF(AND('Pedido e Cotação'!I60="Thiol C6",'Pedido e Cotação'!F60=10),AL$34,IF(AND('Pedido e Cotação'!I60="Thiol C6",'Pedido e Cotação'!F60=25),AM$34,IF(AND('Pedido e Cotação'!I60="Thiol C6",'Pedido e Cotação'!F60=50),AN$34,IF(AND('Pedido e Cotação'!I60="Thiol C6",'Pedido e Cotação'!F60=100),AO$34,IF(AND('Pedido e Cotação'!I60="Thiol C6",'Pedido e Cotação'!F60=200),AP$34,IF(AND('Pedido e Cotação'!I60="Thiol C6",'Pedido e Cotação'!F60=1000),AQ$34,"")))))))</f>
        <v/>
      </c>
      <c r="AH50" s="242" t="str">
        <f aca="false">IF('Pedido e Cotação'!I60=0,"",IF(AND('Pedido e Cotação'!I60="Dithiol Serinol",'Pedido e Cotação'!F60=10),AL$35,IF(AND('Pedido e Cotação'!I60="Dithiol Serinol",'Pedido e Cotação'!F60=25),AM$35,IF(AND('Pedido e Cotação'!I60="Dithiol Serinol",'Pedido e Cotação'!F60=50),AN$35,IF(AND('Pedido e Cotação'!I60="Dithiol Serinol",'Pedido e Cotação'!F60=100),AO$35,IF(AND('Pedido e Cotação'!I60="Dithiol Serinol",'Pedido e Cotação'!F60=200),AP$35,IF(AND('Pedido e Cotação'!I60="Dithiol Serinol",'Pedido e Cotação'!F60=1000),AQ$35,"")))))))</f>
        <v/>
      </c>
      <c r="AI50" s="241" t="n">
        <f aca="false">SUM(A50:AH50)</f>
        <v>0</v>
      </c>
    </row>
    <row r="51" customFormat="false" ht="12.75" hidden="false" customHeight="false" outlineLevel="0" collapsed="false">
      <c r="A51" s="241" t="str">
        <f aca="false">IF('Pedido e Cotação'!H61=0,"",IF(AND('Pedido e Cotação'!H61="FAM",'Pedido e Cotação'!F61=10),AL$6,IF(AND('Pedido e Cotação'!H61="FAM",'Pedido e Cotação'!F61=25),AM$6,IF(AND('Pedido e Cotação'!H61="FAM",'Pedido e Cotação'!F61=50),AN$6,IF(AND('Pedido e Cotação'!H61="FAM",'Pedido e Cotação'!F61=100),AO$6,IF(AND('Pedido e Cotação'!H61="FAM",'Pedido e Cotação'!F61=200),AP$6,IF(AND('Pedido e Cotação'!H61="FAM",'Pedido e Cotação'!F61=1000),AQ$6,"")))))))</f>
        <v/>
      </c>
      <c r="B51" s="241" t="str">
        <f aca="false">IF('Pedido e Cotação'!H61=0,"",IF(AND('Pedido e Cotação'!H61="Fosforilação",'Pedido e Cotação'!F61=10),AL$7,IF(AND('Pedido e Cotação'!H61="Fosforilação",'Pedido e Cotação'!F61=25),AM$7,IF(AND('Pedido e Cotação'!H61="Fosforilação",'Pedido e Cotação'!F61=50),AN$7,IF(AND('Pedido e Cotação'!H61="Fosforilação",'Pedido e Cotação'!F61=100),AO$7,IF(AND('Pedido e Cotação'!H61="Fosforilação",'Pedido e Cotação'!F61=200),AP$7,IF(AND('Pedido e Cotação'!H61="Fosforilação",'Pedido e Cotação'!F61=1000),AQ$7,"")))))))</f>
        <v/>
      </c>
      <c r="C51" s="241" t="str">
        <f aca="false">IF('Pedido e Cotação'!H61=0,"",IF(AND('Pedido e Cotação'!H61="Quasar 570",'Pedido e Cotação'!F61=10),AL$8,IF(AND('Pedido e Cotação'!H61="Quasar 570",'Pedido e Cotação'!F61=25),AM$8,IF(AND('Pedido e Cotação'!H61="Quasar 570",'Pedido e Cotação'!F61=50),AN$8,IF(AND('Pedido e Cotação'!H61="Quasar 570",'Pedido e Cotação'!F61=100),AO$8,IF(AND('Pedido e Cotação'!H61="Quasar 570",'Pedido e Cotação'!F61=200),AP$8,IF(AND('Pedido e Cotação'!H61="Quasar 570",'Pedido e Cotação'!F61=1000),AQ$8,"")))))))</f>
        <v/>
      </c>
      <c r="D51" s="241" t="str">
        <f aca="false">IF('Pedido e Cotação'!H61=0,"",IF(AND('Pedido e Cotação'!H61="Quasar 670",'Pedido e Cotação'!F61=10),AL$9,IF(AND('Pedido e Cotação'!H61="Quasar 670",'Pedido e Cotação'!F61=25),AM$9,IF(AND('Pedido e Cotação'!H61="Quasar 670",'Pedido e Cotação'!F61=50),AN$9,IF(AND('Pedido e Cotação'!H61="Quasar 670",'Pedido e Cotação'!F61=100),AO$9,IF(AND('Pedido e Cotação'!H61="Quasar 670",'Pedido e Cotação'!F61=200),AP$9,IF(AND('Pedido e Cotação'!H61="Quasar 670",'Pedido e Cotação'!F61=1000),AQ$9,"")))))))</f>
        <v/>
      </c>
      <c r="E51" s="241" t="str">
        <f aca="false">IF('Pedido e Cotação'!H61=0,"",IF(AND('Pedido e Cotação'!H61="Quasar 705",'Pedido e Cotação'!F61=10),AL$10,IF(AND('Pedido e Cotação'!H61="Quasar 705",'Pedido e Cotação'!F61=25),AM$10,IF(AND('Pedido e Cotação'!H61="Quasar 705",'Pedido e Cotação'!F61=50),AN$10,IF(AND('Pedido e Cotação'!H61="Quasar 705",'Pedido e Cotação'!F61=100),AO$10,IF(AND('Pedido e Cotação'!H61="Quasar 705",'Pedido e Cotação'!F61=200),AP$10,IF(AND('Pedido e Cotação'!H61="Quasar 705",'Pedido e Cotação'!F61=1000),AQ$10,"")))))))</f>
        <v/>
      </c>
      <c r="F51" s="241" t="str">
        <f aca="false">IF('Pedido e Cotação'!H61=0,"",IF(AND('Pedido e Cotação'!H61="CAL Flúor Orange 560",'Pedido e Cotação'!F61=10),AL$11,IF(AND('Pedido e Cotação'!H61="CAL Flúor Orange 560",'Pedido e Cotação'!F61=25),AM$11,IF(AND('Pedido e Cotação'!H61="CAL Flúor Orange 560",'Pedido e Cotação'!F61=50),AN$11,IF(AND('Pedido e Cotação'!H61="CAL Flúor Orange 560",'Pedido e Cotação'!F61=100),AO$11,IF(AND('Pedido e Cotação'!H61="CAL Flúor Orange 560",'Pedido e Cotação'!F61=200),AP$11,IF(AND('Pedido e Cotação'!H61="CAL Flúor Orange 560",'Pedido e Cotação'!F61=1000),AQ$11,"")))))))</f>
        <v/>
      </c>
      <c r="G51" s="241" t="str">
        <f aca="false">IF('Pedido e Cotação'!H61=0,"",IF(AND('Pedido e Cotação'!H61="CAL Flúor Red 590",'Pedido e Cotação'!F61=10),AL$12,IF(AND('Pedido e Cotação'!H61="CAL Flúor Red 590",'Pedido e Cotação'!F61=25),AM$12,IF(AND('Pedido e Cotação'!H61="CAL Flúor Red 590",'Pedido e Cotação'!F61=50),AN$12,IF(AND('Pedido e Cotação'!H61="CAL Flúor Red 590",'Pedido e Cotação'!F61=100),AO$12,IF(AND('Pedido e Cotação'!H61="CAL Flúor Red 590",'Pedido e Cotação'!F61=200),AP$12,IF(AND('Pedido e Cotação'!H61="CAL Flúor Red 590",'Pedido e Cotação'!F61=1000),AQ$12,"")))))))</f>
        <v/>
      </c>
      <c r="H51" s="241" t="str">
        <f aca="false">IF('Pedido e Cotação'!H61=0,"",IF(AND('Pedido e Cotação'!H61="CAL Flúor Red 610",'Pedido e Cotação'!F61=10),AL$13,IF(AND('Pedido e Cotação'!H61="CAL Flúor Red 610",'Pedido e Cotação'!F61=25),AM$13,IF(AND('Pedido e Cotação'!H61="CAL Flúor Red 610",'Pedido e Cotação'!F61=50),AN$13,IF(AND('Pedido e Cotação'!H61="CAL Flúor Red 610",'Pedido e Cotação'!F61=100),AO$13,IF(AND('Pedido e Cotação'!H61="CAL Flúor Red 610",'Pedido e Cotação'!F61=200),AP$13,IF(AND('Pedido e Cotação'!H61="CAL Flúor Red 610",'Pedido e Cotação'!F61=1000),AQ$13,"")))))))</f>
        <v/>
      </c>
      <c r="I51" s="241" t="str">
        <f aca="false">IF('Pedido e Cotação'!H61=0,"",IF(AND('Pedido e Cotação'!H61="TET",'Pedido e Cotação'!F61=10),AL$14,IF(AND('Pedido e Cotação'!H61="TET",'Pedido e Cotação'!F61=25),AM$14,IF(AND('Pedido e Cotação'!H61="TET",'Pedido e Cotação'!F61=50),AN$14,IF(AND('Pedido e Cotação'!H61="TET",'Pedido e Cotação'!F61=100),AO$14,IF(AND('Pedido e Cotação'!H61="TET",'Pedido e Cotação'!F61=200),AP$14,IF(AND('Pedido e Cotação'!H61="TET",'Pedido e Cotação'!F61=1000),AQ$14,"")))))))</f>
        <v/>
      </c>
      <c r="J51" s="241" t="str">
        <f aca="false">IF('Pedido e Cotação'!H61=0,"",IF(AND('Pedido e Cotação'!H61="PEG-6",'Pedido e Cotação'!F61=10),AL$19,IF(AND('Pedido e Cotação'!H61="PEG-6",'Pedido e Cotação'!F61=25),AM$19,IF(AND('Pedido e Cotação'!H61="PEG-6",'Pedido e Cotação'!F61=50),AN$19,IF(AND('Pedido e Cotação'!H61="PEG-6",'Pedido e Cotação'!F61=100),AO$19,IF(AND('Pedido e Cotação'!H61="PEG-6",'Pedido e Cotação'!F61=200),AP$19,IF(AND('Pedido e Cotação'!H61="PEG-6",'Pedido e Cotação'!F61=1000),AQ$19,"")))))))</f>
        <v/>
      </c>
      <c r="K51" s="241" t="str">
        <f aca="false">IF('Pedido e Cotação'!H61=0,"",IF(AND('Pedido e Cotação'!H61="Biotina",'Pedido e Cotação'!F61=10),AL$18,IF(AND('Pedido e Cotação'!H61="Biotina",'Pedido e Cotação'!F61=25),AM$18,IF(AND('Pedido e Cotação'!H61="Biotina",'Pedido e Cotação'!F61=50),AN$18,IF(AND('Pedido e Cotação'!H61="Biotina",'Pedido e Cotação'!F61=100),AO$18,IF(AND('Pedido e Cotação'!H61="Biotina",'Pedido e Cotação'!F61=200),AP$18,IF(AND('Pedido e Cotação'!H61="Biotina",'Pedido e Cotação'!F61=1000),AQ$18,"")))))))</f>
        <v/>
      </c>
      <c r="L51" s="241" t="str">
        <f aca="false">IF('Pedido e Cotação'!H61=0,"",IF(AND('Pedido e Cotação'!H61="Thiol C6",'Pedido e Cotação'!F61=10),AL$22,IF(AND('Pedido e Cotação'!H61="Thiol C6",'Pedido e Cotação'!F61=25),AM$22,IF(AND('Pedido e Cotação'!H61="Thiol C6",'Pedido e Cotação'!F61=50),AN$22,IF(AND('Pedido e Cotação'!H61="Thiol C6",'Pedido e Cotação'!F61=100),AO$22,IF(AND('Pedido e Cotação'!H61="Thiol C6",'Pedido e Cotação'!F61=200),AP$22,IF(AND('Pedido e Cotação'!H61="Thiol C6",'Pedido e Cotação'!F61=1000),AQ$22,"")))))))</f>
        <v/>
      </c>
      <c r="M51" s="241" t="str">
        <f aca="false">IF('Pedido e Cotação'!H61=0,"",IF(AND('Pedido e Cotação'!H61="Cy3",'Pedido e Cotação'!F61=10),AL$16,IF(AND('Pedido e Cotação'!H61="Cy3",'Pedido e Cotação'!F61=25),AM$16,IF(AND('Pedido e Cotação'!H61="Cy3",'Pedido e Cotação'!F61=50),AN$16,IF(AND('Pedido e Cotação'!H61="Cy3",'Pedido e Cotação'!F61=100),AO$16,IF(AND('Pedido e Cotação'!H61="Cy3",'Pedido e Cotação'!F61=200),AP$16,IF(AND('Pedido e Cotação'!H61="Cy3",'Pedido e Cotação'!F61=1000),AQ$16,"")))))))</f>
        <v/>
      </c>
      <c r="N51" s="241" t="str">
        <f aca="false">IF('Pedido e Cotação'!H61=0,"",IF(AND('Pedido e Cotação'!H61="Cy5",'Pedido e Cotação'!F61=10),AL$17,IF(AND('Pedido e Cotação'!H61="Cy5",'Pedido e Cotação'!F61=25),AM$17,IF(AND('Pedido e Cotação'!H61="Cy5",'Pedido e Cotação'!F61=50),AN$17,IF(AND('Pedido e Cotação'!H61="Cy5",'Pedido e Cotação'!F61=100),AO$17,IF(AND('Pedido e Cotação'!H61="Cy5",'Pedido e Cotação'!F61=200),AP$17,IF(AND('Pedido e Cotação'!H61="Cy5",'Pedido e Cotação'!F61=1000),AQ$17,"")))))))</f>
        <v/>
      </c>
      <c r="O51" s="241" t="str">
        <f aca="false">IF('Pedido e Cotação'!H61=0,"",IF(AND('Pedido e Cotação'!H61="C3 Spacer",'Pedido e Cotação'!F61=10),AL$20,IF(AND('Pedido e Cotação'!H61="C3 Spacer",'Pedido e Cotação'!F61=25),AM$20,IF(AND('Pedido e Cotação'!H61="C3 Spacer",'Pedido e Cotação'!F61=50),AN$20,IF(AND('Pedido e Cotação'!H61="C3 Spacer",'Pedido e Cotação'!F61=100),AO$20,IF(AND('Pedido e Cotação'!H61="C3 Spacer",'Pedido e Cotação'!F61=200),AP$20,IF(AND('Pedido e Cotação'!H61="C3 Spacer",'Pedido e Cotação'!F61=1000),AQ$20,"")))))))</f>
        <v/>
      </c>
      <c r="P51" s="241" t="str">
        <f aca="false">IF('Pedido e Cotação'!H61=0,"",IF(AND('Pedido e Cotação'!H61="C6 Spacer",'Pedido e Cotação'!F61=10),AL$21,IF(AND('Pedido e Cotação'!H61="C6 Spacer",'Pedido e Cotação'!F61=25),AM$21,IF(AND('Pedido e Cotação'!H61="C6 Spacer",'Pedido e Cotação'!F61=50),AN$21,IF(AND('Pedido e Cotação'!H61="C6 Spacer",'Pedido e Cotação'!F61=100),AO$21,IF(AND('Pedido e Cotação'!H61="C6 Spacer",'Pedido e Cotação'!F61=200),AP$21,IF(AND('Pedido e Cotação'!H61="C6 Spacer",'Pedido e Cotação'!F61=1000),AQ$21,"")))))))</f>
        <v/>
      </c>
      <c r="Q51" s="241" t="str">
        <f aca="false">IF('Pedido e Cotação'!H61=0,"",IF(AND('Pedido e Cotação'!H61="HEX",'Pedido e Cotação'!F61=10),AL$15,IF(AND('Pedido e Cotação'!H61="HEX",'Pedido e Cotação'!F61=25),AM$15,IF(AND('Pedido e Cotação'!H61="HEX",'Pedido e Cotação'!F61=50),AN$15,IF(AND('Pedido e Cotação'!H61="HEX",'Pedido e Cotação'!F61=100),AO$15,IF(AND('Pedido e Cotação'!H61="HEX",'Pedido e Cotação'!F61=200),AP$15,IF(AND('Pedido e Cotação'!H61="HEX",'Pedido e Cotação'!F61=1000),AQ$15,"")))))))</f>
        <v/>
      </c>
      <c r="R51" s="241" t="str">
        <f aca="false">IF('Pedido e Cotação'!H61=0,"",IF(AND('Pedido e Cotação'!H61="Amino C6",'Pedido e Cotação'!F61=10),AL$23,IF(AND('Pedido e Cotação'!H61="Amino C6",'Pedido e Cotação'!F61=25),AM$23,IF(AND('Pedido e Cotação'!H61="Amino C6",'Pedido e Cotação'!F61=50),AN$23,IF(AND('Pedido e Cotação'!H61="Amino C6",'Pedido e Cotação'!F61=100),AO$23,IF(AND('Pedido e Cotação'!H61="Amino C6",'Pedido e Cotação'!F61=200),AP$23,IF(AND('Pedido e Cotação'!H61="Amino C6",'Pedido e Cotação'!F61=1000),AQ$23,"")))))))</f>
        <v/>
      </c>
      <c r="S51" s="241" t="str">
        <f aca="false">IF('Pedido e Cotação'!I61=0,"",IF(AND('Pedido e Cotação'!I61="FAM",'Pedido e Cotação'!F61=10),AL$24,IF(AND('Pedido e Cotação'!I61="FAM",'Pedido e Cotação'!F61=25),AM$24,IF(AND('Pedido e Cotação'!I61="FAM",'Pedido e Cotação'!F61=50),AN$24,IF(AND('Pedido e Cotação'!I61="FAM",'Pedido e Cotação'!F61=100),AO$24,IF(AND('Pedido e Cotação'!I61="FAM",'Pedido e Cotação'!F61=200),AP$24,IF(AND('Pedido e Cotação'!I61="FAM",'Pedido e Cotação'!F61=1000),AQ$24,"")))))))</f>
        <v/>
      </c>
      <c r="T51" s="241" t="str">
        <f aca="false">IF('Pedido e Cotação'!I61=0,"",IF(AND('Pedido e Cotação'!I61="Amino On",'Pedido e Cotação'!F61=10),AL$25,IF(AND('Pedido e Cotação'!I61="Amino On",'Pedido e Cotação'!F61=25),AM$25,IF(AND('Pedido e Cotação'!I61="Amino On",'Pedido e Cotação'!F61=50),AN$25,IF(AND('Pedido e Cotação'!I61="Amino On",'Pedido e Cotação'!F61=100),AO$25,IF(AND('Pedido e Cotação'!I61="Amino On",'Pedido e Cotação'!F61=200),AP$25,IF(AND('Pedido e Cotação'!I61="Amino On",'Pedido e Cotação'!F61=1000),AQ$25,"")))))))</f>
        <v/>
      </c>
      <c r="U51" s="241" t="str">
        <f aca="false">IF('Pedido e Cotação'!I61=0,"",IF(AND('Pedido e Cotação'!I61="TAMRA",'Pedido e Cotação'!F61=10),AL$26,IF(AND('Pedido e Cotação'!I61="TAMRA",'Pedido e Cotação'!F61=25),AM$26,IF(AND('Pedido e Cotação'!I61="TAMRA",'Pedido e Cotação'!F61=50),AN$26,IF(AND('Pedido e Cotação'!I61="TAMRA",'Pedido e Cotação'!F61=100),AO$26,IF(AND('Pedido e Cotação'!I61="TAMRA",'Pedido e Cotação'!F61=200),AP$26,IF(AND('Pedido e Cotação'!I61="TAMRA",'Pedido e Cotação'!F61=1000),AQ$26,"")))))))</f>
        <v/>
      </c>
      <c r="V51" s="241" t="str">
        <f aca="false">IF('Pedido e Cotação'!I61=0,"",IF(AND('Pedido e Cotação'!I61="BHQ 1",'Pedido e Cotação'!F61=10),AL$27,IF(AND('Pedido e Cotação'!I61="BHQ 1",'Pedido e Cotação'!F61=25),AM$27,IF(AND('Pedido e Cotação'!I61="BHQ 1",'Pedido e Cotação'!F61=50),AN$27,IF(AND('Pedido e Cotação'!I61="BHQ 1",'Pedido e Cotação'!F61=100),AO$27,IF(AND('Pedido e Cotação'!I61="BHQ 1",'Pedido e Cotação'!F61=200),AP$27,IF(AND('Pedido e Cotação'!I61="BHQ 1",'Pedido e Cotação'!F61=1000),AQ$27,"")))))))</f>
        <v/>
      </c>
      <c r="W51" s="241" t="str">
        <f aca="false">IF('Pedido e Cotação'!I61=0,"",IF(AND('Pedido e Cotação'!I61="BHQ 2",'Pedido e Cotação'!F61=10),AL$28,IF(AND('Pedido e Cotação'!I61="BHQ 2",'Pedido e Cotação'!F61=25),AM$28,IF(AND('Pedido e Cotação'!I61="BHQ 2",'Pedido e Cotação'!F61=50),AN$28,IF(AND('Pedido e Cotação'!I61="BHQ 2",'Pedido e Cotação'!F61=100),AO$28,IF(AND('Pedido e Cotação'!I61="BHQ 2",'Pedido e Cotação'!F61=200),AP$28,IF(AND('Pedido e Cotação'!I61="BHQ 2",'Pedido e Cotação'!F61=1000),AQ$28,"")))))))</f>
        <v/>
      </c>
      <c r="X51" s="241" t="str">
        <f aca="false">IF('Pedido e Cotação'!I61=0,"",IF(AND('Pedido e Cotação'!I61="BHQ 3",'Pedido e Cotação'!F61=10),AL$29,IF(AND('Pedido e Cotação'!I61="BHQ 3",'Pedido e Cotação'!F61=25),AM$29,IF(AND('Pedido e Cotação'!I61="BHQ 3",'Pedido e Cotação'!F61=50),AN$29,IF(AND('Pedido e Cotação'!I61="BHQ 3",'Pedido e Cotação'!F61=100),AO$29,IF(AND('Pedido e Cotação'!I61="BHQ 3",'Pedido e Cotação'!F61=200),AP$29,IF(AND('Pedido e Cotação'!I61="BHQ 3",'Pedido e Cotação'!F61=1000),AQ$29,"")))))))</f>
        <v/>
      </c>
      <c r="Y51" s="241" t="str">
        <f aca="false">IF('Pedido e Cotação'!I61=0,"",IF(AND('Pedido e Cotação'!I61="ROX",'Pedido e Cotação'!F61=10),AL$31,IF(AND('Pedido e Cotação'!I61="ROX",'Pedido e Cotação'!F61=25),AM$31,IF(AND('Pedido e Cotação'!I61="ROX",'Pedido e Cotação'!F61=50),AN$31,IF(AND('Pedido e Cotação'!I61="ROX",'Pedido e Cotação'!F61=100),AO$31,IF(AND('Pedido e Cotação'!I61="ROX",'Pedido e Cotação'!F61=200),AP$31,IF(AND('Pedido e Cotação'!I61="ROX",'Pedido e Cotação'!F61=1000),AQ$31,"")))))))</f>
        <v/>
      </c>
      <c r="Z51" s="241" t="str">
        <f aca="false">IF('Pedido e Cotação'!I61=0,"",IF(AND('Pedido e Cotação'!I61="Dabcyl",'Pedido e Cotação'!F61=10),AL$30,IF(AND('Pedido e Cotação'!I61="Dabcyl",'Pedido e Cotação'!F61=25),AM$30,IF(AND('Pedido e Cotação'!I61="Dabcyl",'Pedido e Cotação'!F61=50),AN$30,IF(AND('Pedido e Cotação'!I61="Dabcyl",'Pedido e Cotação'!F61=100),AO$30,IF(AND('Pedido e Cotação'!I61="Dabcyl",'Pedido e Cotação'!F61=200),AP$30,IF(AND('Pedido e Cotação'!I61="Dabcyl",'Pedido e Cotação'!F61=1000),AQ$30,"")))))))</f>
        <v/>
      </c>
      <c r="AA51" s="242" t="str">
        <f aca="false">IF('Pedido e Cotação'!I61=0,"",IF(AND('Pedido e Cotação'!I61="Colesterol TEG",'Pedido e Cotação'!F61=10),AL$32,IF(AND('Pedido e Cotação'!I61="Colesterol TEG",'Pedido e Cotação'!F61=25),AM$32,IF(AND('Pedido e Cotação'!I61="Colesterol TEG",'Pedido e Cotação'!F61=50),AN$32,IF(AND('Pedido e Cotação'!I61="Colesterol TEG",'Pedido e Cotação'!F61=100),AO$32,IF(AND('Pedido e Cotação'!I61="Colesterol TEG",'Pedido e Cotação'!F61=200),AP$32,IF(AND('Pedido e Cotação'!I61="Colesterol TEG",'Pedido e Cotação'!F61=1000),AQ$32,"")))))))</f>
        <v/>
      </c>
      <c r="AB51" s="242" t="str">
        <f aca="false">IF('Pedido e Cotação'!I61=0,"",IF(AND('Pedido e Cotação'!I61="Ferroceno",'Pedido e Cotação'!F61=10),AL$33,IF(AND('Pedido e Cotação'!I61="Ferroceno",'Pedido e Cotação'!F61=25),AM$33,IF(AND('Pedido e Cotação'!I61="Ferroceno",'Pedido e Cotação'!F61=50),AN$33,IF(AND('Pedido e Cotação'!I61="Ferroceno",'Pedido e Cotação'!F61=100),AO$33,IF(AND('Pedido e Cotação'!I61="Ferroceno",'Pedido e Cotação'!F61=200),AP$33,IF(AND('Pedido e Cotação'!I61="Ferroceno",'Pedido e Cotação'!F61=1000),AQ$33,"")))))))</f>
        <v/>
      </c>
      <c r="AC51" s="242" t="str">
        <f aca="false">IF('Pedido e Cotação'!I61=0,"",IF(AND('Pedido e Cotação'!I61="Spacer C3",'Pedido e Cotação'!F61=10),AL$36,IF(AND('Pedido e Cotação'!I61="Spacer C3",'Pedido e Cotação'!F61=25),AM$36,IF(AND('Pedido e Cotação'!I61="Spacer C3",'Pedido e Cotação'!F61=50),AN$36,IF(AND('Pedido e Cotação'!I61="Spacer C3",'Pedido e Cotação'!F61=100),AO$36,IF(AND('Pedido e Cotação'!I61="Spacer C3",'Pedido e Cotação'!F61=200),AP$36,IF(AND('Pedido e Cotação'!I61="Spacer C3",'Pedido e Cotação'!F61=1000),AQ$36,"")))))))</f>
        <v/>
      </c>
      <c r="AD51" s="242" t="str">
        <f aca="false">IF('Pedido e Cotação'!I61=0,"",IF(AND('Pedido e Cotação'!I61="Spacer C6",'Pedido e Cotação'!F61=10),AL$37,IF(AND('Pedido e Cotação'!I61="Spacer C6",'Pedido e Cotação'!F61=25),AM$37,IF(AND('Pedido e Cotação'!I61="Spacer C6",'Pedido e Cotação'!F61=50),AN$37,IF(AND('Pedido e Cotação'!I61="Spacer C6",'Pedido e Cotação'!F61=100),AO$37,IF(AND('Pedido e Cotação'!I61="Spacer C6",'Pedido e Cotação'!F61=200),AP$37,IF(AND('Pedido e Cotação'!I61="Spacer C6",'Pedido e Cotação'!F61=1000),AQ$37,"")))))))</f>
        <v/>
      </c>
      <c r="AE51" s="242" t="str">
        <f aca="false">IF('Pedido e Cotação'!I61=0,"",IF(AND('Pedido e Cotação'!I61="Biotina",'Pedido e Cotação'!F61=10),AL$38,IF(AND('Pedido e Cotação'!I61="Biotina",'Pedido e Cotação'!F61=25),AM$38,IF(AND('Pedido e Cotação'!I61="Biotina",'Pedido e Cotação'!F61=50),AN$38,IF(AND('Pedido e Cotação'!I61="Biotina",'Pedido e Cotação'!F61=100),AO$38,IF(AND('Pedido e Cotação'!I61="Biotina",'Pedido e Cotação'!F61=200),AP$38,IF(AND('Pedido e Cotação'!I61="Biotina",'Pedido e Cotação'!F61=1000),AQ$38,"")))))))</f>
        <v/>
      </c>
      <c r="AF51" s="242" t="str">
        <f aca="false">IF('Pedido e Cotação'!I61=0,"",IF(AND('Pedido e Cotação'!I61="Fosforilação",'Pedido e Cotação'!F61=10),AL$39,IF(AND('Pedido e Cotação'!I61="Fosforilação",'Pedido e Cotação'!F61=25),AM$39,IF(AND('Pedido e Cotação'!I61="Fosforilação",'Pedido e Cotação'!F61=50),AN$39,IF(AND('Pedido e Cotação'!I61="Fosforilação",'Pedido e Cotação'!F61=100),AO$39,IF(AND('Pedido e Cotação'!I61="Fosforilação",'Pedido e Cotação'!F61=200),AP$39,IF(AND('Pedido e Cotação'!I61="Fosforilação",'Pedido e Cotação'!F61=1000),AQ$39,"")))))))</f>
        <v/>
      </c>
      <c r="AG51" s="242" t="str">
        <f aca="false">IF('Pedido e Cotação'!I61=0,"",IF(AND('Pedido e Cotação'!I61="Thiol C6",'Pedido e Cotação'!F61=10),AL$34,IF(AND('Pedido e Cotação'!I61="Thiol C6",'Pedido e Cotação'!F61=25),AM$34,IF(AND('Pedido e Cotação'!I61="Thiol C6",'Pedido e Cotação'!F61=50),AN$34,IF(AND('Pedido e Cotação'!I61="Thiol C6",'Pedido e Cotação'!F61=100),AO$34,IF(AND('Pedido e Cotação'!I61="Thiol C6",'Pedido e Cotação'!F61=200),AP$34,IF(AND('Pedido e Cotação'!I61="Thiol C6",'Pedido e Cotação'!F61=1000),AQ$34,"")))))))</f>
        <v/>
      </c>
      <c r="AH51" s="242" t="str">
        <f aca="false">IF('Pedido e Cotação'!I61=0,"",IF(AND('Pedido e Cotação'!I61="Dithiol Serinol",'Pedido e Cotação'!F61=10),AL$35,IF(AND('Pedido e Cotação'!I61="Dithiol Serinol",'Pedido e Cotação'!F61=25),AM$35,IF(AND('Pedido e Cotação'!I61="Dithiol Serinol",'Pedido e Cotação'!F61=50),AN$35,IF(AND('Pedido e Cotação'!I61="Dithiol Serinol",'Pedido e Cotação'!F61=100),AO$35,IF(AND('Pedido e Cotação'!I61="Dithiol Serinol",'Pedido e Cotação'!F61=200),AP$35,IF(AND('Pedido e Cotação'!I61="Dithiol Serinol",'Pedido e Cotação'!F61=1000),AQ$35,"")))))))</f>
        <v/>
      </c>
      <c r="AI51" s="241" t="n">
        <f aca="false">SUM(A51:AH51)</f>
        <v>0</v>
      </c>
    </row>
    <row r="52" customFormat="false" ht="12.75" hidden="false" customHeight="false" outlineLevel="0" collapsed="false">
      <c r="A52" s="241" t="str">
        <f aca="false">IF('Pedido e Cotação'!H62=0,"",IF(AND('Pedido e Cotação'!H62="FAM",'Pedido e Cotação'!F62=10),AL$6,IF(AND('Pedido e Cotação'!H62="FAM",'Pedido e Cotação'!F62=25),AM$6,IF(AND('Pedido e Cotação'!H62="FAM",'Pedido e Cotação'!F62=50),AN$6,IF(AND('Pedido e Cotação'!H62="FAM",'Pedido e Cotação'!F62=100),AO$6,IF(AND('Pedido e Cotação'!H62="FAM",'Pedido e Cotação'!F62=200),AP$6,IF(AND('Pedido e Cotação'!H62="FAM",'Pedido e Cotação'!F62=1000),AQ$6,"")))))))</f>
        <v/>
      </c>
      <c r="B52" s="241" t="str">
        <f aca="false">IF('Pedido e Cotação'!H62=0,"",IF(AND('Pedido e Cotação'!H62="Fosforilação",'Pedido e Cotação'!F62=10),AL$7,IF(AND('Pedido e Cotação'!H62="Fosforilação",'Pedido e Cotação'!F62=25),AM$7,IF(AND('Pedido e Cotação'!H62="Fosforilação",'Pedido e Cotação'!F62=50),AN$7,IF(AND('Pedido e Cotação'!H62="Fosforilação",'Pedido e Cotação'!F62=100),AO$7,IF(AND('Pedido e Cotação'!H62="Fosforilação",'Pedido e Cotação'!F62=200),AP$7,IF(AND('Pedido e Cotação'!H62="Fosforilação",'Pedido e Cotação'!F62=1000),AQ$7,"")))))))</f>
        <v/>
      </c>
      <c r="C52" s="241" t="str">
        <f aca="false">IF('Pedido e Cotação'!H62=0,"",IF(AND('Pedido e Cotação'!H62="Quasar 570",'Pedido e Cotação'!F62=10),AL$8,IF(AND('Pedido e Cotação'!H62="Quasar 570",'Pedido e Cotação'!F62=25),AM$8,IF(AND('Pedido e Cotação'!H62="Quasar 570",'Pedido e Cotação'!F62=50),AN$8,IF(AND('Pedido e Cotação'!H62="Quasar 570",'Pedido e Cotação'!F62=100),AO$8,IF(AND('Pedido e Cotação'!H62="Quasar 570",'Pedido e Cotação'!F62=200),AP$8,IF(AND('Pedido e Cotação'!H62="Quasar 570",'Pedido e Cotação'!F62=1000),AQ$8,"")))))))</f>
        <v/>
      </c>
      <c r="D52" s="241" t="str">
        <f aca="false">IF('Pedido e Cotação'!H62=0,"",IF(AND('Pedido e Cotação'!H62="Quasar 670",'Pedido e Cotação'!F62=10),AL$9,IF(AND('Pedido e Cotação'!H62="Quasar 670",'Pedido e Cotação'!F62=25),AM$9,IF(AND('Pedido e Cotação'!H62="Quasar 670",'Pedido e Cotação'!F62=50),AN$9,IF(AND('Pedido e Cotação'!H62="Quasar 670",'Pedido e Cotação'!F62=100),AO$9,IF(AND('Pedido e Cotação'!H62="Quasar 670",'Pedido e Cotação'!F62=200),AP$9,IF(AND('Pedido e Cotação'!H62="Quasar 670",'Pedido e Cotação'!F62=1000),AQ$9,"")))))))</f>
        <v/>
      </c>
      <c r="E52" s="241" t="str">
        <f aca="false">IF('Pedido e Cotação'!H62=0,"",IF(AND('Pedido e Cotação'!H62="Quasar 705",'Pedido e Cotação'!F62=10),AL$10,IF(AND('Pedido e Cotação'!H62="Quasar 705",'Pedido e Cotação'!F62=25),AM$10,IF(AND('Pedido e Cotação'!H62="Quasar 705",'Pedido e Cotação'!F62=50),AN$10,IF(AND('Pedido e Cotação'!H62="Quasar 705",'Pedido e Cotação'!F62=100),AO$10,IF(AND('Pedido e Cotação'!H62="Quasar 705",'Pedido e Cotação'!F62=200),AP$10,IF(AND('Pedido e Cotação'!H62="Quasar 705",'Pedido e Cotação'!F62=1000),AQ$10,"")))))))</f>
        <v/>
      </c>
      <c r="F52" s="241" t="str">
        <f aca="false">IF('Pedido e Cotação'!H62=0,"",IF(AND('Pedido e Cotação'!H62="CAL Flúor Orange 560",'Pedido e Cotação'!F62=10),AL$11,IF(AND('Pedido e Cotação'!H62="CAL Flúor Orange 560",'Pedido e Cotação'!F62=25),AM$11,IF(AND('Pedido e Cotação'!H62="CAL Flúor Orange 560",'Pedido e Cotação'!F62=50),AN$11,IF(AND('Pedido e Cotação'!H62="CAL Flúor Orange 560",'Pedido e Cotação'!F62=100),AO$11,IF(AND('Pedido e Cotação'!H62="CAL Flúor Orange 560",'Pedido e Cotação'!F62=200),AP$11,IF(AND('Pedido e Cotação'!H62="CAL Flúor Orange 560",'Pedido e Cotação'!F62=1000),AQ$11,"")))))))</f>
        <v/>
      </c>
      <c r="G52" s="241" t="str">
        <f aca="false">IF('Pedido e Cotação'!H62=0,"",IF(AND('Pedido e Cotação'!H62="CAL Flúor Red 590",'Pedido e Cotação'!F62=10),AL$12,IF(AND('Pedido e Cotação'!H62="CAL Flúor Red 590",'Pedido e Cotação'!F62=25),AM$12,IF(AND('Pedido e Cotação'!H62="CAL Flúor Red 590",'Pedido e Cotação'!F62=50),AN$12,IF(AND('Pedido e Cotação'!H62="CAL Flúor Red 590",'Pedido e Cotação'!F62=100),AO$12,IF(AND('Pedido e Cotação'!H62="CAL Flúor Red 590",'Pedido e Cotação'!F62=200),AP$12,IF(AND('Pedido e Cotação'!H62="CAL Flúor Red 590",'Pedido e Cotação'!F62=1000),AQ$12,"")))))))</f>
        <v/>
      </c>
      <c r="H52" s="241" t="str">
        <f aca="false">IF('Pedido e Cotação'!H62=0,"",IF(AND('Pedido e Cotação'!H62="CAL Flúor Red 610",'Pedido e Cotação'!F62=10),AL$13,IF(AND('Pedido e Cotação'!H62="CAL Flúor Red 610",'Pedido e Cotação'!F62=25),AM$13,IF(AND('Pedido e Cotação'!H62="CAL Flúor Red 610",'Pedido e Cotação'!F62=50),AN$13,IF(AND('Pedido e Cotação'!H62="CAL Flúor Red 610",'Pedido e Cotação'!F62=100),AO$13,IF(AND('Pedido e Cotação'!H62="CAL Flúor Red 610",'Pedido e Cotação'!F62=200),AP$13,IF(AND('Pedido e Cotação'!H62="CAL Flúor Red 610",'Pedido e Cotação'!F62=1000),AQ$13,"")))))))</f>
        <v/>
      </c>
      <c r="I52" s="241" t="str">
        <f aca="false">IF('Pedido e Cotação'!H62=0,"",IF(AND('Pedido e Cotação'!H62="TET",'Pedido e Cotação'!F62=10),AL$14,IF(AND('Pedido e Cotação'!H62="TET",'Pedido e Cotação'!F62=25),AM$14,IF(AND('Pedido e Cotação'!H62="TET",'Pedido e Cotação'!F62=50),AN$14,IF(AND('Pedido e Cotação'!H62="TET",'Pedido e Cotação'!F62=100),AO$14,IF(AND('Pedido e Cotação'!H62="TET",'Pedido e Cotação'!F62=200),AP$14,IF(AND('Pedido e Cotação'!H62="TET",'Pedido e Cotação'!F62=1000),AQ$14,"")))))))</f>
        <v/>
      </c>
      <c r="J52" s="241" t="str">
        <f aca="false">IF('Pedido e Cotação'!H62=0,"",IF(AND('Pedido e Cotação'!H62="PEG-6",'Pedido e Cotação'!F62=10),AL$19,IF(AND('Pedido e Cotação'!H62="PEG-6",'Pedido e Cotação'!F62=25),AM$19,IF(AND('Pedido e Cotação'!H62="PEG-6",'Pedido e Cotação'!F62=50),AN$19,IF(AND('Pedido e Cotação'!H62="PEG-6",'Pedido e Cotação'!F62=100),AO$19,IF(AND('Pedido e Cotação'!H62="PEG-6",'Pedido e Cotação'!F62=200),AP$19,IF(AND('Pedido e Cotação'!H62="PEG-6",'Pedido e Cotação'!F62=1000),AQ$19,"")))))))</f>
        <v/>
      </c>
      <c r="K52" s="241" t="str">
        <f aca="false">IF('Pedido e Cotação'!H62=0,"",IF(AND('Pedido e Cotação'!H62="Biotina",'Pedido e Cotação'!F62=10),AL$18,IF(AND('Pedido e Cotação'!H62="Biotina",'Pedido e Cotação'!F62=25),AM$18,IF(AND('Pedido e Cotação'!H62="Biotina",'Pedido e Cotação'!F62=50),AN$18,IF(AND('Pedido e Cotação'!H62="Biotina",'Pedido e Cotação'!F62=100),AO$18,IF(AND('Pedido e Cotação'!H62="Biotina",'Pedido e Cotação'!F62=200),AP$18,IF(AND('Pedido e Cotação'!H62="Biotina",'Pedido e Cotação'!F62=1000),AQ$18,"")))))))</f>
        <v/>
      </c>
      <c r="L52" s="241" t="str">
        <f aca="false">IF('Pedido e Cotação'!H62=0,"",IF(AND('Pedido e Cotação'!H62="Thiol C6",'Pedido e Cotação'!F62=10),AL$22,IF(AND('Pedido e Cotação'!H62="Thiol C6",'Pedido e Cotação'!F62=25),AM$22,IF(AND('Pedido e Cotação'!H62="Thiol C6",'Pedido e Cotação'!F62=50),AN$22,IF(AND('Pedido e Cotação'!H62="Thiol C6",'Pedido e Cotação'!F62=100),AO$22,IF(AND('Pedido e Cotação'!H62="Thiol C6",'Pedido e Cotação'!F62=200),AP$22,IF(AND('Pedido e Cotação'!H62="Thiol C6",'Pedido e Cotação'!F62=1000),AQ$22,"")))))))</f>
        <v/>
      </c>
      <c r="M52" s="241" t="str">
        <f aca="false">IF('Pedido e Cotação'!H62=0,"",IF(AND('Pedido e Cotação'!H62="Cy3",'Pedido e Cotação'!F62=10),AL$16,IF(AND('Pedido e Cotação'!H62="Cy3",'Pedido e Cotação'!F62=25),AM$16,IF(AND('Pedido e Cotação'!H62="Cy3",'Pedido e Cotação'!F62=50),AN$16,IF(AND('Pedido e Cotação'!H62="Cy3",'Pedido e Cotação'!F62=100),AO$16,IF(AND('Pedido e Cotação'!H62="Cy3",'Pedido e Cotação'!F62=200),AP$16,IF(AND('Pedido e Cotação'!H62="Cy3",'Pedido e Cotação'!F62=1000),AQ$16,"")))))))</f>
        <v/>
      </c>
      <c r="N52" s="241" t="str">
        <f aca="false">IF('Pedido e Cotação'!H62=0,"",IF(AND('Pedido e Cotação'!H62="Cy5",'Pedido e Cotação'!F62=10),AL$17,IF(AND('Pedido e Cotação'!H62="Cy5",'Pedido e Cotação'!F62=25),AM$17,IF(AND('Pedido e Cotação'!H62="Cy5",'Pedido e Cotação'!F62=50),AN$17,IF(AND('Pedido e Cotação'!H62="Cy5",'Pedido e Cotação'!F62=100),AO$17,IF(AND('Pedido e Cotação'!H62="Cy5",'Pedido e Cotação'!F62=200),AP$17,IF(AND('Pedido e Cotação'!H62="Cy5",'Pedido e Cotação'!F62=1000),AQ$17,"")))))))</f>
        <v/>
      </c>
      <c r="O52" s="241" t="str">
        <f aca="false">IF('Pedido e Cotação'!H62=0,"",IF(AND('Pedido e Cotação'!H62="C3 Spacer",'Pedido e Cotação'!F62=10),AL$20,IF(AND('Pedido e Cotação'!H62="C3 Spacer",'Pedido e Cotação'!F62=25),AM$20,IF(AND('Pedido e Cotação'!H62="C3 Spacer",'Pedido e Cotação'!F62=50),AN$20,IF(AND('Pedido e Cotação'!H62="C3 Spacer",'Pedido e Cotação'!F62=100),AO$20,IF(AND('Pedido e Cotação'!H62="C3 Spacer",'Pedido e Cotação'!F62=200),AP$20,IF(AND('Pedido e Cotação'!H62="C3 Spacer",'Pedido e Cotação'!F62=1000),AQ$20,"")))))))</f>
        <v/>
      </c>
      <c r="P52" s="241" t="str">
        <f aca="false">IF('Pedido e Cotação'!H62=0,"",IF(AND('Pedido e Cotação'!H62="C6 Spacer",'Pedido e Cotação'!F62=10),AL$21,IF(AND('Pedido e Cotação'!H62="C6 Spacer",'Pedido e Cotação'!F62=25),AM$21,IF(AND('Pedido e Cotação'!H62="C6 Spacer",'Pedido e Cotação'!F62=50),AN$21,IF(AND('Pedido e Cotação'!H62="C6 Spacer",'Pedido e Cotação'!F62=100),AO$21,IF(AND('Pedido e Cotação'!H62="C6 Spacer",'Pedido e Cotação'!F62=200),AP$21,IF(AND('Pedido e Cotação'!H62="C6 Spacer",'Pedido e Cotação'!F62=1000),AQ$21,"")))))))</f>
        <v/>
      </c>
      <c r="Q52" s="241" t="str">
        <f aca="false">IF('Pedido e Cotação'!H62=0,"",IF(AND('Pedido e Cotação'!H62="HEX",'Pedido e Cotação'!F62=10),AL$15,IF(AND('Pedido e Cotação'!H62="HEX",'Pedido e Cotação'!F62=25),AM$15,IF(AND('Pedido e Cotação'!H62="HEX",'Pedido e Cotação'!F62=50),AN$15,IF(AND('Pedido e Cotação'!H62="HEX",'Pedido e Cotação'!F62=100),AO$15,IF(AND('Pedido e Cotação'!H62="HEX",'Pedido e Cotação'!F62=200),AP$15,IF(AND('Pedido e Cotação'!H62="HEX",'Pedido e Cotação'!F62=1000),AQ$15,"")))))))</f>
        <v/>
      </c>
      <c r="R52" s="241" t="str">
        <f aca="false">IF('Pedido e Cotação'!H62=0,"",IF(AND('Pedido e Cotação'!H62="Amino C6",'Pedido e Cotação'!F62=10),AL$23,IF(AND('Pedido e Cotação'!H62="Amino C6",'Pedido e Cotação'!F62=25),AM$23,IF(AND('Pedido e Cotação'!H62="Amino C6",'Pedido e Cotação'!F62=50),AN$23,IF(AND('Pedido e Cotação'!H62="Amino C6",'Pedido e Cotação'!F62=100),AO$23,IF(AND('Pedido e Cotação'!H62="Amino C6",'Pedido e Cotação'!F62=200),AP$23,IF(AND('Pedido e Cotação'!H62="Amino C6",'Pedido e Cotação'!F62=1000),AQ$23,"")))))))</f>
        <v/>
      </c>
      <c r="S52" s="241" t="str">
        <f aca="false">IF('Pedido e Cotação'!I62=0,"",IF(AND('Pedido e Cotação'!I62="FAM",'Pedido e Cotação'!F62=10),AL$24,IF(AND('Pedido e Cotação'!I62="FAM",'Pedido e Cotação'!F62=25),AM$24,IF(AND('Pedido e Cotação'!I62="FAM",'Pedido e Cotação'!F62=50),AN$24,IF(AND('Pedido e Cotação'!I62="FAM",'Pedido e Cotação'!F62=100),AO$24,IF(AND('Pedido e Cotação'!I62="FAM",'Pedido e Cotação'!F62=200),AP$24,IF(AND('Pedido e Cotação'!I62="FAM",'Pedido e Cotação'!F62=1000),AQ$24,"")))))))</f>
        <v/>
      </c>
      <c r="T52" s="241" t="str">
        <f aca="false">IF('Pedido e Cotação'!I62=0,"",IF(AND('Pedido e Cotação'!I62="Amino On",'Pedido e Cotação'!F62=10),AL$25,IF(AND('Pedido e Cotação'!I62="Amino On",'Pedido e Cotação'!F62=25),AM$25,IF(AND('Pedido e Cotação'!I62="Amino On",'Pedido e Cotação'!F62=50),AN$25,IF(AND('Pedido e Cotação'!I62="Amino On",'Pedido e Cotação'!F62=100),AO$25,IF(AND('Pedido e Cotação'!I62="Amino On",'Pedido e Cotação'!F62=200),AP$25,IF(AND('Pedido e Cotação'!I62="Amino On",'Pedido e Cotação'!F62=1000),AQ$25,"")))))))</f>
        <v/>
      </c>
      <c r="U52" s="241" t="str">
        <f aca="false">IF('Pedido e Cotação'!I62=0,"",IF(AND('Pedido e Cotação'!I62="TAMRA",'Pedido e Cotação'!F62=10),AL$26,IF(AND('Pedido e Cotação'!I62="TAMRA",'Pedido e Cotação'!F62=25),AM$26,IF(AND('Pedido e Cotação'!I62="TAMRA",'Pedido e Cotação'!F62=50),AN$26,IF(AND('Pedido e Cotação'!I62="TAMRA",'Pedido e Cotação'!F62=100),AO$26,IF(AND('Pedido e Cotação'!I62="TAMRA",'Pedido e Cotação'!F62=200),AP$26,IF(AND('Pedido e Cotação'!I62="TAMRA",'Pedido e Cotação'!F62=1000),AQ$26,"")))))))</f>
        <v/>
      </c>
      <c r="V52" s="241" t="str">
        <f aca="false">IF('Pedido e Cotação'!I62=0,"",IF(AND('Pedido e Cotação'!I62="BHQ 1",'Pedido e Cotação'!F62=10),AL$27,IF(AND('Pedido e Cotação'!I62="BHQ 1",'Pedido e Cotação'!F62=25),AM$27,IF(AND('Pedido e Cotação'!I62="BHQ 1",'Pedido e Cotação'!F62=50),AN$27,IF(AND('Pedido e Cotação'!I62="BHQ 1",'Pedido e Cotação'!F62=100),AO$27,IF(AND('Pedido e Cotação'!I62="BHQ 1",'Pedido e Cotação'!F62=200),AP$27,IF(AND('Pedido e Cotação'!I62="BHQ 1",'Pedido e Cotação'!F62=1000),AQ$27,"")))))))</f>
        <v/>
      </c>
      <c r="W52" s="241" t="str">
        <f aca="false">IF('Pedido e Cotação'!I62=0,"",IF(AND('Pedido e Cotação'!I62="BHQ 2",'Pedido e Cotação'!F62=10),AL$28,IF(AND('Pedido e Cotação'!I62="BHQ 2",'Pedido e Cotação'!F62=25),AM$28,IF(AND('Pedido e Cotação'!I62="BHQ 2",'Pedido e Cotação'!F62=50),AN$28,IF(AND('Pedido e Cotação'!I62="BHQ 2",'Pedido e Cotação'!F62=100),AO$28,IF(AND('Pedido e Cotação'!I62="BHQ 2",'Pedido e Cotação'!F62=200),AP$28,IF(AND('Pedido e Cotação'!I62="BHQ 2",'Pedido e Cotação'!F62=1000),AQ$28,"")))))))</f>
        <v/>
      </c>
      <c r="X52" s="241" t="str">
        <f aca="false">IF('Pedido e Cotação'!I62=0,"",IF(AND('Pedido e Cotação'!I62="BHQ 3",'Pedido e Cotação'!F62=10),AL$29,IF(AND('Pedido e Cotação'!I62="BHQ 3",'Pedido e Cotação'!F62=25),AM$29,IF(AND('Pedido e Cotação'!I62="BHQ 3",'Pedido e Cotação'!F62=50),AN$29,IF(AND('Pedido e Cotação'!I62="BHQ 3",'Pedido e Cotação'!F62=100),AO$29,IF(AND('Pedido e Cotação'!I62="BHQ 3",'Pedido e Cotação'!F62=200),AP$29,IF(AND('Pedido e Cotação'!I62="BHQ 3",'Pedido e Cotação'!F62=1000),AQ$29,"")))))))</f>
        <v/>
      </c>
      <c r="Y52" s="241" t="str">
        <f aca="false">IF('Pedido e Cotação'!I62=0,"",IF(AND('Pedido e Cotação'!I62="ROX",'Pedido e Cotação'!F62=10),AL$31,IF(AND('Pedido e Cotação'!I62="ROX",'Pedido e Cotação'!F62=25),AM$31,IF(AND('Pedido e Cotação'!I62="ROX",'Pedido e Cotação'!F62=50),AN$31,IF(AND('Pedido e Cotação'!I62="ROX",'Pedido e Cotação'!F62=100),AO$31,IF(AND('Pedido e Cotação'!I62="ROX",'Pedido e Cotação'!F62=200),AP$31,IF(AND('Pedido e Cotação'!I62="ROX",'Pedido e Cotação'!F62=1000),AQ$31,"")))))))</f>
        <v/>
      </c>
      <c r="Z52" s="241" t="str">
        <f aca="false">IF('Pedido e Cotação'!I62=0,"",IF(AND('Pedido e Cotação'!I62="Dabcyl",'Pedido e Cotação'!F62=10),AL$30,IF(AND('Pedido e Cotação'!I62="Dabcyl",'Pedido e Cotação'!F62=25),AM$30,IF(AND('Pedido e Cotação'!I62="Dabcyl",'Pedido e Cotação'!F62=50),AN$30,IF(AND('Pedido e Cotação'!I62="Dabcyl",'Pedido e Cotação'!F62=100),AO$30,IF(AND('Pedido e Cotação'!I62="Dabcyl",'Pedido e Cotação'!F62=200),AP$30,IF(AND('Pedido e Cotação'!I62="Dabcyl",'Pedido e Cotação'!F62=1000),AQ$30,"")))))))</f>
        <v/>
      </c>
      <c r="AA52" s="242" t="str">
        <f aca="false">IF('Pedido e Cotação'!I62=0,"",IF(AND('Pedido e Cotação'!I62="Colesterol TEG",'Pedido e Cotação'!F62=10),AL$32,IF(AND('Pedido e Cotação'!I62="Colesterol TEG",'Pedido e Cotação'!F62=25),AM$32,IF(AND('Pedido e Cotação'!I62="Colesterol TEG",'Pedido e Cotação'!F62=50),AN$32,IF(AND('Pedido e Cotação'!I62="Colesterol TEG",'Pedido e Cotação'!F62=100),AO$32,IF(AND('Pedido e Cotação'!I62="Colesterol TEG",'Pedido e Cotação'!F62=200),AP$32,IF(AND('Pedido e Cotação'!I62="Colesterol TEG",'Pedido e Cotação'!F62=1000),AQ$32,"")))))))</f>
        <v/>
      </c>
      <c r="AB52" s="242" t="str">
        <f aca="false">IF('Pedido e Cotação'!I62=0,"",IF(AND('Pedido e Cotação'!I62="Ferroceno",'Pedido e Cotação'!F62=10),AL$33,IF(AND('Pedido e Cotação'!I62="Ferroceno",'Pedido e Cotação'!F62=25),AM$33,IF(AND('Pedido e Cotação'!I62="Ferroceno",'Pedido e Cotação'!F62=50),AN$33,IF(AND('Pedido e Cotação'!I62="Ferroceno",'Pedido e Cotação'!F62=100),AO$33,IF(AND('Pedido e Cotação'!I62="Ferroceno",'Pedido e Cotação'!F62=200),AP$33,IF(AND('Pedido e Cotação'!I62="Ferroceno",'Pedido e Cotação'!F62=1000),AQ$33,"")))))))</f>
        <v/>
      </c>
      <c r="AC52" s="242" t="str">
        <f aca="false">IF('Pedido e Cotação'!I62=0,"",IF(AND('Pedido e Cotação'!I62="Spacer C3",'Pedido e Cotação'!F62=10),AL$36,IF(AND('Pedido e Cotação'!I62="Spacer C3",'Pedido e Cotação'!F62=25),AM$36,IF(AND('Pedido e Cotação'!I62="Spacer C3",'Pedido e Cotação'!F62=50),AN$36,IF(AND('Pedido e Cotação'!I62="Spacer C3",'Pedido e Cotação'!F62=100),AO$36,IF(AND('Pedido e Cotação'!I62="Spacer C3",'Pedido e Cotação'!F62=200),AP$36,IF(AND('Pedido e Cotação'!I62="Spacer C3",'Pedido e Cotação'!F62=1000),AQ$36,"")))))))</f>
        <v/>
      </c>
      <c r="AD52" s="242" t="str">
        <f aca="false">IF('Pedido e Cotação'!I62=0,"",IF(AND('Pedido e Cotação'!I62="Spacer C6",'Pedido e Cotação'!F62=10),AL$37,IF(AND('Pedido e Cotação'!I62="Spacer C6",'Pedido e Cotação'!F62=25),AM$37,IF(AND('Pedido e Cotação'!I62="Spacer C6",'Pedido e Cotação'!F62=50),AN$37,IF(AND('Pedido e Cotação'!I62="Spacer C6",'Pedido e Cotação'!F62=100),AO$37,IF(AND('Pedido e Cotação'!I62="Spacer C6",'Pedido e Cotação'!F62=200),AP$37,IF(AND('Pedido e Cotação'!I62="Spacer C6",'Pedido e Cotação'!F62=1000),AQ$37,"")))))))</f>
        <v/>
      </c>
      <c r="AE52" s="242" t="str">
        <f aca="false">IF('Pedido e Cotação'!I62=0,"",IF(AND('Pedido e Cotação'!I62="Biotina",'Pedido e Cotação'!F62=10),AL$38,IF(AND('Pedido e Cotação'!I62="Biotina",'Pedido e Cotação'!F62=25),AM$38,IF(AND('Pedido e Cotação'!I62="Biotina",'Pedido e Cotação'!F62=50),AN$38,IF(AND('Pedido e Cotação'!I62="Biotina",'Pedido e Cotação'!F62=100),AO$38,IF(AND('Pedido e Cotação'!I62="Biotina",'Pedido e Cotação'!F62=200),AP$38,IF(AND('Pedido e Cotação'!I62="Biotina",'Pedido e Cotação'!F62=1000),AQ$38,"")))))))</f>
        <v/>
      </c>
      <c r="AF52" s="242" t="str">
        <f aca="false">IF('Pedido e Cotação'!I62=0,"",IF(AND('Pedido e Cotação'!I62="Fosforilação",'Pedido e Cotação'!F62=10),AL$39,IF(AND('Pedido e Cotação'!I62="Fosforilação",'Pedido e Cotação'!F62=25),AM$39,IF(AND('Pedido e Cotação'!I62="Fosforilação",'Pedido e Cotação'!F62=50),AN$39,IF(AND('Pedido e Cotação'!I62="Fosforilação",'Pedido e Cotação'!F62=100),AO$39,IF(AND('Pedido e Cotação'!I62="Fosforilação",'Pedido e Cotação'!F62=200),AP$39,IF(AND('Pedido e Cotação'!I62="Fosforilação",'Pedido e Cotação'!F62=1000),AQ$39,"")))))))</f>
        <v/>
      </c>
      <c r="AG52" s="242" t="str">
        <f aca="false">IF('Pedido e Cotação'!I62=0,"",IF(AND('Pedido e Cotação'!I62="Thiol C6",'Pedido e Cotação'!F62=10),AL$34,IF(AND('Pedido e Cotação'!I62="Thiol C6",'Pedido e Cotação'!F62=25),AM$34,IF(AND('Pedido e Cotação'!I62="Thiol C6",'Pedido e Cotação'!F62=50),AN$34,IF(AND('Pedido e Cotação'!I62="Thiol C6",'Pedido e Cotação'!F62=100),AO$34,IF(AND('Pedido e Cotação'!I62="Thiol C6",'Pedido e Cotação'!F62=200),AP$34,IF(AND('Pedido e Cotação'!I62="Thiol C6",'Pedido e Cotação'!F62=1000),AQ$34,"")))))))</f>
        <v/>
      </c>
      <c r="AH52" s="242" t="str">
        <f aca="false">IF('Pedido e Cotação'!I62=0,"",IF(AND('Pedido e Cotação'!I62="Dithiol Serinol",'Pedido e Cotação'!F62=10),AL$35,IF(AND('Pedido e Cotação'!I62="Dithiol Serinol",'Pedido e Cotação'!F62=25),AM$35,IF(AND('Pedido e Cotação'!I62="Dithiol Serinol",'Pedido e Cotação'!F62=50),AN$35,IF(AND('Pedido e Cotação'!I62="Dithiol Serinol",'Pedido e Cotação'!F62=100),AO$35,IF(AND('Pedido e Cotação'!I62="Dithiol Serinol",'Pedido e Cotação'!F62=200),AP$35,IF(AND('Pedido e Cotação'!I62="Dithiol Serinol",'Pedido e Cotação'!F62=1000),AQ$35,"")))))))</f>
        <v/>
      </c>
      <c r="AI52" s="241" t="n">
        <f aca="false">SUM(A52:AH52)</f>
        <v>0</v>
      </c>
    </row>
    <row r="53" customFormat="false" ht="12.75" hidden="false" customHeight="false" outlineLevel="0" collapsed="false">
      <c r="A53" s="241" t="str">
        <f aca="false">IF('Pedido e Cotação'!H63=0,"",IF(AND('Pedido e Cotação'!H63="FAM",'Pedido e Cotação'!F63=10),AL$6,IF(AND('Pedido e Cotação'!H63="FAM",'Pedido e Cotação'!F63=25),AM$6,IF(AND('Pedido e Cotação'!H63="FAM",'Pedido e Cotação'!F63=50),AN$6,IF(AND('Pedido e Cotação'!H63="FAM",'Pedido e Cotação'!F63=100),AO$6,IF(AND('Pedido e Cotação'!H63="FAM",'Pedido e Cotação'!F63=200),AP$6,IF(AND('Pedido e Cotação'!H63="FAM",'Pedido e Cotação'!F63=1000),AQ$6,"")))))))</f>
        <v/>
      </c>
      <c r="B53" s="241" t="str">
        <f aca="false">IF('Pedido e Cotação'!H63=0,"",IF(AND('Pedido e Cotação'!H63="Fosforilação",'Pedido e Cotação'!F63=10),AL$7,IF(AND('Pedido e Cotação'!H63="Fosforilação",'Pedido e Cotação'!F63=25),AM$7,IF(AND('Pedido e Cotação'!H63="Fosforilação",'Pedido e Cotação'!F63=50),AN$7,IF(AND('Pedido e Cotação'!H63="Fosforilação",'Pedido e Cotação'!F63=100),AO$7,IF(AND('Pedido e Cotação'!H63="Fosforilação",'Pedido e Cotação'!F63=200),AP$7,IF(AND('Pedido e Cotação'!H63="Fosforilação",'Pedido e Cotação'!F63=1000),AQ$7,"")))))))</f>
        <v/>
      </c>
      <c r="C53" s="241" t="str">
        <f aca="false">IF('Pedido e Cotação'!H63=0,"",IF(AND('Pedido e Cotação'!H63="Quasar 570",'Pedido e Cotação'!F63=10),AL$8,IF(AND('Pedido e Cotação'!H63="Quasar 570",'Pedido e Cotação'!F63=25),AM$8,IF(AND('Pedido e Cotação'!H63="Quasar 570",'Pedido e Cotação'!F63=50),AN$8,IF(AND('Pedido e Cotação'!H63="Quasar 570",'Pedido e Cotação'!F63=100),AO$8,IF(AND('Pedido e Cotação'!H63="Quasar 570",'Pedido e Cotação'!F63=200),AP$8,IF(AND('Pedido e Cotação'!H63="Quasar 570",'Pedido e Cotação'!F63=1000),AQ$8,"")))))))</f>
        <v/>
      </c>
      <c r="D53" s="241" t="str">
        <f aca="false">IF('Pedido e Cotação'!H63=0,"",IF(AND('Pedido e Cotação'!H63="Quasar 670",'Pedido e Cotação'!F63=10),AL$9,IF(AND('Pedido e Cotação'!H63="Quasar 670",'Pedido e Cotação'!F63=25),AM$9,IF(AND('Pedido e Cotação'!H63="Quasar 670",'Pedido e Cotação'!F63=50),AN$9,IF(AND('Pedido e Cotação'!H63="Quasar 670",'Pedido e Cotação'!F63=100),AO$9,IF(AND('Pedido e Cotação'!H63="Quasar 670",'Pedido e Cotação'!F63=200),AP$9,IF(AND('Pedido e Cotação'!H63="Quasar 670",'Pedido e Cotação'!F63=1000),AQ$9,"")))))))</f>
        <v/>
      </c>
      <c r="E53" s="241" t="str">
        <f aca="false">IF('Pedido e Cotação'!H63=0,"",IF(AND('Pedido e Cotação'!H63="Quasar 705",'Pedido e Cotação'!F63=10),AL$10,IF(AND('Pedido e Cotação'!H63="Quasar 705",'Pedido e Cotação'!F63=25),AM$10,IF(AND('Pedido e Cotação'!H63="Quasar 705",'Pedido e Cotação'!F63=50),AN$10,IF(AND('Pedido e Cotação'!H63="Quasar 705",'Pedido e Cotação'!F63=100),AO$10,IF(AND('Pedido e Cotação'!H63="Quasar 705",'Pedido e Cotação'!F63=200),AP$10,IF(AND('Pedido e Cotação'!H63="Quasar 705",'Pedido e Cotação'!F63=1000),AQ$10,"")))))))</f>
        <v/>
      </c>
      <c r="F53" s="241" t="str">
        <f aca="false">IF('Pedido e Cotação'!H63=0,"",IF(AND('Pedido e Cotação'!H63="CAL Flúor Orange 560",'Pedido e Cotação'!F63=10),AL$11,IF(AND('Pedido e Cotação'!H63="CAL Flúor Orange 560",'Pedido e Cotação'!F63=25),AM$11,IF(AND('Pedido e Cotação'!H63="CAL Flúor Orange 560",'Pedido e Cotação'!F63=50),AN$11,IF(AND('Pedido e Cotação'!H63="CAL Flúor Orange 560",'Pedido e Cotação'!F63=100),AO$11,IF(AND('Pedido e Cotação'!H63="CAL Flúor Orange 560",'Pedido e Cotação'!F63=200),AP$11,IF(AND('Pedido e Cotação'!H63="CAL Flúor Orange 560",'Pedido e Cotação'!F63=1000),AQ$11,"")))))))</f>
        <v/>
      </c>
      <c r="G53" s="241" t="str">
        <f aca="false">IF('Pedido e Cotação'!H63=0,"",IF(AND('Pedido e Cotação'!H63="CAL Flúor Red 590",'Pedido e Cotação'!F63=10),AL$12,IF(AND('Pedido e Cotação'!H63="CAL Flúor Red 590",'Pedido e Cotação'!F63=25),AM$12,IF(AND('Pedido e Cotação'!H63="CAL Flúor Red 590",'Pedido e Cotação'!F63=50),AN$12,IF(AND('Pedido e Cotação'!H63="CAL Flúor Red 590",'Pedido e Cotação'!F63=100),AO$12,IF(AND('Pedido e Cotação'!H63="CAL Flúor Red 590",'Pedido e Cotação'!F63=200),AP$12,IF(AND('Pedido e Cotação'!H63="CAL Flúor Red 590",'Pedido e Cotação'!F63=1000),AQ$12,"")))))))</f>
        <v/>
      </c>
      <c r="H53" s="241" t="str">
        <f aca="false">IF('Pedido e Cotação'!H63=0,"",IF(AND('Pedido e Cotação'!H63="CAL Flúor Red 610",'Pedido e Cotação'!F63=10),AL$13,IF(AND('Pedido e Cotação'!H63="CAL Flúor Red 610",'Pedido e Cotação'!F63=25),AM$13,IF(AND('Pedido e Cotação'!H63="CAL Flúor Red 610",'Pedido e Cotação'!F63=50),AN$13,IF(AND('Pedido e Cotação'!H63="CAL Flúor Red 610",'Pedido e Cotação'!F63=100),AO$13,IF(AND('Pedido e Cotação'!H63="CAL Flúor Red 610",'Pedido e Cotação'!F63=200),AP$13,IF(AND('Pedido e Cotação'!H63="CAL Flúor Red 610",'Pedido e Cotação'!F63=1000),AQ$13,"")))))))</f>
        <v/>
      </c>
      <c r="I53" s="241" t="str">
        <f aca="false">IF('Pedido e Cotação'!H63=0,"",IF(AND('Pedido e Cotação'!H63="TET",'Pedido e Cotação'!F63=10),AL$14,IF(AND('Pedido e Cotação'!H63="TET",'Pedido e Cotação'!F63=25),AM$14,IF(AND('Pedido e Cotação'!H63="TET",'Pedido e Cotação'!F63=50),AN$14,IF(AND('Pedido e Cotação'!H63="TET",'Pedido e Cotação'!F63=100),AO$14,IF(AND('Pedido e Cotação'!H63="TET",'Pedido e Cotação'!F63=200),AP$14,IF(AND('Pedido e Cotação'!H63="TET",'Pedido e Cotação'!F63=1000),AQ$14,"")))))))</f>
        <v/>
      </c>
      <c r="J53" s="241" t="str">
        <f aca="false">IF('Pedido e Cotação'!H63=0,"",IF(AND('Pedido e Cotação'!H63="PEG-6",'Pedido e Cotação'!F63=10),AL$19,IF(AND('Pedido e Cotação'!H63="PEG-6",'Pedido e Cotação'!F63=25),AM$19,IF(AND('Pedido e Cotação'!H63="PEG-6",'Pedido e Cotação'!F63=50),AN$19,IF(AND('Pedido e Cotação'!H63="PEG-6",'Pedido e Cotação'!F63=100),AO$19,IF(AND('Pedido e Cotação'!H63="PEG-6",'Pedido e Cotação'!F63=200),AP$19,IF(AND('Pedido e Cotação'!H63="PEG-6",'Pedido e Cotação'!F63=1000),AQ$19,"")))))))</f>
        <v/>
      </c>
      <c r="K53" s="241" t="str">
        <f aca="false">IF('Pedido e Cotação'!H63=0,"",IF(AND('Pedido e Cotação'!H63="Biotina",'Pedido e Cotação'!F63=10),AL$18,IF(AND('Pedido e Cotação'!H63="Biotina",'Pedido e Cotação'!F63=25),AM$18,IF(AND('Pedido e Cotação'!H63="Biotina",'Pedido e Cotação'!F63=50),AN$18,IF(AND('Pedido e Cotação'!H63="Biotina",'Pedido e Cotação'!F63=100),AO$18,IF(AND('Pedido e Cotação'!H63="Biotina",'Pedido e Cotação'!F63=200),AP$18,IF(AND('Pedido e Cotação'!H63="Biotina",'Pedido e Cotação'!F63=1000),AQ$18,"")))))))</f>
        <v/>
      </c>
      <c r="L53" s="241" t="str">
        <f aca="false">IF('Pedido e Cotação'!H63=0,"",IF(AND('Pedido e Cotação'!H63="Thiol C6",'Pedido e Cotação'!F63=10),AL$22,IF(AND('Pedido e Cotação'!H63="Thiol C6",'Pedido e Cotação'!F63=25),AM$22,IF(AND('Pedido e Cotação'!H63="Thiol C6",'Pedido e Cotação'!F63=50),AN$22,IF(AND('Pedido e Cotação'!H63="Thiol C6",'Pedido e Cotação'!F63=100),AO$22,IF(AND('Pedido e Cotação'!H63="Thiol C6",'Pedido e Cotação'!F63=200),AP$22,IF(AND('Pedido e Cotação'!H63="Thiol C6",'Pedido e Cotação'!F63=1000),AQ$22,"")))))))</f>
        <v/>
      </c>
      <c r="M53" s="241" t="str">
        <f aca="false">IF('Pedido e Cotação'!H63=0,"",IF(AND('Pedido e Cotação'!H63="Cy3",'Pedido e Cotação'!F63=10),AL$16,IF(AND('Pedido e Cotação'!H63="Cy3",'Pedido e Cotação'!F63=25),AM$16,IF(AND('Pedido e Cotação'!H63="Cy3",'Pedido e Cotação'!F63=50),AN$16,IF(AND('Pedido e Cotação'!H63="Cy3",'Pedido e Cotação'!F63=100),AO$16,IF(AND('Pedido e Cotação'!H63="Cy3",'Pedido e Cotação'!F63=200),AP$16,IF(AND('Pedido e Cotação'!H63="Cy3",'Pedido e Cotação'!F63=1000),AQ$16,"")))))))</f>
        <v/>
      </c>
      <c r="N53" s="241" t="str">
        <f aca="false">IF('Pedido e Cotação'!H63=0,"",IF(AND('Pedido e Cotação'!H63="Cy5",'Pedido e Cotação'!F63=10),AL$17,IF(AND('Pedido e Cotação'!H63="Cy5",'Pedido e Cotação'!F63=25),AM$17,IF(AND('Pedido e Cotação'!H63="Cy5",'Pedido e Cotação'!F63=50),AN$17,IF(AND('Pedido e Cotação'!H63="Cy5",'Pedido e Cotação'!F63=100),AO$17,IF(AND('Pedido e Cotação'!H63="Cy5",'Pedido e Cotação'!F63=200),AP$17,IF(AND('Pedido e Cotação'!H63="Cy5",'Pedido e Cotação'!F63=1000),AQ$17,"")))))))</f>
        <v/>
      </c>
      <c r="O53" s="241" t="str">
        <f aca="false">IF('Pedido e Cotação'!H63=0,"",IF(AND('Pedido e Cotação'!H63="C3 Spacer",'Pedido e Cotação'!F63=10),AL$20,IF(AND('Pedido e Cotação'!H63="C3 Spacer",'Pedido e Cotação'!F63=25),AM$20,IF(AND('Pedido e Cotação'!H63="C3 Spacer",'Pedido e Cotação'!F63=50),AN$20,IF(AND('Pedido e Cotação'!H63="C3 Spacer",'Pedido e Cotação'!F63=100),AO$20,IF(AND('Pedido e Cotação'!H63="C3 Spacer",'Pedido e Cotação'!F63=200),AP$20,IF(AND('Pedido e Cotação'!H63="C3 Spacer",'Pedido e Cotação'!F63=1000),AQ$20,"")))))))</f>
        <v/>
      </c>
      <c r="P53" s="241" t="str">
        <f aca="false">IF('Pedido e Cotação'!H63=0,"",IF(AND('Pedido e Cotação'!H63="C6 Spacer",'Pedido e Cotação'!F63=10),AL$21,IF(AND('Pedido e Cotação'!H63="C6 Spacer",'Pedido e Cotação'!F63=25),AM$21,IF(AND('Pedido e Cotação'!H63="C6 Spacer",'Pedido e Cotação'!F63=50),AN$21,IF(AND('Pedido e Cotação'!H63="C6 Spacer",'Pedido e Cotação'!F63=100),AO$21,IF(AND('Pedido e Cotação'!H63="C6 Spacer",'Pedido e Cotação'!F63=200),AP$21,IF(AND('Pedido e Cotação'!H63="C6 Spacer",'Pedido e Cotação'!F63=1000),AQ$21,"")))))))</f>
        <v/>
      </c>
      <c r="Q53" s="241" t="str">
        <f aca="false">IF('Pedido e Cotação'!H63=0,"",IF(AND('Pedido e Cotação'!H63="HEX",'Pedido e Cotação'!F63=10),AL$15,IF(AND('Pedido e Cotação'!H63="HEX",'Pedido e Cotação'!F63=25),AM$15,IF(AND('Pedido e Cotação'!H63="HEX",'Pedido e Cotação'!F63=50),AN$15,IF(AND('Pedido e Cotação'!H63="HEX",'Pedido e Cotação'!F63=100),AO$15,IF(AND('Pedido e Cotação'!H63="HEX",'Pedido e Cotação'!F63=200),AP$15,IF(AND('Pedido e Cotação'!H63="HEX",'Pedido e Cotação'!F63=1000),AQ$15,"")))))))</f>
        <v/>
      </c>
      <c r="R53" s="241" t="str">
        <f aca="false">IF('Pedido e Cotação'!H63=0,"",IF(AND('Pedido e Cotação'!H63="Amino C6",'Pedido e Cotação'!F63=10),AL$23,IF(AND('Pedido e Cotação'!H63="Amino C6",'Pedido e Cotação'!F63=25),AM$23,IF(AND('Pedido e Cotação'!H63="Amino C6",'Pedido e Cotação'!F63=50),AN$23,IF(AND('Pedido e Cotação'!H63="Amino C6",'Pedido e Cotação'!F63=100),AO$23,IF(AND('Pedido e Cotação'!H63="Amino C6",'Pedido e Cotação'!F63=200),AP$23,IF(AND('Pedido e Cotação'!H63="Amino C6",'Pedido e Cotação'!F63=1000),AQ$23,"")))))))</f>
        <v/>
      </c>
      <c r="S53" s="241" t="str">
        <f aca="false">IF('Pedido e Cotação'!I63=0,"",IF(AND('Pedido e Cotação'!I63="FAM",'Pedido e Cotação'!F63=10),AL$24,IF(AND('Pedido e Cotação'!I63="FAM",'Pedido e Cotação'!F63=25),AM$24,IF(AND('Pedido e Cotação'!I63="FAM",'Pedido e Cotação'!F63=50),AN$24,IF(AND('Pedido e Cotação'!I63="FAM",'Pedido e Cotação'!F63=100),AO$24,IF(AND('Pedido e Cotação'!I63="FAM",'Pedido e Cotação'!F63=200),AP$24,IF(AND('Pedido e Cotação'!I63="FAM",'Pedido e Cotação'!F63=1000),AQ$24,"")))))))</f>
        <v/>
      </c>
      <c r="T53" s="241" t="str">
        <f aca="false">IF('Pedido e Cotação'!I63=0,"",IF(AND('Pedido e Cotação'!I63="Amino On",'Pedido e Cotação'!F63=10),AL$25,IF(AND('Pedido e Cotação'!I63="Amino On",'Pedido e Cotação'!F63=25),AM$25,IF(AND('Pedido e Cotação'!I63="Amino On",'Pedido e Cotação'!F63=50),AN$25,IF(AND('Pedido e Cotação'!I63="Amino On",'Pedido e Cotação'!F63=100),AO$25,IF(AND('Pedido e Cotação'!I63="Amino On",'Pedido e Cotação'!F63=200),AP$25,IF(AND('Pedido e Cotação'!I63="Amino On",'Pedido e Cotação'!F63=1000),AQ$25,"")))))))</f>
        <v/>
      </c>
      <c r="U53" s="241" t="str">
        <f aca="false">IF('Pedido e Cotação'!I63=0,"",IF(AND('Pedido e Cotação'!I63="TAMRA",'Pedido e Cotação'!F63=10),AL$26,IF(AND('Pedido e Cotação'!I63="TAMRA",'Pedido e Cotação'!F63=25),AM$26,IF(AND('Pedido e Cotação'!I63="TAMRA",'Pedido e Cotação'!F63=50),AN$26,IF(AND('Pedido e Cotação'!I63="TAMRA",'Pedido e Cotação'!F63=100),AO$26,IF(AND('Pedido e Cotação'!I63="TAMRA",'Pedido e Cotação'!F63=200),AP$26,IF(AND('Pedido e Cotação'!I63="TAMRA",'Pedido e Cotação'!F63=1000),AQ$26,"")))))))</f>
        <v/>
      </c>
      <c r="V53" s="241" t="str">
        <f aca="false">IF('Pedido e Cotação'!I63=0,"",IF(AND('Pedido e Cotação'!I63="BHQ 1",'Pedido e Cotação'!F63=10),AL$27,IF(AND('Pedido e Cotação'!I63="BHQ 1",'Pedido e Cotação'!F63=25),AM$27,IF(AND('Pedido e Cotação'!I63="BHQ 1",'Pedido e Cotação'!F63=50),AN$27,IF(AND('Pedido e Cotação'!I63="BHQ 1",'Pedido e Cotação'!F63=100),AO$27,IF(AND('Pedido e Cotação'!I63="BHQ 1",'Pedido e Cotação'!F63=200),AP$27,IF(AND('Pedido e Cotação'!I63="BHQ 1",'Pedido e Cotação'!F63=1000),AQ$27,"")))))))</f>
        <v/>
      </c>
      <c r="W53" s="241" t="str">
        <f aca="false">IF('Pedido e Cotação'!I63=0,"",IF(AND('Pedido e Cotação'!I63="BHQ 2",'Pedido e Cotação'!F63=10),AL$28,IF(AND('Pedido e Cotação'!I63="BHQ 2",'Pedido e Cotação'!F63=25),AM$28,IF(AND('Pedido e Cotação'!I63="BHQ 2",'Pedido e Cotação'!F63=50),AN$28,IF(AND('Pedido e Cotação'!I63="BHQ 2",'Pedido e Cotação'!F63=100),AO$28,IF(AND('Pedido e Cotação'!I63="BHQ 2",'Pedido e Cotação'!F63=200),AP$28,IF(AND('Pedido e Cotação'!I63="BHQ 2",'Pedido e Cotação'!F63=1000),AQ$28,"")))))))</f>
        <v/>
      </c>
      <c r="X53" s="241" t="str">
        <f aca="false">IF('Pedido e Cotação'!I63=0,"",IF(AND('Pedido e Cotação'!I63="BHQ 3",'Pedido e Cotação'!F63=10),AL$29,IF(AND('Pedido e Cotação'!I63="BHQ 3",'Pedido e Cotação'!F63=25),AM$29,IF(AND('Pedido e Cotação'!I63="BHQ 3",'Pedido e Cotação'!F63=50),AN$29,IF(AND('Pedido e Cotação'!I63="BHQ 3",'Pedido e Cotação'!F63=100),AO$29,IF(AND('Pedido e Cotação'!I63="BHQ 3",'Pedido e Cotação'!F63=200),AP$29,IF(AND('Pedido e Cotação'!I63="BHQ 3",'Pedido e Cotação'!F63=1000),AQ$29,"")))))))</f>
        <v/>
      </c>
      <c r="Y53" s="241" t="str">
        <f aca="false">IF('Pedido e Cotação'!I63=0,"",IF(AND('Pedido e Cotação'!I63="ROX",'Pedido e Cotação'!F63=10),AL$31,IF(AND('Pedido e Cotação'!I63="ROX",'Pedido e Cotação'!F63=25),AM$31,IF(AND('Pedido e Cotação'!I63="ROX",'Pedido e Cotação'!F63=50),AN$31,IF(AND('Pedido e Cotação'!I63="ROX",'Pedido e Cotação'!F63=100),AO$31,IF(AND('Pedido e Cotação'!I63="ROX",'Pedido e Cotação'!F63=200),AP$31,IF(AND('Pedido e Cotação'!I63="ROX",'Pedido e Cotação'!F63=1000),AQ$31,"")))))))</f>
        <v/>
      </c>
      <c r="Z53" s="241" t="str">
        <f aca="false">IF('Pedido e Cotação'!I63=0,"",IF(AND('Pedido e Cotação'!I63="Dabcyl",'Pedido e Cotação'!F63=10),AL$30,IF(AND('Pedido e Cotação'!I63="Dabcyl",'Pedido e Cotação'!F63=25),AM$30,IF(AND('Pedido e Cotação'!I63="Dabcyl",'Pedido e Cotação'!F63=50),AN$30,IF(AND('Pedido e Cotação'!I63="Dabcyl",'Pedido e Cotação'!F63=100),AO$30,IF(AND('Pedido e Cotação'!I63="Dabcyl",'Pedido e Cotação'!F63=200),AP$30,IF(AND('Pedido e Cotação'!I63="Dabcyl",'Pedido e Cotação'!F63=1000),AQ$30,"")))))))</f>
        <v/>
      </c>
      <c r="AA53" s="242" t="str">
        <f aca="false">IF('Pedido e Cotação'!I63=0,"",IF(AND('Pedido e Cotação'!I63="Colesterol TEG",'Pedido e Cotação'!F63=10),AL$32,IF(AND('Pedido e Cotação'!I63="Colesterol TEG",'Pedido e Cotação'!F63=25),AM$32,IF(AND('Pedido e Cotação'!I63="Colesterol TEG",'Pedido e Cotação'!F63=50),AN$32,IF(AND('Pedido e Cotação'!I63="Colesterol TEG",'Pedido e Cotação'!F63=100),AO$32,IF(AND('Pedido e Cotação'!I63="Colesterol TEG",'Pedido e Cotação'!F63=200),AP$32,IF(AND('Pedido e Cotação'!I63="Colesterol TEG",'Pedido e Cotação'!F63=1000),AQ$32,"")))))))</f>
        <v/>
      </c>
      <c r="AB53" s="242" t="str">
        <f aca="false">IF('Pedido e Cotação'!I63=0,"",IF(AND('Pedido e Cotação'!I63="Ferroceno",'Pedido e Cotação'!F63=10),AL$33,IF(AND('Pedido e Cotação'!I63="Ferroceno",'Pedido e Cotação'!F63=25),AM$33,IF(AND('Pedido e Cotação'!I63="Ferroceno",'Pedido e Cotação'!F63=50),AN$33,IF(AND('Pedido e Cotação'!I63="Ferroceno",'Pedido e Cotação'!F63=100),AO$33,IF(AND('Pedido e Cotação'!I63="Ferroceno",'Pedido e Cotação'!F63=200),AP$33,IF(AND('Pedido e Cotação'!I63="Ferroceno",'Pedido e Cotação'!F63=1000),AQ$33,"")))))))</f>
        <v/>
      </c>
      <c r="AC53" s="242" t="str">
        <f aca="false">IF('Pedido e Cotação'!I63=0,"",IF(AND('Pedido e Cotação'!I63="Spacer C3",'Pedido e Cotação'!F63=10),AL$36,IF(AND('Pedido e Cotação'!I63="Spacer C3",'Pedido e Cotação'!F63=25),AM$36,IF(AND('Pedido e Cotação'!I63="Spacer C3",'Pedido e Cotação'!F63=50),AN$36,IF(AND('Pedido e Cotação'!I63="Spacer C3",'Pedido e Cotação'!F63=100),AO$36,IF(AND('Pedido e Cotação'!I63="Spacer C3",'Pedido e Cotação'!F63=200),AP$36,IF(AND('Pedido e Cotação'!I63="Spacer C3",'Pedido e Cotação'!F63=1000),AQ$36,"")))))))</f>
        <v/>
      </c>
      <c r="AD53" s="242" t="str">
        <f aca="false">IF('Pedido e Cotação'!I63=0,"",IF(AND('Pedido e Cotação'!I63="Spacer C6",'Pedido e Cotação'!F63=10),AL$37,IF(AND('Pedido e Cotação'!I63="Spacer C6",'Pedido e Cotação'!F63=25),AM$37,IF(AND('Pedido e Cotação'!I63="Spacer C6",'Pedido e Cotação'!F63=50),AN$37,IF(AND('Pedido e Cotação'!I63="Spacer C6",'Pedido e Cotação'!F63=100),AO$37,IF(AND('Pedido e Cotação'!I63="Spacer C6",'Pedido e Cotação'!F63=200),AP$37,IF(AND('Pedido e Cotação'!I63="Spacer C6",'Pedido e Cotação'!F63=1000),AQ$37,"")))))))</f>
        <v/>
      </c>
      <c r="AE53" s="242" t="str">
        <f aca="false">IF('Pedido e Cotação'!I63=0,"",IF(AND('Pedido e Cotação'!I63="Biotina",'Pedido e Cotação'!F63=10),AL$38,IF(AND('Pedido e Cotação'!I63="Biotina",'Pedido e Cotação'!F63=25),AM$38,IF(AND('Pedido e Cotação'!I63="Biotina",'Pedido e Cotação'!F63=50),AN$38,IF(AND('Pedido e Cotação'!I63="Biotina",'Pedido e Cotação'!F63=100),AO$38,IF(AND('Pedido e Cotação'!I63="Biotina",'Pedido e Cotação'!F63=200),AP$38,IF(AND('Pedido e Cotação'!I63="Biotina",'Pedido e Cotação'!F63=1000),AQ$38,"")))))))</f>
        <v/>
      </c>
      <c r="AF53" s="242" t="str">
        <f aca="false">IF('Pedido e Cotação'!I63=0,"",IF(AND('Pedido e Cotação'!I63="Fosforilação",'Pedido e Cotação'!F63=10),AL$39,IF(AND('Pedido e Cotação'!I63="Fosforilação",'Pedido e Cotação'!F63=25),AM$39,IF(AND('Pedido e Cotação'!I63="Fosforilação",'Pedido e Cotação'!F63=50),AN$39,IF(AND('Pedido e Cotação'!I63="Fosforilação",'Pedido e Cotação'!F63=100),AO$39,IF(AND('Pedido e Cotação'!I63="Fosforilação",'Pedido e Cotação'!F63=200),AP$39,IF(AND('Pedido e Cotação'!I63="Fosforilação",'Pedido e Cotação'!F63=1000),AQ$39,"")))))))</f>
        <v/>
      </c>
      <c r="AG53" s="242" t="str">
        <f aca="false">IF('Pedido e Cotação'!I63=0,"",IF(AND('Pedido e Cotação'!I63="Thiol C6",'Pedido e Cotação'!F63=10),AL$34,IF(AND('Pedido e Cotação'!I63="Thiol C6",'Pedido e Cotação'!F63=25),AM$34,IF(AND('Pedido e Cotação'!I63="Thiol C6",'Pedido e Cotação'!F63=50),AN$34,IF(AND('Pedido e Cotação'!I63="Thiol C6",'Pedido e Cotação'!F63=100),AO$34,IF(AND('Pedido e Cotação'!I63="Thiol C6",'Pedido e Cotação'!F63=200),AP$34,IF(AND('Pedido e Cotação'!I63="Thiol C6",'Pedido e Cotação'!F63=1000),AQ$34,"")))))))</f>
        <v/>
      </c>
      <c r="AH53" s="242" t="str">
        <f aca="false">IF('Pedido e Cotação'!I63=0,"",IF(AND('Pedido e Cotação'!I63="Dithiol Serinol",'Pedido e Cotação'!F63=10),AL$35,IF(AND('Pedido e Cotação'!I63="Dithiol Serinol",'Pedido e Cotação'!F63=25),AM$35,IF(AND('Pedido e Cotação'!I63="Dithiol Serinol",'Pedido e Cotação'!F63=50),AN$35,IF(AND('Pedido e Cotação'!I63="Dithiol Serinol",'Pedido e Cotação'!F63=100),AO$35,IF(AND('Pedido e Cotação'!I63="Dithiol Serinol",'Pedido e Cotação'!F63=200),AP$35,IF(AND('Pedido e Cotação'!I63="Dithiol Serinol",'Pedido e Cotação'!F63=1000),AQ$35,"")))))))</f>
        <v/>
      </c>
      <c r="AI53" s="241" t="n">
        <f aca="false">SUM(A53:AH53)</f>
        <v>0</v>
      </c>
    </row>
    <row r="54" customFormat="false" ht="12.75" hidden="false" customHeight="false" outlineLevel="0" collapsed="false">
      <c r="A54" s="241" t="str">
        <f aca="false">IF('Pedido e Cotação'!H64=0,"",IF(AND('Pedido e Cotação'!H64="FAM",'Pedido e Cotação'!F64=10),AL$6,IF(AND('Pedido e Cotação'!H64="FAM",'Pedido e Cotação'!F64=25),AM$6,IF(AND('Pedido e Cotação'!H64="FAM",'Pedido e Cotação'!F64=50),AN$6,IF(AND('Pedido e Cotação'!H64="FAM",'Pedido e Cotação'!F64=100),AO$6,IF(AND('Pedido e Cotação'!H64="FAM",'Pedido e Cotação'!F64=200),AP$6,IF(AND('Pedido e Cotação'!H64="FAM",'Pedido e Cotação'!F64=1000),AQ$6,"")))))))</f>
        <v/>
      </c>
      <c r="B54" s="241" t="str">
        <f aca="false">IF('Pedido e Cotação'!H64=0,"",IF(AND('Pedido e Cotação'!H64="Fosforilação",'Pedido e Cotação'!F64=10),AL$7,IF(AND('Pedido e Cotação'!H64="Fosforilação",'Pedido e Cotação'!F64=25),AM$7,IF(AND('Pedido e Cotação'!H64="Fosforilação",'Pedido e Cotação'!F64=50),AN$7,IF(AND('Pedido e Cotação'!H64="Fosforilação",'Pedido e Cotação'!F64=100),AO$7,IF(AND('Pedido e Cotação'!H64="Fosforilação",'Pedido e Cotação'!F64=200),AP$7,IF(AND('Pedido e Cotação'!H64="Fosforilação",'Pedido e Cotação'!F64=1000),AQ$7,"")))))))</f>
        <v/>
      </c>
      <c r="C54" s="241" t="str">
        <f aca="false">IF('Pedido e Cotação'!H64=0,"",IF(AND('Pedido e Cotação'!H64="Quasar 570",'Pedido e Cotação'!F64=10),AL$8,IF(AND('Pedido e Cotação'!H64="Quasar 570",'Pedido e Cotação'!F64=25),AM$8,IF(AND('Pedido e Cotação'!H64="Quasar 570",'Pedido e Cotação'!F64=50),AN$8,IF(AND('Pedido e Cotação'!H64="Quasar 570",'Pedido e Cotação'!F64=100),AO$8,IF(AND('Pedido e Cotação'!H64="Quasar 570",'Pedido e Cotação'!F64=200),AP$8,IF(AND('Pedido e Cotação'!H64="Quasar 570",'Pedido e Cotação'!F64=1000),AQ$8,"")))))))</f>
        <v/>
      </c>
      <c r="D54" s="241" t="str">
        <f aca="false">IF('Pedido e Cotação'!H64=0,"",IF(AND('Pedido e Cotação'!H64="Quasar 670",'Pedido e Cotação'!F64=10),AL$9,IF(AND('Pedido e Cotação'!H64="Quasar 670",'Pedido e Cotação'!F64=25),AM$9,IF(AND('Pedido e Cotação'!H64="Quasar 670",'Pedido e Cotação'!F64=50),AN$9,IF(AND('Pedido e Cotação'!H64="Quasar 670",'Pedido e Cotação'!F64=100),AO$9,IF(AND('Pedido e Cotação'!H64="Quasar 670",'Pedido e Cotação'!F64=200),AP$9,IF(AND('Pedido e Cotação'!H64="Quasar 670",'Pedido e Cotação'!F64=1000),AQ$9,"")))))))</f>
        <v/>
      </c>
      <c r="E54" s="241" t="str">
        <f aca="false">IF('Pedido e Cotação'!H64=0,"",IF(AND('Pedido e Cotação'!H64="Quasar 705",'Pedido e Cotação'!F64=10),AL$10,IF(AND('Pedido e Cotação'!H64="Quasar 705",'Pedido e Cotação'!F64=25),AM$10,IF(AND('Pedido e Cotação'!H64="Quasar 705",'Pedido e Cotação'!F64=50),AN$10,IF(AND('Pedido e Cotação'!H64="Quasar 705",'Pedido e Cotação'!F64=100),AO$10,IF(AND('Pedido e Cotação'!H64="Quasar 705",'Pedido e Cotação'!F64=200),AP$10,IF(AND('Pedido e Cotação'!H64="Quasar 705",'Pedido e Cotação'!F64=1000),AQ$10,"")))))))</f>
        <v/>
      </c>
      <c r="F54" s="241" t="str">
        <f aca="false">IF('Pedido e Cotação'!H64=0,"",IF(AND('Pedido e Cotação'!H64="CAL Flúor Orange 560",'Pedido e Cotação'!F64=10),AL$11,IF(AND('Pedido e Cotação'!H64="CAL Flúor Orange 560",'Pedido e Cotação'!F64=25),AM$11,IF(AND('Pedido e Cotação'!H64="CAL Flúor Orange 560",'Pedido e Cotação'!F64=50),AN$11,IF(AND('Pedido e Cotação'!H64="CAL Flúor Orange 560",'Pedido e Cotação'!F64=100),AO$11,IF(AND('Pedido e Cotação'!H64="CAL Flúor Orange 560",'Pedido e Cotação'!F64=200),AP$11,IF(AND('Pedido e Cotação'!H64="CAL Flúor Orange 560",'Pedido e Cotação'!F64=1000),AQ$11,"")))))))</f>
        <v/>
      </c>
      <c r="G54" s="241" t="str">
        <f aca="false">IF('Pedido e Cotação'!H64=0,"",IF(AND('Pedido e Cotação'!H64="CAL Flúor Red 590",'Pedido e Cotação'!F64=10),AL$12,IF(AND('Pedido e Cotação'!H64="CAL Flúor Red 590",'Pedido e Cotação'!F64=25),AM$12,IF(AND('Pedido e Cotação'!H64="CAL Flúor Red 590",'Pedido e Cotação'!F64=50),AN$12,IF(AND('Pedido e Cotação'!H64="CAL Flúor Red 590",'Pedido e Cotação'!F64=100),AO$12,IF(AND('Pedido e Cotação'!H64="CAL Flúor Red 590",'Pedido e Cotação'!F64=200),AP$12,IF(AND('Pedido e Cotação'!H64="CAL Flúor Red 590",'Pedido e Cotação'!F64=1000),AQ$12,"")))))))</f>
        <v/>
      </c>
      <c r="H54" s="241" t="str">
        <f aca="false">IF('Pedido e Cotação'!H64=0,"",IF(AND('Pedido e Cotação'!H64="CAL Flúor Red 610",'Pedido e Cotação'!F64=10),AL$13,IF(AND('Pedido e Cotação'!H64="CAL Flúor Red 610",'Pedido e Cotação'!F64=25),AM$13,IF(AND('Pedido e Cotação'!H64="CAL Flúor Red 610",'Pedido e Cotação'!F64=50),AN$13,IF(AND('Pedido e Cotação'!H64="CAL Flúor Red 610",'Pedido e Cotação'!F64=100),AO$13,IF(AND('Pedido e Cotação'!H64="CAL Flúor Red 610",'Pedido e Cotação'!F64=200),AP$13,IF(AND('Pedido e Cotação'!H64="CAL Flúor Red 610",'Pedido e Cotação'!F64=1000),AQ$13,"")))))))</f>
        <v/>
      </c>
      <c r="I54" s="241" t="str">
        <f aca="false">IF('Pedido e Cotação'!H64=0,"",IF(AND('Pedido e Cotação'!H64="TET",'Pedido e Cotação'!F64=10),AL$14,IF(AND('Pedido e Cotação'!H64="TET",'Pedido e Cotação'!F64=25),AM$14,IF(AND('Pedido e Cotação'!H64="TET",'Pedido e Cotação'!F64=50),AN$14,IF(AND('Pedido e Cotação'!H64="TET",'Pedido e Cotação'!F64=100),AO$14,IF(AND('Pedido e Cotação'!H64="TET",'Pedido e Cotação'!F64=200),AP$14,IF(AND('Pedido e Cotação'!H64="TET",'Pedido e Cotação'!F64=1000),AQ$14,"")))))))</f>
        <v/>
      </c>
      <c r="J54" s="241" t="str">
        <f aca="false">IF('Pedido e Cotação'!H64=0,"",IF(AND('Pedido e Cotação'!H64="PEG-6",'Pedido e Cotação'!F64=10),AL$19,IF(AND('Pedido e Cotação'!H64="PEG-6",'Pedido e Cotação'!F64=25),AM$19,IF(AND('Pedido e Cotação'!H64="PEG-6",'Pedido e Cotação'!F64=50),AN$19,IF(AND('Pedido e Cotação'!H64="PEG-6",'Pedido e Cotação'!F64=100),AO$19,IF(AND('Pedido e Cotação'!H64="PEG-6",'Pedido e Cotação'!F64=200),AP$19,IF(AND('Pedido e Cotação'!H64="PEG-6",'Pedido e Cotação'!F64=1000),AQ$19,"")))))))</f>
        <v/>
      </c>
      <c r="K54" s="241" t="str">
        <f aca="false">IF('Pedido e Cotação'!H64=0,"",IF(AND('Pedido e Cotação'!H64="Biotina",'Pedido e Cotação'!F64=10),AL$18,IF(AND('Pedido e Cotação'!H64="Biotina",'Pedido e Cotação'!F64=25),AM$18,IF(AND('Pedido e Cotação'!H64="Biotina",'Pedido e Cotação'!F64=50),AN$18,IF(AND('Pedido e Cotação'!H64="Biotina",'Pedido e Cotação'!F64=100),AO$18,IF(AND('Pedido e Cotação'!H64="Biotina",'Pedido e Cotação'!F64=200),AP$18,IF(AND('Pedido e Cotação'!H64="Biotina",'Pedido e Cotação'!F64=1000),AQ$18,"")))))))</f>
        <v/>
      </c>
      <c r="L54" s="241" t="str">
        <f aca="false">IF('Pedido e Cotação'!H64=0,"",IF(AND('Pedido e Cotação'!H64="Thiol C6",'Pedido e Cotação'!F64=10),AL$22,IF(AND('Pedido e Cotação'!H64="Thiol C6",'Pedido e Cotação'!F64=25),AM$22,IF(AND('Pedido e Cotação'!H64="Thiol C6",'Pedido e Cotação'!F64=50),AN$22,IF(AND('Pedido e Cotação'!H64="Thiol C6",'Pedido e Cotação'!F64=100),AO$22,IF(AND('Pedido e Cotação'!H64="Thiol C6",'Pedido e Cotação'!F64=200),AP$22,IF(AND('Pedido e Cotação'!H64="Thiol C6",'Pedido e Cotação'!F64=1000),AQ$22,"")))))))</f>
        <v/>
      </c>
      <c r="M54" s="241" t="str">
        <f aca="false">IF('Pedido e Cotação'!H64=0,"",IF(AND('Pedido e Cotação'!H64="Cy3",'Pedido e Cotação'!F64=10),AL$16,IF(AND('Pedido e Cotação'!H64="Cy3",'Pedido e Cotação'!F64=25),AM$16,IF(AND('Pedido e Cotação'!H64="Cy3",'Pedido e Cotação'!F64=50),AN$16,IF(AND('Pedido e Cotação'!H64="Cy3",'Pedido e Cotação'!F64=100),AO$16,IF(AND('Pedido e Cotação'!H64="Cy3",'Pedido e Cotação'!F64=200),AP$16,IF(AND('Pedido e Cotação'!H64="Cy3",'Pedido e Cotação'!F64=1000),AQ$16,"")))))))</f>
        <v/>
      </c>
      <c r="N54" s="241" t="str">
        <f aca="false">IF('Pedido e Cotação'!H64=0,"",IF(AND('Pedido e Cotação'!H64="Cy5",'Pedido e Cotação'!F64=10),AL$17,IF(AND('Pedido e Cotação'!H64="Cy5",'Pedido e Cotação'!F64=25),AM$17,IF(AND('Pedido e Cotação'!H64="Cy5",'Pedido e Cotação'!F64=50),AN$17,IF(AND('Pedido e Cotação'!H64="Cy5",'Pedido e Cotação'!F64=100),AO$17,IF(AND('Pedido e Cotação'!H64="Cy5",'Pedido e Cotação'!F64=200),AP$17,IF(AND('Pedido e Cotação'!H64="Cy5",'Pedido e Cotação'!F64=1000),AQ$17,"")))))))</f>
        <v/>
      </c>
      <c r="O54" s="241" t="str">
        <f aca="false">IF('Pedido e Cotação'!H64=0,"",IF(AND('Pedido e Cotação'!H64="C3 Spacer",'Pedido e Cotação'!F64=10),AL$20,IF(AND('Pedido e Cotação'!H64="C3 Spacer",'Pedido e Cotação'!F64=25),AM$20,IF(AND('Pedido e Cotação'!H64="C3 Spacer",'Pedido e Cotação'!F64=50),AN$20,IF(AND('Pedido e Cotação'!H64="C3 Spacer",'Pedido e Cotação'!F64=100),AO$20,IF(AND('Pedido e Cotação'!H64="C3 Spacer",'Pedido e Cotação'!F64=200),AP$20,IF(AND('Pedido e Cotação'!H64="C3 Spacer",'Pedido e Cotação'!F64=1000),AQ$20,"")))))))</f>
        <v/>
      </c>
      <c r="P54" s="241" t="str">
        <f aca="false">IF('Pedido e Cotação'!H64=0,"",IF(AND('Pedido e Cotação'!H64="C6 Spacer",'Pedido e Cotação'!F64=10),AL$21,IF(AND('Pedido e Cotação'!H64="C6 Spacer",'Pedido e Cotação'!F64=25),AM$21,IF(AND('Pedido e Cotação'!H64="C6 Spacer",'Pedido e Cotação'!F64=50),AN$21,IF(AND('Pedido e Cotação'!H64="C6 Spacer",'Pedido e Cotação'!F64=100),AO$21,IF(AND('Pedido e Cotação'!H64="C6 Spacer",'Pedido e Cotação'!F64=200),AP$21,IF(AND('Pedido e Cotação'!H64="C6 Spacer",'Pedido e Cotação'!F64=1000),AQ$21,"")))))))</f>
        <v/>
      </c>
      <c r="Q54" s="241" t="str">
        <f aca="false">IF('Pedido e Cotação'!H64=0,"",IF(AND('Pedido e Cotação'!H64="HEX",'Pedido e Cotação'!F64=10),AL$15,IF(AND('Pedido e Cotação'!H64="HEX",'Pedido e Cotação'!F64=25),AM$15,IF(AND('Pedido e Cotação'!H64="HEX",'Pedido e Cotação'!F64=50),AN$15,IF(AND('Pedido e Cotação'!H64="HEX",'Pedido e Cotação'!F64=100),AO$15,IF(AND('Pedido e Cotação'!H64="HEX",'Pedido e Cotação'!F64=200),AP$15,IF(AND('Pedido e Cotação'!H64="HEX",'Pedido e Cotação'!F64=1000),AQ$15,"")))))))</f>
        <v/>
      </c>
      <c r="R54" s="241" t="str">
        <f aca="false">IF('Pedido e Cotação'!H64=0,"",IF(AND('Pedido e Cotação'!H64="Amino C6",'Pedido e Cotação'!F64=10),AL$23,IF(AND('Pedido e Cotação'!H64="Amino C6",'Pedido e Cotação'!F64=25),AM$23,IF(AND('Pedido e Cotação'!H64="Amino C6",'Pedido e Cotação'!F64=50),AN$23,IF(AND('Pedido e Cotação'!H64="Amino C6",'Pedido e Cotação'!F64=100),AO$23,IF(AND('Pedido e Cotação'!H64="Amino C6",'Pedido e Cotação'!F64=200),AP$23,IF(AND('Pedido e Cotação'!H64="Amino C6",'Pedido e Cotação'!F64=1000),AQ$23,"")))))))</f>
        <v/>
      </c>
      <c r="S54" s="241" t="str">
        <f aca="false">IF('Pedido e Cotação'!I64=0,"",IF(AND('Pedido e Cotação'!I64="FAM",'Pedido e Cotação'!F64=10),AL$24,IF(AND('Pedido e Cotação'!I64="FAM",'Pedido e Cotação'!F64=25),AM$24,IF(AND('Pedido e Cotação'!I64="FAM",'Pedido e Cotação'!F64=50),AN$24,IF(AND('Pedido e Cotação'!I64="FAM",'Pedido e Cotação'!F64=100),AO$24,IF(AND('Pedido e Cotação'!I64="FAM",'Pedido e Cotação'!F64=200),AP$24,IF(AND('Pedido e Cotação'!I64="FAM",'Pedido e Cotação'!F64=1000),AQ$24,"")))))))</f>
        <v/>
      </c>
      <c r="T54" s="241" t="str">
        <f aca="false">IF('Pedido e Cotação'!I64=0,"",IF(AND('Pedido e Cotação'!I64="Amino On",'Pedido e Cotação'!F64=10),AL$25,IF(AND('Pedido e Cotação'!I64="Amino On",'Pedido e Cotação'!F64=25),AM$25,IF(AND('Pedido e Cotação'!I64="Amino On",'Pedido e Cotação'!F64=50),AN$25,IF(AND('Pedido e Cotação'!I64="Amino On",'Pedido e Cotação'!F64=100),AO$25,IF(AND('Pedido e Cotação'!I64="Amino On",'Pedido e Cotação'!F64=200),AP$25,IF(AND('Pedido e Cotação'!I64="Amino On",'Pedido e Cotação'!F64=1000),AQ$25,"")))))))</f>
        <v/>
      </c>
      <c r="U54" s="241" t="str">
        <f aca="false">IF('Pedido e Cotação'!I64=0,"",IF(AND('Pedido e Cotação'!I64="TAMRA",'Pedido e Cotação'!F64=10),AL$26,IF(AND('Pedido e Cotação'!I64="TAMRA",'Pedido e Cotação'!F64=25),AM$26,IF(AND('Pedido e Cotação'!I64="TAMRA",'Pedido e Cotação'!F64=50),AN$26,IF(AND('Pedido e Cotação'!I64="TAMRA",'Pedido e Cotação'!F64=100),AO$26,IF(AND('Pedido e Cotação'!I64="TAMRA",'Pedido e Cotação'!F64=200),AP$26,IF(AND('Pedido e Cotação'!I64="TAMRA",'Pedido e Cotação'!F64=1000),AQ$26,"")))))))</f>
        <v/>
      </c>
      <c r="V54" s="241" t="str">
        <f aca="false">IF('Pedido e Cotação'!I64=0,"",IF(AND('Pedido e Cotação'!I64="BHQ 1",'Pedido e Cotação'!F64=10),AL$27,IF(AND('Pedido e Cotação'!I64="BHQ 1",'Pedido e Cotação'!F64=25),AM$27,IF(AND('Pedido e Cotação'!I64="BHQ 1",'Pedido e Cotação'!F64=50),AN$27,IF(AND('Pedido e Cotação'!I64="BHQ 1",'Pedido e Cotação'!F64=100),AO$27,IF(AND('Pedido e Cotação'!I64="BHQ 1",'Pedido e Cotação'!F64=200),AP$27,IF(AND('Pedido e Cotação'!I64="BHQ 1",'Pedido e Cotação'!F64=1000),AQ$27,"")))))))</f>
        <v/>
      </c>
      <c r="W54" s="241" t="str">
        <f aca="false">IF('Pedido e Cotação'!I64=0,"",IF(AND('Pedido e Cotação'!I64="BHQ 2",'Pedido e Cotação'!F64=10),AL$28,IF(AND('Pedido e Cotação'!I64="BHQ 2",'Pedido e Cotação'!F64=25),AM$28,IF(AND('Pedido e Cotação'!I64="BHQ 2",'Pedido e Cotação'!F64=50),AN$28,IF(AND('Pedido e Cotação'!I64="BHQ 2",'Pedido e Cotação'!F64=100),AO$28,IF(AND('Pedido e Cotação'!I64="BHQ 2",'Pedido e Cotação'!F64=200),AP$28,IF(AND('Pedido e Cotação'!I64="BHQ 2",'Pedido e Cotação'!F64=1000),AQ$28,"")))))))</f>
        <v/>
      </c>
      <c r="X54" s="241" t="str">
        <f aca="false">IF('Pedido e Cotação'!I64=0,"",IF(AND('Pedido e Cotação'!I64="BHQ 3",'Pedido e Cotação'!F64=10),AL$29,IF(AND('Pedido e Cotação'!I64="BHQ 3",'Pedido e Cotação'!F64=25),AM$29,IF(AND('Pedido e Cotação'!I64="BHQ 3",'Pedido e Cotação'!F64=50),AN$29,IF(AND('Pedido e Cotação'!I64="BHQ 3",'Pedido e Cotação'!F64=100),AO$29,IF(AND('Pedido e Cotação'!I64="BHQ 3",'Pedido e Cotação'!F64=200),AP$29,IF(AND('Pedido e Cotação'!I64="BHQ 3",'Pedido e Cotação'!F64=1000),AQ$29,"")))))))</f>
        <v/>
      </c>
      <c r="Y54" s="241" t="str">
        <f aca="false">IF('Pedido e Cotação'!I64=0,"",IF(AND('Pedido e Cotação'!I64="ROX",'Pedido e Cotação'!F64=10),AL$31,IF(AND('Pedido e Cotação'!I64="ROX",'Pedido e Cotação'!F64=25),AM$31,IF(AND('Pedido e Cotação'!I64="ROX",'Pedido e Cotação'!F64=50),AN$31,IF(AND('Pedido e Cotação'!I64="ROX",'Pedido e Cotação'!F64=100),AO$31,IF(AND('Pedido e Cotação'!I64="ROX",'Pedido e Cotação'!F64=200),AP$31,IF(AND('Pedido e Cotação'!I64="ROX",'Pedido e Cotação'!F64=1000),AQ$31,"")))))))</f>
        <v/>
      </c>
      <c r="Z54" s="241" t="str">
        <f aca="false">IF('Pedido e Cotação'!I64=0,"",IF(AND('Pedido e Cotação'!I64="Dabcyl",'Pedido e Cotação'!F64=10),AL$30,IF(AND('Pedido e Cotação'!I64="Dabcyl",'Pedido e Cotação'!F64=25),AM$30,IF(AND('Pedido e Cotação'!I64="Dabcyl",'Pedido e Cotação'!F64=50),AN$30,IF(AND('Pedido e Cotação'!I64="Dabcyl",'Pedido e Cotação'!F64=100),AO$30,IF(AND('Pedido e Cotação'!I64="Dabcyl",'Pedido e Cotação'!F64=200),AP$30,IF(AND('Pedido e Cotação'!I64="Dabcyl",'Pedido e Cotação'!F64=1000),AQ$30,"")))))))</f>
        <v/>
      </c>
      <c r="AA54" s="242" t="str">
        <f aca="false">IF('Pedido e Cotação'!I64=0,"",IF(AND('Pedido e Cotação'!I64="Colesterol TEG",'Pedido e Cotação'!F64=10),AL$32,IF(AND('Pedido e Cotação'!I64="Colesterol TEG",'Pedido e Cotação'!F64=25),AM$32,IF(AND('Pedido e Cotação'!I64="Colesterol TEG",'Pedido e Cotação'!F64=50),AN$32,IF(AND('Pedido e Cotação'!I64="Colesterol TEG",'Pedido e Cotação'!F64=100),AO$32,IF(AND('Pedido e Cotação'!I64="Colesterol TEG",'Pedido e Cotação'!F64=200),AP$32,IF(AND('Pedido e Cotação'!I64="Colesterol TEG",'Pedido e Cotação'!F64=1000),AQ$32,"")))))))</f>
        <v/>
      </c>
      <c r="AB54" s="242" t="str">
        <f aca="false">IF('Pedido e Cotação'!I64=0,"",IF(AND('Pedido e Cotação'!I64="Ferroceno",'Pedido e Cotação'!F64=10),AL$33,IF(AND('Pedido e Cotação'!I64="Ferroceno",'Pedido e Cotação'!F64=25),AM$33,IF(AND('Pedido e Cotação'!I64="Ferroceno",'Pedido e Cotação'!F64=50),AN$33,IF(AND('Pedido e Cotação'!I64="Ferroceno",'Pedido e Cotação'!F64=100),AO$33,IF(AND('Pedido e Cotação'!I64="Ferroceno",'Pedido e Cotação'!F64=200),AP$33,IF(AND('Pedido e Cotação'!I64="Ferroceno",'Pedido e Cotação'!F64=1000),AQ$33,"")))))))</f>
        <v/>
      </c>
      <c r="AC54" s="242" t="str">
        <f aca="false">IF('Pedido e Cotação'!I64=0,"",IF(AND('Pedido e Cotação'!I64="Spacer C3",'Pedido e Cotação'!F64=10),AL$36,IF(AND('Pedido e Cotação'!I64="Spacer C3",'Pedido e Cotação'!F64=25),AM$36,IF(AND('Pedido e Cotação'!I64="Spacer C3",'Pedido e Cotação'!F64=50),AN$36,IF(AND('Pedido e Cotação'!I64="Spacer C3",'Pedido e Cotação'!F64=100),AO$36,IF(AND('Pedido e Cotação'!I64="Spacer C3",'Pedido e Cotação'!F64=200),AP$36,IF(AND('Pedido e Cotação'!I64="Spacer C3",'Pedido e Cotação'!F64=1000),AQ$36,"")))))))</f>
        <v/>
      </c>
      <c r="AD54" s="242" t="str">
        <f aca="false">IF('Pedido e Cotação'!I64=0,"",IF(AND('Pedido e Cotação'!I64="Spacer C6",'Pedido e Cotação'!F64=10),AL$37,IF(AND('Pedido e Cotação'!I64="Spacer C6",'Pedido e Cotação'!F64=25),AM$37,IF(AND('Pedido e Cotação'!I64="Spacer C6",'Pedido e Cotação'!F64=50),AN$37,IF(AND('Pedido e Cotação'!I64="Spacer C6",'Pedido e Cotação'!F64=100),AO$37,IF(AND('Pedido e Cotação'!I64="Spacer C6",'Pedido e Cotação'!F64=200),AP$37,IF(AND('Pedido e Cotação'!I64="Spacer C6",'Pedido e Cotação'!F64=1000),AQ$37,"")))))))</f>
        <v/>
      </c>
      <c r="AE54" s="242" t="str">
        <f aca="false">IF('Pedido e Cotação'!I64=0,"",IF(AND('Pedido e Cotação'!I64="Biotina",'Pedido e Cotação'!F64=10),AL$38,IF(AND('Pedido e Cotação'!I64="Biotina",'Pedido e Cotação'!F64=25),AM$38,IF(AND('Pedido e Cotação'!I64="Biotina",'Pedido e Cotação'!F64=50),AN$38,IF(AND('Pedido e Cotação'!I64="Biotina",'Pedido e Cotação'!F64=100),AO$38,IF(AND('Pedido e Cotação'!I64="Biotina",'Pedido e Cotação'!F64=200),AP$38,IF(AND('Pedido e Cotação'!I64="Biotina",'Pedido e Cotação'!F64=1000),AQ$38,"")))))))</f>
        <v/>
      </c>
      <c r="AF54" s="242" t="str">
        <f aca="false">IF('Pedido e Cotação'!I64=0,"",IF(AND('Pedido e Cotação'!I64="Fosforilação",'Pedido e Cotação'!F64=10),AL$39,IF(AND('Pedido e Cotação'!I64="Fosforilação",'Pedido e Cotação'!F64=25),AM$39,IF(AND('Pedido e Cotação'!I64="Fosforilação",'Pedido e Cotação'!F64=50),AN$39,IF(AND('Pedido e Cotação'!I64="Fosforilação",'Pedido e Cotação'!F64=100),AO$39,IF(AND('Pedido e Cotação'!I64="Fosforilação",'Pedido e Cotação'!F64=200),AP$39,IF(AND('Pedido e Cotação'!I64="Fosforilação",'Pedido e Cotação'!F64=1000),AQ$39,"")))))))</f>
        <v/>
      </c>
      <c r="AG54" s="242" t="str">
        <f aca="false">IF('Pedido e Cotação'!I64=0,"",IF(AND('Pedido e Cotação'!I64="Thiol C6",'Pedido e Cotação'!F64=10),AL$34,IF(AND('Pedido e Cotação'!I64="Thiol C6",'Pedido e Cotação'!F64=25),AM$34,IF(AND('Pedido e Cotação'!I64="Thiol C6",'Pedido e Cotação'!F64=50),AN$34,IF(AND('Pedido e Cotação'!I64="Thiol C6",'Pedido e Cotação'!F64=100),AO$34,IF(AND('Pedido e Cotação'!I64="Thiol C6",'Pedido e Cotação'!F64=200),AP$34,IF(AND('Pedido e Cotação'!I64="Thiol C6",'Pedido e Cotação'!F64=1000),AQ$34,"")))))))</f>
        <v/>
      </c>
      <c r="AH54" s="242" t="str">
        <f aca="false">IF('Pedido e Cotação'!I64=0,"",IF(AND('Pedido e Cotação'!I64="Dithiol Serinol",'Pedido e Cotação'!F64=10),AL$35,IF(AND('Pedido e Cotação'!I64="Dithiol Serinol",'Pedido e Cotação'!F64=25),AM$35,IF(AND('Pedido e Cotação'!I64="Dithiol Serinol",'Pedido e Cotação'!F64=50),AN$35,IF(AND('Pedido e Cotação'!I64="Dithiol Serinol",'Pedido e Cotação'!F64=100),AO$35,IF(AND('Pedido e Cotação'!I64="Dithiol Serinol",'Pedido e Cotação'!F64=200),AP$35,IF(AND('Pedido e Cotação'!I64="Dithiol Serinol",'Pedido e Cotação'!F64=1000),AQ$35,"")))))))</f>
        <v/>
      </c>
      <c r="AI54" s="241" t="n">
        <f aca="false">SUM(A54:AH54)</f>
        <v>0</v>
      </c>
    </row>
    <row r="55" customFormat="false" ht="12.75" hidden="false" customHeight="false" outlineLevel="0" collapsed="false">
      <c r="A55" s="241" t="str">
        <f aca="false">IF('Pedido e Cotação'!H65=0,"",IF(AND('Pedido e Cotação'!H65="FAM",'Pedido e Cotação'!F65=10),AL$6,IF(AND('Pedido e Cotação'!H65="FAM",'Pedido e Cotação'!F65=25),AM$6,IF(AND('Pedido e Cotação'!H65="FAM",'Pedido e Cotação'!F65=50),AN$6,IF(AND('Pedido e Cotação'!H65="FAM",'Pedido e Cotação'!F65=100),AO$6,IF(AND('Pedido e Cotação'!H65="FAM",'Pedido e Cotação'!F65=200),AP$6,IF(AND('Pedido e Cotação'!H65="FAM",'Pedido e Cotação'!F65=1000),AQ$6,"")))))))</f>
        <v/>
      </c>
      <c r="B55" s="241" t="str">
        <f aca="false">IF('Pedido e Cotação'!H65=0,"",IF(AND('Pedido e Cotação'!H65="Fosforilação",'Pedido e Cotação'!F65=10),AL$7,IF(AND('Pedido e Cotação'!H65="Fosforilação",'Pedido e Cotação'!F65=25),AM$7,IF(AND('Pedido e Cotação'!H65="Fosforilação",'Pedido e Cotação'!F65=50),AN$7,IF(AND('Pedido e Cotação'!H65="Fosforilação",'Pedido e Cotação'!F65=100),AO$7,IF(AND('Pedido e Cotação'!H65="Fosforilação",'Pedido e Cotação'!F65=200),AP$7,IF(AND('Pedido e Cotação'!H65="Fosforilação",'Pedido e Cotação'!F65=1000),AQ$7,"")))))))</f>
        <v/>
      </c>
      <c r="C55" s="241" t="str">
        <f aca="false">IF('Pedido e Cotação'!H65=0,"",IF(AND('Pedido e Cotação'!H65="Quasar 570",'Pedido e Cotação'!F65=10),AL$8,IF(AND('Pedido e Cotação'!H65="Quasar 570",'Pedido e Cotação'!F65=25),AM$8,IF(AND('Pedido e Cotação'!H65="Quasar 570",'Pedido e Cotação'!F65=50),AN$8,IF(AND('Pedido e Cotação'!H65="Quasar 570",'Pedido e Cotação'!F65=100),AO$8,IF(AND('Pedido e Cotação'!H65="Quasar 570",'Pedido e Cotação'!F65=200),AP$8,IF(AND('Pedido e Cotação'!H65="Quasar 570",'Pedido e Cotação'!F65=1000),AQ$8,"")))))))</f>
        <v/>
      </c>
      <c r="D55" s="241" t="str">
        <f aca="false">IF('Pedido e Cotação'!H65=0,"",IF(AND('Pedido e Cotação'!H65="Quasar 670",'Pedido e Cotação'!F65=10),AL$9,IF(AND('Pedido e Cotação'!H65="Quasar 670",'Pedido e Cotação'!F65=25),AM$9,IF(AND('Pedido e Cotação'!H65="Quasar 670",'Pedido e Cotação'!F65=50),AN$9,IF(AND('Pedido e Cotação'!H65="Quasar 670",'Pedido e Cotação'!F65=100),AO$9,IF(AND('Pedido e Cotação'!H65="Quasar 670",'Pedido e Cotação'!F65=200),AP$9,IF(AND('Pedido e Cotação'!H65="Quasar 670",'Pedido e Cotação'!F65=1000),AQ$9,"")))))))</f>
        <v/>
      </c>
      <c r="E55" s="241" t="str">
        <f aca="false">IF('Pedido e Cotação'!H65=0,"",IF(AND('Pedido e Cotação'!H65="Quasar 705",'Pedido e Cotação'!F65=10),AL$10,IF(AND('Pedido e Cotação'!H65="Quasar 705",'Pedido e Cotação'!F65=25),AM$10,IF(AND('Pedido e Cotação'!H65="Quasar 705",'Pedido e Cotação'!F65=50),AN$10,IF(AND('Pedido e Cotação'!H65="Quasar 705",'Pedido e Cotação'!F65=100),AO$10,IF(AND('Pedido e Cotação'!H65="Quasar 705",'Pedido e Cotação'!F65=200),AP$10,IF(AND('Pedido e Cotação'!H65="Quasar 705",'Pedido e Cotação'!F65=1000),AQ$10,"")))))))</f>
        <v/>
      </c>
      <c r="F55" s="241" t="str">
        <f aca="false">IF('Pedido e Cotação'!H65=0,"",IF(AND('Pedido e Cotação'!H65="CAL Flúor Orange 560",'Pedido e Cotação'!F65=10),AL$11,IF(AND('Pedido e Cotação'!H65="CAL Flúor Orange 560",'Pedido e Cotação'!F65=25),AM$11,IF(AND('Pedido e Cotação'!H65="CAL Flúor Orange 560",'Pedido e Cotação'!F65=50),AN$11,IF(AND('Pedido e Cotação'!H65="CAL Flúor Orange 560",'Pedido e Cotação'!F65=100),AO$11,IF(AND('Pedido e Cotação'!H65="CAL Flúor Orange 560",'Pedido e Cotação'!F65=200),AP$11,IF(AND('Pedido e Cotação'!H65="CAL Flúor Orange 560",'Pedido e Cotação'!F65=1000),AQ$11,"")))))))</f>
        <v/>
      </c>
      <c r="G55" s="241" t="str">
        <f aca="false">IF('Pedido e Cotação'!H65=0,"",IF(AND('Pedido e Cotação'!H65="CAL Flúor Red 590",'Pedido e Cotação'!F65=10),AL$12,IF(AND('Pedido e Cotação'!H65="CAL Flúor Red 590",'Pedido e Cotação'!F65=25),AM$12,IF(AND('Pedido e Cotação'!H65="CAL Flúor Red 590",'Pedido e Cotação'!F65=50),AN$12,IF(AND('Pedido e Cotação'!H65="CAL Flúor Red 590",'Pedido e Cotação'!F65=100),AO$12,IF(AND('Pedido e Cotação'!H65="CAL Flúor Red 590",'Pedido e Cotação'!F65=200),AP$12,IF(AND('Pedido e Cotação'!H65="CAL Flúor Red 590",'Pedido e Cotação'!F65=1000),AQ$12,"")))))))</f>
        <v/>
      </c>
      <c r="H55" s="241" t="str">
        <f aca="false">IF('Pedido e Cotação'!H65=0,"",IF(AND('Pedido e Cotação'!H65="CAL Flúor Red 610",'Pedido e Cotação'!F65=10),AL$13,IF(AND('Pedido e Cotação'!H65="CAL Flúor Red 610",'Pedido e Cotação'!F65=25),AM$13,IF(AND('Pedido e Cotação'!H65="CAL Flúor Red 610",'Pedido e Cotação'!F65=50),AN$13,IF(AND('Pedido e Cotação'!H65="CAL Flúor Red 610",'Pedido e Cotação'!F65=100),AO$13,IF(AND('Pedido e Cotação'!H65="CAL Flúor Red 610",'Pedido e Cotação'!F65=200),AP$13,IF(AND('Pedido e Cotação'!H65="CAL Flúor Red 610",'Pedido e Cotação'!F65=1000),AQ$13,"")))))))</f>
        <v/>
      </c>
      <c r="I55" s="241" t="str">
        <f aca="false">IF('Pedido e Cotação'!H65=0,"",IF(AND('Pedido e Cotação'!H65="TET",'Pedido e Cotação'!F65=10),AL$14,IF(AND('Pedido e Cotação'!H65="TET",'Pedido e Cotação'!F65=25),AM$14,IF(AND('Pedido e Cotação'!H65="TET",'Pedido e Cotação'!F65=50),AN$14,IF(AND('Pedido e Cotação'!H65="TET",'Pedido e Cotação'!F65=100),AO$14,IF(AND('Pedido e Cotação'!H65="TET",'Pedido e Cotação'!F65=200),AP$14,IF(AND('Pedido e Cotação'!H65="TET",'Pedido e Cotação'!F65=1000),AQ$14,"")))))))</f>
        <v/>
      </c>
      <c r="J55" s="241" t="str">
        <f aca="false">IF('Pedido e Cotação'!H65=0,"",IF(AND('Pedido e Cotação'!H65="PEG-6",'Pedido e Cotação'!F65=10),AL$19,IF(AND('Pedido e Cotação'!H65="PEG-6",'Pedido e Cotação'!F65=25),AM$19,IF(AND('Pedido e Cotação'!H65="PEG-6",'Pedido e Cotação'!F65=50),AN$19,IF(AND('Pedido e Cotação'!H65="PEG-6",'Pedido e Cotação'!F65=100),AO$19,IF(AND('Pedido e Cotação'!H65="PEG-6",'Pedido e Cotação'!F65=200),AP$19,IF(AND('Pedido e Cotação'!H65="PEG-6",'Pedido e Cotação'!F65=1000),AQ$19,"")))))))</f>
        <v/>
      </c>
      <c r="K55" s="241" t="str">
        <f aca="false">IF('Pedido e Cotação'!H65=0,"",IF(AND('Pedido e Cotação'!H65="Biotina",'Pedido e Cotação'!F65=10),AL$18,IF(AND('Pedido e Cotação'!H65="Biotina",'Pedido e Cotação'!F65=25),AM$18,IF(AND('Pedido e Cotação'!H65="Biotina",'Pedido e Cotação'!F65=50),AN$18,IF(AND('Pedido e Cotação'!H65="Biotina",'Pedido e Cotação'!F65=100),AO$18,IF(AND('Pedido e Cotação'!H65="Biotina",'Pedido e Cotação'!F65=200),AP$18,IF(AND('Pedido e Cotação'!H65="Biotina",'Pedido e Cotação'!F65=1000),AQ$18,"")))))))</f>
        <v/>
      </c>
      <c r="L55" s="241" t="str">
        <f aca="false">IF('Pedido e Cotação'!H65=0,"",IF(AND('Pedido e Cotação'!H65="Thiol C6",'Pedido e Cotação'!F65=10),AL$22,IF(AND('Pedido e Cotação'!H65="Thiol C6",'Pedido e Cotação'!F65=25),AM$22,IF(AND('Pedido e Cotação'!H65="Thiol C6",'Pedido e Cotação'!F65=50),AN$22,IF(AND('Pedido e Cotação'!H65="Thiol C6",'Pedido e Cotação'!F65=100),AO$22,IF(AND('Pedido e Cotação'!H65="Thiol C6",'Pedido e Cotação'!F65=200),AP$22,IF(AND('Pedido e Cotação'!H65="Thiol C6",'Pedido e Cotação'!F65=1000),AQ$22,"")))))))</f>
        <v/>
      </c>
      <c r="M55" s="241" t="str">
        <f aca="false">IF('Pedido e Cotação'!H65=0,"",IF(AND('Pedido e Cotação'!H65="Cy3",'Pedido e Cotação'!F65=10),AL$16,IF(AND('Pedido e Cotação'!H65="Cy3",'Pedido e Cotação'!F65=25),AM$16,IF(AND('Pedido e Cotação'!H65="Cy3",'Pedido e Cotação'!F65=50),AN$16,IF(AND('Pedido e Cotação'!H65="Cy3",'Pedido e Cotação'!F65=100),AO$16,IF(AND('Pedido e Cotação'!H65="Cy3",'Pedido e Cotação'!F65=200),AP$16,IF(AND('Pedido e Cotação'!H65="Cy3",'Pedido e Cotação'!F65=1000),AQ$16,"")))))))</f>
        <v/>
      </c>
      <c r="N55" s="241" t="str">
        <f aca="false">IF('Pedido e Cotação'!H65=0,"",IF(AND('Pedido e Cotação'!H65="Cy5",'Pedido e Cotação'!F65=10),AL$17,IF(AND('Pedido e Cotação'!H65="Cy5",'Pedido e Cotação'!F65=25),AM$17,IF(AND('Pedido e Cotação'!H65="Cy5",'Pedido e Cotação'!F65=50),AN$17,IF(AND('Pedido e Cotação'!H65="Cy5",'Pedido e Cotação'!F65=100),AO$17,IF(AND('Pedido e Cotação'!H65="Cy5",'Pedido e Cotação'!F65=200),AP$17,IF(AND('Pedido e Cotação'!H65="Cy5",'Pedido e Cotação'!F65=1000),AQ$17,"")))))))</f>
        <v/>
      </c>
      <c r="O55" s="241" t="str">
        <f aca="false">IF('Pedido e Cotação'!H65=0,"",IF(AND('Pedido e Cotação'!H65="C3 Spacer",'Pedido e Cotação'!F65=10),AL$20,IF(AND('Pedido e Cotação'!H65="C3 Spacer",'Pedido e Cotação'!F65=25),AM$20,IF(AND('Pedido e Cotação'!H65="C3 Spacer",'Pedido e Cotação'!F65=50),AN$20,IF(AND('Pedido e Cotação'!H65="C3 Spacer",'Pedido e Cotação'!F65=100),AO$20,IF(AND('Pedido e Cotação'!H65="C3 Spacer",'Pedido e Cotação'!F65=200),AP$20,IF(AND('Pedido e Cotação'!H65="C3 Spacer",'Pedido e Cotação'!F65=1000),AQ$20,"")))))))</f>
        <v/>
      </c>
      <c r="P55" s="241" t="str">
        <f aca="false">IF('Pedido e Cotação'!H65=0,"",IF(AND('Pedido e Cotação'!H65="C6 Spacer",'Pedido e Cotação'!F65=10),AL$21,IF(AND('Pedido e Cotação'!H65="C6 Spacer",'Pedido e Cotação'!F65=25),AM$21,IF(AND('Pedido e Cotação'!H65="C6 Spacer",'Pedido e Cotação'!F65=50),AN$21,IF(AND('Pedido e Cotação'!H65="C6 Spacer",'Pedido e Cotação'!F65=100),AO$21,IF(AND('Pedido e Cotação'!H65="C6 Spacer",'Pedido e Cotação'!F65=200),AP$21,IF(AND('Pedido e Cotação'!H65="C6 Spacer",'Pedido e Cotação'!F65=1000),AQ$21,"")))))))</f>
        <v/>
      </c>
      <c r="Q55" s="241" t="str">
        <f aca="false">IF('Pedido e Cotação'!H65=0,"",IF(AND('Pedido e Cotação'!H65="HEX",'Pedido e Cotação'!F65=10),AL$15,IF(AND('Pedido e Cotação'!H65="HEX",'Pedido e Cotação'!F65=25),AM$15,IF(AND('Pedido e Cotação'!H65="HEX",'Pedido e Cotação'!F65=50),AN$15,IF(AND('Pedido e Cotação'!H65="HEX",'Pedido e Cotação'!F65=100),AO$15,IF(AND('Pedido e Cotação'!H65="HEX",'Pedido e Cotação'!F65=200),AP$15,IF(AND('Pedido e Cotação'!H65="HEX",'Pedido e Cotação'!F65=1000),AQ$15,"")))))))</f>
        <v/>
      </c>
      <c r="R55" s="241" t="str">
        <f aca="false">IF('Pedido e Cotação'!H65=0,"",IF(AND('Pedido e Cotação'!H65="Amino C6",'Pedido e Cotação'!F65=10),AL$23,IF(AND('Pedido e Cotação'!H65="Amino C6",'Pedido e Cotação'!F65=25),AM$23,IF(AND('Pedido e Cotação'!H65="Amino C6",'Pedido e Cotação'!F65=50),AN$23,IF(AND('Pedido e Cotação'!H65="Amino C6",'Pedido e Cotação'!F65=100),AO$23,IF(AND('Pedido e Cotação'!H65="Amino C6",'Pedido e Cotação'!F65=200),AP$23,IF(AND('Pedido e Cotação'!H65="Amino C6",'Pedido e Cotação'!F65=1000),AQ$23,"")))))))</f>
        <v/>
      </c>
      <c r="S55" s="241" t="str">
        <f aca="false">IF('Pedido e Cotação'!I65=0,"",IF(AND('Pedido e Cotação'!I65="FAM",'Pedido e Cotação'!F65=10),AL$24,IF(AND('Pedido e Cotação'!I65="FAM",'Pedido e Cotação'!F65=25),AM$24,IF(AND('Pedido e Cotação'!I65="FAM",'Pedido e Cotação'!F65=50),AN$24,IF(AND('Pedido e Cotação'!I65="FAM",'Pedido e Cotação'!F65=100),AO$24,IF(AND('Pedido e Cotação'!I65="FAM",'Pedido e Cotação'!F65=200),AP$24,IF(AND('Pedido e Cotação'!I65="FAM",'Pedido e Cotação'!F65=1000),AQ$24,"")))))))</f>
        <v/>
      </c>
      <c r="T55" s="241" t="str">
        <f aca="false">IF('Pedido e Cotação'!I65=0,"",IF(AND('Pedido e Cotação'!I65="Amino On",'Pedido e Cotação'!F65=10),AL$25,IF(AND('Pedido e Cotação'!I65="Amino On",'Pedido e Cotação'!F65=25),AM$25,IF(AND('Pedido e Cotação'!I65="Amino On",'Pedido e Cotação'!F65=50),AN$25,IF(AND('Pedido e Cotação'!I65="Amino On",'Pedido e Cotação'!F65=100),AO$25,IF(AND('Pedido e Cotação'!I65="Amino On",'Pedido e Cotação'!F65=200),AP$25,IF(AND('Pedido e Cotação'!I65="Amino On",'Pedido e Cotação'!F65=1000),AQ$25,"")))))))</f>
        <v/>
      </c>
      <c r="U55" s="241" t="str">
        <f aca="false">IF('Pedido e Cotação'!I65=0,"",IF(AND('Pedido e Cotação'!I65="TAMRA",'Pedido e Cotação'!F65=10),AL$26,IF(AND('Pedido e Cotação'!I65="TAMRA",'Pedido e Cotação'!F65=25),AM$26,IF(AND('Pedido e Cotação'!I65="TAMRA",'Pedido e Cotação'!F65=50),AN$26,IF(AND('Pedido e Cotação'!I65="TAMRA",'Pedido e Cotação'!F65=100),AO$26,IF(AND('Pedido e Cotação'!I65="TAMRA",'Pedido e Cotação'!F65=200),AP$26,IF(AND('Pedido e Cotação'!I65="TAMRA",'Pedido e Cotação'!F65=1000),AQ$26,"")))))))</f>
        <v/>
      </c>
      <c r="V55" s="241" t="str">
        <f aca="false">IF('Pedido e Cotação'!I65=0,"",IF(AND('Pedido e Cotação'!I65="BHQ 1",'Pedido e Cotação'!F65=10),AL$27,IF(AND('Pedido e Cotação'!I65="BHQ 1",'Pedido e Cotação'!F65=25),AM$27,IF(AND('Pedido e Cotação'!I65="BHQ 1",'Pedido e Cotação'!F65=50),AN$27,IF(AND('Pedido e Cotação'!I65="BHQ 1",'Pedido e Cotação'!F65=100),AO$27,IF(AND('Pedido e Cotação'!I65="BHQ 1",'Pedido e Cotação'!F65=200),AP$27,IF(AND('Pedido e Cotação'!I65="BHQ 1",'Pedido e Cotação'!F65=1000),AQ$27,"")))))))</f>
        <v/>
      </c>
      <c r="W55" s="241" t="str">
        <f aca="false">IF('Pedido e Cotação'!I65=0,"",IF(AND('Pedido e Cotação'!I65="BHQ 2",'Pedido e Cotação'!F65=10),AL$28,IF(AND('Pedido e Cotação'!I65="BHQ 2",'Pedido e Cotação'!F65=25),AM$28,IF(AND('Pedido e Cotação'!I65="BHQ 2",'Pedido e Cotação'!F65=50),AN$28,IF(AND('Pedido e Cotação'!I65="BHQ 2",'Pedido e Cotação'!F65=100),AO$28,IF(AND('Pedido e Cotação'!I65="BHQ 2",'Pedido e Cotação'!F65=200),AP$28,IF(AND('Pedido e Cotação'!I65="BHQ 2",'Pedido e Cotação'!F65=1000),AQ$28,"")))))))</f>
        <v/>
      </c>
      <c r="X55" s="241" t="str">
        <f aca="false">IF('Pedido e Cotação'!I65=0,"",IF(AND('Pedido e Cotação'!I65="BHQ 3",'Pedido e Cotação'!F65=10),AL$29,IF(AND('Pedido e Cotação'!I65="BHQ 3",'Pedido e Cotação'!F65=25),AM$29,IF(AND('Pedido e Cotação'!I65="BHQ 3",'Pedido e Cotação'!F65=50),AN$29,IF(AND('Pedido e Cotação'!I65="BHQ 3",'Pedido e Cotação'!F65=100),AO$29,IF(AND('Pedido e Cotação'!I65="BHQ 3",'Pedido e Cotação'!F65=200),AP$29,IF(AND('Pedido e Cotação'!I65="BHQ 3",'Pedido e Cotação'!F65=1000),AQ$29,"")))))))</f>
        <v/>
      </c>
      <c r="Y55" s="241" t="str">
        <f aca="false">IF('Pedido e Cotação'!I65=0,"",IF(AND('Pedido e Cotação'!I65="ROX",'Pedido e Cotação'!F65=10),AL$31,IF(AND('Pedido e Cotação'!I65="ROX",'Pedido e Cotação'!F65=25),AM$31,IF(AND('Pedido e Cotação'!I65="ROX",'Pedido e Cotação'!F65=50),AN$31,IF(AND('Pedido e Cotação'!I65="ROX",'Pedido e Cotação'!F65=100),AO$31,IF(AND('Pedido e Cotação'!I65="ROX",'Pedido e Cotação'!F65=200),AP$31,IF(AND('Pedido e Cotação'!I65="ROX",'Pedido e Cotação'!F65=1000),AQ$31,"")))))))</f>
        <v/>
      </c>
      <c r="Z55" s="241" t="str">
        <f aca="false">IF('Pedido e Cotação'!I65=0,"",IF(AND('Pedido e Cotação'!I65="Dabcyl",'Pedido e Cotação'!F65=10),AL$30,IF(AND('Pedido e Cotação'!I65="Dabcyl",'Pedido e Cotação'!F65=25),AM$30,IF(AND('Pedido e Cotação'!I65="Dabcyl",'Pedido e Cotação'!F65=50),AN$30,IF(AND('Pedido e Cotação'!I65="Dabcyl",'Pedido e Cotação'!F65=100),AO$30,IF(AND('Pedido e Cotação'!I65="Dabcyl",'Pedido e Cotação'!F65=200),AP$30,IF(AND('Pedido e Cotação'!I65="Dabcyl",'Pedido e Cotação'!F65=1000),AQ$30,"")))))))</f>
        <v/>
      </c>
      <c r="AA55" s="242" t="str">
        <f aca="false">IF('Pedido e Cotação'!I65=0,"",IF(AND('Pedido e Cotação'!I65="Colesterol TEG",'Pedido e Cotação'!F65=10),AL$32,IF(AND('Pedido e Cotação'!I65="Colesterol TEG",'Pedido e Cotação'!F65=25),AM$32,IF(AND('Pedido e Cotação'!I65="Colesterol TEG",'Pedido e Cotação'!F65=50),AN$32,IF(AND('Pedido e Cotação'!I65="Colesterol TEG",'Pedido e Cotação'!F65=100),AO$32,IF(AND('Pedido e Cotação'!I65="Colesterol TEG",'Pedido e Cotação'!F65=200),AP$32,IF(AND('Pedido e Cotação'!I65="Colesterol TEG",'Pedido e Cotação'!F65=1000),AQ$32,"")))))))</f>
        <v/>
      </c>
      <c r="AB55" s="242" t="str">
        <f aca="false">IF('Pedido e Cotação'!I65=0,"",IF(AND('Pedido e Cotação'!I65="Ferroceno",'Pedido e Cotação'!F65=10),AL$33,IF(AND('Pedido e Cotação'!I65="Ferroceno",'Pedido e Cotação'!F65=25),AM$33,IF(AND('Pedido e Cotação'!I65="Ferroceno",'Pedido e Cotação'!F65=50),AN$33,IF(AND('Pedido e Cotação'!I65="Ferroceno",'Pedido e Cotação'!F65=100),AO$33,IF(AND('Pedido e Cotação'!I65="Ferroceno",'Pedido e Cotação'!F65=200),AP$33,IF(AND('Pedido e Cotação'!I65="Ferroceno",'Pedido e Cotação'!F65=1000),AQ$33,"")))))))</f>
        <v/>
      </c>
      <c r="AC55" s="242" t="str">
        <f aca="false">IF('Pedido e Cotação'!I65=0,"",IF(AND('Pedido e Cotação'!I65="Spacer C3",'Pedido e Cotação'!F65=10),AL$36,IF(AND('Pedido e Cotação'!I65="Spacer C3",'Pedido e Cotação'!F65=25),AM$36,IF(AND('Pedido e Cotação'!I65="Spacer C3",'Pedido e Cotação'!F65=50),AN$36,IF(AND('Pedido e Cotação'!I65="Spacer C3",'Pedido e Cotação'!F65=100),AO$36,IF(AND('Pedido e Cotação'!I65="Spacer C3",'Pedido e Cotação'!F65=200),AP$36,IF(AND('Pedido e Cotação'!I65="Spacer C3",'Pedido e Cotação'!F65=1000),AQ$36,"")))))))</f>
        <v/>
      </c>
      <c r="AD55" s="242" t="str">
        <f aca="false">IF('Pedido e Cotação'!I65=0,"",IF(AND('Pedido e Cotação'!I65="Spacer C6",'Pedido e Cotação'!F65=10),AL$37,IF(AND('Pedido e Cotação'!I65="Spacer C6",'Pedido e Cotação'!F65=25),AM$37,IF(AND('Pedido e Cotação'!I65="Spacer C6",'Pedido e Cotação'!F65=50),AN$37,IF(AND('Pedido e Cotação'!I65="Spacer C6",'Pedido e Cotação'!F65=100),AO$37,IF(AND('Pedido e Cotação'!I65="Spacer C6",'Pedido e Cotação'!F65=200),AP$37,IF(AND('Pedido e Cotação'!I65="Spacer C6",'Pedido e Cotação'!F65=1000),AQ$37,"")))))))</f>
        <v/>
      </c>
      <c r="AE55" s="242" t="str">
        <f aca="false">IF('Pedido e Cotação'!I65=0,"",IF(AND('Pedido e Cotação'!I65="Biotina",'Pedido e Cotação'!F65=10),AL$38,IF(AND('Pedido e Cotação'!I65="Biotina",'Pedido e Cotação'!F65=25),AM$38,IF(AND('Pedido e Cotação'!I65="Biotina",'Pedido e Cotação'!F65=50),AN$38,IF(AND('Pedido e Cotação'!I65="Biotina",'Pedido e Cotação'!F65=100),AO$38,IF(AND('Pedido e Cotação'!I65="Biotina",'Pedido e Cotação'!F65=200),AP$38,IF(AND('Pedido e Cotação'!I65="Biotina",'Pedido e Cotação'!F65=1000),AQ$38,"")))))))</f>
        <v/>
      </c>
      <c r="AF55" s="242" t="str">
        <f aca="false">IF('Pedido e Cotação'!I65=0,"",IF(AND('Pedido e Cotação'!I65="Fosforilação",'Pedido e Cotação'!F65=10),AL$39,IF(AND('Pedido e Cotação'!I65="Fosforilação",'Pedido e Cotação'!F65=25),AM$39,IF(AND('Pedido e Cotação'!I65="Fosforilação",'Pedido e Cotação'!F65=50),AN$39,IF(AND('Pedido e Cotação'!I65="Fosforilação",'Pedido e Cotação'!F65=100),AO$39,IF(AND('Pedido e Cotação'!I65="Fosforilação",'Pedido e Cotação'!F65=200),AP$39,IF(AND('Pedido e Cotação'!I65="Fosforilação",'Pedido e Cotação'!F65=1000),AQ$39,"")))))))</f>
        <v/>
      </c>
      <c r="AG55" s="242" t="str">
        <f aca="false">IF('Pedido e Cotação'!I65=0,"",IF(AND('Pedido e Cotação'!I65="Thiol C6",'Pedido e Cotação'!F65=10),AL$34,IF(AND('Pedido e Cotação'!I65="Thiol C6",'Pedido e Cotação'!F65=25),AM$34,IF(AND('Pedido e Cotação'!I65="Thiol C6",'Pedido e Cotação'!F65=50),AN$34,IF(AND('Pedido e Cotação'!I65="Thiol C6",'Pedido e Cotação'!F65=100),AO$34,IF(AND('Pedido e Cotação'!I65="Thiol C6",'Pedido e Cotação'!F65=200),AP$34,IF(AND('Pedido e Cotação'!I65="Thiol C6",'Pedido e Cotação'!F65=1000),AQ$34,"")))))))</f>
        <v/>
      </c>
      <c r="AH55" s="242" t="str">
        <f aca="false">IF('Pedido e Cotação'!I65=0,"",IF(AND('Pedido e Cotação'!I65="Dithiol Serinol",'Pedido e Cotação'!F65=10),AL$35,IF(AND('Pedido e Cotação'!I65="Dithiol Serinol",'Pedido e Cotação'!F65=25),AM$35,IF(AND('Pedido e Cotação'!I65="Dithiol Serinol",'Pedido e Cotação'!F65=50),AN$35,IF(AND('Pedido e Cotação'!I65="Dithiol Serinol",'Pedido e Cotação'!F65=100),AO$35,IF(AND('Pedido e Cotação'!I65="Dithiol Serinol",'Pedido e Cotação'!F65=200),AP$35,IF(AND('Pedido e Cotação'!I65="Dithiol Serinol",'Pedido e Cotação'!F65=1000),AQ$35,"")))))))</f>
        <v/>
      </c>
      <c r="AI55" s="241" t="n">
        <f aca="false">SUM(A55:AH55)</f>
        <v>0</v>
      </c>
    </row>
    <row r="56" customFormat="false" ht="12.75" hidden="false" customHeight="false" outlineLevel="0" collapsed="false">
      <c r="A56" s="241" t="str">
        <f aca="false">IF('Pedido e Cotação'!H66=0,"",IF(AND('Pedido e Cotação'!H66="FAM",'Pedido e Cotação'!F66=10),AL$6,IF(AND('Pedido e Cotação'!H66="FAM",'Pedido e Cotação'!F66=25),AM$6,IF(AND('Pedido e Cotação'!H66="FAM",'Pedido e Cotação'!F66=50),AN$6,IF(AND('Pedido e Cotação'!H66="FAM",'Pedido e Cotação'!F66=100),AO$6,IF(AND('Pedido e Cotação'!H66="FAM",'Pedido e Cotação'!F66=200),AP$6,IF(AND('Pedido e Cotação'!H66="FAM",'Pedido e Cotação'!F66=1000),AQ$6,"")))))))</f>
        <v/>
      </c>
      <c r="B56" s="241" t="str">
        <f aca="false">IF('Pedido e Cotação'!H66=0,"",IF(AND('Pedido e Cotação'!H66="Fosforilação",'Pedido e Cotação'!F66=10),AL$7,IF(AND('Pedido e Cotação'!H66="Fosforilação",'Pedido e Cotação'!F66=25),AM$7,IF(AND('Pedido e Cotação'!H66="Fosforilação",'Pedido e Cotação'!F66=50),AN$7,IF(AND('Pedido e Cotação'!H66="Fosforilação",'Pedido e Cotação'!F66=100),AO$7,IF(AND('Pedido e Cotação'!H66="Fosforilação",'Pedido e Cotação'!F66=200),AP$7,IF(AND('Pedido e Cotação'!H66="Fosforilação",'Pedido e Cotação'!F66=1000),AQ$7,"")))))))</f>
        <v/>
      </c>
      <c r="C56" s="241" t="str">
        <f aca="false">IF('Pedido e Cotação'!H66=0,"",IF(AND('Pedido e Cotação'!H66="Quasar 570",'Pedido e Cotação'!F66=10),AL$8,IF(AND('Pedido e Cotação'!H66="Quasar 570",'Pedido e Cotação'!F66=25),AM$8,IF(AND('Pedido e Cotação'!H66="Quasar 570",'Pedido e Cotação'!F66=50),AN$8,IF(AND('Pedido e Cotação'!H66="Quasar 570",'Pedido e Cotação'!F66=100),AO$8,IF(AND('Pedido e Cotação'!H66="Quasar 570",'Pedido e Cotação'!F66=200),AP$8,IF(AND('Pedido e Cotação'!H66="Quasar 570",'Pedido e Cotação'!F66=1000),AQ$8,"")))))))</f>
        <v/>
      </c>
      <c r="D56" s="241" t="str">
        <f aca="false">IF('Pedido e Cotação'!H66=0,"",IF(AND('Pedido e Cotação'!H66="Quasar 670",'Pedido e Cotação'!F66=10),AL$9,IF(AND('Pedido e Cotação'!H66="Quasar 670",'Pedido e Cotação'!F66=25),AM$9,IF(AND('Pedido e Cotação'!H66="Quasar 670",'Pedido e Cotação'!F66=50),AN$9,IF(AND('Pedido e Cotação'!H66="Quasar 670",'Pedido e Cotação'!F66=100),AO$9,IF(AND('Pedido e Cotação'!H66="Quasar 670",'Pedido e Cotação'!F66=200),AP$9,IF(AND('Pedido e Cotação'!H66="Quasar 670",'Pedido e Cotação'!F66=1000),AQ$9,"")))))))</f>
        <v/>
      </c>
      <c r="E56" s="241" t="str">
        <f aca="false">IF('Pedido e Cotação'!H66=0,"",IF(AND('Pedido e Cotação'!H66="Quasar 705",'Pedido e Cotação'!F66=10),AL$10,IF(AND('Pedido e Cotação'!H66="Quasar 705",'Pedido e Cotação'!F66=25),AM$10,IF(AND('Pedido e Cotação'!H66="Quasar 705",'Pedido e Cotação'!F66=50),AN$10,IF(AND('Pedido e Cotação'!H66="Quasar 705",'Pedido e Cotação'!F66=100),AO$10,IF(AND('Pedido e Cotação'!H66="Quasar 705",'Pedido e Cotação'!F66=200),AP$10,IF(AND('Pedido e Cotação'!H66="Quasar 705",'Pedido e Cotação'!F66=1000),AQ$10,"")))))))</f>
        <v/>
      </c>
      <c r="F56" s="241" t="str">
        <f aca="false">IF('Pedido e Cotação'!H66=0,"",IF(AND('Pedido e Cotação'!H66="CAL Flúor Orange 560",'Pedido e Cotação'!F66=10),AL$11,IF(AND('Pedido e Cotação'!H66="CAL Flúor Orange 560",'Pedido e Cotação'!F66=25),AM$11,IF(AND('Pedido e Cotação'!H66="CAL Flúor Orange 560",'Pedido e Cotação'!F66=50),AN$11,IF(AND('Pedido e Cotação'!H66="CAL Flúor Orange 560",'Pedido e Cotação'!F66=100),AO$11,IF(AND('Pedido e Cotação'!H66="CAL Flúor Orange 560",'Pedido e Cotação'!F66=200),AP$11,IF(AND('Pedido e Cotação'!H66="CAL Flúor Orange 560",'Pedido e Cotação'!F66=1000),AQ$11,"")))))))</f>
        <v/>
      </c>
      <c r="G56" s="241" t="str">
        <f aca="false">IF('Pedido e Cotação'!H66=0,"",IF(AND('Pedido e Cotação'!H66="CAL Flúor Red 590",'Pedido e Cotação'!F66=10),AL$12,IF(AND('Pedido e Cotação'!H66="CAL Flúor Red 590",'Pedido e Cotação'!F66=25),AM$12,IF(AND('Pedido e Cotação'!H66="CAL Flúor Red 590",'Pedido e Cotação'!F66=50),AN$12,IF(AND('Pedido e Cotação'!H66="CAL Flúor Red 590",'Pedido e Cotação'!F66=100),AO$12,IF(AND('Pedido e Cotação'!H66="CAL Flúor Red 590",'Pedido e Cotação'!F66=200),AP$12,IF(AND('Pedido e Cotação'!H66="CAL Flúor Red 590",'Pedido e Cotação'!F66=1000),AQ$12,"")))))))</f>
        <v/>
      </c>
      <c r="H56" s="241" t="str">
        <f aca="false">IF('Pedido e Cotação'!H66=0,"",IF(AND('Pedido e Cotação'!H66="CAL Flúor Red 610",'Pedido e Cotação'!F66=10),AL$13,IF(AND('Pedido e Cotação'!H66="CAL Flúor Red 610",'Pedido e Cotação'!F66=25),AM$13,IF(AND('Pedido e Cotação'!H66="CAL Flúor Red 610",'Pedido e Cotação'!F66=50),AN$13,IF(AND('Pedido e Cotação'!H66="CAL Flúor Red 610",'Pedido e Cotação'!F66=100),AO$13,IF(AND('Pedido e Cotação'!H66="CAL Flúor Red 610",'Pedido e Cotação'!F66=200),AP$13,IF(AND('Pedido e Cotação'!H66="CAL Flúor Red 610",'Pedido e Cotação'!F66=1000),AQ$13,"")))))))</f>
        <v/>
      </c>
      <c r="I56" s="241" t="str">
        <f aca="false">IF('Pedido e Cotação'!H66=0,"",IF(AND('Pedido e Cotação'!H66="TET",'Pedido e Cotação'!F66=10),AL$14,IF(AND('Pedido e Cotação'!H66="TET",'Pedido e Cotação'!F66=25),AM$14,IF(AND('Pedido e Cotação'!H66="TET",'Pedido e Cotação'!F66=50),AN$14,IF(AND('Pedido e Cotação'!H66="TET",'Pedido e Cotação'!F66=100),AO$14,IF(AND('Pedido e Cotação'!H66="TET",'Pedido e Cotação'!F66=200),AP$14,IF(AND('Pedido e Cotação'!H66="TET",'Pedido e Cotação'!F66=1000),AQ$14,"")))))))</f>
        <v/>
      </c>
      <c r="J56" s="241" t="str">
        <f aca="false">IF('Pedido e Cotação'!H66=0,"",IF(AND('Pedido e Cotação'!H66="PEG-6",'Pedido e Cotação'!F66=10),AL$19,IF(AND('Pedido e Cotação'!H66="PEG-6",'Pedido e Cotação'!F66=25),AM$19,IF(AND('Pedido e Cotação'!H66="PEG-6",'Pedido e Cotação'!F66=50),AN$19,IF(AND('Pedido e Cotação'!H66="PEG-6",'Pedido e Cotação'!F66=100),AO$19,IF(AND('Pedido e Cotação'!H66="PEG-6",'Pedido e Cotação'!F66=200),AP$19,IF(AND('Pedido e Cotação'!H66="PEG-6",'Pedido e Cotação'!F66=1000),AQ$19,"")))))))</f>
        <v/>
      </c>
      <c r="K56" s="241" t="str">
        <f aca="false">IF('Pedido e Cotação'!H66=0,"",IF(AND('Pedido e Cotação'!H66="Biotina",'Pedido e Cotação'!F66=10),AL$18,IF(AND('Pedido e Cotação'!H66="Biotina",'Pedido e Cotação'!F66=25),AM$18,IF(AND('Pedido e Cotação'!H66="Biotina",'Pedido e Cotação'!F66=50),AN$18,IF(AND('Pedido e Cotação'!H66="Biotina",'Pedido e Cotação'!F66=100),AO$18,IF(AND('Pedido e Cotação'!H66="Biotina",'Pedido e Cotação'!F66=200),AP$18,IF(AND('Pedido e Cotação'!H66="Biotina",'Pedido e Cotação'!F66=1000),AQ$18,"")))))))</f>
        <v/>
      </c>
      <c r="L56" s="241" t="str">
        <f aca="false">IF('Pedido e Cotação'!H66=0,"",IF(AND('Pedido e Cotação'!H66="Thiol C6",'Pedido e Cotação'!F66=10),AL$22,IF(AND('Pedido e Cotação'!H66="Thiol C6",'Pedido e Cotação'!F66=25),AM$22,IF(AND('Pedido e Cotação'!H66="Thiol C6",'Pedido e Cotação'!F66=50),AN$22,IF(AND('Pedido e Cotação'!H66="Thiol C6",'Pedido e Cotação'!F66=100),AO$22,IF(AND('Pedido e Cotação'!H66="Thiol C6",'Pedido e Cotação'!F66=200),AP$22,IF(AND('Pedido e Cotação'!H66="Thiol C6",'Pedido e Cotação'!F66=1000),AQ$22,"")))))))</f>
        <v/>
      </c>
      <c r="M56" s="241" t="str">
        <f aca="false">IF('Pedido e Cotação'!H66=0,"",IF(AND('Pedido e Cotação'!H66="Cy3",'Pedido e Cotação'!F66=10),AL$16,IF(AND('Pedido e Cotação'!H66="Cy3",'Pedido e Cotação'!F66=25),AM$16,IF(AND('Pedido e Cotação'!H66="Cy3",'Pedido e Cotação'!F66=50),AN$16,IF(AND('Pedido e Cotação'!H66="Cy3",'Pedido e Cotação'!F66=100),AO$16,IF(AND('Pedido e Cotação'!H66="Cy3",'Pedido e Cotação'!F66=200),AP$16,IF(AND('Pedido e Cotação'!H66="Cy3",'Pedido e Cotação'!F66=1000),AQ$16,"")))))))</f>
        <v/>
      </c>
      <c r="N56" s="241" t="str">
        <f aca="false">IF('Pedido e Cotação'!H66=0,"",IF(AND('Pedido e Cotação'!H66="Cy5",'Pedido e Cotação'!F66=10),AL$17,IF(AND('Pedido e Cotação'!H66="Cy5",'Pedido e Cotação'!F66=25),AM$17,IF(AND('Pedido e Cotação'!H66="Cy5",'Pedido e Cotação'!F66=50),AN$17,IF(AND('Pedido e Cotação'!H66="Cy5",'Pedido e Cotação'!F66=100),AO$17,IF(AND('Pedido e Cotação'!H66="Cy5",'Pedido e Cotação'!F66=200),AP$17,IF(AND('Pedido e Cotação'!H66="Cy5",'Pedido e Cotação'!F66=1000),AQ$17,"")))))))</f>
        <v/>
      </c>
      <c r="O56" s="241" t="str">
        <f aca="false">IF('Pedido e Cotação'!H66=0,"",IF(AND('Pedido e Cotação'!H66="C3 Spacer",'Pedido e Cotação'!F66=10),AL$20,IF(AND('Pedido e Cotação'!H66="C3 Spacer",'Pedido e Cotação'!F66=25),AM$20,IF(AND('Pedido e Cotação'!H66="C3 Spacer",'Pedido e Cotação'!F66=50),AN$20,IF(AND('Pedido e Cotação'!H66="C3 Spacer",'Pedido e Cotação'!F66=100),AO$20,IF(AND('Pedido e Cotação'!H66="C3 Spacer",'Pedido e Cotação'!F66=200),AP$20,IF(AND('Pedido e Cotação'!H66="C3 Spacer",'Pedido e Cotação'!F66=1000),AQ$20,"")))))))</f>
        <v/>
      </c>
      <c r="P56" s="241" t="str">
        <f aca="false">IF('Pedido e Cotação'!H66=0,"",IF(AND('Pedido e Cotação'!H66="C6 Spacer",'Pedido e Cotação'!F66=10),AL$21,IF(AND('Pedido e Cotação'!H66="C6 Spacer",'Pedido e Cotação'!F66=25),AM$21,IF(AND('Pedido e Cotação'!H66="C6 Spacer",'Pedido e Cotação'!F66=50),AN$21,IF(AND('Pedido e Cotação'!H66="C6 Spacer",'Pedido e Cotação'!F66=100),AO$21,IF(AND('Pedido e Cotação'!H66="C6 Spacer",'Pedido e Cotação'!F66=200),AP$21,IF(AND('Pedido e Cotação'!H66="C6 Spacer",'Pedido e Cotação'!F66=1000),AQ$21,"")))))))</f>
        <v/>
      </c>
      <c r="Q56" s="241" t="str">
        <f aca="false">IF('Pedido e Cotação'!H66=0,"",IF(AND('Pedido e Cotação'!H66="HEX",'Pedido e Cotação'!F66=10),AL$15,IF(AND('Pedido e Cotação'!H66="HEX",'Pedido e Cotação'!F66=25),AM$15,IF(AND('Pedido e Cotação'!H66="HEX",'Pedido e Cotação'!F66=50),AN$15,IF(AND('Pedido e Cotação'!H66="HEX",'Pedido e Cotação'!F66=100),AO$15,IF(AND('Pedido e Cotação'!H66="HEX",'Pedido e Cotação'!F66=200),AP$15,IF(AND('Pedido e Cotação'!H66="HEX",'Pedido e Cotação'!F66=1000),AQ$15,"")))))))</f>
        <v/>
      </c>
      <c r="R56" s="241" t="str">
        <f aca="false">IF('Pedido e Cotação'!H66=0,"",IF(AND('Pedido e Cotação'!H66="Amino C6",'Pedido e Cotação'!F66=10),AL$23,IF(AND('Pedido e Cotação'!H66="Amino C6",'Pedido e Cotação'!F66=25),AM$23,IF(AND('Pedido e Cotação'!H66="Amino C6",'Pedido e Cotação'!F66=50),AN$23,IF(AND('Pedido e Cotação'!H66="Amino C6",'Pedido e Cotação'!F66=100),AO$23,IF(AND('Pedido e Cotação'!H66="Amino C6",'Pedido e Cotação'!F66=200),AP$23,IF(AND('Pedido e Cotação'!H66="Amino C6",'Pedido e Cotação'!F66=1000),AQ$23,"")))))))</f>
        <v/>
      </c>
      <c r="S56" s="241" t="str">
        <f aca="false">IF('Pedido e Cotação'!I66=0,"",IF(AND('Pedido e Cotação'!I66="FAM",'Pedido e Cotação'!F66=10),AL$24,IF(AND('Pedido e Cotação'!I66="FAM",'Pedido e Cotação'!F66=25),AM$24,IF(AND('Pedido e Cotação'!I66="FAM",'Pedido e Cotação'!F66=50),AN$24,IF(AND('Pedido e Cotação'!I66="FAM",'Pedido e Cotação'!F66=100),AO$24,IF(AND('Pedido e Cotação'!I66="FAM",'Pedido e Cotação'!F66=200),AP$24,IF(AND('Pedido e Cotação'!I66="FAM",'Pedido e Cotação'!F66=1000),AQ$24,"")))))))</f>
        <v/>
      </c>
      <c r="T56" s="241" t="str">
        <f aca="false">IF('Pedido e Cotação'!I66=0,"",IF(AND('Pedido e Cotação'!I66="Amino On",'Pedido e Cotação'!F66=10),AL$25,IF(AND('Pedido e Cotação'!I66="Amino On",'Pedido e Cotação'!F66=25),AM$25,IF(AND('Pedido e Cotação'!I66="Amino On",'Pedido e Cotação'!F66=50),AN$25,IF(AND('Pedido e Cotação'!I66="Amino On",'Pedido e Cotação'!F66=100),AO$25,IF(AND('Pedido e Cotação'!I66="Amino On",'Pedido e Cotação'!F66=200),AP$25,IF(AND('Pedido e Cotação'!I66="Amino On",'Pedido e Cotação'!F66=1000),AQ$25,"")))))))</f>
        <v/>
      </c>
      <c r="U56" s="241" t="str">
        <f aca="false">IF('Pedido e Cotação'!I66=0,"",IF(AND('Pedido e Cotação'!I66="TAMRA",'Pedido e Cotação'!F66=10),AL$26,IF(AND('Pedido e Cotação'!I66="TAMRA",'Pedido e Cotação'!F66=25),AM$26,IF(AND('Pedido e Cotação'!I66="TAMRA",'Pedido e Cotação'!F66=50),AN$26,IF(AND('Pedido e Cotação'!I66="TAMRA",'Pedido e Cotação'!F66=100),AO$26,IF(AND('Pedido e Cotação'!I66="TAMRA",'Pedido e Cotação'!F66=200),AP$26,IF(AND('Pedido e Cotação'!I66="TAMRA",'Pedido e Cotação'!F66=1000),AQ$26,"")))))))</f>
        <v/>
      </c>
      <c r="V56" s="241" t="str">
        <f aca="false">IF('Pedido e Cotação'!I66=0,"",IF(AND('Pedido e Cotação'!I66="BHQ 1",'Pedido e Cotação'!F66=10),AL$27,IF(AND('Pedido e Cotação'!I66="BHQ 1",'Pedido e Cotação'!F66=25),AM$27,IF(AND('Pedido e Cotação'!I66="BHQ 1",'Pedido e Cotação'!F66=50),AN$27,IF(AND('Pedido e Cotação'!I66="BHQ 1",'Pedido e Cotação'!F66=100),AO$27,IF(AND('Pedido e Cotação'!I66="BHQ 1",'Pedido e Cotação'!F66=200),AP$27,IF(AND('Pedido e Cotação'!I66="BHQ 1",'Pedido e Cotação'!F66=1000),AQ$27,"")))))))</f>
        <v/>
      </c>
      <c r="W56" s="241" t="str">
        <f aca="false">IF('Pedido e Cotação'!I66=0,"",IF(AND('Pedido e Cotação'!I66="BHQ 2",'Pedido e Cotação'!F66=10),AL$28,IF(AND('Pedido e Cotação'!I66="BHQ 2",'Pedido e Cotação'!F66=25),AM$28,IF(AND('Pedido e Cotação'!I66="BHQ 2",'Pedido e Cotação'!F66=50),AN$28,IF(AND('Pedido e Cotação'!I66="BHQ 2",'Pedido e Cotação'!F66=100),AO$28,IF(AND('Pedido e Cotação'!I66="BHQ 2",'Pedido e Cotação'!F66=200),AP$28,IF(AND('Pedido e Cotação'!I66="BHQ 2",'Pedido e Cotação'!F66=1000),AQ$28,"")))))))</f>
        <v/>
      </c>
      <c r="X56" s="241" t="str">
        <f aca="false">IF('Pedido e Cotação'!I66=0,"",IF(AND('Pedido e Cotação'!I66="BHQ 3",'Pedido e Cotação'!F66=10),AL$29,IF(AND('Pedido e Cotação'!I66="BHQ 3",'Pedido e Cotação'!F66=25),AM$29,IF(AND('Pedido e Cotação'!I66="BHQ 3",'Pedido e Cotação'!F66=50),AN$29,IF(AND('Pedido e Cotação'!I66="BHQ 3",'Pedido e Cotação'!F66=100),AO$29,IF(AND('Pedido e Cotação'!I66="BHQ 3",'Pedido e Cotação'!F66=200),AP$29,IF(AND('Pedido e Cotação'!I66="BHQ 3",'Pedido e Cotação'!F66=1000),AQ$29,"")))))))</f>
        <v/>
      </c>
      <c r="Y56" s="241" t="str">
        <f aca="false">IF('Pedido e Cotação'!I66=0,"",IF(AND('Pedido e Cotação'!I66="ROX",'Pedido e Cotação'!F66=10),AL$31,IF(AND('Pedido e Cotação'!I66="ROX",'Pedido e Cotação'!F66=25),AM$31,IF(AND('Pedido e Cotação'!I66="ROX",'Pedido e Cotação'!F66=50),AN$31,IF(AND('Pedido e Cotação'!I66="ROX",'Pedido e Cotação'!F66=100),AO$31,IF(AND('Pedido e Cotação'!I66="ROX",'Pedido e Cotação'!F66=200),AP$31,IF(AND('Pedido e Cotação'!I66="ROX",'Pedido e Cotação'!F66=1000),AQ$31,"")))))))</f>
        <v/>
      </c>
      <c r="Z56" s="241" t="str">
        <f aca="false">IF('Pedido e Cotação'!I66=0,"",IF(AND('Pedido e Cotação'!I66="Dabcyl",'Pedido e Cotação'!F66=10),AL$30,IF(AND('Pedido e Cotação'!I66="Dabcyl",'Pedido e Cotação'!F66=25),AM$30,IF(AND('Pedido e Cotação'!I66="Dabcyl",'Pedido e Cotação'!F66=50),AN$30,IF(AND('Pedido e Cotação'!I66="Dabcyl",'Pedido e Cotação'!F66=100),AO$30,IF(AND('Pedido e Cotação'!I66="Dabcyl",'Pedido e Cotação'!F66=200),AP$30,IF(AND('Pedido e Cotação'!I66="Dabcyl",'Pedido e Cotação'!F66=1000),AQ$30,"")))))))</f>
        <v/>
      </c>
      <c r="AA56" s="242" t="str">
        <f aca="false">IF('Pedido e Cotação'!I66=0,"",IF(AND('Pedido e Cotação'!I66="Colesterol TEG",'Pedido e Cotação'!F66=10),AL$32,IF(AND('Pedido e Cotação'!I66="Colesterol TEG",'Pedido e Cotação'!F66=25),AM$32,IF(AND('Pedido e Cotação'!I66="Colesterol TEG",'Pedido e Cotação'!F66=50),AN$32,IF(AND('Pedido e Cotação'!I66="Colesterol TEG",'Pedido e Cotação'!F66=100),AO$32,IF(AND('Pedido e Cotação'!I66="Colesterol TEG",'Pedido e Cotação'!F66=200),AP$32,IF(AND('Pedido e Cotação'!I66="Colesterol TEG",'Pedido e Cotação'!F66=1000),AQ$32,"")))))))</f>
        <v/>
      </c>
      <c r="AB56" s="242" t="str">
        <f aca="false">IF('Pedido e Cotação'!I66=0,"",IF(AND('Pedido e Cotação'!I66="Ferroceno",'Pedido e Cotação'!F66=10),AL$33,IF(AND('Pedido e Cotação'!I66="Ferroceno",'Pedido e Cotação'!F66=25),AM$33,IF(AND('Pedido e Cotação'!I66="Ferroceno",'Pedido e Cotação'!F66=50),AN$33,IF(AND('Pedido e Cotação'!I66="Ferroceno",'Pedido e Cotação'!F66=100),AO$33,IF(AND('Pedido e Cotação'!I66="Ferroceno",'Pedido e Cotação'!F66=200),AP$33,IF(AND('Pedido e Cotação'!I66="Ferroceno",'Pedido e Cotação'!F66=1000),AQ$33,"")))))))</f>
        <v/>
      </c>
      <c r="AC56" s="242" t="str">
        <f aca="false">IF('Pedido e Cotação'!I66=0,"",IF(AND('Pedido e Cotação'!I66="Spacer C3",'Pedido e Cotação'!F66=10),AL$36,IF(AND('Pedido e Cotação'!I66="Spacer C3",'Pedido e Cotação'!F66=25),AM$36,IF(AND('Pedido e Cotação'!I66="Spacer C3",'Pedido e Cotação'!F66=50),AN$36,IF(AND('Pedido e Cotação'!I66="Spacer C3",'Pedido e Cotação'!F66=100),AO$36,IF(AND('Pedido e Cotação'!I66="Spacer C3",'Pedido e Cotação'!F66=200),AP$36,IF(AND('Pedido e Cotação'!I66="Spacer C3",'Pedido e Cotação'!F66=1000),AQ$36,"")))))))</f>
        <v/>
      </c>
      <c r="AD56" s="242" t="str">
        <f aca="false">IF('Pedido e Cotação'!I66=0,"",IF(AND('Pedido e Cotação'!I66="Spacer C6",'Pedido e Cotação'!F66=10),AL$37,IF(AND('Pedido e Cotação'!I66="Spacer C6",'Pedido e Cotação'!F66=25),AM$37,IF(AND('Pedido e Cotação'!I66="Spacer C6",'Pedido e Cotação'!F66=50),AN$37,IF(AND('Pedido e Cotação'!I66="Spacer C6",'Pedido e Cotação'!F66=100),AO$37,IF(AND('Pedido e Cotação'!I66="Spacer C6",'Pedido e Cotação'!F66=200),AP$37,IF(AND('Pedido e Cotação'!I66="Spacer C6",'Pedido e Cotação'!F66=1000),AQ$37,"")))))))</f>
        <v/>
      </c>
      <c r="AE56" s="242" t="str">
        <f aca="false">IF('Pedido e Cotação'!I66=0,"",IF(AND('Pedido e Cotação'!I66="Biotina",'Pedido e Cotação'!F66=10),AL$38,IF(AND('Pedido e Cotação'!I66="Biotina",'Pedido e Cotação'!F66=25),AM$38,IF(AND('Pedido e Cotação'!I66="Biotina",'Pedido e Cotação'!F66=50),AN$38,IF(AND('Pedido e Cotação'!I66="Biotina",'Pedido e Cotação'!F66=100),AO$38,IF(AND('Pedido e Cotação'!I66="Biotina",'Pedido e Cotação'!F66=200),AP$38,IF(AND('Pedido e Cotação'!I66="Biotina",'Pedido e Cotação'!F66=1000),AQ$38,"")))))))</f>
        <v/>
      </c>
      <c r="AF56" s="242" t="str">
        <f aca="false">IF('Pedido e Cotação'!I66=0,"",IF(AND('Pedido e Cotação'!I66="Fosforilação",'Pedido e Cotação'!F66=10),AL$39,IF(AND('Pedido e Cotação'!I66="Fosforilação",'Pedido e Cotação'!F66=25),AM$39,IF(AND('Pedido e Cotação'!I66="Fosforilação",'Pedido e Cotação'!F66=50),AN$39,IF(AND('Pedido e Cotação'!I66="Fosforilação",'Pedido e Cotação'!F66=100),AO$39,IF(AND('Pedido e Cotação'!I66="Fosforilação",'Pedido e Cotação'!F66=200),AP$39,IF(AND('Pedido e Cotação'!I66="Fosforilação",'Pedido e Cotação'!F66=1000),AQ$39,"")))))))</f>
        <v/>
      </c>
      <c r="AG56" s="242" t="str">
        <f aca="false">IF('Pedido e Cotação'!I66=0,"",IF(AND('Pedido e Cotação'!I66="Thiol C6",'Pedido e Cotação'!F66=10),AL$34,IF(AND('Pedido e Cotação'!I66="Thiol C6",'Pedido e Cotação'!F66=25),AM$34,IF(AND('Pedido e Cotação'!I66="Thiol C6",'Pedido e Cotação'!F66=50),AN$34,IF(AND('Pedido e Cotação'!I66="Thiol C6",'Pedido e Cotação'!F66=100),AO$34,IF(AND('Pedido e Cotação'!I66="Thiol C6",'Pedido e Cotação'!F66=200),AP$34,IF(AND('Pedido e Cotação'!I66="Thiol C6",'Pedido e Cotação'!F66=1000),AQ$34,"")))))))</f>
        <v/>
      </c>
      <c r="AH56" s="242" t="str">
        <f aca="false">IF('Pedido e Cotação'!I66=0,"",IF(AND('Pedido e Cotação'!I66="Dithiol Serinol",'Pedido e Cotação'!F66=10),AL$35,IF(AND('Pedido e Cotação'!I66="Dithiol Serinol",'Pedido e Cotação'!F66=25),AM$35,IF(AND('Pedido e Cotação'!I66="Dithiol Serinol",'Pedido e Cotação'!F66=50),AN$35,IF(AND('Pedido e Cotação'!I66="Dithiol Serinol",'Pedido e Cotação'!F66=100),AO$35,IF(AND('Pedido e Cotação'!I66="Dithiol Serinol",'Pedido e Cotação'!F66=200),AP$35,IF(AND('Pedido e Cotação'!I66="Dithiol Serinol",'Pedido e Cotação'!F66=1000),AQ$35,"")))))))</f>
        <v/>
      </c>
      <c r="AI56" s="241" t="n">
        <f aca="false">SUM(A56:AH56)</f>
        <v>0</v>
      </c>
    </row>
    <row r="57" customFormat="false" ht="12.75" hidden="false" customHeight="false" outlineLevel="0" collapsed="false">
      <c r="A57" s="241" t="str">
        <f aca="false">IF('Pedido e Cotação'!H67=0,"",IF(AND('Pedido e Cotação'!H67="FAM",'Pedido e Cotação'!F67=10),AL$6,IF(AND('Pedido e Cotação'!H67="FAM",'Pedido e Cotação'!F67=25),AM$6,IF(AND('Pedido e Cotação'!H67="FAM",'Pedido e Cotação'!F67=50),AN$6,IF(AND('Pedido e Cotação'!H67="FAM",'Pedido e Cotação'!F67=100),AO$6,IF(AND('Pedido e Cotação'!H67="FAM",'Pedido e Cotação'!F67=200),AP$6,IF(AND('Pedido e Cotação'!H67="FAM",'Pedido e Cotação'!F67=1000),AQ$6,"")))))))</f>
        <v/>
      </c>
      <c r="B57" s="241" t="str">
        <f aca="false">IF('Pedido e Cotação'!H67=0,"",IF(AND('Pedido e Cotação'!H67="Fosforilação",'Pedido e Cotação'!F67=10),AL$7,IF(AND('Pedido e Cotação'!H67="Fosforilação",'Pedido e Cotação'!F67=25),AM$7,IF(AND('Pedido e Cotação'!H67="Fosforilação",'Pedido e Cotação'!F67=50),AN$7,IF(AND('Pedido e Cotação'!H67="Fosforilação",'Pedido e Cotação'!F67=100),AO$7,IF(AND('Pedido e Cotação'!H67="Fosforilação",'Pedido e Cotação'!F67=200),AP$7,IF(AND('Pedido e Cotação'!H67="Fosforilação",'Pedido e Cotação'!F67=1000),AQ$7,"")))))))</f>
        <v/>
      </c>
      <c r="C57" s="241" t="str">
        <f aca="false">IF('Pedido e Cotação'!H67=0,"",IF(AND('Pedido e Cotação'!H67="Quasar 570",'Pedido e Cotação'!F67=10),AL$8,IF(AND('Pedido e Cotação'!H67="Quasar 570",'Pedido e Cotação'!F67=25),AM$8,IF(AND('Pedido e Cotação'!H67="Quasar 570",'Pedido e Cotação'!F67=50),AN$8,IF(AND('Pedido e Cotação'!H67="Quasar 570",'Pedido e Cotação'!F67=100),AO$8,IF(AND('Pedido e Cotação'!H67="Quasar 570",'Pedido e Cotação'!F67=200),AP$8,IF(AND('Pedido e Cotação'!H67="Quasar 570",'Pedido e Cotação'!F67=1000),AQ$8,"")))))))</f>
        <v/>
      </c>
      <c r="D57" s="241" t="str">
        <f aca="false">IF('Pedido e Cotação'!H67=0,"",IF(AND('Pedido e Cotação'!H67="Quasar 670",'Pedido e Cotação'!F67=10),AL$9,IF(AND('Pedido e Cotação'!H67="Quasar 670",'Pedido e Cotação'!F67=25),AM$9,IF(AND('Pedido e Cotação'!H67="Quasar 670",'Pedido e Cotação'!F67=50),AN$9,IF(AND('Pedido e Cotação'!H67="Quasar 670",'Pedido e Cotação'!F67=100),AO$9,IF(AND('Pedido e Cotação'!H67="Quasar 670",'Pedido e Cotação'!F67=200),AP$9,IF(AND('Pedido e Cotação'!H67="Quasar 670",'Pedido e Cotação'!F67=1000),AQ$9,"")))))))</f>
        <v/>
      </c>
      <c r="E57" s="241" t="str">
        <f aca="false">IF('Pedido e Cotação'!H67=0,"",IF(AND('Pedido e Cotação'!H67="Quasar 705",'Pedido e Cotação'!F67=10),AL$10,IF(AND('Pedido e Cotação'!H67="Quasar 705",'Pedido e Cotação'!F67=25),AM$10,IF(AND('Pedido e Cotação'!H67="Quasar 705",'Pedido e Cotação'!F67=50),AN$10,IF(AND('Pedido e Cotação'!H67="Quasar 705",'Pedido e Cotação'!F67=100),AO$10,IF(AND('Pedido e Cotação'!H67="Quasar 705",'Pedido e Cotação'!F67=200),AP$10,IF(AND('Pedido e Cotação'!H67="Quasar 705",'Pedido e Cotação'!F67=1000),AQ$10,"")))))))</f>
        <v/>
      </c>
      <c r="F57" s="241" t="str">
        <f aca="false">IF('Pedido e Cotação'!H67=0,"",IF(AND('Pedido e Cotação'!H67="CAL Flúor Orange 560",'Pedido e Cotação'!F67=10),AL$11,IF(AND('Pedido e Cotação'!H67="CAL Flúor Orange 560",'Pedido e Cotação'!F67=25),AM$11,IF(AND('Pedido e Cotação'!H67="CAL Flúor Orange 560",'Pedido e Cotação'!F67=50),AN$11,IF(AND('Pedido e Cotação'!H67="CAL Flúor Orange 560",'Pedido e Cotação'!F67=100),AO$11,IF(AND('Pedido e Cotação'!H67="CAL Flúor Orange 560",'Pedido e Cotação'!F67=200),AP$11,IF(AND('Pedido e Cotação'!H67="CAL Flúor Orange 560",'Pedido e Cotação'!F67=1000),AQ$11,"")))))))</f>
        <v/>
      </c>
      <c r="G57" s="241" t="str">
        <f aca="false">IF('Pedido e Cotação'!H67=0,"",IF(AND('Pedido e Cotação'!H67="CAL Flúor Red 590",'Pedido e Cotação'!F67=10),AL$12,IF(AND('Pedido e Cotação'!H67="CAL Flúor Red 590",'Pedido e Cotação'!F67=25),AM$12,IF(AND('Pedido e Cotação'!H67="CAL Flúor Red 590",'Pedido e Cotação'!F67=50),AN$12,IF(AND('Pedido e Cotação'!H67="CAL Flúor Red 590",'Pedido e Cotação'!F67=100),AO$12,IF(AND('Pedido e Cotação'!H67="CAL Flúor Red 590",'Pedido e Cotação'!F67=200),AP$12,IF(AND('Pedido e Cotação'!H67="CAL Flúor Red 590",'Pedido e Cotação'!F67=1000),AQ$12,"")))))))</f>
        <v/>
      </c>
      <c r="H57" s="241" t="str">
        <f aca="false">IF('Pedido e Cotação'!H67=0,"",IF(AND('Pedido e Cotação'!H67="CAL Flúor Red 610",'Pedido e Cotação'!F67=10),AL$13,IF(AND('Pedido e Cotação'!H67="CAL Flúor Red 610",'Pedido e Cotação'!F67=25),AM$13,IF(AND('Pedido e Cotação'!H67="CAL Flúor Red 610",'Pedido e Cotação'!F67=50),AN$13,IF(AND('Pedido e Cotação'!H67="CAL Flúor Red 610",'Pedido e Cotação'!F67=100),AO$13,IF(AND('Pedido e Cotação'!H67="CAL Flúor Red 610",'Pedido e Cotação'!F67=200),AP$13,IF(AND('Pedido e Cotação'!H67="CAL Flúor Red 610",'Pedido e Cotação'!F67=1000),AQ$13,"")))))))</f>
        <v/>
      </c>
      <c r="I57" s="241" t="str">
        <f aca="false">IF('Pedido e Cotação'!H67=0,"",IF(AND('Pedido e Cotação'!H67="TET",'Pedido e Cotação'!F67=10),AL$14,IF(AND('Pedido e Cotação'!H67="TET",'Pedido e Cotação'!F67=25),AM$14,IF(AND('Pedido e Cotação'!H67="TET",'Pedido e Cotação'!F67=50),AN$14,IF(AND('Pedido e Cotação'!H67="TET",'Pedido e Cotação'!F67=100),AO$14,IF(AND('Pedido e Cotação'!H67="TET",'Pedido e Cotação'!F67=200),AP$14,IF(AND('Pedido e Cotação'!H67="TET",'Pedido e Cotação'!F67=1000),AQ$14,"")))))))</f>
        <v/>
      </c>
      <c r="J57" s="241" t="str">
        <f aca="false">IF('Pedido e Cotação'!H67=0,"",IF(AND('Pedido e Cotação'!H67="PEG-6",'Pedido e Cotação'!F67=10),AL$19,IF(AND('Pedido e Cotação'!H67="PEG-6",'Pedido e Cotação'!F67=25),AM$19,IF(AND('Pedido e Cotação'!H67="PEG-6",'Pedido e Cotação'!F67=50),AN$19,IF(AND('Pedido e Cotação'!H67="PEG-6",'Pedido e Cotação'!F67=100),AO$19,IF(AND('Pedido e Cotação'!H67="PEG-6",'Pedido e Cotação'!F67=200),AP$19,IF(AND('Pedido e Cotação'!H67="PEG-6",'Pedido e Cotação'!F67=1000),AQ$19,"")))))))</f>
        <v/>
      </c>
      <c r="K57" s="241" t="str">
        <f aca="false">IF('Pedido e Cotação'!H67=0,"",IF(AND('Pedido e Cotação'!H67="Biotina",'Pedido e Cotação'!F67=10),AL$18,IF(AND('Pedido e Cotação'!H67="Biotina",'Pedido e Cotação'!F67=25),AM$18,IF(AND('Pedido e Cotação'!H67="Biotina",'Pedido e Cotação'!F67=50),AN$18,IF(AND('Pedido e Cotação'!H67="Biotina",'Pedido e Cotação'!F67=100),AO$18,IF(AND('Pedido e Cotação'!H67="Biotina",'Pedido e Cotação'!F67=200),AP$18,IF(AND('Pedido e Cotação'!H67="Biotina",'Pedido e Cotação'!F67=1000),AQ$18,"")))))))</f>
        <v/>
      </c>
      <c r="L57" s="241" t="str">
        <f aca="false">IF('Pedido e Cotação'!H67=0,"",IF(AND('Pedido e Cotação'!H67="Thiol C6",'Pedido e Cotação'!F67=10),AL$22,IF(AND('Pedido e Cotação'!H67="Thiol C6",'Pedido e Cotação'!F67=25),AM$22,IF(AND('Pedido e Cotação'!H67="Thiol C6",'Pedido e Cotação'!F67=50),AN$22,IF(AND('Pedido e Cotação'!H67="Thiol C6",'Pedido e Cotação'!F67=100),AO$22,IF(AND('Pedido e Cotação'!H67="Thiol C6",'Pedido e Cotação'!F67=200),AP$22,IF(AND('Pedido e Cotação'!H67="Thiol C6",'Pedido e Cotação'!F67=1000),AQ$22,"")))))))</f>
        <v/>
      </c>
      <c r="M57" s="241" t="str">
        <f aca="false">IF('Pedido e Cotação'!H67=0,"",IF(AND('Pedido e Cotação'!H67="Cy3",'Pedido e Cotação'!F67=10),AL$16,IF(AND('Pedido e Cotação'!H67="Cy3",'Pedido e Cotação'!F67=25),AM$16,IF(AND('Pedido e Cotação'!H67="Cy3",'Pedido e Cotação'!F67=50),AN$16,IF(AND('Pedido e Cotação'!H67="Cy3",'Pedido e Cotação'!F67=100),AO$16,IF(AND('Pedido e Cotação'!H67="Cy3",'Pedido e Cotação'!F67=200),AP$16,IF(AND('Pedido e Cotação'!H67="Cy3",'Pedido e Cotação'!F67=1000),AQ$16,"")))))))</f>
        <v/>
      </c>
      <c r="N57" s="241" t="str">
        <f aca="false">IF('Pedido e Cotação'!H67=0,"",IF(AND('Pedido e Cotação'!H67="Cy5",'Pedido e Cotação'!F67=10),AL$17,IF(AND('Pedido e Cotação'!H67="Cy5",'Pedido e Cotação'!F67=25),AM$17,IF(AND('Pedido e Cotação'!H67="Cy5",'Pedido e Cotação'!F67=50),AN$17,IF(AND('Pedido e Cotação'!H67="Cy5",'Pedido e Cotação'!F67=100),AO$17,IF(AND('Pedido e Cotação'!H67="Cy5",'Pedido e Cotação'!F67=200),AP$17,IF(AND('Pedido e Cotação'!H67="Cy5",'Pedido e Cotação'!F67=1000),AQ$17,"")))))))</f>
        <v/>
      </c>
      <c r="O57" s="241" t="str">
        <f aca="false">IF('Pedido e Cotação'!H67=0,"",IF(AND('Pedido e Cotação'!H67="C3 Spacer",'Pedido e Cotação'!F67=10),AL$20,IF(AND('Pedido e Cotação'!H67="C3 Spacer",'Pedido e Cotação'!F67=25),AM$20,IF(AND('Pedido e Cotação'!H67="C3 Spacer",'Pedido e Cotação'!F67=50),AN$20,IF(AND('Pedido e Cotação'!H67="C3 Spacer",'Pedido e Cotação'!F67=100),AO$20,IF(AND('Pedido e Cotação'!H67="C3 Spacer",'Pedido e Cotação'!F67=200),AP$20,IF(AND('Pedido e Cotação'!H67="C3 Spacer",'Pedido e Cotação'!F67=1000),AQ$20,"")))))))</f>
        <v/>
      </c>
      <c r="P57" s="241" t="str">
        <f aca="false">IF('Pedido e Cotação'!H67=0,"",IF(AND('Pedido e Cotação'!H67="C6 Spacer",'Pedido e Cotação'!F67=10),AL$21,IF(AND('Pedido e Cotação'!H67="C6 Spacer",'Pedido e Cotação'!F67=25),AM$21,IF(AND('Pedido e Cotação'!H67="C6 Spacer",'Pedido e Cotação'!F67=50),AN$21,IF(AND('Pedido e Cotação'!H67="C6 Spacer",'Pedido e Cotação'!F67=100),AO$21,IF(AND('Pedido e Cotação'!H67="C6 Spacer",'Pedido e Cotação'!F67=200),AP$21,IF(AND('Pedido e Cotação'!H67="C6 Spacer",'Pedido e Cotação'!F67=1000),AQ$21,"")))))))</f>
        <v/>
      </c>
      <c r="Q57" s="241" t="str">
        <f aca="false">IF('Pedido e Cotação'!H67=0,"",IF(AND('Pedido e Cotação'!H67="HEX",'Pedido e Cotação'!F67=10),AL$15,IF(AND('Pedido e Cotação'!H67="HEX",'Pedido e Cotação'!F67=25),AM$15,IF(AND('Pedido e Cotação'!H67="HEX",'Pedido e Cotação'!F67=50),AN$15,IF(AND('Pedido e Cotação'!H67="HEX",'Pedido e Cotação'!F67=100),AO$15,IF(AND('Pedido e Cotação'!H67="HEX",'Pedido e Cotação'!F67=200),AP$15,IF(AND('Pedido e Cotação'!H67="HEX",'Pedido e Cotação'!F67=1000),AQ$15,"")))))))</f>
        <v/>
      </c>
      <c r="R57" s="241" t="str">
        <f aca="false">IF('Pedido e Cotação'!H67=0,"",IF(AND('Pedido e Cotação'!H67="Amino C6",'Pedido e Cotação'!F67=10),AL$23,IF(AND('Pedido e Cotação'!H67="Amino C6",'Pedido e Cotação'!F67=25),AM$23,IF(AND('Pedido e Cotação'!H67="Amino C6",'Pedido e Cotação'!F67=50),AN$23,IF(AND('Pedido e Cotação'!H67="Amino C6",'Pedido e Cotação'!F67=100),AO$23,IF(AND('Pedido e Cotação'!H67="Amino C6",'Pedido e Cotação'!F67=200),AP$23,IF(AND('Pedido e Cotação'!H67="Amino C6",'Pedido e Cotação'!F67=1000),AQ$23,"")))))))</f>
        <v/>
      </c>
      <c r="S57" s="241" t="str">
        <f aca="false">IF('Pedido e Cotação'!I67=0,"",IF(AND('Pedido e Cotação'!I67="FAM",'Pedido e Cotação'!F67=10),AL$24,IF(AND('Pedido e Cotação'!I67="FAM",'Pedido e Cotação'!F67=25),AM$24,IF(AND('Pedido e Cotação'!I67="FAM",'Pedido e Cotação'!F67=50),AN$24,IF(AND('Pedido e Cotação'!I67="FAM",'Pedido e Cotação'!F67=100),AO$24,IF(AND('Pedido e Cotação'!I67="FAM",'Pedido e Cotação'!F67=200),AP$24,IF(AND('Pedido e Cotação'!I67="FAM",'Pedido e Cotação'!F67=1000),AQ$24,"")))))))</f>
        <v/>
      </c>
      <c r="T57" s="241" t="str">
        <f aca="false">IF('Pedido e Cotação'!I67=0,"",IF(AND('Pedido e Cotação'!I67="Amino On",'Pedido e Cotação'!F67=10),AL$25,IF(AND('Pedido e Cotação'!I67="Amino On",'Pedido e Cotação'!F67=25),AM$25,IF(AND('Pedido e Cotação'!I67="Amino On",'Pedido e Cotação'!F67=50),AN$25,IF(AND('Pedido e Cotação'!I67="Amino On",'Pedido e Cotação'!F67=100),AO$25,IF(AND('Pedido e Cotação'!I67="Amino On",'Pedido e Cotação'!F67=200),AP$25,IF(AND('Pedido e Cotação'!I67="Amino On",'Pedido e Cotação'!F67=1000),AQ$25,"")))))))</f>
        <v/>
      </c>
      <c r="U57" s="241" t="str">
        <f aca="false">IF('Pedido e Cotação'!I67=0,"",IF(AND('Pedido e Cotação'!I67="TAMRA",'Pedido e Cotação'!F67=10),AL$26,IF(AND('Pedido e Cotação'!I67="TAMRA",'Pedido e Cotação'!F67=25),AM$26,IF(AND('Pedido e Cotação'!I67="TAMRA",'Pedido e Cotação'!F67=50),AN$26,IF(AND('Pedido e Cotação'!I67="TAMRA",'Pedido e Cotação'!F67=100),AO$26,IF(AND('Pedido e Cotação'!I67="TAMRA",'Pedido e Cotação'!F67=200),AP$26,IF(AND('Pedido e Cotação'!I67="TAMRA",'Pedido e Cotação'!F67=1000),AQ$26,"")))))))</f>
        <v/>
      </c>
      <c r="V57" s="241" t="str">
        <f aca="false">IF('Pedido e Cotação'!I67=0,"",IF(AND('Pedido e Cotação'!I67="BHQ 1",'Pedido e Cotação'!F67=10),AL$27,IF(AND('Pedido e Cotação'!I67="BHQ 1",'Pedido e Cotação'!F67=25),AM$27,IF(AND('Pedido e Cotação'!I67="BHQ 1",'Pedido e Cotação'!F67=50),AN$27,IF(AND('Pedido e Cotação'!I67="BHQ 1",'Pedido e Cotação'!F67=100),AO$27,IF(AND('Pedido e Cotação'!I67="BHQ 1",'Pedido e Cotação'!F67=200),AP$27,IF(AND('Pedido e Cotação'!I67="BHQ 1",'Pedido e Cotação'!F67=1000),AQ$27,"")))))))</f>
        <v/>
      </c>
      <c r="W57" s="241" t="str">
        <f aca="false">IF('Pedido e Cotação'!I67=0,"",IF(AND('Pedido e Cotação'!I67="BHQ 2",'Pedido e Cotação'!F67=10),AL$28,IF(AND('Pedido e Cotação'!I67="BHQ 2",'Pedido e Cotação'!F67=25),AM$28,IF(AND('Pedido e Cotação'!I67="BHQ 2",'Pedido e Cotação'!F67=50),AN$28,IF(AND('Pedido e Cotação'!I67="BHQ 2",'Pedido e Cotação'!F67=100),AO$28,IF(AND('Pedido e Cotação'!I67="BHQ 2",'Pedido e Cotação'!F67=200),AP$28,IF(AND('Pedido e Cotação'!I67="BHQ 2",'Pedido e Cotação'!F67=1000),AQ$28,"")))))))</f>
        <v/>
      </c>
      <c r="X57" s="241" t="str">
        <f aca="false">IF('Pedido e Cotação'!I67=0,"",IF(AND('Pedido e Cotação'!I67="BHQ 3",'Pedido e Cotação'!F67=10),AL$29,IF(AND('Pedido e Cotação'!I67="BHQ 3",'Pedido e Cotação'!F67=25),AM$29,IF(AND('Pedido e Cotação'!I67="BHQ 3",'Pedido e Cotação'!F67=50),AN$29,IF(AND('Pedido e Cotação'!I67="BHQ 3",'Pedido e Cotação'!F67=100),AO$29,IF(AND('Pedido e Cotação'!I67="BHQ 3",'Pedido e Cotação'!F67=200),AP$29,IF(AND('Pedido e Cotação'!I67="BHQ 3",'Pedido e Cotação'!F67=1000),AQ$29,"")))))))</f>
        <v/>
      </c>
      <c r="Y57" s="241" t="str">
        <f aca="false">IF('Pedido e Cotação'!I67=0,"",IF(AND('Pedido e Cotação'!I67="ROX",'Pedido e Cotação'!F67=10),AL$31,IF(AND('Pedido e Cotação'!I67="ROX",'Pedido e Cotação'!F67=25),AM$31,IF(AND('Pedido e Cotação'!I67="ROX",'Pedido e Cotação'!F67=50),AN$31,IF(AND('Pedido e Cotação'!I67="ROX",'Pedido e Cotação'!F67=100),AO$31,IF(AND('Pedido e Cotação'!I67="ROX",'Pedido e Cotação'!F67=200),AP$31,IF(AND('Pedido e Cotação'!I67="ROX",'Pedido e Cotação'!F67=1000),AQ$31,"")))))))</f>
        <v/>
      </c>
      <c r="Z57" s="241" t="str">
        <f aca="false">IF('Pedido e Cotação'!I67=0,"",IF(AND('Pedido e Cotação'!I67="Dabcyl",'Pedido e Cotação'!F67=10),AL$30,IF(AND('Pedido e Cotação'!I67="Dabcyl",'Pedido e Cotação'!F67=25),AM$30,IF(AND('Pedido e Cotação'!I67="Dabcyl",'Pedido e Cotação'!F67=50),AN$30,IF(AND('Pedido e Cotação'!I67="Dabcyl",'Pedido e Cotação'!F67=100),AO$30,IF(AND('Pedido e Cotação'!I67="Dabcyl",'Pedido e Cotação'!F67=200),AP$30,IF(AND('Pedido e Cotação'!I67="Dabcyl",'Pedido e Cotação'!F67=1000),AQ$30,"")))))))</f>
        <v/>
      </c>
      <c r="AA57" s="242" t="str">
        <f aca="false">IF('Pedido e Cotação'!I67=0,"",IF(AND('Pedido e Cotação'!I67="Colesterol TEG",'Pedido e Cotação'!F67=10),AL$32,IF(AND('Pedido e Cotação'!I67="Colesterol TEG",'Pedido e Cotação'!F67=25),AM$32,IF(AND('Pedido e Cotação'!I67="Colesterol TEG",'Pedido e Cotação'!F67=50),AN$32,IF(AND('Pedido e Cotação'!I67="Colesterol TEG",'Pedido e Cotação'!F67=100),AO$32,IF(AND('Pedido e Cotação'!I67="Colesterol TEG",'Pedido e Cotação'!F67=200),AP$32,IF(AND('Pedido e Cotação'!I67="Colesterol TEG",'Pedido e Cotação'!F67=1000),AQ$32,"")))))))</f>
        <v/>
      </c>
      <c r="AB57" s="242" t="str">
        <f aca="false">IF('Pedido e Cotação'!I67=0,"",IF(AND('Pedido e Cotação'!I67="Ferroceno",'Pedido e Cotação'!F67=10),AL$33,IF(AND('Pedido e Cotação'!I67="Ferroceno",'Pedido e Cotação'!F67=25),AM$33,IF(AND('Pedido e Cotação'!I67="Ferroceno",'Pedido e Cotação'!F67=50),AN$33,IF(AND('Pedido e Cotação'!I67="Ferroceno",'Pedido e Cotação'!F67=100),AO$33,IF(AND('Pedido e Cotação'!I67="Ferroceno",'Pedido e Cotação'!F67=200),AP$33,IF(AND('Pedido e Cotação'!I67="Ferroceno",'Pedido e Cotação'!F67=1000),AQ$33,"")))))))</f>
        <v/>
      </c>
      <c r="AC57" s="242" t="str">
        <f aca="false">IF('Pedido e Cotação'!I67=0,"",IF(AND('Pedido e Cotação'!I67="Spacer C3",'Pedido e Cotação'!F67=10),AL$36,IF(AND('Pedido e Cotação'!I67="Spacer C3",'Pedido e Cotação'!F67=25),AM$36,IF(AND('Pedido e Cotação'!I67="Spacer C3",'Pedido e Cotação'!F67=50),AN$36,IF(AND('Pedido e Cotação'!I67="Spacer C3",'Pedido e Cotação'!F67=100),AO$36,IF(AND('Pedido e Cotação'!I67="Spacer C3",'Pedido e Cotação'!F67=200),AP$36,IF(AND('Pedido e Cotação'!I67="Spacer C3",'Pedido e Cotação'!F67=1000),AQ$36,"")))))))</f>
        <v/>
      </c>
      <c r="AD57" s="242" t="str">
        <f aca="false">IF('Pedido e Cotação'!I67=0,"",IF(AND('Pedido e Cotação'!I67="Spacer C6",'Pedido e Cotação'!F67=10),AL$37,IF(AND('Pedido e Cotação'!I67="Spacer C6",'Pedido e Cotação'!F67=25),AM$37,IF(AND('Pedido e Cotação'!I67="Spacer C6",'Pedido e Cotação'!F67=50),AN$37,IF(AND('Pedido e Cotação'!I67="Spacer C6",'Pedido e Cotação'!F67=100),AO$37,IF(AND('Pedido e Cotação'!I67="Spacer C6",'Pedido e Cotação'!F67=200),AP$37,IF(AND('Pedido e Cotação'!I67="Spacer C6",'Pedido e Cotação'!F67=1000),AQ$37,"")))))))</f>
        <v/>
      </c>
      <c r="AE57" s="242" t="str">
        <f aca="false">IF('Pedido e Cotação'!I67=0,"",IF(AND('Pedido e Cotação'!I67="Biotina",'Pedido e Cotação'!F67=10),AL$38,IF(AND('Pedido e Cotação'!I67="Biotina",'Pedido e Cotação'!F67=25),AM$38,IF(AND('Pedido e Cotação'!I67="Biotina",'Pedido e Cotação'!F67=50),AN$38,IF(AND('Pedido e Cotação'!I67="Biotina",'Pedido e Cotação'!F67=100),AO$38,IF(AND('Pedido e Cotação'!I67="Biotina",'Pedido e Cotação'!F67=200),AP$38,IF(AND('Pedido e Cotação'!I67="Biotina",'Pedido e Cotação'!F67=1000),AQ$38,"")))))))</f>
        <v/>
      </c>
      <c r="AF57" s="242" t="str">
        <f aca="false">IF('Pedido e Cotação'!I67=0,"",IF(AND('Pedido e Cotação'!I67="Fosforilação",'Pedido e Cotação'!F67=10),AL$39,IF(AND('Pedido e Cotação'!I67="Fosforilação",'Pedido e Cotação'!F67=25),AM$39,IF(AND('Pedido e Cotação'!I67="Fosforilação",'Pedido e Cotação'!F67=50),AN$39,IF(AND('Pedido e Cotação'!I67="Fosforilação",'Pedido e Cotação'!F67=100),AO$39,IF(AND('Pedido e Cotação'!I67="Fosforilação",'Pedido e Cotação'!F67=200),AP$39,IF(AND('Pedido e Cotação'!I67="Fosforilação",'Pedido e Cotação'!F67=1000),AQ$39,"")))))))</f>
        <v/>
      </c>
      <c r="AG57" s="242" t="str">
        <f aca="false">IF('Pedido e Cotação'!I67=0,"",IF(AND('Pedido e Cotação'!I67="Thiol C6",'Pedido e Cotação'!F67=10),AL$34,IF(AND('Pedido e Cotação'!I67="Thiol C6",'Pedido e Cotação'!F67=25),AM$34,IF(AND('Pedido e Cotação'!I67="Thiol C6",'Pedido e Cotação'!F67=50),AN$34,IF(AND('Pedido e Cotação'!I67="Thiol C6",'Pedido e Cotação'!F67=100),AO$34,IF(AND('Pedido e Cotação'!I67="Thiol C6",'Pedido e Cotação'!F67=200),AP$34,IF(AND('Pedido e Cotação'!I67="Thiol C6",'Pedido e Cotação'!F67=1000),AQ$34,"")))))))</f>
        <v/>
      </c>
      <c r="AH57" s="242" t="str">
        <f aca="false">IF('Pedido e Cotação'!I67=0,"",IF(AND('Pedido e Cotação'!I67="Dithiol Serinol",'Pedido e Cotação'!F67=10),AL$35,IF(AND('Pedido e Cotação'!I67="Dithiol Serinol",'Pedido e Cotação'!F67=25),AM$35,IF(AND('Pedido e Cotação'!I67="Dithiol Serinol",'Pedido e Cotação'!F67=50),AN$35,IF(AND('Pedido e Cotação'!I67="Dithiol Serinol",'Pedido e Cotação'!F67=100),AO$35,IF(AND('Pedido e Cotação'!I67="Dithiol Serinol",'Pedido e Cotação'!F67=200),AP$35,IF(AND('Pedido e Cotação'!I67="Dithiol Serinol",'Pedido e Cotação'!F67=1000),AQ$35,"")))))))</f>
        <v/>
      </c>
      <c r="AI57" s="241" t="n">
        <f aca="false">SUM(A57:AH57)</f>
        <v>0</v>
      </c>
    </row>
    <row r="58" customFormat="false" ht="12.75" hidden="false" customHeight="false" outlineLevel="0" collapsed="false">
      <c r="A58" s="241" t="str">
        <f aca="false">IF('Pedido e Cotação'!H68=0,"",IF(AND('Pedido e Cotação'!H68="FAM",'Pedido e Cotação'!F68=10),AL$6,IF(AND('Pedido e Cotação'!H68="FAM",'Pedido e Cotação'!F68=25),AM$6,IF(AND('Pedido e Cotação'!H68="FAM",'Pedido e Cotação'!F68=50),AN$6,IF(AND('Pedido e Cotação'!H68="FAM",'Pedido e Cotação'!F68=100),AO$6,IF(AND('Pedido e Cotação'!H68="FAM",'Pedido e Cotação'!F68=200),AP$6,IF(AND('Pedido e Cotação'!H68="FAM",'Pedido e Cotação'!F68=1000),AQ$6,"")))))))</f>
        <v/>
      </c>
      <c r="B58" s="241" t="str">
        <f aca="false">IF('Pedido e Cotação'!H68=0,"",IF(AND('Pedido e Cotação'!H68="Fosforilação",'Pedido e Cotação'!F68=10),AL$7,IF(AND('Pedido e Cotação'!H68="Fosforilação",'Pedido e Cotação'!F68=25),AM$7,IF(AND('Pedido e Cotação'!H68="Fosforilação",'Pedido e Cotação'!F68=50),AN$7,IF(AND('Pedido e Cotação'!H68="Fosforilação",'Pedido e Cotação'!F68=100),AO$7,IF(AND('Pedido e Cotação'!H68="Fosforilação",'Pedido e Cotação'!F68=200),AP$7,IF(AND('Pedido e Cotação'!H68="Fosforilação",'Pedido e Cotação'!F68=1000),AQ$7,"")))))))</f>
        <v/>
      </c>
      <c r="C58" s="241" t="str">
        <f aca="false">IF('Pedido e Cotação'!H68=0,"",IF(AND('Pedido e Cotação'!H68="Quasar 570",'Pedido e Cotação'!F68=10),AL$8,IF(AND('Pedido e Cotação'!H68="Quasar 570",'Pedido e Cotação'!F68=25),AM$8,IF(AND('Pedido e Cotação'!H68="Quasar 570",'Pedido e Cotação'!F68=50),AN$8,IF(AND('Pedido e Cotação'!H68="Quasar 570",'Pedido e Cotação'!F68=100),AO$8,IF(AND('Pedido e Cotação'!H68="Quasar 570",'Pedido e Cotação'!F68=200),AP$8,IF(AND('Pedido e Cotação'!H68="Quasar 570",'Pedido e Cotação'!F68=1000),AQ$8,"")))))))</f>
        <v/>
      </c>
      <c r="D58" s="241" t="str">
        <f aca="false">IF('Pedido e Cotação'!H68=0,"",IF(AND('Pedido e Cotação'!H68="Quasar 670",'Pedido e Cotação'!F68=10),AL$9,IF(AND('Pedido e Cotação'!H68="Quasar 670",'Pedido e Cotação'!F68=25),AM$9,IF(AND('Pedido e Cotação'!H68="Quasar 670",'Pedido e Cotação'!F68=50),AN$9,IF(AND('Pedido e Cotação'!H68="Quasar 670",'Pedido e Cotação'!F68=100),AO$9,IF(AND('Pedido e Cotação'!H68="Quasar 670",'Pedido e Cotação'!F68=200),AP$9,IF(AND('Pedido e Cotação'!H68="Quasar 670",'Pedido e Cotação'!F68=1000),AQ$9,"")))))))</f>
        <v/>
      </c>
      <c r="E58" s="241" t="str">
        <f aca="false">IF('Pedido e Cotação'!H68=0,"",IF(AND('Pedido e Cotação'!H68="Quasar 705",'Pedido e Cotação'!F68=10),AL$10,IF(AND('Pedido e Cotação'!H68="Quasar 705",'Pedido e Cotação'!F68=25),AM$10,IF(AND('Pedido e Cotação'!H68="Quasar 705",'Pedido e Cotação'!F68=50),AN$10,IF(AND('Pedido e Cotação'!H68="Quasar 705",'Pedido e Cotação'!F68=100),AO$10,IF(AND('Pedido e Cotação'!H68="Quasar 705",'Pedido e Cotação'!F68=200),AP$10,IF(AND('Pedido e Cotação'!H68="Quasar 705",'Pedido e Cotação'!F68=1000),AQ$10,"")))))))</f>
        <v/>
      </c>
      <c r="F58" s="241" t="str">
        <f aca="false">IF('Pedido e Cotação'!H68=0,"",IF(AND('Pedido e Cotação'!H68="CAL Flúor Orange 560",'Pedido e Cotação'!F68=10),AL$11,IF(AND('Pedido e Cotação'!H68="CAL Flúor Orange 560",'Pedido e Cotação'!F68=25),AM$11,IF(AND('Pedido e Cotação'!H68="CAL Flúor Orange 560",'Pedido e Cotação'!F68=50),AN$11,IF(AND('Pedido e Cotação'!H68="CAL Flúor Orange 560",'Pedido e Cotação'!F68=100),AO$11,IF(AND('Pedido e Cotação'!H68="CAL Flúor Orange 560",'Pedido e Cotação'!F68=200),AP$11,IF(AND('Pedido e Cotação'!H68="CAL Flúor Orange 560",'Pedido e Cotação'!F68=1000),AQ$11,"")))))))</f>
        <v/>
      </c>
      <c r="G58" s="241" t="str">
        <f aca="false">IF('Pedido e Cotação'!H68=0,"",IF(AND('Pedido e Cotação'!H68="CAL Flúor Red 590",'Pedido e Cotação'!F68=10),AL$12,IF(AND('Pedido e Cotação'!H68="CAL Flúor Red 590",'Pedido e Cotação'!F68=25),AM$12,IF(AND('Pedido e Cotação'!H68="CAL Flúor Red 590",'Pedido e Cotação'!F68=50),AN$12,IF(AND('Pedido e Cotação'!H68="CAL Flúor Red 590",'Pedido e Cotação'!F68=100),AO$12,IF(AND('Pedido e Cotação'!H68="CAL Flúor Red 590",'Pedido e Cotação'!F68=200),AP$12,IF(AND('Pedido e Cotação'!H68="CAL Flúor Red 590",'Pedido e Cotação'!F68=1000),AQ$12,"")))))))</f>
        <v/>
      </c>
      <c r="H58" s="241" t="str">
        <f aca="false">IF('Pedido e Cotação'!H68=0,"",IF(AND('Pedido e Cotação'!H68="CAL Flúor Red 610",'Pedido e Cotação'!F68=10),AL$13,IF(AND('Pedido e Cotação'!H68="CAL Flúor Red 610",'Pedido e Cotação'!F68=25),AM$13,IF(AND('Pedido e Cotação'!H68="CAL Flúor Red 610",'Pedido e Cotação'!F68=50),AN$13,IF(AND('Pedido e Cotação'!H68="CAL Flúor Red 610",'Pedido e Cotação'!F68=100),AO$13,IF(AND('Pedido e Cotação'!H68="CAL Flúor Red 610",'Pedido e Cotação'!F68=200),AP$13,IF(AND('Pedido e Cotação'!H68="CAL Flúor Red 610",'Pedido e Cotação'!F68=1000),AQ$13,"")))))))</f>
        <v/>
      </c>
      <c r="I58" s="241" t="str">
        <f aca="false">IF('Pedido e Cotação'!H68=0,"",IF(AND('Pedido e Cotação'!H68="TET",'Pedido e Cotação'!F68=10),AL$14,IF(AND('Pedido e Cotação'!H68="TET",'Pedido e Cotação'!F68=25),AM$14,IF(AND('Pedido e Cotação'!H68="TET",'Pedido e Cotação'!F68=50),AN$14,IF(AND('Pedido e Cotação'!H68="TET",'Pedido e Cotação'!F68=100),AO$14,IF(AND('Pedido e Cotação'!H68="TET",'Pedido e Cotação'!F68=200),AP$14,IF(AND('Pedido e Cotação'!H68="TET",'Pedido e Cotação'!F68=1000),AQ$14,"")))))))</f>
        <v/>
      </c>
      <c r="J58" s="241" t="str">
        <f aca="false">IF('Pedido e Cotação'!H68=0,"",IF(AND('Pedido e Cotação'!H68="PEG-6",'Pedido e Cotação'!F68=10),AL$19,IF(AND('Pedido e Cotação'!H68="PEG-6",'Pedido e Cotação'!F68=25),AM$19,IF(AND('Pedido e Cotação'!H68="PEG-6",'Pedido e Cotação'!F68=50),AN$19,IF(AND('Pedido e Cotação'!H68="PEG-6",'Pedido e Cotação'!F68=100),AO$19,IF(AND('Pedido e Cotação'!H68="PEG-6",'Pedido e Cotação'!F68=200),AP$19,IF(AND('Pedido e Cotação'!H68="PEG-6",'Pedido e Cotação'!F68=1000),AQ$19,"")))))))</f>
        <v/>
      </c>
      <c r="K58" s="241" t="str">
        <f aca="false">IF('Pedido e Cotação'!H68=0,"",IF(AND('Pedido e Cotação'!H68="Biotina",'Pedido e Cotação'!F68=10),AL$18,IF(AND('Pedido e Cotação'!H68="Biotina",'Pedido e Cotação'!F68=25),AM$18,IF(AND('Pedido e Cotação'!H68="Biotina",'Pedido e Cotação'!F68=50),AN$18,IF(AND('Pedido e Cotação'!H68="Biotina",'Pedido e Cotação'!F68=100),AO$18,IF(AND('Pedido e Cotação'!H68="Biotina",'Pedido e Cotação'!F68=200),AP$18,IF(AND('Pedido e Cotação'!H68="Biotina",'Pedido e Cotação'!F68=1000),AQ$18,"")))))))</f>
        <v/>
      </c>
      <c r="L58" s="241" t="str">
        <f aca="false">IF('Pedido e Cotação'!H68=0,"",IF(AND('Pedido e Cotação'!H68="Thiol C6",'Pedido e Cotação'!F68=10),AL$22,IF(AND('Pedido e Cotação'!H68="Thiol C6",'Pedido e Cotação'!F68=25),AM$22,IF(AND('Pedido e Cotação'!H68="Thiol C6",'Pedido e Cotação'!F68=50),AN$22,IF(AND('Pedido e Cotação'!H68="Thiol C6",'Pedido e Cotação'!F68=100),AO$22,IF(AND('Pedido e Cotação'!H68="Thiol C6",'Pedido e Cotação'!F68=200),AP$22,IF(AND('Pedido e Cotação'!H68="Thiol C6",'Pedido e Cotação'!F68=1000),AQ$22,"")))))))</f>
        <v/>
      </c>
      <c r="M58" s="241" t="str">
        <f aca="false">IF('Pedido e Cotação'!H68=0,"",IF(AND('Pedido e Cotação'!H68="Cy3",'Pedido e Cotação'!F68=10),AL$16,IF(AND('Pedido e Cotação'!H68="Cy3",'Pedido e Cotação'!F68=25),AM$16,IF(AND('Pedido e Cotação'!H68="Cy3",'Pedido e Cotação'!F68=50),AN$16,IF(AND('Pedido e Cotação'!H68="Cy3",'Pedido e Cotação'!F68=100),AO$16,IF(AND('Pedido e Cotação'!H68="Cy3",'Pedido e Cotação'!F68=200),AP$16,IF(AND('Pedido e Cotação'!H68="Cy3",'Pedido e Cotação'!F68=1000),AQ$16,"")))))))</f>
        <v/>
      </c>
      <c r="N58" s="241" t="str">
        <f aca="false">IF('Pedido e Cotação'!H68=0,"",IF(AND('Pedido e Cotação'!H68="Cy5",'Pedido e Cotação'!F68=10),AL$17,IF(AND('Pedido e Cotação'!H68="Cy5",'Pedido e Cotação'!F68=25),AM$17,IF(AND('Pedido e Cotação'!H68="Cy5",'Pedido e Cotação'!F68=50),AN$17,IF(AND('Pedido e Cotação'!H68="Cy5",'Pedido e Cotação'!F68=100),AO$17,IF(AND('Pedido e Cotação'!H68="Cy5",'Pedido e Cotação'!F68=200),AP$17,IF(AND('Pedido e Cotação'!H68="Cy5",'Pedido e Cotação'!F68=1000),AQ$17,"")))))))</f>
        <v/>
      </c>
      <c r="O58" s="241" t="str">
        <f aca="false">IF('Pedido e Cotação'!H68=0,"",IF(AND('Pedido e Cotação'!H68="C3 Spacer",'Pedido e Cotação'!F68=10),AL$20,IF(AND('Pedido e Cotação'!H68="C3 Spacer",'Pedido e Cotação'!F68=25),AM$20,IF(AND('Pedido e Cotação'!H68="C3 Spacer",'Pedido e Cotação'!F68=50),AN$20,IF(AND('Pedido e Cotação'!H68="C3 Spacer",'Pedido e Cotação'!F68=100),AO$20,IF(AND('Pedido e Cotação'!H68="C3 Spacer",'Pedido e Cotação'!F68=200),AP$20,IF(AND('Pedido e Cotação'!H68="C3 Spacer",'Pedido e Cotação'!F68=1000),AQ$20,"")))))))</f>
        <v/>
      </c>
      <c r="P58" s="241" t="str">
        <f aca="false">IF('Pedido e Cotação'!H68=0,"",IF(AND('Pedido e Cotação'!H68="C6 Spacer",'Pedido e Cotação'!F68=10),AL$21,IF(AND('Pedido e Cotação'!H68="C6 Spacer",'Pedido e Cotação'!F68=25),AM$21,IF(AND('Pedido e Cotação'!H68="C6 Spacer",'Pedido e Cotação'!F68=50),AN$21,IF(AND('Pedido e Cotação'!H68="C6 Spacer",'Pedido e Cotação'!F68=100),AO$21,IF(AND('Pedido e Cotação'!H68="C6 Spacer",'Pedido e Cotação'!F68=200),AP$21,IF(AND('Pedido e Cotação'!H68="C6 Spacer",'Pedido e Cotação'!F68=1000),AQ$21,"")))))))</f>
        <v/>
      </c>
      <c r="Q58" s="241" t="str">
        <f aca="false">IF('Pedido e Cotação'!H68=0,"",IF(AND('Pedido e Cotação'!H68="HEX",'Pedido e Cotação'!F68=10),AL$15,IF(AND('Pedido e Cotação'!H68="HEX",'Pedido e Cotação'!F68=25),AM$15,IF(AND('Pedido e Cotação'!H68="HEX",'Pedido e Cotação'!F68=50),AN$15,IF(AND('Pedido e Cotação'!H68="HEX",'Pedido e Cotação'!F68=100),AO$15,IF(AND('Pedido e Cotação'!H68="HEX",'Pedido e Cotação'!F68=200),AP$15,IF(AND('Pedido e Cotação'!H68="HEX",'Pedido e Cotação'!F68=1000),AQ$15,"")))))))</f>
        <v/>
      </c>
      <c r="R58" s="241" t="str">
        <f aca="false">IF('Pedido e Cotação'!H68=0,"",IF(AND('Pedido e Cotação'!H68="Amino C6",'Pedido e Cotação'!F68=10),AL$23,IF(AND('Pedido e Cotação'!H68="Amino C6",'Pedido e Cotação'!F68=25),AM$23,IF(AND('Pedido e Cotação'!H68="Amino C6",'Pedido e Cotação'!F68=50),AN$23,IF(AND('Pedido e Cotação'!H68="Amino C6",'Pedido e Cotação'!F68=100),AO$23,IF(AND('Pedido e Cotação'!H68="Amino C6",'Pedido e Cotação'!F68=200),AP$23,IF(AND('Pedido e Cotação'!H68="Amino C6",'Pedido e Cotação'!F68=1000),AQ$23,"")))))))</f>
        <v/>
      </c>
      <c r="S58" s="241" t="str">
        <f aca="false">IF('Pedido e Cotação'!I68=0,"",IF(AND('Pedido e Cotação'!I68="FAM",'Pedido e Cotação'!F68=10),AL$24,IF(AND('Pedido e Cotação'!I68="FAM",'Pedido e Cotação'!F68=25),AM$24,IF(AND('Pedido e Cotação'!I68="FAM",'Pedido e Cotação'!F68=50),AN$24,IF(AND('Pedido e Cotação'!I68="FAM",'Pedido e Cotação'!F68=100),AO$24,IF(AND('Pedido e Cotação'!I68="FAM",'Pedido e Cotação'!F68=200),AP$24,IF(AND('Pedido e Cotação'!I68="FAM",'Pedido e Cotação'!F68=1000),AQ$24,"")))))))</f>
        <v/>
      </c>
      <c r="T58" s="241" t="str">
        <f aca="false">IF('Pedido e Cotação'!I68=0,"",IF(AND('Pedido e Cotação'!I68="Amino On",'Pedido e Cotação'!F68=10),AL$25,IF(AND('Pedido e Cotação'!I68="Amino On",'Pedido e Cotação'!F68=25),AM$25,IF(AND('Pedido e Cotação'!I68="Amino On",'Pedido e Cotação'!F68=50),AN$25,IF(AND('Pedido e Cotação'!I68="Amino On",'Pedido e Cotação'!F68=100),AO$25,IF(AND('Pedido e Cotação'!I68="Amino On",'Pedido e Cotação'!F68=200),AP$25,IF(AND('Pedido e Cotação'!I68="Amino On",'Pedido e Cotação'!F68=1000),AQ$25,"")))))))</f>
        <v/>
      </c>
      <c r="U58" s="241" t="str">
        <f aca="false">IF('Pedido e Cotação'!I68=0,"",IF(AND('Pedido e Cotação'!I68="TAMRA",'Pedido e Cotação'!F68=10),AL$26,IF(AND('Pedido e Cotação'!I68="TAMRA",'Pedido e Cotação'!F68=25),AM$26,IF(AND('Pedido e Cotação'!I68="TAMRA",'Pedido e Cotação'!F68=50),AN$26,IF(AND('Pedido e Cotação'!I68="TAMRA",'Pedido e Cotação'!F68=100),AO$26,IF(AND('Pedido e Cotação'!I68="TAMRA",'Pedido e Cotação'!F68=200),AP$26,IF(AND('Pedido e Cotação'!I68="TAMRA",'Pedido e Cotação'!F68=1000),AQ$26,"")))))))</f>
        <v/>
      </c>
      <c r="V58" s="241" t="str">
        <f aca="false">IF('Pedido e Cotação'!I68=0,"",IF(AND('Pedido e Cotação'!I68="BHQ 1",'Pedido e Cotação'!F68=10),AL$27,IF(AND('Pedido e Cotação'!I68="BHQ 1",'Pedido e Cotação'!F68=25),AM$27,IF(AND('Pedido e Cotação'!I68="BHQ 1",'Pedido e Cotação'!F68=50),AN$27,IF(AND('Pedido e Cotação'!I68="BHQ 1",'Pedido e Cotação'!F68=100),AO$27,IF(AND('Pedido e Cotação'!I68="BHQ 1",'Pedido e Cotação'!F68=200),AP$27,IF(AND('Pedido e Cotação'!I68="BHQ 1",'Pedido e Cotação'!F68=1000),AQ$27,"")))))))</f>
        <v/>
      </c>
      <c r="W58" s="241" t="str">
        <f aca="false">IF('Pedido e Cotação'!I68=0,"",IF(AND('Pedido e Cotação'!I68="BHQ 2",'Pedido e Cotação'!F68=10),AL$28,IF(AND('Pedido e Cotação'!I68="BHQ 2",'Pedido e Cotação'!F68=25),AM$28,IF(AND('Pedido e Cotação'!I68="BHQ 2",'Pedido e Cotação'!F68=50),AN$28,IF(AND('Pedido e Cotação'!I68="BHQ 2",'Pedido e Cotação'!F68=100),AO$28,IF(AND('Pedido e Cotação'!I68="BHQ 2",'Pedido e Cotação'!F68=200),AP$28,IF(AND('Pedido e Cotação'!I68="BHQ 2",'Pedido e Cotação'!F68=1000),AQ$28,"")))))))</f>
        <v/>
      </c>
      <c r="X58" s="241" t="str">
        <f aca="false">IF('Pedido e Cotação'!I68=0,"",IF(AND('Pedido e Cotação'!I68="BHQ 3",'Pedido e Cotação'!F68=10),AL$29,IF(AND('Pedido e Cotação'!I68="BHQ 3",'Pedido e Cotação'!F68=25),AM$29,IF(AND('Pedido e Cotação'!I68="BHQ 3",'Pedido e Cotação'!F68=50),AN$29,IF(AND('Pedido e Cotação'!I68="BHQ 3",'Pedido e Cotação'!F68=100),AO$29,IF(AND('Pedido e Cotação'!I68="BHQ 3",'Pedido e Cotação'!F68=200),AP$29,IF(AND('Pedido e Cotação'!I68="BHQ 3",'Pedido e Cotação'!F68=1000),AQ$29,"")))))))</f>
        <v/>
      </c>
      <c r="Y58" s="241" t="str">
        <f aca="false">IF('Pedido e Cotação'!I68=0,"",IF(AND('Pedido e Cotação'!I68="ROX",'Pedido e Cotação'!F68=10),AL$31,IF(AND('Pedido e Cotação'!I68="ROX",'Pedido e Cotação'!F68=25),AM$31,IF(AND('Pedido e Cotação'!I68="ROX",'Pedido e Cotação'!F68=50),AN$31,IF(AND('Pedido e Cotação'!I68="ROX",'Pedido e Cotação'!F68=100),AO$31,IF(AND('Pedido e Cotação'!I68="ROX",'Pedido e Cotação'!F68=200),AP$31,IF(AND('Pedido e Cotação'!I68="ROX",'Pedido e Cotação'!F68=1000),AQ$31,"")))))))</f>
        <v/>
      </c>
      <c r="Z58" s="241" t="str">
        <f aca="false">IF('Pedido e Cotação'!I68=0,"",IF(AND('Pedido e Cotação'!I68="Dabcyl",'Pedido e Cotação'!F68=10),AL$30,IF(AND('Pedido e Cotação'!I68="Dabcyl",'Pedido e Cotação'!F68=25),AM$30,IF(AND('Pedido e Cotação'!I68="Dabcyl",'Pedido e Cotação'!F68=50),AN$30,IF(AND('Pedido e Cotação'!I68="Dabcyl",'Pedido e Cotação'!F68=100),AO$30,IF(AND('Pedido e Cotação'!I68="Dabcyl",'Pedido e Cotação'!F68=200),AP$30,IF(AND('Pedido e Cotação'!I68="Dabcyl",'Pedido e Cotação'!F68=1000),AQ$30,"")))))))</f>
        <v/>
      </c>
      <c r="AA58" s="242" t="str">
        <f aca="false">IF('Pedido e Cotação'!I68=0,"",IF(AND('Pedido e Cotação'!I68="Colesterol TEG",'Pedido e Cotação'!F68=10),AL$32,IF(AND('Pedido e Cotação'!I68="Colesterol TEG",'Pedido e Cotação'!F68=25),AM$32,IF(AND('Pedido e Cotação'!I68="Colesterol TEG",'Pedido e Cotação'!F68=50),AN$32,IF(AND('Pedido e Cotação'!I68="Colesterol TEG",'Pedido e Cotação'!F68=100),AO$32,IF(AND('Pedido e Cotação'!I68="Colesterol TEG",'Pedido e Cotação'!F68=200),AP$32,IF(AND('Pedido e Cotação'!I68="Colesterol TEG",'Pedido e Cotação'!F68=1000),AQ$32,"")))))))</f>
        <v/>
      </c>
      <c r="AB58" s="242" t="str">
        <f aca="false">IF('Pedido e Cotação'!I68=0,"",IF(AND('Pedido e Cotação'!I68="Ferroceno",'Pedido e Cotação'!F68=10),AL$33,IF(AND('Pedido e Cotação'!I68="Ferroceno",'Pedido e Cotação'!F68=25),AM$33,IF(AND('Pedido e Cotação'!I68="Ferroceno",'Pedido e Cotação'!F68=50),AN$33,IF(AND('Pedido e Cotação'!I68="Ferroceno",'Pedido e Cotação'!F68=100),AO$33,IF(AND('Pedido e Cotação'!I68="Ferroceno",'Pedido e Cotação'!F68=200),AP$33,IF(AND('Pedido e Cotação'!I68="Ferroceno",'Pedido e Cotação'!F68=1000),AQ$33,"")))))))</f>
        <v/>
      </c>
      <c r="AC58" s="242" t="str">
        <f aca="false">IF('Pedido e Cotação'!I68=0,"",IF(AND('Pedido e Cotação'!I68="Spacer C3",'Pedido e Cotação'!F68=10),AL$36,IF(AND('Pedido e Cotação'!I68="Spacer C3",'Pedido e Cotação'!F68=25),AM$36,IF(AND('Pedido e Cotação'!I68="Spacer C3",'Pedido e Cotação'!F68=50),AN$36,IF(AND('Pedido e Cotação'!I68="Spacer C3",'Pedido e Cotação'!F68=100),AO$36,IF(AND('Pedido e Cotação'!I68="Spacer C3",'Pedido e Cotação'!F68=200),AP$36,IF(AND('Pedido e Cotação'!I68="Spacer C3",'Pedido e Cotação'!F68=1000),AQ$36,"")))))))</f>
        <v/>
      </c>
      <c r="AD58" s="242" t="str">
        <f aca="false">IF('Pedido e Cotação'!I68=0,"",IF(AND('Pedido e Cotação'!I68="Spacer C6",'Pedido e Cotação'!F68=10),AL$37,IF(AND('Pedido e Cotação'!I68="Spacer C6",'Pedido e Cotação'!F68=25),AM$37,IF(AND('Pedido e Cotação'!I68="Spacer C6",'Pedido e Cotação'!F68=50),AN$37,IF(AND('Pedido e Cotação'!I68="Spacer C6",'Pedido e Cotação'!F68=100),AO$37,IF(AND('Pedido e Cotação'!I68="Spacer C6",'Pedido e Cotação'!F68=200),AP$37,IF(AND('Pedido e Cotação'!I68="Spacer C6",'Pedido e Cotação'!F68=1000),AQ$37,"")))))))</f>
        <v/>
      </c>
      <c r="AE58" s="242" t="str">
        <f aca="false">IF('Pedido e Cotação'!I68=0,"",IF(AND('Pedido e Cotação'!I68="Biotina",'Pedido e Cotação'!F68=10),AL$38,IF(AND('Pedido e Cotação'!I68="Biotina",'Pedido e Cotação'!F68=25),AM$38,IF(AND('Pedido e Cotação'!I68="Biotina",'Pedido e Cotação'!F68=50),AN$38,IF(AND('Pedido e Cotação'!I68="Biotina",'Pedido e Cotação'!F68=100),AO$38,IF(AND('Pedido e Cotação'!I68="Biotina",'Pedido e Cotação'!F68=200),AP$38,IF(AND('Pedido e Cotação'!I68="Biotina",'Pedido e Cotação'!F68=1000),AQ$38,"")))))))</f>
        <v/>
      </c>
      <c r="AF58" s="242" t="str">
        <f aca="false">IF('Pedido e Cotação'!I68=0,"",IF(AND('Pedido e Cotação'!I68="Fosforilação",'Pedido e Cotação'!F68=10),AL$39,IF(AND('Pedido e Cotação'!I68="Fosforilação",'Pedido e Cotação'!F68=25),AM$39,IF(AND('Pedido e Cotação'!I68="Fosforilação",'Pedido e Cotação'!F68=50),AN$39,IF(AND('Pedido e Cotação'!I68="Fosforilação",'Pedido e Cotação'!F68=100),AO$39,IF(AND('Pedido e Cotação'!I68="Fosforilação",'Pedido e Cotação'!F68=200),AP$39,IF(AND('Pedido e Cotação'!I68="Fosforilação",'Pedido e Cotação'!F68=1000),AQ$39,"")))))))</f>
        <v/>
      </c>
      <c r="AG58" s="242" t="str">
        <f aca="false">IF('Pedido e Cotação'!I68=0,"",IF(AND('Pedido e Cotação'!I68="Thiol C6",'Pedido e Cotação'!F68=10),AL$34,IF(AND('Pedido e Cotação'!I68="Thiol C6",'Pedido e Cotação'!F68=25),AM$34,IF(AND('Pedido e Cotação'!I68="Thiol C6",'Pedido e Cotação'!F68=50),AN$34,IF(AND('Pedido e Cotação'!I68="Thiol C6",'Pedido e Cotação'!F68=100),AO$34,IF(AND('Pedido e Cotação'!I68="Thiol C6",'Pedido e Cotação'!F68=200),AP$34,IF(AND('Pedido e Cotação'!I68="Thiol C6",'Pedido e Cotação'!F68=1000),AQ$34,"")))))))</f>
        <v/>
      </c>
      <c r="AH58" s="242" t="str">
        <f aca="false">IF('Pedido e Cotação'!I68=0,"",IF(AND('Pedido e Cotação'!I68="Dithiol Serinol",'Pedido e Cotação'!F68=10),AL$35,IF(AND('Pedido e Cotação'!I68="Dithiol Serinol",'Pedido e Cotação'!F68=25),AM$35,IF(AND('Pedido e Cotação'!I68="Dithiol Serinol",'Pedido e Cotação'!F68=50),AN$35,IF(AND('Pedido e Cotação'!I68="Dithiol Serinol",'Pedido e Cotação'!F68=100),AO$35,IF(AND('Pedido e Cotação'!I68="Dithiol Serinol",'Pedido e Cotação'!F68=200),AP$35,IF(AND('Pedido e Cotação'!I68="Dithiol Serinol",'Pedido e Cotação'!F68=1000),AQ$35,"")))))))</f>
        <v/>
      </c>
      <c r="AI58" s="241" t="n">
        <f aca="false">SUM(A58:AH58)</f>
        <v>0</v>
      </c>
    </row>
    <row r="59" customFormat="false" ht="12.75" hidden="false" customHeight="false" outlineLevel="0" collapsed="false">
      <c r="A59" s="241" t="str">
        <f aca="false">IF('Pedido e Cotação'!H69=0,"",IF(AND('Pedido e Cotação'!H69="FAM",'Pedido e Cotação'!F69=10),AL$6,IF(AND('Pedido e Cotação'!H69="FAM",'Pedido e Cotação'!F69=25),AM$6,IF(AND('Pedido e Cotação'!H69="FAM",'Pedido e Cotação'!F69=50),AN$6,IF(AND('Pedido e Cotação'!H69="FAM",'Pedido e Cotação'!F69=100),AO$6,IF(AND('Pedido e Cotação'!H69="FAM",'Pedido e Cotação'!F69=200),AP$6,IF(AND('Pedido e Cotação'!H69="FAM",'Pedido e Cotação'!F69=1000),AQ$6,"")))))))</f>
        <v/>
      </c>
      <c r="B59" s="241" t="str">
        <f aca="false">IF('Pedido e Cotação'!H69=0,"",IF(AND('Pedido e Cotação'!H69="Fosforilação",'Pedido e Cotação'!F69=10),AL$7,IF(AND('Pedido e Cotação'!H69="Fosforilação",'Pedido e Cotação'!F69=25),AM$7,IF(AND('Pedido e Cotação'!H69="Fosforilação",'Pedido e Cotação'!F69=50),AN$7,IF(AND('Pedido e Cotação'!H69="Fosforilação",'Pedido e Cotação'!F69=100),AO$7,IF(AND('Pedido e Cotação'!H69="Fosforilação",'Pedido e Cotação'!F69=200),AP$7,IF(AND('Pedido e Cotação'!H69="Fosforilação",'Pedido e Cotação'!F69=1000),AQ$7,"")))))))</f>
        <v/>
      </c>
      <c r="C59" s="241" t="str">
        <f aca="false">IF('Pedido e Cotação'!H69=0,"",IF(AND('Pedido e Cotação'!H69="Quasar 570",'Pedido e Cotação'!F69=10),AL$8,IF(AND('Pedido e Cotação'!H69="Quasar 570",'Pedido e Cotação'!F69=25),AM$8,IF(AND('Pedido e Cotação'!H69="Quasar 570",'Pedido e Cotação'!F69=50),AN$8,IF(AND('Pedido e Cotação'!H69="Quasar 570",'Pedido e Cotação'!F69=100),AO$8,IF(AND('Pedido e Cotação'!H69="Quasar 570",'Pedido e Cotação'!F69=200),AP$8,IF(AND('Pedido e Cotação'!H69="Quasar 570",'Pedido e Cotação'!F69=1000),AQ$8,"")))))))</f>
        <v/>
      </c>
      <c r="D59" s="241" t="str">
        <f aca="false">IF('Pedido e Cotação'!H69=0,"",IF(AND('Pedido e Cotação'!H69="Quasar 670",'Pedido e Cotação'!F69=10),AL$9,IF(AND('Pedido e Cotação'!H69="Quasar 670",'Pedido e Cotação'!F69=25),AM$9,IF(AND('Pedido e Cotação'!H69="Quasar 670",'Pedido e Cotação'!F69=50),AN$9,IF(AND('Pedido e Cotação'!H69="Quasar 670",'Pedido e Cotação'!F69=100),AO$9,IF(AND('Pedido e Cotação'!H69="Quasar 670",'Pedido e Cotação'!F69=200),AP$9,IF(AND('Pedido e Cotação'!H69="Quasar 670",'Pedido e Cotação'!F69=1000),AQ$9,"")))))))</f>
        <v/>
      </c>
      <c r="E59" s="241" t="str">
        <f aca="false">IF('Pedido e Cotação'!H69=0,"",IF(AND('Pedido e Cotação'!H69="Quasar 705",'Pedido e Cotação'!F69=10),AL$10,IF(AND('Pedido e Cotação'!H69="Quasar 705",'Pedido e Cotação'!F69=25),AM$10,IF(AND('Pedido e Cotação'!H69="Quasar 705",'Pedido e Cotação'!F69=50),AN$10,IF(AND('Pedido e Cotação'!H69="Quasar 705",'Pedido e Cotação'!F69=100),AO$10,IF(AND('Pedido e Cotação'!H69="Quasar 705",'Pedido e Cotação'!F69=200),AP$10,IF(AND('Pedido e Cotação'!H69="Quasar 705",'Pedido e Cotação'!F69=1000),AQ$10,"")))))))</f>
        <v/>
      </c>
      <c r="F59" s="241" t="str">
        <f aca="false">IF('Pedido e Cotação'!H69=0,"",IF(AND('Pedido e Cotação'!H69="CAL Flúor Orange 560",'Pedido e Cotação'!F69=10),AL$11,IF(AND('Pedido e Cotação'!H69="CAL Flúor Orange 560",'Pedido e Cotação'!F69=25),AM$11,IF(AND('Pedido e Cotação'!H69="CAL Flúor Orange 560",'Pedido e Cotação'!F69=50),AN$11,IF(AND('Pedido e Cotação'!H69="CAL Flúor Orange 560",'Pedido e Cotação'!F69=100),AO$11,IF(AND('Pedido e Cotação'!H69="CAL Flúor Orange 560",'Pedido e Cotação'!F69=200),AP$11,IF(AND('Pedido e Cotação'!H69="CAL Flúor Orange 560",'Pedido e Cotação'!F69=1000),AQ$11,"")))))))</f>
        <v/>
      </c>
      <c r="G59" s="241" t="str">
        <f aca="false">IF('Pedido e Cotação'!H69=0,"",IF(AND('Pedido e Cotação'!H69="CAL Flúor Red 590",'Pedido e Cotação'!F69=10),AL$12,IF(AND('Pedido e Cotação'!H69="CAL Flúor Red 590",'Pedido e Cotação'!F69=25),AM$12,IF(AND('Pedido e Cotação'!H69="CAL Flúor Red 590",'Pedido e Cotação'!F69=50),AN$12,IF(AND('Pedido e Cotação'!H69="CAL Flúor Red 590",'Pedido e Cotação'!F69=100),AO$12,IF(AND('Pedido e Cotação'!H69="CAL Flúor Red 590",'Pedido e Cotação'!F69=200),AP$12,IF(AND('Pedido e Cotação'!H69="CAL Flúor Red 590",'Pedido e Cotação'!F69=1000),AQ$12,"")))))))</f>
        <v/>
      </c>
      <c r="H59" s="241" t="str">
        <f aca="false">IF('Pedido e Cotação'!H69=0,"",IF(AND('Pedido e Cotação'!H69="CAL Flúor Red 610",'Pedido e Cotação'!F69=10),AL$13,IF(AND('Pedido e Cotação'!H69="CAL Flúor Red 610",'Pedido e Cotação'!F69=25),AM$13,IF(AND('Pedido e Cotação'!H69="CAL Flúor Red 610",'Pedido e Cotação'!F69=50),AN$13,IF(AND('Pedido e Cotação'!H69="CAL Flúor Red 610",'Pedido e Cotação'!F69=100),AO$13,IF(AND('Pedido e Cotação'!H69="CAL Flúor Red 610",'Pedido e Cotação'!F69=200),AP$13,IF(AND('Pedido e Cotação'!H69="CAL Flúor Red 610",'Pedido e Cotação'!F69=1000),AQ$13,"")))))))</f>
        <v/>
      </c>
      <c r="I59" s="241" t="str">
        <f aca="false">IF('Pedido e Cotação'!H69=0,"",IF(AND('Pedido e Cotação'!H69="TET",'Pedido e Cotação'!F69=10),AL$14,IF(AND('Pedido e Cotação'!H69="TET",'Pedido e Cotação'!F69=25),AM$14,IF(AND('Pedido e Cotação'!H69="TET",'Pedido e Cotação'!F69=50),AN$14,IF(AND('Pedido e Cotação'!H69="TET",'Pedido e Cotação'!F69=100),AO$14,IF(AND('Pedido e Cotação'!H69="TET",'Pedido e Cotação'!F69=200),AP$14,IF(AND('Pedido e Cotação'!H69="TET",'Pedido e Cotação'!F69=1000),AQ$14,"")))))))</f>
        <v/>
      </c>
      <c r="J59" s="241" t="str">
        <f aca="false">IF('Pedido e Cotação'!H69=0,"",IF(AND('Pedido e Cotação'!H69="PEG-6",'Pedido e Cotação'!F69=10),AL$19,IF(AND('Pedido e Cotação'!H69="PEG-6",'Pedido e Cotação'!F69=25),AM$19,IF(AND('Pedido e Cotação'!H69="PEG-6",'Pedido e Cotação'!F69=50),AN$19,IF(AND('Pedido e Cotação'!H69="PEG-6",'Pedido e Cotação'!F69=100),AO$19,IF(AND('Pedido e Cotação'!H69="PEG-6",'Pedido e Cotação'!F69=200),AP$19,IF(AND('Pedido e Cotação'!H69="PEG-6",'Pedido e Cotação'!F69=1000),AQ$19,"")))))))</f>
        <v/>
      </c>
      <c r="K59" s="241" t="str">
        <f aca="false">IF('Pedido e Cotação'!H69=0,"",IF(AND('Pedido e Cotação'!H69="Biotina",'Pedido e Cotação'!F69=10),AL$18,IF(AND('Pedido e Cotação'!H69="Biotina",'Pedido e Cotação'!F69=25),AM$18,IF(AND('Pedido e Cotação'!H69="Biotina",'Pedido e Cotação'!F69=50),AN$18,IF(AND('Pedido e Cotação'!H69="Biotina",'Pedido e Cotação'!F69=100),AO$18,IF(AND('Pedido e Cotação'!H69="Biotina",'Pedido e Cotação'!F69=200),AP$18,IF(AND('Pedido e Cotação'!H69="Biotina",'Pedido e Cotação'!F69=1000),AQ$18,"")))))))</f>
        <v/>
      </c>
      <c r="L59" s="241" t="str">
        <f aca="false">IF('Pedido e Cotação'!H69=0,"",IF(AND('Pedido e Cotação'!H69="Thiol C6",'Pedido e Cotação'!F69=10),AL$22,IF(AND('Pedido e Cotação'!H69="Thiol C6",'Pedido e Cotação'!F69=25),AM$22,IF(AND('Pedido e Cotação'!H69="Thiol C6",'Pedido e Cotação'!F69=50),AN$22,IF(AND('Pedido e Cotação'!H69="Thiol C6",'Pedido e Cotação'!F69=100),AO$22,IF(AND('Pedido e Cotação'!H69="Thiol C6",'Pedido e Cotação'!F69=200),AP$22,IF(AND('Pedido e Cotação'!H69="Thiol C6",'Pedido e Cotação'!F69=1000),AQ$22,"")))))))</f>
        <v/>
      </c>
      <c r="M59" s="241" t="str">
        <f aca="false">IF('Pedido e Cotação'!H69=0,"",IF(AND('Pedido e Cotação'!H69="Cy3",'Pedido e Cotação'!F69=10),AL$16,IF(AND('Pedido e Cotação'!H69="Cy3",'Pedido e Cotação'!F69=25),AM$16,IF(AND('Pedido e Cotação'!H69="Cy3",'Pedido e Cotação'!F69=50),AN$16,IF(AND('Pedido e Cotação'!H69="Cy3",'Pedido e Cotação'!F69=100),AO$16,IF(AND('Pedido e Cotação'!H69="Cy3",'Pedido e Cotação'!F69=200),AP$16,IF(AND('Pedido e Cotação'!H69="Cy3",'Pedido e Cotação'!F69=1000),AQ$16,"")))))))</f>
        <v/>
      </c>
      <c r="N59" s="241" t="str">
        <f aca="false">IF('Pedido e Cotação'!H69=0,"",IF(AND('Pedido e Cotação'!H69="Cy5",'Pedido e Cotação'!F69=10),AL$17,IF(AND('Pedido e Cotação'!H69="Cy5",'Pedido e Cotação'!F69=25),AM$17,IF(AND('Pedido e Cotação'!H69="Cy5",'Pedido e Cotação'!F69=50),AN$17,IF(AND('Pedido e Cotação'!H69="Cy5",'Pedido e Cotação'!F69=100),AO$17,IF(AND('Pedido e Cotação'!H69="Cy5",'Pedido e Cotação'!F69=200),AP$17,IF(AND('Pedido e Cotação'!H69="Cy5",'Pedido e Cotação'!F69=1000),AQ$17,"")))))))</f>
        <v/>
      </c>
      <c r="O59" s="241" t="str">
        <f aca="false">IF('Pedido e Cotação'!H69=0,"",IF(AND('Pedido e Cotação'!H69="C3 Spacer",'Pedido e Cotação'!F69=10),AL$20,IF(AND('Pedido e Cotação'!H69="C3 Spacer",'Pedido e Cotação'!F69=25),AM$20,IF(AND('Pedido e Cotação'!H69="C3 Spacer",'Pedido e Cotação'!F69=50),AN$20,IF(AND('Pedido e Cotação'!H69="C3 Spacer",'Pedido e Cotação'!F69=100),AO$20,IF(AND('Pedido e Cotação'!H69="C3 Spacer",'Pedido e Cotação'!F69=200),AP$20,IF(AND('Pedido e Cotação'!H69="C3 Spacer",'Pedido e Cotação'!F69=1000),AQ$20,"")))))))</f>
        <v/>
      </c>
      <c r="P59" s="241" t="str">
        <f aca="false">IF('Pedido e Cotação'!H69=0,"",IF(AND('Pedido e Cotação'!H69="C6 Spacer",'Pedido e Cotação'!F69=10),AL$21,IF(AND('Pedido e Cotação'!H69="C6 Spacer",'Pedido e Cotação'!F69=25),AM$21,IF(AND('Pedido e Cotação'!H69="C6 Spacer",'Pedido e Cotação'!F69=50),AN$21,IF(AND('Pedido e Cotação'!H69="C6 Spacer",'Pedido e Cotação'!F69=100),AO$21,IF(AND('Pedido e Cotação'!H69="C6 Spacer",'Pedido e Cotação'!F69=200),AP$21,IF(AND('Pedido e Cotação'!H69="C6 Spacer",'Pedido e Cotação'!F69=1000),AQ$21,"")))))))</f>
        <v/>
      </c>
      <c r="Q59" s="241" t="str">
        <f aca="false">IF('Pedido e Cotação'!H69=0,"",IF(AND('Pedido e Cotação'!H69="HEX",'Pedido e Cotação'!F69=10),AL$15,IF(AND('Pedido e Cotação'!H69="HEX",'Pedido e Cotação'!F69=25),AM$15,IF(AND('Pedido e Cotação'!H69="HEX",'Pedido e Cotação'!F69=50),AN$15,IF(AND('Pedido e Cotação'!H69="HEX",'Pedido e Cotação'!F69=100),AO$15,IF(AND('Pedido e Cotação'!H69="HEX",'Pedido e Cotação'!F69=200),AP$15,IF(AND('Pedido e Cotação'!H69="HEX",'Pedido e Cotação'!F69=1000),AQ$15,"")))))))</f>
        <v/>
      </c>
      <c r="R59" s="241" t="str">
        <f aca="false">IF('Pedido e Cotação'!H69=0,"",IF(AND('Pedido e Cotação'!H69="Amino C6",'Pedido e Cotação'!F69=10),AL$23,IF(AND('Pedido e Cotação'!H69="Amino C6",'Pedido e Cotação'!F69=25),AM$23,IF(AND('Pedido e Cotação'!H69="Amino C6",'Pedido e Cotação'!F69=50),AN$23,IF(AND('Pedido e Cotação'!H69="Amino C6",'Pedido e Cotação'!F69=100),AO$23,IF(AND('Pedido e Cotação'!H69="Amino C6",'Pedido e Cotação'!F69=200),AP$23,IF(AND('Pedido e Cotação'!H69="Amino C6",'Pedido e Cotação'!F69=1000),AQ$23,"")))))))</f>
        <v/>
      </c>
      <c r="S59" s="241" t="str">
        <f aca="false">IF('Pedido e Cotação'!I69=0,"",IF(AND('Pedido e Cotação'!I69="FAM",'Pedido e Cotação'!F69=10),AL$24,IF(AND('Pedido e Cotação'!I69="FAM",'Pedido e Cotação'!F69=25),AM$24,IF(AND('Pedido e Cotação'!I69="FAM",'Pedido e Cotação'!F69=50),AN$24,IF(AND('Pedido e Cotação'!I69="FAM",'Pedido e Cotação'!F69=100),AO$24,IF(AND('Pedido e Cotação'!I69="FAM",'Pedido e Cotação'!F69=200),AP$24,IF(AND('Pedido e Cotação'!I69="FAM",'Pedido e Cotação'!F69=1000),AQ$24,"")))))))</f>
        <v/>
      </c>
      <c r="T59" s="241" t="str">
        <f aca="false">IF('Pedido e Cotação'!I69=0,"",IF(AND('Pedido e Cotação'!I69="Amino On",'Pedido e Cotação'!F69=10),AL$25,IF(AND('Pedido e Cotação'!I69="Amino On",'Pedido e Cotação'!F69=25),AM$25,IF(AND('Pedido e Cotação'!I69="Amino On",'Pedido e Cotação'!F69=50),AN$25,IF(AND('Pedido e Cotação'!I69="Amino On",'Pedido e Cotação'!F69=100),AO$25,IF(AND('Pedido e Cotação'!I69="Amino On",'Pedido e Cotação'!F69=200),AP$25,IF(AND('Pedido e Cotação'!I69="Amino On",'Pedido e Cotação'!F69=1000),AQ$25,"")))))))</f>
        <v/>
      </c>
      <c r="U59" s="241" t="str">
        <f aca="false">IF('Pedido e Cotação'!I69=0,"",IF(AND('Pedido e Cotação'!I69="TAMRA",'Pedido e Cotação'!F69=10),AL$26,IF(AND('Pedido e Cotação'!I69="TAMRA",'Pedido e Cotação'!F69=25),AM$26,IF(AND('Pedido e Cotação'!I69="TAMRA",'Pedido e Cotação'!F69=50),AN$26,IF(AND('Pedido e Cotação'!I69="TAMRA",'Pedido e Cotação'!F69=100),AO$26,IF(AND('Pedido e Cotação'!I69="TAMRA",'Pedido e Cotação'!F69=200),AP$26,IF(AND('Pedido e Cotação'!I69="TAMRA",'Pedido e Cotação'!F69=1000),AQ$26,"")))))))</f>
        <v/>
      </c>
      <c r="V59" s="241" t="str">
        <f aca="false">IF('Pedido e Cotação'!I69=0,"",IF(AND('Pedido e Cotação'!I69="BHQ 1",'Pedido e Cotação'!F69=10),AL$27,IF(AND('Pedido e Cotação'!I69="BHQ 1",'Pedido e Cotação'!F69=25),AM$27,IF(AND('Pedido e Cotação'!I69="BHQ 1",'Pedido e Cotação'!F69=50),AN$27,IF(AND('Pedido e Cotação'!I69="BHQ 1",'Pedido e Cotação'!F69=100),AO$27,IF(AND('Pedido e Cotação'!I69="BHQ 1",'Pedido e Cotação'!F69=200),AP$27,IF(AND('Pedido e Cotação'!I69="BHQ 1",'Pedido e Cotação'!F69=1000),AQ$27,"")))))))</f>
        <v/>
      </c>
      <c r="W59" s="241" t="str">
        <f aca="false">IF('Pedido e Cotação'!I69=0,"",IF(AND('Pedido e Cotação'!I69="BHQ 2",'Pedido e Cotação'!F69=10),AL$28,IF(AND('Pedido e Cotação'!I69="BHQ 2",'Pedido e Cotação'!F69=25),AM$28,IF(AND('Pedido e Cotação'!I69="BHQ 2",'Pedido e Cotação'!F69=50),AN$28,IF(AND('Pedido e Cotação'!I69="BHQ 2",'Pedido e Cotação'!F69=100),AO$28,IF(AND('Pedido e Cotação'!I69="BHQ 2",'Pedido e Cotação'!F69=200),AP$28,IF(AND('Pedido e Cotação'!I69="BHQ 2",'Pedido e Cotação'!F69=1000),AQ$28,"")))))))</f>
        <v/>
      </c>
      <c r="X59" s="241" t="str">
        <f aca="false">IF('Pedido e Cotação'!I69=0,"",IF(AND('Pedido e Cotação'!I69="BHQ 3",'Pedido e Cotação'!F69=10),AL$29,IF(AND('Pedido e Cotação'!I69="BHQ 3",'Pedido e Cotação'!F69=25),AM$29,IF(AND('Pedido e Cotação'!I69="BHQ 3",'Pedido e Cotação'!F69=50),AN$29,IF(AND('Pedido e Cotação'!I69="BHQ 3",'Pedido e Cotação'!F69=100),AO$29,IF(AND('Pedido e Cotação'!I69="BHQ 3",'Pedido e Cotação'!F69=200),AP$29,IF(AND('Pedido e Cotação'!I69="BHQ 3",'Pedido e Cotação'!F69=1000),AQ$29,"")))))))</f>
        <v/>
      </c>
      <c r="Y59" s="241" t="str">
        <f aca="false">IF('Pedido e Cotação'!I69=0,"",IF(AND('Pedido e Cotação'!I69="ROX",'Pedido e Cotação'!F69=10),AL$31,IF(AND('Pedido e Cotação'!I69="ROX",'Pedido e Cotação'!F69=25),AM$31,IF(AND('Pedido e Cotação'!I69="ROX",'Pedido e Cotação'!F69=50),AN$31,IF(AND('Pedido e Cotação'!I69="ROX",'Pedido e Cotação'!F69=100),AO$31,IF(AND('Pedido e Cotação'!I69="ROX",'Pedido e Cotação'!F69=200),AP$31,IF(AND('Pedido e Cotação'!I69="ROX",'Pedido e Cotação'!F69=1000),AQ$31,"")))))))</f>
        <v/>
      </c>
      <c r="Z59" s="241" t="str">
        <f aca="false">IF('Pedido e Cotação'!I69=0,"",IF(AND('Pedido e Cotação'!I69="Dabcyl",'Pedido e Cotação'!F69=10),AL$30,IF(AND('Pedido e Cotação'!I69="Dabcyl",'Pedido e Cotação'!F69=25),AM$30,IF(AND('Pedido e Cotação'!I69="Dabcyl",'Pedido e Cotação'!F69=50),AN$30,IF(AND('Pedido e Cotação'!I69="Dabcyl",'Pedido e Cotação'!F69=100),AO$30,IF(AND('Pedido e Cotação'!I69="Dabcyl",'Pedido e Cotação'!F69=200),AP$30,IF(AND('Pedido e Cotação'!I69="Dabcyl",'Pedido e Cotação'!F69=1000),AQ$30,"")))))))</f>
        <v/>
      </c>
      <c r="AA59" s="242" t="str">
        <f aca="false">IF('Pedido e Cotação'!I69=0,"",IF(AND('Pedido e Cotação'!I69="Colesterol TEG",'Pedido e Cotação'!F69=10),AL$32,IF(AND('Pedido e Cotação'!I69="Colesterol TEG",'Pedido e Cotação'!F69=25),AM$32,IF(AND('Pedido e Cotação'!I69="Colesterol TEG",'Pedido e Cotação'!F69=50),AN$32,IF(AND('Pedido e Cotação'!I69="Colesterol TEG",'Pedido e Cotação'!F69=100),AO$32,IF(AND('Pedido e Cotação'!I69="Colesterol TEG",'Pedido e Cotação'!F69=200),AP$32,IF(AND('Pedido e Cotação'!I69="Colesterol TEG",'Pedido e Cotação'!F69=1000),AQ$32,"")))))))</f>
        <v/>
      </c>
      <c r="AB59" s="242" t="str">
        <f aca="false">IF('Pedido e Cotação'!I69=0,"",IF(AND('Pedido e Cotação'!I69="Ferroceno",'Pedido e Cotação'!F69=10),AL$33,IF(AND('Pedido e Cotação'!I69="Ferroceno",'Pedido e Cotação'!F69=25),AM$33,IF(AND('Pedido e Cotação'!I69="Ferroceno",'Pedido e Cotação'!F69=50),AN$33,IF(AND('Pedido e Cotação'!I69="Ferroceno",'Pedido e Cotação'!F69=100),AO$33,IF(AND('Pedido e Cotação'!I69="Ferroceno",'Pedido e Cotação'!F69=200),AP$33,IF(AND('Pedido e Cotação'!I69="Ferroceno",'Pedido e Cotação'!F69=1000),AQ$33,"")))))))</f>
        <v/>
      </c>
      <c r="AC59" s="242" t="str">
        <f aca="false">IF('Pedido e Cotação'!I69=0,"",IF(AND('Pedido e Cotação'!I69="Spacer C3",'Pedido e Cotação'!F69=10),AL$36,IF(AND('Pedido e Cotação'!I69="Spacer C3",'Pedido e Cotação'!F69=25),AM$36,IF(AND('Pedido e Cotação'!I69="Spacer C3",'Pedido e Cotação'!F69=50),AN$36,IF(AND('Pedido e Cotação'!I69="Spacer C3",'Pedido e Cotação'!F69=100),AO$36,IF(AND('Pedido e Cotação'!I69="Spacer C3",'Pedido e Cotação'!F69=200),AP$36,IF(AND('Pedido e Cotação'!I69="Spacer C3",'Pedido e Cotação'!F69=1000),AQ$36,"")))))))</f>
        <v/>
      </c>
      <c r="AD59" s="242" t="str">
        <f aca="false">IF('Pedido e Cotação'!I69=0,"",IF(AND('Pedido e Cotação'!I69="Spacer C6",'Pedido e Cotação'!F69=10),AL$37,IF(AND('Pedido e Cotação'!I69="Spacer C6",'Pedido e Cotação'!F69=25),AM$37,IF(AND('Pedido e Cotação'!I69="Spacer C6",'Pedido e Cotação'!F69=50),AN$37,IF(AND('Pedido e Cotação'!I69="Spacer C6",'Pedido e Cotação'!F69=100),AO$37,IF(AND('Pedido e Cotação'!I69="Spacer C6",'Pedido e Cotação'!F69=200),AP$37,IF(AND('Pedido e Cotação'!I69="Spacer C6",'Pedido e Cotação'!F69=1000),AQ$37,"")))))))</f>
        <v/>
      </c>
      <c r="AE59" s="242" t="str">
        <f aca="false">IF('Pedido e Cotação'!I69=0,"",IF(AND('Pedido e Cotação'!I69="Biotina",'Pedido e Cotação'!F69=10),AL$38,IF(AND('Pedido e Cotação'!I69="Biotina",'Pedido e Cotação'!F69=25),AM$38,IF(AND('Pedido e Cotação'!I69="Biotina",'Pedido e Cotação'!F69=50),AN$38,IF(AND('Pedido e Cotação'!I69="Biotina",'Pedido e Cotação'!F69=100),AO$38,IF(AND('Pedido e Cotação'!I69="Biotina",'Pedido e Cotação'!F69=200),AP$38,IF(AND('Pedido e Cotação'!I69="Biotina",'Pedido e Cotação'!F69=1000),AQ$38,"")))))))</f>
        <v/>
      </c>
      <c r="AF59" s="242" t="str">
        <f aca="false">IF('Pedido e Cotação'!I69=0,"",IF(AND('Pedido e Cotação'!I69="Fosforilação",'Pedido e Cotação'!F69=10),AL$39,IF(AND('Pedido e Cotação'!I69="Fosforilação",'Pedido e Cotação'!F69=25),AM$39,IF(AND('Pedido e Cotação'!I69="Fosforilação",'Pedido e Cotação'!F69=50),AN$39,IF(AND('Pedido e Cotação'!I69="Fosforilação",'Pedido e Cotação'!F69=100),AO$39,IF(AND('Pedido e Cotação'!I69="Fosforilação",'Pedido e Cotação'!F69=200),AP$39,IF(AND('Pedido e Cotação'!I69="Fosforilação",'Pedido e Cotação'!F69=1000),AQ$39,"")))))))</f>
        <v/>
      </c>
      <c r="AG59" s="242" t="str">
        <f aca="false">IF('Pedido e Cotação'!I69=0,"",IF(AND('Pedido e Cotação'!I69="Thiol C6",'Pedido e Cotação'!F69=10),AL$34,IF(AND('Pedido e Cotação'!I69="Thiol C6",'Pedido e Cotação'!F69=25),AM$34,IF(AND('Pedido e Cotação'!I69="Thiol C6",'Pedido e Cotação'!F69=50),AN$34,IF(AND('Pedido e Cotação'!I69="Thiol C6",'Pedido e Cotação'!F69=100),AO$34,IF(AND('Pedido e Cotação'!I69="Thiol C6",'Pedido e Cotação'!F69=200),AP$34,IF(AND('Pedido e Cotação'!I69="Thiol C6",'Pedido e Cotação'!F69=1000),AQ$34,"")))))))</f>
        <v/>
      </c>
      <c r="AH59" s="242" t="str">
        <f aca="false">IF('Pedido e Cotação'!I69=0,"",IF(AND('Pedido e Cotação'!I69="Dithiol Serinol",'Pedido e Cotação'!F69=10),AL$35,IF(AND('Pedido e Cotação'!I69="Dithiol Serinol",'Pedido e Cotação'!F69=25),AM$35,IF(AND('Pedido e Cotação'!I69="Dithiol Serinol",'Pedido e Cotação'!F69=50),AN$35,IF(AND('Pedido e Cotação'!I69="Dithiol Serinol",'Pedido e Cotação'!F69=100),AO$35,IF(AND('Pedido e Cotação'!I69="Dithiol Serinol",'Pedido e Cotação'!F69=200),AP$35,IF(AND('Pedido e Cotação'!I69="Dithiol Serinol",'Pedido e Cotação'!F69=1000),AQ$35,"")))))))</f>
        <v/>
      </c>
      <c r="AI59" s="241" t="n">
        <f aca="false">SUM(A59:AH59)</f>
        <v>0</v>
      </c>
    </row>
    <row r="60" customFormat="false" ht="12.75" hidden="false" customHeight="false" outlineLevel="0" collapsed="false">
      <c r="A60" s="241" t="str">
        <f aca="false">IF('Pedido e Cotação'!H70=0,"",IF(AND('Pedido e Cotação'!H70="FAM",'Pedido e Cotação'!F70=10),AL$6,IF(AND('Pedido e Cotação'!H70="FAM",'Pedido e Cotação'!F70=25),AM$6,IF(AND('Pedido e Cotação'!H70="FAM",'Pedido e Cotação'!F70=50),AN$6,IF(AND('Pedido e Cotação'!H70="FAM",'Pedido e Cotação'!F70=100),AO$6,IF(AND('Pedido e Cotação'!H70="FAM",'Pedido e Cotação'!F70=200),AP$6,IF(AND('Pedido e Cotação'!H70="FAM",'Pedido e Cotação'!F70=1000),AQ$6,"")))))))</f>
        <v/>
      </c>
      <c r="B60" s="241" t="str">
        <f aca="false">IF('Pedido e Cotação'!H70=0,"",IF(AND('Pedido e Cotação'!H70="Fosforilação",'Pedido e Cotação'!F70=10),AL$7,IF(AND('Pedido e Cotação'!H70="Fosforilação",'Pedido e Cotação'!F70=25),AM$7,IF(AND('Pedido e Cotação'!H70="Fosforilação",'Pedido e Cotação'!F70=50),AN$7,IF(AND('Pedido e Cotação'!H70="Fosforilação",'Pedido e Cotação'!F70=100),AO$7,IF(AND('Pedido e Cotação'!H70="Fosforilação",'Pedido e Cotação'!F70=200),AP$7,IF(AND('Pedido e Cotação'!H70="Fosforilação",'Pedido e Cotação'!F70=1000),AQ$7,"")))))))</f>
        <v/>
      </c>
      <c r="C60" s="241" t="str">
        <f aca="false">IF('Pedido e Cotação'!H70=0,"",IF(AND('Pedido e Cotação'!H70="Quasar 570",'Pedido e Cotação'!F70=10),AL$8,IF(AND('Pedido e Cotação'!H70="Quasar 570",'Pedido e Cotação'!F70=25),AM$8,IF(AND('Pedido e Cotação'!H70="Quasar 570",'Pedido e Cotação'!F70=50),AN$8,IF(AND('Pedido e Cotação'!H70="Quasar 570",'Pedido e Cotação'!F70=100),AO$8,IF(AND('Pedido e Cotação'!H70="Quasar 570",'Pedido e Cotação'!F70=200),AP$8,IF(AND('Pedido e Cotação'!H70="Quasar 570",'Pedido e Cotação'!F70=1000),AQ$8,"")))))))</f>
        <v/>
      </c>
      <c r="D60" s="241" t="str">
        <f aca="false">IF('Pedido e Cotação'!H70=0,"",IF(AND('Pedido e Cotação'!H70="Quasar 670",'Pedido e Cotação'!F70=10),AL$9,IF(AND('Pedido e Cotação'!H70="Quasar 670",'Pedido e Cotação'!F70=25),AM$9,IF(AND('Pedido e Cotação'!H70="Quasar 670",'Pedido e Cotação'!F70=50),AN$9,IF(AND('Pedido e Cotação'!H70="Quasar 670",'Pedido e Cotação'!F70=100),AO$9,IF(AND('Pedido e Cotação'!H70="Quasar 670",'Pedido e Cotação'!F70=200),AP$9,IF(AND('Pedido e Cotação'!H70="Quasar 670",'Pedido e Cotação'!F70=1000),AQ$9,"")))))))</f>
        <v/>
      </c>
      <c r="E60" s="241" t="str">
        <f aca="false">IF('Pedido e Cotação'!H70=0,"",IF(AND('Pedido e Cotação'!H70="Quasar 705",'Pedido e Cotação'!F70=10),AL$10,IF(AND('Pedido e Cotação'!H70="Quasar 705",'Pedido e Cotação'!F70=25),AM$10,IF(AND('Pedido e Cotação'!H70="Quasar 705",'Pedido e Cotação'!F70=50),AN$10,IF(AND('Pedido e Cotação'!H70="Quasar 705",'Pedido e Cotação'!F70=100),AO$10,IF(AND('Pedido e Cotação'!H70="Quasar 705",'Pedido e Cotação'!F70=200),AP$10,IF(AND('Pedido e Cotação'!H70="Quasar 705",'Pedido e Cotação'!F70=1000),AQ$10,"")))))))</f>
        <v/>
      </c>
      <c r="F60" s="241" t="str">
        <f aca="false">IF('Pedido e Cotação'!H70=0,"",IF(AND('Pedido e Cotação'!H70="CAL Flúor Orange 560",'Pedido e Cotação'!F70=10),AL$11,IF(AND('Pedido e Cotação'!H70="CAL Flúor Orange 560",'Pedido e Cotação'!F70=25),AM$11,IF(AND('Pedido e Cotação'!H70="CAL Flúor Orange 560",'Pedido e Cotação'!F70=50),AN$11,IF(AND('Pedido e Cotação'!H70="CAL Flúor Orange 560",'Pedido e Cotação'!F70=100),AO$11,IF(AND('Pedido e Cotação'!H70="CAL Flúor Orange 560",'Pedido e Cotação'!F70=200),AP$11,IF(AND('Pedido e Cotação'!H70="CAL Flúor Orange 560",'Pedido e Cotação'!F70=1000),AQ$11,"")))))))</f>
        <v/>
      </c>
      <c r="G60" s="241" t="str">
        <f aca="false">IF('Pedido e Cotação'!H70=0,"",IF(AND('Pedido e Cotação'!H70="CAL Flúor Red 590",'Pedido e Cotação'!F70=10),AL$12,IF(AND('Pedido e Cotação'!H70="CAL Flúor Red 590",'Pedido e Cotação'!F70=25),AM$12,IF(AND('Pedido e Cotação'!H70="CAL Flúor Red 590",'Pedido e Cotação'!F70=50),AN$12,IF(AND('Pedido e Cotação'!H70="CAL Flúor Red 590",'Pedido e Cotação'!F70=100),AO$12,IF(AND('Pedido e Cotação'!H70="CAL Flúor Red 590",'Pedido e Cotação'!F70=200),AP$12,IF(AND('Pedido e Cotação'!H70="CAL Flúor Red 590",'Pedido e Cotação'!F70=1000),AQ$12,"")))))))</f>
        <v/>
      </c>
      <c r="H60" s="241" t="str">
        <f aca="false">IF('Pedido e Cotação'!H70=0,"",IF(AND('Pedido e Cotação'!H70="CAL Flúor Red 610",'Pedido e Cotação'!F70=10),AL$13,IF(AND('Pedido e Cotação'!H70="CAL Flúor Red 610",'Pedido e Cotação'!F70=25),AM$13,IF(AND('Pedido e Cotação'!H70="CAL Flúor Red 610",'Pedido e Cotação'!F70=50),AN$13,IF(AND('Pedido e Cotação'!H70="CAL Flúor Red 610",'Pedido e Cotação'!F70=100),AO$13,IF(AND('Pedido e Cotação'!H70="CAL Flúor Red 610",'Pedido e Cotação'!F70=200),AP$13,IF(AND('Pedido e Cotação'!H70="CAL Flúor Red 610",'Pedido e Cotação'!F70=1000),AQ$13,"")))))))</f>
        <v/>
      </c>
      <c r="I60" s="241" t="str">
        <f aca="false">IF('Pedido e Cotação'!H70=0,"",IF(AND('Pedido e Cotação'!H70="TET",'Pedido e Cotação'!F70=10),AL$14,IF(AND('Pedido e Cotação'!H70="TET",'Pedido e Cotação'!F70=25),AM$14,IF(AND('Pedido e Cotação'!H70="TET",'Pedido e Cotação'!F70=50),AN$14,IF(AND('Pedido e Cotação'!H70="TET",'Pedido e Cotação'!F70=100),AO$14,IF(AND('Pedido e Cotação'!H70="TET",'Pedido e Cotação'!F70=200),AP$14,IF(AND('Pedido e Cotação'!H70="TET",'Pedido e Cotação'!F70=1000),AQ$14,"")))))))</f>
        <v/>
      </c>
      <c r="J60" s="241" t="str">
        <f aca="false">IF('Pedido e Cotação'!H70=0,"",IF(AND('Pedido e Cotação'!H70="PEG-6",'Pedido e Cotação'!F70=10),AL$19,IF(AND('Pedido e Cotação'!H70="PEG-6",'Pedido e Cotação'!F70=25),AM$19,IF(AND('Pedido e Cotação'!H70="PEG-6",'Pedido e Cotação'!F70=50),AN$19,IF(AND('Pedido e Cotação'!H70="PEG-6",'Pedido e Cotação'!F70=100),AO$19,IF(AND('Pedido e Cotação'!H70="PEG-6",'Pedido e Cotação'!F70=200),AP$19,IF(AND('Pedido e Cotação'!H70="PEG-6",'Pedido e Cotação'!F70=1000),AQ$19,"")))))))</f>
        <v/>
      </c>
      <c r="K60" s="241" t="str">
        <f aca="false">IF('Pedido e Cotação'!H70=0,"",IF(AND('Pedido e Cotação'!H70="Biotina",'Pedido e Cotação'!F70=10),AL$18,IF(AND('Pedido e Cotação'!H70="Biotina",'Pedido e Cotação'!F70=25),AM$18,IF(AND('Pedido e Cotação'!H70="Biotina",'Pedido e Cotação'!F70=50),AN$18,IF(AND('Pedido e Cotação'!H70="Biotina",'Pedido e Cotação'!F70=100),AO$18,IF(AND('Pedido e Cotação'!H70="Biotina",'Pedido e Cotação'!F70=200),AP$18,IF(AND('Pedido e Cotação'!H70="Biotina",'Pedido e Cotação'!F70=1000),AQ$18,"")))))))</f>
        <v/>
      </c>
      <c r="L60" s="241" t="str">
        <f aca="false">IF('Pedido e Cotação'!H70=0,"",IF(AND('Pedido e Cotação'!H70="Thiol C6",'Pedido e Cotação'!F70=10),AL$22,IF(AND('Pedido e Cotação'!H70="Thiol C6",'Pedido e Cotação'!F70=25),AM$22,IF(AND('Pedido e Cotação'!H70="Thiol C6",'Pedido e Cotação'!F70=50),AN$22,IF(AND('Pedido e Cotação'!H70="Thiol C6",'Pedido e Cotação'!F70=100),AO$22,IF(AND('Pedido e Cotação'!H70="Thiol C6",'Pedido e Cotação'!F70=200),AP$22,IF(AND('Pedido e Cotação'!H70="Thiol C6",'Pedido e Cotação'!F70=1000),AQ$22,"")))))))</f>
        <v/>
      </c>
      <c r="M60" s="241" t="str">
        <f aca="false">IF('Pedido e Cotação'!H70=0,"",IF(AND('Pedido e Cotação'!H70="Cy3",'Pedido e Cotação'!F70=10),AL$16,IF(AND('Pedido e Cotação'!H70="Cy3",'Pedido e Cotação'!F70=25),AM$16,IF(AND('Pedido e Cotação'!H70="Cy3",'Pedido e Cotação'!F70=50),AN$16,IF(AND('Pedido e Cotação'!H70="Cy3",'Pedido e Cotação'!F70=100),AO$16,IF(AND('Pedido e Cotação'!H70="Cy3",'Pedido e Cotação'!F70=200),AP$16,IF(AND('Pedido e Cotação'!H70="Cy3",'Pedido e Cotação'!F70=1000),AQ$16,"")))))))</f>
        <v/>
      </c>
      <c r="N60" s="241" t="str">
        <f aca="false">IF('Pedido e Cotação'!H70=0,"",IF(AND('Pedido e Cotação'!H70="Cy5",'Pedido e Cotação'!F70=10),AL$17,IF(AND('Pedido e Cotação'!H70="Cy5",'Pedido e Cotação'!F70=25),AM$17,IF(AND('Pedido e Cotação'!H70="Cy5",'Pedido e Cotação'!F70=50),AN$17,IF(AND('Pedido e Cotação'!H70="Cy5",'Pedido e Cotação'!F70=100),AO$17,IF(AND('Pedido e Cotação'!H70="Cy5",'Pedido e Cotação'!F70=200),AP$17,IF(AND('Pedido e Cotação'!H70="Cy5",'Pedido e Cotação'!F70=1000),AQ$17,"")))))))</f>
        <v/>
      </c>
      <c r="O60" s="241" t="str">
        <f aca="false">IF('Pedido e Cotação'!H70=0,"",IF(AND('Pedido e Cotação'!H70="C3 Spacer",'Pedido e Cotação'!F70=10),AL$20,IF(AND('Pedido e Cotação'!H70="C3 Spacer",'Pedido e Cotação'!F70=25),AM$20,IF(AND('Pedido e Cotação'!H70="C3 Spacer",'Pedido e Cotação'!F70=50),AN$20,IF(AND('Pedido e Cotação'!H70="C3 Spacer",'Pedido e Cotação'!F70=100),AO$20,IF(AND('Pedido e Cotação'!H70="C3 Spacer",'Pedido e Cotação'!F70=200),AP$20,IF(AND('Pedido e Cotação'!H70="C3 Spacer",'Pedido e Cotação'!F70=1000),AQ$20,"")))))))</f>
        <v/>
      </c>
      <c r="P60" s="241" t="str">
        <f aca="false">IF('Pedido e Cotação'!H70=0,"",IF(AND('Pedido e Cotação'!H70="C6 Spacer",'Pedido e Cotação'!F70=10),AL$21,IF(AND('Pedido e Cotação'!H70="C6 Spacer",'Pedido e Cotação'!F70=25),AM$21,IF(AND('Pedido e Cotação'!H70="C6 Spacer",'Pedido e Cotação'!F70=50),AN$21,IF(AND('Pedido e Cotação'!H70="C6 Spacer",'Pedido e Cotação'!F70=100),AO$21,IF(AND('Pedido e Cotação'!H70="C6 Spacer",'Pedido e Cotação'!F70=200),AP$21,IF(AND('Pedido e Cotação'!H70="C6 Spacer",'Pedido e Cotação'!F70=1000),AQ$21,"")))))))</f>
        <v/>
      </c>
      <c r="Q60" s="241" t="str">
        <f aca="false">IF('Pedido e Cotação'!H70=0,"",IF(AND('Pedido e Cotação'!H70="HEX",'Pedido e Cotação'!F70=10),AL$15,IF(AND('Pedido e Cotação'!H70="HEX",'Pedido e Cotação'!F70=25),AM$15,IF(AND('Pedido e Cotação'!H70="HEX",'Pedido e Cotação'!F70=50),AN$15,IF(AND('Pedido e Cotação'!H70="HEX",'Pedido e Cotação'!F70=100),AO$15,IF(AND('Pedido e Cotação'!H70="HEX",'Pedido e Cotação'!F70=200),AP$15,IF(AND('Pedido e Cotação'!H70="HEX",'Pedido e Cotação'!F70=1000),AQ$15,"")))))))</f>
        <v/>
      </c>
      <c r="R60" s="241" t="str">
        <f aca="false">IF('Pedido e Cotação'!H70=0,"",IF(AND('Pedido e Cotação'!H70="Amino C6",'Pedido e Cotação'!F70=10),AL$23,IF(AND('Pedido e Cotação'!H70="Amino C6",'Pedido e Cotação'!F70=25),AM$23,IF(AND('Pedido e Cotação'!H70="Amino C6",'Pedido e Cotação'!F70=50),AN$23,IF(AND('Pedido e Cotação'!H70="Amino C6",'Pedido e Cotação'!F70=100),AO$23,IF(AND('Pedido e Cotação'!H70="Amino C6",'Pedido e Cotação'!F70=200),AP$23,IF(AND('Pedido e Cotação'!H70="Amino C6",'Pedido e Cotação'!F70=1000),AQ$23,"")))))))</f>
        <v/>
      </c>
      <c r="S60" s="241" t="str">
        <f aca="false">IF('Pedido e Cotação'!I70=0,"",IF(AND('Pedido e Cotação'!I70="FAM",'Pedido e Cotação'!F70=10),AL$24,IF(AND('Pedido e Cotação'!I70="FAM",'Pedido e Cotação'!F70=25),AM$24,IF(AND('Pedido e Cotação'!I70="FAM",'Pedido e Cotação'!F70=50),AN$24,IF(AND('Pedido e Cotação'!I70="FAM",'Pedido e Cotação'!F70=100),AO$24,IF(AND('Pedido e Cotação'!I70="FAM",'Pedido e Cotação'!F70=200),AP$24,IF(AND('Pedido e Cotação'!I70="FAM",'Pedido e Cotação'!F70=1000),AQ$24,"")))))))</f>
        <v/>
      </c>
      <c r="T60" s="241" t="str">
        <f aca="false">IF('Pedido e Cotação'!I70=0,"",IF(AND('Pedido e Cotação'!I70="Amino On",'Pedido e Cotação'!F70=10),AL$25,IF(AND('Pedido e Cotação'!I70="Amino On",'Pedido e Cotação'!F70=25),AM$25,IF(AND('Pedido e Cotação'!I70="Amino On",'Pedido e Cotação'!F70=50),AN$25,IF(AND('Pedido e Cotação'!I70="Amino On",'Pedido e Cotação'!F70=100),AO$25,IF(AND('Pedido e Cotação'!I70="Amino On",'Pedido e Cotação'!F70=200),AP$25,IF(AND('Pedido e Cotação'!I70="Amino On",'Pedido e Cotação'!F70=1000),AQ$25,"")))))))</f>
        <v/>
      </c>
      <c r="U60" s="241" t="str">
        <f aca="false">IF('Pedido e Cotação'!I70=0,"",IF(AND('Pedido e Cotação'!I70="TAMRA",'Pedido e Cotação'!F70=10),AL$26,IF(AND('Pedido e Cotação'!I70="TAMRA",'Pedido e Cotação'!F70=25),AM$26,IF(AND('Pedido e Cotação'!I70="TAMRA",'Pedido e Cotação'!F70=50),AN$26,IF(AND('Pedido e Cotação'!I70="TAMRA",'Pedido e Cotação'!F70=100),AO$26,IF(AND('Pedido e Cotação'!I70="TAMRA",'Pedido e Cotação'!F70=200),AP$26,IF(AND('Pedido e Cotação'!I70="TAMRA",'Pedido e Cotação'!F70=1000),AQ$26,"")))))))</f>
        <v/>
      </c>
      <c r="V60" s="241" t="str">
        <f aca="false">IF('Pedido e Cotação'!I70=0,"",IF(AND('Pedido e Cotação'!I70="BHQ 1",'Pedido e Cotação'!F70=10),AL$27,IF(AND('Pedido e Cotação'!I70="BHQ 1",'Pedido e Cotação'!F70=25),AM$27,IF(AND('Pedido e Cotação'!I70="BHQ 1",'Pedido e Cotação'!F70=50),AN$27,IF(AND('Pedido e Cotação'!I70="BHQ 1",'Pedido e Cotação'!F70=100),AO$27,IF(AND('Pedido e Cotação'!I70="BHQ 1",'Pedido e Cotação'!F70=200),AP$27,IF(AND('Pedido e Cotação'!I70="BHQ 1",'Pedido e Cotação'!F70=1000),AQ$27,"")))))))</f>
        <v/>
      </c>
      <c r="W60" s="241" t="str">
        <f aca="false">IF('Pedido e Cotação'!I70=0,"",IF(AND('Pedido e Cotação'!I70="BHQ 2",'Pedido e Cotação'!F70=10),AL$28,IF(AND('Pedido e Cotação'!I70="BHQ 2",'Pedido e Cotação'!F70=25),AM$28,IF(AND('Pedido e Cotação'!I70="BHQ 2",'Pedido e Cotação'!F70=50),AN$28,IF(AND('Pedido e Cotação'!I70="BHQ 2",'Pedido e Cotação'!F70=100),AO$28,IF(AND('Pedido e Cotação'!I70="BHQ 2",'Pedido e Cotação'!F70=200),AP$28,IF(AND('Pedido e Cotação'!I70="BHQ 2",'Pedido e Cotação'!F70=1000),AQ$28,"")))))))</f>
        <v/>
      </c>
      <c r="X60" s="241" t="str">
        <f aca="false">IF('Pedido e Cotação'!I70=0,"",IF(AND('Pedido e Cotação'!I70="BHQ 3",'Pedido e Cotação'!F70=10),AL$29,IF(AND('Pedido e Cotação'!I70="BHQ 3",'Pedido e Cotação'!F70=25),AM$29,IF(AND('Pedido e Cotação'!I70="BHQ 3",'Pedido e Cotação'!F70=50),AN$29,IF(AND('Pedido e Cotação'!I70="BHQ 3",'Pedido e Cotação'!F70=100),AO$29,IF(AND('Pedido e Cotação'!I70="BHQ 3",'Pedido e Cotação'!F70=200),AP$29,IF(AND('Pedido e Cotação'!I70="BHQ 3",'Pedido e Cotação'!F70=1000),AQ$29,"")))))))</f>
        <v/>
      </c>
      <c r="Y60" s="241" t="str">
        <f aca="false">IF('Pedido e Cotação'!I70=0,"",IF(AND('Pedido e Cotação'!I70="ROX",'Pedido e Cotação'!F70=10),AL$31,IF(AND('Pedido e Cotação'!I70="ROX",'Pedido e Cotação'!F70=25),AM$31,IF(AND('Pedido e Cotação'!I70="ROX",'Pedido e Cotação'!F70=50),AN$31,IF(AND('Pedido e Cotação'!I70="ROX",'Pedido e Cotação'!F70=100),AO$31,IF(AND('Pedido e Cotação'!I70="ROX",'Pedido e Cotação'!F70=200),AP$31,IF(AND('Pedido e Cotação'!I70="ROX",'Pedido e Cotação'!F70=1000),AQ$31,"")))))))</f>
        <v/>
      </c>
      <c r="Z60" s="241" t="str">
        <f aca="false">IF('Pedido e Cotação'!I70=0,"",IF(AND('Pedido e Cotação'!I70="Dabcyl",'Pedido e Cotação'!F70=10),AL$30,IF(AND('Pedido e Cotação'!I70="Dabcyl",'Pedido e Cotação'!F70=25),AM$30,IF(AND('Pedido e Cotação'!I70="Dabcyl",'Pedido e Cotação'!F70=50),AN$30,IF(AND('Pedido e Cotação'!I70="Dabcyl",'Pedido e Cotação'!F70=100),AO$30,IF(AND('Pedido e Cotação'!I70="Dabcyl",'Pedido e Cotação'!F70=200),AP$30,IF(AND('Pedido e Cotação'!I70="Dabcyl",'Pedido e Cotação'!F70=1000),AQ$30,"")))))))</f>
        <v/>
      </c>
      <c r="AA60" s="242" t="str">
        <f aca="false">IF('Pedido e Cotação'!I70=0,"",IF(AND('Pedido e Cotação'!I70="Colesterol TEG",'Pedido e Cotação'!F70=10),AL$32,IF(AND('Pedido e Cotação'!I70="Colesterol TEG",'Pedido e Cotação'!F70=25),AM$32,IF(AND('Pedido e Cotação'!I70="Colesterol TEG",'Pedido e Cotação'!F70=50),AN$32,IF(AND('Pedido e Cotação'!I70="Colesterol TEG",'Pedido e Cotação'!F70=100),AO$32,IF(AND('Pedido e Cotação'!I70="Colesterol TEG",'Pedido e Cotação'!F70=200),AP$32,IF(AND('Pedido e Cotação'!I70="Colesterol TEG",'Pedido e Cotação'!F70=1000),AQ$32,"")))))))</f>
        <v/>
      </c>
      <c r="AB60" s="242" t="str">
        <f aca="false">IF('Pedido e Cotação'!I70=0,"",IF(AND('Pedido e Cotação'!I70="Ferroceno",'Pedido e Cotação'!F70=10),AL$33,IF(AND('Pedido e Cotação'!I70="Ferroceno",'Pedido e Cotação'!F70=25),AM$33,IF(AND('Pedido e Cotação'!I70="Ferroceno",'Pedido e Cotação'!F70=50),AN$33,IF(AND('Pedido e Cotação'!I70="Ferroceno",'Pedido e Cotação'!F70=100),AO$33,IF(AND('Pedido e Cotação'!I70="Ferroceno",'Pedido e Cotação'!F70=200),AP$33,IF(AND('Pedido e Cotação'!I70="Ferroceno",'Pedido e Cotação'!F70=1000),AQ$33,"")))))))</f>
        <v/>
      </c>
      <c r="AC60" s="242" t="str">
        <f aca="false">IF('Pedido e Cotação'!I70=0,"",IF(AND('Pedido e Cotação'!I70="Spacer C3",'Pedido e Cotação'!F70=10),AL$36,IF(AND('Pedido e Cotação'!I70="Spacer C3",'Pedido e Cotação'!F70=25),AM$36,IF(AND('Pedido e Cotação'!I70="Spacer C3",'Pedido e Cotação'!F70=50),AN$36,IF(AND('Pedido e Cotação'!I70="Spacer C3",'Pedido e Cotação'!F70=100),AO$36,IF(AND('Pedido e Cotação'!I70="Spacer C3",'Pedido e Cotação'!F70=200),AP$36,IF(AND('Pedido e Cotação'!I70="Spacer C3",'Pedido e Cotação'!F70=1000),AQ$36,"")))))))</f>
        <v/>
      </c>
      <c r="AD60" s="242" t="str">
        <f aca="false">IF('Pedido e Cotação'!I70=0,"",IF(AND('Pedido e Cotação'!I70="Spacer C6",'Pedido e Cotação'!F70=10),AL$37,IF(AND('Pedido e Cotação'!I70="Spacer C6",'Pedido e Cotação'!F70=25),AM$37,IF(AND('Pedido e Cotação'!I70="Spacer C6",'Pedido e Cotação'!F70=50),AN$37,IF(AND('Pedido e Cotação'!I70="Spacer C6",'Pedido e Cotação'!F70=100),AO$37,IF(AND('Pedido e Cotação'!I70="Spacer C6",'Pedido e Cotação'!F70=200),AP$37,IF(AND('Pedido e Cotação'!I70="Spacer C6",'Pedido e Cotação'!F70=1000),AQ$37,"")))))))</f>
        <v/>
      </c>
      <c r="AE60" s="242" t="str">
        <f aca="false">IF('Pedido e Cotação'!I70=0,"",IF(AND('Pedido e Cotação'!I70="Biotina",'Pedido e Cotação'!F70=10),AL$38,IF(AND('Pedido e Cotação'!I70="Biotina",'Pedido e Cotação'!F70=25),AM$38,IF(AND('Pedido e Cotação'!I70="Biotina",'Pedido e Cotação'!F70=50),AN$38,IF(AND('Pedido e Cotação'!I70="Biotina",'Pedido e Cotação'!F70=100),AO$38,IF(AND('Pedido e Cotação'!I70="Biotina",'Pedido e Cotação'!F70=200),AP$38,IF(AND('Pedido e Cotação'!I70="Biotina",'Pedido e Cotação'!F70=1000),AQ$38,"")))))))</f>
        <v/>
      </c>
      <c r="AF60" s="242" t="str">
        <f aca="false">IF('Pedido e Cotação'!I70=0,"",IF(AND('Pedido e Cotação'!I70="Fosforilação",'Pedido e Cotação'!F70=10),AL$39,IF(AND('Pedido e Cotação'!I70="Fosforilação",'Pedido e Cotação'!F70=25),AM$39,IF(AND('Pedido e Cotação'!I70="Fosforilação",'Pedido e Cotação'!F70=50),AN$39,IF(AND('Pedido e Cotação'!I70="Fosforilação",'Pedido e Cotação'!F70=100),AO$39,IF(AND('Pedido e Cotação'!I70="Fosforilação",'Pedido e Cotação'!F70=200),AP$39,IF(AND('Pedido e Cotação'!I70="Fosforilação",'Pedido e Cotação'!F70=1000),AQ$39,"")))))))</f>
        <v/>
      </c>
      <c r="AG60" s="242" t="str">
        <f aca="false">IF('Pedido e Cotação'!I70=0,"",IF(AND('Pedido e Cotação'!I70="Thiol C6",'Pedido e Cotação'!F70=10),AL$34,IF(AND('Pedido e Cotação'!I70="Thiol C6",'Pedido e Cotação'!F70=25),AM$34,IF(AND('Pedido e Cotação'!I70="Thiol C6",'Pedido e Cotação'!F70=50),AN$34,IF(AND('Pedido e Cotação'!I70="Thiol C6",'Pedido e Cotação'!F70=100),AO$34,IF(AND('Pedido e Cotação'!I70="Thiol C6",'Pedido e Cotação'!F70=200),AP$34,IF(AND('Pedido e Cotação'!I70="Thiol C6",'Pedido e Cotação'!F70=1000),AQ$34,"")))))))</f>
        <v/>
      </c>
      <c r="AH60" s="242" t="str">
        <f aca="false">IF('Pedido e Cotação'!I70=0,"",IF(AND('Pedido e Cotação'!I70="Dithiol Serinol",'Pedido e Cotação'!F70=10),AL$35,IF(AND('Pedido e Cotação'!I70="Dithiol Serinol",'Pedido e Cotação'!F70=25),AM$35,IF(AND('Pedido e Cotação'!I70="Dithiol Serinol",'Pedido e Cotação'!F70=50),AN$35,IF(AND('Pedido e Cotação'!I70="Dithiol Serinol",'Pedido e Cotação'!F70=100),AO$35,IF(AND('Pedido e Cotação'!I70="Dithiol Serinol",'Pedido e Cotação'!F70=200),AP$35,IF(AND('Pedido e Cotação'!I70="Dithiol Serinol",'Pedido e Cotação'!F70=1000),AQ$35,"")))))))</f>
        <v/>
      </c>
      <c r="AI60" s="241" t="n">
        <f aca="false">SUM(A60:AH60)</f>
        <v>0</v>
      </c>
    </row>
    <row r="61" customFormat="false" ht="12.75" hidden="false" customHeight="false" outlineLevel="0" collapsed="false">
      <c r="A61" s="241" t="str">
        <f aca="false">IF('Pedido e Cotação'!H71=0,"",IF(AND('Pedido e Cotação'!H71="FAM",'Pedido e Cotação'!F71=10),AL$6,IF(AND('Pedido e Cotação'!H71="FAM",'Pedido e Cotação'!F71=25),AM$6,IF(AND('Pedido e Cotação'!H71="FAM",'Pedido e Cotação'!F71=50),AN$6,IF(AND('Pedido e Cotação'!H71="FAM",'Pedido e Cotação'!F71=100),AO$6,IF(AND('Pedido e Cotação'!H71="FAM",'Pedido e Cotação'!F71=200),AP$6,IF(AND('Pedido e Cotação'!H71="FAM",'Pedido e Cotação'!F71=1000),AQ$6,"")))))))</f>
        <v/>
      </c>
      <c r="B61" s="241" t="str">
        <f aca="false">IF('Pedido e Cotação'!H71=0,"",IF(AND('Pedido e Cotação'!H71="Fosforilação",'Pedido e Cotação'!F71=10),AL$7,IF(AND('Pedido e Cotação'!H71="Fosforilação",'Pedido e Cotação'!F71=25),AM$7,IF(AND('Pedido e Cotação'!H71="Fosforilação",'Pedido e Cotação'!F71=50),AN$7,IF(AND('Pedido e Cotação'!H71="Fosforilação",'Pedido e Cotação'!F71=100),AO$7,IF(AND('Pedido e Cotação'!H71="Fosforilação",'Pedido e Cotação'!F71=200),AP$7,IF(AND('Pedido e Cotação'!H71="Fosforilação",'Pedido e Cotação'!F71=1000),AQ$7,"")))))))</f>
        <v/>
      </c>
      <c r="C61" s="241" t="str">
        <f aca="false">IF('Pedido e Cotação'!H71=0,"",IF(AND('Pedido e Cotação'!H71="Quasar 570",'Pedido e Cotação'!F71=10),AL$8,IF(AND('Pedido e Cotação'!H71="Quasar 570",'Pedido e Cotação'!F71=25),AM$8,IF(AND('Pedido e Cotação'!H71="Quasar 570",'Pedido e Cotação'!F71=50),AN$8,IF(AND('Pedido e Cotação'!H71="Quasar 570",'Pedido e Cotação'!F71=100),AO$8,IF(AND('Pedido e Cotação'!H71="Quasar 570",'Pedido e Cotação'!F71=200),AP$8,IF(AND('Pedido e Cotação'!H71="Quasar 570",'Pedido e Cotação'!F71=1000),AQ$8,"")))))))</f>
        <v/>
      </c>
      <c r="D61" s="241" t="str">
        <f aca="false">IF('Pedido e Cotação'!H71=0,"",IF(AND('Pedido e Cotação'!H71="Quasar 670",'Pedido e Cotação'!F71=10),AL$9,IF(AND('Pedido e Cotação'!H71="Quasar 670",'Pedido e Cotação'!F71=25),AM$9,IF(AND('Pedido e Cotação'!H71="Quasar 670",'Pedido e Cotação'!F71=50),AN$9,IF(AND('Pedido e Cotação'!H71="Quasar 670",'Pedido e Cotação'!F71=100),AO$9,IF(AND('Pedido e Cotação'!H71="Quasar 670",'Pedido e Cotação'!F71=200),AP$9,IF(AND('Pedido e Cotação'!H71="Quasar 670",'Pedido e Cotação'!F71=1000),AQ$9,"")))))))</f>
        <v/>
      </c>
      <c r="E61" s="241" t="str">
        <f aca="false">IF('Pedido e Cotação'!H71=0,"",IF(AND('Pedido e Cotação'!H71="Quasar 705",'Pedido e Cotação'!F71=10),AL$10,IF(AND('Pedido e Cotação'!H71="Quasar 705",'Pedido e Cotação'!F71=25),AM$10,IF(AND('Pedido e Cotação'!H71="Quasar 705",'Pedido e Cotação'!F71=50),AN$10,IF(AND('Pedido e Cotação'!H71="Quasar 705",'Pedido e Cotação'!F71=100),AO$10,IF(AND('Pedido e Cotação'!H71="Quasar 705",'Pedido e Cotação'!F71=200),AP$10,IF(AND('Pedido e Cotação'!H71="Quasar 705",'Pedido e Cotação'!F71=1000),AQ$10,"")))))))</f>
        <v/>
      </c>
      <c r="F61" s="241" t="str">
        <f aca="false">IF('Pedido e Cotação'!H71=0,"",IF(AND('Pedido e Cotação'!H71="CAL Flúor Orange 560",'Pedido e Cotação'!F71=10),AL$11,IF(AND('Pedido e Cotação'!H71="CAL Flúor Orange 560",'Pedido e Cotação'!F71=25),AM$11,IF(AND('Pedido e Cotação'!H71="CAL Flúor Orange 560",'Pedido e Cotação'!F71=50),AN$11,IF(AND('Pedido e Cotação'!H71="CAL Flúor Orange 560",'Pedido e Cotação'!F71=100),AO$11,IF(AND('Pedido e Cotação'!H71="CAL Flúor Orange 560",'Pedido e Cotação'!F71=200),AP$11,IF(AND('Pedido e Cotação'!H71="CAL Flúor Orange 560",'Pedido e Cotação'!F71=1000),AQ$11,"")))))))</f>
        <v/>
      </c>
      <c r="G61" s="241" t="str">
        <f aca="false">IF('Pedido e Cotação'!H71=0,"",IF(AND('Pedido e Cotação'!H71="CAL Flúor Red 590",'Pedido e Cotação'!F71=10),AL$12,IF(AND('Pedido e Cotação'!H71="CAL Flúor Red 590",'Pedido e Cotação'!F71=25),AM$12,IF(AND('Pedido e Cotação'!H71="CAL Flúor Red 590",'Pedido e Cotação'!F71=50),AN$12,IF(AND('Pedido e Cotação'!H71="CAL Flúor Red 590",'Pedido e Cotação'!F71=100),AO$12,IF(AND('Pedido e Cotação'!H71="CAL Flúor Red 590",'Pedido e Cotação'!F71=200),AP$12,IF(AND('Pedido e Cotação'!H71="CAL Flúor Red 590",'Pedido e Cotação'!F71=1000),AQ$12,"")))))))</f>
        <v/>
      </c>
      <c r="H61" s="241" t="str">
        <f aca="false">IF('Pedido e Cotação'!H71=0,"",IF(AND('Pedido e Cotação'!H71="CAL Flúor Red 610",'Pedido e Cotação'!F71=10),AL$13,IF(AND('Pedido e Cotação'!H71="CAL Flúor Red 610",'Pedido e Cotação'!F71=25),AM$13,IF(AND('Pedido e Cotação'!H71="CAL Flúor Red 610",'Pedido e Cotação'!F71=50),AN$13,IF(AND('Pedido e Cotação'!H71="CAL Flúor Red 610",'Pedido e Cotação'!F71=100),AO$13,IF(AND('Pedido e Cotação'!H71="CAL Flúor Red 610",'Pedido e Cotação'!F71=200),AP$13,IF(AND('Pedido e Cotação'!H71="CAL Flúor Red 610",'Pedido e Cotação'!F71=1000),AQ$13,"")))))))</f>
        <v/>
      </c>
      <c r="I61" s="241" t="str">
        <f aca="false">IF('Pedido e Cotação'!H71=0,"",IF(AND('Pedido e Cotação'!H71="TET",'Pedido e Cotação'!F71=10),AL$14,IF(AND('Pedido e Cotação'!H71="TET",'Pedido e Cotação'!F71=25),AM$14,IF(AND('Pedido e Cotação'!H71="TET",'Pedido e Cotação'!F71=50),AN$14,IF(AND('Pedido e Cotação'!H71="TET",'Pedido e Cotação'!F71=100),AO$14,IF(AND('Pedido e Cotação'!H71="TET",'Pedido e Cotação'!F71=200),AP$14,IF(AND('Pedido e Cotação'!H71="TET",'Pedido e Cotação'!F71=1000),AQ$14,"")))))))</f>
        <v/>
      </c>
      <c r="J61" s="241" t="str">
        <f aca="false">IF('Pedido e Cotação'!H71=0,"",IF(AND('Pedido e Cotação'!H71="PEG-6",'Pedido e Cotação'!F71=10),AL$19,IF(AND('Pedido e Cotação'!H71="PEG-6",'Pedido e Cotação'!F71=25),AM$19,IF(AND('Pedido e Cotação'!H71="PEG-6",'Pedido e Cotação'!F71=50),AN$19,IF(AND('Pedido e Cotação'!H71="PEG-6",'Pedido e Cotação'!F71=100),AO$19,IF(AND('Pedido e Cotação'!H71="PEG-6",'Pedido e Cotação'!F71=200),AP$19,IF(AND('Pedido e Cotação'!H71="PEG-6",'Pedido e Cotação'!F71=1000),AQ$19,"")))))))</f>
        <v/>
      </c>
      <c r="K61" s="241" t="str">
        <f aca="false">IF('Pedido e Cotação'!H71=0,"",IF(AND('Pedido e Cotação'!H71="Biotina",'Pedido e Cotação'!F71=10),AL$18,IF(AND('Pedido e Cotação'!H71="Biotina",'Pedido e Cotação'!F71=25),AM$18,IF(AND('Pedido e Cotação'!H71="Biotina",'Pedido e Cotação'!F71=50),AN$18,IF(AND('Pedido e Cotação'!H71="Biotina",'Pedido e Cotação'!F71=100),AO$18,IF(AND('Pedido e Cotação'!H71="Biotina",'Pedido e Cotação'!F71=200),AP$18,IF(AND('Pedido e Cotação'!H71="Biotina",'Pedido e Cotação'!F71=1000),AQ$18,"")))))))</f>
        <v/>
      </c>
      <c r="L61" s="241" t="str">
        <f aca="false">IF('Pedido e Cotação'!H71=0,"",IF(AND('Pedido e Cotação'!H71="Thiol C6",'Pedido e Cotação'!F71=10),AL$22,IF(AND('Pedido e Cotação'!H71="Thiol C6",'Pedido e Cotação'!F71=25),AM$22,IF(AND('Pedido e Cotação'!H71="Thiol C6",'Pedido e Cotação'!F71=50),AN$22,IF(AND('Pedido e Cotação'!H71="Thiol C6",'Pedido e Cotação'!F71=100),AO$22,IF(AND('Pedido e Cotação'!H71="Thiol C6",'Pedido e Cotação'!F71=200),AP$22,IF(AND('Pedido e Cotação'!H71="Thiol C6",'Pedido e Cotação'!F71=1000),AQ$22,"")))))))</f>
        <v/>
      </c>
      <c r="M61" s="241" t="str">
        <f aca="false">IF('Pedido e Cotação'!H71=0,"",IF(AND('Pedido e Cotação'!H71="Cy3",'Pedido e Cotação'!F71=10),AL$16,IF(AND('Pedido e Cotação'!H71="Cy3",'Pedido e Cotação'!F71=25),AM$16,IF(AND('Pedido e Cotação'!H71="Cy3",'Pedido e Cotação'!F71=50),AN$16,IF(AND('Pedido e Cotação'!H71="Cy3",'Pedido e Cotação'!F71=100),AO$16,IF(AND('Pedido e Cotação'!H71="Cy3",'Pedido e Cotação'!F71=200),AP$16,IF(AND('Pedido e Cotação'!H71="Cy3",'Pedido e Cotação'!F71=1000),AQ$16,"")))))))</f>
        <v/>
      </c>
      <c r="N61" s="241" t="str">
        <f aca="false">IF('Pedido e Cotação'!H71=0,"",IF(AND('Pedido e Cotação'!H71="Cy5",'Pedido e Cotação'!F71=10),AL$17,IF(AND('Pedido e Cotação'!H71="Cy5",'Pedido e Cotação'!F71=25),AM$17,IF(AND('Pedido e Cotação'!H71="Cy5",'Pedido e Cotação'!F71=50),AN$17,IF(AND('Pedido e Cotação'!H71="Cy5",'Pedido e Cotação'!F71=100),AO$17,IF(AND('Pedido e Cotação'!H71="Cy5",'Pedido e Cotação'!F71=200),AP$17,IF(AND('Pedido e Cotação'!H71="Cy5",'Pedido e Cotação'!F71=1000),AQ$17,"")))))))</f>
        <v/>
      </c>
      <c r="O61" s="241" t="str">
        <f aca="false">IF('Pedido e Cotação'!H71=0,"",IF(AND('Pedido e Cotação'!H71="C3 Spacer",'Pedido e Cotação'!F71=10),AL$20,IF(AND('Pedido e Cotação'!H71="C3 Spacer",'Pedido e Cotação'!F71=25),AM$20,IF(AND('Pedido e Cotação'!H71="C3 Spacer",'Pedido e Cotação'!F71=50),AN$20,IF(AND('Pedido e Cotação'!H71="C3 Spacer",'Pedido e Cotação'!F71=100),AO$20,IF(AND('Pedido e Cotação'!H71="C3 Spacer",'Pedido e Cotação'!F71=200),AP$20,IF(AND('Pedido e Cotação'!H71="C3 Spacer",'Pedido e Cotação'!F71=1000),AQ$20,"")))))))</f>
        <v/>
      </c>
      <c r="P61" s="241" t="str">
        <f aca="false">IF('Pedido e Cotação'!H71=0,"",IF(AND('Pedido e Cotação'!H71="C6 Spacer",'Pedido e Cotação'!F71=10),AL$21,IF(AND('Pedido e Cotação'!H71="C6 Spacer",'Pedido e Cotação'!F71=25),AM$21,IF(AND('Pedido e Cotação'!H71="C6 Spacer",'Pedido e Cotação'!F71=50),AN$21,IF(AND('Pedido e Cotação'!H71="C6 Spacer",'Pedido e Cotação'!F71=100),AO$21,IF(AND('Pedido e Cotação'!H71="C6 Spacer",'Pedido e Cotação'!F71=200),AP$21,IF(AND('Pedido e Cotação'!H71="C6 Spacer",'Pedido e Cotação'!F71=1000),AQ$21,"")))))))</f>
        <v/>
      </c>
      <c r="Q61" s="241" t="str">
        <f aca="false">IF('Pedido e Cotação'!H71=0,"",IF(AND('Pedido e Cotação'!H71="HEX",'Pedido e Cotação'!F71=10),AL$15,IF(AND('Pedido e Cotação'!H71="HEX",'Pedido e Cotação'!F71=25),AM$15,IF(AND('Pedido e Cotação'!H71="HEX",'Pedido e Cotação'!F71=50),AN$15,IF(AND('Pedido e Cotação'!H71="HEX",'Pedido e Cotação'!F71=100),AO$15,IF(AND('Pedido e Cotação'!H71="HEX",'Pedido e Cotação'!F71=200),AP$15,IF(AND('Pedido e Cotação'!H71="HEX",'Pedido e Cotação'!F71=1000),AQ$15,"")))))))</f>
        <v/>
      </c>
      <c r="R61" s="241" t="str">
        <f aca="false">IF('Pedido e Cotação'!H71=0,"",IF(AND('Pedido e Cotação'!H71="Amino C6",'Pedido e Cotação'!F71=10),AL$23,IF(AND('Pedido e Cotação'!H71="Amino C6",'Pedido e Cotação'!F71=25),AM$23,IF(AND('Pedido e Cotação'!H71="Amino C6",'Pedido e Cotação'!F71=50),AN$23,IF(AND('Pedido e Cotação'!H71="Amino C6",'Pedido e Cotação'!F71=100),AO$23,IF(AND('Pedido e Cotação'!H71="Amino C6",'Pedido e Cotação'!F71=200),AP$23,IF(AND('Pedido e Cotação'!H71="Amino C6",'Pedido e Cotação'!F71=1000),AQ$23,"")))))))</f>
        <v/>
      </c>
      <c r="S61" s="241" t="str">
        <f aca="false">IF('Pedido e Cotação'!I71=0,"",IF(AND('Pedido e Cotação'!I71="FAM",'Pedido e Cotação'!F71=10),AL$24,IF(AND('Pedido e Cotação'!I71="FAM",'Pedido e Cotação'!F71=25),AM$24,IF(AND('Pedido e Cotação'!I71="FAM",'Pedido e Cotação'!F71=50),AN$24,IF(AND('Pedido e Cotação'!I71="FAM",'Pedido e Cotação'!F71=100),AO$24,IF(AND('Pedido e Cotação'!I71="FAM",'Pedido e Cotação'!F71=200),AP$24,IF(AND('Pedido e Cotação'!I71="FAM",'Pedido e Cotação'!F71=1000),AQ$24,"")))))))</f>
        <v/>
      </c>
      <c r="T61" s="241" t="str">
        <f aca="false">IF('Pedido e Cotação'!I71=0,"",IF(AND('Pedido e Cotação'!I71="Amino On",'Pedido e Cotação'!F71=10),AL$25,IF(AND('Pedido e Cotação'!I71="Amino On",'Pedido e Cotação'!F71=25),AM$25,IF(AND('Pedido e Cotação'!I71="Amino On",'Pedido e Cotação'!F71=50),AN$25,IF(AND('Pedido e Cotação'!I71="Amino On",'Pedido e Cotação'!F71=100),AO$25,IF(AND('Pedido e Cotação'!I71="Amino On",'Pedido e Cotação'!F71=200),AP$25,IF(AND('Pedido e Cotação'!I71="Amino On",'Pedido e Cotação'!F71=1000),AQ$25,"")))))))</f>
        <v/>
      </c>
      <c r="U61" s="241" t="str">
        <f aca="false">IF('Pedido e Cotação'!I71=0,"",IF(AND('Pedido e Cotação'!I71="TAMRA",'Pedido e Cotação'!F71=10),AL$26,IF(AND('Pedido e Cotação'!I71="TAMRA",'Pedido e Cotação'!F71=25),AM$26,IF(AND('Pedido e Cotação'!I71="TAMRA",'Pedido e Cotação'!F71=50),AN$26,IF(AND('Pedido e Cotação'!I71="TAMRA",'Pedido e Cotação'!F71=100),AO$26,IF(AND('Pedido e Cotação'!I71="TAMRA",'Pedido e Cotação'!F71=200),AP$26,IF(AND('Pedido e Cotação'!I71="TAMRA",'Pedido e Cotação'!F71=1000),AQ$26,"")))))))</f>
        <v/>
      </c>
      <c r="V61" s="241" t="str">
        <f aca="false">IF('Pedido e Cotação'!I71=0,"",IF(AND('Pedido e Cotação'!I71="BHQ 1",'Pedido e Cotação'!F71=10),AL$27,IF(AND('Pedido e Cotação'!I71="BHQ 1",'Pedido e Cotação'!F71=25),AM$27,IF(AND('Pedido e Cotação'!I71="BHQ 1",'Pedido e Cotação'!F71=50),AN$27,IF(AND('Pedido e Cotação'!I71="BHQ 1",'Pedido e Cotação'!F71=100),AO$27,IF(AND('Pedido e Cotação'!I71="BHQ 1",'Pedido e Cotação'!F71=200),AP$27,IF(AND('Pedido e Cotação'!I71="BHQ 1",'Pedido e Cotação'!F71=1000),AQ$27,"")))))))</f>
        <v/>
      </c>
      <c r="W61" s="241" t="str">
        <f aca="false">IF('Pedido e Cotação'!I71=0,"",IF(AND('Pedido e Cotação'!I71="BHQ 2",'Pedido e Cotação'!F71=10),AL$28,IF(AND('Pedido e Cotação'!I71="BHQ 2",'Pedido e Cotação'!F71=25),AM$28,IF(AND('Pedido e Cotação'!I71="BHQ 2",'Pedido e Cotação'!F71=50),AN$28,IF(AND('Pedido e Cotação'!I71="BHQ 2",'Pedido e Cotação'!F71=100),AO$28,IF(AND('Pedido e Cotação'!I71="BHQ 2",'Pedido e Cotação'!F71=200),AP$28,IF(AND('Pedido e Cotação'!I71="BHQ 2",'Pedido e Cotação'!F71=1000),AQ$28,"")))))))</f>
        <v/>
      </c>
      <c r="X61" s="241" t="str">
        <f aca="false">IF('Pedido e Cotação'!I71=0,"",IF(AND('Pedido e Cotação'!I71="BHQ 3",'Pedido e Cotação'!F71=10),AL$29,IF(AND('Pedido e Cotação'!I71="BHQ 3",'Pedido e Cotação'!F71=25),AM$29,IF(AND('Pedido e Cotação'!I71="BHQ 3",'Pedido e Cotação'!F71=50),AN$29,IF(AND('Pedido e Cotação'!I71="BHQ 3",'Pedido e Cotação'!F71=100),AO$29,IF(AND('Pedido e Cotação'!I71="BHQ 3",'Pedido e Cotação'!F71=200),AP$29,IF(AND('Pedido e Cotação'!I71="BHQ 3",'Pedido e Cotação'!F71=1000),AQ$29,"")))))))</f>
        <v/>
      </c>
      <c r="Y61" s="241" t="str">
        <f aca="false">IF('Pedido e Cotação'!I71=0,"",IF(AND('Pedido e Cotação'!I71="ROX",'Pedido e Cotação'!F71=10),AL$31,IF(AND('Pedido e Cotação'!I71="ROX",'Pedido e Cotação'!F71=25),AM$31,IF(AND('Pedido e Cotação'!I71="ROX",'Pedido e Cotação'!F71=50),AN$31,IF(AND('Pedido e Cotação'!I71="ROX",'Pedido e Cotação'!F71=100),AO$31,IF(AND('Pedido e Cotação'!I71="ROX",'Pedido e Cotação'!F71=200),AP$31,IF(AND('Pedido e Cotação'!I71="ROX",'Pedido e Cotação'!F71=1000),AQ$31,"")))))))</f>
        <v/>
      </c>
      <c r="Z61" s="241" t="str">
        <f aca="false">IF('Pedido e Cotação'!I71=0,"",IF(AND('Pedido e Cotação'!I71="Dabcyl",'Pedido e Cotação'!F71=10),AL$30,IF(AND('Pedido e Cotação'!I71="Dabcyl",'Pedido e Cotação'!F71=25),AM$30,IF(AND('Pedido e Cotação'!I71="Dabcyl",'Pedido e Cotação'!F71=50),AN$30,IF(AND('Pedido e Cotação'!I71="Dabcyl",'Pedido e Cotação'!F71=100),AO$30,IF(AND('Pedido e Cotação'!I71="Dabcyl",'Pedido e Cotação'!F71=200),AP$30,IF(AND('Pedido e Cotação'!I71="Dabcyl",'Pedido e Cotação'!F71=1000),AQ$30,"")))))))</f>
        <v/>
      </c>
      <c r="AA61" s="242" t="str">
        <f aca="false">IF('Pedido e Cotação'!I71=0,"",IF(AND('Pedido e Cotação'!I71="Colesterol TEG",'Pedido e Cotação'!F71=10),AL$32,IF(AND('Pedido e Cotação'!I71="Colesterol TEG",'Pedido e Cotação'!F71=25),AM$32,IF(AND('Pedido e Cotação'!I71="Colesterol TEG",'Pedido e Cotação'!F71=50),AN$32,IF(AND('Pedido e Cotação'!I71="Colesterol TEG",'Pedido e Cotação'!F71=100),AO$32,IF(AND('Pedido e Cotação'!I71="Colesterol TEG",'Pedido e Cotação'!F71=200),AP$32,IF(AND('Pedido e Cotação'!I71="Colesterol TEG",'Pedido e Cotação'!F71=1000),AQ$32,"")))))))</f>
        <v/>
      </c>
      <c r="AB61" s="242" t="str">
        <f aca="false">IF('Pedido e Cotação'!I71=0,"",IF(AND('Pedido e Cotação'!I71="Ferroceno",'Pedido e Cotação'!F71=10),AL$33,IF(AND('Pedido e Cotação'!I71="Ferroceno",'Pedido e Cotação'!F71=25),AM$33,IF(AND('Pedido e Cotação'!I71="Ferroceno",'Pedido e Cotação'!F71=50),AN$33,IF(AND('Pedido e Cotação'!I71="Ferroceno",'Pedido e Cotação'!F71=100),AO$33,IF(AND('Pedido e Cotação'!I71="Ferroceno",'Pedido e Cotação'!F71=200),AP$33,IF(AND('Pedido e Cotação'!I71="Ferroceno",'Pedido e Cotação'!F71=1000),AQ$33,"")))))))</f>
        <v/>
      </c>
      <c r="AC61" s="242" t="str">
        <f aca="false">IF('Pedido e Cotação'!I71=0,"",IF(AND('Pedido e Cotação'!I71="Spacer C3",'Pedido e Cotação'!F71=10),AL$36,IF(AND('Pedido e Cotação'!I71="Spacer C3",'Pedido e Cotação'!F71=25),AM$36,IF(AND('Pedido e Cotação'!I71="Spacer C3",'Pedido e Cotação'!F71=50),AN$36,IF(AND('Pedido e Cotação'!I71="Spacer C3",'Pedido e Cotação'!F71=100),AO$36,IF(AND('Pedido e Cotação'!I71="Spacer C3",'Pedido e Cotação'!F71=200),AP$36,IF(AND('Pedido e Cotação'!I71="Spacer C3",'Pedido e Cotação'!F71=1000),AQ$36,"")))))))</f>
        <v/>
      </c>
      <c r="AD61" s="242" t="str">
        <f aca="false">IF('Pedido e Cotação'!I71=0,"",IF(AND('Pedido e Cotação'!I71="Spacer C6",'Pedido e Cotação'!F71=10),AL$37,IF(AND('Pedido e Cotação'!I71="Spacer C6",'Pedido e Cotação'!F71=25),AM$37,IF(AND('Pedido e Cotação'!I71="Spacer C6",'Pedido e Cotação'!F71=50),AN$37,IF(AND('Pedido e Cotação'!I71="Spacer C6",'Pedido e Cotação'!F71=100),AO$37,IF(AND('Pedido e Cotação'!I71="Spacer C6",'Pedido e Cotação'!F71=200),AP$37,IF(AND('Pedido e Cotação'!I71="Spacer C6",'Pedido e Cotação'!F71=1000),AQ$37,"")))))))</f>
        <v/>
      </c>
      <c r="AE61" s="242" t="str">
        <f aca="false">IF('Pedido e Cotação'!I71=0,"",IF(AND('Pedido e Cotação'!I71="Biotina",'Pedido e Cotação'!F71=10),AL$38,IF(AND('Pedido e Cotação'!I71="Biotina",'Pedido e Cotação'!F71=25),AM$38,IF(AND('Pedido e Cotação'!I71="Biotina",'Pedido e Cotação'!F71=50),AN$38,IF(AND('Pedido e Cotação'!I71="Biotina",'Pedido e Cotação'!F71=100),AO$38,IF(AND('Pedido e Cotação'!I71="Biotina",'Pedido e Cotação'!F71=200),AP$38,IF(AND('Pedido e Cotação'!I71="Biotina",'Pedido e Cotação'!F71=1000),AQ$38,"")))))))</f>
        <v/>
      </c>
      <c r="AF61" s="242" t="str">
        <f aca="false">IF('Pedido e Cotação'!I71=0,"",IF(AND('Pedido e Cotação'!I71="Fosforilação",'Pedido e Cotação'!F71=10),AL$39,IF(AND('Pedido e Cotação'!I71="Fosforilação",'Pedido e Cotação'!F71=25),AM$39,IF(AND('Pedido e Cotação'!I71="Fosforilação",'Pedido e Cotação'!F71=50),AN$39,IF(AND('Pedido e Cotação'!I71="Fosforilação",'Pedido e Cotação'!F71=100),AO$39,IF(AND('Pedido e Cotação'!I71="Fosforilação",'Pedido e Cotação'!F71=200),AP$39,IF(AND('Pedido e Cotação'!I71="Fosforilação",'Pedido e Cotação'!F71=1000),AQ$39,"")))))))</f>
        <v/>
      </c>
      <c r="AG61" s="242" t="str">
        <f aca="false">IF('Pedido e Cotação'!I71=0,"",IF(AND('Pedido e Cotação'!I71="Thiol C6",'Pedido e Cotação'!F71=10),AL$34,IF(AND('Pedido e Cotação'!I71="Thiol C6",'Pedido e Cotação'!F71=25),AM$34,IF(AND('Pedido e Cotação'!I71="Thiol C6",'Pedido e Cotação'!F71=50),AN$34,IF(AND('Pedido e Cotação'!I71="Thiol C6",'Pedido e Cotação'!F71=100),AO$34,IF(AND('Pedido e Cotação'!I71="Thiol C6",'Pedido e Cotação'!F71=200),AP$34,IF(AND('Pedido e Cotação'!I71="Thiol C6",'Pedido e Cotação'!F71=1000),AQ$34,"")))))))</f>
        <v/>
      </c>
      <c r="AH61" s="242" t="str">
        <f aca="false">IF('Pedido e Cotação'!I71=0,"",IF(AND('Pedido e Cotação'!I71="Dithiol Serinol",'Pedido e Cotação'!F71=10),AL$35,IF(AND('Pedido e Cotação'!I71="Dithiol Serinol",'Pedido e Cotação'!F71=25),AM$35,IF(AND('Pedido e Cotação'!I71="Dithiol Serinol",'Pedido e Cotação'!F71=50),AN$35,IF(AND('Pedido e Cotação'!I71="Dithiol Serinol",'Pedido e Cotação'!F71=100),AO$35,IF(AND('Pedido e Cotação'!I71="Dithiol Serinol",'Pedido e Cotação'!F71=200),AP$35,IF(AND('Pedido e Cotação'!I71="Dithiol Serinol",'Pedido e Cotação'!F71=1000),AQ$35,"")))))))</f>
        <v/>
      </c>
      <c r="AI61" s="241" t="n">
        <f aca="false">SUM(A61:AH61)</f>
        <v>0</v>
      </c>
    </row>
    <row r="62" customFormat="false" ht="12.75" hidden="false" customHeight="false" outlineLevel="0" collapsed="false">
      <c r="A62" s="241" t="str">
        <f aca="false">IF('Pedido e Cotação'!H72=0,"",IF(AND('Pedido e Cotação'!H72="FAM",'Pedido e Cotação'!F72=10),AL$6,IF(AND('Pedido e Cotação'!H72="FAM",'Pedido e Cotação'!F72=25),AM$6,IF(AND('Pedido e Cotação'!H72="FAM",'Pedido e Cotação'!F72=50),AN$6,IF(AND('Pedido e Cotação'!H72="FAM",'Pedido e Cotação'!F72=100),AO$6,IF(AND('Pedido e Cotação'!H72="FAM",'Pedido e Cotação'!F72=200),AP$6,IF(AND('Pedido e Cotação'!H72="FAM",'Pedido e Cotação'!F72=1000),AQ$6,"")))))))</f>
        <v/>
      </c>
      <c r="B62" s="241" t="str">
        <f aca="false">IF('Pedido e Cotação'!H72=0,"",IF(AND('Pedido e Cotação'!H72="Fosforilação",'Pedido e Cotação'!F72=10),AL$7,IF(AND('Pedido e Cotação'!H72="Fosforilação",'Pedido e Cotação'!F72=25),AM$7,IF(AND('Pedido e Cotação'!H72="Fosforilação",'Pedido e Cotação'!F72=50),AN$7,IF(AND('Pedido e Cotação'!H72="Fosforilação",'Pedido e Cotação'!F72=100),AO$7,IF(AND('Pedido e Cotação'!H72="Fosforilação",'Pedido e Cotação'!F72=200),AP$7,IF(AND('Pedido e Cotação'!H72="Fosforilação",'Pedido e Cotação'!F72=1000),AQ$7,"")))))))</f>
        <v/>
      </c>
      <c r="C62" s="241" t="str">
        <f aca="false">IF('Pedido e Cotação'!H72=0,"",IF(AND('Pedido e Cotação'!H72="Quasar 570",'Pedido e Cotação'!F72=10),AL$8,IF(AND('Pedido e Cotação'!H72="Quasar 570",'Pedido e Cotação'!F72=25),AM$8,IF(AND('Pedido e Cotação'!H72="Quasar 570",'Pedido e Cotação'!F72=50),AN$8,IF(AND('Pedido e Cotação'!H72="Quasar 570",'Pedido e Cotação'!F72=100),AO$8,IF(AND('Pedido e Cotação'!H72="Quasar 570",'Pedido e Cotação'!F72=200),AP$8,IF(AND('Pedido e Cotação'!H72="Quasar 570",'Pedido e Cotação'!F72=1000),AQ$8,"")))))))</f>
        <v/>
      </c>
      <c r="D62" s="241" t="str">
        <f aca="false">IF('Pedido e Cotação'!H72=0,"",IF(AND('Pedido e Cotação'!H72="Quasar 670",'Pedido e Cotação'!F72=10),AL$9,IF(AND('Pedido e Cotação'!H72="Quasar 670",'Pedido e Cotação'!F72=25),AM$9,IF(AND('Pedido e Cotação'!H72="Quasar 670",'Pedido e Cotação'!F72=50),AN$9,IF(AND('Pedido e Cotação'!H72="Quasar 670",'Pedido e Cotação'!F72=100),AO$9,IF(AND('Pedido e Cotação'!H72="Quasar 670",'Pedido e Cotação'!F72=200),AP$9,IF(AND('Pedido e Cotação'!H72="Quasar 670",'Pedido e Cotação'!F72=1000),AQ$9,"")))))))</f>
        <v/>
      </c>
      <c r="E62" s="241" t="str">
        <f aca="false">IF('Pedido e Cotação'!H72=0,"",IF(AND('Pedido e Cotação'!H72="Quasar 705",'Pedido e Cotação'!F72=10),AL$10,IF(AND('Pedido e Cotação'!H72="Quasar 705",'Pedido e Cotação'!F72=25),AM$10,IF(AND('Pedido e Cotação'!H72="Quasar 705",'Pedido e Cotação'!F72=50),AN$10,IF(AND('Pedido e Cotação'!H72="Quasar 705",'Pedido e Cotação'!F72=100),AO$10,IF(AND('Pedido e Cotação'!H72="Quasar 705",'Pedido e Cotação'!F72=200),AP$10,IF(AND('Pedido e Cotação'!H72="Quasar 705",'Pedido e Cotação'!F72=1000),AQ$10,"")))))))</f>
        <v/>
      </c>
      <c r="F62" s="241" t="str">
        <f aca="false">IF('Pedido e Cotação'!H72=0,"",IF(AND('Pedido e Cotação'!H72="CAL Flúor Orange 560",'Pedido e Cotação'!F72=10),AL$11,IF(AND('Pedido e Cotação'!H72="CAL Flúor Orange 560",'Pedido e Cotação'!F72=25),AM$11,IF(AND('Pedido e Cotação'!H72="CAL Flúor Orange 560",'Pedido e Cotação'!F72=50),AN$11,IF(AND('Pedido e Cotação'!H72="CAL Flúor Orange 560",'Pedido e Cotação'!F72=100),AO$11,IF(AND('Pedido e Cotação'!H72="CAL Flúor Orange 560",'Pedido e Cotação'!F72=200),AP$11,IF(AND('Pedido e Cotação'!H72="CAL Flúor Orange 560",'Pedido e Cotação'!F72=1000),AQ$11,"")))))))</f>
        <v/>
      </c>
      <c r="G62" s="241" t="str">
        <f aca="false">IF('Pedido e Cotação'!H72=0,"",IF(AND('Pedido e Cotação'!H72="CAL Flúor Red 590",'Pedido e Cotação'!F72=10),AL$12,IF(AND('Pedido e Cotação'!H72="CAL Flúor Red 590",'Pedido e Cotação'!F72=25),AM$12,IF(AND('Pedido e Cotação'!H72="CAL Flúor Red 590",'Pedido e Cotação'!F72=50),AN$12,IF(AND('Pedido e Cotação'!H72="CAL Flúor Red 590",'Pedido e Cotação'!F72=100),AO$12,IF(AND('Pedido e Cotação'!H72="CAL Flúor Red 590",'Pedido e Cotação'!F72=200),AP$12,IF(AND('Pedido e Cotação'!H72="CAL Flúor Red 590",'Pedido e Cotação'!F72=1000),AQ$12,"")))))))</f>
        <v/>
      </c>
      <c r="H62" s="241" t="str">
        <f aca="false">IF('Pedido e Cotação'!H72=0,"",IF(AND('Pedido e Cotação'!H72="CAL Flúor Red 610",'Pedido e Cotação'!F72=10),AL$13,IF(AND('Pedido e Cotação'!H72="CAL Flúor Red 610",'Pedido e Cotação'!F72=25),AM$13,IF(AND('Pedido e Cotação'!H72="CAL Flúor Red 610",'Pedido e Cotação'!F72=50),AN$13,IF(AND('Pedido e Cotação'!H72="CAL Flúor Red 610",'Pedido e Cotação'!F72=100),AO$13,IF(AND('Pedido e Cotação'!H72="CAL Flúor Red 610",'Pedido e Cotação'!F72=200),AP$13,IF(AND('Pedido e Cotação'!H72="CAL Flúor Red 610",'Pedido e Cotação'!F72=1000),AQ$13,"")))))))</f>
        <v/>
      </c>
      <c r="I62" s="241" t="str">
        <f aca="false">IF('Pedido e Cotação'!H72=0,"",IF(AND('Pedido e Cotação'!H72="TET",'Pedido e Cotação'!F72=10),AL$14,IF(AND('Pedido e Cotação'!H72="TET",'Pedido e Cotação'!F72=25),AM$14,IF(AND('Pedido e Cotação'!H72="TET",'Pedido e Cotação'!F72=50),AN$14,IF(AND('Pedido e Cotação'!H72="TET",'Pedido e Cotação'!F72=100),AO$14,IF(AND('Pedido e Cotação'!H72="TET",'Pedido e Cotação'!F72=200),AP$14,IF(AND('Pedido e Cotação'!H72="TET",'Pedido e Cotação'!F72=1000),AQ$14,"")))))))</f>
        <v/>
      </c>
      <c r="J62" s="241" t="str">
        <f aca="false">IF('Pedido e Cotação'!H72=0,"",IF(AND('Pedido e Cotação'!H72="PEG-6",'Pedido e Cotação'!F72=10),AL$19,IF(AND('Pedido e Cotação'!H72="PEG-6",'Pedido e Cotação'!F72=25),AM$19,IF(AND('Pedido e Cotação'!H72="PEG-6",'Pedido e Cotação'!F72=50),AN$19,IF(AND('Pedido e Cotação'!H72="PEG-6",'Pedido e Cotação'!F72=100),AO$19,IF(AND('Pedido e Cotação'!H72="PEG-6",'Pedido e Cotação'!F72=200),AP$19,IF(AND('Pedido e Cotação'!H72="PEG-6",'Pedido e Cotação'!F72=1000),AQ$19,"")))))))</f>
        <v/>
      </c>
      <c r="K62" s="241" t="str">
        <f aca="false">IF('Pedido e Cotação'!H72=0,"",IF(AND('Pedido e Cotação'!H72="Biotina",'Pedido e Cotação'!F72=10),AL$18,IF(AND('Pedido e Cotação'!H72="Biotina",'Pedido e Cotação'!F72=25),AM$18,IF(AND('Pedido e Cotação'!H72="Biotina",'Pedido e Cotação'!F72=50),AN$18,IF(AND('Pedido e Cotação'!H72="Biotina",'Pedido e Cotação'!F72=100),AO$18,IF(AND('Pedido e Cotação'!H72="Biotina",'Pedido e Cotação'!F72=200),AP$18,IF(AND('Pedido e Cotação'!H72="Biotina",'Pedido e Cotação'!F72=1000),AQ$18,"")))))))</f>
        <v/>
      </c>
      <c r="L62" s="241" t="str">
        <f aca="false">IF('Pedido e Cotação'!H72=0,"",IF(AND('Pedido e Cotação'!H72="Thiol C6",'Pedido e Cotação'!F72=10),AL$22,IF(AND('Pedido e Cotação'!H72="Thiol C6",'Pedido e Cotação'!F72=25),AM$22,IF(AND('Pedido e Cotação'!H72="Thiol C6",'Pedido e Cotação'!F72=50),AN$22,IF(AND('Pedido e Cotação'!H72="Thiol C6",'Pedido e Cotação'!F72=100),AO$22,IF(AND('Pedido e Cotação'!H72="Thiol C6",'Pedido e Cotação'!F72=200),AP$22,IF(AND('Pedido e Cotação'!H72="Thiol C6",'Pedido e Cotação'!F72=1000),AQ$22,"")))))))</f>
        <v/>
      </c>
      <c r="M62" s="241" t="str">
        <f aca="false">IF('Pedido e Cotação'!H72=0,"",IF(AND('Pedido e Cotação'!H72="Cy3",'Pedido e Cotação'!F72=10),AL$16,IF(AND('Pedido e Cotação'!H72="Cy3",'Pedido e Cotação'!F72=25),AM$16,IF(AND('Pedido e Cotação'!H72="Cy3",'Pedido e Cotação'!F72=50),AN$16,IF(AND('Pedido e Cotação'!H72="Cy3",'Pedido e Cotação'!F72=100),AO$16,IF(AND('Pedido e Cotação'!H72="Cy3",'Pedido e Cotação'!F72=200),AP$16,IF(AND('Pedido e Cotação'!H72="Cy3",'Pedido e Cotação'!F72=1000),AQ$16,"")))))))</f>
        <v/>
      </c>
      <c r="N62" s="241" t="str">
        <f aca="false">IF('Pedido e Cotação'!H72=0,"",IF(AND('Pedido e Cotação'!H72="Cy5",'Pedido e Cotação'!F72=10),AL$17,IF(AND('Pedido e Cotação'!H72="Cy5",'Pedido e Cotação'!F72=25),AM$17,IF(AND('Pedido e Cotação'!H72="Cy5",'Pedido e Cotação'!F72=50),AN$17,IF(AND('Pedido e Cotação'!H72="Cy5",'Pedido e Cotação'!F72=100),AO$17,IF(AND('Pedido e Cotação'!H72="Cy5",'Pedido e Cotação'!F72=200),AP$17,IF(AND('Pedido e Cotação'!H72="Cy5",'Pedido e Cotação'!F72=1000),AQ$17,"")))))))</f>
        <v/>
      </c>
      <c r="O62" s="241" t="str">
        <f aca="false">IF('Pedido e Cotação'!H72=0,"",IF(AND('Pedido e Cotação'!H72="C3 Spacer",'Pedido e Cotação'!F72=10),AL$20,IF(AND('Pedido e Cotação'!H72="C3 Spacer",'Pedido e Cotação'!F72=25),AM$20,IF(AND('Pedido e Cotação'!H72="C3 Spacer",'Pedido e Cotação'!F72=50),AN$20,IF(AND('Pedido e Cotação'!H72="C3 Spacer",'Pedido e Cotação'!F72=100),AO$20,IF(AND('Pedido e Cotação'!H72="C3 Spacer",'Pedido e Cotação'!F72=200),AP$20,IF(AND('Pedido e Cotação'!H72="C3 Spacer",'Pedido e Cotação'!F72=1000),AQ$20,"")))))))</f>
        <v/>
      </c>
      <c r="P62" s="241" t="str">
        <f aca="false">IF('Pedido e Cotação'!H72=0,"",IF(AND('Pedido e Cotação'!H72="C6 Spacer",'Pedido e Cotação'!F72=10),AL$21,IF(AND('Pedido e Cotação'!H72="C6 Spacer",'Pedido e Cotação'!F72=25),AM$21,IF(AND('Pedido e Cotação'!H72="C6 Spacer",'Pedido e Cotação'!F72=50),AN$21,IF(AND('Pedido e Cotação'!H72="C6 Spacer",'Pedido e Cotação'!F72=100),AO$21,IF(AND('Pedido e Cotação'!H72="C6 Spacer",'Pedido e Cotação'!F72=200),AP$21,IF(AND('Pedido e Cotação'!H72="C6 Spacer",'Pedido e Cotação'!F72=1000),AQ$21,"")))))))</f>
        <v/>
      </c>
      <c r="Q62" s="241" t="str">
        <f aca="false">IF('Pedido e Cotação'!H72=0,"",IF(AND('Pedido e Cotação'!H72="HEX",'Pedido e Cotação'!F72=10),AL$15,IF(AND('Pedido e Cotação'!H72="HEX",'Pedido e Cotação'!F72=25),AM$15,IF(AND('Pedido e Cotação'!H72="HEX",'Pedido e Cotação'!F72=50),AN$15,IF(AND('Pedido e Cotação'!H72="HEX",'Pedido e Cotação'!F72=100),AO$15,IF(AND('Pedido e Cotação'!H72="HEX",'Pedido e Cotação'!F72=200),AP$15,IF(AND('Pedido e Cotação'!H72="HEX",'Pedido e Cotação'!F72=1000),AQ$15,"")))))))</f>
        <v/>
      </c>
      <c r="R62" s="241" t="str">
        <f aca="false">IF('Pedido e Cotação'!H72=0,"",IF(AND('Pedido e Cotação'!H72="Amino C6",'Pedido e Cotação'!F72=10),AL$23,IF(AND('Pedido e Cotação'!H72="Amino C6",'Pedido e Cotação'!F72=25),AM$23,IF(AND('Pedido e Cotação'!H72="Amino C6",'Pedido e Cotação'!F72=50),AN$23,IF(AND('Pedido e Cotação'!H72="Amino C6",'Pedido e Cotação'!F72=100),AO$23,IF(AND('Pedido e Cotação'!H72="Amino C6",'Pedido e Cotação'!F72=200),AP$23,IF(AND('Pedido e Cotação'!H72="Amino C6",'Pedido e Cotação'!F72=1000),AQ$23,"")))))))</f>
        <v/>
      </c>
      <c r="S62" s="241" t="str">
        <f aca="false">IF('Pedido e Cotação'!I72=0,"",IF(AND('Pedido e Cotação'!I72="FAM",'Pedido e Cotação'!F72=10),AL$24,IF(AND('Pedido e Cotação'!I72="FAM",'Pedido e Cotação'!F72=25),AM$24,IF(AND('Pedido e Cotação'!I72="FAM",'Pedido e Cotação'!F72=50),AN$24,IF(AND('Pedido e Cotação'!I72="FAM",'Pedido e Cotação'!F72=100),AO$24,IF(AND('Pedido e Cotação'!I72="FAM",'Pedido e Cotação'!F72=200),AP$24,IF(AND('Pedido e Cotação'!I72="FAM",'Pedido e Cotação'!F72=1000),AQ$24,"")))))))</f>
        <v/>
      </c>
      <c r="T62" s="241" t="str">
        <f aca="false">IF('Pedido e Cotação'!I72=0,"",IF(AND('Pedido e Cotação'!I72="Amino On",'Pedido e Cotação'!F72=10),AL$25,IF(AND('Pedido e Cotação'!I72="Amino On",'Pedido e Cotação'!F72=25),AM$25,IF(AND('Pedido e Cotação'!I72="Amino On",'Pedido e Cotação'!F72=50),AN$25,IF(AND('Pedido e Cotação'!I72="Amino On",'Pedido e Cotação'!F72=100),AO$25,IF(AND('Pedido e Cotação'!I72="Amino On",'Pedido e Cotação'!F72=200),AP$25,IF(AND('Pedido e Cotação'!I72="Amino On",'Pedido e Cotação'!F72=1000),AQ$25,"")))))))</f>
        <v/>
      </c>
      <c r="U62" s="241" t="str">
        <f aca="false">IF('Pedido e Cotação'!I72=0,"",IF(AND('Pedido e Cotação'!I72="TAMRA",'Pedido e Cotação'!F72=10),AL$26,IF(AND('Pedido e Cotação'!I72="TAMRA",'Pedido e Cotação'!F72=25),AM$26,IF(AND('Pedido e Cotação'!I72="TAMRA",'Pedido e Cotação'!F72=50),AN$26,IF(AND('Pedido e Cotação'!I72="TAMRA",'Pedido e Cotação'!F72=100),AO$26,IF(AND('Pedido e Cotação'!I72="TAMRA",'Pedido e Cotação'!F72=200),AP$26,IF(AND('Pedido e Cotação'!I72="TAMRA",'Pedido e Cotação'!F72=1000),AQ$26,"")))))))</f>
        <v/>
      </c>
      <c r="V62" s="241" t="str">
        <f aca="false">IF('Pedido e Cotação'!I72=0,"",IF(AND('Pedido e Cotação'!I72="BHQ 1",'Pedido e Cotação'!F72=10),AL$27,IF(AND('Pedido e Cotação'!I72="BHQ 1",'Pedido e Cotação'!F72=25),AM$27,IF(AND('Pedido e Cotação'!I72="BHQ 1",'Pedido e Cotação'!F72=50),AN$27,IF(AND('Pedido e Cotação'!I72="BHQ 1",'Pedido e Cotação'!F72=100),AO$27,IF(AND('Pedido e Cotação'!I72="BHQ 1",'Pedido e Cotação'!F72=200),AP$27,IF(AND('Pedido e Cotação'!I72="BHQ 1",'Pedido e Cotação'!F72=1000),AQ$27,"")))))))</f>
        <v/>
      </c>
      <c r="W62" s="241" t="str">
        <f aca="false">IF('Pedido e Cotação'!I72=0,"",IF(AND('Pedido e Cotação'!I72="BHQ 2",'Pedido e Cotação'!F72=10),AL$28,IF(AND('Pedido e Cotação'!I72="BHQ 2",'Pedido e Cotação'!F72=25),AM$28,IF(AND('Pedido e Cotação'!I72="BHQ 2",'Pedido e Cotação'!F72=50),AN$28,IF(AND('Pedido e Cotação'!I72="BHQ 2",'Pedido e Cotação'!F72=100),AO$28,IF(AND('Pedido e Cotação'!I72="BHQ 2",'Pedido e Cotação'!F72=200),AP$28,IF(AND('Pedido e Cotação'!I72="BHQ 2",'Pedido e Cotação'!F72=1000),AQ$28,"")))))))</f>
        <v/>
      </c>
      <c r="X62" s="241" t="str">
        <f aca="false">IF('Pedido e Cotação'!I72=0,"",IF(AND('Pedido e Cotação'!I72="BHQ 3",'Pedido e Cotação'!F72=10),AL$29,IF(AND('Pedido e Cotação'!I72="BHQ 3",'Pedido e Cotação'!F72=25),AM$29,IF(AND('Pedido e Cotação'!I72="BHQ 3",'Pedido e Cotação'!F72=50),AN$29,IF(AND('Pedido e Cotação'!I72="BHQ 3",'Pedido e Cotação'!F72=100),AO$29,IF(AND('Pedido e Cotação'!I72="BHQ 3",'Pedido e Cotação'!F72=200),AP$29,IF(AND('Pedido e Cotação'!I72="BHQ 3",'Pedido e Cotação'!F72=1000),AQ$29,"")))))))</f>
        <v/>
      </c>
      <c r="Y62" s="241" t="str">
        <f aca="false">IF('Pedido e Cotação'!I72=0,"",IF(AND('Pedido e Cotação'!I72="ROX",'Pedido e Cotação'!F72=10),AL$31,IF(AND('Pedido e Cotação'!I72="ROX",'Pedido e Cotação'!F72=25),AM$31,IF(AND('Pedido e Cotação'!I72="ROX",'Pedido e Cotação'!F72=50),AN$31,IF(AND('Pedido e Cotação'!I72="ROX",'Pedido e Cotação'!F72=100),AO$31,IF(AND('Pedido e Cotação'!I72="ROX",'Pedido e Cotação'!F72=200),AP$31,IF(AND('Pedido e Cotação'!I72="ROX",'Pedido e Cotação'!F72=1000),AQ$31,"")))))))</f>
        <v/>
      </c>
      <c r="Z62" s="241" t="str">
        <f aca="false">IF('Pedido e Cotação'!I72=0,"",IF(AND('Pedido e Cotação'!I72="Dabcyl",'Pedido e Cotação'!F72=10),AL$30,IF(AND('Pedido e Cotação'!I72="Dabcyl",'Pedido e Cotação'!F72=25),AM$30,IF(AND('Pedido e Cotação'!I72="Dabcyl",'Pedido e Cotação'!F72=50),AN$30,IF(AND('Pedido e Cotação'!I72="Dabcyl",'Pedido e Cotação'!F72=100),AO$30,IF(AND('Pedido e Cotação'!I72="Dabcyl",'Pedido e Cotação'!F72=200),AP$30,IF(AND('Pedido e Cotação'!I72="Dabcyl",'Pedido e Cotação'!F72=1000),AQ$30,"")))))))</f>
        <v/>
      </c>
      <c r="AA62" s="242" t="str">
        <f aca="false">IF('Pedido e Cotação'!I72=0,"",IF(AND('Pedido e Cotação'!I72="Colesterol TEG",'Pedido e Cotação'!F72=10),AL$32,IF(AND('Pedido e Cotação'!I72="Colesterol TEG",'Pedido e Cotação'!F72=25),AM$32,IF(AND('Pedido e Cotação'!I72="Colesterol TEG",'Pedido e Cotação'!F72=50),AN$32,IF(AND('Pedido e Cotação'!I72="Colesterol TEG",'Pedido e Cotação'!F72=100),AO$32,IF(AND('Pedido e Cotação'!I72="Colesterol TEG",'Pedido e Cotação'!F72=200),AP$32,IF(AND('Pedido e Cotação'!I72="Colesterol TEG",'Pedido e Cotação'!F72=1000),AQ$32,"")))))))</f>
        <v/>
      </c>
      <c r="AB62" s="242" t="str">
        <f aca="false">IF('Pedido e Cotação'!I72=0,"",IF(AND('Pedido e Cotação'!I72="Ferroceno",'Pedido e Cotação'!F72=10),AL$33,IF(AND('Pedido e Cotação'!I72="Ferroceno",'Pedido e Cotação'!F72=25),AM$33,IF(AND('Pedido e Cotação'!I72="Ferroceno",'Pedido e Cotação'!F72=50),AN$33,IF(AND('Pedido e Cotação'!I72="Ferroceno",'Pedido e Cotação'!F72=100),AO$33,IF(AND('Pedido e Cotação'!I72="Ferroceno",'Pedido e Cotação'!F72=200),AP$33,IF(AND('Pedido e Cotação'!I72="Ferroceno",'Pedido e Cotação'!F72=1000),AQ$33,"")))))))</f>
        <v/>
      </c>
      <c r="AC62" s="242" t="str">
        <f aca="false">IF('Pedido e Cotação'!I72=0,"",IF(AND('Pedido e Cotação'!I72="Spacer C3",'Pedido e Cotação'!F72=10),AL$36,IF(AND('Pedido e Cotação'!I72="Spacer C3",'Pedido e Cotação'!F72=25),AM$36,IF(AND('Pedido e Cotação'!I72="Spacer C3",'Pedido e Cotação'!F72=50),AN$36,IF(AND('Pedido e Cotação'!I72="Spacer C3",'Pedido e Cotação'!F72=100),AO$36,IF(AND('Pedido e Cotação'!I72="Spacer C3",'Pedido e Cotação'!F72=200),AP$36,IF(AND('Pedido e Cotação'!I72="Spacer C3",'Pedido e Cotação'!F72=1000),AQ$36,"")))))))</f>
        <v/>
      </c>
      <c r="AD62" s="242" t="str">
        <f aca="false">IF('Pedido e Cotação'!I72=0,"",IF(AND('Pedido e Cotação'!I72="Spacer C6",'Pedido e Cotação'!F72=10),AL$37,IF(AND('Pedido e Cotação'!I72="Spacer C6",'Pedido e Cotação'!F72=25),AM$37,IF(AND('Pedido e Cotação'!I72="Spacer C6",'Pedido e Cotação'!F72=50),AN$37,IF(AND('Pedido e Cotação'!I72="Spacer C6",'Pedido e Cotação'!F72=100),AO$37,IF(AND('Pedido e Cotação'!I72="Spacer C6",'Pedido e Cotação'!F72=200),AP$37,IF(AND('Pedido e Cotação'!I72="Spacer C6",'Pedido e Cotação'!F72=1000),AQ$37,"")))))))</f>
        <v/>
      </c>
      <c r="AE62" s="242" t="str">
        <f aca="false">IF('Pedido e Cotação'!I72=0,"",IF(AND('Pedido e Cotação'!I72="Biotina",'Pedido e Cotação'!F72=10),AL$38,IF(AND('Pedido e Cotação'!I72="Biotina",'Pedido e Cotação'!F72=25),AM$38,IF(AND('Pedido e Cotação'!I72="Biotina",'Pedido e Cotação'!F72=50),AN$38,IF(AND('Pedido e Cotação'!I72="Biotina",'Pedido e Cotação'!F72=100),AO$38,IF(AND('Pedido e Cotação'!I72="Biotina",'Pedido e Cotação'!F72=200),AP$38,IF(AND('Pedido e Cotação'!I72="Biotina",'Pedido e Cotação'!F72=1000),AQ$38,"")))))))</f>
        <v/>
      </c>
      <c r="AF62" s="242" t="str">
        <f aca="false">IF('Pedido e Cotação'!I72=0,"",IF(AND('Pedido e Cotação'!I72="Fosforilação",'Pedido e Cotação'!F72=10),AL$39,IF(AND('Pedido e Cotação'!I72="Fosforilação",'Pedido e Cotação'!F72=25),AM$39,IF(AND('Pedido e Cotação'!I72="Fosforilação",'Pedido e Cotação'!F72=50),AN$39,IF(AND('Pedido e Cotação'!I72="Fosforilação",'Pedido e Cotação'!F72=100),AO$39,IF(AND('Pedido e Cotação'!I72="Fosforilação",'Pedido e Cotação'!F72=200),AP$39,IF(AND('Pedido e Cotação'!I72="Fosforilação",'Pedido e Cotação'!F72=1000),AQ$39,"")))))))</f>
        <v/>
      </c>
      <c r="AG62" s="242" t="str">
        <f aca="false">IF('Pedido e Cotação'!I72=0,"",IF(AND('Pedido e Cotação'!I72="Thiol C6",'Pedido e Cotação'!F72=10),AL$34,IF(AND('Pedido e Cotação'!I72="Thiol C6",'Pedido e Cotação'!F72=25),AM$34,IF(AND('Pedido e Cotação'!I72="Thiol C6",'Pedido e Cotação'!F72=50),AN$34,IF(AND('Pedido e Cotação'!I72="Thiol C6",'Pedido e Cotação'!F72=100),AO$34,IF(AND('Pedido e Cotação'!I72="Thiol C6",'Pedido e Cotação'!F72=200),AP$34,IF(AND('Pedido e Cotação'!I72="Thiol C6",'Pedido e Cotação'!F72=1000),AQ$34,"")))))))</f>
        <v/>
      </c>
      <c r="AH62" s="242" t="str">
        <f aca="false">IF('Pedido e Cotação'!I72=0,"",IF(AND('Pedido e Cotação'!I72="Dithiol Serinol",'Pedido e Cotação'!F72=10),AL$35,IF(AND('Pedido e Cotação'!I72="Dithiol Serinol",'Pedido e Cotação'!F72=25),AM$35,IF(AND('Pedido e Cotação'!I72="Dithiol Serinol",'Pedido e Cotação'!F72=50),AN$35,IF(AND('Pedido e Cotação'!I72="Dithiol Serinol",'Pedido e Cotação'!F72=100),AO$35,IF(AND('Pedido e Cotação'!I72="Dithiol Serinol",'Pedido e Cotação'!F72=200),AP$35,IF(AND('Pedido e Cotação'!I72="Dithiol Serinol",'Pedido e Cotação'!F72=1000),AQ$35,"")))))))</f>
        <v/>
      </c>
      <c r="AI62" s="241" t="n">
        <f aca="false">SUM(A62:AH62)</f>
        <v>0</v>
      </c>
    </row>
    <row r="63" customFormat="false" ht="12.75" hidden="false" customHeight="false" outlineLevel="0" collapsed="false">
      <c r="A63" s="241" t="str">
        <f aca="false">IF('Pedido e Cotação'!H73=0,"",IF(AND('Pedido e Cotação'!H73="FAM",'Pedido e Cotação'!F73=10),AL$6,IF(AND('Pedido e Cotação'!H73="FAM",'Pedido e Cotação'!F73=25),AM$6,IF(AND('Pedido e Cotação'!H73="FAM",'Pedido e Cotação'!F73=50),AN$6,IF(AND('Pedido e Cotação'!H73="FAM",'Pedido e Cotação'!F73=100),AO$6,IF(AND('Pedido e Cotação'!H73="FAM",'Pedido e Cotação'!F73=200),AP$6,IF(AND('Pedido e Cotação'!H73="FAM",'Pedido e Cotação'!F73=1000),AQ$6,"")))))))</f>
        <v/>
      </c>
      <c r="B63" s="241" t="str">
        <f aca="false">IF('Pedido e Cotação'!H73=0,"",IF(AND('Pedido e Cotação'!H73="Fosforilação",'Pedido e Cotação'!F73=10),AL$7,IF(AND('Pedido e Cotação'!H73="Fosforilação",'Pedido e Cotação'!F73=25),AM$7,IF(AND('Pedido e Cotação'!H73="Fosforilação",'Pedido e Cotação'!F73=50),AN$7,IF(AND('Pedido e Cotação'!H73="Fosforilação",'Pedido e Cotação'!F73=100),AO$7,IF(AND('Pedido e Cotação'!H73="Fosforilação",'Pedido e Cotação'!F73=200),AP$7,IF(AND('Pedido e Cotação'!H73="Fosforilação",'Pedido e Cotação'!F73=1000),AQ$7,"")))))))</f>
        <v/>
      </c>
      <c r="C63" s="241" t="str">
        <f aca="false">IF('Pedido e Cotação'!H73=0,"",IF(AND('Pedido e Cotação'!H73="Quasar 570",'Pedido e Cotação'!F73=10),AL$8,IF(AND('Pedido e Cotação'!H73="Quasar 570",'Pedido e Cotação'!F73=25),AM$8,IF(AND('Pedido e Cotação'!H73="Quasar 570",'Pedido e Cotação'!F73=50),AN$8,IF(AND('Pedido e Cotação'!H73="Quasar 570",'Pedido e Cotação'!F73=100),AO$8,IF(AND('Pedido e Cotação'!H73="Quasar 570",'Pedido e Cotação'!F73=200),AP$8,IF(AND('Pedido e Cotação'!H73="Quasar 570",'Pedido e Cotação'!F73=1000),AQ$8,"")))))))</f>
        <v/>
      </c>
      <c r="D63" s="241" t="str">
        <f aca="false">IF('Pedido e Cotação'!H73=0,"",IF(AND('Pedido e Cotação'!H73="Quasar 670",'Pedido e Cotação'!F73=10),AL$9,IF(AND('Pedido e Cotação'!H73="Quasar 670",'Pedido e Cotação'!F73=25),AM$9,IF(AND('Pedido e Cotação'!H73="Quasar 670",'Pedido e Cotação'!F73=50),AN$9,IF(AND('Pedido e Cotação'!H73="Quasar 670",'Pedido e Cotação'!F73=100),AO$9,IF(AND('Pedido e Cotação'!H73="Quasar 670",'Pedido e Cotação'!F73=200),AP$9,IF(AND('Pedido e Cotação'!H73="Quasar 670",'Pedido e Cotação'!F73=1000),AQ$9,"")))))))</f>
        <v/>
      </c>
      <c r="E63" s="241" t="str">
        <f aca="false">IF('Pedido e Cotação'!H73=0,"",IF(AND('Pedido e Cotação'!H73="Quasar 705",'Pedido e Cotação'!F73=10),AL$10,IF(AND('Pedido e Cotação'!H73="Quasar 705",'Pedido e Cotação'!F73=25),AM$10,IF(AND('Pedido e Cotação'!H73="Quasar 705",'Pedido e Cotação'!F73=50),AN$10,IF(AND('Pedido e Cotação'!H73="Quasar 705",'Pedido e Cotação'!F73=100),AO$10,IF(AND('Pedido e Cotação'!H73="Quasar 705",'Pedido e Cotação'!F73=200),AP$10,IF(AND('Pedido e Cotação'!H73="Quasar 705",'Pedido e Cotação'!F73=1000),AQ$10,"")))))))</f>
        <v/>
      </c>
      <c r="F63" s="241" t="str">
        <f aca="false">IF('Pedido e Cotação'!H73=0,"",IF(AND('Pedido e Cotação'!H73="CAL Flúor Orange 560",'Pedido e Cotação'!F73=10),AL$11,IF(AND('Pedido e Cotação'!H73="CAL Flúor Orange 560",'Pedido e Cotação'!F73=25),AM$11,IF(AND('Pedido e Cotação'!H73="CAL Flúor Orange 560",'Pedido e Cotação'!F73=50),AN$11,IF(AND('Pedido e Cotação'!H73="CAL Flúor Orange 560",'Pedido e Cotação'!F73=100),AO$11,IF(AND('Pedido e Cotação'!H73="CAL Flúor Orange 560",'Pedido e Cotação'!F73=200),AP$11,IF(AND('Pedido e Cotação'!H73="CAL Flúor Orange 560",'Pedido e Cotação'!F73=1000),AQ$11,"")))))))</f>
        <v/>
      </c>
      <c r="G63" s="241" t="str">
        <f aca="false">IF('Pedido e Cotação'!H73=0,"",IF(AND('Pedido e Cotação'!H73="CAL Flúor Red 590",'Pedido e Cotação'!F73=10),AL$12,IF(AND('Pedido e Cotação'!H73="CAL Flúor Red 590",'Pedido e Cotação'!F73=25),AM$12,IF(AND('Pedido e Cotação'!H73="CAL Flúor Red 590",'Pedido e Cotação'!F73=50),AN$12,IF(AND('Pedido e Cotação'!H73="CAL Flúor Red 590",'Pedido e Cotação'!F73=100),AO$12,IF(AND('Pedido e Cotação'!H73="CAL Flúor Red 590",'Pedido e Cotação'!F73=200),AP$12,IF(AND('Pedido e Cotação'!H73="CAL Flúor Red 590",'Pedido e Cotação'!F73=1000),AQ$12,"")))))))</f>
        <v/>
      </c>
      <c r="H63" s="241" t="str">
        <f aca="false">IF('Pedido e Cotação'!H73=0,"",IF(AND('Pedido e Cotação'!H73="CAL Flúor Red 610",'Pedido e Cotação'!F73=10),AL$13,IF(AND('Pedido e Cotação'!H73="CAL Flúor Red 610",'Pedido e Cotação'!F73=25),AM$13,IF(AND('Pedido e Cotação'!H73="CAL Flúor Red 610",'Pedido e Cotação'!F73=50),AN$13,IF(AND('Pedido e Cotação'!H73="CAL Flúor Red 610",'Pedido e Cotação'!F73=100),AO$13,IF(AND('Pedido e Cotação'!H73="CAL Flúor Red 610",'Pedido e Cotação'!F73=200),AP$13,IF(AND('Pedido e Cotação'!H73="CAL Flúor Red 610",'Pedido e Cotação'!F73=1000),AQ$13,"")))))))</f>
        <v/>
      </c>
      <c r="I63" s="241" t="str">
        <f aca="false">IF('Pedido e Cotação'!H73=0,"",IF(AND('Pedido e Cotação'!H73="TET",'Pedido e Cotação'!F73=10),AL$14,IF(AND('Pedido e Cotação'!H73="TET",'Pedido e Cotação'!F73=25),AM$14,IF(AND('Pedido e Cotação'!H73="TET",'Pedido e Cotação'!F73=50),AN$14,IF(AND('Pedido e Cotação'!H73="TET",'Pedido e Cotação'!F73=100),AO$14,IF(AND('Pedido e Cotação'!H73="TET",'Pedido e Cotação'!F73=200),AP$14,IF(AND('Pedido e Cotação'!H73="TET",'Pedido e Cotação'!F73=1000),AQ$14,"")))))))</f>
        <v/>
      </c>
      <c r="J63" s="241" t="str">
        <f aca="false">IF('Pedido e Cotação'!H73=0,"",IF(AND('Pedido e Cotação'!H73="PEG-6",'Pedido e Cotação'!F73=10),AL$19,IF(AND('Pedido e Cotação'!H73="PEG-6",'Pedido e Cotação'!F73=25),AM$19,IF(AND('Pedido e Cotação'!H73="PEG-6",'Pedido e Cotação'!F73=50),AN$19,IF(AND('Pedido e Cotação'!H73="PEG-6",'Pedido e Cotação'!F73=100),AO$19,IF(AND('Pedido e Cotação'!H73="PEG-6",'Pedido e Cotação'!F73=200),AP$19,IF(AND('Pedido e Cotação'!H73="PEG-6",'Pedido e Cotação'!F73=1000),AQ$19,"")))))))</f>
        <v/>
      </c>
      <c r="K63" s="241" t="str">
        <f aca="false">IF('Pedido e Cotação'!H73=0,"",IF(AND('Pedido e Cotação'!H73="Biotina",'Pedido e Cotação'!F73=10),AL$18,IF(AND('Pedido e Cotação'!H73="Biotina",'Pedido e Cotação'!F73=25),AM$18,IF(AND('Pedido e Cotação'!H73="Biotina",'Pedido e Cotação'!F73=50),AN$18,IF(AND('Pedido e Cotação'!H73="Biotina",'Pedido e Cotação'!F73=100),AO$18,IF(AND('Pedido e Cotação'!H73="Biotina",'Pedido e Cotação'!F73=200),AP$18,IF(AND('Pedido e Cotação'!H73="Biotina",'Pedido e Cotação'!F73=1000),AQ$18,"")))))))</f>
        <v/>
      </c>
      <c r="L63" s="241" t="str">
        <f aca="false">IF('Pedido e Cotação'!H73=0,"",IF(AND('Pedido e Cotação'!H73="Thiol C6",'Pedido e Cotação'!F73=10),AL$22,IF(AND('Pedido e Cotação'!H73="Thiol C6",'Pedido e Cotação'!F73=25),AM$22,IF(AND('Pedido e Cotação'!H73="Thiol C6",'Pedido e Cotação'!F73=50),AN$22,IF(AND('Pedido e Cotação'!H73="Thiol C6",'Pedido e Cotação'!F73=100),AO$22,IF(AND('Pedido e Cotação'!H73="Thiol C6",'Pedido e Cotação'!F73=200),AP$22,IF(AND('Pedido e Cotação'!H73="Thiol C6",'Pedido e Cotação'!F73=1000),AQ$22,"")))))))</f>
        <v/>
      </c>
      <c r="M63" s="241" t="str">
        <f aca="false">IF('Pedido e Cotação'!H73=0,"",IF(AND('Pedido e Cotação'!H73="Cy3",'Pedido e Cotação'!F73=10),AL$16,IF(AND('Pedido e Cotação'!H73="Cy3",'Pedido e Cotação'!F73=25),AM$16,IF(AND('Pedido e Cotação'!H73="Cy3",'Pedido e Cotação'!F73=50),AN$16,IF(AND('Pedido e Cotação'!H73="Cy3",'Pedido e Cotação'!F73=100),AO$16,IF(AND('Pedido e Cotação'!H73="Cy3",'Pedido e Cotação'!F73=200),AP$16,IF(AND('Pedido e Cotação'!H73="Cy3",'Pedido e Cotação'!F73=1000),AQ$16,"")))))))</f>
        <v/>
      </c>
      <c r="N63" s="241" t="str">
        <f aca="false">IF('Pedido e Cotação'!H73=0,"",IF(AND('Pedido e Cotação'!H73="Cy5",'Pedido e Cotação'!F73=10),AL$17,IF(AND('Pedido e Cotação'!H73="Cy5",'Pedido e Cotação'!F73=25),AM$17,IF(AND('Pedido e Cotação'!H73="Cy5",'Pedido e Cotação'!F73=50),AN$17,IF(AND('Pedido e Cotação'!H73="Cy5",'Pedido e Cotação'!F73=100),AO$17,IF(AND('Pedido e Cotação'!H73="Cy5",'Pedido e Cotação'!F73=200),AP$17,IF(AND('Pedido e Cotação'!H73="Cy5",'Pedido e Cotação'!F73=1000),AQ$17,"")))))))</f>
        <v/>
      </c>
      <c r="O63" s="241" t="str">
        <f aca="false">IF('Pedido e Cotação'!H73=0,"",IF(AND('Pedido e Cotação'!H73="C3 Spacer",'Pedido e Cotação'!F73=10),AL$20,IF(AND('Pedido e Cotação'!H73="C3 Spacer",'Pedido e Cotação'!F73=25),AM$20,IF(AND('Pedido e Cotação'!H73="C3 Spacer",'Pedido e Cotação'!F73=50),AN$20,IF(AND('Pedido e Cotação'!H73="C3 Spacer",'Pedido e Cotação'!F73=100),AO$20,IF(AND('Pedido e Cotação'!H73="C3 Spacer",'Pedido e Cotação'!F73=200),AP$20,IF(AND('Pedido e Cotação'!H73="C3 Spacer",'Pedido e Cotação'!F73=1000),AQ$20,"")))))))</f>
        <v/>
      </c>
      <c r="P63" s="241" t="str">
        <f aca="false">IF('Pedido e Cotação'!H73=0,"",IF(AND('Pedido e Cotação'!H73="C6 Spacer",'Pedido e Cotação'!F73=10),AL$21,IF(AND('Pedido e Cotação'!H73="C6 Spacer",'Pedido e Cotação'!F73=25),AM$21,IF(AND('Pedido e Cotação'!H73="C6 Spacer",'Pedido e Cotação'!F73=50),AN$21,IF(AND('Pedido e Cotação'!H73="C6 Spacer",'Pedido e Cotação'!F73=100),AO$21,IF(AND('Pedido e Cotação'!H73="C6 Spacer",'Pedido e Cotação'!F73=200),AP$21,IF(AND('Pedido e Cotação'!H73="C6 Spacer",'Pedido e Cotação'!F73=1000),AQ$21,"")))))))</f>
        <v/>
      </c>
      <c r="Q63" s="241" t="str">
        <f aca="false">IF('Pedido e Cotação'!H73=0,"",IF(AND('Pedido e Cotação'!H73="HEX",'Pedido e Cotação'!F73=10),AL$15,IF(AND('Pedido e Cotação'!H73="HEX",'Pedido e Cotação'!F73=25),AM$15,IF(AND('Pedido e Cotação'!H73="HEX",'Pedido e Cotação'!F73=50),AN$15,IF(AND('Pedido e Cotação'!H73="HEX",'Pedido e Cotação'!F73=100),AO$15,IF(AND('Pedido e Cotação'!H73="HEX",'Pedido e Cotação'!F73=200),AP$15,IF(AND('Pedido e Cotação'!H73="HEX",'Pedido e Cotação'!F73=1000),AQ$15,"")))))))</f>
        <v/>
      </c>
      <c r="R63" s="241" t="str">
        <f aca="false">IF('Pedido e Cotação'!H73=0,"",IF(AND('Pedido e Cotação'!H73="Amino C6",'Pedido e Cotação'!F73=10),AL$23,IF(AND('Pedido e Cotação'!H73="Amino C6",'Pedido e Cotação'!F73=25),AM$23,IF(AND('Pedido e Cotação'!H73="Amino C6",'Pedido e Cotação'!F73=50),AN$23,IF(AND('Pedido e Cotação'!H73="Amino C6",'Pedido e Cotação'!F73=100),AO$23,IF(AND('Pedido e Cotação'!H73="Amino C6",'Pedido e Cotação'!F73=200),AP$23,IF(AND('Pedido e Cotação'!H73="Amino C6",'Pedido e Cotação'!F73=1000),AQ$23,"")))))))</f>
        <v/>
      </c>
      <c r="S63" s="241" t="str">
        <f aca="false">IF('Pedido e Cotação'!I73=0,"",IF(AND('Pedido e Cotação'!I73="FAM",'Pedido e Cotação'!F73=10),AL$24,IF(AND('Pedido e Cotação'!I73="FAM",'Pedido e Cotação'!F73=25),AM$24,IF(AND('Pedido e Cotação'!I73="FAM",'Pedido e Cotação'!F73=50),AN$24,IF(AND('Pedido e Cotação'!I73="FAM",'Pedido e Cotação'!F73=100),AO$24,IF(AND('Pedido e Cotação'!I73="FAM",'Pedido e Cotação'!F73=200),AP$24,IF(AND('Pedido e Cotação'!I73="FAM",'Pedido e Cotação'!F73=1000),AQ$24,"")))))))</f>
        <v/>
      </c>
      <c r="T63" s="241" t="str">
        <f aca="false">IF('Pedido e Cotação'!I73=0,"",IF(AND('Pedido e Cotação'!I73="Amino On",'Pedido e Cotação'!F73=10),AL$25,IF(AND('Pedido e Cotação'!I73="Amino On",'Pedido e Cotação'!F73=25),AM$25,IF(AND('Pedido e Cotação'!I73="Amino On",'Pedido e Cotação'!F73=50),AN$25,IF(AND('Pedido e Cotação'!I73="Amino On",'Pedido e Cotação'!F73=100),AO$25,IF(AND('Pedido e Cotação'!I73="Amino On",'Pedido e Cotação'!F73=200),AP$25,IF(AND('Pedido e Cotação'!I73="Amino On",'Pedido e Cotação'!F73=1000),AQ$25,"")))))))</f>
        <v/>
      </c>
      <c r="U63" s="241" t="str">
        <f aca="false">IF('Pedido e Cotação'!I73=0,"",IF(AND('Pedido e Cotação'!I73="TAMRA",'Pedido e Cotação'!F73=10),AL$26,IF(AND('Pedido e Cotação'!I73="TAMRA",'Pedido e Cotação'!F73=25),AM$26,IF(AND('Pedido e Cotação'!I73="TAMRA",'Pedido e Cotação'!F73=50),AN$26,IF(AND('Pedido e Cotação'!I73="TAMRA",'Pedido e Cotação'!F73=100),AO$26,IF(AND('Pedido e Cotação'!I73="TAMRA",'Pedido e Cotação'!F73=200),AP$26,IF(AND('Pedido e Cotação'!I73="TAMRA",'Pedido e Cotação'!F73=1000),AQ$26,"")))))))</f>
        <v/>
      </c>
      <c r="V63" s="241" t="str">
        <f aca="false">IF('Pedido e Cotação'!I73=0,"",IF(AND('Pedido e Cotação'!I73="BHQ 1",'Pedido e Cotação'!F73=10),AL$27,IF(AND('Pedido e Cotação'!I73="BHQ 1",'Pedido e Cotação'!F73=25),AM$27,IF(AND('Pedido e Cotação'!I73="BHQ 1",'Pedido e Cotação'!F73=50),AN$27,IF(AND('Pedido e Cotação'!I73="BHQ 1",'Pedido e Cotação'!F73=100),AO$27,IF(AND('Pedido e Cotação'!I73="BHQ 1",'Pedido e Cotação'!F73=200),AP$27,IF(AND('Pedido e Cotação'!I73="BHQ 1",'Pedido e Cotação'!F73=1000),AQ$27,"")))))))</f>
        <v/>
      </c>
      <c r="W63" s="241" t="str">
        <f aca="false">IF('Pedido e Cotação'!I73=0,"",IF(AND('Pedido e Cotação'!I73="BHQ 2",'Pedido e Cotação'!F73=10),AL$28,IF(AND('Pedido e Cotação'!I73="BHQ 2",'Pedido e Cotação'!F73=25),AM$28,IF(AND('Pedido e Cotação'!I73="BHQ 2",'Pedido e Cotação'!F73=50),AN$28,IF(AND('Pedido e Cotação'!I73="BHQ 2",'Pedido e Cotação'!F73=100),AO$28,IF(AND('Pedido e Cotação'!I73="BHQ 2",'Pedido e Cotação'!F73=200),AP$28,IF(AND('Pedido e Cotação'!I73="BHQ 2",'Pedido e Cotação'!F73=1000),AQ$28,"")))))))</f>
        <v/>
      </c>
      <c r="X63" s="241" t="str">
        <f aca="false">IF('Pedido e Cotação'!I73=0,"",IF(AND('Pedido e Cotação'!I73="BHQ 3",'Pedido e Cotação'!F73=10),AL$29,IF(AND('Pedido e Cotação'!I73="BHQ 3",'Pedido e Cotação'!F73=25),AM$29,IF(AND('Pedido e Cotação'!I73="BHQ 3",'Pedido e Cotação'!F73=50),AN$29,IF(AND('Pedido e Cotação'!I73="BHQ 3",'Pedido e Cotação'!F73=100),AO$29,IF(AND('Pedido e Cotação'!I73="BHQ 3",'Pedido e Cotação'!F73=200),AP$29,IF(AND('Pedido e Cotação'!I73="BHQ 3",'Pedido e Cotação'!F73=1000),AQ$29,"")))))))</f>
        <v/>
      </c>
      <c r="Y63" s="241" t="str">
        <f aca="false">IF('Pedido e Cotação'!I73=0,"",IF(AND('Pedido e Cotação'!I73="ROX",'Pedido e Cotação'!F73=10),AL$31,IF(AND('Pedido e Cotação'!I73="ROX",'Pedido e Cotação'!F73=25),AM$31,IF(AND('Pedido e Cotação'!I73="ROX",'Pedido e Cotação'!F73=50),AN$31,IF(AND('Pedido e Cotação'!I73="ROX",'Pedido e Cotação'!F73=100),AO$31,IF(AND('Pedido e Cotação'!I73="ROX",'Pedido e Cotação'!F73=200),AP$31,IF(AND('Pedido e Cotação'!I73="ROX",'Pedido e Cotação'!F73=1000),AQ$31,"")))))))</f>
        <v/>
      </c>
      <c r="Z63" s="241" t="str">
        <f aca="false">IF('Pedido e Cotação'!I73=0,"",IF(AND('Pedido e Cotação'!I73="Dabcyl",'Pedido e Cotação'!F73=10),AL$30,IF(AND('Pedido e Cotação'!I73="Dabcyl",'Pedido e Cotação'!F73=25),AM$30,IF(AND('Pedido e Cotação'!I73="Dabcyl",'Pedido e Cotação'!F73=50),AN$30,IF(AND('Pedido e Cotação'!I73="Dabcyl",'Pedido e Cotação'!F73=100),AO$30,IF(AND('Pedido e Cotação'!I73="Dabcyl",'Pedido e Cotação'!F73=200),AP$30,IF(AND('Pedido e Cotação'!I73="Dabcyl",'Pedido e Cotação'!F73=1000),AQ$30,"")))))))</f>
        <v/>
      </c>
      <c r="AA63" s="242" t="str">
        <f aca="false">IF('Pedido e Cotação'!I73=0,"",IF(AND('Pedido e Cotação'!I73="Colesterol TEG",'Pedido e Cotação'!F73=10),AL$32,IF(AND('Pedido e Cotação'!I73="Colesterol TEG",'Pedido e Cotação'!F73=25),AM$32,IF(AND('Pedido e Cotação'!I73="Colesterol TEG",'Pedido e Cotação'!F73=50),AN$32,IF(AND('Pedido e Cotação'!I73="Colesterol TEG",'Pedido e Cotação'!F73=100),AO$32,IF(AND('Pedido e Cotação'!I73="Colesterol TEG",'Pedido e Cotação'!F73=200),AP$32,IF(AND('Pedido e Cotação'!I73="Colesterol TEG",'Pedido e Cotação'!F73=1000),AQ$32,"")))))))</f>
        <v/>
      </c>
      <c r="AB63" s="242" t="str">
        <f aca="false">IF('Pedido e Cotação'!I73=0,"",IF(AND('Pedido e Cotação'!I73="Ferroceno",'Pedido e Cotação'!F73=10),AL$33,IF(AND('Pedido e Cotação'!I73="Ferroceno",'Pedido e Cotação'!F73=25),AM$33,IF(AND('Pedido e Cotação'!I73="Ferroceno",'Pedido e Cotação'!F73=50),AN$33,IF(AND('Pedido e Cotação'!I73="Ferroceno",'Pedido e Cotação'!F73=100),AO$33,IF(AND('Pedido e Cotação'!I73="Ferroceno",'Pedido e Cotação'!F73=200),AP$33,IF(AND('Pedido e Cotação'!I73="Ferroceno",'Pedido e Cotação'!F73=1000),AQ$33,"")))))))</f>
        <v/>
      </c>
      <c r="AC63" s="242" t="str">
        <f aca="false">IF('Pedido e Cotação'!I73=0,"",IF(AND('Pedido e Cotação'!I73="Spacer C3",'Pedido e Cotação'!F73=10),AL$36,IF(AND('Pedido e Cotação'!I73="Spacer C3",'Pedido e Cotação'!F73=25),AM$36,IF(AND('Pedido e Cotação'!I73="Spacer C3",'Pedido e Cotação'!F73=50),AN$36,IF(AND('Pedido e Cotação'!I73="Spacer C3",'Pedido e Cotação'!F73=100),AO$36,IF(AND('Pedido e Cotação'!I73="Spacer C3",'Pedido e Cotação'!F73=200),AP$36,IF(AND('Pedido e Cotação'!I73="Spacer C3",'Pedido e Cotação'!F73=1000),AQ$36,"")))))))</f>
        <v/>
      </c>
      <c r="AD63" s="242" t="str">
        <f aca="false">IF('Pedido e Cotação'!I73=0,"",IF(AND('Pedido e Cotação'!I73="Spacer C6",'Pedido e Cotação'!F73=10),AL$37,IF(AND('Pedido e Cotação'!I73="Spacer C6",'Pedido e Cotação'!F73=25),AM$37,IF(AND('Pedido e Cotação'!I73="Spacer C6",'Pedido e Cotação'!F73=50),AN$37,IF(AND('Pedido e Cotação'!I73="Spacer C6",'Pedido e Cotação'!F73=100),AO$37,IF(AND('Pedido e Cotação'!I73="Spacer C6",'Pedido e Cotação'!F73=200),AP$37,IF(AND('Pedido e Cotação'!I73="Spacer C6",'Pedido e Cotação'!F73=1000),AQ$37,"")))))))</f>
        <v/>
      </c>
      <c r="AE63" s="242" t="str">
        <f aca="false">IF('Pedido e Cotação'!I73=0,"",IF(AND('Pedido e Cotação'!I73="Biotina",'Pedido e Cotação'!F73=10),AL$38,IF(AND('Pedido e Cotação'!I73="Biotina",'Pedido e Cotação'!F73=25),AM$38,IF(AND('Pedido e Cotação'!I73="Biotina",'Pedido e Cotação'!F73=50),AN$38,IF(AND('Pedido e Cotação'!I73="Biotina",'Pedido e Cotação'!F73=100),AO$38,IF(AND('Pedido e Cotação'!I73="Biotina",'Pedido e Cotação'!F73=200),AP$38,IF(AND('Pedido e Cotação'!I73="Biotina",'Pedido e Cotação'!F73=1000),AQ$38,"")))))))</f>
        <v/>
      </c>
      <c r="AF63" s="242" t="str">
        <f aca="false">IF('Pedido e Cotação'!I73=0,"",IF(AND('Pedido e Cotação'!I73="Fosforilação",'Pedido e Cotação'!F73=10),AL$39,IF(AND('Pedido e Cotação'!I73="Fosforilação",'Pedido e Cotação'!F73=25),AM$39,IF(AND('Pedido e Cotação'!I73="Fosforilação",'Pedido e Cotação'!F73=50),AN$39,IF(AND('Pedido e Cotação'!I73="Fosforilação",'Pedido e Cotação'!F73=100),AO$39,IF(AND('Pedido e Cotação'!I73="Fosforilação",'Pedido e Cotação'!F73=200),AP$39,IF(AND('Pedido e Cotação'!I73="Fosforilação",'Pedido e Cotação'!F73=1000),AQ$39,"")))))))</f>
        <v/>
      </c>
      <c r="AG63" s="242" t="str">
        <f aca="false">IF('Pedido e Cotação'!I73=0,"",IF(AND('Pedido e Cotação'!I73="Thiol C6",'Pedido e Cotação'!F73=10),AL$34,IF(AND('Pedido e Cotação'!I73="Thiol C6",'Pedido e Cotação'!F73=25),AM$34,IF(AND('Pedido e Cotação'!I73="Thiol C6",'Pedido e Cotação'!F73=50),AN$34,IF(AND('Pedido e Cotação'!I73="Thiol C6",'Pedido e Cotação'!F73=100),AO$34,IF(AND('Pedido e Cotação'!I73="Thiol C6",'Pedido e Cotação'!F73=200),AP$34,IF(AND('Pedido e Cotação'!I73="Thiol C6",'Pedido e Cotação'!F73=1000),AQ$34,"")))))))</f>
        <v/>
      </c>
      <c r="AH63" s="242" t="str">
        <f aca="false">IF('Pedido e Cotação'!I73=0,"",IF(AND('Pedido e Cotação'!I73="Dithiol Serinol",'Pedido e Cotação'!F73=10),AL$35,IF(AND('Pedido e Cotação'!I73="Dithiol Serinol",'Pedido e Cotação'!F73=25),AM$35,IF(AND('Pedido e Cotação'!I73="Dithiol Serinol",'Pedido e Cotação'!F73=50),AN$35,IF(AND('Pedido e Cotação'!I73="Dithiol Serinol",'Pedido e Cotação'!F73=100),AO$35,IF(AND('Pedido e Cotação'!I73="Dithiol Serinol",'Pedido e Cotação'!F73=200),AP$35,IF(AND('Pedido e Cotação'!I73="Dithiol Serinol",'Pedido e Cotação'!F73=1000),AQ$35,"")))))))</f>
        <v/>
      </c>
      <c r="AI63" s="241" t="n">
        <f aca="false">SUM(A63:AH63)</f>
        <v>0</v>
      </c>
    </row>
    <row r="64" customFormat="false" ht="12.75" hidden="false" customHeight="false" outlineLevel="0" collapsed="false">
      <c r="A64" s="241" t="str">
        <f aca="false">IF('Pedido e Cotação'!H74=0,"",IF(AND('Pedido e Cotação'!H74="FAM",'Pedido e Cotação'!F74=10),AL$6,IF(AND('Pedido e Cotação'!H74="FAM",'Pedido e Cotação'!F74=25),AM$6,IF(AND('Pedido e Cotação'!H74="FAM",'Pedido e Cotação'!F74=50),AN$6,IF(AND('Pedido e Cotação'!H74="FAM",'Pedido e Cotação'!F74=100),AO$6,IF(AND('Pedido e Cotação'!H74="FAM",'Pedido e Cotação'!F74=200),AP$6,IF(AND('Pedido e Cotação'!H74="FAM",'Pedido e Cotação'!F74=1000),AQ$6,"")))))))</f>
        <v/>
      </c>
      <c r="B64" s="241" t="str">
        <f aca="false">IF('Pedido e Cotação'!H74=0,"",IF(AND('Pedido e Cotação'!H74="Fosforilação",'Pedido e Cotação'!F74=10),AL$7,IF(AND('Pedido e Cotação'!H74="Fosforilação",'Pedido e Cotação'!F74=25),AM$7,IF(AND('Pedido e Cotação'!H74="Fosforilação",'Pedido e Cotação'!F74=50),AN$7,IF(AND('Pedido e Cotação'!H74="Fosforilação",'Pedido e Cotação'!F74=100),AO$7,IF(AND('Pedido e Cotação'!H74="Fosforilação",'Pedido e Cotação'!F74=200),AP$7,IF(AND('Pedido e Cotação'!H74="Fosforilação",'Pedido e Cotação'!F74=1000),AQ$7,"")))))))</f>
        <v/>
      </c>
      <c r="C64" s="241" t="str">
        <f aca="false">IF('Pedido e Cotação'!H74=0,"",IF(AND('Pedido e Cotação'!H74="Quasar 570",'Pedido e Cotação'!F74=10),AL$8,IF(AND('Pedido e Cotação'!H74="Quasar 570",'Pedido e Cotação'!F74=25),AM$8,IF(AND('Pedido e Cotação'!H74="Quasar 570",'Pedido e Cotação'!F74=50),AN$8,IF(AND('Pedido e Cotação'!H74="Quasar 570",'Pedido e Cotação'!F74=100),AO$8,IF(AND('Pedido e Cotação'!H74="Quasar 570",'Pedido e Cotação'!F74=200),AP$8,IF(AND('Pedido e Cotação'!H74="Quasar 570",'Pedido e Cotação'!F74=1000),AQ$8,"")))))))</f>
        <v/>
      </c>
      <c r="D64" s="241" t="str">
        <f aca="false">IF('Pedido e Cotação'!H74=0,"",IF(AND('Pedido e Cotação'!H74="Quasar 670",'Pedido e Cotação'!F74=10),AL$9,IF(AND('Pedido e Cotação'!H74="Quasar 670",'Pedido e Cotação'!F74=25),AM$9,IF(AND('Pedido e Cotação'!H74="Quasar 670",'Pedido e Cotação'!F74=50),AN$9,IF(AND('Pedido e Cotação'!H74="Quasar 670",'Pedido e Cotação'!F74=100),AO$9,IF(AND('Pedido e Cotação'!H74="Quasar 670",'Pedido e Cotação'!F74=200),AP$9,IF(AND('Pedido e Cotação'!H74="Quasar 670",'Pedido e Cotação'!F74=1000),AQ$9,"")))))))</f>
        <v/>
      </c>
      <c r="E64" s="241" t="str">
        <f aca="false">IF('Pedido e Cotação'!H74=0,"",IF(AND('Pedido e Cotação'!H74="Quasar 705",'Pedido e Cotação'!F74=10),AL$10,IF(AND('Pedido e Cotação'!H74="Quasar 705",'Pedido e Cotação'!F74=25),AM$10,IF(AND('Pedido e Cotação'!H74="Quasar 705",'Pedido e Cotação'!F74=50),AN$10,IF(AND('Pedido e Cotação'!H74="Quasar 705",'Pedido e Cotação'!F74=100),AO$10,IF(AND('Pedido e Cotação'!H74="Quasar 705",'Pedido e Cotação'!F74=200),AP$10,IF(AND('Pedido e Cotação'!H74="Quasar 705",'Pedido e Cotação'!F74=1000),AQ$10,"")))))))</f>
        <v/>
      </c>
      <c r="F64" s="241" t="str">
        <f aca="false">IF('Pedido e Cotação'!H74=0,"",IF(AND('Pedido e Cotação'!H74="CAL Flúor Orange 560",'Pedido e Cotação'!F74=10),AL$11,IF(AND('Pedido e Cotação'!H74="CAL Flúor Orange 560",'Pedido e Cotação'!F74=25),AM$11,IF(AND('Pedido e Cotação'!H74="CAL Flúor Orange 560",'Pedido e Cotação'!F74=50),AN$11,IF(AND('Pedido e Cotação'!H74="CAL Flúor Orange 560",'Pedido e Cotação'!F74=100),AO$11,IF(AND('Pedido e Cotação'!H74="CAL Flúor Orange 560",'Pedido e Cotação'!F74=200),AP$11,IF(AND('Pedido e Cotação'!H74="CAL Flúor Orange 560",'Pedido e Cotação'!F74=1000),AQ$11,"")))))))</f>
        <v/>
      </c>
      <c r="G64" s="241" t="str">
        <f aca="false">IF('Pedido e Cotação'!H74=0,"",IF(AND('Pedido e Cotação'!H74="CAL Flúor Red 590",'Pedido e Cotação'!F74=10),AL$12,IF(AND('Pedido e Cotação'!H74="CAL Flúor Red 590",'Pedido e Cotação'!F74=25),AM$12,IF(AND('Pedido e Cotação'!H74="CAL Flúor Red 590",'Pedido e Cotação'!F74=50),AN$12,IF(AND('Pedido e Cotação'!H74="CAL Flúor Red 590",'Pedido e Cotação'!F74=100),AO$12,IF(AND('Pedido e Cotação'!H74="CAL Flúor Red 590",'Pedido e Cotação'!F74=200),AP$12,IF(AND('Pedido e Cotação'!H74="CAL Flúor Red 590",'Pedido e Cotação'!F74=1000),AQ$12,"")))))))</f>
        <v/>
      </c>
      <c r="H64" s="241" t="str">
        <f aca="false">IF('Pedido e Cotação'!H74=0,"",IF(AND('Pedido e Cotação'!H74="CAL Flúor Red 610",'Pedido e Cotação'!F74=10),AL$13,IF(AND('Pedido e Cotação'!H74="CAL Flúor Red 610",'Pedido e Cotação'!F74=25),AM$13,IF(AND('Pedido e Cotação'!H74="CAL Flúor Red 610",'Pedido e Cotação'!F74=50),AN$13,IF(AND('Pedido e Cotação'!H74="CAL Flúor Red 610",'Pedido e Cotação'!F74=100),AO$13,IF(AND('Pedido e Cotação'!H74="CAL Flúor Red 610",'Pedido e Cotação'!F74=200),AP$13,IF(AND('Pedido e Cotação'!H74="CAL Flúor Red 610",'Pedido e Cotação'!F74=1000),AQ$13,"")))))))</f>
        <v/>
      </c>
      <c r="I64" s="241" t="str">
        <f aca="false">IF('Pedido e Cotação'!H74=0,"",IF(AND('Pedido e Cotação'!H74="TET",'Pedido e Cotação'!F74=10),AL$14,IF(AND('Pedido e Cotação'!H74="TET",'Pedido e Cotação'!F74=25),AM$14,IF(AND('Pedido e Cotação'!H74="TET",'Pedido e Cotação'!F74=50),AN$14,IF(AND('Pedido e Cotação'!H74="TET",'Pedido e Cotação'!F74=100),AO$14,IF(AND('Pedido e Cotação'!H74="TET",'Pedido e Cotação'!F74=200),AP$14,IF(AND('Pedido e Cotação'!H74="TET",'Pedido e Cotação'!F74=1000),AQ$14,"")))))))</f>
        <v/>
      </c>
      <c r="J64" s="241" t="str">
        <f aca="false">IF('Pedido e Cotação'!H74=0,"",IF(AND('Pedido e Cotação'!H74="PEG-6",'Pedido e Cotação'!F74=10),AL$19,IF(AND('Pedido e Cotação'!H74="PEG-6",'Pedido e Cotação'!F74=25),AM$19,IF(AND('Pedido e Cotação'!H74="PEG-6",'Pedido e Cotação'!F74=50),AN$19,IF(AND('Pedido e Cotação'!H74="PEG-6",'Pedido e Cotação'!F74=100),AO$19,IF(AND('Pedido e Cotação'!H74="PEG-6",'Pedido e Cotação'!F74=200),AP$19,IF(AND('Pedido e Cotação'!H74="PEG-6",'Pedido e Cotação'!F74=1000),AQ$19,"")))))))</f>
        <v/>
      </c>
      <c r="K64" s="241" t="str">
        <f aca="false">IF('Pedido e Cotação'!H74=0,"",IF(AND('Pedido e Cotação'!H74="Biotina",'Pedido e Cotação'!F74=10),AL$18,IF(AND('Pedido e Cotação'!H74="Biotina",'Pedido e Cotação'!F74=25),AM$18,IF(AND('Pedido e Cotação'!H74="Biotina",'Pedido e Cotação'!F74=50),AN$18,IF(AND('Pedido e Cotação'!H74="Biotina",'Pedido e Cotação'!F74=100),AO$18,IF(AND('Pedido e Cotação'!H74="Biotina",'Pedido e Cotação'!F74=200),AP$18,IF(AND('Pedido e Cotação'!H74="Biotina",'Pedido e Cotação'!F74=1000),AQ$18,"")))))))</f>
        <v/>
      </c>
      <c r="L64" s="241" t="str">
        <f aca="false">IF('Pedido e Cotação'!H74=0,"",IF(AND('Pedido e Cotação'!H74="Thiol C6",'Pedido e Cotação'!F74=10),AL$22,IF(AND('Pedido e Cotação'!H74="Thiol C6",'Pedido e Cotação'!F74=25),AM$22,IF(AND('Pedido e Cotação'!H74="Thiol C6",'Pedido e Cotação'!F74=50),AN$22,IF(AND('Pedido e Cotação'!H74="Thiol C6",'Pedido e Cotação'!F74=100),AO$22,IF(AND('Pedido e Cotação'!H74="Thiol C6",'Pedido e Cotação'!F74=200),AP$22,IF(AND('Pedido e Cotação'!H74="Thiol C6",'Pedido e Cotação'!F74=1000),AQ$22,"")))))))</f>
        <v/>
      </c>
      <c r="M64" s="241" t="str">
        <f aca="false">IF('Pedido e Cotação'!H74=0,"",IF(AND('Pedido e Cotação'!H74="Cy3",'Pedido e Cotação'!F74=10),AL$16,IF(AND('Pedido e Cotação'!H74="Cy3",'Pedido e Cotação'!F74=25),AM$16,IF(AND('Pedido e Cotação'!H74="Cy3",'Pedido e Cotação'!F74=50),AN$16,IF(AND('Pedido e Cotação'!H74="Cy3",'Pedido e Cotação'!F74=100),AO$16,IF(AND('Pedido e Cotação'!H74="Cy3",'Pedido e Cotação'!F74=200),AP$16,IF(AND('Pedido e Cotação'!H74="Cy3",'Pedido e Cotação'!F74=1000),AQ$16,"")))))))</f>
        <v/>
      </c>
      <c r="N64" s="241" t="str">
        <f aca="false">IF('Pedido e Cotação'!H74=0,"",IF(AND('Pedido e Cotação'!H74="Cy5",'Pedido e Cotação'!F74=10),AL$17,IF(AND('Pedido e Cotação'!H74="Cy5",'Pedido e Cotação'!F74=25),AM$17,IF(AND('Pedido e Cotação'!H74="Cy5",'Pedido e Cotação'!F74=50),AN$17,IF(AND('Pedido e Cotação'!H74="Cy5",'Pedido e Cotação'!F74=100),AO$17,IF(AND('Pedido e Cotação'!H74="Cy5",'Pedido e Cotação'!F74=200),AP$17,IF(AND('Pedido e Cotação'!H74="Cy5",'Pedido e Cotação'!F74=1000),AQ$17,"")))))))</f>
        <v/>
      </c>
      <c r="O64" s="241" t="str">
        <f aca="false">IF('Pedido e Cotação'!H74=0,"",IF(AND('Pedido e Cotação'!H74="C3 Spacer",'Pedido e Cotação'!F74=10),AL$20,IF(AND('Pedido e Cotação'!H74="C3 Spacer",'Pedido e Cotação'!F74=25),AM$20,IF(AND('Pedido e Cotação'!H74="C3 Spacer",'Pedido e Cotação'!F74=50),AN$20,IF(AND('Pedido e Cotação'!H74="C3 Spacer",'Pedido e Cotação'!F74=100),AO$20,IF(AND('Pedido e Cotação'!H74="C3 Spacer",'Pedido e Cotação'!F74=200),AP$20,IF(AND('Pedido e Cotação'!H74="C3 Spacer",'Pedido e Cotação'!F74=1000),AQ$20,"")))))))</f>
        <v/>
      </c>
      <c r="P64" s="241" t="str">
        <f aca="false">IF('Pedido e Cotação'!H74=0,"",IF(AND('Pedido e Cotação'!H74="C6 Spacer",'Pedido e Cotação'!F74=10),AL$21,IF(AND('Pedido e Cotação'!H74="C6 Spacer",'Pedido e Cotação'!F74=25),AM$21,IF(AND('Pedido e Cotação'!H74="C6 Spacer",'Pedido e Cotação'!F74=50),AN$21,IF(AND('Pedido e Cotação'!H74="C6 Spacer",'Pedido e Cotação'!F74=100),AO$21,IF(AND('Pedido e Cotação'!H74="C6 Spacer",'Pedido e Cotação'!F74=200),AP$21,IF(AND('Pedido e Cotação'!H74="C6 Spacer",'Pedido e Cotação'!F74=1000),AQ$21,"")))))))</f>
        <v/>
      </c>
      <c r="Q64" s="241" t="str">
        <f aca="false">IF('Pedido e Cotação'!H74=0,"",IF(AND('Pedido e Cotação'!H74="HEX",'Pedido e Cotação'!F74=10),AL$15,IF(AND('Pedido e Cotação'!H74="HEX",'Pedido e Cotação'!F74=25),AM$15,IF(AND('Pedido e Cotação'!H74="HEX",'Pedido e Cotação'!F74=50),AN$15,IF(AND('Pedido e Cotação'!H74="HEX",'Pedido e Cotação'!F74=100),AO$15,IF(AND('Pedido e Cotação'!H74="HEX",'Pedido e Cotação'!F74=200),AP$15,IF(AND('Pedido e Cotação'!H74="HEX",'Pedido e Cotação'!F74=1000),AQ$15,"")))))))</f>
        <v/>
      </c>
      <c r="R64" s="241" t="str">
        <f aca="false">IF('Pedido e Cotação'!H74=0,"",IF(AND('Pedido e Cotação'!H74="Amino C6",'Pedido e Cotação'!F74=10),AL$23,IF(AND('Pedido e Cotação'!H74="Amino C6",'Pedido e Cotação'!F74=25),AM$23,IF(AND('Pedido e Cotação'!H74="Amino C6",'Pedido e Cotação'!F74=50),AN$23,IF(AND('Pedido e Cotação'!H74="Amino C6",'Pedido e Cotação'!F74=100),AO$23,IF(AND('Pedido e Cotação'!H74="Amino C6",'Pedido e Cotação'!F74=200),AP$23,IF(AND('Pedido e Cotação'!H74="Amino C6",'Pedido e Cotação'!F74=1000),AQ$23,"")))))))</f>
        <v/>
      </c>
      <c r="S64" s="241" t="str">
        <f aca="false">IF('Pedido e Cotação'!I74=0,"",IF(AND('Pedido e Cotação'!I74="FAM",'Pedido e Cotação'!F74=10),AL$24,IF(AND('Pedido e Cotação'!I74="FAM",'Pedido e Cotação'!F74=25),AM$24,IF(AND('Pedido e Cotação'!I74="FAM",'Pedido e Cotação'!F74=50),AN$24,IF(AND('Pedido e Cotação'!I74="FAM",'Pedido e Cotação'!F74=100),AO$24,IF(AND('Pedido e Cotação'!I74="FAM",'Pedido e Cotação'!F74=200),AP$24,IF(AND('Pedido e Cotação'!I74="FAM",'Pedido e Cotação'!F74=1000),AQ$24,"")))))))</f>
        <v/>
      </c>
      <c r="T64" s="241" t="str">
        <f aca="false">IF('Pedido e Cotação'!I74=0,"",IF(AND('Pedido e Cotação'!I74="Amino On",'Pedido e Cotação'!F74=10),AL$25,IF(AND('Pedido e Cotação'!I74="Amino On",'Pedido e Cotação'!F74=25),AM$25,IF(AND('Pedido e Cotação'!I74="Amino On",'Pedido e Cotação'!F74=50),AN$25,IF(AND('Pedido e Cotação'!I74="Amino On",'Pedido e Cotação'!F74=100),AO$25,IF(AND('Pedido e Cotação'!I74="Amino On",'Pedido e Cotação'!F74=200),AP$25,IF(AND('Pedido e Cotação'!I74="Amino On",'Pedido e Cotação'!F74=1000),AQ$25,"")))))))</f>
        <v/>
      </c>
      <c r="U64" s="241" t="str">
        <f aca="false">IF('Pedido e Cotação'!I74=0,"",IF(AND('Pedido e Cotação'!I74="TAMRA",'Pedido e Cotação'!F74=10),AL$26,IF(AND('Pedido e Cotação'!I74="TAMRA",'Pedido e Cotação'!F74=25),AM$26,IF(AND('Pedido e Cotação'!I74="TAMRA",'Pedido e Cotação'!F74=50),AN$26,IF(AND('Pedido e Cotação'!I74="TAMRA",'Pedido e Cotação'!F74=100),AO$26,IF(AND('Pedido e Cotação'!I74="TAMRA",'Pedido e Cotação'!F74=200),AP$26,IF(AND('Pedido e Cotação'!I74="TAMRA",'Pedido e Cotação'!F74=1000),AQ$26,"")))))))</f>
        <v/>
      </c>
      <c r="V64" s="241" t="str">
        <f aca="false">IF('Pedido e Cotação'!I74=0,"",IF(AND('Pedido e Cotação'!I74="BHQ 1",'Pedido e Cotação'!F74=10),AL$27,IF(AND('Pedido e Cotação'!I74="BHQ 1",'Pedido e Cotação'!F74=25),AM$27,IF(AND('Pedido e Cotação'!I74="BHQ 1",'Pedido e Cotação'!F74=50),AN$27,IF(AND('Pedido e Cotação'!I74="BHQ 1",'Pedido e Cotação'!F74=100),AO$27,IF(AND('Pedido e Cotação'!I74="BHQ 1",'Pedido e Cotação'!F74=200),AP$27,IF(AND('Pedido e Cotação'!I74="BHQ 1",'Pedido e Cotação'!F74=1000),AQ$27,"")))))))</f>
        <v/>
      </c>
      <c r="W64" s="241" t="str">
        <f aca="false">IF('Pedido e Cotação'!I74=0,"",IF(AND('Pedido e Cotação'!I74="BHQ 2",'Pedido e Cotação'!F74=10),AL$28,IF(AND('Pedido e Cotação'!I74="BHQ 2",'Pedido e Cotação'!F74=25),AM$28,IF(AND('Pedido e Cotação'!I74="BHQ 2",'Pedido e Cotação'!F74=50),AN$28,IF(AND('Pedido e Cotação'!I74="BHQ 2",'Pedido e Cotação'!F74=100),AO$28,IF(AND('Pedido e Cotação'!I74="BHQ 2",'Pedido e Cotação'!F74=200),AP$28,IF(AND('Pedido e Cotação'!I74="BHQ 2",'Pedido e Cotação'!F74=1000),AQ$28,"")))))))</f>
        <v/>
      </c>
      <c r="X64" s="241" t="str">
        <f aca="false">IF('Pedido e Cotação'!I74=0,"",IF(AND('Pedido e Cotação'!I74="BHQ 3",'Pedido e Cotação'!F74=10),AL$29,IF(AND('Pedido e Cotação'!I74="BHQ 3",'Pedido e Cotação'!F74=25),AM$29,IF(AND('Pedido e Cotação'!I74="BHQ 3",'Pedido e Cotação'!F74=50),AN$29,IF(AND('Pedido e Cotação'!I74="BHQ 3",'Pedido e Cotação'!F74=100),AO$29,IF(AND('Pedido e Cotação'!I74="BHQ 3",'Pedido e Cotação'!F74=200),AP$29,IF(AND('Pedido e Cotação'!I74="BHQ 3",'Pedido e Cotação'!F74=1000),AQ$29,"")))))))</f>
        <v/>
      </c>
      <c r="Y64" s="241" t="str">
        <f aca="false">IF('Pedido e Cotação'!I74=0,"",IF(AND('Pedido e Cotação'!I74="ROX",'Pedido e Cotação'!F74=10),AL$31,IF(AND('Pedido e Cotação'!I74="ROX",'Pedido e Cotação'!F74=25),AM$31,IF(AND('Pedido e Cotação'!I74="ROX",'Pedido e Cotação'!F74=50),AN$31,IF(AND('Pedido e Cotação'!I74="ROX",'Pedido e Cotação'!F74=100),AO$31,IF(AND('Pedido e Cotação'!I74="ROX",'Pedido e Cotação'!F74=200),AP$31,IF(AND('Pedido e Cotação'!I74="ROX",'Pedido e Cotação'!F74=1000),AQ$31,"")))))))</f>
        <v/>
      </c>
      <c r="Z64" s="241" t="str">
        <f aca="false">IF('Pedido e Cotação'!I74=0,"",IF(AND('Pedido e Cotação'!I74="Dabcyl",'Pedido e Cotação'!F74=10),AL$30,IF(AND('Pedido e Cotação'!I74="Dabcyl",'Pedido e Cotação'!F74=25),AM$30,IF(AND('Pedido e Cotação'!I74="Dabcyl",'Pedido e Cotação'!F74=50),AN$30,IF(AND('Pedido e Cotação'!I74="Dabcyl",'Pedido e Cotação'!F74=100),AO$30,IF(AND('Pedido e Cotação'!I74="Dabcyl",'Pedido e Cotação'!F74=200),AP$30,IF(AND('Pedido e Cotação'!I74="Dabcyl",'Pedido e Cotação'!F74=1000),AQ$30,"")))))))</f>
        <v/>
      </c>
      <c r="AA64" s="242" t="str">
        <f aca="false">IF('Pedido e Cotação'!I74=0,"",IF(AND('Pedido e Cotação'!I74="Colesterol TEG",'Pedido e Cotação'!F74=10),AL$32,IF(AND('Pedido e Cotação'!I74="Colesterol TEG",'Pedido e Cotação'!F74=25),AM$32,IF(AND('Pedido e Cotação'!I74="Colesterol TEG",'Pedido e Cotação'!F74=50),AN$32,IF(AND('Pedido e Cotação'!I74="Colesterol TEG",'Pedido e Cotação'!F74=100),AO$32,IF(AND('Pedido e Cotação'!I74="Colesterol TEG",'Pedido e Cotação'!F74=200),AP$32,IF(AND('Pedido e Cotação'!I74="Colesterol TEG",'Pedido e Cotação'!F74=1000),AQ$32,"")))))))</f>
        <v/>
      </c>
      <c r="AB64" s="242" t="str">
        <f aca="false">IF('Pedido e Cotação'!I74=0,"",IF(AND('Pedido e Cotação'!I74="Ferroceno",'Pedido e Cotação'!F74=10),AL$33,IF(AND('Pedido e Cotação'!I74="Ferroceno",'Pedido e Cotação'!F74=25),AM$33,IF(AND('Pedido e Cotação'!I74="Ferroceno",'Pedido e Cotação'!F74=50),AN$33,IF(AND('Pedido e Cotação'!I74="Ferroceno",'Pedido e Cotação'!F74=100),AO$33,IF(AND('Pedido e Cotação'!I74="Ferroceno",'Pedido e Cotação'!F74=200),AP$33,IF(AND('Pedido e Cotação'!I74="Ferroceno",'Pedido e Cotação'!F74=1000),AQ$33,"")))))))</f>
        <v/>
      </c>
      <c r="AC64" s="242" t="str">
        <f aca="false">IF('Pedido e Cotação'!I74=0,"",IF(AND('Pedido e Cotação'!I74="Spacer C3",'Pedido e Cotação'!F74=10),AL$36,IF(AND('Pedido e Cotação'!I74="Spacer C3",'Pedido e Cotação'!F74=25),AM$36,IF(AND('Pedido e Cotação'!I74="Spacer C3",'Pedido e Cotação'!F74=50),AN$36,IF(AND('Pedido e Cotação'!I74="Spacer C3",'Pedido e Cotação'!F74=100),AO$36,IF(AND('Pedido e Cotação'!I74="Spacer C3",'Pedido e Cotação'!F74=200),AP$36,IF(AND('Pedido e Cotação'!I74="Spacer C3",'Pedido e Cotação'!F74=1000),AQ$36,"")))))))</f>
        <v/>
      </c>
      <c r="AD64" s="242" t="str">
        <f aca="false">IF('Pedido e Cotação'!I74=0,"",IF(AND('Pedido e Cotação'!I74="Spacer C6",'Pedido e Cotação'!F74=10),AL$37,IF(AND('Pedido e Cotação'!I74="Spacer C6",'Pedido e Cotação'!F74=25),AM$37,IF(AND('Pedido e Cotação'!I74="Spacer C6",'Pedido e Cotação'!F74=50),AN$37,IF(AND('Pedido e Cotação'!I74="Spacer C6",'Pedido e Cotação'!F74=100),AO$37,IF(AND('Pedido e Cotação'!I74="Spacer C6",'Pedido e Cotação'!F74=200),AP$37,IF(AND('Pedido e Cotação'!I74="Spacer C6",'Pedido e Cotação'!F74=1000),AQ$37,"")))))))</f>
        <v/>
      </c>
      <c r="AE64" s="242" t="str">
        <f aca="false">IF('Pedido e Cotação'!I74=0,"",IF(AND('Pedido e Cotação'!I74="Biotina",'Pedido e Cotação'!F74=10),AL$38,IF(AND('Pedido e Cotação'!I74="Biotina",'Pedido e Cotação'!F74=25),AM$38,IF(AND('Pedido e Cotação'!I74="Biotina",'Pedido e Cotação'!F74=50),AN$38,IF(AND('Pedido e Cotação'!I74="Biotina",'Pedido e Cotação'!F74=100),AO$38,IF(AND('Pedido e Cotação'!I74="Biotina",'Pedido e Cotação'!F74=200),AP$38,IF(AND('Pedido e Cotação'!I74="Biotina",'Pedido e Cotação'!F74=1000),AQ$38,"")))))))</f>
        <v/>
      </c>
      <c r="AF64" s="242" t="str">
        <f aca="false">IF('Pedido e Cotação'!I74=0,"",IF(AND('Pedido e Cotação'!I74="Fosforilação",'Pedido e Cotação'!F74=10),AL$39,IF(AND('Pedido e Cotação'!I74="Fosforilação",'Pedido e Cotação'!F74=25),AM$39,IF(AND('Pedido e Cotação'!I74="Fosforilação",'Pedido e Cotação'!F74=50),AN$39,IF(AND('Pedido e Cotação'!I74="Fosforilação",'Pedido e Cotação'!F74=100),AO$39,IF(AND('Pedido e Cotação'!I74="Fosforilação",'Pedido e Cotação'!F74=200),AP$39,IF(AND('Pedido e Cotação'!I74="Fosforilação",'Pedido e Cotação'!F74=1000),AQ$39,"")))))))</f>
        <v/>
      </c>
      <c r="AG64" s="242" t="str">
        <f aca="false">IF('Pedido e Cotação'!I74=0,"",IF(AND('Pedido e Cotação'!I74="Thiol C6",'Pedido e Cotação'!F74=10),AL$34,IF(AND('Pedido e Cotação'!I74="Thiol C6",'Pedido e Cotação'!F74=25),AM$34,IF(AND('Pedido e Cotação'!I74="Thiol C6",'Pedido e Cotação'!F74=50),AN$34,IF(AND('Pedido e Cotação'!I74="Thiol C6",'Pedido e Cotação'!F74=100),AO$34,IF(AND('Pedido e Cotação'!I74="Thiol C6",'Pedido e Cotação'!F74=200),AP$34,IF(AND('Pedido e Cotação'!I74="Thiol C6",'Pedido e Cotação'!F74=1000),AQ$34,"")))))))</f>
        <v/>
      </c>
      <c r="AH64" s="242" t="str">
        <f aca="false">IF('Pedido e Cotação'!I74=0,"",IF(AND('Pedido e Cotação'!I74="Dithiol Serinol",'Pedido e Cotação'!F74=10),AL$35,IF(AND('Pedido e Cotação'!I74="Dithiol Serinol",'Pedido e Cotação'!F74=25),AM$35,IF(AND('Pedido e Cotação'!I74="Dithiol Serinol",'Pedido e Cotação'!F74=50),AN$35,IF(AND('Pedido e Cotação'!I74="Dithiol Serinol",'Pedido e Cotação'!F74=100),AO$35,IF(AND('Pedido e Cotação'!I74="Dithiol Serinol",'Pedido e Cotação'!F74=200),AP$35,IF(AND('Pedido e Cotação'!I74="Dithiol Serinol",'Pedido e Cotação'!F74=1000),AQ$35,"")))))))</f>
        <v/>
      </c>
      <c r="AI64" s="241" t="n">
        <f aca="false">SUM(A64:AH64)</f>
        <v>0</v>
      </c>
    </row>
    <row r="65" customFormat="false" ht="12.75" hidden="false" customHeight="false" outlineLevel="0" collapsed="false">
      <c r="A65" s="241" t="str">
        <f aca="false">IF('Pedido e Cotação'!H75=0,"",IF(AND('Pedido e Cotação'!H75="FAM",'Pedido e Cotação'!F75=10),AL$6,IF(AND('Pedido e Cotação'!H75="FAM",'Pedido e Cotação'!F75=25),AM$6,IF(AND('Pedido e Cotação'!H75="FAM",'Pedido e Cotação'!F75=50),AN$6,IF(AND('Pedido e Cotação'!H75="FAM",'Pedido e Cotação'!F75=100),AO$6,IF(AND('Pedido e Cotação'!H75="FAM",'Pedido e Cotação'!F75=200),AP$6,IF(AND('Pedido e Cotação'!H75="FAM",'Pedido e Cotação'!F75=1000),AQ$6,"")))))))</f>
        <v/>
      </c>
      <c r="B65" s="241" t="str">
        <f aca="false">IF('Pedido e Cotação'!H75=0,"",IF(AND('Pedido e Cotação'!H75="Fosforilação",'Pedido e Cotação'!F75=10),AL$7,IF(AND('Pedido e Cotação'!H75="Fosforilação",'Pedido e Cotação'!F75=25),AM$7,IF(AND('Pedido e Cotação'!H75="Fosforilação",'Pedido e Cotação'!F75=50),AN$7,IF(AND('Pedido e Cotação'!H75="Fosforilação",'Pedido e Cotação'!F75=100),AO$7,IF(AND('Pedido e Cotação'!H75="Fosforilação",'Pedido e Cotação'!F75=200),AP$7,IF(AND('Pedido e Cotação'!H75="Fosforilação",'Pedido e Cotação'!F75=1000),AQ$7,"")))))))</f>
        <v/>
      </c>
      <c r="C65" s="241" t="str">
        <f aca="false">IF('Pedido e Cotação'!H75=0,"",IF(AND('Pedido e Cotação'!H75="Quasar 570",'Pedido e Cotação'!F75=10),AL$8,IF(AND('Pedido e Cotação'!H75="Quasar 570",'Pedido e Cotação'!F75=25),AM$8,IF(AND('Pedido e Cotação'!H75="Quasar 570",'Pedido e Cotação'!F75=50),AN$8,IF(AND('Pedido e Cotação'!H75="Quasar 570",'Pedido e Cotação'!F75=100),AO$8,IF(AND('Pedido e Cotação'!H75="Quasar 570",'Pedido e Cotação'!F75=200),AP$8,IF(AND('Pedido e Cotação'!H75="Quasar 570",'Pedido e Cotação'!F75=1000),AQ$8,"")))))))</f>
        <v/>
      </c>
      <c r="D65" s="241" t="str">
        <f aca="false">IF('Pedido e Cotação'!H75=0,"",IF(AND('Pedido e Cotação'!H75="Quasar 670",'Pedido e Cotação'!F75=10),AL$9,IF(AND('Pedido e Cotação'!H75="Quasar 670",'Pedido e Cotação'!F75=25),AM$9,IF(AND('Pedido e Cotação'!H75="Quasar 670",'Pedido e Cotação'!F75=50),AN$9,IF(AND('Pedido e Cotação'!H75="Quasar 670",'Pedido e Cotação'!F75=100),AO$9,IF(AND('Pedido e Cotação'!H75="Quasar 670",'Pedido e Cotação'!F75=200),AP$9,IF(AND('Pedido e Cotação'!H75="Quasar 670",'Pedido e Cotação'!F75=1000),AQ$9,"")))))))</f>
        <v/>
      </c>
      <c r="E65" s="241" t="str">
        <f aca="false">IF('Pedido e Cotação'!H75=0,"",IF(AND('Pedido e Cotação'!H75="Quasar 705",'Pedido e Cotação'!F75=10),AL$10,IF(AND('Pedido e Cotação'!H75="Quasar 705",'Pedido e Cotação'!F75=25),AM$10,IF(AND('Pedido e Cotação'!H75="Quasar 705",'Pedido e Cotação'!F75=50),AN$10,IF(AND('Pedido e Cotação'!H75="Quasar 705",'Pedido e Cotação'!F75=100),AO$10,IF(AND('Pedido e Cotação'!H75="Quasar 705",'Pedido e Cotação'!F75=200),AP$10,IF(AND('Pedido e Cotação'!H75="Quasar 705",'Pedido e Cotação'!F75=1000),AQ$10,"")))))))</f>
        <v/>
      </c>
      <c r="F65" s="241" t="str">
        <f aca="false">IF('Pedido e Cotação'!H75=0,"",IF(AND('Pedido e Cotação'!H75="CAL Flúor Orange 560",'Pedido e Cotação'!F75=10),AL$11,IF(AND('Pedido e Cotação'!H75="CAL Flúor Orange 560",'Pedido e Cotação'!F75=25),AM$11,IF(AND('Pedido e Cotação'!H75="CAL Flúor Orange 560",'Pedido e Cotação'!F75=50),AN$11,IF(AND('Pedido e Cotação'!H75="CAL Flúor Orange 560",'Pedido e Cotação'!F75=100),AO$11,IF(AND('Pedido e Cotação'!H75="CAL Flúor Orange 560",'Pedido e Cotação'!F75=200),AP$11,IF(AND('Pedido e Cotação'!H75="CAL Flúor Orange 560",'Pedido e Cotação'!F75=1000),AQ$11,"")))))))</f>
        <v/>
      </c>
      <c r="G65" s="241" t="str">
        <f aca="false">IF('Pedido e Cotação'!H75=0,"",IF(AND('Pedido e Cotação'!H75="CAL Flúor Red 590",'Pedido e Cotação'!F75=10),AL$12,IF(AND('Pedido e Cotação'!H75="CAL Flúor Red 590",'Pedido e Cotação'!F75=25),AM$12,IF(AND('Pedido e Cotação'!H75="CAL Flúor Red 590",'Pedido e Cotação'!F75=50),AN$12,IF(AND('Pedido e Cotação'!H75="CAL Flúor Red 590",'Pedido e Cotação'!F75=100),AO$12,IF(AND('Pedido e Cotação'!H75="CAL Flúor Red 590",'Pedido e Cotação'!F75=200),AP$12,IF(AND('Pedido e Cotação'!H75="CAL Flúor Red 590",'Pedido e Cotação'!F75=1000),AQ$12,"")))))))</f>
        <v/>
      </c>
      <c r="H65" s="241" t="str">
        <f aca="false">IF('Pedido e Cotação'!H75=0,"",IF(AND('Pedido e Cotação'!H75="CAL Flúor Red 610",'Pedido e Cotação'!F75=10),AL$13,IF(AND('Pedido e Cotação'!H75="CAL Flúor Red 610",'Pedido e Cotação'!F75=25),AM$13,IF(AND('Pedido e Cotação'!H75="CAL Flúor Red 610",'Pedido e Cotação'!F75=50),AN$13,IF(AND('Pedido e Cotação'!H75="CAL Flúor Red 610",'Pedido e Cotação'!F75=100),AO$13,IF(AND('Pedido e Cotação'!H75="CAL Flúor Red 610",'Pedido e Cotação'!F75=200),AP$13,IF(AND('Pedido e Cotação'!H75="CAL Flúor Red 610",'Pedido e Cotação'!F75=1000),AQ$13,"")))))))</f>
        <v/>
      </c>
      <c r="I65" s="241" t="str">
        <f aca="false">IF('Pedido e Cotação'!H75=0,"",IF(AND('Pedido e Cotação'!H75="TET",'Pedido e Cotação'!F75=10),AL$14,IF(AND('Pedido e Cotação'!H75="TET",'Pedido e Cotação'!F75=25),AM$14,IF(AND('Pedido e Cotação'!H75="TET",'Pedido e Cotação'!F75=50),AN$14,IF(AND('Pedido e Cotação'!H75="TET",'Pedido e Cotação'!F75=100),AO$14,IF(AND('Pedido e Cotação'!H75="TET",'Pedido e Cotação'!F75=200),AP$14,IF(AND('Pedido e Cotação'!H75="TET",'Pedido e Cotação'!F75=1000),AQ$14,"")))))))</f>
        <v/>
      </c>
      <c r="J65" s="241" t="str">
        <f aca="false">IF('Pedido e Cotação'!H75=0,"",IF(AND('Pedido e Cotação'!H75="PEG-6",'Pedido e Cotação'!F75=10),AL$19,IF(AND('Pedido e Cotação'!H75="PEG-6",'Pedido e Cotação'!F75=25),AM$19,IF(AND('Pedido e Cotação'!H75="PEG-6",'Pedido e Cotação'!F75=50),AN$19,IF(AND('Pedido e Cotação'!H75="PEG-6",'Pedido e Cotação'!F75=100),AO$19,IF(AND('Pedido e Cotação'!H75="PEG-6",'Pedido e Cotação'!F75=200),AP$19,IF(AND('Pedido e Cotação'!H75="PEG-6",'Pedido e Cotação'!F75=1000),AQ$19,"")))))))</f>
        <v/>
      </c>
      <c r="K65" s="241" t="str">
        <f aca="false">IF('Pedido e Cotação'!H75=0,"",IF(AND('Pedido e Cotação'!H75="Biotina",'Pedido e Cotação'!F75=10),AL$18,IF(AND('Pedido e Cotação'!H75="Biotina",'Pedido e Cotação'!F75=25),AM$18,IF(AND('Pedido e Cotação'!H75="Biotina",'Pedido e Cotação'!F75=50),AN$18,IF(AND('Pedido e Cotação'!H75="Biotina",'Pedido e Cotação'!F75=100),AO$18,IF(AND('Pedido e Cotação'!H75="Biotina",'Pedido e Cotação'!F75=200),AP$18,IF(AND('Pedido e Cotação'!H75="Biotina",'Pedido e Cotação'!F75=1000),AQ$18,"")))))))</f>
        <v/>
      </c>
      <c r="L65" s="241" t="str">
        <f aca="false">IF('Pedido e Cotação'!H75=0,"",IF(AND('Pedido e Cotação'!H75="Thiol C6",'Pedido e Cotação'!F75=10),AL$22,IF(AND('Pedido e Cotação'!H75="Thiol C6",'Pedido e Cotação'!F75=25),AM$22,IF(AND('Pedido e Cotação'!H75="Thiol C6",'Pedido e Cotação'!F75=50),AN$22,IF(AND('Pedido e Cotação'!H75="Thiol C6",'Pedido e Cotação'!F75=100),AO$22,IF(AND('Pedido e Cotação'!H75="Thiol C6",'Pedido e Cotação'!F75=200),AP$22,IF(AND('Pedido e Cotação'!H75="Thiol C6",'Pedido e Cotação'!F75=1000),AQ$22,"")))))))</f>
        <v/>
      </c>
      <c r="M65" s="241" t="str">
        <f aca="false">IF('Pedido e Cotação'!H75=0,"",IF(AND('Pedido e Cotação'!H75="Cy3",'Pedido e Cotação'!F75=10),AL$16,IF(AND('Pedido e Cotação'!H75="Cy3",'Pedido e Cotação'!F75=25),AM$16,IF(AND('Pedido e Cotação'!H75="Cy3",'Pedido e Cotação'!F75=50),AN$16,IF(AND('Pedido e Cotação'!H75="Cy3",'Pedido e Cotação'!F75=100),AO$16,IF(AND('Pedido e Cotação'!H75="Cy3",'Pedido e Cotação'!F75=200),AP$16,IF(AND('Pedido e Cotação'!H75="Cy3",'Pedido e Cotação'!F75=1000),AQ$16,"")))))))</f>
        <v/>
      </c>
      <c r="N65" s="241" t="str">
        <f aca="false">IF('Pedido e Cotação'!H75=0,"",IF(AND('Pedido e Cotação'!H75="Cy5",'Pedido e Cotação'!F75=10),AL$17,IF(AND('Pedido e Cotação'!H75="Cy5",'Pedido e Cotação'!F75=25),AM$17,IF(AND('Pedido e Cotação'!H75="Cy5",'Pedido e Cotação'!F75=50),AN$17,IF(AND('Pedido e Cotação'!H75="Cy5",'Pedido e Cotação'!F75=100),AO$17,IF(AND('Pedido e Cotação'!H75="Cy5",'Pedido e Cotação'!F75=200),AP$17,IF(AND('Pedido e Cotação'!H75="Cy5",'Pedido e Cotação'!F75=1000),AQ$17,"")))))))</f>
        <v/>
      </c>
      <c r="O65" s="241" t="str">
        <f aca="false">IF('Pedido e Cotação'!H75=0,"",IF(AND('Pedido e Cotação'!H75="C3 Spacer",'Pedido e Cotação'!F75=10),AL$20,IF(AND('Pedido e Cotação'!H75="C3 Spacer",'Pedido e Cotação'!F75=25),AM$20,IF(AND('Pedido e Cotação'!H75="C3 Spacer",'Pedido e Cotação'!F75=50),AN$20,IF(AND('Pedido e Cotação'!H75="C3 Spacer",'Pedido e Cotação'!F75=100),AO$20,IF(AND('Pedido e Cotação'!H75="C3 Spacer",'Pedido e Cotação'!F75=200),AP$20,IF(AND('Pedido e Cotação'!H75="C3 Spacer",'Pedido e Cotação'!F75=1000),AQ$20,"")))))))</f>
        <v/>
      </c>
      <c r="P65" s="241" t="str">
        <f aca="false">IF('Pedido e Cotação'!H75=0,"",IF(AND('Pedido e Cotação'!H75="C6 Spacer",'Pedido e Cotação'!F75=10),AL$21,IF(AND('Pedido e Cotação'!H75="C6 Spacer",'Pedido e Cotação'!F75=25),AM$21,IF(AND('Pedido e Cotação'!H75="C6 Spacer",'Pedido e Cotação'!F75=50),AN$21,IF(AND('Pedido e Cotação'!H75="C6 Spacer",'Pedido e Cotação'!F75=100),AO$21,IF(AND('Pedido e Cotação'!H75="C6 Spacer",'Pedido e Cotação'!F75=200),AP$21,IF(AND('Pedido e Cotação'!H75="C6 Spacer",'Pedido e Cotação'!F75=1000),AQ$21,"")))))))</f>
        <v/>
      </c>
      <c r="Q65" s="241" t="str">
        <f aca="false">IF('Pedido e Cotação'!H75=0,"",IF(AND('Pedido e Cotação'!H75="HEX",'Pedido e Cotação'!F75=10),AL$15,IF(AND('Pedido e Cotação'!H75="HEX",'Pedido e Cotação'!F75=25),AM$15,IF(AND('Pedido e Cotação'!H75="HEX",'Pedido e Cotação'!F75=50),AN$15,IF(AND('Pedido e Cotação'!H75="HEX",'Pedido e Cotação'!F75=100),AO$15,IF(AND('Pedido e Cotação'!H75="HEX",'Pedido e Cotação'!F75=200),AP$15,IF(AND('Pedido e Cotação'!H75="HEX",'Pedido e Cotação'!F75=1000),AQ$15,"")))))))</f>
        <v/>
      </c>
      <c r="R65" s="241" t="str">
        <f aca="false">IF('Pedido e Cotação'!H75=0,"",IF(AND('Pedido e Cotação'!H75="Amino C6",'Pedido e Cotação'!F75=10),AL$23,IF(AND('Pedido e Cotação'!H75="Amino C6",'Pedido e Cotação'!F75=25),AM$23,IF(AND('Pedido e Cotação'!H75="Amino C6",'Pedido e Cotação'!F75=50),AN$23,IF(AND('Pedido e Cotação'!H75="Amino C6",'Pedido e Cotação'!F75=100),AO$23,IF(AND('Pedido e Cotação'!H75="Amino C6",'Pedido e Cotação'!F75=200),AP$23,IF(AND('Pedido e Cotação'!H75="Amino C6",'Pedido e Cotação'!F75=1000),AQ$23,"")))))))</f>
        <v/>
      </c>
      <c r="S65" s="241" t="str">
        <f aca="false">IF('Pedido e Cotação'!I75=0,"",IF(AND('Pedido e Cotação'!I75="FAM",'Pedido e Cotação'!F75=10),AL$24,IF(AND('Pedido e Cotação'!I75="FAM",'Pedido e Cotação'!F75=25),AM$24,IF(AND('Pedido e Cotação'!I75="FAM",'Pedido e Cotação'!F75=50),AN$24,IF(AND('Pedido e Cotação'!I75="FAM",'Pedido e Cotação'!F75=100),AO$24,IF(AND('Pedido e Cotação'!I75="FAM",'Pedido e Cotação'!F75=200),AP$24,IF(AND('Pedido e Cotação'!I75="FAM",'Pedido e Cotação'!F75=1000),AQ$24,"")))))))</f>
        <v/>
      </c>
      <c r="T65" s="241" t="str">
        <f aca="false">IF('Pedido e Cotação'!I75=0,"",IF(AND('Pedido e Cotação'!I75="Amino On",'Pedido e Cotação'!F75=10),AL$25,IF(AND('Pedido e Cotação'!I75="Amino On",'Pedido e Cotação'!F75=25),AM$25,IF(AND('Pedido e Cotação'!I75="Amino On",'Pedido e Cotação'!F75=50),AN$25,IF(AND('Pedido e Cotação'!I75="Amino On",'Pedido e Cotação'!F75=100),AO$25,IF(AND('Pedido e Cotação'!I75="Amino On",'Pedido e Cotação'!F75=200),AP$25,IF(AND('Pedido e Cotação'!I75="Amino On",'Pedido e Cotação'!F75=1000),AQ$25,"")))))))</f>
        <v/>
      </c>
      <c r="U65" s="241" t="str">
        <f aca="false">IF('Pedido e Cotação'!I75=0,"",IF(AND('Pedido e Cotação'!I75="TAMRA",'Pedido e Cotação'!F75=10),AL$26,IF(AND('Pedido e Cotação'!I75="TAMRA",'Pedido e Cotação'!F75=25),AM$26,IF(AND('Pedido e Cotação'!I75="TAMRA",'Pedido e Cotação'!F75=50),AN$26,IF(AND('Pedido e Cotação'!I75="TAMRA",'Pedido e Cotação'!F75=100),AO$26,IF(AND('Pedido e Cotação'!I75="TAMRA",'Pedido e Cotação'!F75=200),AP$26,IF(AND('Pedido e Cotação'!I75="TAMRA",'Pedido e Cotação'!F75=1000),AQ$26,"")))))))</f>
        <v/>
      </c>
      <c r="V65" s="241" t="str">
        <f aca="false">IF('Pedido e Cotação'!I75=0,"",IF(AND('Pedido e Cotação'!I75="BHQ 1",'Pedido e Cotação'!F75=10),AL$27,IF(AND('Pedido e Cotação'!I75="BHQ 1",'Pedido e Cotação'!F75=25),AM$27,IF(AND('Pedido e Cotação'!I75="BHQ 1",'Pedido e Cotação'!F75=50),AN$27,IF(AND('Pedido e Cotação'!I75="BHQ 1",'Pedido e Cotação'!F75=100),AO$27,IF(AND('Pedido e Cotação'!I75="BHQ 1",'Pedido e Cotação'!F75=200),AP$27,IF(AND('Pedido e Cotação'!I75="BHQ 1",'Pedido e Cotação'!F75=1000),AQ$27,"")))))))</f>
        <v/>
      </c>
      <c r="W65" s="241" t="str">
        <f aca="false">IF('Pedido e Cotação'!I75=0,"",IF(AND('Pedido e Cotação'!I75="BHQ 2",'Pedido e Cotação'!F75=10),AL$28,IF(AND('Pedido e Cotação'!I75="BHQ 2",'Pedido e Cotação'!F75=25),AM$28,IF(AND('Pedido e Cotação'!I75="BHQ 2",'Pedido e Cotação'!F75=50),AN$28,IF(AND('Pedido e Cotação'!I75="BHQ 2",'Pedido e Cotação'!F75=100),AO$28,IF(AND('Pedido e Cotação'!I75="BHQ 2",'Pedido e Cotação'!F75=200),AP$28,IF(AND('Pedido e Cotação'!I75="BHQ 2",'Pedido e Cotação'!F75=1000),AQ$28,"")))))))</f>
        <v/>
      </c>
      <c r="X65" s="241" t="str">
        <f aca="false">IF('Pedido e Cotação'!I75=0,"",IF(AND('Pedido e Cotação'!I75="BHQ 3",'Pedido e Cotação'!F75=10),AL$29,IF(AND('Pedido e Cotação'!I75="BHQ 3",'Pedido e Cotação'!F75=25),AM$29,IF(AND('Pedido e Cotação'!I75="BHQ 3",'Pedido e Cotação'!F75=50),AN$29,IF(AND('Pedido e Cotação'!I75="BHQ 3",'Pedido e Cotação'!F75=100),AO$29,IF(AND('Pedido e Cotação'!I75="BHQ 3",'Pedido e Cotação'!F75=200),AP$29,IF(AND('Pedido e Cotação'!I75="BHQ 3",'Pedido e Cotação'!F75=1000),AQ$29,"")))))))</f>
        <v/>
      </c>
      <c r="Y65" s="241" t="str">
        <f aca="false">IF('Pedido e Cotação'!I75=0,"",IF(AND('Pedido e Cotação'!I75="ROX",'Pedido e Cotação'!F75=10),AL$31,IF(AND('Pedido e Cotação'!I75="ROX",'Pedido e Cotação'!F75=25),AM$31,IF(AND('Pedido e Cotação'!I75="ROX",'Pedido e Cotação'!F75=50),AN$31,IF(AND('Pedido e Cotação'!I75="ROX",'Pedido e Cotação'!F75=100),AO$31,IF(AND('Pedido e Cotação'!I75="ROX",'Pedido e Cotação'!F75=200),AP$31,IF(AND('Pedido e Cotação'!I75="ROX",'Pedido e Cotação'!F75=1000),AQ$31,"")))))))</f>
        <v/>
      </c>
      <c r="Z65" s="241" t="str">
        <f aca="false">IF('Pedido e Cotação'!I75=0,"",IF(AND('Pedido e Cotação'!I75="Dabcyl",'Pedido e Cotação'!F75=10),AL$30,IF(AND('Pedido e Cotação'!I75="Dabcyl",'Pedido e Cotação'!F75=25),AM$30,IF(AND('Pedido e Cotação'!I75="Dabcyl",'Pedido e Cotação'!F75=50),AN$30,IF(AND('Pedido e Cotação'!I75="Dabcyl",'Pedido e Cotação'!F75=100),AO$30,IF(AND('Pedido e Cotação'!I75="Dabcyl",'Pedido e Cotação'!F75=200),AP$30,IF(AND('Pedido e Cotação'!I75="Dabcyl",'Pedido e Cotação'!F75=1000),AQ$30,"")))))))</f>
        <v/>
      </c>
      <c r="AA65" s="242" t="str">
        <f aca="false">IF('Pedido e Cotação'!I75=0,"",IF(AND('Pedido e Cotação'!I75="Colesterol TEG",'Pedido e Cotação'!F75=10),AL$32,IF(AND('Pedido e Cotação'!I75="Colesterol TEG",'Pedido e Cotação'!F75=25),AM$32,IF(AND('Pedido e Cotação'!I75="Colesterol TEG",'Pedido e Cotação'!F75=50),AN$32,IF(AND('Pedido e Cotação'!I75="Colesterol TEG",'Pedido e Cotação'!F75=100),AO$32,IF(AND('Pedido e Cotação'!I75="Colesterol TEG",'Pedido e Cotação'!F75=200),AP$32,IF(AND('Pedido e Cotação'!I75="Colesterol TEG",'Pedido e Cotação'!F75=1000),AQ$32,"")))))))</f>
        <v/>
      </c>
      <c r="AB65" s="242" t="str">
        <f aca="false">IF('Pedido e Cotação'!I75=0,"",IF(AND('Pedido e Cotação'!I75="Ferroceno",'Pedido e Cotação'!F75=10),AL$33,IF(AND('Pedido e Cotação'!I75="Ferroceno",'Pedido e Cotação'!F75=25),AM$33,IF(AND('Pedido e Cotação'!I75="Ferroceno",'Pedido e Cotação'!F75=50),AN$33,IF(AND('Pedido e Cotação'!I75="Ferroceno",'Pedido e Cotação'!F75=100),AO$33,IF(AND('Pedido e Cotação'!I75="Ferroceno",'Pedido e Cotação'!F75=200),AP$33,IF(AND('Pedido e Cotação'!I75="Ferroceno",'Pedido e Cotação'!F75=1000),AQ$33,"")))))))</f>
        <v/>
      </c>
      <c r="AC65" s="242" t="str">
        <f aca="false">IF('Pedido e Cotação'!I75=0,"",IF(AND('Pedido e Cotação'!I75="Spacer C3",'Pedido e Cotação'!F75=10),AL$36,IF(AND('Pedido e Cotação'!I75="Spacer C3",'Pedido e Cotação'!F75=25),AM$36,IF(AND('Pedido e Cotação'!I75="Spacer C3",'Pedido e Cotação'!F75=50),AN$36,IF(AND('Pedido e Cotação'!I75="Spacer C3",'Pedido e Cotação'!F75=100),AO$36,IF(AND('Pedido e Cotação'!I75="Spacer C3",'Pedido e Cotação'!F75=200),AP$36,IF(AND('Pedido e Cotação'!I75="Spacer C3",'Pedido e Cotação'!F75=1000),AQ$36,"")))))))</f>
        <v/>
      </c>
      <c r="AD65" s="242" t="str">
        <f aca="false">IF('Pedido e Cotação'!I75=0,"",IF(AND('Pedido e Cotação'!I75="Spacer C6",'Pedido e Cotação'!F75=10),AL$37,IF(AND('Pedido e Cotação'!I75="Spacer C6",'Pedido e Cotação'!F75=25),AM$37,IF(AND('Pedido e Cotação'!I75="Spacer C6",'Pedido e Cotação'!F75=50),AN$37,IF(AND('Pedido e Cotação'!I75="Spacer C6",'Pedido e Cotação'!F75=100),AO$37,IF(AND('Pedido e Cotação'!I75="Spacer C6",'Pedido e Cotação'!F75=200),AP$37,IF(AND('Pedido e Cotação'!I75="Spacer C6",'Pedido e Cotação'!F75=1000),AQ$37,"")))))))</f>
        <v/>
      </c>
      <c r="AE65" s="242" t="str">
        <f aca="false">IF('Pedido e Cotação'!I75=0,"",IF(AND('Pedido e Cotação'!I75="Biotina",'Pedido e Cotação'!F75=10),AL$38,IF(AND('Pedido e Cotação'!I75="Biotina",'Pedido e Cotação'!F75=25),AM$38,IF(AND('Pedido e Cotação'!I75="Biotina",'Pedido e Cotação'!F75=50),AN$38,IF(AND('Pedido e Cotação'!I75="Biotina",'Pedido e Cotação'!F75=100),AO$38,IF(AND('Pedido e Cotação'!I75="Biotina",'Pedido e Cotação'!F75=200),AP$38,IF(AND('Pedido e Cotação'!I75="Biotina",'Pedido e Cotação'!F75=1000),AQ$38,"")))))))</f>
        <v/>
      </c>
      <c r="AF65" s="242" t="str">
        <f aca="false">IF('Pedido e Cotação'!I75=0,"",IF(AND('Pedido e Cotação'!I75="Fosforilação",'Pedido e Cotação'!F75=10),AL$39,IF(AND('Pedido e Cotação'!I75="Fosforilação",'Pedido e Cotação'!F75=25),AM$39,IF(AND('Pedido e Cotação'!I75="Fosforilação",'Pedido e Cotação'!F75=50),AN$39,IF(AND('Pedido e Cotação'!I75="Fosforilação",'Pedido e Cotação'!F75=100),AO$39,IF(AND('Pedido e Cotação'!I75="Fosforilação",'Pedido e Cotação'!F75=200),AP$39,IF(AND('Pedido e Cotação'!I75="Fosforilação",'Pedido e Cotação'!F75=1000),AQ$39,"")))))))</f>
        <v/>
      </c>
      <c r="AG65" s="242" t="str">
        <f aca="false">IF('Pedido e Cotação'!I75=0,"",IF(AND('Pedido e Cotação'!I75="Thiol C6",'Pedido e Cotação'!F75=10),AL$34,IF(AND('Pedido e Cotação'!I75="Thiol C6",'Pedido e Cotação'!F75=25),AM$34,IF(AND('Pedido e Cotação'!I75="Thiol C6",'Pedido e Cotação'!F75=50),AN$34,IF(AND('Pedido e Cotação'!I75="Thiol C6",'Pedido e Cotação'!F75=100),AO$34,IF(AND('Pedido e Cotação'!I75="Thiol C6",'Pedido e Cotação'!F75=200),AP$34,IF(AND('Pedido e Cotação'!I75="Thiol C6",'Pedido e Cotação'!F75=1000),AQ$34,"")))))))</f>
        <v/>
      </c>
      <c r="AH65" s="242" t="str">
        <f aca="false">IF('Pedido e Cotação'!I75=0,"",IF(AND('Pedido e Cotação'!I75="Dithiol Serinol",'Pedido e Cotação'!F75=10),AL$35,IF(AND('Pedido e Cotação'!I75="Dithiol Serinol",'Pedido e Cotação'!F75=25),AM$35,IF(AND('Pedido e Cotação'!I75="Dithiol Serinol",'Pedido e Cotação'!F75=50),AN$35,IF(AND('Pedido e Cotação'!I75="Dithiol Serinol",'Pedido e Cotação'!F75=100),AO$35,IF(AND('Pedido e Cotação'!I75="Dithiol Serinol",'Pedido e Cotação'!F75=200),AP$35,IF(AND('Pedido e Cotação'!I75="Dithiol Serinol",'Pedido e Cotação'!F75=1000),AQ$35,"")))))))</f>
        <v/>
      </c>
      <c r="AI65" s="241" t="n">
        <f aca="false">SUM(A65:AH65)</f>
        <v>0</v>
      </c>
    </row>
    <row r="66" customFormat="false" ht="12.75" hidden="false" customHeight="false" outlineLevel="0" collapsed="false">
      <c r="A66" s="241" t="str">
        <f aca="false">IF('Pedido e Cotação'!H76=0,"",IF(AND('Pedido e Cotação'!H76="FAM",'Pedido e Cotação'!F76=10),AL$6,IF(AND('Pedido e Cotação'!H76="FAM",'Pedido e Cotação'!F76=25),AM$6,IF(AND('Pedido e Cotação'!H76="FAM",'Pedido e Cotação'!F76=50),AN$6,IF(AND('Pedido e Cotação'!H76="FAM",'Pedido e Cotação'!F76=100),AO$6,IF(AND('Pedido e Cotação'!H76="FAM",'Pedido e Cotação'!F76=200),AP$6,IF(AND('Pedido e Cotação'!H76="FAM",'Pedido e Cotação'!F76=1000),AQ$6,"")))))))</f>
        <v/>
      </c>
      <c r="B66" s="241" t="str">
        <f aca="false">IF('Pedido e Cotação'!H76=0,"",IF(AND('Pedido e Cotação'!H76="Fosforilação",'Pedido e Cotação'!F76=10),AL$7,IF(AND('Pedido e Cotação'!H76="Fosforilação",'Pedido e Cotação'!F76=25),AM$7,IF(AND('Pedido e Cotação'!H76="Fosforilação",'Pedido e Cotação'!F76=50),AN$7,IF(AND('Pedido e Cotação'!H76="Fosforilação",'Pedido e Cotação'!F76=100),AO$7,IF(AND('Pedido e Cotação'!H76="Fosforilação",'Pedido e Cotação'!F76=200),AP$7,IF(AND('Pedido e Cotação'!H76="Fosforilação",'Pedido e Cotação'!F76=1000),AQ$7,"")))))))</f>
        <v/>
      </c>
      <c r="C66" s="241" t="str">
        <f aca="false">IF('Pedido e Cotação'!H76=0,"",IF(AND('Pedido e Cotação'!H76="Quasar 570",'Pedido e Cotação'!F76=10),AL$8,IF(AND('Pedido e Cotação'!H76="Quasar 570",'Pedido e Cotação'!F76=25),AM$8,IF(AND('Pedido e Cotação'!H76="Quasar 570",'Pedido e Cotação'!F76=50),AN$8,IF(AND('Pedido e Cotação'!H76="Quasar 570",'Pedido e Cotação'!F76=100),AO$8,IF(AND('Pedido e Cotação'!H76="Quasar 570",'Pedido e Cotação'!F76=200),AP$8,IF(AND('Pedido e Cotação'!H76="Quasar 570",'Pedido e Cotação'!F76=1000),AQ$8,"")))))))</f>
        <v/>
      </c>
      <c r="D66" s="241" t="str">
        <f aca="false">IF('Pedido e Cotação'!H76=0,"",IF(AND('Pedido e Cotação'!H76="Quasar 670",'Pedido e Cotação'!F76=10),AL$9,IF(AND('Pedido e Cotação'!H76="Quasar 670",'Pedido e Cotação'!F76=25),AM$9,IF(AND('Pedido e Cotação'!H76="Quasar 670",'Pedido e Cotação'!F76=50),AN$9,IF(AND('Pedido e Cotação'!H76="Quasar 670",'Pedido e Cotação'!F76=100),AO$9,IF(AND('Pedido e Cotação'!H76="Quasar 670",'Pedido e Cotação'!F76=200),AP$9,IF(AND('Pedido e Cotação'!H76="Quasar 670",'Pedido e Cotação'!F76=1000),AQ$9,"")))))))</f>
        <v/>
      </c>
      <c r="E66" s="241" t="str">
        <f aca="false">IF('Pedido e Cotação'!H76=0,"",IF(AND('Pedido e Cotação'!H76="Quasar 705",'Pedido e Cotação'!F76=10),AL$10,IF(AND('Pedido e Cotação'!H76="Quasar 705",'Pedido e Cotação'!F76=25),AM$10,IF(AND('Pedido e Cotação'!H76="Quasar 705",'Pedido e Cotação'!F76=50),AN$10,IF(AND('Pedido e Cotação'!H76="Quasar 705",'Pedido e Cotação'!F76=100),AO$10,IF(AND('Pedido e Cotação'!H76="Quasar 705",'Pedido e Cotação'!F76=200),AP$10,IF(AND('Pedido e Cotação'!H76="Quasar 705",'Pedido e Cotação'!F76=1000),AQ$10,"")))))))</f>
        <v/>
      </c>
      <c r="F66" s="241" t="str">
        <f aca="false">IF('Pedido e Cotação'!H76=0,"",IF(AND('Pedido e Cotação'!H76="CAL Flúor Orange 560",'Pedido e Cotação'!F76=10),AL$11,IF(AND('Pedido e Cotação'!H76="CAL Flúor Orange 560",'Pedido e Cotação'!F76=25),AM$11,IF(AND('Pedido e Cotação'!H76="CAL Flúor Orange 560",'Pedido e Cotação'!F76=50),AN$11,IF(AND('Pedido e Cotação'!H76="CAL Flúor Orange 560",'Pedido e Cotação'!F76=100),AO$11,IF(AND('Pedido e Cotação'!H76="CAL Flúor Orange 560",'Pedido e Cotação'!F76=200),AP$11,IF(AND('Pedido e Cotação'!H76="CAL Flúor Orange 560",'Pedido e Cotação'!F76=1000),AQ$11,"")))))))</f>
        <v/>
      </c>
      <c r="G66" s="241" t="str">
        <f aca="false">IF('Pedido e Cotação'!H76=0,"",IF(AND('Pedido e Cotação'!H76="CAL Flúor Red 590",'Pedido e Cotação'!F76=10),AL$12,IF(AND('Pedido e Cotação'!H76="CAL Flúor Red 590",'Pedido e Cotação'!F76=25),AM$12,IF(AND('Pedido e Cotação'!H76="CAL Flúor Red 590",'Pedido e Cotação'!F76=50),AN$12,IF(AND('Pedido e Cotação'!H76="CAL Flúor Red 590",'Pedido e Cotação'!F76=100),AO$12,IF(AND('Pedido e Cotação'!H76="CAL Flúor Red 590",'Pedido e Cotação'!F76=200),AP$12,IF(AND('Pedido e Cotação'!H76="CAL Flúor Red 590",'Pedido e Cotação'!F76=1000),AQ$12,"")))))))</f>
        <v/>
      </c>
      <c r="H66" s="241" t="str">
        <f aca="false">IF('Pedido e Cotação'!H76=0,"",IF(AND('Pedido e Cotação'!H76="CAL Flúor Red 610",'Pedido e Cotação'!F76=10),AL$13,IF(AND('Pedido e Cotação'!H76="CAL Flúor Red 610",'Pedido e Cotação'!F76=25),AM$13,IF(AND('Pedido e Cotação'!H76="CAL Flúor Red 610",'Pedido e Cotação'!F76=50),AN$13,IF(AND('Pedido e Cotação'!H76="CAL Flúor Red 610",'Pedido e Cotação'!F76=100),AO$13,IF(AND('Pedido e Cotação'!H76="CAL Flúor Red 610",'Pedido e Cotação'!F76=200),AP$13,IF(AND('Pedido e Cotação'!H76="CAL Flúor Red 610",'Pedido e Cotação'!F76=1000),AQ$13,"")))))))</f>
        <v/>
      </c>
      <c r="I66" s="241" t="str">
        <f aca="false">IF('Pedido e Cotação'!H76=0,"",IF(AND('Pedido e Cotação'!H76="TET",'Pedido e Cotação'!F76=10),AL$14,IF(AND('Pedido e Cotação'!H76="TET",'Pedido e Cotação'!F76=25),AM$14,IF(AND('Pedido e Cotação'!H76="TET",'Pedido e Cotação'!F76=50),AN$14,IF(AND('Pedido e Cotação'!H76="TET",'Pedido e Cotação'!F76=100),AO$14,IF(AND('Pedido e Cotação'!H76="TET",'Pedido e Cotação'!F76=200),AP$14,IF(AND('Pedido e Cotação'!H76="TET",'Pedido e Cotação'!F76=1000),AQ$14,"")))))))</f>
        <v/>
      </c>
      <c r="J66" s="241" t="str">
        <f aca="false">IF('Pedido e Cotação'!H76=0,"",IF(AND('Pedido e Cotação'!H76="PEG-6",'Pedido e Cotação'!F76=10),AL$19,IF(AND('Pedido e Cotação'!H76="PEG-6",'Pedido e Cotação'!F76=25),AM$19,IF(AND('Pedido e Cotação'!H76="PEG-6",'Pedido e Cotação'!F76=50),AN$19,IF(AND('Pedido e Cotação'!H76="PEG-6",'Pedido e Cotação'!F76=100),AO$19,IF(AND('Pedido e Cotação'!H76="PEG-6",'Pedido e Cotação'!F76=200),AP$19,IF(AND('Pedido e Cotação'!H76="PEG-6",'Pedido e Cotação'!F76=1000),AQ$19,"")))))))</f>
        <v/>
      </c>
      <c r="K66" s="241" t="str">
        <f aca="false">IF('Pedido e Cotação'!H76=0,"",IF(AND('Pedido e Cotação'!H76="Biotina",'Pedido e Cotação'!F76=10),AL$18,IF(AND('Pedido e Cotação'!H76="Biotina",'Pedido e Cotação'!F76=25),AM$18,IF(AND('Pedido e Cotação'!H76="Biotina",'Pedido e Cotação'!F76=50),AN$18,IF(AND('Pedido e Cotação'!H76="Biotina",'Pedido e Cotação'!F76=100),AO$18,IF(AND('Pedido e Cotação'!H76="Biotina",'Pedido e Cotação'!F76=200),AP$18,IF(AND('Pedido e Cotação'!H76="Biotina",'Pedido e Cotação'!F76=1000),AQ$18,"")))))))</f>
        <v/>
      </c>
      <c r="L66" s="241" t="str">
        <f aca="false">IF('Pedido e Cotação'!H76=0,"",IF(AND('Pedido e Cotação'!H76="Thiol C6",'Pedido e Cotação'!F76=10),AL$22,IF(AND('Pedido e Cotação'!H76="Thiol C6",'Pedido e Cotação'!F76=25),AM$22,IF(AND('Pedido e Cotação'!H76="Thiol C6",'Pedido e Cotação'!F76=50),AN$22,IF(AND('Pedido e Cotação'!H76="Thiol C6",'Pedido e Cotação'!F76=100),AO$22,IF(AND('Pedido e Cotação'!H76="Thiol C6",'Pedido e Cotação'!F76=200),AP$22,IF(AND('Pedido e Cotação'!H76="Thiol C6",'Pedido e Cotação'!F76=1000),AQ$22,"")))))))</f>
        <v/>
      </c>
      <c r="M66" s="241" t="str">
        <f aca="false">IF('Pedido e Cotação'!H76=0,"",IF(AND('Pedido e Cotação'!H76="Cy3",'Pedido e Cotação'!F76=10),AL$16,IF(AND('Pedido e Cotação'!H76="Cy3",'Pedido e Cotação'!F76=25),AM$16,IF(AND('Pedido e Cotação'!H76="Cy3",'Pedido e Cotação'!F76=50),AN$16,IF(AND('Pedido e Cotação'!H76="Cy3",'Pedido e Cotação'!F76=100),AO$16,IF(AND('Pedido e Cotação'!H76="Cy3",'Pedido e Cotação'!F76=200),AP$16,IF(AND('Pedido e Cotação'!H76="Cy3",'Pedido e Cotação'!F76=1000),AQ$16,"")))))))</f>
        <v/>
      </c>
      <c r="N66" s="241" t="str">
        <f aca="false">IF('Pedido e Cotação'!H76=0,"",IF(AND('Pedido e Cotação'!H76="Cy5",'Pedido e Cotação'!F76=10),AL$17,IF(AND('Pedido e Cotação'!H76="Cy5",'Pedido e Cotação'!F76=25),AM$17,IF(AND('Pedido e Cotação'!H76="Cy5",'Pedido e Cotação'!F76=50),AN$17,IF(AND('Pedido e Cotação'!H76="Cy5",'Pedido e Cotação'!F76=100),AO$17,IF(AND('Pedido e Cotação'!H76="Cy5",'Pedido e Cotação'!F76=200),AP$17,IF(AND('Pedido e Cotação'!H76="Cy5",'Pedido e Cotação'!F76=1000),AQ$17,"")))))))</f>
        <v/>
      </c>
      <c r="O66" s="241" t="str">
        <f aca="false">IF('Pedido e Cotação'!H76=0,"",IF(AND('Pedido e Cotação'!H76="C3 Spacer",'Pedido e Cotação'!F76=10),AL$20,IF(AND('Pedido e Cotação'!H76="C3 Spacer",'Pedido e Cotação'!F76=25),AM$20,IF(AND('Pedido e Cotação'!H76="C3 Spacer",'Pedido e Cotação'!F76=50),AN$20,IF(AND('Pedido e Cotação'!H76="C3 Spacer",'Pedido e Cotação'!F76=100),AO$20,IF(AND('Pedido e Cotação'!H76="C3 Spacer",'Pedido e Cotação'!F76=200),AP$20,IF(AND('Pedido e Cotação'!H76="C3 Spacer",'Pedido e Cotação'!F76=1000),AQ$20,"")))))))</f>
        <v/>
      </c>
      <c r="P66" s="241" t="str">
        <f aca="false">IF('Pedido e Cotação'!H76=0,"",IF(AND('Pedido e Cotação'!H76="C6 Spacer",'Pedido e Cotação'!F76=10),AL$21,IF(AND('Pedido e Cotação'!H76="C6 Spacer",'Pedido e Cotação'!F76=25),AM$21,IF(AND('Pedido e Cotação'!H76="C6 Spacer",'Pedido e Cotação'!F76=50),AN$21,IF(AND('Pedido e Cotação'!H76="C6 Spacer",'Pedido e Cotação'!F76=100),AO$21,IF(AND('Pedido e Cotação'!H76="C6 Spacer",'Pedido e Cotação'!F76=200),AP$21,IF(AND('Pedido e Cotação'!H76="C6 Spacer",'Pedido e Cotação'!F76=1000),AQ$21,"")))))))</f>
        <v/>
      </c>
      <c r="Q66" s="241" t="str">
        <f aca="false">IF('Pedido e Cotação'!H76=0,"",IF(AND('Pedido e Cotação'!H76="HEX",'Pedido e Cotação'!F76=10),AL$15,IF(AND('Pedido e Cotação'!H76="HEX",'Pedido e Cotação'!F76=25),AM$15,IF(AND('Pedido e Cotação'!H76="HEX",'Pedido e Cotação'!F76=50),AN$15,IF(AND('Pedido e Cotação'!H76="HEX",'Pedido e Cotação'!F76=100),AO$15,IF(AND('Pedido e Cotação'!H76="HEX",'Pedido e Cotação'!F76=200),AP$15,IF(AND('Pedido e Cotação'!H76="HEX",'Pedido e Cotação'!F76=1000),AQ$15,"")))))))</f>
        <v/>
      </c>
      <c r="R66" s="241" t="str">
        <f aca="false">IF('Pedido e Cotação'!H76=0,"",IF(AND('Pedido e Cotação'!H76="Amino C6",'Pedido e Cotação'!F76=10),AL$23,IF(AND('Pedido e Cotação'!H76="Amino C6",'Pedido e Cotação'!F76=25),AM$23,IF(AND('Pedido e Cotação'!H76="Amino C6",'Pedido e Cotação'!F76=50),AN$23,IF(AND('Pedido e Cotação'!H76="Amino C6",'Pedido e Cotação'!F76=100),AO$23,IF(AND('Pedido e Cotação'!H76="Amino C6",'Pedido e Cotação'!F76=200),AP$23,IF(AND('Pedido e Cotação'!H76="Amino C6",'Pedido e Cotação'!F76=1000),AQ$23,"")))))))</f>
        <v/>
      </c>
      <c r="S66" s="241" t="str">
        <f aca="false">IF('Pedido e Cotação'!I76=0,"",IF(AND('Pedido e Cotação'!I76="FAM",'Pedido e Cotação'!F76=10),AL$24,IF(AND('Pedido e Cotação'!I76="FAM",'Pedido e Cotação'!F76=25),AM$24,IF(AND('Pedido e Cotação'!I76="FAM",'Pedido e Cotação'!F76=50),AN$24,IF(AND('Pedido e Cotação'!I76="FAM",'Pedido e Cotação'!F76=100),AO$24,IF(AND('Pedido e Cotação'!I76="FAM",'Pedido e Cotação'!F76=200),AP$24,IF(AND('Pedido e Cotação'!I76="FAM",'Pedido e Cotação'!F76=1000),AQ$24,"")))))))</f>
        <v/>
      </c>
      <c r="T66" s="241" t="str">
        <f aca="false">IF('Pedido e Cotação'!I76=0,"",IF(AND('Pedido e Cotação'!I76="Amino On",'Pedido e Cotação'!F76=10),AL$25,IF(AND('Pedido e Cotação'!I76="Amino On",'Pedido e Cotação'!F76=25),AM$25,IF(AND('Pedido e Cotação'!I76="Amino On",'Pedido e Cotação'!F76=50),AN$25,IF(AND('Pedido e Cotação'!I76="Amino On",'Pedido e Cotação'!F76=100),AO$25,IF(AND('Pedido e Cotação'!I76="Amino On",'Pedido e Cotação'!F76=200),AP$25,IF(AND('Pedido e Cotação'!I76="Amino On",'Pedido e Cotação'!F76=1000),AQ$25,"")))))))</f>
        <v/>
      </c>
      <c r="U66" s="241" t="str">
        <f aca="false">IF('Pedido e Cotação'!I76=0,"",IF(AND('Pedido e Cotação'!I76="TAMRA",'Pedido e Cotação'!F76=10),AL$26,IF(AND('Pedido e Cotação'!I76="TAMRA",'Pedido e Cotação'!F76=25),AM$26,IF(AND('Pedido e Cotação'!I76="TAMRA",'Pedido e Cotação'!F76=50),AN$26,IF(AND('Pedido e Cotação'!I76="TAMRA",'Pedido e Cotação'!F76=100),AO$26,IF(AND('Pedido e Cotação'!I76="TAMRA",'Pedido e Cotação'!F76=200),AP$26,IF(AND('Pedido e Cotação'!I76="TAMRA",'Pedido e Cotação'!F76=1000),AQ$26,"")))))))</f>
        <v/>
      </c>
      <c r="V66" s="241" t="str">
        <f aca="false">IF('Pedido e Cotação'!I76=0,"",IF(AND('Pedido e Cotação'!I76="BHQ 1",'Pedido e Cotação'!F76=10),AL$27,IF(AND('Pedido e Cotação'!I76="BHQ 1",'Pedido e Cotação'!F76=25),AM$27,IF(AND('Pedido e Cotação'!I76="BHQ 1",'Pedido e Cotação'!F76=50),AN$27,IF(AND('Pedido e Cotação'!I76="BHQ 1",'Pedido e Cotação'!F76=100),AO$27,IF(AND('Pedido e Cotação'!I76="BHQ 1",'Pedido e Cotação'!F76=200),AP$27,IF(AND('Pedido e Cotação'!I76="BHQ 1",'Pedido e Cotação'!F76=1000),AQ$27,"")))))))</f>
        <v/>
      </c>
      <c r="W66" s="241" t="str">
        <f aca="false">IF('Pedido e Cotação'!I76=0,"",IF(AND('Pedido e Cotação'!I76="BHQ 2",'Pedido e Cotação'!F76=10),AL$28,IF(AND('Pedido e Cotação'!I76="BHQ 2",'Pedido e Cotação'!F76=25),AM$28,IF(AND('Pedido e Cotação'!I76="BHQ 2",'Pedido e Cotação'!F76=50),AN$28,IF(AND('Pedido e Cotação'!I76="BHQ 2",'Pedido e Cotação'!F76=100),AO$28,IF(AND('Pedido e Cotação'!I76="BHQ 2",'Pedido e Cotação'!F76=200),AP$28,IF(AND('Pedido e Cotação'!I76="BHQ 2",'Pedido e Cotação'!F76=1000),AQ$28,"")))))))</f>
        <v/>
      </c>
      <c r="X66" s="241" t="str">
        <f aca="false">IF('Pedido e Cotação'!I76=0,"",IF(AND('Pedido e Cotação'!I76="BHQ 3",'Pedido e Cotação'!F76=10),AL$29,IF(AND('Pedido e Cotação'!I76="BHQ 3",'Pedido e Cotação'!F76=25),AM$29,IF(AND('Pedido e Cotação'!I76="BHQ 3",'Pedido e Cotação'!F76=50),AN$29,IF(AND('Pedido e Cotação'!I76="BHQ 3",'Pedido e Cotação'!F76=100),AO$29,IF(AND('Pedido e Cotação'!I76="BHQ 3",'Pedido e Cotação'!F76=200),AP$29,IF(AND('Pedido e Cotação'!I76="BHQ 3",'Pedido e Cotação'!F76=1000),AQ$29,"")))))))</f>
        <v/>
      </c>
      <c r="Y66" s="241" t="str">
        <f aca="false">IF('Pedido e Cotação'!I76=0,"",IF(AND('Pedido e Cotação'!I76="ROX",'Pedido e Cotação'!F76=10),AL$31,IF(AND('Pedido e Cotação'!I76="ROX",'Pedido e Cotação'!F76=25),AM$31,IF(AND('Pedido e Cotação'!I76="ROX",'Pedido e Cotação'!F76=50),AN$31,IF(AND('Pedido e Cotação'!I76="ROX",'Pedido e Cotação'!F76=100),AO$31,IF(AND('Pedido e Cotação'!I76="ROX",'Pedido e Cotação'!F76=200),AP$31,IF(AND('Pedido e Cotação'!I76="ROX",'Pedido e Cotação'!F76=1000),AQ$31,"")))))))</f>
        <v/>
      </c>
      <c r="Z66" s="241" t="str">
        <f aca="false">IF('Pedido e Cotação'!I76=0,"",IF(AND('Pedido e Cotação'!I76="Dabcyl",'Pedido e Cotação'!F76=10),AL$30,IF(AND('Pedido e Cotação'!I76="Dabcyl",'Pedido e Cotação'!F76=25),AM$30,IF(AND('Pedido e Cotação'!I76="Dabcyl",'Pedido e Cotação'!F76=50),AN$30,IF(AND('Pedido e Cotação'!I76="Dabcyl",'Pedido e Cotação'!F76=100),AO$30,IF(AND('Pedido e Cotação'!I76="Dabcyl",'Pedido e Cotação'!F76=200),AP$30,IF(AND('Pedido e Cotação'!I76="Dabcyl",'Pedido e Cotação'!F76=1000),AQ$30,"")))))))</f>
        <v/>
      </c>
      <c r="AA66" s="242" t="str">
        <f aca="false">IF('Pedido e Cotação'!I76=0,"",IF(AND('Pedido e Cotação'!I76="Colesterol TEG",'Pedido e Cotação'!F76=10),AL$32,IF(AND('Pedido e Cotação'!I76="Colesterol TEG",'Pedido e Cotação'!F76=25),AM$32,IF(AND('Pedido e Cotação'!I76="Colesterol TEG",'Pedido e Cotação'!F76=50),AN$32,IF(AND('Pedido e Cotação'!I76="Colesterol TEG",'Pedido e Cotação'!F76=100),AO$32,IF(AND('Pedido e Cotação'!I76="Colesterol TEG",'Pedido e Cotação'!F76=200),AP$32,IF(AND('Pedido e Cotação'!I76="Colesterol TEG",'Pedido e Cotação'!F76=1000),AQ$32,"")))))))</f>
        <v/>
      </c>
      <c r="AB66" s="242" t="str">
        <f aca="false">IF('Pedido e Cotação'!I76=0,"",IF(AND('Pedido e Cotação'!I76="Ferroceno",'Pedido e Cotação'!F76=10),AL$33,IF(AND('Pedido e Cotação'!I76="Ferroceno",'Pedido e Cotação'!F76=25),AM$33,IF(AND('Pedido e Cotação'!I76="Ferroceno",'Pedido e Cotação'!F76=50),AN$33,IF(AND('Pedido e Cotação'!I76="Ferroceno",'Pedido e Cotação'!F76=100),AO$33,IF(AND('Pedido e Cotação'!I76="Ferroceno",'Pedido e Cotação'!F76=200),AP$33,IF(AND('Pedido e Cotação'!I76="Ferroceno",'Pedido e Cotação'!F76=1000),AQ$33,"")))))))</f>
        <v/>
      </c>
      <c r="AC66" s="242" t="str">
        <f aca="false">IF('Pedido e Cotação'!I76=0,"",IF(AND('Pedido e Cotação'!I76="Spacer C3",'Pedido e Cotação'!F76=10),AL$36,IF(AND('Pedido e Cotação'!I76="Spacer C3",'Pedido e Cotação'!F76=25),AM$36,IF(AND('Pedido e Cotação'!I76="Spacer C3",'Pedido e Cotação'!F76=50),AN$36,IF(AND('Pedido e Cotação'!I76="Spacer C3",'Pedido e Cotação'!F76=100),AO$36,IF(AND('Pedido e Cotação'!I76="Spacer C3",'Pedido e Cotação'!F76=200),AP$36,IF(AND('Pedido e Cotação'!I76="Spacer C3",'Pedido e Cotação'!F76=1000),AQ$36,"")))))))</f>
        <v/>
      </c>
      <c r="AD66" s="242" t="str">
        <f aca="false">IF('Pedido e Cotação'!I76=0,"",IF(AND('Pedido e Cotação'!I76="Spacer C6",'Pedido e Cotação'!F76=10),AL$37,IF(AND('Pedido e Cotação'!I76="Spacer C6",'Pedido e Cotação'!F76=25),AM$37,IF(AND('Pedido e Cotação'!I76="Spacer C6",'Pedido e Cotação'!F76=50),AN$37,IF(AND('Pedido e Cotação'!I76="Spacer C6",'Pedido e Cotação'!F76=100),AO$37,IF(AND('Pedido e Cotação'!I76="Spacer C6",'Pedido e Cotação'!F76=200),AP$37,IF(AND('Pedido e Cotação'!I76="Spacer C6",'Pedido e Cotação'!F76=1000),AQ$37,"")))))))</f>
        <v/>
      </c>
      <c r="AE66" s="242" t="str">
        <f aca="false">IF('Pedido e Cotação'!I76=0,"",IF(AND('Pedido e Cotação'!I76="Biotina",'Pedido e Cotação'!F76=10),AL$38,IF(AND('Pedido e Cotação'!I76="Biotina",'Pedido e Cotação'!F76=25),AM$38,IF(AND('Pedido e Cotação'!I76="Biotina",'Pedido e Cotação'!F76=50),AN$38,IF(AND('Pedido e Cotação'!I76="Biotina",'Pedido e Cotação'!F76=100),AO$38,IF(AND('Pedido e Cotação'!I76="Biotina",'Pedido e Cotação'!F76=200),AP$38,IF(AND('Pedido e Cotação'!I76="Biotina",'Pedido e Cotação'!F76=1000),AQ$38,"")))))))</f>
        <v/>
      </c>
      <c r="AF66" s="242" t="str">
        <f aca="false">IF('Pedido e Cotação'!I76=0,"",IF(AND('Pedido e Cotação'!I76="Fosforilação",'Pedido e Cotação'!F76=10),AL$39,IF(AND('Pedido e Cotação'!I76="Fosforilação",'Pedido e Cotação'!F76=25),AM$39,IF(AND('Pedido e Cotação'!I76="Fosforilação",'Pedido e Cotação'!F76=50),AN$39,IF(AND('Pedido e Cotação'!I76="Fosforilação",'Pedido e Cotação'!F76=100),AO$39,IF(AND('Pedido e Cotação'!I76="Fosforilação",'Pedido e Cotação'!F76=200),AP$39,IF(AND('Pedido e Cotação'!I76="Fosforilação",'Pedido e Cotação'!F76=1000),AQ$39,"")))))))</f>
        <v/>
      </c>
      <c r="AG66" s="242" t="str">
        <f aca="false">IF('Pedido e Cotação'!I76=0,"",IF(AND('Pedido e Cotação'!I76="Thiol C6",'Pedido e Cotação'!F76=10),AL$34,IF(AND('Pedido e Cotação'!I76="Thiol C6",'Pedido e Cotação'!F76=25),AM$34,IF(AND('Pedido e Cotação'!I76="Thiol C6",'Pedido e Cotação'!F76=50),AN$34,IF(AND('Pedido e Cotação'!I76="Thiol C6",'Pedido e Cotação'!F76=100),AO$34,IF(AND('Pedido e Cotação'!I76="Thiol C6",'Pedido e Cotação'!F76=200),AP$34,IF(AND('Pedido e Cotação'!I76="Thiol C6",'Pedido e Cotação'!F76=1000),AQ$34,"")))))))</f>
        <v/>
      </c>
      <c r="AH66" s="242" t="str">
        <f aca="false">IF('Pedido e Cotação'!I76=0,"",IF(AND('Pedido e Cotação'!I76="Dithiol Serinol",'Pedido e Cotação'!F76=10),AL$35,IF(AND('Pedido e Cotação'!I76="Dithiol Serinol",'Pedido e Cotação'!F76=25),AM$35,IF(AND('Pedido e Cotação'!I76="Dithiol Serinol",'Pedido e Cotação'!F76=50),AN$35,IF(AND('Pedido e Cotação'!I76="Dithiol Serinol",'Pedido e Cotação'!F76=100),AO$35,IF(AND('Pedido e Cotação'!I76="Dithiol Serinol",'Pedido e Cotação'!F76=200),AP$35,IF(AND('Pedido e Cotação'!I76="Dithiol Serinol",'Pedido e Cotação'!F76=1000),AQ$35,"")))))))</f>
        <v/>
      </c>
      <c r="AI66" s="241" t="n">
        <f aca="false">SUM(A66:AH66)</f>
        <v>0</v>
      </c>
    </row>
    <row r="67" customFormat="false" ht="12.75" hidden="false" customHeight="false" outlineLevel="0" collapsed="false">
      <c r="A67" s="241" t="str">
        <f aca="false">IF('Pedido e Cotação'!H77=0,"",IF(AND('Pedido e Cotação'!H77="FAM",'Pedido e Cotação'!F77=10),AL$6,IF(AND('Pedido e Cotação'!H77="FAM",'Pedido e Cotação'!F77=25),AM$6,IF(AND('Pedido e Cotação'!H77="FAM",'Pedido e Cotação'!F77=50),AN$6,IF(AND('Pedido e Cotação'!H77="FAM",'Pedido e Cotação'!F77=100),AO$6,IF(AND('Pedido e Cotação'!H77="FAM",'Pedido e Cotação'!F77=200),AP$6,IF(AND('Pedido e Cotação'!H77="FAM",'Pedido e Cotação'!F77=1000),AQ$6,"")))))))</f>
        <v/>
      </c>
      <c r="B67" s="241" t="str">
        <f aca="false">IF('Pedido e Cotação'!H77=0,"",IF(AND('Pedido e Cotação'!H77="Fosforilação",'Pedido e Cotação'!F77=10),AL$7,IF(AND('Pedido e Cotação'!H77="Fosforilação",'Pedido e Cotação'!F77=25),AM$7,IF(AND('Pedido e Cotação'!H77="Fosforilação",'Pedido e Cotação'!F77=50),AN$7,IF(AND('Pedido e Cotação'!H77="Fosforilação",'Pedido e Cotação'!F77=100),AO$7,IF(AND('Pedido e Cotação'!H77="Fosforilação",'Pedido e Cotação'!F77=200),AP$7,IF(AND('Pedido e Cotação'!H77="Fosforilação",'Pedido e Cotação'!F77=1000),AQ$7,"")))))))</f>
        <v/>
      </c>
      <c r="C67" s="241" t="str">
        <f aca="false">IF('Pedido e Cotação'!H77=0,"",IF(AND('Pedido e Cotação'!H77="Quasar 570",'Pedido e Cotação'!F77=10),AL$8,IF(AND('Pedido e Cotação'!H77="Quasar 570",'Pedido e Cotação'!F77=25),AM$8,IF(AND('Pedido e Cotação'!H77="Quasar 570",'Pedido e Cotação'!F77=50),AN$8,IF(AND('Pedido e Cotação'!H77="Quasar 570",'Pedido e Cotação'!F77=100),AO$8,IF(AND('Pedido e Cotação'!H77="Quasar 570",'Pedido e Cotação'!F77=200),AP$8,IF(AND('Pedido e Cotação'!H77="Quasar 570",'Pedido e Cotação'!F77=1000),AQ$8,"")))))))</f>
        <v/>
      </c>
      <c r="D67" s="241" t="str">
        <f aca="false">IF('Pedido e Cotação'!H77=0,"",IF(AND('Pedido e Cotação'!H77="Quasar 670",'Pedido e Cotação'!F77=10),AL$9,IF(AND('Pedido e Cotação'!H77="Quasar 670",'Pedido e Cotação'!F77=25),AM$9,IF(AND('Pedido e Cotação'!H77="Quasar 670",'Pedido e Cotação'!F77=50),AN$9,IF(AND('Pedido e Cotação'!H77="Quasar 670",'Pedido e Cotação'!F77=100),AO$9,IF(AND('Pedido e Cotação'!H77="Quasar 670",'Pedido e Cotação'!F77=200),AP$9,IF(AND('Pedido e Cotação'!H77="Quasar 670",'Pedido e Cotação'!F77=1000),AQ$9,"")))))))</f>
        <v/>
      </c>
      <c r="E67" s="241" t="str">
        <f aca="false">IF('Pedido e Cotação'!H77=0,"",IF(AND('Pedido e Cotação'!H77="Quasar 705",'Pedido e Cotação'!F77=10),AL$10,IF(AND('Pedido e Cotação'!H77="Quasar 705",'Pedido e Cotação'!F77=25),AM$10,IF(AND('Pedido e Cotação'!H77="Quasar 705",'Pedido e Cotação'!F77=50),AN$10,IF(AND('Pedido e Cotação'!H77="Quasar 705",'Pedido e Cotação'!F77=100),AO$10,IF(AND('Pedido e Cotação'!H77="Quasar 705",'Pedido e Cotação'!F77=200),AP$10,IF(AND('Pedido e Cotação'!H77="Quasar 705",'Pedido e Cotação'!F77=1000),AQ$10,"")))))))</f>
        <v/>
      </c>
      <c r="F67" s="241" t="str">
        <f aca="false">IF('Pedido e Cotação'!H77=0,"",IF(AND('Pedido e Cotação'!H77="CAL Flúor Orange 560",'Pedido e Cotação'!F77=10),AL$11,IF(AND('Pedido e Cotação'!H77="CAL Flúor Orange 560",'Pedido e Cotação'!F77=25),AM$11,IF(AND('Pedido e Cotação'!H77="CAL Flúor Orange 560",'Pedido e Cotação'!F77=50),AN$11,IF(AND('Pedido e Cotação'!H77="CAL Flúor Orange 560",'Pedido e Cotação'!F77=100),AO$11,IF(AND('Pedido e Cotação'!H77="CAL Flúor Orange 560",'Pedido e Cotação'!F77=200),AP$11,IF(AND('Pedido e Cotação'!H77="CAL Flúor Orange 560",'Pedido e Cotação'!F77=1000),AQ$11,"")))))))</f>
        <v/>
      </c>
      <c r="G67" s="241" t="str">
        <f aca="false">IF('Pedido e Cotação'!H77=0,"",IF(AND('Pedido e Cotação'!H77="CAL Flúor Red 590",'Pedido e Cotação'!F77=10),AL$12,IF(AND('Pedido e Cotação'!H77="CAL Flúor Red 590",'Pedido e Cotação'!F77=25),AM$12,IF(AND('Pedido e Cotação'!H77="CAL Flúor Red 590",'Pedido e Cotação'!F77=50),AN$12,IF(AND('Pedido e Cotação'!H77="CAL Flúor Red 590",'Pedido e Cotação'!F77=100),AO$12,IF(AND('Pedido e Cotação'!H77="CAL Flúor Red 590",'Pedido e Cotação'!F77=200),AP$12,IF(AND('Pedido e Cotação'!H77="CAL Flúor Red 590",'Pedido e Cotação'!F77=1000),AQ$12,"")))))))</f>
        <v/>
      </c>
      <c r="H67" s="241" t="str">
        <f aca="false">IF('Pedido e Cotação'!H77=0,"",IF(AND('Pedido e Cotação'!H77="CAL Flúor Red 610",'Pedido e Cotação'!F77=10),AL$13,IF(AND('Pedido e Cotação'!H77="CAL Flúor Red 610",'Pedido e Cotação'!F77=25),AM$13,IF(AND('Pedido e Cotação'!H77="CAL Flúor Red 610",'Pedido e Cotação'!F77=50),AN$13,IF(AND('Pedido e Cotação'!H77="CAL Flúor Red 610",'Pedido e Cotação'!F77=100),AO$13,IF(AND('Pedido e Cotação'!H77="CAL Flúor Red 610",'Pedido e Cotação'!F77=200),AP$13,IF(AND('Pedido e Cotação'!H77="CAL Flúor Red 610",'Pedido e Cotação'!F77=1000),AQ$13,"")))))))</f>
        <v/>
      </c>
      <c r="I67" s="241" t="str">
        <f aca="false">IF('Pedido e Cotação'!H77=0,"",IF(AND('Pedido e Cotação'!H77="TET",'Pedido e Cotação'!F77=10),AL$14,IF(AND('Pedido e Cotação'!H77="TET",'Pedido e Cotação'!F77=25),AM$14,IF(AND('Pedido e Cotação'!H77="TET",'Pedido e Cotação'!F77=50),AN$14,IF(AND('Pedido e Cotação'!H77="TET",'Pedido e Cotação'!F77=100),AO$14,IF(AND('Pedido e Cotação'!H77="TET",'Pedido e Cotação'!F77=200),AP$14,IF(AND('Pedido e Cotação'!H77="TET",'Pedido e Cotação'!F77=1000),AQ$14,"")))))))</f>
        <v/>
      </c>
      <c r="J67" s="241" t="str">
        <f aca="false">IF('Pedido e Cotação'!H77=0,"",IF(AND('Pedido e Cotação'!H77="PEG-6",'Pedido e Cotação'!F77=10),AL$19,IF(AND('Pedido e Cotação'!H77="PEG-6",'Pedido e Cotação'!F77=25),AM$19,IF(AND('Pedido e Cotação'!H77="PEG-6",'Pedido e Cotação'!F77=50),AN$19,IF(AND('Pedido e Cotação'!H77="PEG-6",'Pedido e Cotação'!F77=100),AO$19,IF(AND('Pedido e Cotação'!H77="PEG-6",'Pedido e Cotação'!F77=200),AP$19,IF(AND('Pedido e Cotação'!H77="PEG-6",'Pedido e Cotação'!F77=1000),AQ$19,"")))))))</f>
        <v/>
      </c>
      <c r="K67" s="241" t="str">
        <f aca="false">IF('Pedido e Cotação'!H77=0,"",IF(AND('Pedido e Cotação'!H77="Biotina",'Pedido e Cotação'!F77=10),AL$18,IF(AND('Pedido e Cotação'!H77="Biotina",'Pedido e Cotação'!F77=25),AM$18,IF(AND('Pedido e Cotação'!H77="Biotina",'Pedido e Cotação'!F77=50),AN$18,IF(AND('Pedido e Cotação'!H77="Biotina",'Pedido e Cotação'!F77=100),AO$18,IF(AND('Pedido e Cotação'!H77="Biotina",'Pedido e Cotação'!F77=200),AP$18,IF(AND('Pedido e Cotação'!H77="Biotina",'Pedido e Cotação'!F77=1000),AQ$18,"")))))))</f>
        <v/>
      </c>
      <c r="L67" s="241" t="str">
        <f aca="false">IF('Pedido e Cotação'!H77=0,"",IF(AND('Pedido e Cotação'!H77="Thiol C6",'Pedido e Cotação'!F77=10),AL$22,IF(AND('Pedido e Cotação'!H77="Thiol C6",'Pedido e Cotação'!F77=25),AM$22,IF(AND('Pedido e Cotação'!H77="Thiol C6",'Pedido e Cotação'!F77=50),AN$22,IF(AND('Pedido e Cotação'!H77="Thiol C6",'Pedido e Cotação'!F77=100),AO$22,IF(AND('Pedido e Cotação'!H77="Thiol C6",'Pedido e Cotação'!F77=200),AP$22,IF(AND('Pedido e Cotação'!H77="Thiol C6",'Pedido e Cotação'!F77=1000),AQ$22,"")))))))</f>
        <v/>
      </c>
      <c r="M67" s="241" t="str">
        <f aca="false">IF('Pedido e Cotação'!H77=0,"",IF(AND('Pedido e Cotação'!H77="Cy3",'Pedido e Cotação'!F77=10),AL$16,IF(AND('Pedido e Cotação'!H77="Cy3",'Pedido e Cotação'!F77=25),AM$16,IF(AND('Pedido e Cotação'!H77="Cy3",'Pedido e Cotação'!F77=50),AN$16,IF(AND('Pedido e Cotação'!H77="Cy3",'Pedido e Cotação'!F77=100),AO$16,IF(AND('Pedido e Cotação'!H77="Cy3",'Pedido e Cotação'!F77=200),AP$16,IF(AND('Pedido e Cotação'!H77="Cy3",'Pedido e Cotação'!F77=1000),AQ$16,"")))))))</f>
        <v/>
      </c>
      <c r="N67" s="241" t="str">
        <f aca="false">IF('Pedido e Cotação'!H77=0,"",IF(AND('Pedido e Cotação'!H77="Cy5",'Pedido e Cotação'!F77=10),AL$17,IF(AND('Pedido e Cotação'!H77="Cy5",'Pedido e Cotação'!F77=25),AM$17,IF(AND('Pedido e Cotação'!H77="Cy5",'Pedido e Cotação'!F77=50),AN$17,IF(AND('Pedido e Cotação'!H77="Cy5",'Pedido e Cotação'!F77=100),AO$17,IF(AND('Pedido e Cotação'!H77="Cy5",'Pedido e Cotação'!F77=200),AP$17,IF(AND('Pedido e Cotação'!H77="Cy5",'Pedido e Cotação'!F77=1000),AQ$17,"")))))))</f>
        <v/>
      </c>
      <c r="O67" s="241" t="str">
        <f aca="false">IF('Pedido e Cotação'!H77=0,"",IF(AND('Pedido e Cotação'!H77="C3 Spacer",'Pedido e Cotação'!F77=10),AL$20,IF(AND('Pedido e Cotação'!H77="C3 Spacer",'Pedido e Cotação'!F77=25),AM$20,IF(AND('Pedido e Cotação'!H77="C3 Spacer",'Pedido e Cotação'!F77=50),AN$20,IF(AND('Pedido e Cotação'!H77="C3 Spacer",'Pedido e Cotação'!F77=100),AO$20,IF(AND('Pedido e Cotação'!H77="C3 Spacer",'Pedido e Cotação'!F77=200),AP$20,IF(AND('Pedido e Cotação'!H77="C3 Spacer",'Pedido e Cotação'!F77=1000),AQ$20,"")))))))</f>
        <v/>
      </c>
      <c r="P67" s="241" t="str">
        <f aca="false">IF('Pedido e Cotação'!H77=0,"",IF(AND('Pedido e Cotação'!H77="C6 Spacer",'Pedido e Cotação'!F77=10),AL$21,IF(AND('Pedido e Cotação'!H77="C6 Spacer",'Pedido e Cotação'!F77=25),AM$21,IF(AND('Pedido e Cotação'!H77="C6 Spacer",'Pedido e Cotação'!F77=50),AN$21,IF(AND('Pedido e Cotação'!H77="C6 Spacer",'Pedido e Cotação'!F77=100),AO$21,IF(AND('Pedido e Cotação'!H77="C6 Spacer",'Pedido e Cotação'!F77=200),AP$21,IF(AND('Pedido e Cotação'!H77="C6 Spacer",'Pedido e Cotação'!F77=1000),AQ$21,"")))))))</f>
        <v/>
      </c>
      <c r="Q67" s="241" t="str">
        <f aca="false">IF('Pedido e Cotação'!H77=0,"",IF(AND('Pedido e Cotação'!H77="HEX",'Pedido e Cotação'!F77=10),AL$15,IF(AND('Pedido e Cotação'!H77="HEX",'Pedido e Cotação'!F77=25),AM$15,IF(AND('Pedido e Cotação'!H77="HEX",'Pedido e Cotação'!F77=50),AN$15,IF(AND('Pedido e Cotação'!H77="HEX",'Pedido e Cotação'!F77=100),AO$15,IF(AND('Pedido e Cotação'!H77="HEX",'Pedido e Cotação'!F77=200),AP$15,IF(AND('Pedido e Cotação'!H77="HEX",'Pedido e Cotação'!F77=1000),AQ$15,"")))))))</f>
        <v/>
      </c>
      <c r="R67" s="241" t="str">
        <f aca="false">IF('Pedido e Cotação'!H77=0,"",IF(AND('Pedido e Cotação'!H77="Amino C6",'Pedido e Cotação'!F77=10),AL$23,IF(AND('Pedido e Cotação'!H77="Amino C6",'Pedido e Cotação'!F77=25),AM$23,IF(AND('Pedido e Cotação'!H77="Amino C6",'Pedido e Cotação'!F77=50),AN$23,IF(AND('Pedido e Cotação'!H77="Amino C6",'Pedido e Cotação'!F77=100),AO$23,IF(AND('Pedido e Cotação'!H77="Amino C6",'Pedido e Cotação'!F77=200),AP$23,IF(AND('Pedido e Cotação'!H77="Amino C6",'Pedido e Cotação'!F77=1000),AQ$23,"")))))))</f>
        <v/>
      </c>
      <c r="S67" s="241" t="str">
        <f aca="false">IF('Pedido e Cotação'!I77=0,"",IF(AND('Pedido e Cotação'!I77="FAM",'Pedido e Cotação'!F77=10),AL$24,IF(AND('Pedido e Cotação'!I77="FAM",'Pedido e Cotação'!F77=25),AM$24,IF(AND('Pedido e Cotação'!I77="FAM",'Pedido e Cotação'!F77=50),AN$24,IF(AND('Pedido e Cotação'!I77="FAM",'Pedido e Cotação'!F77=100),AO$24,IF(AND('Pedido e Cotação'!I77="FAM",'Pedido e Cotação'!F77=200),AP$24,IF(AND('Pedido e Cotação'!I77="FAM",'Pedido e Cotação'!F77=1000),AQ$24,"")))))))</f>
        <v/>
      </c>
      <c r="T67" s="241" t="str">
        <f aca="false">IF('Pedido e Cotação'!I77=0,"",IF(AND('Pedido e Cotação'!I77="Amino On",'Pedido e Cotação'!F77=10),AL$25,IF(AND('Pedido e Cotação'!I77="Amino On",'Pedido e Cotação'!F77=25),AM$25,IF(AND('Pedido e Cotação'!I77="Amino On",'Pedido e Cotação'!F77=50),AN$25,IF(AND('Pedido e Cotação'!I77="Amino On",'Pedido e Cotação'!F77=100),AO$25,IF(AND('Pedido e Cotação'!I77="Amino On",'Pedido e Cotação'!F77=200),AP$25,IF(AND('Pedido e Cotação'!I77="Amino On",'Pedido e Cotação'!F77=1000),AQ$25,"")))))))</f>
        <v/>
      </c>
      <c r="U67" s="241" t="str">
        <f aca="false">IF('Pedido e Cotação'!I77=0,"",IF(AND('Pedido e Cotação'!I77="TAMRA",'Pedido e Cotação'!F77=10),AL$26,IF(AND('Pedido e Cotação'!I77="TAMRA",'Pedido e Cotação'!F77=25),AM$26,IF(AND('Pedido e Cotação'!I77="TAMRA",'Pedido e Cotação'!F77=50),AN$26,IF(AND('Pedido e Cotação'!I77="TAMRA",'Pedido e Cotação'!F77=100),AO$26,IF(AND('Pedido e Cotação'!I77="TAMRA",'Pedido e Cotação'!F77=200),AP$26,IF(AND('Pedido e Cotação'!I77="TAMRA",'Pedido e Cotação'!F77=1000),AQ$26,"")))))))</f>
        <v/>
      </c>
      <c r="V67" s="241" t="str">
        <f aca="false">IF('Pedido e Cotação'!I77=0,"",IF(AND('Pedido e Cotação'!I77="BHQ 1",'Pedido e Cotação'!F77=10),AL$27,IF(AND('Pedido e Cotação'!I77="BHQ 1",'Pedido e Cotação'!F77=25),AM$27,IF(AND('Pedido e Cotação'!I77="BHQ 1",'Pedido e Cotação'!F77=50),AN$27,IF(AND('Pedido e Cotação'!I77="BHQ 1",'Pedido e Cotação'!F77=100),AO$27,IF(AND('Pedido e Cotação'!I77="BHQ 1",'Pedido e Cotação'!F77=200),AP$27,IF(AND('Pedido e Cotação'!I77="BHQ 1",'Pedido e Cotação'!F77=1000),AQ$27,"")))))))</f>
        <v/>
      </c>
      <c r="W67" s="241" t="str">
        <f aca="false">IF('Pedido e Cotação'!I77=0,"",IF(AND('Pedido e Cotação'!I77="BHQ 2",'Pedido e Cotação'!F77=10),AL$28,IF(AND('Pedido e Cotação'!I77="BHQ 2",'Pedido e Cotação'!F77=25),AM$28,IF(AND('Pedido e Cotação'!I77="BHQ 2",'Pedido e Cotação'!F77=50),AN$28,IF(AND('Pedido e Cotação'!I77="BHQ 2",'Pedido e Cotação'!F77=100),AO$28,IF(AND('Pedido e Cotação'!I77="BHQ 2",'Pedido e Cotação'!F77=200),AP$28,IF(AND('Pedido e Cotação'!I77="BHQ 2",'Pedido e Cotação'!F77=1000),AQ$28,"")))))))</f>
        <v/>
      </c>
      <c r="X67" s="241" t="str">
        <f aca="false">IF('Pedido e Cotação'!I77=0,"",IF(AND('Pedido e Cotação'!I77="BHQ 3",'Pedido e Cotação'!F77=10),AL$29,IF(AND('Pedido e Cotação'!I77="BHQ 3",'Pedido e Cotação'!F77=25),AM$29,IF(AND('Pedido e Cotação'!I77="BHQ 3",'Pedido e Cotação'!F77=50),AN$29,IF(AND('Pedido e Cotação'!I77="BHQ 3",'Pedido e Cotação'!F77=100),AO$29,IF(AND('Pedido e Cotação'!I77="BHQ 3",'Pedido e Cotação'!F77=200),AP$29,IF(AND('Pedido e Cotação'!I77="BHQ 3",'Pedido e Cotação'!F77=1000),AQ$29,"")))))))</f>
        <v/>
      </c>
      <c r="Y67" s="241" t="str">
        <f aca="false">IF('Pedido e Cotação'!I77=0,"",IF(AND('Pedido e Cotação'!I77="ROX",'Pedido e Cotação'!F77=10),AL$31,IF(AND('Pedido e Cotação'!I77="ROX",'Pedido e Cotação'!F77=25),AM$31,IF(AND('Pedido e Cotação'!I77="ROX",'Pedido e Cotação'!F77=50),AN$31,IF(AND('Pedido e Cotação'!I77="ROX",'Pedido e Cotação'!F77=100),AO$31,IF(AND('Pedido e Cotação'!I77="ROX",'Pedido e Cotação'!F77=200),AP$31,IF(AND('Pedido e Cotação'!I77="ROX",'Pedido e Cotação'!F77=1000),AQ$31,"")))))))</f>
        <v/>
      </c>
      <c r="Z67" s="241" t="str">
        <f aca="false">IF('Pedido e Cotação'!I77=0,"",IF(AND('Pedido e Cotação'!I77="Dabcyl",'Pedido e Cotação'!F77=10),AL$30,IF(AND('Pedido e Cotação'!I77="Dabcyl",'Pedido e Cotação'!F77=25),AM$30,IF(AND('Pedido e Cotação'!I77="Dabcyl",'Pedido e Cotação'!F77=50),AN$30,IF(AND('Pedido e Cotação'!I77="Dabcyl",'Pedido e Cotação'!F77=100),AO$30,IF(AND('Pedido e Cotação'!I77="Dabcyl",'Pedido e Cotação'!F77=200),AP$30,IF(AND('Pedido e Cotação'!I77="Dabcyl",'Pedido e Cotação'!F77=1000),AQ$30,"")))))))</f>
        <v/>
      </c>
      <c r="AA67" s="242" t="str">
        <f aca="false">IF('Pedido e Cotação'!I77=0,"",IF(AND('Pedido e Cotação'!I77="Colesterol TEG",'Pedido e Cotação'!F77=10),AL$32,IF(AND('Pedido e Cotação'!I77="Colesterol TEG",'Pedido e Cotação'!F77=25),AM$32,IF(AND('Pedido e Cotação'!I77="Colesterol TEG",'Pedido e Cotação'!F77=50),AN$32,IF(AND('Pedido e Cotação'!I77="Colesterol TEG",'Pedido e Cotação'!F77=100),AO$32,IF(AND('Pedido e Cotação'!I77="Colesterol TEG",'Pedido e Cotação'!F77=200),AP$32,IF(AND('Pedido e Cotação'!I77="Colesterol TEG",'Pedido e Cotação'!F77=1000),AQ$32,"")))))))</f>
        <v/>
      </c>
      <c r="AB67" s="242" t="str">
        <f aca="false">IF('Pedido e Cotação'!I77=0,"",IF(AND('Pedido e Cotação'!I77="Ferroceno",'Pedido e Cotação'!F77=10),AL$33,IF(AND('Pedido e Cotação'!I77="Ferroceno",'Pedido e Cotação'!F77=25),AM$33,IF(AND('Pedido e Cotação'!I77="Ferroceno",'Pedido e Cotação'!F77=50),AN$33,IF(AND('Pedido e Cotação'!I77="Ferroceno",'Pedido e Cotação'!F77=100),AO$33,IF(AND('Pedido e Cotação'!I77="Ferroceno",'Pedido e Cotação'!F77=200),AP$33,IF(AND('Pedido e Cotação'!I77="Ferroceno",'Pedido e Cotação'!F77=1000),AQ$33,"")))))))</f>
        <v/>
      </c>
      <c r="AC67" s="242" t="str">
        <f aca="false">IF('Pedido e Cotação'!I77=0,"",IF(AND('Pedido e Cotação'!I77="Spacer C3",'Pedido e Cotação'!F77=10),AL$36,IF(AND('Pedido e Cotação'!I77="Spacer C3",'Pedido e Cotação'!F77=25),AM$36,IF(AND('Pedido e Cotação'!I77="Spacer C3",'Pedido e Cotação'!F77=50),AN$36,IF(AND('Pedido e Cotação'!I77="Spacer C3",'Pedido e Cotação'!F77=100),AO$36,IF(AND('Pedido e Cotação'!I77="Spacer C3",'Pedido e Cotação'!F77=200),AP$36,IF(AND('Pedido e Cotação'!I77="Spacer C3",'Pedido e Cotação'!F77=1000),AQ$36,"")))))))</f>
        <v/>
      </c>
      <c r="AD67" s="242" t="str">
        <f aca="false">IF('Pedido e Cotação'!I77=0,"",IF(AND('Pedido e Cotação'!I77="Spacer C6",'Pedido e Cotação'!F77=10),AL$37,IF(AND('Pedido e Cotação'!I77="Spacer C6",'Pedido e Cotação'!F77=25),AM$37,IF(AND('Pedido e Cotação'!I77="Spacer C6",'Pedido e Cotação'!F77=50),AN$37,IF(AND('Pedido e Cotação'!I77="Spacer C6",'Pedido e Cotação'!F77=100),AO$37,IF(AND('Pedido e Cotação'!I77="Spacer C6",'Pedido e Cotação'!F77=200),AP$37,IF(AND('Pedido e Cotação'!I77="Spacer C6",'Pedido e Cotação'!F77=1000),AQ$37,"")))))))</f>
        <v/>
      </c>
      <c r="AE67" s="242" t="str">
        <f aca="false">IF('Pedido e Cotação'!I77=0,"",IF(AND('Pedido e Cotação'!I77="Biotina",'Pedido e Cotação'!F77=10),AL$38,IF(AND('Pedido e Cotação'!I77="Biotina",'Pedido e Cotação'!F77=25),AM$38,IF(AND('Pedido e Cotação'!I77="Biotina",'Pedido e Cotação'!F77=50),AN$38,IF(AND('Pedido e Cotação'!I77="Biotina",'Pedido e Cotação'!F77=100),AO$38,IF(AND('Pedido e Cotação'!I77="Biotina",'Pedido e Cotação'!F77=200),AP$38,IF(AND('Pedido e Cotação'!I77="Biotina",'Pedido e Cotação'!F77=1000),AQ$38,"")))))))</f>
        <v/>
      </c>
      <c r="AF67" s="242" t="str">
        <f aca="false">IF('Pedido e Cotação'!I77=0,"",IF(AND('Pedido e Cotação'!I77="Fosforilação",'Pedido e Cotação'!F77=10),AL$39,IF(AND('Pedido e Cotação'!I77="Fosforilação",'Pedido e Cotação'!F77=25),AM$39,IF(AND('Pedido e Cotação'!I77="Fosforilação",'Pedido e Cotação'!F77=50),AN$39,IF(AND('Pedido e Cotação'!I77="Fosforilação",'Pedido e Cotação'!F77=100),AO$39,IF(AND('Pedido e Cotação'!I77="Fosforilação",'Pedido e Cotação'!F77=200),AP$39,IF(AND('Pedido e Cotação'!I77="Fosforilação",'Pedido e Cotação'!F77=1000),AQ$39,"")))))))</f>
        <v/>
      </c>
      <c r="AG67" s="242" t="str">
        <f aca="false">IF('Pedido e Cotação'!I77=0,"",IF(AND('Pedido e Cotação'!I77="Thiol C6",'Pedido e Cotação'!F77=10),AL$34,IF(AND('Pedido e Cotação'!I77="Thiol C6",'Pedido e Cotação'!F77=25),AM$34,IF(AND('Pedido e Cotação'!I77="Thiol C6",'Pedido e Cotação'!F77=50),AN$34,IF(AND('Pedido e Cotação'!I77="Thiol C6",'Pedido e Cotação'!F77=100),AO$34,IF(AND('Pedido e Cotação'!I77="Thiol C6",'Pedido e Cotação'!F77=200),AP$34,IF(AND('Pedido e Cotação'!I77="Thiol C6",'Pedido e Cotação'!F77=1000),AQ$34,"")))))))</f>
        <v/>
      </c>
      <c r="AH67" s="242" t="str">
        <f aca="false">IF('Pedido e Cotação'!I77=0,"",IF(AND('Pedido e Cotação'!I77="Dithiol Serinol",'Pedido e Cotação'!F77=10),AL$35,IF(AND('Pedido e Cotação'!I77="Dithiol Serinol",'Pedido e Cotação'!F77=25),AM$35,IF(AND('Pedido e Cotação'!I77="Dithiol Serinol",'Pedido e Cotação'!F77=50),AN$35,IF(AND('Pedido e Cotação'!I77="Dithiol Serinol",'Pedido e Cotação'!F77=100),AO$35,IF(AND('Pedido e Cotação'!I77="Dithiol Serinol",'Pedido e Cotação'!F77=200),AP$35,IF(AND('Pedido e Cotação'!I77="Dithiol Serinol",'Pedido e Cotação'!F77=1000),AQ$35,"")))))))</f>
        <v/>
      </c>
      <c r="AI67" s="241" t="n">
        <f aca="false">SUM(A67:AH67)</f>
        <v>0</v>
      </c>
    </row>
    <row r="68" customFormat="false" ht="12.75" hidden="false" customHeight="false" outlineLevel="0" collapsed="false">
      <c r="A68" s="241" t="str">
        <f aca="false">IF('Pedido e Cotação'!H78=0,"",IF(AND('Pedido e Cotação'!H78="FAM",'Pedido e Cotação'!F78=10),AL$6,IF(AND('Pedido e Cotação'!H78="FAM",'Pedido e Cotação'!F78=25),AM$6,IF(AND('Pedido e Cotação'!H78="FAM",'Pedido e Cotação'!F78=50),AN$6,IF(AND('Pedido e Cotação'!H78="FAM",'Pedido e Cotação'!F78=100),AO$6,IF(AND('Pedido e Cotação'!H78="FAM",'Pedido e Cotação'!F78=200),AP$6,IF(AND('Pedido e Cotação'!H78="FAM",'Pedido e Cotação'!F78=1000),AQ$6,"")))))))</f>
        <v/>
      </c>
      <c r="B68" s="241" t="str">
        <f aca="false">IF('Pedido e Cotação'!H78=0,"",IF(AND('Pedido e Cotação'!H78="Fosforilação",'Pedido e Cotação'!F78=10),AL$7,IF(AND('Pedido e Cotação'!H78="Fosforilação",'Pedido e Cotação'!F78=25),AM$7,IF(AND('Pedido e Cotação'!H78="Fosforilação",'Pedido e Cotação'!F78=50),AN$7,IF(AND('Pedido e Cotação'!H78="Fosforilação",'Pedido e Cotação'!F78=100),AO$7,IF(AND('Pedido e Cotação'!H78="Fosforilação",'Pedido e Cotação'!F78=200),AP$7,IF(AND('Pedido e Cotação'!H78="Fosforilação",'Pedido e Cotação'!F78=1000),AQ$7,"")))))))</f>
        <v/>
      </c>
      <c r="C68" s="241" t="str">
        <f aca="false">IF('Pedido e Cotação'!H78=0,"",IF(AND('Pedido e Cotação'!H78="Quasar 570",'Pedido e Cotação'!F78=10),AL$8,IF(AND('Pedido e Cotação'!H78="Quasar 570",'Pedido e Cotação'!F78=25),AM$8,IF(AND('Pedido e Cotação'!H78="Quasar 570",'Pedido e Cotação'!F78=50),AN$8,IF(AND('Pedido e Cotação'!H78="Quasar 570",'Pedido e Cotação'!F78=100),AO$8,IF(AND('Pedido e Cotação'!H78="Quasar 570",'Pedido e Cotação'!F78=200),AP$8,IF(AND('Pedido e Cotação'!H78="Quasar 570",'Pedido e Cotação'!F78=1000),AQ$8,"")))))))</f>
        <v/>
      </c>
      <c r="D68" s="241" t="str">
        <f aca="false">IF('Pedido e Cotação'!H78=0,"",IF(AND('Pedido e Cotação'!H78="Quasar 670",'Pedido e Cotação'!F78=10),AL$9,IF(AND('Pedido e Cotação'!H78="Quasar 670",'Pedido e Cotação'!F78=25),AM$9,IF(AND('Pedido e Cotação'!H78="Quasar 670",'Pedido e Cotação'!F78=50),AN$9,IF(AND('Pedido e Cotação'!H78="Quasar 670",'Pedido e Cotação'!F78=100),AO$9,IF(AND('Pedido e Cotação'!H78="Quasar 670",'Pedido e Cotação'!F78=200),AP$9,IF(AND('Pedido e Cotação'!H78="Quasar 670",'Pedido e Cotação'!F78=1000),AQ$9,"")))))))</f>
        <v/>
      </c>
      <c r="E68" s="241" t="str">
        <f aca="false">IF('Pedido e Cotação'!H78=0,"",IF(AND('Pedido e Cotação'!H78="Quasar 705",'Pedido e Cotação'!F78=10),AL$10,IF(AND('Pedido e Cotação'!H78="Quasar 705",'Pedido e Cotação'!F78=25),AM$10,IF(AND('Pedido e Cotação'!H78="Quasar 705",'Pedido e Cotação'!F78=50),AN$10,IF(AND('Pedido e Cotação'!H78="Quasar 705",'Pedido e Cotação'!F78=100),AO$10,IF(AND('Pedido e Cotação'!H78="Quasar 705",'Pedido e Cotação'!F78=200),AP$10,IF(AND('Pedido e Cotação'!H78="Quasar 705",'Pedido e Cotação'!F78=1000),AQ$10,"")))))))</f>
        <v/>
      </c>
      <c r="F68" s="241" t="str">
        <f aca="false">IF('Pedido e Cotação'!H78=0,"",IF(AND('Pedido e Cotação'!H78="CAL Flúor Orange 560",'Pedido e Cotação'!F78=10),AL$11,IF(AND('Pedido e Cotação'!H78="CAL Flúor Orange 560",'Pedido e Cotação'!F78=25),AM$11,IF(AND('Pedido e Cotação'!H78="CAL Flúor Orange 560",'Pedido e Cotação'!F78=50),AN$11,IF(AND('Pedido e Cotação'!H78="CAL Flúor Orange 560",'Pedido e Cotação'!F78=100),AO$11,IF(AND('Pedido e Cotação'!H78="CAL Flúor Orange 560",'Pedido e Cotação'!F78=200),AP$11,IF(AND('Pedido e Cotação'!H78="CAL Flúor Orange 560",'Pedido e Cotação'!F78=1000),AQ$11,"")))))))</f>
        <v/>
      </c>
      <c r="G68" s="241" t="str">
        <f aca="false">IF('Pedido e Cotação'!H78=0,"",IF(AND('Pedido e Cotação'!H78="CAL Flúor Red 590",'Pedido e Cotação'!F78=10),AL$12,IF(AND('Pedido e Cotação'!H78="CAL Flúor Red 590",'Pedido e Cotação'!F78=25),AM$12,IF(AND('Pedido e Cotação'!H78="CAL Flúor Red 590",'Pedido e Cotação'!F78=50),AN$12,IF(AND('Pedido e Cotação'!H78="CAL Flúor Red 590",'Pedido e Cotação'!F78=100),AO$12,IF(AND('Pedido e Cotação'!H78="CAL Flúor Red 590",'Pedido e Cotação'!F78=200),AP$12,IF(AND('Pedido e Cotação'!H78="CAL Flúor Red 590",'Pedido e Cotação'!F78=1000),AQ$12,"")))))))</f>
        <v/>
      </c>
      <c r="H68" s="241" t="str">
        <f aca="false">IF('Pedido e Cotação'!H78=0,"",IF(AND('Pedido e Cotação'!H78="CAL Flúor Red 610",'Pedido e Cotação'!F78=10),AL$13,IF(AND('Pedido e Cotação'!H78="CAL Flúor Red 610",'Pedido e Cotação'!F78=25),AM$13,IF(AND('Pedido e Cotação'!H78="CAL Flúor Red 610",'Pedido e Cotação'!F78=50),AN$13,IF(AND('Pedido e Cotação'!H78="CAL Flúor Red 610",'Pedido e Cotação'!F78=100),AO$13,IF(AND('Pedido e Cotação'!H78="CAL Flúor Red 610",'Pedido e Cotação'!F78=200),AP$13,IF(AND('Pedido e Cotação'!H78="CAL Flúor Red 610",'Pedido e Cotação'!F78=1000),AQ$13,"")))))))</f>
        <v/>
      </c>
      <c r="I68" s="241" t="str">
        <f aca="false">IF('Pedido e Cotação'!H78=0,"",IF(AND('Pedido e Cotação'!H78="TET",'Pedido e Cotação'!F78=10),AL$14,IF(AND('Pedido e Cotação'!H78="TET",'Pedido e Cotação'!F78=25),AM$14,IF(AND('Pedido e Cotação'!H78="TET",'Pedido e Cotação'!F78=50),AN$14,IF(AND('Pedido e Cotação'!H78="TET",'Pedido e Cotação'!F78=100),AO$14,IF(AND('Pedido e Cotação'!H78="TET",'Pedido e Cotação'!F78=200),AP$14,IF(AND('Pedido e Cotação'!H78="TET",'Pedido e Cotação'!F78=1000),AQ$14,"")))))))</f>
        <v/>
      </c>
      <c r="J68" s="241" t="str">
        <f aca="false">IF('Pedido e Cotação'!H78=0,"",IF(AND('Pedido e Cotação'!H78="PEG-6",'Pedido e Cotação'!F78=10),AL$19,IF(AND('Pedido e Cotação'!H78="PEG-6",'Pedido e Cotação'!F78=25),AM$19,IF(AND('Pedido e Cotação'!H78="PEG-6",'Pedido e Cotação'!F78=50),AN$19,IF(AND('Pedido e Cotação'!H78="PEG-6",'Pedido e Cotação'!F78=100),AO$19,IF(AND('Pedido e Cotação'!H78="PEG-6",'Pedido e Cotação'!F78=200),AP$19,IF(AND('Pedido e Cotação'!H78="PEG-6",'Pedido e Cotação'!F78=1000),AQ$19,"")))))))</f>
        <v/>
      </c>
      <c r="K68" s="241" t="str">
        <f aca="false">IF('Pedido e Cotação'!H78=0,"",IF(AND('Pedido e Cotação'!H78="Biotina",'Pedido e Cotação'!F78=10),AL$18,IF(AND('Pedido e Cotação'!H78="Biotina",'Pedido e Cotação'!F78=25),AM$18,IF(AND('Pedido e Cotação'!H78="Biotina",'Pedido e Cotação'!F78=50),AN$18,IF(AND('Pedido e Cotação'!H78="Biotina",'Pedido e Cotação'!F78=100),AO$18,IF(AND('Pedido e Cotação'!H78="Biotina",'Pedido e Cotação'!F78=200),AP$18,IF(AND('Pedido e Cotação'!H78="Biotina",'Pedido e Cotação'!F78=1000),AQ$18,"")))))))</f>
        <v/>
      </c>
      <c r="L68" s="241" t="str">
        <f aca="false">IF('Pedido e Cotação'!H78=0,"",IF(AND('Pedido e Cotação'!H78="Thiol C6",'Pedido e Cotação'!F78=10),AL$22,IF(AND('Pedido e Cotação'!H78="Thiol C6",'Pedido e Cotação'!F78=25),AM$22,IF(AND('Pedido e Cotação'!H78="Thiol C6",'Pedido e Cotação'!F78=50),AN$22,IF(AND('Pedido e Cotação'!H78="Thiol C6",'Pedido e Cotação'!F78=100),AO$22,IF(AND('Pedido e Cotação'!H78="Thiol C6",'Pedido e Cotação'!F78=200),AP$22,IF(AND('Pedido e Cotação'!H78="Thiol C6",'Pedido e Cotação'!F78=1000),AQ$22,"")))))))</f>
        <v/>
      </c>
      <c r="M68" s="241" t="str">
        <f aca="false">IF('Pedido e Cotação'!H78=0,"",IF(AND('Pedido e Cotação'!H78="Cy3",'Pedido e Cotação'!F78=10),AL$16,IF(AND('Pedido e Cotação'!H78="Cy3",'Pedido e Cotação'!F78=25),AM$16,IF(AND('Pedido e Cotação'!H78="Cy3",'Pedido e Cotação'!F78=50),AN$16,IF(AND('Pedido e Cotação'!H78="Cy3",'Pedido e Cotação'!F78=100),AO$16,IF(AND('Pedido e Cotação'!H78="Cy3",'Pedido e Cotação'!F78=200),AP$16,IF(AND('Pedido e Cotação'!H78="Cy3",'Pedido e Cotação'!F78=1000),AQ$16,"")))))))</f>
        <v/>
      </c>
      <c r="N68" s="241" t="str">
        <f aca="false">IF('Pedido e Cotação'!H78=0,"",IF(AND('Pedido e Cotação'!H78="Cy5",'Pedido e Cotação'!F78=10),AL$17,IF(AND('Pedido e Cotação'!H78="Cy5",'Pedido e Cotação'!F78=25),AM$17,IF(AND('Pedido e Cotação'!H78="Cy5",'Pedido e Cotação'!F78=50),AN$17,IF(AND('Pedido e Cotação'!H78="Cy5",'Pedido e Cotação'!F78=100),AO$17,IF(AND('Pedido e Cotação'!H78="Cy5",'Pedido e Cotação'!F78=200),AP$17,IF(AND('Pedido e Cotação'!H78="Cy5",'Pedido e Cotação'!F78=1000),AQ$17,"")))))))</f>
        <v/>
      </c>
      <c r="O68" s="241" t="str">
        <f aca="false">IF('Pedido e Cotação'!H78=0,"",IF(AND('Pedido e Cotação'!H78="C3 Spacer",'Pedido e Cotação'!F78=10),AL$20,IF(AND('Pedido e Cotação'!H78="C3 Spacer",'Pedido e Cotação'!F78=25),AM$20,IF(AND('Pedido e Cotação'!H78="C3 Spacer",'Pedido e Cotação'!F78=50),AN$20,IF(AND('Pedido e Cotação'!H78="C3 Spacer",'Pedido e Cotação'!F78=100),AO$20,IF(AND('Pedido e Cotação'!H78="C3 Spacer",'Pedido e Cotação'!F78=200),AP$20,IF(AND('Pedido e Cotação'!H78="C3 Spacer",'Pedido e Cotação'!F78=1000),AQ$20,"")))))))</f>
        <v/>
      </c>
      <c r="P68" s="241" t="str">
        <f aca="false">IF('Pedido e Cotação'!H78=0,"",IF(AND('Pedido e Cotação'!H78="C6 Spacer",'Pedido e Cotação'!F78=10),AL$21,IF(AND('Pedido e Cotação'!H78="C6 Spacer",'Pedido e Cotação'!F78=25),AM$21,IF(AND('Pedido e Cotação'!H78="C6 Spacer",'Pedido e Cotação'!F78=50),AN$21,IF(AND('Pedido e Cotação'!H78="C6 Spacer",'Pedido e Cotação'!F78=100),AO$21,IF(AND('Pedido e Cotação'!H78="C6 Spacer",'Pedido e Cotação'!F78=200),AP$21,IF(AND('Pedido e Cotação'!H78="C6 Spacer",'Pedido e Cotação'!F78=1000),AQ$21,"")))))))</f>
        <v/>
      </c>
      <c r="Q68" s="241" t="str">
        <f aca="false">IF('Pedido e Cotação'!H78=0,"",IF(AND('Pedido e Cotação'!H78="HEX",'Pedido e Cotação'!F78=10),AL$15,IF(AND('Pedido e Cotação'!H78="HEX",'Pedido e Cotação'!F78=25),AM$15,IF(AND('Pedido e Cotação'!H78="HEX",'Pedido e Cotação'!F78=50),AN$15,IF(AND('Pedido e Cotação'!H78="HEX",'Pedido e Cotação'!F78=100),AO$15,IF(AND('Pedido e Cotação'!H78="HEX",'Pedido e Cotação'!F78=200),AP$15,IF(AND('Pedido e Cotação'!H78="HEX",'Pedido e Cotação'!F78=1000),AQ$15,"")))))))</f>
        <v/>
      </c>
      <c r="R68" s="241" t="str">
        <f aca="false">IF('Pedido e Cotação'!H78=0,"",IF(AND('Pedido e Cotação'!H78="Amino C6",'Pedido e Cotação'!F78=10),AL$23,IF(AND('Pedido e Cotação'!H78="Amino C6",'Pedido e Cotação'!F78=25),AM$23,IF(AND('Pedido e Cotação'!H78="Amino C6",'Pedido e Cotação'!F78=50),AN$23,IF(AND('Pedido e Cotação'!H78="Amino C6",'Pedido e Cotação'!F78=100),AO$23,IF(AND('Pedido e Cotação'!H78="Amino C6",'Pedido e Cotação'!F78=200),AP$23,IF(AND('Pedido e Cotação'!H78="Amino C6",'Pedido e Cotação'!F78=1000),AQ$23,"")))))))</f>
        <v/>
      </c>
      <c r="S68" s="241" t="str">
        <f aca="false">IF('Pedido e Cotação'!I78=0,"",IF(AND('Pedido e Cotação'!I78="FAM",'Pedido e Cotação'!F78=10),AL$24,IF(AND('Pedido e Cotação'!I78="FAM",'Pedido e Cotação'!F78=25),AM$24,IF(AND('Pedido e Cotação'!I78="FAM",'Pedido e Cotação'!F78=50),AN$24,IF(AND('Pedido e Cotação'!I78="FAM",'Pedido e Cotação'!F78=100),AO$24,IF(AND('Pedido e Cotação'!I78="FAM",'Pedido e Cotação'!F78=200),AP$24,IF(AND('Pedido e Cotação'!I78="FAM",'Pedido e Cotação'!F78=1000),AQ$24,"")))))))</f>
        <v/>
      </c>
      <c r="T68" s="241" t="str">
        <f aca="false">IF('Pedido e Cotação'!I78=0,"",IF(AND('Pedido e Cotação'!I78="Amino On",'Pedido e Cotação'!F78=10),AL$25,IF(AND('Pedido e Cotação'!I78="Amino On",'Pedido e Cotação'!F78=25),AM$25,IF(AND('Pedido e Cotação'!I78="Amino On",'Pedido e Cotação'!F78=50),AN$25,IF(AND('Pedido e Cotação'!I78="Amino On",'Pedido e Cotação'!F78=100),AO$25,IF(AND('Pedido e Cotação'!I78="Amino On",'Pedido e Cotação'!F78=200),AP$25,IF(AND('Pedido e Cotação'!I78="Amino On",'Pedido e Cotação'!F78=1000),AQ$25,"")))))))</f>
        <v/>
      </c>
      <c r="U68" s="241" t="str">
        <f aca="false">IF('Pedido e Cotação'!I78=0,"",IF(AND('Pedido e Cotação'!I78="TAMRA",'Pedido e Cotação'!F78=10),AL$26,IF(AND('Pedido e Cotação'!I78="TAMRA",'Pedido e Cotação'!F78=25),AM$26,IF(AND('Pedido e Cotação'!I78="TAMRA",'Pedido e Cotação'!F78=50),AN$26,IF(AND('Pedido e Cotação'!I78="TAMRA",'Pedido e Cotação'!F78=100),AO$26,IF(AND('Pedido e Cotação'!I78="TAMRA",'Pedido e Cotação'!F78=200),AP$26,IF(AND('Pedido e Cotação'!I78="TAMRA",'Pedido e Cotação'!F78=1000),AQ$26,"")))))))</f>
        <v/>
      </c>
      <c r="V68" s="241" t="str">
        <f aca="false">IF('Pedido e Cotação'!I78=0,"",IF(AND('Pedido e Cotação'!I78="BHQ 1",'Pedido e Cotação'!F78=10),AL$27,IF(AND('Pedido e Cotação'!I78="BHQ 1",'Pedido e Cotação'!F78=25),AM$27,IF(AND('Pedido e Cotação'!I78="BHQ 1",'Pedido e Cotação'!F78=50),AN$27,IF(AND('Pedido e Cotação'!I78="BHQ 1",'Pedido e Cotação'!F78=100),AO$27,IF(AND('Pedido e Cotação'!I78="BHQ 1",'Pedido e Cotação'!F78=200),AP$27,IF(AND('Pedido e Cotação'!I78="BHQ 1",'Pedido e Cotação'!F78=1000),AQ$27,"")))))))</f>
        <v/>
      </c>
      <c r="W68" s="241" t="str">
        <f aca="false">IF('Pedido e Cotação'!I78=0,"",IF(AND('Pedido e Cotação'!I78="BHQ 2",'Pedido e Cotação'!F78=10),AL$28,IF(AND('Pedido e Cotação'!I78="BHQ 2",'Pedido e Cotação'!F78=25),AM$28,IF(AND('Pedido e Cotação'!I78="BHQ 2",'Pedido e Cotação'!F78=50),AN$28,IF(AND('Pedido e Cotação'!I78="BHQ 2",'Pedido e Cotação'!F78=100),AO$28,IF(AND('Pedido e Cotação'!I78="BHQ 2",'Pedido e Cotação'!F78=200),AP$28,IF(AND('Pedido e Cotação'!I78="BHQ 2",'Pedido e Cotação'!F78=1000),AQ$28,"")))))))</f>
        <v/>
      </c>
      <c r="X68" s="241" t="str">
        <f aca="false">IF('Pedido e Cotação'!I78=0,"",IF(AND('Pedido e Cotação'!I78="BHQ 3",'Pedido e Cotação'!F78=10),AL$29,IF(AND('Pedido e Cotação'!I78="BHQ 3",'Pedido e Cotação'!F78=25),AM$29,IF(AND('Pedido e Cotação'!I78="BHQ 3",'Pedido e Cotação'!F78=50),AN$29,IF(AND('Pedido e Cotação'!I78="BHQ 3",'Pedido e Cotação'!F78=100),AO$29,IF(AND('Pedido e Cotação'!I78="BHQ 3",'Pedido e Cotação'!F78=200),AP$29,IF(AND('Pedido e Cotação'!I78="BHQ 3",'Pedido e Cotação'!F78=1000),AQ$29,"")))))))</f>
        <v/>
      </c>
      <c r="Y68" s="241" t="str">
        <f aca="false">IF('Pedido e Cotação'!I78=0,"",IF(AND('Pedido e Cotação'!I78="ROX",'Pedido e Cotação'!F78=10),AL$31,IF(AND('Pedido e Cotação'!I78="ROX",'Pedido e Cotação'!F78=25),AM$31,IF(AND('Pedido e Cotação'!I78="ROX",'Pedido e Cotação'!F78=50),AN$31,IF(AND('Pedido e Cotação'!I78="ROX",'Pedido e Cotação'!F78=100),AO$31,IF(AND('Pedido e Cotação'!I78="ROX",'Pedido e Cotação'!F78=200),AP$31,IF(AND('Pedido e Cotação'!I78="ROX",'Pedido e Cotação'!F78=1000),AQ$31,"")))))))</f>
        <v/>
      </c>
      <c r="Z68" s="241" t="str">
        <f aca="false">IF('Pedido e Cotação'!I78=0,"",IF(AND('Pedido e Cotação'!I78="Dabcyl",'Pedido e Cotação'!F78=10),AL$30,IF(AND('Pedido e Cotação'!I78="Dabcyl",'Pedido e Cotação'!F78=25),AM$30,IF(AND('Pedido e Cotação'!I78="Dabcyl",'Pedido e Cotação'!F78=50),AN$30,IF(AND('Pedido e Cotação'!I78="Dabcyl",'Pedido e Cotação'!F78=100),AO$30,IF(AND('Pedido e Cotação'!I78="Dabcyl",'Pedido e Cotação'!F78=200),AP$30,IF(AND('Pedido e Cotação'!I78="Dabcyl",'Pedido e Cotação'!F78=1000),AQ$30,"")))))))</f>
        <v/>
      </c>
      <c r="AA68" s="242" t="str">
        <f aca="false">IF('Pedido e Cotação'!I78=0,"",IF(AND('Pedido e Cotação'!I78="Colesterol TEG",'Pedido e Cotação'!F78=10),AL$32,IF(AND('Pedido e Cotação'!I78="Colesterol TEG",'Pedido e Cotação'!F78=25),AM$32,IF(AND('Pedido e Cotação'!I78="Colesterol TEG",'Pedido e Cotação'!F78=50),AN$32,IF(AND('Pedido e Cotação'!I78="Colesterol TEG",'Pedido e Cotação'!F78=100),AO$32,IF(AND('Pedido e Cotação'!I78="Colesterol TEG",'Pedido e Cotação'!F78=200),AP$32,IF(AND('Pedido e Cotação'!I78="Colesterol TEG",'Pedido e Cotação'!F78=1000),AQ$32,"")))))))</f>
        <v/>
      </c>
      <c r="AB68" s="242" t="str">
        <f aca="false">IF('Pedido e Cotação'!I78=0,"",IF(AND('Pedido e Cotação'!I78="Ferroceno",'Pedido e Cotação'!F78=10),AL$33,IF(AND('Pedido e Cotação'!I78="Ferroceno",'Pedido e Cotação'!F78=25),AM$33,IF(AND('Pedido e Cotação'!I78="Ferroceno",'Pedido e Cotação'!F78=50),AN$33,IF(AND('Pedido e Cotação'!I78="Ferroceno",'Pedido e Cotação'!F78=100),AO$33,IF(AND('Pedido e Cotação'!I78="Ferroceno",'Pedido e Cotação'!F78=200),AP$33,IF(AND('Pedido e Cotação'!I78="Ferroceno",'Pedido e Cotação'!F78=1000),AQ$33,"")))))))</f>
        <v/>
      </c>
      <c r="AC68" s="242" t="str">
        <f aca="false">IF('Pedido e Cotação'!I78=0,"",IF(AND('Pedido e Cotação'!I78="Spacer C3",'Pedido e Cotação'!F78=10),AL$36,IF(AND('Pedido e Cotação'!I78="Spacer C3",'Pedido e Cotação'!F78=25),AM$36,IF(AND('Pedido e Cotação'!I78="Spacer C3",'Pedido e Cotação'!F78=50),AN$36,IF(AND('Pedido e Cotação'!I78="Spacer C3",'Pedido e Cotação'!F78=100),AO$36,IF(AND('Pedido e Cotação'!I78="Spacer C3",'Pedido e Cotação'!F78=200),AP$36,IF(AND('Pedido e Cotação'!I78="Spacer C3",'Pedido e Cotação'!F78=1000),AQ$36,"")))))))</f>
        <v/>
      </c>
      <c r="AD68" s="242" t="str">
        <f aca="false">IF('Pedido e Cotação'!I78=0,"",IF(AND('Pedido e Cotação'!I78="Spacer C6",'Pedido e Cotação'!F78=10),AL$37,IF(AND('Pedido e Cotação'!I78="Spacer C6",'Pedido e Cotação'!F78=25),AM$37,IF(AND('Pedido e Cotação'!I78="Spacer C6",'Pedido e Cotação'!F78=50),AN$37,IF(AND('Pedido e Cotação'!I78="Spacer C6",'Pedido e Cotação'!F78=100),AO$37,IF(AND('Pedido e Cotação'!I78="Spacer C6",'Pedido e Cotação'!F78=200),AP$37,IF(AND('Pedido e Cotação'!I78="Spacer C6",'Pedido e Cotação'!F78=1000),AQ$37,"")))))))</f>
        <v/>
      </c>
      <c r="AE68" s="242" t="str">
        <f aca="false">IF('Pedido e Cotação'!I78=0,"",IF(AND('Pedido e Cotação'!I78="Biotina",'Pedido e Cotação'!F78=10),AL$38,IF(AND('Pedido e Cotação'!I78="Biotina",'Pedido e Cotação'!F78=25),AM$38,IF(AND('Pedido e Cotação'!I78="Biotina",'Pedido e Cotação'!F78=50),AN$38,IF(AND('Pedido e Cotação'!I78="Biotina",'Pedido e Cotação'!F78=100),AO$38,IF(AND('Pedido e Cotação'!I78="Biotina",'Pedido e Cotação'!F78=200),AP$38,IF(AND('Pedido e Cotação'!I78="Biotina",'Pedido e Cotação'!F78=1000),AQ$38,"")))))))</f>
        <v/>
      </c>
      <c r="AF68" s="242" t="str">
        <f aca="false">IF('Pedido e Cotação'!I78=0,"",IF(AND('Pedido e Cotação'!I78="Fosforilação",'Pedido e Cotação'!F78=10),AL$39,IF(AND('Pedido e Cotação'!I78="Fosforilação",'Pedido e Cotação'!F78=25),AM$39,IF(AND('Pedido e Cotação'!I78="Fosforilação",'Pedido e Cotação'!F78=50),AN$39,IF(AND('Pedido e Cotação'!I78="Fosforilação",'Pedido e Cotação'!F78=100),AO$39,IF(AND('Pedido e Cotação'!I78="Fosforilação",'Pedido e Cotação'!F78=200),AP$39,IF(AND('Pedido e Cotação'!I78="Fosforilação",'Pedido e Cotação'!F78=1000),AQ$39,"")))))))</f>
        <v/>
      </c>
      <c r="AG68" s="242" t="str">
        <f aca="false">IF('Pedido e Cotação'!I78=0,"",IF(AND('Pedido e Cotação'!I78="Thiol C6",'Pedido e Cotação'!F78=10),AL$34,IF(AND('Pedido e Cotação'!I78="Thiol C6",'Pedido e Cotação'!F78=25),AM$34,IF(AND('Pedido e Cotação'!I78="Thiol C6",'Pedido e Cotação'!F78=50),AN$34,IF(AND('Pedido e Cotação'!I78="Thiol C6",'Pedido e Cotação'!F78=100),AO$34,IF(AND('Pedido e Cotação'!I78="Thiol C6",'Pedido e Cotação'!F78=200),AP$34,IF(AND('Pedido e Cotação'!I78="Thiol C6",'Pedido e Cotação'!F78=1000),AQ$34,"")))))))</f>
        <v/>
      </c>
      <c r="AH68" s="242" t="str">
        <f aca="false">IF('Pedido e Cotação'!I78=0,"",IF(AND('Pedido e Cotação'!I78="Dithiol Serinol",'Pedido e Cotação'!F78=10),AL$35,IF(AND('Pedido e Cotação'!I78="Dithiol Serinol",'Pedido e Cotação'!F78=25),AM$35,IF(AND('Pedido e Cotação'!I78="Dithiol Serinol",'Pedido e Cotação'!F78=50),AN$35,IF(AND('Pedido e Cotação'!I78="Dithiol Serinol",'Pedido e Cotação'!F78=100),AO$35,IF(AND('Pedido e Cotação'!I78="Dithiol Serinol",'Pedido e Cotação'!F78=200),AP$35,IF(AND('Pedido e Cotação'!I78="Dithiol Serinol",'Pedido e Cotação'!F78=1000),AQ$35,"")))))))</f>
        <v/>
      </c>
      <c r="AI68" s="241" t="n">
        <f aca="false">SUM(A68:AH68)</f>
        <v>0</v>
      </c>
    </row>
    <row r="69" customFormat="false" ht="12.75" hidden="false" customHeight="false" outlineLevel="0" collapsed="false">
      <c r="A69" s="241" t="str">
        <f aca="false">IF('Pedido e Cotação'!H79=0,"",IF(AND('Pedido e Cotação'!H79="FAM",'Pedido e Cotação'!F79=10),AL$6,IF(AND('Pedido e Cotação'!H79="FAM",'Pedido e Cotação'!F79=25),AM$6,IF(AND('Pedido e Cotação'!H79="FAM",'Pedido e Cotação'!F79=50),AN$6,IF(AND('Pedido e Cotação'!H79="FAM",'Pedido e Cotação'!F79=100),AO$6,IF(AND('Pedido e Cotação'!H79="FAM",'Pedido e Cotação'!F79=200),AP$6,IF(AND('Pedido e Cotação'!H79="FAM",'Pedido e Cotação'!F79=1000),AQ$6,"")))))))</f>
        <v/>
      </c>
      <c r="B69" s="241" t="str">
        <f aca="false">IF('Pedido e Cotação'!H79=0,"",IF(AND('Pedido e Cotação'!H79="Fosforilação",'Pedido e Cotação'!F79=10),AL$7,IF(AND('Pedido e Cotação'!H79="Fosforilação",'Pedido e Cotação'!F79=25),AM$7,IF(AND('Pedido e Cotação'!H79="Fosforilação",'Pedido e Cotação'!F79=50),AN$7,IF(AND('Pedido e Cotação'!H79="Fosforilação",'Pedido e Cotação'!F79=100),AO$7,IF(AND('Pedido e Cotação'!H79="Fosforilação",'Pedido e Cotação'!F79=200),AP$7,IF(AND('Pedido e Cotação'!H79="Fosforilação",'Pedido e Cotação'!F79=1000),AQ$7,"")))))))</f>
        <v/>
      </c>
      <c r="C69" s="241" t="str">
        <f aca="false">IF('Pedido e Cotação'!H79=0,"",IF(AND('Pedido e Cotação'!H79="Quasar 570",'Pedido e Cotação'!F79=10),AL$8,IF(AND('Pedido e Cotação'!H79="Quasar 570",'Pedido e Cotação'!F79=25),AM$8,IF(AND('Pedido e Cotação'!H79="Quasar 570",'Pedido e Cotação'!F79=50),AN$8,IF(AND('Pedido e Cotação'!H79="Quasar 570",'Pedido e Cotação'!F79=100),AO$8,IF(AND('Pedido e Cotação'!H79="Quasar 570",'Pedido e Cotação'!F79=200),AP$8,IF(AND('Pedido e Cotação'!H79="Quasar 570",'Pedido e Cotação'!F79=1000),AQ$8,"")))))))</f>
        <v/>
      </c>
      <c r="D69" s="241" t="str">
        <f aca="false">IF('Pedido e Cotação'!H79=0,"",IF(AND('Pedido e Cotação'!H79="Quasar 670",'Pedido e Cotação'!F79=10),AL$9,IF(AND('Pedido e Cotação'!H79="Quasar 670",'Pedido e Cotação'!F79=25),AM$9,IF(AND('Pedido e Cotação'!H79="Quasar 670",'Pedido e Cotação'!F79=50),AN$9,IF(AND('Pedido e Cotação'!H79="Quasar 670",'Pedido e Cotação'!F79=100),AO$9,IF(AND('Pedido e Cotação'!H79="Quasar 670",'Pedido e Cotação'!F79=200),AP$9,IF(AND('Pedido e Cotação'!H79="Quasar 670",'Pedido e Cotação'!F79=1000),AQ$9,"")))))))</f>
        <v/>
      </c>
      <c r="E69" s="241" t="str">
        <f aca="false">IF('Pedido e Cotação'!H79=0,"",IF(AND('Pedido e Cotação'!H79="Quasar 705",'Pedido e Cotação'!F79=10),AL$10,IF(AND('Pedido e Cotação'!H79="Quasar 705",'Pedido e Cotação'!F79=25),AM$10,IF(AND('Pedido e Cotação'!H79="Quasar 705",'Pedido e Cotação'!F79=50),AN$10,IF(AND('Pedido e Cotação'!H79="Quasar 705",'Pedido e Cotação'!F79=100),AO$10,IF(AND('Pedido e Cotação'!H79="Quasar 705",'Pedido e Cotação'!F79=200),AP$10,IF(AND('Pedido e Cotação'!H79="Quasar 705",'Pedido e Cotação'!F79=1000),AQ$10,"")))))))</f>
        <v/>
      </c>
      <c r="F69" s="241" t="str">
        <f aca="false">IF('Pedido e Cotação'!H79=0,"",IF(AND('Pedido e Cotação'!H79="CAL Flúor Orange 560",'Pedido e Cotação'!F79=10),AL$11,IF(AND('Pedido e Cotação'!H79="CAL Flúor Orange 560",'Pedido e Cotação'!F79=25),AM$11,IF(AND('Pedido e Cotação'!H79="CAL Flúor Orange 560",'Pedido e Cotação'!F79=50),AN$11,IF(AND('Pedido e Cotação'!H79="CAL Flúor Orange 560",'Pedido e Cotação'!F79=100),AO$11,IF(AND('Pedido e Cotação'!H79="CAL Flúor Orange 560",'Pedido e Cotação'!F79=200),AP$11,IF(AND('Pedido e Cotação'!H79="CAL Flúor Orange 560",'Pedido e Cotação'!F79=1000),AQ$11,"")))))))</f>
        <v/>
      </c>
      <c r="G69" s="241" t="str">
        <f aca="false">IF('Pedido e Cotação'!H79=0,"",IF(AND('Pedido e Cotação'!H79="CAL Flúor Red 590",'Pedido e Cotação'!F79=10),AL$12,IF(AND('Pedido e Cotação'!H79="CAL Flúor Red 590",'Pedido e Cotação'!F79=25),AM$12,IF(AND('Pedido e Cotação'!H79="CAL Flúor Red 590",'Pedido e Cotação'!F79=50),AN$12,IF(AND('Pedido e Cotação'!H79="CAL Flúor Red 590",'Pedido e Cotação'!F79=100),AO$12,IF(AND('Pedido e Cotação'!H79="CAL Flúor Red 590",'Pedido e Cotação'!F79=200),AP$12,IF(AND('Pedido e Cotação'!H79="CAL Flúor Red 590",'Pedido e Cotação'!F79=1000),AQ$12,"")))))))</f>
        <v/>
      </c>
      <c r="H69" s="241" t="str">
        <f aca="false">IF('Pedido e Cotação'!H79=0,"",IF(AND('Pedido e Cotação'!H79="CAL Flúor Red 610",'Pedido e Cotação'!F79=10),AL$13,IF(AND('Pedido e Cotação'!H79="CAL Flúor Red 610",'Pedido e Cotação'!F79=25),AM$13,IF(AND('Pedido e Cotação'!H79="CAL Flúor Red 610",'Pedido e Cotação'!F79=50),AN$13,IF(AND('Pedido e Cotação'!H79="CAL Flúor Red 610",'Pedido e Cotação'!F79=100),AO$13,IF(AND('Pedido e Cotação'!H79="CAL Flúor Red 610",'Pedido e Cotação'!F79=200),AP$13,IF(AND('Pedido e Cotação'!H79="CAL Flúor Red 610",'Pedido e Cotação'!F79=1000),AQ$13,"")))))))</f>
        <v/>
      </c>
      <c r="I69" s="241" t="str">
        <f aca="false">IF('Pedido e Cotação'!H79=0,"",IF(AND('Pedido e Cotação'!H79="TET",'Pedido e Cotação'!F79=10),AL$14,IF(AND('Pedido e Cotação'!H79="TET",'Pedido e Cotação'!F79=25),AM$14,IF(AND('Pedido e Cotação'!H79="TET",'Pedido e Cotação'!F79=50),AN$14,IF(AND('Pedido e Cotação'!H79="TET",'Pedido e Cotação'!F79=100),AO$14,IF(AND('Pedido e Cotação'!H79="TET",'Pedido e Cotação'!F79=200),AP$14,IF(AND('Pedido e Cotação'!H79="TET",'Pedido e Cotação'!F79=1000),AQ$14,"")))))))</f>
        <v/>
      </c>
      <c r="J69" s="241" t="str">
        <f aca="false">IF('Pedido e Cotação'!H79=0,"",IF(AND('Pedido e Cotação'!H79="PEG-6",'Pedido e Cotação'!F79=10),AL$19,IF(AND('Pedido e Cotação'!H79="PEG-6",'Pedido e Cotação'!F79=25),AM$19,IF(AND('Pedido e Cotação'!H79="PEG-6",'Pedido e Cotação'!F79=50),AN$19,IF(AND('Pedido e Cotação'!H79="PEG-6",'Pedido e Cotação'!F79=100),AO$19,IF(AND('Pedido e Cotação'!H79="PEG-6",'Pedido e Cotação'!F79=200),AP$19,IF(AND('Pedido e Cotação'!H79="PEG-6",'Pedido e Cotação'!F79=1000),AQ$19,"")))))))</f>
        <v/>
      </c>
      <c r="K69" s="241" t="str">
        <f aca="false">IF('Pedido e Cotação'!H79=0,"",IF(AND('Pedido e Cotação'!H79="Biotina",'Pedido e Cotação'!F79=10),AL$18,IF(AND('Pedido e Cotação'!H79="Biotina",'Pedido e Cotação'!F79=25),AM$18,IF(AND('Pedido e Cotação'!H79="Biotina",'Pedido e Cotação'!F79=50),AN$18,IF(AND('Pedido e Cotação'!H79="Biotina",'Pedido e Cotação'!F79=100),AO$18,IF(AND('Pedido e Cotação'!H79="Biotina",'Pedido e Cotação'!F79=200),AP$18,IF(AND('Pedido e Cotação'!H79="Biotina",'Pedido e Cotação'!F79=1000),AQ$18,"")))))))</f>
        <v/>
      </c>
      <c r="L69" s="241" t="str">
        <f aca="false">IF('Pedido e Cotação'!H79=0,"",IF(AND('Pedido e Cotação'!H79="Thiol C6",'Pedido e Cotação'!F79=10),AL$22,IF(AND('Pedido e Cotação'!H79="Thiol C6",'Pedido e Cotação'!F79=25),AM$22,IF(AND('Pedido e Cotação'!H79="Thiol C6",'Pedido e Cotação'!F79=50),AN$22,IF(AND('Pedido e Cotação'!H79="Thiol C6",'Pedido e Cotação'!F79=100),AO$22,IF(AND('Pedido e Cotação'!H79="Thiol C6",'Pedido e Cotação'!F79=200),AP$22,IF(AND('Pedido e Cotação'!H79="Thiol C6",'Pedido e Cotação'!F79=1000),AQ$22,"")))))))</f>
        <v/>
      </c>
      <c r="M69" s="241" t="str">
        <f aca="false">IF('Pedido e Cotação'!H79=0,"",IF(AND('Pedido e Cotação'!H79="Cy3",'Pedido e Cotação'!F79=10),AL$16,IF(AND('Pedido e Cotação'!H79="Cy3",'Pedido e Cotação'!F79=25),AM$16,IF(AND('Pedido e Cotação'!H79="Cy3",'Pedido e Cotação'!F79=50),AN$16,IF(AND('Pedido e Cotação'!H79="Cy3",'Pedido e Cotação'!F79=100),AO$16,IF(AND('Pedido e Cotação'!H79="Cy3",'Pedido e Cotação'!F79=200),AP$16,IF(AND('Pedido e Cotação'!H79="Cy3",'Pedido e Cotação'!F79=1000),AQ$16,"")))))))</f>
        <v/>
      </c>
      <c r="N69" s="241" t="str">
        <f aca="false">IF('Pedido e Cotação'!H79=0,"",IF(AND('Pedido e Cotação'!H79="Cy5",'Pedido e Cotação'!F79=10),AL$17,IF(AND('Pedido e Cotação'!H79="Cy5",'Pedido e Cotação'!F79=25),AM$17,IF(AND('Pedido e Cotação'!H79="Cy5",'Pedido e Cotação'!F79=50),AN$17,IF(AND('Pedido e Cotação'!H79="Cy5",'Pedido e Cotação'!F79=100),AO$17,IF(AND('Pedido e Cotação'!H79="Cy5",'Pedido e Cotação'!F79=200),AP$17,IF(AND('Pedido e Cotação'!H79="Cy5",'Pedido e Cotação'!F79=1000),AQ$17,"")))))))</f>
        <v/>
      </c>
      <c r="O69" s="241" t="str">
        <f aca="false">IF('Pedido e Cotação'!H79=0,"",IF(AND('Pedido e Cotação'!H79="C3 Spacer",'Pedido e Cotação'!F79=10),AL$20,IF(AND('Pedido e Cotação'!H79="C3 Spacer",'Pedido e Cotação'!F79=25),AM$20,IF(AND('Pedido e Cotação'!H79="C3 Spacer",'Pedido e Cotação'!F79=50),AN$20,IF(AND('Pedido e Cotação'!H79="C3 Spacer",'Pedido e Cotação'!F79=100),AO$20,IF(AND('Pedido e Cotação'!H79="C3 Spacer",'Pedido e Cotação'!F79=200),AP$20,IF(AND('Pedido e Cotação'!H79="C3 Spacer",'Pedido e Cotação'!F79=1000),AQ$20,"")))))))</f>
        <v/>
      </c>
      <c r="P69" s="241" t="str">
        <f aca="false">IF('Pedido e Cotação'!H79=0,"",IF(AND('Pedido e Cotação'!H79="C6 Spacer",'Pedido e Cotação'!F79=10),AL$21,IF(AND('Pedido e Cotação'!H79="C6 Spacer",'Pedido e Cotação'!F79=25),AM$21,IF(AND('Pedido e Cotação'!H79="C6 Spacer",'Pedido e Cotação'!F79=50),AN$21,IF(AND('Pedido e Cotação'!H79="C6 Spacer",'Pedido e Cotação'!F79=100),AO$21,IF(AND('Pedido e Cotação'!H79="C6 Spacer",'Pedido e Cotação'!F79=200),AP$21,IF(AND('Pedido e Cotação'!H79="C6 Spacer",'Pedido e Cotação'!F79=1000),AQ$21,"")))))))</f>
        <v/>
      </c>
      <c r="Q69" s="241" t="str">
        <f aca="false">IF('Pedido e Cotação'!H79=0,"",IF(AND('Pedido e Cotação'!H79="HEX",'Pedido e Cotação'!F79=10),AL$15,IF(AND('Pedido e Cotação'!H79="HEX",'Pedido e Cotação'!F79=25),AM$15,IF(AND('Pedido e Cotação'!H79="HEX",'Pedido e Cotação'!F79=50),AN$15,IF(AND('Pedido e Cotação'!H79="HEX",'Pedido e Cotação'!F79=100),AO$15,IF(AND('Pedido e Cotação'!H79="HEX",'Pedido e Cotação'!F79=200),AP$15,IF(AND('Pedido e Cotação'!H79="HEX",'Pedido e Cotação'!F79=1000),AQ$15,"")))))))</f>
        <v/>
      </c>
      <c r="R69" s="241" t="str">
        <f aca="false">IF('Pedido e Cotação'!H79=0,"",IF(AND('Pedido e Cotação'!H79="Amino C6",'Pedido e Cotação'!F79=10),AL$23,IF(AND('Pedido e Cotação'!H79="Amino C6",'Pedido e Cotação'!F79=25),AM$23,IF(AND('Pedido e Cotação'!H79="Amino C6",'Pedido e Cotação'!F79=50),AN$23,IF(AND('Pedido e Cotação'!H79="Amino C6",'Pedido e Cotação'!F79=100),AO$23,IF(AND('Pedido e Cotação'!H79="Amino C6",'Pedido e Cotação'!F79=200),AP$23,IF(AND('Pedido e Cotação'!H79="Amino C6",'Pedido e Cotação'!F79=1000),AQ$23,"")))))))</f>
        <v/>
      </c>
      <c r="S69" s="241" t="str">
        <f aca="false">IF('Pedido e Cotação'!I79=0,"",IF(AND('Pedido e Cotação'!I79="FAM",'Pedido e Cotação'!F79=10),AL$24,IF(AND('Pedido e Cotação'!I79="FAM",'Pedido e Cotação'!F79=25),AM$24,IF(AND('Pedido e Cotação'!I79="FAM",'Pedido e Cotação'!F79=50),AN$24,IF(AND('Pedido e Cotação'!I79="FAM",'Pedido e Cotação'!F79=100),AO$24,IF(AND('Pedido e Cotação'!I79="FAM",'Pedido e Cotação'!F79=200),AP$24,IF(AND('Pedido e Cotação'!I79="FAM",'Pedido e Cotação'!F79=1000),AQ$24,"")))))))</f>
        <v/>
      </c>
      <c r="T69" s="241" t="str">
        <f aca="false">IF('Pedido e Cotação'!I79=0,"",IF(AND('Pedido e Cotação'!I79="Amino On",'Pedido e Cotação'!F79=10),AL$25,IF(AND('Pedido e Cotação'!I79="Amino On",'Pedido e Cotação'!F79=25),AM$25,IF(AND('Pedido e Cotação'!I79="Amino On",'Pedido e Cotação'!F79=50),AN$25,IF(AND('Pedido e Cotação'!I79="Amino On",'Pedido e Cotação'!F79=100),AO$25,IF(AND('Pedido e Cotação'!I79="Amino On",'Pedido e Cotação'!F79=200),AP$25,IF(AND('Pedido e Cotação'!I79="Amino On",'Pedido e Cotação'!F79=1000),AQ$25,"")))))))</f>
        <v/>
      </c>
      <c r="U69" s="241" t="str">
        <f aca="false">IF('Pedido e Cotação'!I79=0,"",IF(AND('Pedido e Cotação'!I79="TAMRA",'Pedido e Cotação'!F79=10),AL$26,IF(AND('Pedido e Cotação'!I79="TAMRA",'Pedido e Cotação'!F79=25),AM$26,IF(AND('Pedido e Cotação'!I79="TAMRA",'Pedido e Cotação'!F79=50),AN$26,IF(AND('Pedido e Cotação'!I79="TAMRA",'Pedido e Cotação'!F79=100),AO$26,IF(AND('Pedido e Cotação'!I79="TAMRA",'Pedido e Cotação'!F79=200),AP$26,IF(AND('Pedido e Cotação'!I79="TAMRA",'Pedido e Cotação'!F79=1000),AQ$26,"")))))))</f>
        <v/>
      </c>
      <c r="V69" s="241" t="str">
        <f aca="false">IF('Pedido e Cotação'!I79=0,"",IF(AND('Pedido e Cotação'!I79="BHQ 1",'Pedido e Cotação'!F79=10),AL$27,IF(AND('Pedido e Cotação'!I79="BHQ 1",'Pedido e Cotação'!F79=25),AM$27,IF(AND('Pedido e Cotação'!I79="BHQ 1",'Pedido e Cotação'!F79=50),AN$27,IF(AND('Pedido e Cotação'!I79="BHQ 1",'Pedido e Cotação'!F79=100),AO$27,IF(AND('Pedido e Cotação'!I79="BHQ 1",'Pedido e Cotação'!F79=200),AP$27,IF(AND('Pedido e Cotação'!I79="BHQ 1",'Pedido e Cotação'!F79=1000),AQ$27,"")))))))</f>
        <v/>
      </c>
      <c r="W69" s="241" t="str">
        <f aca="false">IF('Pedido e Cotação'!I79=0,"",IF(AND('Pedido e Cotação'!I79="BHQ 2",'Pedido e Cotação'!F79=10),AL$28,IF(AND('Pedido e Cotação'!I79="BHQ 2",'Pedido e Cotação'!F79=25),AM$28,IF(AND('Pedido e Cotação'!I79="BHQ 2",'Pedido e Cotação'!F79=50),AN$28,IF(AND('Pedido e Cotação'!I79="BHQ 2",'Pedido e Cotação'!F79=100),AO$28,IF(AND('Pedido e Cotação'!I79="BHQ 2",'Pedido e Cotação'!F79=200),AP$28,IF(AND('Pedido e Cotação'!I79="BHQ 2",'Pedido e Cotação'!F79=1000),AQ$28,"")))))))</f>
        <v/>
      </c>
      <c r="X69" s="241" t="str">
        <f aca="false">IF('Pedido e Cotação'!I79=0,"",IF(AND('Pedido e Cotação'!I79="BHQ 3",'Pedido e Cotação'!F79=10),AL$29,IF(AND('Pedido e Cotação'!I79="BHQ 3",'Pedido e Cotação'!F79=25),AM$29,IF(AND('Pedido e Cotação'!I79="BHQ 3",'Pedido e Cotação'!F79=50),AN$29,IF(AND('Pedido e Cotação'!I79="BHQ 3",'Pedido e Cotação'!F79=100),AO$29,IF(AND('Pedido e Cotação'!I79="BHQ 3",'Pedido e Cotação'!F79=200),AP$29,IF(AND('Pedido e Cotação'!I79="BHQ 3",'Pedido e Cotação'!F79=1000),AQ$29,"")))))))</f>
        <v/>
      </c>
      <c r="Y69" s="241" t="str">
        <f aca="false">IF('Pedido e Cotação'!I79=0,"",IF(AND('Pedido e Cotação'!I79="ROX",'Pedido e Cotação'!F79=10),AL$31,IF(AND('Pedido e Cotação'!I79="ROX",'Pedido e Cotação'!F79=25),AM$31,IF(AND('Pedido e Cotação'!I79="ROX",'Pedido e Cotação'!F79=50),AN$31,IF(AND('Pedido e Cotação'!I79="ROX",'Pedido e Cotação'!F79=100),AO$31,IF(AND('Pedido e Cotação'!I79="ROX",'Pedido e Cotação'!F79=200),AP$31,IF(AND('Pedido e Cotação'!I79="ROX",'Pedido e Cotação'!F79=1000),AQ$31,"")))))))</f>
        <v/>
      </c>
      <c r="Z69" s="241" t="str">
        <f aca="false">IF('Pedido e Cotação'!I79=0,"",IF(AND('Pedido e Cotação'!I79="Dabcyl",'Pedido e Cotação'!F79=10),AL$30,IF(AND('Pedido e Cotação'!I79="Dabcyl",'Pedido e Cotação'!F79=25),AM$30,IF(AND('Pedido e Cotação'!I79="Dabcyl",'Pedido e Cotação'!F79=50),AN$30,IF(AND('Pedido e Cotação'!I79="Dabcyl",'Pedido e Cotação'!F79=100),AO$30,IF(AND('Pedido e Cotação'!I79="Dabcyl",'Pedido e Cotação'!F79=200),AP$30,IF(AND('Pedido e Cotação'!I79="Dabcyl",'Pedido e Cotação'!F79=1000),AQ$30,"")))))))</f>
        <v/>
      </c>
      <c r="AA69" s="242" t="str">
        <f aca="false">IF('Pedido e Cotação'!I79=0,"",IF(AND('Pedido e Cotação'!I79="Colesterol TEG",'Pedido e Cotação'!F79=10),AL$32,IF(AND('Pedido e Cotação'!I79="Colesterol TEG",'Pedido e Cotação'!F79=25),AM$32,IF(AND('Pedido e Cotação'!I79="Colesterol TEG",'Pedido e Cotação'!F79=50),AN$32,IF(AND('Pedido e Cotação'!I79="Colesterol TEG",'Pedido e Cotação'!F79=100),AO$32,IF(AND('Pedido e Cotação'!I79="Colesterol TEG",'Pedido e Cotação'!F79=200),AP$32,IF(AND('Pedido e Cotação'!I79="Colesterol TEG",'Pedido e Cotação'!F79=1000),AQ$32,"")))))))</f>
        <v/>
      </c>
      <c r="AB69" s="242" t="str">
        <f aca="false">IF('Pedido e Cotação'!I79=0,"",IF(AND('Pedido e Cotação'!I79="Ferroceno",'Pedido e Cotação'!F79=10),AL$33,IF(AND('Pedido e Cotação'!I79="Ferroceno",'Pedido e Cotação'!F79=25),AM$33,IF(AND('Pedido e Cotação'!I79="Ferroceno",'Pedido e Cotação'!F79=50),AN$33,IF(AND('Pedido e Cotação'!I79="Ferroceno",'Pedido e Cotação'!F79=100),AO$33,IF(AND('Pedido e Cotação'!I79="Ferroceno",'Pedido e Cotação'!F79=200),AP$33,IF(AND('Pedido e Cotação'!I79="Ferroceno",'Pedido e Cotação'!F79=1000),AQ$33,"")))))))</f>
        <v/>
      </c>
      <c r="AC69" s="242" t="str">
        <f aca="false">IF('Pedido e Cotação'!I79=0,"",IF(AND('Pedido e Cotação'!I79="Spacer C3",'Pedido e Cotação'!F79=10),AL$36,IF(AND('Pedido e Cotação'!I79="Spacer C3",'Pedido e Cotação'!F79=25),AM$36,IF(AND('Pedido e Cotação'!I79="Spacer C3",'Pedido e Cotação'!F79=50),AN$36,IF(AND('Pedido e Cotação'!I79="Spacer C3",'Pedido e Cotação'!F79=100),AO$36,IF(AND('Pedido e Cotação'!I79="Spacer C3",'Pedido e Cotação'!F79=200),AP$36,IF(AND('Pedido e Cotação'!I79="Spacer C3",'Pedido e Cotação'!F79=1000),AQ$36,"")))))))</f>
        <v/>
      </c>
      <c r="AD69" s="242" t="str">
        <f aca="false">IF('Pedido e Cotação'!I79=0,"",IF(AND('Pedido e Cotação'!I79="Spacer C6",'Pedido e Cotação'!F79=10),AL$37,IF(AND('Pedido e Cotação'!I79="Spacer C6",'Pedido e Cotação'!F79=25),AM$37,IF(AND('Pedido e Cotação'!I79="Spacer C6",'Pedido e Cotação'!F79=50),AN$37,IF(AND('Pedido e Cotação'!I79="Spacer C6",'Pedido e Cotação'!F79=100),AO$37,IF(AND('Pedido e Cotação'!I79="Spacer C6",'Pedido e Cotação'!F79=200),AP$37,IF(AND('Pedido e Cotação'!I79="Spacer C6",'Pedido e Cotação'!F79=1000),AQ$37,"")))))))</f>
        <v/>
      </c>
      <c r="AE69" s="242" t="str">
        <f aca="false">IF('Pedido e Cotação'!I79=0,"",IF(AND('Pedido e Cotação'!I79="Biotina",'Pedido e Cotação'!F79=10),AL$38,IF(AND('Pedido e Cotação'!I79="Biotina",'Pedido e Cotação'!F79=25),AM$38,IF(AND('Pedido e Cotação'!I79="Biotina",'Pedido e Cotação'!F79=50),AN$38,IF(AND('Pedido e Cotação'!I79="Biotina",'Pedido e Cotação'!F79=100),AO$38,IF(AND('Pedido e Cotação'!I79="Biotina",'Pedido e Cotação'!F79=200),AP$38,IF(AND('Pedido e Cotação'!I79="Biotina",'Pedido e Cotação'!F79=1000),AQ$38,"")))))))</f>
        <v/>
      </c>
      <c r="AF69" s="242" t="str">
        <f aca="false">IF('Pedido e Cotação'!I79=0,"",IF(AND('Pedido e Cotação'!I79="Fosforilação",'Pedido e Cotação'!F79=10),AL$39,IF(AND('Pedido e Cotação'!I79="Fosforilação",'Pedido e Cotação'!F79=25),AM$39,IF(AND('Pedido e Cotação'!I79="Fosforilação",'Pedido e Cotação'!F79=50),AN$39,IF(AND('Pedido e Cotação'!I79="Fosforilação",'Pedido e Cotação'!F79=100),AO$39,IF(AND('Pedido e Cotação'!I79="Fosforilação",'Pedido e Cotação'!F79=200),AP$39,IF(AND('Pedido e Cotação'!I79="Fosforilação",'Pedido e Cotação'!F79=1000),AQ$39,"")))))))</f>
        <v/>
      </c>
      <c r="AG69" s="242" t="str">
        <f aca="false">IF('Pedido e Cotação'!I79=0,"",IF(AND('Pedido e Cotação'!I79="Thiol C6",'Pedido e Cotação'!F79=10),AL$34,IF(AND('Pedido e Cotação'!I79="Thiol C6",'Pedido e Cotação'!F79=25),AM$34,IF(AND('Pedido e Cotação'!I79="Thiol C6",'Pedido e Cotação'!F79=50),AN$34,IF(AND('Pedido e Cotação'!I79="Thiol C6",'Pedido e Cotação'!F79=100),AO$34,IF(AND('Pedido e Cotação'!I79="Thiol C6",'Pedido e Cotação'!F79=200),AP$34,IF(AND('Pedido e Cotação'!I79="Thiol C6",'Pedido e Cotação'!F79=1000),AQ$34,"")))))))</f>
        <v/>
      </c>
      <c r="AH69" s="242" t="str">
        <f aca="false">IF('Pedido e Cotação'!I79=0,"",IF(AND('Pedido e Cotação'!I79="Dithiol Serinol",'Pedido e Cotação'!F79=10),AL$35,IF(AND('Pedido e Cotação'!I79="Dithiol Serinol",'Pedido e Cotação'!F79=25),AM$35,IF(AND('Pedido e Cotação'!I79="Dithiol Serinol",'Pedido e Cotação'!F79=50),AN$35,IF(AND('Pedido e Cotação'!I79="Dithiol Serinol",'Pedido e Cotação'!F79=100),AO$35,IF(AND('Pedido e Cotação'!I79="Dithiol Serinol",'Pedido e Cotação'!F79=200),AP$35,IF(AND('Pedido e Cotação'!I79="Dithiol Serinol",'Pedido e Cotação'!F79=1000),AQ$35,"")))))))</f>
        <v/>
      </c>
      <c r="AI69" s="241" t="n">
        <f aca="false">SUM(A69:AH69)</f>
        <v>0</v>
      </c>
    </row>
    <row r="70" customFormat="false" ht="12.75" hidden="false" customHeight="false" outlineLevel="0" collapsed="false">
      <c r="A70" s="241" t="str">
        <f aca="false">IF('Pedido e Cotação'!H80=0,"",IF(AND('Pedido e Cotação'!H80="FAM",'Pedido e Cotação'!F80=10),AL$6,IF(AND('Pedido e Cotação'!H80="FAM",'Pedido e Cotação'!F80=25),AM$6,IF(AND('Pedido e Cotação'!H80="FAM",'Pedido e Cotação'!F80=50),AN$6,IF(AND('Pedido e Cotação'!H80="FAM",'Pedido e Cotação'!F80=100),AO$6,IF(AND('Pedido e Cotação'!H80="FAM",'Pedido e Cotação'!F80=200),AP$6,IF(AND('Pedido e Cotação'!H80="FAM",'Pedido e Cotação'!F80=1000),AQ$6,"")))))))</f>
        <v/>
      </c>
      <c r="B70" s="241" t="str">
        <f aca="false">IF('Pedido e Cotação'!H80=0,"",IF(AND('Pedido e Cotação'!H80="Fosforilação",'Pedido e Cotação'!F80=10),AL$7,IF(AND('Pedido e Cotação'!H80="Fosforilação",'Pedido e Cotação'!F80=25),AM$7,IF(AND('Pedido e Cotação'!H80="Fosforilação",'Pedido e Cotação'!F80=50),AN$7,IF(AND('Pedido e Cotação'!H80="Fosforilação",'Pedido e Cotação'!F80=100),AO$7,IF(AND('Pedido e Cotação'!H80="Fosforilação",'Pedido e Cotação'!F80=200),AP$7,IF(AND('Pedido e Cotação'!H80="Fosforilação",'Pedido e Cotação'!F80=1000),AQ$7,"")))))))</f>
        <v/>
      </c>
      <c r="C70" s="241" t="str">
        <f aca="false">IF('Pedido e Cotação'!H80=0,"",IF(AND('Pedido e Cotação'!H80="Quasar 570",'Pedido e Cotação'!F80=10),AL$8,IF(AND('Pedido e Cotação'!H80="Quasar 570",'Pedido e Cotação'!F80=25),AM$8,IF(AND('Pedido e Cotação'!H80="Quasar 570",'Pedido e Cotação'!F80=50),AN$8,IF(AND('Pedido e Cotação'!H80="Quasar 570",'Pedido e Cotação'!F80=100),AO$8,IF(AND('Pedido e Cotação'!H80="Quasar 570",'Pedido e Cotação'!F80=200),AP$8,IF(AND('Pedido e Cotação'!H80="Quasar 570",'Pedido e Cotação'!F80=1000),AQ$8,"")))))))</f>
        <v/>
      </c>
      <c r="D70" s="241" t="str">
        <f aca="false">IF('Pedido e Cotação'!H80=0,"",IF(AND('Pedido e Cotação'!H80="Quasar 670",'Pedido e Cotação'!F80=10),AL$9,IF(AND('Pedido e Cotação'!H80="Quasar 670",'Pedido e Cotação'!F80=25),AM$9,IF(AND('Pedido e Cotação'!H80="Quasar 670",'Pedido e Cotação'!F80=50),AN$9,IF(AND('Pedido e Cotação'!H80="Quasar 670",'Pedido e Cotação'!F80=100),AO$9,IF(AND('Pedido e Cotação'!H80="Quasar 670",'Pedido e Cotação'!F80=200),AP$9,IF(AND('Pedido e Cotação'!H80="Quasar 670",'Pedido e Cotação'!F80=1000),AQ$9,"")))))))</f>
        <v/>
      </c>
      <c r="E70" s="241" t="str">
        <f aca="false">IF('Pedido e Cotação'!H80=0,"",IF(AND('Pedido e Cotação'!H80="Quasar 705",'Pedido e Cotação'!F80=10),AL$10,IF(AND('Pedido e Cotação'!H80="Quasar 705",'Pedido e Cotação'!F80=25),AM$10,IF(AND('Pedido e Cotação'!H80="Quasar 705",'Pedido e Cotação'!F80=50),AN$10,IF(AND('Pedido e Cotação'!H80="Quasar 705",'Pedido e Cotação'!F80=100),AO$10,IF(AND('Pedido e Cotação'!H80="Quasar 705",'Pedido e Cotação'!F80=200),AP$10,IF(AND('Pedido e Cotação'!H80="Quasar 705",'Pedido e Cotação'!F80=1000),AQ$10,"")))))))</f>
        <v/>
      </c>
      <c r="F70" s="241" t="str">
        <f aca="false">IF('Pedido e Cotação'!H80=0,"",IF(AND('Pedido e Cotação'!H80="CAL Flúor Orange 560",'Pedido e Cotação'!F80=10),AL$11,IF(AND('Pedido e Cotação'!H80="CAL Flúor Orange 560",'Pedido e Cotação'!F80=25),AM$11,IF(AND('Pedido e Cotação'!H80="CAL Flúor Orange 560",'Pedido e Cotação'!F80=50),AN$11,IF(AND('Pedido e Cotação'!H80="CAL Flúor Orange 560",'Pedido e Cotação'!F80=100),AO$11,IF(AND('Pedido e Cotação'!H80="CAL Flúor Orange 560",'Pedido e Cotação'!F80=200),AP$11,IF(AND('Pedido e Cotação'!H80="CAL Flúor Orange 560",'Pedido e Cotação'!F80=1000),AQ$11,"")))))))</f>
        <v/>
      </c>
      <c r="G70" s="241" t="str">
        <f aca="false">IF('Pedido e Cotação'!H80=0,"",IF(AND('Pedido e Cotação'!H80="CAL Flúor Red 590",'Pedido e Cotação'!F80=10),AL$12,IF(AND('Pedido e Cotação'!H80="CAL Flúor Red 590",'Pedido e Cotação'!F80=25),AM$12,IF(AND('Pedido e Cotação'!H80="CAL Flúor Red 590",'Pedido e Cotação'!F80=50),AN$12,IF(AND('Pedido e Cotação'!H80="CAL Flúor Red 590",'Pedido e Cotação'!F80=100),AO$12,IF(AND('Pedido e Cotação'!H80="CAL Flúor Red 590",'Pedido e Cotação'!F80=200),AP$12,IF(AND('Pedido e Cotação'!H80="CAL Flúor Red 590",'Pedido e Cotação'!F80=1000),AQ$12,"")))))))</f>
        <v/>
      </c>
      <c r="H70" s="241" t="str">
        <f aca="false">IF('Pedido e Cotação'!H80=0,"",IF(AND('Pedido e Cotação'!H80="CAL Flúor Red 610",'Pedido e Cotação'!F80=10),AL$13,IF(AND('Pedido e Cotação'!H80="CAL Flúor Red 610",'Pedido e Cotação'!F80=25),AM$13,IF(AND('Pedido e Cotação'!H80="CAL Flúor Red 610",'Pedido e Cotação'!F80=50),AN$13,IF(AND('Pedido e Cotação'!H80="CAL Flúor Red 610",'Pedido e Cotação'!F80=100),AO$13,IF(AND('Pedido e Cotação'!H80="CAL Flúor Red 610",'Pedido e Cotação'!F80=200),AP$13,IF(AND('Pedido e Cotação'!H80="CAL Flúor Red 610",'Pedido e Cotação'!F80=1000),AQ$13,"")))))))</f>
        <v/>
      </c>
      <c r="I70" s="241" t="str">
        <f aca="false">IF('Pedido e Cotação'!H80=0,"",IF(AND('Pedido e Cotação'!H80="TET",'Pedido e Cotação'!F80=10),AL$14,IF(AND('Pedido e Cotação'!H80="TET",'Pedido e Cotação'!F80=25),AM$14,IF(AND('Pedido e Cotação'!H80="TET",'Pedido e Cotação'!F80=50),AN$14,IF(AND('Pedido e Cotação'!H80="TET",'Pedido e Cotação'!F80=100),AO$14,IF(AND('Pedido e Cotação'!H80="TET",'Pedido e Cotação'!F80=200),AP$14,IF(AND('Pedido e Cotação'!H80="TET",'Pedido e Cotação'!F80=1000),AQ$14,"")))))))</f>
        <v/>
      </c>
      <c r="J70" s="241" t="str">
        <f aca="false">IF('Pedido e Cotação'!H80=0,"",IF(AND('Pedido e Cotação'!H80="PEG-6",'Pedido e Cotação'!F80=10),AL$19,IF(AND('Pedido e Cotação'!H80="PEG-6",'Pedido e Cotação'!F80=25),AM$19,IF(AND('Pedido e Cotação'!H80="PEG-6",'Pedido e Cotação'!F80=50),AN$19,IF(AND('Pedido e Cotação'!H80="PEG-6",'Pedido e Cotação'!F80=100),AO$19,IF(AND('Pedido e Cotação'!H80="PEG-6",'Pedido e Cotação'!F80=200),AP$19,IF(AND('Pedido e Cotação'!H80="PEG-6",'Pedido e Cotação'!F80=1000),AQ$19,"")))))))</f>
        <v/>
      </c>
      <c r="K70" s="241" t="str">
        <f aca="false">IF('Pedido e Cotação'!H80=0,"",IF(AND('Pedido e Cotação'!H80="Biotina",'Pedido e Cotação'!F80=10),AL$18,IF(AND('Pedido e Cotação'!H80="Biotina",'Pedido e Cotação'!F80=25),AM$18,IF(AND('Pedido e Cotação'!H80="Biotina",'Pedido e Cotação'!F80=50),AN$18,IF(AND('Pedido e Cotação'!H80="Biotina",'Pedido e Cotação'!F80=100),AO$18,IF(AND('Pedido e Cotação'!H80="Biotina",'Pedido e Cotação'!F80=200),AP$18,IF(AND('Pedido e Cotação'!H80="Biotina",'Pedido e Cotação'!F80=1000),AQ$18,"")))))))</f>
        <v/>
      </c>
      <c r="L70" s="241" t="str">
        <f aca="false">IF('Pedido e Cotação'!H80=0,"",IF(AND('Pedido e Cotação'!H80="Thiol C6",'Pedido e Cotação'!F80=10),AL$22,IF(AND('Pedido e Cotação'!H80="Thiol C6",'Pedido e Cotação'!F80=25),AM$22,IF(AND('Pedido e Cotação'!H80="Thiol C6",'Pedido e Cotação'!F80=50),AN$22,IF(AND('Pedido e Cotação'!H80="Thiol C6",'Pedido e Cotação'!F80=100),AO$22,IF(AND('Pedido e Cotação'!H80="Thiol C6",'Pedido e Cotação'!F80=200),AP$22,IF(AND('Pedido e Cotação'!H80="Thiol C6",'Pedido e Cotação'!F80=1000),AQ$22,"")))))))</f>
        <v/>
      </c>
      <c r="M70" s="241" t="str">
        <f aca="false">IF('Pedido e Cotação'!H80=0,"",IF(AND('Pedido e Cotação'!H80="Cy3",'Pedido e Cotação'!F80=10),AL$16,IF(AND('Pedido e Cotação'!H80="Cy3",'Pedido e Cotação'!F80=25),AM$16,IF(AND('Pedido e Cotação'!H80="Cy3",'Pedido e Cotação'!F80=50),AN$16,IF(AND('Pedido e Cotação'!H80="Cy3",'Pedido e Cotação'!F80=100),AO$16,IF(AND('Pedido e Cotação'!H80="Cy3",'Pedido e Cotação'!F80=200),AP$16,IF(AND('Pedido e Cotação'!H80="Cy3",'Pedido e Cotação'!F80=1000),AQ$16,"")))))))</f>
        <v/>
      </c>
      <c r="N70" s="241" t="str">
        <f aca="false">IF('Pedido e Cotação'!H80=0,"",IF(AND('Pedido e Cotação'!H80="Cy5",'Pedido e Cotação'!F80=10),AL$17,IF(AND('Pedido e Cotação'!H80="Cy5",'Pedido e Cotação'!F80=25),AM$17,IF(AND('Pedido e Cotação'!H80="Cy5",'Pedido e Cotação'!F80=50),AN$17,IF(AND('Pedido e Cotação'!H80="Cy5",'Pedido e Cotação'!F80=100),AO$17,IF(AND('Pedido e Cotação'!H80="Cy5",'Pedido e Cotação'!F80=200),AP$17,IF(AND('Pedido e Cotação'!H80="Cy5",'Pedido e Cotação'!F80=1000),AQ$17,"")))))))</f>
        <v/>
      </c>
      <c r="O70" s="241" t="str">
        <f aca="false">IF('Pedido e Cotação'!H80=0,"",IF(AND('Pedido e Cotação'!H80="C3 Spacer",'Pedido e Cotação'!F80=10),AL$20,IF(AND('Pedido e Cotação'!H80="C3 Spacer",'Pedido e Cotação'!F80=25),AM$20,IF(AND('Pedido e Cotação'!H80="C3 Spacer",'Pedido e Cotação'!F80=50),AN$20,IF(AND('Pedido e Cotação'!H80="C3 Spacer",'Pedido e Cotação'!F80=100),AO$20,IF(AND('Pedido e Cotação'!H80="C3 Spacer",'Pedido e Cotação'!F80=200),AP$20,IF(AND('Pedido e Cotação'!H80="C3 Spacer",'Pedido e Cotação'!F80=1000),AQ$20,"")))))))</f>
        <v/>
      </c>
      <c r="P70" s="241" t="str">
        <f aca="false">IF('Pedido e Cotação'!H80=0,"",IF(AND('Pedido e Cotação'!H80="C6 Spacer",'Pedido e Cotação'!F80=10),AL$21,IF(AND('Pedido e Cotação'!H80="C6 Spacer",'Pedido e Cotação'!F80=25),AM$21,IF(AND('Pedido e Cotação'!H80="C6 Spacer",'Pedido e Cotação'!F80=50),AN$21,IF(AND('Pedido e Cotação'!H80="C6 Spacer",'Pedido e Cotação'!F80=100),AO$21,IF(AND('Pedido e Cotação'!H80="C6 Spacer",'Pedido e Cotação'!F80=200),AP$21,IF(AND('Pedido e Cotação'!H80="C6 Spacer",'Pedido e Cotação'!F80=1000),AQ$21,"")))))))</f>
        <v/>
      </c>
      <c r="Q70" s="241" t="str">
        <f aca="false">IF('Pedido e Cotação'!H80=0,"",IF(AND('Pedido e Cotação'!H80="HEX",'Pedido e Cotação'!F80=10),AL$15,IF(AND('Pedido e Cotação'!H80="HEX",'Pedido e Cotação'!F80=25),AM$15,IF(AND('Pedido e Cotação'!H80="HEX",'Pedido e Cotação'!F80=50),AN$15,IF(AND('Pedido e Cotação'!H80="HEX",'Pedido e Cotação'!F80=100),AO$15,IF(AND('Pedido e Cotação'!H80="HEX",'Pedido e Cotação'!F80=200),AP$15,IF(AND('Pedido e Cotação'!H80="HEX",'Pedido e Cotação'!F80=1000),AQ$15,"")))))))</f>
        <v/>
      </c>
      <c r="R70" s="241" t="str">
        <f aca="false">IF('Pedido e Cotação'!H80=0,"",IF(AND('Pedido e Cotação'!H80="Amino C6",'Pedido e Cotação'!F80=10),AL$23,IF(AND('Pedido e Cotação'!H80="Amino C6",'Pedido e Cotação'!F80=25),AM$23,IF(AND('Pedido e Cotação'!H80="Amino C6",'Pedido e Cotação'!F80=50),AN$23,IF(AND('Pedido e Cotação'!H80="Amino C6",'Pedido e Cotação'!F80=100),AO$23,IF(AND('Pedido e Cotação'!H80="Amino C6",'Pedido e Cotação'!F80=200),AP$23,IF(AND('Pedido e Cotação'!H80="Amino C6",'Pedido e Cotação'!F80=1000),AQ$23,"")))))))</f>
        <v/>
      </c>
      <c r="S70" s="241" t="str">
        <f aca="false">IF('Pedido e Cotação'!I80=0,"",IF(AND('Pedido e Cotação'!I80="FAM",'Pedido e Cotação'!F80=10),AL$24,IF(AND('Pedido e Cotação'!I80="FAM",'Pedido e Cotação'!F80=25),AM$24,IF(AND('Pedido e Cotação'!I80="FAM",'Pedido e Cotação'!F80=50),AN$24,IF(AND('Pedido e Cotação'!I80="FAM",'Pedido e Cotação'!F80=100),AO$24,IF(AND('Pedido e Cotação'!I80="FAM",'Pedido e Cotação'!F80=200),AP$24,IF(AND('Pedido e Cotação'!I80="FAM",'Pedido e Cotação'!F80=1000),AQ$24,"")))))))</f>
        <v/>
      </c>
      <c r="T70" s="241" t="str">
        <f aca="false">IF('Pedido e Cotação'!I80=0,"",IF(AND('Pedido e Cotação'!I80="Amino On",'Pedido e Cotação'!F80=10),AL$25,IF(AND('Pedido e Cotação'!I80="Amino On",'Pedido e Cotação'!F80=25),AM$25,IF(AND('Pedido e Cotação'!I80="Amino On",'Pedido e Cotação'!F80=50),AN$25,IF(AND('Pedido e Cotação'!I80="Amino On",'Pedido e Cotação'!F80=100),AO$25,IF(AND('Pedido e Cotação'!I80="Amino On",'Pedido e Cotação'!F80=200),AP$25,IF(AND('Pedido e Cotação'!I80="Amino On",'Pedido e Cotação'!F80=1000),AQ$25,"")))))))</f>
        <v/>
      </c>
      <c r="U70" s="241" t="str">
        <f aca="false">IF('Pedido e Cotação'!I80=0,"",IF(AND('Pedido e Cotação'!I80="TAMRA",'Pedido e Cotação'!F80=10),AL$26,IF(AND('Pedido e Cotação'!I80="TAMRA",'Pedido e Cotação'!F80=25),AM$26,IF(AND('Pedido e Cotação'!I80="TAMRA",'Pedido e Cotação'!F80=50),AN$26,IF(AND('Pedido e Cotação'!I80="TAMRA",'Pedido e Cotação'!F80=100),AO$26,IF(AND('Pedido e Cotação'!I80="TAMRA",'Pedido e Cotação'!F80=200),AP$26,IF(AND('Pedido e Cotação'!I80="TAMRA",'Pedido e Cotação'!F80=1000),AQ$26,"")))))))</f>
        <v/>
      </c>
      <c r="V70" s="241" t="str">
        <f aca="false">IF('Pedido e Cotação'!I80=0,"",IF(AND('Pedido e Cotação'!I80="BHQ 1",'Pedido e Cotação'!F80=10),AL$27,IF(AND('Pedido e Cotação'!I80="BHQ 1",'Pedido e Cotação'!F80=25),AM$27,IF(AND('Pedido e Cotação'!I80="BHQ 1",'Pedido e Cotação'!F80=50),AN$27,IF(AND('Pedido e Cotação'!I80="BHQ 1",'Pedido e Cotação'!F80=100),AO$27,IF(AND('Pedido e Cotação'!I80="BHQ 1",'Pedido e Cotação'!F80=200),AP$27,IF(AND('Pedido e Cotação'!I80="BHQ 1",'Pedido e Cotação'!F80=1000),AQ$27,"")))))))</f>
        <v/>
      </c>
      <c r="W70" s="241" t="str">
        <f aca="false">IF('Pedido e Cotação'!I80=0,"",IF(AND('Pedido e Cotação'!I80="BHQ 2",'Pedido e Cotação'!F80=10),AL$28,IF(AND('Pedido e Cotação'!I80="BHQ 2",'Pedido e Cotação'!F80=25),AM$28,IF(AND('Pedido e Cotação'!I80="BHQ 2",'Pedido e Cotação'!F80=50),AN$28,IF(AND('Pedido e Cotação'!I80="BHQ 2",'Pedido e Cotação'!F80=100),AO$28,IF(AND('Pedido e Cotação'!I80="BHQ 2",'Pedido e Cotação'!F80=200),AP$28,IF(AND('Pedido e Cotação'!I80="BHQ 2",'Pedido e Cotação'!F80=1000),AQ$28,"")))))))</f>
        <v/>
      </c>
      <c r="X70" s="241" t="str">
        <f aca="false">IF('Pedido e Cotação'!I80=0,"",IF(AND('Pedido e Cotação'!I80="BHQ 3",'Pedido e Cotação'!F80=10),AL$29,IF(AND('Pedido e Cotação'!I80="BHQ 3",'Pedido e Cotação'!F80=25),AM$29,IF(AND('Pedido e Cotação'!I80="BHQ 3",'Pedido e Cotação'!F80=50),AN$29,IF(AND('Pedido e Cotação'!I80="BHQ 3",'Pedido e Cotação'!F80=100),AO$29,IF(AND('Pedido e Cotação'!I80="BHQ 3",'Pedido e Cotação'!F80=200),AP$29,IF(AND('Pedido e Cotação'!I80="BHQ 3",'Pedido e Cotação'!F80=1000),AQ$29,"")))))))</f>
        <v/>
      </c>
      <c r="Y70" s="241" t="str">
        <f aca="false">IF('Pedido e Cotação'!I80=0,"",IF(AND('Pedido e Cotação'!I80="ROX",'Pedido e Cotação'!F80=10),AL$31,IF(AND('Pedido e Cotação'!I80="ROX",'Pedido e Cotação'!F80=25),AM$31,IF(AND('Pedido e Cotação'!I80="ROX",'Pedido e Cotação'!F80=50),AN$31,IF(AND('Pedido e Cotação'!I80="ROX",'Pedido e Cotação'!F80=100),AO$31,IF(AND('Pedido e Cotação'!I80="ROX",'Pedido e Cotação'!F80=200),AP$31,IF(AND('Pedido e Cotação'!I80="ROX",'Pedido e Cotação'!F80=1000),AQ$31,"")))))))</f>
        <v/>
      </c>
      <c r="Z70" s="241" t="str">
        <f aca="false">IF('Pedido e Cotação'!I80=0,"",IF(AND('Pedido e Cotação'!I80="Dabcyl",'Pedido e Cotação'!F80=10),AL$30,IF(AND('Pedido e Cotação'!I80="Dabcyl",'Pedido e Cotação'!F80=25),AM$30,IF(AND('Pedido e Cotação'!I80="Dabcyl",'Pedido e Cotação'!F80=50),AN$30,IF(AND('Pedido e Cotação'!I80="Dabcyl",'Pedido e Cotação'!F80=100),AO$30,IF(AND('Pedido e Cotação'!I80="Dabcyl",'Pedido e Cotação'!F80=200),AP$30,IF(AND('Pedido e Cotação'!I80="Dabcyl",'Pedido e Cotação'!F80=1000),AQ$30,"")))))))</f>
        <v/>
      </c>
      <c r="AA70" s="242" t="str">
        <f aca="false">IF('Pedido e Cotação'!I80=0,"",IF(AND('Pedido e Cotação'!I80="Colesterol TEG",'Pedido e Cotação'!F80=10),AL$32,IF(AND('Pedido e Cotação'!I80="Colesterol TEG",'Pedido e Cotação'!F80=25),AM$32,IF(AND('Pedido e Cotação'!I80="Colesterol TEG",'Pedido e Cotação'!F80=50),AN$32,IF(AND('Pedido e Cotação'!I80="Colesterol TEG",'Pedido e Cotação'!F80=100),AO$32,IF(AND('Pedido e Cotação'!I80="Colesterol TEG",'Pedido e Cotação'!F80=200),AP$32,IF(AND('Pedido e Cotação'!I80="Colesterol TEG",'Pedido e Cotação'!F80=1000),AQ$32,"")))))))</f>
        <v/>
      </c>
      <c r="AB70" s="242" t="str">
        <f aca="false">IF('Pedido e Cotação'!I80=0,"",IF(AND('Pedido e Cotação'!I80="Ferroceno",'Pedido e Cotação'!F80=10),AL$33,IF(AND('Pedido e Cotação'!I80="Ferroceno",'Pedido e Cotação'!F80=25),AM$33,IF(AND('Pedido e Cotação'!I80="Ferroceno",'Pedido e Cotação'!F80=50),AN$33,IF(AND('Pedido e Cotação'!I80="Ferroceno",'Pedido e Cotação'!F80=100),AO$33,IF(AND('Pedido e Cotação'!I80="Ferroceno",'Pedido e Cotação'!F80=200),AP$33,IF(AND('Pedido e Cotação'!I80="Ferroceno",'Pedido e Cotação'!F80=1000),AQ$33,"")))))))</f>
        <v/>
      </c>
      <c r="AC70" s="242" t="str">
        <f aca="false">IF('Pedido e Cotação'!I80=0,"",IF(AND('Pedido e Cotação'!I80="Spacer C3",'Pedido e Cotação'!F80=10),AL$36,IF(AND('Pedido e Cotação'!I80="Spacer C3",'Pedido e Cotação'!F80=25),AM$36,IF(AND('Pedido e Cotação'!I80="Spacer C3",'Pedido e Cotação'!F80=50),AN$36,IF(AND('Pedido e Cotação'!I80="Spacer C3",'Pedido e Cotação'!F80=100),AO$36,IF(AND('Pedido e Cotação'!I80="Spacer C3",'Pedido e Cotação'!F80=200),AP$36,IF(AND('Pedido e Cotação'!I80="Spacer C3",'Pedido e Cotação'!F80=1000),AQ$36,"")))))))</f>
        <v/>
      </c>
      <c r="AD70" s="242" t="str">
        <f aca="false">IF('Pedido e Cotação'!I80=0,"",IF(AND('Pedido e Cotação'!I80="Spacer C6",'Pedido e Cotação'!F80=10),AL$37,IF(AND('Pedido e Cotação'!I80="Spacer C6",'Pedido e Cotação'!F80=25),AM$37,IF(AND('Pedido e Cotação'!I80="Spacer C6",'Pedido e Cotação'!F80=50),AN$37,IF(AND('Pedido e Cotação'!I80="Spacer C6",'Pedido e Cotação'!F80=100),AO$37,IF(AND('Pedido e Cotação'!I80="Spacer C6",'Pedido e Cotação'!F80=200),AP$37,IF(AND('Pedido e Cotação'!I80="Spacer C6",'Pedido e Cotação'!F80=1000),AQ$37,"")))))))</f>
        <v/>
      </c>
      <c r="AE70" s="242" t="str">
        <f aca="false">IF('Pedido e Cotação'!I80=0,"",IF(AND('Pedido e Cotação'!I80="Biotina",'Pedido e Cotação'!F80=10),AL$38,IF(AND('Pedido e Cotação'!I80="Biotina",'Pedido e Cotação'!F80=25),AM$38,IF(AND('Pedido e Cotação'!I80="Biotina",'Pedido e Cotação'!F80=50),AN$38,IF(AND('Pedido e Cotação'!I80="Biotina",'Pedido e Cotação'!F80=100),AO$38,IF(AND('Pedido e Cotação'!I80="Biotina",'Pedido e Cotação'!F80=200),AP$38,IF(AND('Pedido e Cotação'!I80="Biotina",'Pedido e Cotação'!F80=1000),AQ$38,"")))))))</f>
        <v/>
      </c>
      <c r="AF70" s="242" t="str">
        <f aca="false">IF('Pedido e Cotação'!I80=0,"",IF(AND('Pedido e Cotação'!I80="Fosforilação",'Pedido e Cotação'!F80=10),AL$39,IF(AND('Pedido e Cotação'!I80="Fosforilação",'Pedido e Cotação'!F80=25),AM$39,IF(AND('Pedido e Cotação'!I80="Fosforilação",'Pedido e Cotação'!F80=50),AN$39,IF(AND('Pedido e Cotação'!I80="Fosforilação",'Pedido e Cotação'!F80=100),AO$39,IF(AND('Pedido e Cotação'!I80="Fosforilação",'Pedido e Cotação'!F80=200),AP$39,IF(AND('Pedido e Cotação'!I80="Fosforilação",'Pedido e Cotação'!F80=1000),AQ$39,"")))))))</f>
        <v/>
      </c>
      <c r="AG70" s="242" t="str">
        <f aca="false">IF('Pedido e Cotação'!I80=0,"",IF(AND('Pedido e Cotação'!I80="Thiol C6",'Pedido e Cotação'!F80=10),AL$34,IF(AND('Pedido e Cotação'!I80="Thiol C6",'Pedido e Cotação'!F80=25),AM$34,IF(AND('Pedido e Cotação'!I80="Thiol C6",'Pedido e Cotação'!F80=50),AN$34,IF(AND('Pedido e Cotação'!I80="Thiol C6",'Pedido e Cotação'!F80=100),AO$34,IF(AND('Pedido e Cotação'!I80="Thiol C6",'Pedido e Cotação'!F80=200),AP$34,IF(AND('Pedido e Cotação'!I80="Thiol C6",'Pedido e Cotação'!F80=1000),AQ$34,"")))))))</f>
        <v/>
      </c>
      <c r="AH70" s="242" t="str">
        <f aca="false">IF('Pedido e Cotação'!I80=0,"",IF(AND('Pedido e Cotação'!I80="Dithiol Serinol",'Pedido e Cotação'!F80=10),AL$35,IF(AND('Pedido e Cotação'!I80="Dithiol Serinol",'Pedido e Cotação'!F80=25),AM$35,IF(AND('Pedido e Cotação'!I80="Dithiol Serinol",'Pedido e Cotação'!F80=50),AN$35,IF(AND('Pedido e Cotação'!I80="Dithiol Serinol",'Pedido e Cotação'!F80=100),AO$35,IF(AND('Pedido e Cotação'!I80="Dithiol Serinol",'Pedido e Cotação'!F80=200),AP$35,IF(AND('Pedido e Cotação'!I80="Dithiol Serinol",'Pedido e Cotação'!F80=1000),AQ$35,"")))))))</f>
        <v/>
      </c>
      <c r="AI70" s="241" t="n">
        <f aca="false">SUM(A70:AH70)</f>
        <v>0</v>
      </c>
    </row>
    <row r="71" customFormat="false" ht="12.75" hidden="false" customHeight="false" outlineLevel="0" collapsed="false">
      <c r="A71" s="241" t="str">
        <f aca="false">IF('Pedido e Cotação'!H81=0,"",IF(AND('Pedido e Cotação'!H81="FAM",'Pedido e Cotação'!F81=10),AL$6,IF(AND('Pedido e Cotação'!H81="FAM",'Pedido e Cotação'!F81=25),AM$6,IF(AND('Pedido e Cotação'!H81="FAM",'Pedido e Cotação'!F81=50),AN$6,IF(AND('Pedido e Cotação'!H81="FAM",'Pedido e Cotação'!F81=100),AO$6,IF(AND('Pedido e Cotação'!H81="FAM",'Pedido e Cotação'!F81=200),AP$6,IF(AND('Pedido e Cotação'!H81="FAM",'Pedido e Cotação'!F81=1000),AQ$6,"")))))))</f>
        <v/>
      </c>
      <c r="B71" s="241" t="str">
        <f aca="false">IF('Pedido e Cotação'!H81=0,"",IF(AND('Pedido e Cotação'!H81="Fosforilação",'Pedido e Cotação'!F81=10),AL$7,IF(AND('Pedido e Cotação'!H81="Fosforilação",'Pedido e Cotação'!F81=25),AM$7,IF(AND('Pedido e Cotação'!H81="Fosforilação",'Pedido e Cotação'!F81=50),AN$7,IF(AND('Pedido e Cotação'!H81="Fosforilação",'Pedido e Cotação'!F81=100),AO$7,IF(AND('Pedido e Cotação'!H81="Fosforilação",'Pedido e Cotação'!F81=200),AP$7,IF(AND('Pedido e Cotação'!H81="Fosforilação",'Pedido e Cotação'!F81=1000),AQ$7,"")))))))</f>
        <v/>
      </c>
      <c r="C71" s="241" t="str">
        <f aca="false">IF('Pedido e Cotação'!H81=0,"",IF(AND('Pedido e Cotação'!H81="Quasar 570",'Pedido e Cotação'!F81=10),AL$8,IF(AND('Pedido e Cotação'!H81="Quasar 570",'Pedido e Cotação'!F81=25),AM$8,IF(AND('Pedido e Cotação'!H81="Quasar 570",'Pedido e Cotação'!F81=50),AN$8,IF(AND('Pedido e Cotação'!H81="Quasar 570",'Pedido e Cotação'!F81=100),AO$8,IF(AND('Pedido e Cotação'!H81="Quasar 570",'Pedido e Cotação'!F81=200),AP$8,IF(AND('Pedido e Cotação'!H81="Quasar 570",'Pedido e Cotação'!F81=1000),AQ$8,"")))))))</f>
        <v/>
      </c>
      <c r="D71" s="241" t="str">
        <f aca="false">IF('Pedido e Cotação'!H81=0,"",IF(AND('Pedido e Cotação'!H81="Quasar 670",'Pedido e Cotação'!F81=10),AL$9,IF(AND('Pedido e Cotação'!H81="Quasar 670",'Pedido e Cotação'!F81=25),AM$9,IF(AND('Pedido e Cotação'!H81="Quasar 670",'Pedido e Cotação'!F81=50),AN$9,IF(AND('Pedido e Cotação'!H81="Quasar 670",'Pedido e Cotação'!F81=100),AO$9,IF(AND('Pedido e Cotação'!H81="Quasar 670",'Pedido e Cotação'!F81=200),AP$9,IF(AND('Pedido e Cotação'!H81="Quasar 670",'Pedido e Cotação'!F81=1000),AQ$9,"")))))))</f>
        <v/>
      </c>
      <c r="E71" s="241" t="str">
        <f aca="false">IF('Pedido e Cotação'!H81=0,"",IF(AND('Pedido e Cotação'!H81="Quasar 705",'Pedido e Cotação'!F81=10),AL$10,IF(AND('Pedido e Cotação'!H81="Quasar 705",'Pedido e Cotação'!F81=25),AM$10,IF(AND('Pedido e Cotação'!H81="Quasar 705",'Pedido e Cotação'!F81=50),AN$10,IF(AND('Pedido e Cotação'!H81="Quasar 705",'Pedido e Cotação'!F81=100),AO$10,IF(AND('Pedido e Cotação'!H81="Quasar 705",'Pedido e Cotação'!F81=200),AP$10,IF(AND('Pedido e Cotação'!H81="Quasar 705",'Pedido e Cotação'!F81=1000),AQ$10,"")))))))</f>
        <v/>
      </c>
      <c r="F71" s="241" t="str">
        <f aca="false">IF('Pedido e Cotação'!H81=0,"",IF(AND('Pedido e Cotação'!H81="CAL Flúor Orange 560",'Pedido e Cotação'!F81=10),AL$11,IF(AND('Pedido e Cotação'!H81="CAL Flúor Orange 560",'Pedido e Cotação'!F81=25),AM$11,IF(AND('Pedido e Cotação'!H81="CAL Flúor Orange 560",'Pedido e Cotação'!F81=50),AN$11,IF(AND('Pedido e Cotação'!H81="CAL Flúor Orange 560",'Pedido e Cotação'!F81=100),AO$11,IF(AND('Pedido e Cotação'!H81="CAL Flúor Orange 560",'Pedido e Cotação'!F81=200),AP$11,IF(AND('Pedido e Cotação'!H81="CAL Flúor Orange 560",'Pedido e Cotação'!F81=1000),AQ$11,"")))))))</f>
        <v/>
      </c>
      <c r="G71" s="241" t="str">
        <f aca="false">IF('Pedido e Cotação'!H81=0,"",IF(AND('Pedido e Cotação'!H81="CAL Flúor Red 590",'Pedido e Cotação'!F81=10),AL$12,IF(AND('Pedido e Cotação'!H81="CAL Flúor Red 590",'Pedido e Cotação'!F81=25),AM$12,IF(AND('Pedido e Cotação'!H81="CAL Flúor Red 590",'Pedido e Cotação'!F81=50),AN$12,IF(AND('Pedido e Cotação'!H81="CAL Flúor Red 590",'Pedido e Cotação'!F81=100),AO$12,IF(AND('Pedido e Cotação'!H81="CAL Flúor Red 590",'Pedido e Cotação'!F81=200),AP$12,IF(AND('Pedido e Cotação'!H81="CAL Flúor Red 590",'Pedido e Cotação'!F81=1000),AQ$12,"")))))))</f>
        <v/>
      </c>
      <c r="H71" s="241" t="str">
        <f aca="false">IF('Pedido e Cotação'!H81=0,"",IF(AND('Pedido e Cotação'!H81="CAL Flúor Red 610",'Pedido e Cotação'!F81=10),AL$13,IF(AND('Pedido e Cotação'!H81="CAL Flúor Red 610",'Pedido e Cotação'!F81=25),AM$13,IF(AND('Pedido e Cotação'!H81="CAL Flúor Red 610",'Pedido e Cotação'!F81=50),AN$13,IF(AND('Pedido e Cotação'!H81="CAL Flúor Red 610",'Pedido e Cotação'!F81=100),AO$13,IF(AND('Pedido e Cotação'!H81="CAL Flúor Red 610",'Pedido e Cotação'!F81=200),AP$13,IF(AND('Pedido e Cotação'!H81="CAL Flúor Red 610",'Pedido e Cotação'!F81=1000),AQ$13,"")))))))</f>
        <v/>
      </c>
      <c r="I71" s="241" t="str">
        <f aca="false">IF('Pedido e Cotação'!H81=0,"",IF(AND('Pedido e Cotação'!H81="TET",'Pedido e Cotação'!F81=10),AL$14,IF(AND('Pedido e Cotação'!H81="TET",'Pedido e Cotação'!F81=25),AM$14,IF(AND('Pedido e Cotação'!H81="TET",'Pedido e Cotação'!F81=50),AN$14,IF(AND('Pedido e Cotação'!H81="TET",'Pedido e Cotação'!F81=100),AO$14,IF(AND('Pedido e Cotação'!H81="TET",'Pedido e Cotação'!F81=200),AP$14,IF(AND('Pedido e Cotação'!H81="TET",'Pedido e Cotação'!F81=1000),AQ$14,"")))))))</f>
        <v/>
      </c>
      <c r="J71" s="241" t="str">
        <f aca="false">IF('Pedido e Cotação'!H81=0,"",IF(AND('Pedido e Cotação'!H81="PEG-6",'Pedido e Cotação'!F81=10),AL$19,IF(AND('Pedido e Cotação'!H81="PEG-6",'Pedido e Cotação'!F81=25),AM$19,IF(AND('Pedido e Cotação'!H81="PEG-6",'Pedido e Cotação'!F81=50),AN$19,IF(AND('Pedido e Cotação'!H81="PEG-6",'Pedido e Cotação'!F81=100),AO$19,IF(AND('Pedido e Cotação'!H81="PEG-6",'Pedido e Cotação'!F81=200),AP$19,IF(AND('Pedido e Cotação'!H81="PEG-6",'Pedido e Cotação'!F81=1000),AQ$19,"")))))))</f>
        <v/>
      </c>
      <c r="K71" s="241" t="str">
        <f aca="false">IF('Pedido e Cotação'!H81=0,"",IF(AND('Pedido e Cotação'!H81="Biotina",'Pedido e Cotação'!F81=10),AL$18,IF(AND('Pedido e Cotação'!H81="Biotina",'Pedido e Cotação'!F81=25),AM$18,IF(AND('Pedido e Cotação'!H81="Biotina",'Pedido e Cotação'!F81=50),AN$18,IF(AND('Pedido e Cotação'!H81="Biotina",'Pedido e Cotação'!F81=100),AO$18,IF(AND('Pedido e Cotação'!H81="Biotina",'Pedido e Cotação'!F81=200),AP$18,IF(AND('Pedido e Cotação'!H81="Biotina",'Pedido e Cotação'!F81=1000),AQ$18,"")))))))</f>
        <v/>
      </c>
      <c r="L71" s="241" t="str">
        <f aca="false">IF('Pedido e Cotação'!H81=0,"",IF(AND('Pedido e Cotação'!H81="Thiol C6",'Pedido e Cotação'!F81=10),AL$22,IF(AND('Pedido e Cotação'!H81="Thiol C6",'Pedido e Cotação'!F81=25),AM$22,IF(AND('Pedido e Cotação'!H81="Thiol C6",'Pedido e Cotação'!F81=50),AN$22,IF(AND('Pedido e Cotação'!H81="Thiol C6",'Pedido e Cotação'!F81=100),AO$22,IF(AND('Pedido e Cotação'!H81="Thiol C6",'Pedido e Cotação'!F81=200),AP$22,IF(AND('Pedido e Cotação'!H81="Thiol C6",'Pedido e Cotação'!F81=1000),AQ$22,"")))))))</f>
        <v/>
      </c>
      <c r="M71" s="241" t="str">
        <f aca="false">IF('Pedido e Cotação'!H81=0,"",IF(AND('Pedido e Cotação'!H81="Cy3",'Pedido e Cotação'!F81=10),AL$16,IF(AND('Pedido e Cotação'!H81="Cy3",'Pedido e Cotação'!F81=25),AM$16,IF(AND('Pedido e Cotação'!H81="Cy3",'Pedido e Cotação'!F81=50),AN$16,IF(AND('Pedido e Cotação'!H81="Cy3",'Pedido e Cotação'!F81=100),AO$16,IF(AND('Pedido e Cotação'!H81="Cy3",'Pedido e Cotação'!F81=200),AP$16,IF(AND('Pedido e Cotação'!H81="Cy3",'Pedido e Cotação'!F81=1000),AQ$16,"")))))))</f>
        <v/>
      </c>
      <c r="N71" s="241" t="str">
        <f aca="false">IF('Pedido e Cotação'!H81=0,"",IF(AND('Pedido e Cotação'!H81="Cy5",'Pedido e Cotação'!F81=10),AL$17,IF(AND('Pedido e Cotação'!H81="Cy5",'Pedido e Cotação'!F81=25),AM$17,IF(AND('Pedido e Cotação'!H81="Cy5",'Pedido e Cotação'!F81=50),AN$17,IF(AND('Pedido e Cotação'!H81="Cy5",'Pedido e Cotação'!F81=100),AO$17,IF(AND('Pedido e Cotação'!H81="Cy5",'Pedido e Cotação'!F81=200),AP$17,IF(AND('Pedido e Cotação'!H81="Cy5",'Pedido e Cotação'!F81=1000),AQ$17,"")))))))</f>
        <v/>
      </c>
      <c r="O71" s="241" t="str">
        <f aca="false">IF('Pedido e Cotação'!H81=0,"",IF(AND('Pedido e Cotação'!H81="C3 Spacer",'Pedido e Cotação'!F81=10),AL$20,IF(AND('Pedido e Cotação'!H81="C3 Spacer",'Pedido e Cotação'!F81=25),AM$20,IF(AND('Pedido e Cotação'!H81="C3 Spacer",'Pedido e Cotação'!F81=50),AN$20,IF(AND('Pedido e Cotação'!H81="C3 Spacer",'Pedido e Cotação'!F81=100),AO$20,IF(AND('Pedido e Cotação'!H81="C3 Spacer",'Pedido e Cotação'!F81=200),AP$20,IF(AND('Pedido e Cotação'!H81="C3 Spacer",'Pedido e Cotação'!F81=1000),AQ$20,"")))))))</f>
        <v/>
      </c>
      <c r="P71" s="241" t="str">
        <f aca="false">IF('Pedido e Cotação'!H81=0,"",IF(AND('Pedido e Cotação'!H81="C6 Spacer",'Pedido e Cotação'!F81=10),AL$21,IF(AND('Pedido e Cotação'!H81="C6 Spacer",'Pedido e Cotação'!F81=25),AM$21,IF(AND('Pedido e Cotação'!H81="C6 Spacer",'Pedido e Cotação'!F81=50),AN$21,IF(AND('Pedido e Cotação'!H81="C6 Spacer",'Pedido e Cotação'!F81=100),AO$21,IF(AND('Pedido e Cotação'!H81="C6 Spacer",'Pedido e Cotação'!F81=200),AP$21,IF(AND('Pedido e Cotação'!H81="C6 Spacer",'Pedido e Cotação'!F81=1000),AQ$21,"")))))))</f>
        <v/>
      </c>
      <c r="Q71" s="241" t="str">
        <f aca="false">IF('Pedido e Cotação'!H81=0,"",IF(AND('Pedido e Cotação'!H81="HEX",'Pedido e Cotação'!F81=10),AL$15,IF(AND('Pedido e Cotação'!H81="HEX",'Pedido e Cotação'!F81=25),AM$15,IF(AND('Pedido e Cotação'!H81="HEX",'Pedido e Cotação'!F81=50),AN$15,IF(AND('Pedido e Cotação'!H81="HEX",'Pedido e Cotação'!F81=100),AO$15,IF(AND('Pedido e Cotação'!H81="HEX",'Pedido e Cotação'!F81=200),AP$15,IF(AND('Pedido e Cotação'!H81="HEX",'Pedido e Cotação'!F81=1000),AQ$15,"")))))))</f>
        <v/>
      </c>
      <c r="R71" s="241" t="str">
        <f aca="false">IF('Pedido e Cotação'!H81=0,"",IF(AND('Pedido e Cotação'!H81="Amino C6",'Pedido e Cotação'!F81=10),AL$23,IF(AND('Pedido e Cotação'!H81="Amino C6",'Pedido e Cotação'!F81=25),AM$23,IF(AND('Pedido e Cotação'!H81="Amino C6",'Pedido e Cotação'!F81=50),AN$23,IF(AND('Pedido e Cotação'!H81="Amino C6",'Pedido e Cotação'!F81=100),AO$23,IF(AND('Pedido e Cotação'!H81="Amino C6",'Pedido e Cotação'!F81=200),AP$23,IF(AND('Pedido e Cotação'!H81="Amino C6",'Pedido e Cotação'!F81=1000),AQ$23,"")))))))</f>
        <v/>
      </c>
      <c r="S71" s="241" t="str">
        <f aca="false">IF('Pedido e Cotação'!I81=0,"",IF(AND('Pedido e Cotação'!I81="FAM",'Pedido e Cotação'!F81=10),AL$24,IF(AND('Pedido e Cotação'!I81="FAM",'Pedido e Cotação'!F81=25),AM$24,IF(AND('Pedido e Cotação'!I81="FAM",'Pedido e Cotação'!F81=50),AN$24,IF(AND('Pedido e Cotação'!I81="FAM",'Pedido e Cotação'!F81=100),AO$24,IF(AND('Pedido e Cotação'!I81="FAM",'Pedido e Cotação'!F81=200),AP$24,IF(AND('Pedido e Cotação'!I81="FAM",'Pedido e Cotação'!F81=1000),AQ$24,"")))))))</f>
        <v/>
      </c>
      <c r="T71" s="241" t="str">
        <f aca="false">IF('Pedido e Cotação'!I81=0,"",IF(AND('Pedido e Cotação'!I81="Amino On",'Pedido e Cotação'!F81=10),AL$25,IF(AND('Pedido e Cotação'!I81="Amino On",'Pedido e Cotação'!F81=25),AM$25,IF(AND('Pedido e Cotação'!I81="Amino On",'Pedido e Cotação'!F81=50),AN$25,IF(AND('Pedido e Cotação'!I81="Amino On",'Pedido e Cotação'!F81=100),AO$25,IF(AND('Pedido e Cotação'!I81="Amino On",'Pedido e Cotação'!F81=200),AP$25,IF(AND('Pedido e Cotação'!I81="Amino On",'Pedido e Cotação'!F81=1000),AQ$25,"")))))))</f>
        <v/>
      </c>
      <c r="U71" s="241" t="str">
        <f aca="false">IF('Pedido e Cotação'!I81=0,"",IF(AND('Pedido e Cotação'!I81="TAMRA",'Pedido e Cotação'!F81=10),AL$26,IF(AND('Pedido e Cotação'!I81="TAMRA",'Pedido e Cotação'!F81=25),AM$26,IF(AND('Pedido e Cotação'!I81="TAMRA",'Pedido e Cotação'!F81=50),AN$26,IF(AND('Pedido e Cotação'!I81="TAMRA",'Pedido e Cotação'!F81=100),AO$26,IF(AND('Pedido e Cotação'!I81="TAMRA",'Pedido e Cotação'!F81=200),AP$26,IF(AND('Pedido e Cotação'!I81="TAMRA",'Pedido e Cotação'!F81=1000),AQ$26,"")))))))</f>
        <v/>
      </c>
      <c r="V71" s="241" t="str">
        <f aca="false">IF('Pedido e Cotação'!I81=0,"",IF(AND('Pedido e Cotação'!I81="BHQ 1",'Pedido e Cotação'!F81=10),AL$27,IF(AND('Pedido e Cotação'!I81="BHQ 1",'Pedido e Cotação'!F81=25),AM$27,IF(AND('Pedido e Cotação'!I81="BHQ 1",'Pedido e Cotação'!F81=50),AN$27,IF(AND('Pedido e Cotação'!I81="BHQ 1",'Pedido e Cotação'!F81=100),AO$27,IF(AND('Pedido e Cotação'!I81="BHQ 1",'Pedido e Cotação'!F81=200),AP$27,IF(AND('Pedido e Cotação'!I81="BHQ 1",'Pedido e Cotação'!F81=1000),AQ$27,"")))))))</f>
        <v/>
      </c>
      <c r="W71" s="241" t="str">
        <f aca="false">IF('Pedido e Cotação'!I81=0,"",IF(AND('Pedido e Cotação'!I81="BHQ 2",'Pedido e Cotação'!F81=10),AL$28,IF(AND('Pedido e Cotação'!I81="BHQ 2",'Pedido e Cotação'!F81=25),AM$28,IF(AND('Pedido e Cotação'!I81="BHQ 2",'Pedido e Cotação'!F81=50),AN$28,IF(AND('Pedido e Cotação'!I81="BHQ 2",'Pedido e Cotação'!F81=100),AO$28,IF(AND('Pedido e Cotação'!I81="BHQ 2",'Pedido e Cotação'!F81=200),AP$28,IF(AND('Pedido e Cotação'!I81="BHQ 2",'Pedido e Cotação'!F81=1000),AQ$28,"")))))))</f>
        <v/>
      </c>
      <c r="X71" s="241" t="str">
        <f aca="false">IF('Pedido e Cotação'!I81=0,"",IF(AND('Pedido e Cotação'!I81="BHQ 3",'Pedido e Cotação'!F81=10),AL$29,IF(AND('Pedido e Cotação'!I81="BHQ 3",'Pedido e Cotação'!F81=25),AM$29,IF(AND('Pedido e Cotação'!I81="BHQ 3",'Pedido e Cotação'!F81=50),AN$29,IF(AND('Pedido e Cotação'!I81="BHQ 3",'Pedido e Cotação'!F81=100),AO$29,IF(AND('Pedido e Cotação'!I81="BHQ 3",'Pedido e Cotação'!F81=200),AP$29,IF(AND('Pedido e Cotação'!I81="BHQ 3",'Pedido e Cotação'!F81=1000),AQ$29,"")))))))</f>
        <v/>
      </c>
      <c r="Y71" s="241" t="str">
        <f aca="false">IF('Pedido e Cotação'!I81=0,"",IF(AND('Pedido e Cotação'!I81="ROX",'Pedido e Cotação'!F81=10),AL$31,IF(AND('Pedido e Cotação'!I81="ROX",'Pedido e Cotação'!F81=25),AM$31,IF(AND('Pedido e Cotação'!I81="ROX",'Pedido e Cotação'!F81=50),AN$31,IF(AND('Pedido e Cotação'!I81="ROX",'Pedido e Cotação'!F81=100),AO$31,IF(AND('Pedido e Cotação'!I81="ROX",'Pedido e Cotação'!F81=200),AP$31,IF(AND('Pedido e Cotação'!I81="ROX",'Pedido e Cotação'!F81=1000),AQ$31,"")))))))</f>
        <v/>
      </c>
      <c r="Z71" s="241" t="str">
        <f aca="false">IF('Pedido e Cotação'!I81=0,"",IF(AND('Pedido e Cotação'!I81="Dabcyl",'Pedido e Cotação'!F81=10),AL$30,IF(AND('Pedido e Cotação'!I81="Dabcyl",'Pedido e Cotação'!F81=25),AM$30,IF(AND('Pedido e Cotação'!I81="Dabcyl",'Pedido e Cotação'!F81=50),AN$30,IF(AND('Pedido e Cotação'!I81="Dabcyl",'Pedido e Cotação'!F81=100),AO$30,IF(AND('Pedido e Cotação'!I81="Dabcyl",'Pedido e Cotação'!F81=200),AP$30,IF(AND('Pedido e Cotação'!I81="Dabcyl",'Pedido e Cotação'!F81=1000),AQ$30,"")))))))</f>
        <v/>
      </c>
      <c r="AA71" s="242" t="str">
        <f aca="false">IF('Pedido e Cotação'!I81=0,"",IF(AND('Pedido e Cotação'!I81="Colesterol TEG",'Pedido e Cotação'!F81=10),AL$32,IF(AND('Pedido e Cotação'!I81="Colesterol TEG",'Pedido e Cotação'!F81=25),AM$32,IF(AND('Pedido e Cotação'!I81="Colesterol TEG",'Pedido e Cotação'!F81=50),AN$32,IF(AND('Pedido e Cotação'!I81="Colesterol TEG",'Pedido e Cotação'!F81=100),AO$32,IF(AND('Pedido e Cotação'!I81="Colesterol TEG",'Pedido e Cotação'!F81=200),AP$32,IF(AND('Pedido e Cotação'!I81="Colesterol TEG",'Pedido e Cotação'!F81=1000),AQ$32,"")))))))</f>
        <v/>
      </c>
      <c r="AB71" s="242" t="str">
        <f aca="false">IF('Pedido e Cotação'!I81=0,"",IF(AND('Pedido e Cotação'!I81="Ferroceno",'Pedido e Cotação'!F81=10),AL$33,IF(AND('Pedido e Cotação'!I81="Ferroceno",'Pedido e Cotação'!F81=25),AM$33,IF(AND('Pedido e Cotação'!I81="Ferroceno",'Pedido e Cotação'!F81=50),AN$33,IF(AND('Pedido e Cotação'!I81="Ferroceno",'Pedido e Cotação'!F81=100),AO$33,IF(AND('Pedido e Cotação'!I81="Ferroceno",'Pedido e Cotação'!F81=200),AP$33,IF(AND('Pedido e Cotação'!I81="Ferroceno",'Pedido e Cotação'!F81=1000),AQ$33,"")))))))</f>
        <v/>
      </c>
      <c r="AC71" s="242" t="str">
        <f aca="false">IF('Pedido e Cotação'!I81=0,"",IF(AND('Pedido e Cotação'!I81="Spacer C3",'Pedido e Cotação'!F81=10),AL$36,IF(AND('Pedido e Cotação'!I81="Spacer C3",'Pedido e Cotação'!F81=25),AM$36,IF(AND('Pedido e Cotação'!I81="Spacer C3",'Pedido e Cotação'!F81=50),AN$36,IF(AND('Pedido e Cotação'!I81="Spacer C3",'Pedido e Cotação'!F81=100),AO$36,IF(AND('Pedido e Cotação'!I81="Spacer C3",'Pedido e Cotação'!F81=200),AP$36,IF(AND('Pedido e Cotação'!I81="Spacer C3",'Pedido e Cotação'!F81=1000),AQ$36,"")))))))</f>
        <v/>
      </c>
      <c r="AD71" s="242" t="str">
        <f aca="false">IF('Pedido e Cotação'!I81=0,"",IF(AND('Pedido e Cotação'!I81="Spacer C6",'Pedido e Cotação'!F81=10),AL$37,IF(AND('Pedido e Cotação'!I81="Spacer C6",'Pedido e Cotação'!F81=25),AM$37,IF(AND('Pedido e Cotação'!I81="Spacer C6",'Pedido e Cotação'!F81=50),AN$37,IF(AND('Pedido e Cotação'!I81="Spacer C6",'Pedido e Cotação'!F81=100),AO$37,IF(AND('Pedido e Cotação'!I81="Spacer C6",'Pedido e Cotação'!F81=200),AP$37,IF(AND('Pedido e Cotação'!I81="Spacer C6",'Pedido e Cotação'!F81=1000),AQ$37,"")))))))</f>
        <v/>
      </c>
      <c r="AE71" s="242" t="str">
        <f aca="false">IF('Pedido e Cotação'!I81=0,"",IF(AND('Pedido e Cotação'!I81="Biotina",'Pedido e Cotação'!F81=10),AL$38,IF(AND('Pedido e Cotação'!I81="Biotina",'Pedido e Cotação'!F81=25),AM$38,IF(AND('Pedido e Cotação'!I81="Biotina",'Pedido e Cotação'!F81=50),AN$38,IF(AND('Pedido e Cotação'!I81="Biotina",'Pedido e Cotação'!F81=100),AO$38,IF(AND('Pedido e Cotação'!I81="Biotina",'Pedido e Cotação'!F81=200),AP$38,IF(AND('Pedido e Cotação'!I81="Biotina",'Pedido e Cotação'!F81=1000),AQ$38,"")))))))</f>
        <v/>
      </c>
      <c r="AF71" s="242" t="str">
        <f aca="false">IF('Pedido e Cotação'!I81=0,"",IF(AND('Pedido e Cotação'!I81="Fosforilação",'Pedido e Cotação'!F81=10),AL$39,IF(AND('Pedido e Cotação'!I81="Fosforilação",'Pedido e Cotação'!F81=25),AM$39,IF(AND('Pedido e Cotação'!I81="Fosforilação",'Pedido e Cotação'!F81=50),AN$39,IF(AND('Pedido e Cotação'!I81="Fosforilação",'Pedido e Cotação'!F81=100),AO$39,IF(AND('Pedido e Cotação'!I81="Fosforilação",'Pedido e Cotação'!F81=200),AP$39,IF(AND('Pedido e Cotação'!I81="Fosforilação",'Pedido e Cotação'!F81=1000),AQ$39,"")))))))</f>
        <v/>
      </c>
      <c r="AG71" s="242" t="str">
        <f aca="false">IF('Pedido e Cotação'!I81=0,"",IF(AND('Pedido e Cotação'!I81="Thiol C6",'Pedido e Cotação'!F81=10),AL$34,IF(AND('Pedido e Cotação'!I81="Thiol C6",'Pedido e Cotação'!F81=25),AM$34,IF(AND('Pedido e Cotação'!I81="Thiol C6",'Pedido e Cotação'!F81=50),AN$34,IF(AND('Pedido e Cotação'!I81="Thiol C6",'Pedido e Cotação'!F81=100),AO$34,IF(AND('Pedido e Cotação'!I81="Thiol C6",'Pedido e Cotação'!F81=200),AP$34,IF(AND('Pedido e Cotação'!I81="Thiol C6",'Pedido e Cotação'!F81=1000),AQ$34,"")))))))</f>
        <v/>
      </c>
      <c r="AH71" s="242" t="str">
        <f aca="false">IF('Pedido e Cotação'!I81=0,"",IF(AND('Pedido e Cotação'!I81="Dithiol Serinol",'Pedido e Cotação'!F81=10),AL$35,IF(AND('Pedido e Cotação'!I81="Dithiol Serinol",'Pedido e Cotação'!F81=25),AM$35,IF(AND('Pedido e Cotação'!I81="Dithiol Serinol",'Pedido e Cotação'!F81=50),AN$35,IF(AND('Pedido e Cotação'!I81="Dithiol Serinol",'Pedido e Cotação'!F81=100),AO$35,IF(AND('Pedido e Cotação'!I81="Dithiol Serinol",'Pedido e Cotação'!F81=200),AP$35,IF(AND('Pedido e Cotação'!I81="Dithiol Serinol",'Pedido e Cotação'!F81=1000),AQ$35,"")))))))</f>
        <v/>
      </c>
      <c r="AI71" s="241" t="n">
        <f aca="false">SUM(A71:AH71)</f>
        <v>0</v>
      </c>
    </row>
    <row r="72" customFormat="false" ht="12.75" hidden="false" customHeight="false" outlineLevel="0" collapsed="false">
      <c r="A72" s="241" t="str">
        <f aca="false">IF('Pedido e Cotação'!H82=0,"",IF(AND('Pedido e Cotação'!H82="FAM",'Pedido e Cotação'!F82=10),AL$6,IF(AND('Pedido e Cotação'!H82="FAM",'Pedido e Cotação'!F82=25),AM$6,IF(AND('Pedido e Cotação'!H82="FAM",'Pedido e Cotação'!F82=50),AN$6,IF(AND('Pedido e Cotação'!H82="FAM",'Pedido e Cotação'!F82=100),AO$6,IF(AND('Pedido e Cotação'!H82="FAM",'Pedido e Cotação'!F82=200),AP$6,IF(AND('Pedido e Cotação'!H82="FAM",'Pedido e Cotação'!F82=1000),AQ$6,"")))))))</f>
        <v/>
      </c>
      <c r="B72" s="241" t="str">
        <f aca="false">IF('Pedido e Cotação'!H82=0,"",IF(AND('Pedido e Cotação'!H82="Fosforilação",'Pedido e Cotação'!F82=10),AL$7,IF(AND('Pedido e Cotação'!H82="Fosforilação",'Pedido e Cotação'!F82=25),AM$7,IF(AND('Pedido e Cotação'!H82="Fosforilação",'Pedido e Cotação'!F82=50),AN$7,IF(AND('Pedido e Cotação'!H82="Fosforilação",'Pedido e Cotação'!F82=100),AO$7,IF(AND('Pedido e Cotação'!H82="Fosforilação",'Pedido e Cotação'!F82=200),AP$7,IF(AND('Pedido e Cotação'!H82="Fosforilação",'Pedido e Cotação'!F82=1000),AQ$7,"")))))))</f>
        <v/>
      </c>
      <c r="C72" s="241" t="str">
        <f aca="false">IF('Pedido e Cotação'!H82=0,"",IF(AND('Pedido e Cotação'!H82="Quasar 570",'Pedido e Cotação'!F82=10),AL$8,IF(AND('Pedido e Cotação'!H82="Quasar 570",'Pedido e Cotação'!F82=25),AM$8,IF(AND('Pedido e Cotação'!H82="Quasar 570",'Pedido e Cotação'!F82=50),AN$8,IF(AND('Pedido e Cotação'!H82="Quasar 570",'Pedido e Cotação'!F82=100),AO$8,IF(AND('Pedido e Cotação'!H82="Quasar 570",'Pedido e Cotação'!F82=200),AP$8,IF(AND('Pedido e Cotação'!H82="Quasar 570",'Pedido e Cotação'!F82=1000),AQ$8,"")))))))</f>
        <v/>
      </c>
      <c r="D72" s="241" t="str">
        <f aca="false">IF('Pedido e Cotação'!H82=0,"",IF(AND('Pedido e Cotação'!H82="Quasar 670",'Pedido e Cotação'!F82=10),AL$9,IF(AND('Pedido e Cotação'!H82="Quasar 670",'Pedido e Cotação'!F82=25),AM$9,IF(AND('Pedido e Cotação'!H82="Quasar 670",'Pedido e Cotação'!F82=50),AN$9,IF(AND('Pedido e Cotação'!H82="Quasar 670",'Pedido e Cotação'!F82=100),AO$9,IF(AND('Pedido e Cotação'!H82="Quasar 670",'Pedido e Cotação'!F82=200),AP$9,IF(AND('Pedido e Cotação'!H82="Quasar 670",'Pedido e Cotação'!F82=1000),AQ$9,"")))))))</f>
        <v/>
      </c>
      <c r="E72" s="241" t="str">
        <f aca="false">IF('Pedido e Cotação'!H82=0,"",IF(AND('Pedido e Cotação'!H82="Quasar 705",'Pedido e Cotação'!F82=10),AL$10,IF(AND('Pedido e Cotação'!H82="Quasar 705",'Pedido e Cotação'!F82=25),AM$10,IF(AND('Pedido e Cotação'!H82="Quasar 705",'Pedido e Cotação'!F82=50),AN$10,IF(AND('Pedido e Cotação'!H82="Quasar 705",'Pedido e Cotação'!F82=100),AO$10,IF(AND('Pedido e Cotação'!H82="Quasar 705",'Pedido e Cotação'!F82=200),AP$10,IF(AND('Pedido e Cotação'!H82="Quasar 705",'Pedido e Cotação'!F82=1000),AQ$10,"")))))))</f>
        <v/>
      </c>
      <c r="F72" s="241" t="str">
        <f aca="false">IF('Pedido e Cotação'!H82=0,"",IF(AND('Pedido e Cotação'!H82="CAL Flúor Orange 560",'Pedido e Cotação'!F82=10),AL$11,IF(AND('Pedido e Cotação'!H82="CAL Flúor Orange 560",'Pedido e Cotação'!F82=25),AM$11,IF(AND('Pedido e Cotação'!H82="CAL Flúor Orange 560",'Pedido e Cotação'!F82=50),AN$11,IF(AND('Pedido e Cotação'!H82="CAL Flúor Orange 560",'Pedido e Cotação'!F82=100),AO$11,IF(AND('Pedido e Cotação'!H82="CAL Flúor Orange 560",'Pedido e Cotação'!F82=200),AP$11,IF(AND('Pedido e Cotação'!H82="CAL Flúor Orange 560",'Pedido e Cotação'!F82=1000),AQ$11,"")))))))</f>
        <v/>
      </c>
      <c r="G72" s="241" t="str">
        <f aca="false">IF('Pedido e Cotação'!H82=0,"",IF(AND('Pedido e Cotação'!H82="CAL Flúor Red 590",'Pedido e Cotação'!F82=10),AL$12,IF(AND('Pedido e Cotação'!H82="CAL Flúor Red 590",'Pedido e Cotação'!F82=25),AM$12,IF(AND('Pedido e Cotação'!H82="CAL Flúor Red 590",'Pedido e Cotação'!F82=50),AN$12,IF(AND('Pedido e Cotação'!H82="CAL Flúor Red 590",'Pedido e Cotação'!F82=100),AO$12,IF(AND('Pedido e Cotação'!H82="CAL Flúor Red 590",'Pedido e Cotação'!F82=200),AP$12,IF(AND('Pedido e Cotação'!H82="CAL Flúor Red 590",'Pedido e Cotação'!F82=1000),AQ$12,"")))))))</f>
        <v/>
      </c>
      <c r="H72" s="241" t="str">
        <f aca="false">IF('Pedido e Cotação'!H82=0,"",IF(AND('Pedido e Cotação'!H82="CAL Flúor Red 610",'Pedido e Cotação'!F82=10),AL$13,IF(AND('Pedido e Cotação'!H82="CAL Flúor Red 610",'Pedido e Cotação'!F82=25),AM$13,IF(AND('Pedido e Cotação'!H82="CAL Flúor Red 610",'Pedido e Cotação'!F82=50),AN$13,IF(AND('Pedido e Cotação'!H82="CAL Flúor Red 610",'Pedido e Cotação'!F82=100),AO$13,IF(AND('Pedido e Cotação'!H82="CAL Flúor Red 610",'Pedido e Cotação'!F82=200),AP$13,IF(AND('Pedido e Cotação'!H82="CAL Flúor Red 610",'Pedido e Cotação'!F82=1000),AQ$13,"")))))))</f>
        <v/>
      </c>
      <c r="I72" s="241" t="str">
        <f aca="false">IF('Pedido e Cotação'!H82=0,"",IF(AND('Pedido e Cotação'!H82="TET",'Pedido e Cotação'!F82=10),AL$14,IF(AND('Pedido e Cotação'!H82="TET",'Pedido e Cotação'!F82=25),AM$14,IF(AND('Pedido e Cotação'!H82="TET",'Pedido e Cotação'!F82=50),AN$14,IF(AND('Pedido e Cotação'!H82="TET",'Pedido e Cotação'!F82=100),AO$14,IF(AND('Pedido e Cotação'!H82="TET",'Pedido e Cotação'!F82=200),AP$14,IF(AND('Pedido e Cotação'!H82="TET",'Pedido e Cotação'!F82=1000),AQ$14,"")))))))</f>
        <v/>
      </c>
      <c r="J72" s="241" t="str">
        <f aca="false">IF('Pedido e Cotação'!H82=0,"",IF(AND('Pedido e Cotação'!H82="PEG-6",'Pedido e Cotação'!F82=10),AL$19,IF(AND('Pedido e Cotação'!H82="PEG-6",'Pedido e Cotação'!F82=25),AM$19,IF(AND('Pedido e Cotação'!H82="PEG-6",'Pedido e Cotação'!F82=50),AN$19,IF(AND('Pedido e Cotação'!H82="PEG-6",'Pedido e Cotação'!F82=100),AO$19,IF(AND('Pedido e Cotação'!H82="PEG-6",'Pedido e Cotação'!F82=200),AP$19,IF(AND('Pedido e Cotação'!H82="PEG-6",'Pedido e Cotação'!F82=1000),AQ$19,"")))))))</f>
        <v/>
      </c>
      <c r="K72" s="241" t="str">
        <f aca="false">IF('Pedido e Cotação'!H82=0,"",IF(AND('Pedido e Cotação'!H82="Biotina",'Pedido e Cotação'!F82=10),AL$18,IF(AND('Pedido e Cotação'!H82="Biotina",'Pedido e Cotação'!F82=25),AM$18,IF(AND('Pedido e Cotação'!H82="Biotina",'Pedido e Cotação'!F82=50),AN$18,IF(AND('Pedido e Cotação'!H82="Biotina",'Pedido e Cotação'!F82=100),AO$18,IF(AND('Pedido e Cotação'!H82="Biotina",'Pedido e Cotação'!F82=200),AP$18,IF(AND('Pedido e Cotação'!H82="Biotina",'Pedido e Cotação'!F82=1000),AQ$18,"")))))))</f>
        <v/>
      </c>
      <c r="L72" s="241" t="str">
        <f aca="false">IF('Pedido e Cotação'!H82=0,"",IF(AND('Pedido e Cotação'!H82="Thiol C6",'Pedido e Cotação'!F82=10),AL$22,IF(AND('Pedido e Cotação'!H82="Thiol C6",'Pedido e Cotação'!F82=25),AM$22,IF(AND('Pedido e Cotação'!H82="Thiol C6",'Pedido e Cotação'!F82=50),AN$22,IF(AND('Pedido e Cotação'!H82="Thiol C6",'Pedido e Cotação'!F82=100),AO$22,IF(AND('Pedido e Cotação'!H82="Thiol C6",'Pedido e Cotação'!F82=200),AP$22,IF(AND('Pedido e Cotação'!H82="Thiol C6",'Pedido e Cotação'!F82=1000),AQ$22,"")))))))</f>
        <v/>
      </c>
      <c r="M72" s="241" t="str">
        <f aca="false">IF('Pedido e Cotação'!H82=0,"",IF(AND('Pedido e Cotação'!H82="Cy3",'Pedido e Cotação'!F82=10),AL$16,IF(AND('Pedido e Cotação'!H82="Cy3",'Pedido e Cotação'!F82=25),AM$16,IF(AND('Pedido e Cotação'!H82="Cy3",'Pedido e Cotação'!F82=50),AN$16,IF(AND('Pedido e Cotação'!H82="Cy3",'Pedido e Cotação'!F82=100),AO$16,IF(AND('Pedido e Cotação'!H82="Cy3",'Pedido e Cotação'!F82=200),AP$16,IF(AND('Pedido e Cotação'!H82="Cy3",'Pedido e Cotação'!F82=1000),AQ$16,"")))))))</f>
        <v/>
      </c>
      <c r="N72" s="241" t="str">
        <f aca="false">IF('Pedido e Cotação'!H82=0,"",IF(AND('Pedido e Cotação'!H82="Cy5",'Pedido e Cotação'!F82=10),AL$17,IF(AND('Pedido e Cotação'!H82="Cy5",'Pedido e Cotação'!F82=25),AM$17,IF(AND('Pedido e Cotação'!H82="Cy5",'Pedido e Cotação'!F82=50),AN$17,IF(AND('Pedido e Cotação'!H82="Cy5",'Pedido e Cotação'!F82=100),AO$17,IF(AND('Pedido e Cotação'!H82="Cy5",'Pedido e Cotação'!F82=200),AP$17,IF(AND('Pedido e Cotação'!H82="Cy5",'Pedido e Cotação'!F82=1000),AQ$17,"")))))))</f>
        <v/>
      </c>
      <c r="O72" s="241" t="str">
        <f aca="false">IF('Pedido e Cotação'!H82=0,"",IF(AND('Pedido e Cotação'!H82="C3 Spacer",'Pedido e Cotação'!F82=10),AL$20,IF(AND('Pedido e Cotação'!H82="C3 Spacer",'Pedido e Cotação'!F82=25),AM$20,IF(AND('Pedido e Cotação'!H82="C3 Spacer",'Pedido e Cotação'!F82=50),AN$20,IF(AND('Pedido e Cotação'!H82="C3 Spacer",'Pedido e Cotação'!F82=100),AO$20,IF(AND('Pedido e Cotação'!H82="C3 Spacer",'Pedido e Cotação'!F82=200),AP$20,IF(AND('Pedido e Cotação'!H82="C3 Spacer",'Pedido e Cotação'!F82=1000),AQ$20,"")))))))</f>
        <v/>
      </c>
      <c r="P72" s="241" t="str">
        <f aca="false">IF('Pedido e Cotação'!H82=0,"",IF(AND('Pedido e Cotação'!H82="C6 Spacer",'Pedido e Cotação'!F82=10),AL$21,IF(AND('Pedido e Cotação'!H82="C6 Spacer",'Pedido e Cotação'!F82=25),AM$21,IF(AND('Pedido e Cotação'!H82="C6 Spacer",'Pedido e Cotação'!F82=50),AN$21,IF(AND('Pedido e Cotação'!H82="C6 Spacer",'Pedido e Cotação'!F82=100),AO$21,IF(AND('Pedido e Cotação'!H82="C6 Spacer",'Pedido e Cotação'!F82=200),AP$21,IF(AND('Pedido e Cotação'!H82="C6 Spacer",'Pedido e Cotação'!F82=1000),AQ$21,"")))))))</f>
        <v/>
      </c>
      <c r="Q72" s="241" t="str">
        <f aca="false">IF('Pedido e Cotação'!H82=0,"",IF(AND('Pedido e Cotação'!H82="HEX",'Pedido e Cotação'!F82=10),AL$15,IF(AND('Pedido e Cotação'!H82="HEX",'Pedido e Cotação'!F82=25),AM$15,IF(AND('Pedido e Cotação'!H82="HEX",'Pedido e Cotação'!F82=50),AN$15,IF(AND('Pedido e Cotação'!H82="HEX",'Pedido e Cotação'!F82=100),AO$15,IF(AND('Pedido e Cotação'!H82="HEX",'Pedido e Cotação'!F82=200),AP$15,IF(AND('Pedido e Cotação'!H82="HEX",'Pedido e Cotação'!F82=1000),AQ$15,"")))))))</f>
        <v/>
      </c>
      <c r="R72" s="241" t="str">
        <f aca="false">IF('Pedido e Cotação'!H82=0,"",IF(AND('Pedido e Cotação'!H82="Amino C6",'Pedido e Cotação'!F82=10),AL$23,IF(AND('Pedido e Cotação'!H82="Amino C6",'Pedido e Cotação'!F82=25),AM$23,IF(AND('Pedido e Cotação'!H82="Amino C6",'Pedido e Cotação'!F82=50),AN$23,IF(AND('Pedido e Cotação'!H82="Amino C6",'Pedido e Cotação'!F82=100),AO$23,IF(AND('Pedido e Cotação'!H82="Amino C6",'Pedido e Cotação'!F82=200),AP$23,IF(AND('Pedido e Cotação'!H82="Amino C6",'Pedido e Cotação'!F82=1000),AQ$23,"")))))))</f>
        <v/>
      </c>
      <c r="S72" s="241" t="str">
        <f aca="false">IF('Pedido e Cotação'!I82=0,"",IF(AND('Pedido e Cotação'!I82="FAM",'Pedido e Cotação'!F82=10),AL$24,IF(AND('Pedido e Cotação'!I82="FAM",'Pedido e Cotação'!F82=25),AM$24,IF(AND('Pedido e Cotação'!I82="FAM",'Pedido e Cotação'!F82=50),AN$24,IF(AND('Pedido e Cotação'!I82="FAM",'Pedido e Cotação'!F82=100),AO$24,IF(AND('Pedido e Cotação'!I82="FAM",'Pedido e Cotação'!F82=200),AP$24,IF(AND('Pedido e Cotação'!I82="FAM",'Pedido e Cotação'!F82=1000),AQ$24,"")))))))</f>
        <v/>
      </c>
      <c r="T72" s="241" t="str">
        <f aca="false">IF('Pedido e Cotação'!I82=0,"",IF(AND('Pedido e Cotação'!I82="Amino On",'Pedido e Cotação'!F82=10),AL$25,IF(AND('Pedido e Cotação'!I82="Amino On",'Pedido e Cotação'!F82=25),AM$25,IF(AND('Pedido e Cotação'!I82="Amino On",'Pedido e Cotação'!F82=50),AN$25,IF(AND('Pedido e Cotação'!I82="Amino On",'Pedido e Cotação'!F82=100),AO$25,IF(AND('Pedido e Cotação'!I82="Amino On",'Pedido e Cotação'!F82=200),AP$25,IF(AND('Pedido e Cotação'!I82="Amino On",'Pedido e Cotação'!F82=1000),AQ$25,"")))))))</f>
        <v/>
      </c>
      <c r="U72" s="241" t="str">
        <f aca="false">IF('Pedido e Cotação'!I82=0,"",IF(AND('Pedido e Cotação'!I82="TAMRA",'Pedido e Cotação'!F82=10),AL$26,IF(AND('Pedido e Cotação'!I82="TAMRA",'Pedido e Cotação'!F82=25),AM$26,IF(AND('Pedido e Cotação'!I82="TAMRA",'Pedido e Cotação'!F82=50),AN$26,IF(AND('Pedido e Cotação'!I82="TAMRA",'Pedido e Cotação'!F82=100),AO$26,IF(AND('Pedido e Cotação'!I82="TAMRA",'Pedido e Cotação'!F82=200),AP$26,IF(AND('Pedido e Cotação'!I82="TAMRA",'Pedido e Cotação'!F82=1000),AQ$26,"")))))))</f>
        <v/>
      </c>
      <c r="V72" s="241" t="str">
        <f aca="false">IF('Pedido e Cotação'!I82=0,"",IF(AND('Pedido e Cotação'!I82="BHQ 1",'Pedido e Cotação'!F82=10),AL$27,IF(AND('Pedido e Cotação'!I82="BHQ 1",'Pedido e Cotação'!F82=25),AM$27,IF(AND('Pedido e Cotação'!I82="BHQ 1",'Pedido e Cotação'!F82=50),AN$27,IF(AND('Pedido e Cotação'!I82="BHQ 1",'Pedido e Cotação'!F82=100),AO$27,IF(AND('Pedido e Cotação'!I82="BHQ 1",'Pedido e Cotação'!F82=200),AP$27,IF(AND('Pedido e Cotação'!I82="BHQ 1",'Pedido e Cotação'!F82=1000),AQ$27,"")))))))</f>
        <v/>
      </c>
      <c r="W72" s="241" t="str">
        <f aca="false">IF('Pedido e Cotação'!I82=0,"",IF(AND('Pedido e Cotação'!I82="BHQ 2",'Pedido e Cotação'!F82=10),AL$28,IF(AND('Pedido e Cotação'!I82="BHQ 2",'Pedido e Cotação'!F82=25),AM$28,IF(AND('Pedido e Cotação'!I82="BHQ 2",'Pedido e Cotação'!F82=50),AN$28,IF(AND('Pedido e Cotação'!I82="BHQ 2",'Pedido e Cotação'!F82=100),AO$28,IF(AND('Pedido e Cotação'!I82="BHQ 2",'Pedido e Cotação'!F82=200),AP$28,IF(AND('Pedido e Cotação'!I82="BHQ 2",'Pedido e Cotação'!F82=1000),AQ$28,"")))))))</f>
        <v/>
      </c>
      <c r="X72" s="241" t="str">
        <f aca="false">IF('Pedido e Cotação'!I82=0,"",IF(AND('Pedido e Cotação'!I82="BHQ 3",'Pedido e Cotação'!F82=10),AL$29,IF(AND('Pedido e Cotação'!I82="BHQ 3",'Pedido e Cotação'!F82=25),AM$29,IF(AND('Pedido e Cotação'!I82="BHQ 3",'Pedido e Cotação'!F82=50),AN$29,IF(AND('Pedido e Cotação'!I82="BHQ 3",'Pedido e Cotação'!F82=100),AO$29,IF(AND('Pedido e Cotação'!I82="BHQ 3",'Pedido e Cotação'!F82=200),AP$29,IF(AND('Pedido e Cotação'!I82="BHQ 3",'Pedido e Cotação'!F82=1000),AQ$29,"")))))))</f>
        <v/>
      </c>
      <c r="Y72" s="241" t="str">
        <f aca="false">IF('Pedido e Cotação'!I82=0,"",IF(AND('Pedido e Cotação'!I82="ROX",'Pedido e Cotação'!F82=10),AL$31,IF(AND('Pedido e Cotação'!I82="ROX",'Pedido e Cotação'!F82=25),AM$31,IF(AND('Pedido e Cotação'!I82="ROX",'Pedido e Cotação'!F82=50),AN$31,IF(AND('Pedido e Cotação'!I82="ROX",'Pedido e Cotação'!F82=100),AO$31,IF(AND('Pedido e Cotação'!I82="ROX",'Pedido e Cotação'!F82=200),AP$31,IF(AND('Pedido e Cotação'!I82="ROX",'Pedido e Cotação'!F82=1000),AQ$31,"")))))))</f>
        <v/>
      </c>
      <c r="Z72" s="241" t="str">
        <f aca="false">IF('Pedido e Cotação'!I82=0,"",IF(AND('Pedido e Cotação'!I82="Dabcyl",'Pedido e Cotação'!F82=10),AL$30,IF(AND('Pedido e Cotação'!I82="Dabcyl",'Pedido e Cotação'!F82=25),AM$30,IF(AND('Pedido e Cotação'!I82="Dabcyl",'Pedido e Cotação'!F82=50),AN$30,IF(AND('Pedido e Cotação'!I82="Dabcyl",'Pedido e Cotação'!F82=100),AO$30,IF(AND('Pedido e Cotação'!I82="Dabcyl",'Pedido e Cotação'!F82=200),AP$30,IF(AND('Pedido e Cotação'!I82="Dabcyl",'Pedido e Cotação'!F82=1000),AQ$30,"")))))))</f>
        <v/>
      </c>
      <c r="AA72" s="242" t="str">
        <f aca="false">IF('Pedido e Cotação'!I82=0,"",IF(AND('Pedido e Cotação'!I82="Colesterol TEG",'Pedido e Cotação'!F82=10),AL$32,IF(AND('Pedido e Cotação'!I82="Colesterol TEG",'Pedido e Cotação'!F82=25),AM$32,IF(AND('Pedido e Cotação'!I82="Colesterol TEG",'Pedido e Cotação'!F82=50),AN$32,IF(AND('Pedido e Cotação'!I82="Colesterol TEG",'Pedido e Cotação'!F82=100),AO$32,IF(AND('Pedido e Cotação'!I82="Colesterol TEG",'Pedido e Cotação'!F82=200),AP$32,IF(AND('Pedido e Cotação'!I82="Colesterol TEG",'Pedido e Cotação'!F82=1000),AQ$32,"")))))))</f>
        <v/>
      </c>
      <c r="AB72" s="242" t="str">
        <f aca="false">IF('Pedido e Cotação'!I82=0,"",IF(AND('Pedido e Cotação'!I82="Ferroceno",'Pedido e Cotação'!F82=10),AL$33,IF(AND('Pedido e Cotação'!I82="Ferroceno",'Pedido e Cotação'!F82=25),AM$33,IF(AND('Pedido e Cotação'!I82="Ferroceno",'Pedido e Cotação'!F82=50),AN$33,IF(AND('Pedido e Cotação'!I82="Ferroceno",'Pedido e Cotação'!F82=100),AO$33,IF(AND('Pedido e Cotação'!I82="Ferroceno",'Pedido e Cotação'!F82=200),AP$33,IF(AND('Pedido e Cotação'!I82="Ferroceno",'Pedido e Cotação'!F82=1000),AQ$33,"")))))))</f>
        <v/>
      </c>
      <c r="AC72" s="242" t="str">
        <f aca="false">IF('Pedido e Cotação'!I82=0,"",IF(AND('Pedido e Cotação'!I82="Spacer C3",'Pedido e Cotação'!F82=10),AL$36,IF(AND('Pedido e Cotação'!I82="Spacer C3",'Pedido e Cotação'!F82=25),AM$36,IF(AND('Pedido e Cotação'!I82="Spacer C3",'Pedido e Cotação'!F82=50),AN$36,IF(AND('Pedido e Cotação'!I82="Spacer C3",'Pedido e Cotação'!F82=100),AO$36,IF(AND('Pedido e Cotação'!I82="Spacer C3",'Pedido e Cotação'!F82=200),AP$36,IF(AND('Pedido e Cotação'!I82="Spacer C3",'Pedido e Cotação'!F82=1000),AQ$36,"")))))))</f>
        <v/>
      </c>
      <c r="AD72" s="242" t="str">
        <f aca="false">IF('Pedido e Cotação'!I82=0,"",IF(AND('Pedido e Cotação'!I82="Spacer C6",'Pedido e Cotação'!F82=10),AL$37,IF(AND('Pedido e Cotação'!I82="Spacer C6",'Pedido e Cotação'!F82=25),AM$37,IF(AND('Pedido e Cotação'!I82="Spacer C6",'Pedido e Cotação'!F82=50),AN$37,IF(AND('Pedido e Cotação'!I82="Spacer C6",'Pedido e Cotação'!F82=100),AO$37,IF(AND('Pedido e Cotação'!I82="Spacer C6",'Pedido e Cotação'!F82=200),AP$37,IF(AND('Pedido e Cotação'!I82="Spacer C6",'Pedido e Cotação'!F82=1000),AQ$37,"")))))))</f>
        <v/>
      </c>
      <c r="AE72" s="242" t="str">
        <f aca="false">IF('Pedido e Cotação'!I82=0,"",IF(AND('Pedido e Cotação'!I82="Biotina",'Pedido e Cotação'!F82=10),AL$38,IF(AND('Pedido e Cotação'!I82="Biotina",'Pedido e Cotação'!F82=25),AM$38,IF(AND('Pedido e Cotação'!I82="Biotina",'Pedido e Cotação'!F82=50),AN$38,IF(AND('Pedido e Cotação'!I82="Biotina",'Pedido e Cotação'!F82=100),AO$38,IF(AND('Pedido e Cotação'!I82="Biotina",'Pedido e Cotação'!F82=200),AP$38,IF(AND('Pedido e Cotação'!I82="Biotina",'Pedido e Cotação'!F82=1000),AQ$38,"")))))))</f>
        <v/>
      </c>
      <c r="AF72" s="242" t="str">
        <f aca="false">IF('Pedido e Cotação'!I82=0,"",IF(AND('Pedido e Cotação'!I82="Fosforilação",'Pedido e Cotação'!F82=10),AL$39,IF(AND('Pedido e Cotação'!I82="Fosforilação",'Pedido e Cotação'!F82=25),AM$39,IF(AND('Pedido e Cotação'!I82="Fosforilação",'Pedido e Cotação'!F82=50),AN$39,IF(AND('Pedido e Cotação'!I82="Fosforilação",'Pedido e Cotação'!F82=100),AO$39,IF(AND('Pedido e Cotação'!I82="Fosforilação",'Pedido e Cotação'!F82=200),AP$39,IF(AND('Pedido e Cotação'!I82="Fosforilação",'Pedido e Cotação'!F82=1000),AQ$39,"")))))))</f>
        <v/>
      </c>
      <c r="AG72" s="242" t="str">
        <f aca="false">IF('Pedido e Cotação'!I82=0,"",IF(AND('Pedido e Cotação'!I82="Thiol C6",'Pedido e Cotação'!F82=10),AL$34,IF(AND('Pedido e Cotação'!I82="Thiol C6",'Pedido e Cotação'!F82=25),AM$34,IF(AND('Pedido e Cotação'!I82="Thiol C6",'Pedido e Cotação'!F82=50),AN$34,IF(AND('Pedido e Cotação'!I82="Thiol C6",'Pedido e Cotação'!F82=100),AO$34,IF(AND('Pedido e Cotação'!I82="Thiol C6",'Pedido e Cotação'!F82=200),AP$34,IF(AND('Pedido e Cotação'!I82="Thiol C6",'Pedido e Cotação'!F82=1000),AQ$34,"")))))))</f>
        <v/>
      </c>
      <c r="AH72" s="242" t="str">
        <f aca="false">IF('Pedido e Cotação'!I82=0,"",IF(AND('Pedido e Cotação'!I82="Dithiol Serinol",'Pedido e Cotação'!F82=10),AL$35,IF(AND('Pedido e Cotação'!I82="Dithiol Serinol",'Pedido e Cotação'!F82=25),AM$35,IF(AND('Pedido e Cotação'!I82="Dithiol Serinol",'Pedido e Cotação'!F82=50),AN$35,IF(AND('Pedido e Cotação'!I82="Dithiol Serinol",'Pedido e Cotação'!F82=100),AO$35,IF(AND('Pedido e Cotação'!I82="Dithiol Serinol",'Pedido e Cotação'!F82=200),AP$35,IF(AND('Pedido e Cotação'!I82="Dithiol Serinol",'Pedido e Cotação'!F82=1000),AQ$35,"")))))))</f>
        <v/>
      </c>
      <c r="AI72" s="241" t="n">
        <f aca="false">SUM(A72:AH72)</f>
        <v>0</v>
      </c>
    </row>
    <row r="73" customFormat="false" ht="12.75" hidden="false" customHeight="false" outlineLevel="0" collapsed="false">
      <c r="A73" s="241" t="str">
        <f aca="false">IF('Pedido e Cotação'!H83=0,"",IF(AND('Pedido e Cotação'!H83="FAM",'Pedido e Cotação'!F83=10),AL$6,IF(AND('Pedido e Cotação'!H83="FAM",'Pedido e Cotação'!F83=25),AM$6,IF(AND('Pedido e Cotação'!H83="FAM",'Pedido e Cotação'!F83=50),AN$6,IF(AND('Pedido e Cotação'!H83="FAM",'Pedido e Cotação'!F83=100),AO$6,IF(AND('Pedido e Cotação'!H83="FAM",'Pedido e Cotação'!F83=200),AP$6,IF(AND('Pedido e Cotação'!H83="FAM",'Pedido e Cotação'!F83=1000),AQ$6,"")))))))</f>
        <v/>
      </c>
      <c r="B73" s="241" t="str">
        <f aca="false">IF('Pedido e Cotação'!H83=0,"",IF(AND('Pedido e Cotação'!H83="Fosforilação",'Pedido e Cotação'!F83=10),AL$7,IF(AND('Pedido e Cotação'!H83="Fosforilação",'Pedido e Cotação'!F83=25),AM$7,IF(AND('Pedido e Cotação'!H83="Fosforilação",'Pedido e Cotação'!F83=50),AN$7,IF(AND('Pedido e Cotação'!H83="Fosforilação",'Pedido e Cotação'!F83=100),AO$7,IF(AND('Pedido e Cotação'!H83="Fosforilação",'Pedido e Cotação'!F83=200),AP$7,IF(AND('Pedido e Cotação'!H83="Fosforilação",'Pedido e Cotação'!F83=1000),AQ$7,"")))))))</f>
        <v/>
      </c>
      <c r="C73" s="241" t="str">
        <f aca="false">IF('Pedido e Cotação'!H83=0,"",IF(AND('Pedido e Cotação'!H83="Quasar 570",'Pedido e Cotação'!F83=10),AL$8,IF(AND('Pedido e Cotação'!H83="Quasar 570",'Pedido e Cotação'!F83=25),AM$8,IF(AND('Pedido e Cotação'!H83="Quasar 570",'Pedido e Cotação'!F83=50),AN$8,IF(AND('Pedido e Cotação'!H83="Quasar 570",'Pedido e Cotação'!F83=100),AO$8,IF(AND('Pedido e Cotação'!H83="Quasar 570",'Pedido e Cotação'!F83=200),AP$8,IF(AND('Pedido e Cotação'!H83="Quasar 570",'Pedido e Cotação'!F83=1000),AQ$8,"")))))))</f>
        <v/>
      </c>
      <c r="D73" s="241" t="str">
        <f aca="false">IF('Pedido e Cotação'!H83=0,"",IF(AND('Pedido e Cotação'!H83="Quasar 670",'Pedido e Cotação'!F83=10),AL$9,IF(AND('Pedido e Cotação'!H83="Quasar 670",'Pedido e Cotação'!F83=25),AM$9,IF(AND('Pedido e Cotação'!H83="Quasar 670",'Pedido e Cotação'!F83=50),AN$9,IF(AND('Pedido e Cotação'!H83="Quasar 670",'Pedido e Cotação'!F83=100),AO$9,IF(AND('Pedido e Cotação'!H83="Quasar 670",'Pedido e Cotação'!F83=200),AP$9,IF(AND('Pedido e Cotação'!H83="Quasar 670",'Pedido e Cotação'!F83=1000),AQ$9,"")))))))</f>
        <v/>
      </c>
      <c r="E73" s="241" t="str">
        <f aca="false">IF('Pedido e Cotação'!H83=0,"",IF(AND('Pedido e Cotação'!H83="Quasar 705",'Pedido e Cotação'!F83=10),AL$10,IF(AND('Pedido e Cotação'!H83="Quasar 705",'Pedido e Cotação'!F83=25),AM$10,IF(AND('Pedido e Cotação'!H83="Quasar 705",'Pedido e Cotação'!F83=50),AN$10,IF(AND('Pedido e Cotação'!H83="Quasar 705",'Pedido e Cotação'!F83=100),AO$10,IF(AND('Pedido e Cotação'!H83="Quasar 705",'Pedido e Cotação'!F83=200),AP$10,IF(AND('Pedido e Cotação'!H83="Quasar 705",'Pedido e Cotação'!F83=1000),AQ$10,"")))))))</f>
        <v/>
      </c>
      <c r="F73" s="241" t="str">
        <f aca="false">IF('Pedido e Cotação'!H83=0,"",IF(AND('Pedido e Cotação'!H83="CAL Flúor Orange 560",'Pedido e Cotação'!F83=10),AL$11,IF(AND('Pedido e Cotação'!H83="CAL Flúor Orange 560",'Pedido e Cotação'!F83=25),AM$11,IF(AND('Pedido e Cotação'!H83="CAL Flúor Orange 560",'Pedido e Cotação'!F83=50),AN$11,IF(AND('Pedido e Cotação'!H83="CAL Flúor Orange 560",'Pedido e Cotação'!F83=100),AO$11,IF(AND('Pedido e Cotação'!H83="CAL Flúor Orange 560",'Pedido e Cotação'!F83=200),AP$11,IF(AND('Pedido e Cotação'!H83="CAL Flúor Orange 560",'Pedido e Cotação'!F83=1000),AQ$11,"")))))))</f>
        <v/>
      </c>
      <c r="G73" s="241" t="str">
        <f aca="false">IF('Pedido e Cotação'!H83=0,"",IF(AND('Pedido e Cotação'!H83="CAL Flúor Red 590",'Pedido e Cotação'!F83=10),AL$12,IF(AND('Pedido e Cotação'!H83="CAL Flúor Red 590",'Pedido e Cotação'!F83=25),AM$12,IF(AND('Pedido e Cotação'!H83="CAL Flúor Red 590",'Pedido e Cotação'!F83=50),AN$12,IF(AND('Pedido e Cotação'!H83="CAL Flúor Red 590",'Pedido e Cotação'!F83=100),AO$12,IF(AND('Pedido e Cotação'!H83="CAL Flúor Red 590",'Pedido e Cotação'!F83=200),AP$12,IF(AND('Pedido e Cotação'!H83="CAL Flúor Red 590",'Pedido e Cotação'!F83=1000),AQ$12,"")))))))</f>
        <v/>
      </c>
      <c r="H73" s="241" t="str">
        <f aca="false">IF('Pedido e Cotação'!H83=0,"",IF(AND('Pedido e Cotação'!H83="CAL Flúor Red 610",'Pedido e Cotação'!F83=10),AL$13,IF(AND('Pedido e Cotação'!H83="CAL Flúor Red 610",'Pedido e Cotação'!F83=25),AM$13,IF(AND('Pedido e Cotação'!H83="CAL Flúor Red 610",'Pedido e Cotação'!F83=50),AN$13,IF(AND('Pedido e Cotação'!H83="CAL Flúor Red 610",'Pedido e Cotação'!F83=100),AO$13,IF(AND('Pedido e Cotação'!H83="CAL Flúor Red 610",'Pedido e Cotação'!F83=200),AP$13,IF(AND('Pedido e Cotação'!H83="CAL Flúor Red 610",'Pedido e Cotação'!F83=1000),AQ$13,"")))))))</f>
        <v/>
      </c>
      <c r="I73" s="241" t="str">
        <f aca="false">IF('Pedido e Cotação'!H83=0,"",IF(AND('Pedido e Cotação'!H83="TET",'Pedido e Cotação'!F83=10),AL$14,IF(AND('Pedido e Cotação'!H83="TET",'Pedido e Cotação'!F83=25),AM$14,IF(AND('Pedido e Cotação'!H83="TET",'Pedido e Cotação'!F83=50),AN$14,IF(AND('Pedido e Cotação'!H83="TET",'Pedido e Cotação'!F83=100),AO$14,IF(AND('Pedido e Cotação'!H83="TET",'Pedido e Cotação'!F83=200),AP$14,IF(AND('Pedido e Cotação'!H83="TET",'Pedido e Cotação'!F83=1000),AQ$14,"")))))))</f>
        <v/>
      </c>
      <c r="J73" s="241" t="str">
        <f aca="false">IF('Pedido e Cotação'!H83=0,"",IF(AND('Pedido e Cotação'!H83="PEG-6",'Pedido e Cotação'!F83=10),AL$19,IF(AND('Pedido e Cotação'!H83="PEG-6",'Pedido e Cotação'!F83=25),AM$19,IF(AND('Pedido e Cotação'!H83="PEG-6",'Pedido e Cotação'!F83=50),AN$19,IF(AND('Pedido e Cotação'!H83="PEG-6",'Pedido e Cotação'!F83=100),AO$19,IF(AND('Pedido e Cotação'!H83="PEG-6",'Pedido e Cotação'!F83=200),AP$19,IF(AND('Pedido e Cotação'!H83="PEG-6",'Pedido e Cotação'!F83=1000),AQ$19,"")))))))</f>
        <v/>
      </c>
      <c r="K73" s="241" t="str">
        <f aca="false">IF('Pedido e Cotação'!H83=0,"",IF(AND('Pedido e Cotação'!H83="Biotina",'Pedido e Cotação'!F83=10),AL$18,IF(AND('Pedido e Cotação'!H83="Biotina",'Pedido e Cotação'!F83=25),AM$18,IF(AND('Pedido e Cotação'!H83="Biotina",'Pedido e Cotação'!F83=50),AN$18,IF(AND('Pedido e Cotação'!H83="Biotina",'Pedido e Cotação'!F83=100),AO$18,IF(AND('Pedido e Cotação'!H83="Biotina",'Pedido e Cotação'!F83=200),AP$18,IF(AND('Pedido e Cotação'!H83="Biotina",'Pedido e Cotação'!F83=1000),AQ$18,"")))))))</f>
        <v/>
      </c>
      <c r="L73" s="241" t="str">
        <f aca="false">IF('Pedido e Cotação'!H83=0,"",IF(AND('Pedido e Cotação'!H83="Thiol C6",'Pedido e Cotação'!F83=10),AL$22,IF(AND('Pedido e Cotação'!H83="Thiol C6",'Pedido e Cotação'!F83=25),AM$22,IF(AND('Pedido e Cotação'!H83="Thiol C6",'Pedido e Cotação'!F83=50),AN$22,IF(AND('Pedido e Cotação'!H83="Thiol C6",'Pedido e Cotação'!F83=100),AO$22,IF(AND('Pedido e Cotação'!H83="Thiol C6",'Pedido e Cotação'!F83=200),AP$22,IF(AND('Pedido e Cotação'!H83="Thiol C6",'Pedido e Cotação'!F83=1000),AQ$22,"")))))))</f>
        <v/>
      </c>
      <c r="M73" s="241" t="str">
        <f aca="false">IF('Pedido e Cotação'!H83=0,"",IF(AND('Pedido e Cotação'!H83="Cy3",'Pedido e Cotação'!F83=10),AL$16,IF(AND('Pedido e Cotação'!H83="Cy3",'Pedido e Cotação'!F83=25),AM$16,IF(AND('Pedido e Cotação'!H83="Cy3",'Pedido e Cotação'!F83=50),AN$16,IF(AND('Pedido e Cotação'!H83="Cy3",'Pedido e Cotação'!F83=100),AO$16,IF(AND('Pedido e Cotação'!H83="Cy3",'Pedido e Cotação'!F83=200),AP$16,IF(AND('Pedido e Cotação'!H83="Cy3",'Pedido e Cotação'!F83=1000),AQ$16,"")))))))</f>
        <v/>
      </c>
      <c r="N73" s="241" t="str">
        <f aca="false">IF('Pedido e Cotação'!H83=0,"",IF(AND('Pedido e Cotação'!H83="Cy5",'Pedido e Cotação'!F83=10),AL$17,IF(AND('Pedido e Cotação'!H83="Cy5",'Pedido e Cotação'!F83=25),AM$17,IF(AND('Pedido e Cotação'!H83="Cy5",'Pedido e Cotação'!F83=50),AN$17,IF(AND('Pedido e Cotação'!H83="Cy5",'Pedido e Cotação'!F83=100),AO$17,IF(AND('Pedido e Cotação'!H83="Cy5",'Pedido e Cotação'!F83=200),AP$17,IF(AND('Pedido e Cotação'!H83="Cy5",'Pedido e Cotação'!F83=1000),AQ$17,"")))))))</f>
        <v/>
      </c>
      <c r="O73" s="241" t="str">
        <f aca="false">IF('Pedido e Cotação'!H83=0,"",IF(AND('Pedido e Cotação'!H83="C3 Spacer",'Pedido e Cotação'!F83=10),AL$20,IF(AND('Pedido e Cotação'!H83="C3 Spacer",'Pedido e Cotação'!F83=25),AM$20,IF(AND('Pedido e Cotação'!H83="C3 Spacer",'Pedido e Cotação'!F83=50),AN$20,IF(AND('Pedido e Cotação'!H83="C3 Spacer",'Pedido e Cotação'!F83=100),AO$20,IF(AND('Pedido e Cotação'!H83="C3 Spacer",'Pedido e Cotação'!F83=200),AP$20,IF(AND('Pedido e Cotação'!H83="C3 Spacer",'Pedido e Cotação'!F83=1000),AQ$20,"")))))))</f>
        <v/>
      </c>
      <c r="P73" s="241" t="str">
        <f aca="false">IF('Pedido e Cotação'!H83=0,"",IF(AND('Pedido e Cotação'!H83="C6 Spacer",'Pedido e Cotação'!F83=10),AL$21,IF(AND('Pedido e Cotação'!H83="C6 Spacer",'Pedido e Cotação'!F83=25),AM$21,IF(AND('Pedido e Cotação'!H83="C6 Spacer",'Pedido e Cotação'!F83=50),AN$21,IF(AND('Pedido e Cotação'!H83="C6 Spacer",'Pedido e Cotação'!F83=100),AO$21,IF(AND('Pedido e Cotação'!H83="C6 Spacer",'Pedido e Cotação'!F83=200),AP$21,IF(AND('Pedido e Cotação'!H83="C6 Spacer",'Pedido e Cotação'!F83=1000),AQ$21,"")))))))</f>
        <v/>
      </c>
      <c r="Q73" s="241" t="str">
        <f aca="false">IF('Pedido e Cotação'!H83=0,"",IF(AND('Pedido e Cotação'!H83="HEX",'Pedido e Cotação'!F83=10),AL$15,IF(AND('Pedido e Cotação'!H83="HEX",'Pedido e Cotação'!F83=25),AM$15,IF(AND('Pedido e Cotação'!H83="HEX",'Pedido e Cotação'!F83=50),AN$15,IF(AND('Pedido e Cotação'!H83="HEX",'Pedido e Cotação'!F83=100),AO$15,IF(AND('Pedido e Cotação'!H83="HEX",'Pedido e Cotação'!F83=200),AP$15,IF(AND('Pedido e Cotação'!H83="HEX",'Pedido e Cotação'!F83=1000),AQ$15,"")))))))</f>
        <v/>
      </c>
      <c r="R73" s="241" t="str">
        <f aca="false">IF('Pedido e Cotação'!H83=0,"",IF(AND('Pedido e Cotação'!H83="Amino C6",'Pedido e Cotação'!F83=10),AL$23,IF(AND('Pedido e Cotação'!H83="Amino C6",'Pedido e Cotação'!F83=25),AM$23,IF(AND('Pedido e Cotação'!H83="Amino C6",'Pedido e Cotação'!F83=50),AN$23,IF(AND('Pedido e Cotação'!H83="Amino C6",'Pedido e Cotação'!F83=100),AO$23,IF(AND('Pedido e Cotação'!H83="Amino C6",'Pedido e Cotação'!F83=200),AP$23,IF(AND('Pedido e Cotação'!H83="Amino C6",'Pedido e Cotação'!F83=1000),AQ$23,"")))))))</f>
        <v/>
      </c>
      <c r="S73" s="241" t="str">
        <f aca="false">IF('Pedido e Cotação'!I83=0,"",IF(AND('Pedido e Cotação'!I83="FAM",'Pedido e Cotação'!F83=10),AL$24,IF(AND('Pedido e Cotação'!I83="FAM",'Pedido e Cotação'!F83=25),AM$24,IF(AND('Pedido e Cotação'!I83="FAM",'Pedido e Cotação'!F83=50),AN$24,IF(AND('Pedido e Cotação'!I83="FAM",'Pedido e Cotação'!F83=100),AO$24,IF(AND('Pedido e Cotação'!I83="FAM",'Pedido e Cotação'!F83=200),AP$24,IF(AND('Pedido e Cotação'!I83="FAM",'Pedido e Cotação'!F83=1000),AQ$24,"")))))))</f>
        <v/>
      </c>
      <c r="T73" s="241" t="str">
        <f aca="false">IF('Pedido e Cotação'!I83=0,"",IF(AND('Pedido e Cotação'!I83="Amino On",'Pedido e Cotação'!F83=10),AL$25,IF(AND('Pedido e Cotação'!I83="Amino On",'Pedido e Cotação'!F83=25),AM$25,IF(AND('Pedido e Cotação'!I83="Amino On",'Pedido e Cotação'!F83=50),AN$25,IF(AND('Pedido e Cotação'!I83="Amino On",'Pedido e Cotação'!F83=100),AO$25,IF(AND('Pedido e Cotação'!I83="Amino On",'Pedido e Cotação'!F83=200),AP$25,IF(AND('Pedido e Cotação'!I83="Amino On",'Pedido e Cotação'!F83=1000),AQ$25,"")))))))</f>
        <v/>
      </c>
      <c r="U73" s="241" t="str">
        <f aca="false">IF('Pedido e Cotação'!I83=0,"",IF(AND('Pedido e Cotação'!I83="TAMRA",'Pedido e Cotação'!F83=10),AL$26,IF(AND('Pedido e Cotação'!I83="TAMRA",'Pedido e Cotação'!F83=25),AM$26,IF(AND('Pedido e Cotação'!I83="TAMRA",'Pedido e Cotação'!F83=50),AN$26,IF(AND('Pedido e Cotação'!I83="TAMRA",'Pedido e Cotação'!F83=100),AO$26,IF(AND('Pedido e Cotação'!I83="TAMRA",'Pedido e Cotação'!F83=200),AP$26,IF(AND('Pedido e Cotação'!I83="TAMRA",'Pedido e Cotação'!F83=1000),AQ$26,"")))))))</f>
        <v/>
      </c>
      <c r="V73" s="241" t="str">
        <f aca="false">IF('Pedido e Cotação'!I83=0,"",IF(AND('Pedido e Cotação'!I83="BHQ 1",'Pedido e Cotação'!F83=10),AL$27,IF(AND('Pedido e Cotação'!I83="BHQ 1",'Pedido e Cotação'!F83=25),AM$27,IF(AND('Pedido e Cotação'!I83="BHQ 1",'Pedido e Cotação'!F83=50),AN$27,IF(AND('Pedido e Cotação'!I83="BHQ 1",'Pedido e Cotação'!F83=100),AO$27,IF(AND('Pedido e Cotação'!I83="BHQ 1",'Pedido e Cotação'!F83=200),AP$27,IF(AND('Pedido e Cotação'!I83="BHQ 1",'Pedido e Cotação'!F83=1000),AQ$27,"")))))))</f>
        <v/>
      </c>
      <c r="W73" s="241" t="str">
        <f aca="false">IF('Pedido e Cotação'!I83=0,"",IF(AND('Pedido e Cotação'!I83="BHQ 2",'Pedido e Cotação'!F83=10),AL$28,IF(AND('Pedido e Cotação'!I83="BHQ 2",'Pedido e Cotação'!F83=25),AM$28,IF(AND('Pedido e Cotação'!I83="BHQ 2",'Pedido e Cotação'!F83=50),AN$28,IF(AND('Pedido e Cotação'!I83="BHQ 2",'Pedido e Cotação'!F83=100),AO$28,IF(AND('Pedido e Cotação'!I83="BHQ 2",'Pedido e Cotação'!F83=200),AP$28,IF(AND('Pedido e Cotação'!I83="BHQ 2",'Pedido e Cotação'!F83=1000),AQ$28,"")))))))</f>
        <v/>
      </c>
      <c r="X73" s="241" t="str">
        <f aca="false">IF('Pedido e Cotação'!I83=0,"",IF(AND('Pedido e Cotação'!I83="BHQ 3",'Pedido e Cotação'!F83=10),AL$29,IF(AND('Pedido e Cotação'!I83="BHQ 3",'Pedido e Cotação'!F83=25),AM$29,IF(AND('Pedido e Cotação'!I83="BHQ 3",'Pedido e Cotação'!F83=50),AN$29,IF(AND('Pedido e Cotação'!I83="BHQ 3",'Pedido e Cotação'!F83=100),AO$29,IF(AND('Pedido e Cotação'!I83="BHQ 3",'Pedido e Cotação'!F83=200),AP$29,IF(AND('Pedido e Cotação'!I83="BHQ 3",'Pedido e Cotação'!F83=1000),AQ$29,"")))))))</f>
        <v/>
      </c>
      <c r="Y73" s="241" t="str">
        <f aca="false">IF('Pedido e Cotação'!I83=0,"",IF(AND('Pedido e Cotação'!I83="ROX",'Pedido e Cotação'!F83=10),AL$31,IF(AND('Pedido e Cotação'!I83="ROX",'Pedido e Cotação'!F83=25),AM$31,IF(AND('Pedido e Cotação'!I83="ROX",'Pedido e Cotação'!F83=50),AN$31,IF(AND('Pedido e Cotação'!I83="ROX",'Pedido e Cotação'!F83=100),AO$31,IF(AND('Pedido e Cotação'!I83="ROX",'Pedido e Cotação'!F83=200),AP$31,IF(AND('Pedido e Cotação'!I83="ROX",'Pedido e Cotação'!F83=1000),AQ$31,"")))))))</f>
        <v/>
      </c>
      <c r="Z73" s="241" t="str">
        <f aca="false">IF('Pedido e Cotação'!I83=0,"",IF(AND('Pedido e Cotação'!I83="Dabcyl",'Pedido e Cotação'!F83=10),AL$30,IF(AND('Pedido e Cotação'!I83="Dabcyl",'Pedido e Cotação'!F83=25),AM$30,IF(AND('Pedido e Cotação'!I83="Dabcyl",'Pedido e Cotação'!F83=50),AN$30,IF(AND('Pedido e Cotação'!I83="Dabcyl",'Pedido e Cotação'!F83=100),AO$30,IF(AND('Pedido e Cotação'!I83="Dabcyl",'Pedido e Cotação'!F83=200),AP$30,IF(AND('Pedido e Cotação'!I83="Dabcyl",'Pedido e Cotação'!F83=1000),AQ$30,"")))))))</f>
        <v/>
      </c>
      <c r="AA73" s="242" t="str">
        <f aca="false">IF('Pedido e Cotação'!I83=0,"",IF(AND('Pedido e Cotação'!I83="Colesterol TEG",'Pedido e Cotação'!F83=10),AL$32,IF(AND('Pedido e Cotação'!I83="Colesterol TEG",'Pedido e Cotação'!F83=25),AM$32,IF(AND('Pedido e Cotação'!I83="Colesterol TEG",'Pedido e Cotação'!F83=50),AN$32,IF(AND('Pedido e Cotação'!I83="Colesterol TEG",'Pedido e Cotação'!F83=100),AO$32,IF(AND('Pedido e Cotação'!I83="Colesterol TEG",'Pedido e Cotação'!F83=200),AP$32,IF(AND('Pedido e Cotação'!I83="Colesterol TEG",'Pedido e Cotação'!F83=1000),AQ$32,"")))))))</f>
        <v/>
      </c>
      <c r="AB73" s="242" t="str">
        <f aca="false">IF('Pedido e Cotação'!I83=0,"",IF(AND('Pedido e Cotação'!I83="Ferroceno",'Pedido e Cotação'!F83=10),AL$33,IF(AND('Pedido e Cotação'!I83="Ferroceno",'Pedido e Cotação'!F83=25),AM$33,IF(AND('Pedido e Cotação'!I83="Ferroceno",'Pedido e Cotação'!F83=50),AN$33,IF(AND('Pedido e Cotação'!I83="Ferroceno",'Pedido e Cotação'!F83=100),AO$33,IF(AND('Pedido e Cotação'!I83="Ferroceno",'Pedido e Cotação'!F83=200),AP$33,IF(AND('Pedido e Cotação'!I83="Ferroceno",'Pedido e Cotação'!F83=1000),AQ$33,"")))))))</f>
        <v/>
      </c>
      <c r="AC73" s="242" t="str">
        <f aca="false">IF('Pedido e Cotação'!I83=0,"",IF(AND('Pedido e Cotação'!I83="Spacer C3",'Pedido e Cotação'!F83=10),AL$36,IF(AND('Pedido e Cotação'!I83="Spacer C3",'Pedido e Cotação'!F83=25),AM$36,IF(AND('Pedido e Cotação'!I83="Spacer C3",'Pedido e Cotação'!F83=50),AN$36,IF(AND('Pedido e Cotação'!I83="Spacer C3",'Pedido e Cotação'!F83=100),AO$36,IF(AND('Pedido e Cotação'!I83="Spacer C3",'Pedido e Cotação'!F83=200),AP$36,IF(AND('Pedido e Cotação'!I83="Spacer C3",'Pedido e Cotação'!F83=1000),AQ$36,"")))))))</f>
        <v/>
      </c>
      <c r="AD73" s="242" t="str">
        <f aca="false">IF('Pedido e Cotação'!I83=0,"",IF(AND('Pedido e Cotação'!I83="Spacer C6",'Pedido e Cotação'!F83=10),AL$37,IF(AND('Pedido e Cotação'!I83="Spacer C6",'Pedido e Cotação'!F83=25),AM$37,IF(AND('Pedido e Cotação'!I83="Spacer C6",'Pedido e Cotação'!F83=50),AN$37,IF(AND('Pedido e Cotação'!I83="Spacer C6",'Pedido e Cotação'!F83=100),AO$37,IF(AND('Pedido e Cotação'!I83="Spacer C6",'Pedido e Cotação'!F83=200),AP$37,IF(AND('Pedido e Cotação'!I83="Spacer C6",'Pedido e Cotação'!F83=1000),AQ$37,"")))))))</f>
        <v/>
      </c>
      <c r="AE73" s="242" t="str">
        <f aca="false">IF('Pedido e Cotação'!I83=0,"",IF(AND('Pedido e Cotação'!I83="Biotina",'Pedido e Cotação'!F83=10),AL$38,IF(AND('Pedido e Cotação'!I83="Biotina",'Pedido e Cotação'!F83=25),AM$38,IF(AND('Pedido e Cotação'!I83="Biotina",'Pedido e Cotação'!F83=50),AN$38,IF(AND('Pedido e Cotação'!I83="Biotina",'Pedido e Cotação'!F83=100),AO$38,IF(AND('Pedido e Cotação'!I83="Biotina",'Pedido e Cotação'!F83=200),AP$38,IF(AND('Pedido e Cotação'!I83="Biotina",'Pedido e Cotação'!F83=1000),AQ$38,"")))))))</f>
        <v/>
      </c>
      <c r="AF73" s="242" t="str">
        <f aca="false">IF('Pedido e Cotação'!I83=0,"",IF(AND('Pedido e Cotação'!I83="Fosforilação",'Pedido e Cotação'!F83=10),AL$39,IF(AND('Pedido e Cotação'!I83="Fosforilação",'Pedido e Cotação'!F83=25),AM$39,IF(AND('Pedido e Cotação'!I83="Fosforilação",'Pedido e Cotação'!F83=50),AN$39,IF(AND('Pedido e Cotação'!I83="Fosforilação",'Pedido e Cotação'!F83=100),AO$39,IF(AND('Pedido e Cotação'!I83="Fosforilação",'Pedido e Cotação'!F83=200),AP$39,IF(AND('Pedido e Cotação'!I83="Fosforilação",'Pedido e Cotação'!F83=1000),AQ$39,"")))))))</f>
        <v/>
      </c>
      <c r="AG73" s="242" t="str">
        <f aca="false">IF('Pedido e Cotação'!I83=0,"",IF(AND('Pedido e Cotação'!I83="Thiol C6",'Pedido e Cotação'!F83=10),AL$34,IF(AND('Pedido e Cotação'!I83="Thiol C6",'Pedido e Cotação'!F83=25),AM$34,IF(AND('Pedido e Cotação'!I83="Thiol C6",'Pedido e Cotação'!F83=50),AN$34,IF(AND('Pedido e Cotação'!I83="Thiol C6",'Pedido e Cotação'!F83=100),AO$34,IF(AND('Pedido e Cotação'!I83="Thiol C6",'Pedido e Cotação'!F83=200),AP$34,IF(AND('Pedido e Cotação'!I83="Thiol C6",'Pedido e Cotação'!F83=1000),AQ$34,"")))))))</f>
        <v/>
      </c>
      <c r="AH73" s="242" t="str">
        <f aca="false">IF('Pedido e Cotação'!I83=0,"",IF(AND('Pedido e Cotação'!I83="Dithiol Serinol",'Pedido e Cotação'!F83=10),AL$35,IF(AND('Pedido e Cotação'!I83="Dithiol Serinol",'Pedido e Cotação'!F83=25),AM$35,IF(AND('Pedido e Cotação'!I83="Dithiol Serinol",'Pedido e Cotação'!F83=50),AN$35,IF(AND('Pedido e Cotação'!I83="Dithiol Serinol",'Pedido e Cotação'!F83=100),AO$35,IF(AND('Pedido e Cotação'!I83="Dithiol Serinol",'Pedido e Cotação'!F83=200),AP$35,IF(AND('Pedido e Cotação'!I83="Dithiol Serinol",'Pedido e Cotação'!F83=1000),AQ$35,"")))))))</f>
        <v/>
      </c>
      <c r="AI73" s="241" t="n">
        <f aca="false">SUM(A73:AH73)</f>
        <v>0</v>
      </c>
    </row>
    <row r="74" customFormat="false" ht="12.75" hidden="false" customHeight="false" outlineLevel="0" collapsed="false">
      <c r="A74" s="241" t="str">
        <f aca="false">IF('Pedido e Cotação'!H84=0,"",IF(AND('Pedido e Cotação'!H84="FAM",'Pedido e Cotação'!F84=10),AL$6,IF(AND('Pedido e Cotação'!H84="FAM",'Pedido e Cotação'!F84=25),AM$6,IF(AND('Pedido e Cotação'!H84="FAM",'Pedido e Cotação'!F84=50),AN$6,IF(AND('Pedido e Cotação'!H84="FAM",'Pedido e Cotação'!F84=100),AO$6,IF(AND('Pedido e Cotação'!H84="FAM",'Pedido e Cotação'!F84=200),AP$6,IF(AND('Pedido e Cotação'!H84="FAM",'Pedido e Cotação'!F84=1000),AQ$6,"")))))))</f>
        <v/>
      </c>
      <c r="B74" s="241" t="str">
        <f aca="false">IF('Pedido e Cotação'!H84=0,"",IF(AND('Pedido e Cotação'!H84="Fosforilação",'Pedido e Cotação'!F84=10),AL$7,IF(AND('Pedido e Cotação'!H84="Fosforilação",'Pedido e Cotação'!F84=25),AM$7,IF(AND('Pedido e Cotação'!H84="Fosforilação",'Pedido e Cotação'!F84=50),AN$7,IF(AND('Pedido e Cotação'!H84="Fosforilação",'Pedido e Cotação'!F84=100),AO$7,IF(AND('Pedido e Cotação'!H84="Fosforilação",'Pedido e Cotação'!F84=200),AP$7,IF(AND('Pedido e Cotação'!H84="Fosforilação",'Pedido e Cotação'!F84=1000),AQ$7,"")))))))</f>
        <v/>
      </c>
      <c r="C74" s="241" t="str">
        <f aca="false">IF('Pedido e Cotação'!H84=0,"",IF(AND('Pedido e Cotação'!H84="Quasar 570",'Pedido e Cotação'!F84=10),AL$8,IF(AND('Pedido e Cotação'!H84="Quasar 570",'Pedido e Cotação'!F84=25),AM$8,IF(AND('Pedido e Cotação'!H84="Quasar 570",'Pedido e Cotação'!F84=50),AN$8,IF(AND('Pedido e Cotação'!H84="Quasar 570",'Pedido e Cotação'!F84=100),AO$8,IF(AND('Pedido e Cotação'!H84="Quasar 570",'Pedido e Cotação'!F84=200),AP$8,IF(AND('Pedido e Cotação'!H84="Quasar 570",'Pedido e Cotação'!F84=1000),AQ$8,"")))))))</f>
        <v/>
      </c>
      <c r="D74" s="241" t="str">
        <f aca="false">IF('Pedido e Cotação'!H84=0,"",IF(AND('Pedido e Cotação'!H84="Quasar 670",'Pedido e Cotação'!F84=10),AL$9,IF(AND('Pedido e Cotação'!H84="Quasar 670",'Pedido e Cotação'!F84=25),AM$9,IF(AND('Pedido e Cotação'!H84="Quasar 670",'Pedido e Cotação'!F84=50),AN$9,IF(AND('Pedido e Cotação'!H84="Quasar 670",'Pedido e Cotação'!F84=100),AO$9,IF(AND('Pedido e Cotação'!H84="Quasar 670",'Pedido e Cotação'!F84=200),AP$9,IF(AND('Pedido e Cotação'!H84="Quasar 670",'Pedido e Cotação'!F84=1000),AQ$9,"")))))))</f>
        <v/>
      </c>
      <c r="E74" s="241" t="str">
        <f aca="false">IF('Pedido e Cotação'!H84=0,"",IF(AND('Pedido e Cotação'!H84="Quasar 705",'Pedido e Cotação'!F84=10),AL$10,IF(AND('Pedido e Cotação'!H84="Quasar 705",'Pedido e Cotação'!F84=25),AM$10,IF(AND('Pedido e Cotação'!H84="Quasar 705",'Pedido e Cotação'!F84=50),AN$10,IF(AND('Pedido e Cotação'!H84="Quasar 705",'Pedido e Cotação'!F84=100),AO$10,IF(AND('Pedido e Cotação'!H84="Quasar 705",'Pedido e Cotação'!F84=200),AP$10,IF(AND('Pedido e Cotação'!H84="Quasar 705",'Pedido e Cotação'!F84=1000),AQ$10,"")))))))</f>
        <v/>
      </c>
      <c r="F74" s="241" t="str">
        <f aca="false">IF('Pedido e Cotação'!H84=0,"",IF(AND('Pedido e Cotação'!H84="CAL Flúor Orange 560",'Pedido e Cotação'!F84=10),AL$11,IF(AND('Pedido e Cotação'!H84="CAL Flúor Orange 560",'Pedido e Cotação'!F84=25),AM$11,IF(AND('Pedido e Cotação'!H84="CAL Flúor Orange 560",'Pedido e Cotação'!F84=50),AN$11,IF(AND('Pedido e Cotação'!H84="CAL Flúor Orange 560",'Pedido e Cotação'!F84=100),AO$11,IF(AND('Pedido e Cotação'!H84="CAL Flúor Orange 560",'Pedido e Cotação'!F84=200),AP$11,IF(AND('Pedido e Cotação'!H84="CAL Flúor Orange 560",'Pedido e Cotação'!F84=1000),AQ$11,"")))))))</f>
        <v/>
      </c>
      <c r="G74" s="241" t="str">
        <f aca="false">IF('Pedido e Cotação'!H84=0,"",IF(AND('Pedido e Cotação'!H84="CAL Flúor Red 590",'Pedido e Cotação'!F84=10),AL$12,IF(AND('Pedido e Cotação'!H84="CAL Flúor Red 590",'Pedido e Cotação'!F84=25),AM$12,IF(AND('Pedido e Cotação'!H84="CAL Flúor Red 590",'Pedido e Cotação'!F84=50),AN$12,IF(AND('Pedido e Cotação'!H84="CAL Flúor Red 590",'Pedido e Cotação'!F84=100),AO$12,IF(AND('Pedido e Cotação'!H84="CAL Flúor Red 590",'Pedido e Cotação'!F84=200),AP$12,IF(AND('Pedido e Cotação'!H84="CAL Flúor Red 590",'Pedido e Cotação'!F84=1000),AQ$12,"")))))))</f>
        <v/>
      </c>
      <c r="H74" s="241" t="str">
        <f aca="false">IF('Pedido e Cotação'!H84=0,"",IF(AND('Pedido e Cotação'!H84="CAL Flúor Red 610",'Pedido e Cotação'!F84=10),AL$13,IF(AND('Pedido e Cotação'!H84="CAL Flúor Red 610",'Pedido e Cotação'!F84=25),AM$13,IF(AND('Pedido e Cotação'!H84="CAL Flúor Red 610",'Pedido e Cotação'!F84=50),AN$13,IF(AND('Pedido e Cotação'!H84="CAL Flúor Red 610",'Pedido e Cotação'!F84=100),AO$13,IF(AND('Pedido e Cotação'!H84="CAL Flúor Red 610",'Pedido e Cotação'!F84=200),AP$13,IF(AND('Pedido e Cotação'!H84="CAL Flúor Red 610",'Pedido e Cotação'!F84=1000),AQ$13,"")))))))</f>
        <v/>
      </c>
      <c r="I74" s="241" t="str">
        <f aca="false">IF('Pedido e Cotação'!H84=0,"",IF(AND('Pedido e Cotação'!H84="TET",'Pedido e Cotação'!F84=10),AL$14,IF(AND('Pedido e Cotação'!H84="TET",'Pedido e Cotação'!F84=25),AM$14,IF(AND('Pedido e Cotação'!H84="TET",'Pedido e Cotação'!F84=50),AN$14,IF(AND('Pedido e Cotação'!H84="TET",'Pedido e Cotação'!F84=100),AO$14,IF(AND('Pedido e Cotação'!H84="TET",'Pedido e Cotação'!F84=200),AP$14,IF(AND('Pedido e Cotação'!H84="TET",'Pedido e Cotação'!F84=1000),AQ$14,"")))))))</f>
        <v/>
      </c>
      <c r="J74" s="241" t="str">
        <f aca="false">IF('Pedido e Cotação'!H84=0,"",IF(AND('Pedido e Cotação'!H84="PEG-6",'Pedido e Cotação'!F84=10),AL$19,IF(AND('Pedido e Cotação'!H84="PEG-6",'Pedido e Cotação'!F84=25),AM$19,IF(AND('Pedido e Cotação'!H84="PEG-6",'Pedido e Cotação'!F84=50),AN$19,IF(AND('Pedido e Cotação'!H84="PEG-6",'Pedido e Cotação'!F84=100),AO$19,IF(AND('Pedido e Cotação'!H84="PEG-6",'Pedido e Cotação'!F84=200),AP$19,IF(AND('Pedido e Cotação'!H84="PEG-6",'Pedido e Cotação'!F84=1000),AQ$19,"")))))))</f>
        <v/>
      </c>
      <c r="K74" s="241" t="str">
        <f aca="false">IF('Pedido e Cotação'!H84=0,"",IF(AND('Pedido e Cotação'!H84="Biotina",'Pedido e Cotação'!F84=10),AL$18,IF(AND('Pedido e Cotação'!H84="Biotina",'Pedido e Cotação'!F84=25),AM$18,IF(AND('Pedido e Cotação'!H84="Biotina",'Pedido e Cotação'!F84=50),AN$18,IF(AND('Pedido e Cotação'!H84="Biotina",'Pedido e Cotação'!F84=100),AO$18,IF(AND('Pedido e Cotação'!H84="Biotina",'Pedido e Cotação'!F84=200),AP$18,IF(AND('Pedido e Cotação'!H84="Biotina",'Pedido e Cotação'!F84=1000),AQ$18,"")))))))</f>
        <v/>
      </c>
      <c r="L74" s="241" t="str">
        <f aca="false">IF('Pedido e Cotação'!H84=0,"",IF(AND('Pedido e Cotação'!H84="Thiol C6",'Pedido e Cotação'!F84=10),AL$22,IF(AND('Pedido e Cotação'!H84="Thiol C6",'Pedido e Cotação'!F84=25),AM$22,IF(AND('Pedido e Cotação'!H84="Thiol C6",'Pedido e Cotação'!F84=50),AN$22,IF(AND('Pedido e Cotação'!H84="Thiol C6",'Pedido e Cotação'!F84=100),AO$22,IF(AND('Pedido e Cotação'!H84="Thiol C6",'Pedido e Cotação'!F84=200),AP$22,IF(AND('Pedido e Cotação'!H84="Thiol C6",'Pedido e Cotação'!F84=1000),AQ$22,"")))))))</f>
        <v/>
      </c>
      <c r="M74" s="241" t="str">
        <f aca="false">IF('Pedido e Cotação'!H84=0,"",IF(AND('Pedido e Cotação'!H84="Cy3",'Pedido e Cotação'!F84=10),AL$16,IF(AND('Pedido e Cotação'!H84="Cy3",'Pedido e Cotação'!F84=25),AM$16,IF(AND('Pedido e Cotação'!H84="Cy3",'Pedido e Cotação'!F84=50),AN$16,IF(AND('Pedido e Cotação'!H84="Cy3",'Pedido e Cotação'!F84=100),AO$16,IF(AND('Pedido e Cotação'!H84="Cy3",'Pedido e Cotação'!F84=200),AP$16,IF(AND('Pedido e Cotação'!H84="Cy3",'Pedido e Cotação'!F84=1000),AQ$16,"")))))))</f>
        <v/>
      </c>
      <c r="N74" s="241" t="str">
        <f aca="false">IF('Pedido e Cotação'!H84=0,"",IF(AND('Pedido e Cotação'!H84="Cy5",'Pedido e Cotação'!F84=10),AL$17,IF(AND('Pedido e Cotação'!H84="Cy5",'Pedido e Cotação'!F84=25),AM$17,IF(AND('Pedido e Cotação'!H84="Cy5",'Pedido e Cotação'!F84=50),AN$17,IF(AND('Pedido e Cotação'!H84="Cy5",'Pedido e Cotação'!F84=100),AO$17,IF(AND('Pedido e Cotação'!H84="Cy5",'Pedido e Cotação'!F84=200),AP$17,IF(AND('Pedido e Cotação'!H84="Cy5",'Pedido e Cotação'!F84=1000),AQ$17,"")))))))</f>
        <v/>
      </c>
      <c r="O74" s="241" t="str">
        <f aca="false">IF('Pedido e Cotação'!H84=0,"",IF(AND('Pedido e Cotação'!H84="C3 Spacer",'Pedido e Cotação'!F84=10),AL$20,IF(AND('Pedido e Cotação'!H84="C3 Spacer",'Pedido e Cotação'!F84=25),AM$20,IF(AND('Pedido e Cotação'!H84="C3 Spacer",'Pedido e Cotação'!F84=50),AN$20,IF(AND('Pedido e Cotação'!H84="C3 Spacer",'Pedido e Cotação'!F84=100),AO$20,IF(AND('Pedido e Cotação'!H84="C3 Spacer",'Pedido e Cotação'!F84=200),AP$20,IF(AND('Pedido e Cotação'!H84="C3 Spacer",'Pedido e Cotação'!F84=1000),AQ$20,"")))))))</f>
        <v/>
      </c>
      <c r="P74" s="241" t="str">
        <f aca="false">IF('Pedido e Cotação'!H84=0,"",IF(AND('Pedido e Cotação'!H84="C6 Spacer",'Pedido e Cotação'!F84=10),AL$21,IF(AND('Pedido e Cotação'!H84="C6 Spacer",'Pedido e Cotação'!F84=25),AM$21,IF(AND('Pedido e Cotação'!H84="C6 Spacer",'Pedido e Cotação'!F84=50),AN$21,IF(AND('Pedido e Cotação'!H84="C6 Spacer",'Pedido e Cotação'!F84=100),AO$21,IF(AND('Pedido e Cotação'!H84="C6 Spacer",'Pedido e Cotação'!F84=200),AP$21,IF(AND('Pedido e Cotação'!H84="C6 Spacer",'Pedido e Cotação'!F84=1000),AQ$21,"")))))))</f>
        <v/>
      </c>
      <c r="Q74" s="241" t="str">
        <f aca="false">IF('Pedido e Cotação'!H84=0,"",IF(AND('Pedido e Cotação'!H84="HEX",'Pedido e Cotação'!F84=10),AL$15,IF(AND('Pedido e Cotação'!H84="HEX",'Pedido e Cotação'!F84=25),AM$15,IF(AND('Pedido e Cotação'!H84="HEX",'Pedido e Cotação'!F84=50),AN$15,IF(AND('Pedido e Cotação'!H84="HEX",'Pedido e Cotação'!F84=100),AO$15,IF(AND('Pedido e Cotação'!H84="HEX",'Pedido e Cotação'!F84=200),AP$15,IF(AND('Pedido e Cotação'!H84="HEX",'Pedido e Cotação'!F84=1000),AQ$15,"")))))))</f>
        <v/>
      </c>
      <c r="R74" s="241" t="str">
        <f aca="false">IF('Pedido e Cotação'!H84=0,"",IF(AND('Pedido e Cotação'!H84="Amino C6",'Pedido e Cotação'!F84=10),AL$23,IF(AND('Pedido e Cotação'!H84="Amino C6",'Pedido e Cotação'!F84=25),AM$23,IF(AND('Pedido e Cotação'!H84="Amino C6",'Pedido e Cotação'!F84=50),AN$23,IF(AND('Pedido e Cotação'!H84="Amino C6",'Pedido e Cotação'!F84=100),AO$23,IF(AND('Pedido e Cotação'!H84="Amino C6",'Pedido e Cotação'!F84=200),AP$23,IF(AND('Pedido e Cotação'!H84="Amino C6",'Pedido e Cotação'!F84=1000),AQ$23,"")))))))</f>
        <v/>
      </c>
      <c r="S74" s="241" t="str">
        <f aca="false">IF('Pedido e Cotação'!I84=0,"",IF(AND('Pedido e Cotação'!I84="FAM",'Pedido e Cotação'!F84=10),AL$24,IF(AND('Pedido e Cotação'!I84="FAM",'Pedido e Cotação'!F84=25),AM$24,IF(AND('Pedido e Cotação'!I84="FAM",'Pedido e Cotação'!F84=50),AN$24,IF(AND('Pedido e Cotação'!I84="FAM",'Pedido e Cotação'!F84=100),AO$24,IF(AND('Pedido e Cotação'!I84="FAM",'Pedido e Cotação'!F84=200),AP$24,IF(AND('Pedido e Cotação'!I84="FAM",'Pedido e Cotação'!F84=1000),AQ$24,"")))))))</f>
        <v/>
      </c>
      <c r="T74" s="241" t="str">
        <f aca="false">IF('Pedido e Cotação'!I84=0,"",IF(AND('Pedido e Cotação'!I84="Amino On",'Pedido e Cotação'!F84=10),AL$25,IF(AND('Pedido e Cotação'!I84="Amino On",'Pedido e Cotação'!F84=25),AM$25,IF(AND('Pedido e Cotação'!I84="Amino On",'Pedido e Cotação'!F84=50),AN$25,IF(AND('Pedido e Cotação'!I84="Amino On",'Pedido e Cotação'!F84=100),AO$25,IF(AND('Pedido e Cotação'!I84="Amino On",'Pedido e Cotação'!F84=200),AP$25,IF(AND('Pedido e Cotação'!I84="Amino On",'Pedido e Cotação'!F84=1000),AQ$25,"")))))))</f>
        <v/>
      </c>
      <c r="U74" s="241" t="str">
        <f aca="false">IF('Pedido e Cotação'!I84=0,"",IF(AND('Pedido e Cotação'!I84="TAMRA",'Pedido e Cotação'!F84=10),AL$26,IF(AND('Pedido e Cotação'!I84="TAMRA",'Pedido e Cotação'!F84=25),AM$26,IF(AND('Pedido e Cotação'!I84="TAMRA",'Pedido e Cotação'!F84=50),AN$26,IF(AND('Pedido e Cotação'!I84="TAMRA",'Pedido e Cotação'!F84=100),AO$26,IF(AND('Pedido e Cotação'!I84="TAMRA",'Pedido e Cotação'!F84=200),AP$26,IF(AND('Pedido e Cotação'!I84="TAMRA",'Pedido e Cotação'!F84=1000),AQ$26,"")))))))</f>
        <v/>
      </c>
      <c r="V74" s="241" t="str">
        <f aca="false">IF('Pedido e Cotação'!I84=0,"",IF(AND('Pedido e Cotação'!I84="BHQ 1",'Pedido e Cotação'!F84=10),AL$27,IF(AND('Pedido e Cotação'!I84="BHQ 1",'Pedido e Cotação'!F84=25),AM$27,IF(AND('Pedido e Cotação'!I84="BHQ 1",'Pedido e Cotação'!F84=50),AN$27,IF(AND('Pedido e Cotação'!I84="BHQ 1",'Pedido e Cotação'!F84=100),AO$27,IF(AND('Pedido e Cotação'!I84="BHQ 1",'Pedido e Cotação'!F84=200),AP$27,IF(AND('Pedido e Cotação'!I84="BHQ 1",'Pedido e Cotação'!F84=1000),AQ$27,"")))))))</f>
        <v/>
      </c>
      <c r="W74" s="241" t="str">
        <f aca="false">IF('Pedido e Cotação'!I84=0,"",IF(AND('Pedido e Cotação'!I84="BHQ 2",'Pedido e Cotação'!F84=10),AL$28,IF(AND('Pedido e Cotação'!I84="BHQ 2",'Pedido e Cotação'!F84=25),AM$28,IF(AND('Pedido e Cotação'!I84="BHQ 2",'Pedido e Cotação'!F84=50),AN$28,IF(AND('Pedido e Cotação'!I84="BHQ 2",'Pedido e Cotação'!F84=100),AO$28,IF(AND('Pedido e Cotação'!I84="BHQ 2",'Pedido e Cotação'!F84=200),AP$28,IF(AND('Pedido e Cotação'!I84="BHQ 2",'Pedido e Cotação'!F84=1000),AQ$28,"")))))))</f>
        <v/>
      </c>
      <c r="X74" s="241" t="str">
        <f aca="false">IF('Pedido e Cotação'!I84=0,"",IF(AND('Pedido e Cotação'!I84="BHQ 3",'Pedido e Cotação'!F84=10),AL$29,IF(AND('Pedido e Cotação'!I84="BHQ 3",'Pedido e Cotação'!F84=25),AM$29,IF(AND('Pedido e Cotação'!I84="BHQ 3",'Pedido e Cotação'!F84=50),AN$29,IF(AND('Pedido e Cotação'!I84="BHQ 3",'Pedido e Cotação'!F84=100),AO$29,IF(AND('Pedido e Cotação'!I84="BHQ 3",'Pedido e Cotação'!F84=200),AP$29,IF(AND('Pedido e Cotação'!I84="BHQ 3",'Pedido e Cotação'!F84=1000),AQ$29,"")))))))</f>
        <v/>
      </c>
      <c r="Y74" s="241" t="str">
        <f aca="false">IF('Pedido e Cotação'!I84=0,"",IF(AND('Pedido e Cotação'!I84="ROX",'Pedido e Cotação'!F84=10),AL$31,IF(AND('Pedido e Cotação'!I84="ROX",'Pedido e Cotação'!F84=25),AM$31,IF(AND('Pedido e Cotação'!I84="ROX",'Pedido e Cotação'!F84=50),AN$31,IF(AND('Pedido e Cotação'!I84="ROX",'Pedido e Cotação'!F84=100),AO$31,IF(AND('Pedido e Cotação'!I84="ROX",'Pedido e Cotação'!F84=200),AP$31,IF(AND('Pedido e Cotação'!I84="ROX",'Pedido e Cotação'!F84=1000),AQ$31,"")))))))</f>
        <v/>
      </c>
      <c r="Z74" s="241" t="str">
        <f aca="false">IF('Pedido e Cotação'!I84=0,"",IF(AND('Pedido e Cotação'!I84="Dabcyl",'Pedido e Cotação'!F84=10),AL$30,IF(AND('Pedido e Cotação'!I84="Dabcyl",'Pedido e Cotação'!F84=25),AM$30,IF(AND('Pedido e Cotação'!I84="Dabcyl",'Pedido e Cotação'!F84=50),AN$30,IF(AND('Pedido e Cotação'!I84="Dabcyl",'Pedido e Cotação'!F84=100),AO$30,IF(AND('Pedido e Cotação'!I84="Dabcyl",'Pedido e Cotação'!F84=200),AP$30,IF(AND('Pedido e Cotação'!I84="Dabcyl",'Pedido e Cotação'!F84=1000),AQ$30,"")))))))</f>
        <v/>
      </c>
      <c r="AA74" s="242" t="str">
        <f aca="false">IF('Pedido e Cotação'!I84=0,"",IF(AND('Pedido e Cotação'!I84="Colesterol TEG",'Pedido e Cotação'!F84=10),AL$32,IF(AND('Pedido e Cotação'!I84="Colesterol TEG",'Pedido e Cotação'!F84=25),AM$32,IF(AND('Pedido e Cotação'!I84="Colesterol TEG",'Pedido e Cotação'!F84=50),AN$32,IF(AND('Pedido e Cotação'!I84="Colesterol TEG",'Pedido e Cotação'!F84=100),AO$32,IF(AND('Pedido e Cotação'!I84="Colesterol TEG",'Pedido e Cotação'!F84=200),AP$32,IF(AND('Pedido e Cotação'!I84="Colesterol TEG",'Pedido e Cotação'!F84=1000),AQ$32,"")))))))</f>
        <v/>
      </c>
      <c r="AB74" s="242" t="str">
        <f aca="false">IF('Pedido e Cotação'!I84=0,"",IF(AND('Pedido e Cotação'!I84="Ferroceno",'Pedido e Cotação'!F84=10),AL$33,IF(AND('Pedido e Cotação'!I84="Ferroceno",'Pedido e Cotação'!F84=25),AM$33,IF(AND('Pedido e Cotação'!I84="Ferroceno",'Pedido e Cotação'!F84=50),AN$33,IF(AND('Pedido e Cotação'!I84="Ferroceno",'Pedido e Cotação'!F84=100),AO$33,IF(AND('Pedido e Cotação'!I84="Ferroceno",'Pedido e Cotação'!F84=200),AP$33,IF(AND('Pedido e Cotação'!I84="Ferroceno",'Pedido e Cotação'!F84=1000),AQ$33,"")))))))</f>
        <v/>
      </c>
      <c r="AC74" s="242" t="str">
        <f aca="false">IF('Pedido e Cotação'!I84=0,"",IF(AND('Pedido e Cotação'!I84="Spacer C3",'Pedido e Cotação'!F84=10),AL$36,IF(AND('Pedido e Cotação'!I84="Spacer C3",'Pedido e Cotação'!F84=25),AM$36,IF(AND('Pedido e Cotação'!I84="Spacer C3",'Pedido e Cotação'!F84=50),AN$36,IF(AND('Pedido e Cotação'!I84="Spacer C3",'Pedido e Cotação'!F84=100),AO$36,IF(AND('Pedido e Cotação'!I84="Spacer C3",'Pedido e Cotação'!F84=200),AP$36,IF(AND('Pedido e Cotação'!I84="Spacer C3",'Pedido e Cotação'!F84=1000),AQ$36,"")))))))</f>
        <v/>
      </c>
      <c r="AD74" s="242" t="str">
        <f aca="false">IF('Pedido e Cotação'!I84=0,"",IF(AND('Pedido e Cotação'!I84="Spacer C6",'Pedido e Cotação'!F84=10),AL$37,IF(AND('Pedido e Cotação'!I84="Spacer C6",'Pedido e Cotação'!F84=25),AM$37,IF(AND('Pedido e Cotação'!I84="Spacer C6",'Pedido e Cotação'!F84=50),AN$37,IF(AND('Pedido e Cotação'!I84="Spacer C6",'Pedido e Cotação'!F84=100),AO$37,IF(AND('Pedido e Cotação'!I84="Spacer C6",'Pedido e Cotação'!F84=200),AP$37,IF(AND('Pedido e Cotação'!I84="Spacer C6",'Pedido e Cotação'!F84=1000),AQ$37,"")))))))</f>
        <v/>
      </c>
      <c r="AE74" s="242" t="str">
        <f aca="false">IF('Pedido e Cotação'!I84=0,"",IF(AND('Pedido e Cotação'!I84="Biotina",'Pedido e Cotação'!F84=10),AL$38,IF(AND('Pedido e Cotação'!I84="Biotina",'Pedido e Cotação'!F84=25),AM$38,IF(AND('Pedido e Cotação'!I84="Biotina",'Pedido e Cotação'!F84=50),AN$38,IF(AND('Pedido e Cotação'!I84="Biotina",'Pedido e Cotação'!F84=100),AO$38,IF(AND('Pedido e Cotação'!I84="Biotina",'Pedido e Cotação'!F84=200),AP$38,IF(AND('Pedido e Cotação'!I84="Biotina",'Pedido e Cotação'!F84=1000),AQ$38,"")))))))</f>
        <v/>
      </c>
      <c r="AF74" s="242" t="str">
        <f aca="false">IF('Pedido e Cotação'!I84=0,"",IF(AND('Pedido e Cotação'!I84="Fosforilação",'Pedido e Cotação'!F84=10),AL$39,IF(AND('Pedido e Cotação'!I84="Fosforilação",'Pedido e Cotação'!F84=25),AM$39,IF(AND('Pedido e Cotação'!I84="Fosforilação",'Pedido e Cotação'!F84=50),AN$39,IF(AND('Pedido e Cotação'!I84="Fosforilação",'Pedido e Cotação'!F84=100),AO$39,IF(AND('Pedido e Cotação'!I84="Fosforilação",'Pedido e Cotação'!F84=200),AP$39,IF(AND('Pedido e Cotação'!I84="Fosforilação",'Pedido e Cotação'!F84=1000),AQ$39,"")))))))</f>
        <v/>
      </c>
      <c r="AG74" s="242" t="str">
        <f aca="false">IF('Pedido e Cotação'!I84=0,"",IF(AND('Pedido e Cotação'!I84="Thiol C6",'Pedido e Cotação'!F84=10),AL$34,IF(AND('Pedido e Cotação'!I84="Thiol C6",'Pedido e Cotação'!F84=25),AM$34,IF(AND('Pedido e Cotação'!I84="Thiol C6",'Pedido e Cotação'!F84=50),AN$34,IF(AND('Pedido e Cotação'!I84="Thiol C6",'Pedido e Cotação'!F84=100),AO$34,IF(AND('Pedido e Cotação'!I84="Thiol C6",'Pedido e Cotação'!F84=200),AP$34,IF(AND('Pedido e Cotação'!I84="Thiol C6",'Pedido e Cotação'!F84=1000),AQ$34,"")))))))</f>
        <v/>
      </c>
      <c r="AH74" s="242" t="str">
        <f aca="false">IF('Pedido e Cotação'!I84=0,"",IF(AND('Pedido e Cotação'!I84="Dithiol Serinol",'Pedido e Cotação'!F84=10),AL$35,IF(AND('Pedido e Cotação'!I84="Dithiol Serinol",'Pedido e Cotação'!F84=25),AM$35,IF(AND('Pedido e Cotação'!I84="Dithiol Serinol",'Pedido e Cotação'!F84=50),AN$35,IF(AND('Pedido e Cotação'!I84="Dithiol Serinol",'Pedido e Cotação'!F84=100),AO$35,IF(AND('Pedido e Cotação'!I84="Dithiol Serinol",'Pedido e Cotação'!F84=200),AP$35,IF(AND('Pedido e Cotação'!I84="Dithiol Serinol",'Pedido e Cotação'!F84=1000),AQ$35,"")))))))</f>
        <v/>
      </c>
      <c r="AI74" s="241" t="n">
        <f aca="false">SUM(A74:AH74)</f>
        <v>0</v>
      </c>
    </row>
    <row r="75" customFormat="false" ht="12.75" hidden="false" customHeight="false" outlineLevel="0" collapsed="false">
      <c r="A75" s="241" t="str">
        <f aca="false">IF('Pedido e Cotação'!H85=0,"",IF(AND('Pedido e Cotação'!H85="FAM",'Pedido e Cotação'!F85=10),AL$6,IF(AND('Pedido e Cotação'!H85="FAM",'Pedido e Cotação'!F85=25),AM$6,IF(AND('Pedido e Cotação'!H85="FAM",'Pedido e Cotação'!F85=50),AN$6,IF(AND('Pedido e Cotação'!H85="FAM",'Pedido e Cotação'!F85=100),AO$6,IF(AND('Pedido e Cotação'!H85="FAM",'Pedido e Cotação'!F85=200),AP$6,IF(AND('Pedido e Cotação'!H85="FAM",'Pedido e Cotação'!F85=1000),AQ$6,"")))))))</f>
        <v/>
      </c>
      <c r="B75" s="241" t="str">
        <f aca="false">IF('Pedido e Cotação'!H85=0,"",IF(AND('Pedido e Cotação'!H85="Fosforilação",'Pedido e Cotação'!F85=10),AL$7,IF(AND('Pedido e Cotação'!H85="Fosforilação",'Pedido e Cotação'!F85=25),AM$7,IF(AND('Pedido e Cotação'!H85="Fosforilação",'Pedido e Cotação'!F85=50),AN$7,IF(AND('Pedido e Cotação'!H85="Fosforilação",'Pedido e Cotação'!F85=100),AO$7,IF(AND('Pedido e Cotação'!H85="Fosforilação",'Pedido e Cotação'!F85=200),AP$7,IF(AND('Pedido e Cotação'!H85="Fosforilação",'Pedido e Cotação'!F85=1000),AQ$7,"")))))))</f>
        <v/>
      </c>
      <c r="C75" s="241" t="str">
        <f aca="false">IF('Pedido e Cotação'!H85=0,"",IF(AND('Pedido e Cotação'!H85="Quasar 570",'Pedido e Cotação'!F85=10),AL$8,IF(AND('Pedido e Cotação'!H85="Quasar 570",'Pedido e Cotação'!F85=25),AM$8,IF(AND('Pedido e Cotação'!H85="Quasar 570",'Pedido e Cotação'!F85=50),AN$8,IF(AND('Pedido e Cotação'!H85="Quasar 570",'Pedido e Cotação'!F85=100),AO$8,IF(AND('Pedido e Cotação'!H85="Quasar 570",'Pedido e Cotação'!F85=200),AP$8,IF(AND('Pedido e Cotação'!H85="Quasar 570",'Pedido e Cotação'!F85=1000),AQ$8,"")))))))</f>
        <v/>
      </c>
      <c r="D75" s="241" t="str">
        <f aca="false">IF('Pedido e Cotação'!H85=0,"",IF(AND('Pedido e Cotação'!H85="Quasar 670",'Pedido e Cotação'!F85=10),AL$9,IF(AND('Pedido e Cotação'!H85="Quasar 670",'Pedido e Cotação'!F85=25),AM$9,IF(AND('Pedido e Cotação'!H85="Quasar 670",'Pedido e Cotação'!F85=50),AN$9,IF(AND('Pedido e Cotação'!H85="Quasar 670",'Pedido e Cotação'!F85=100),AO$9,IF(AND('Pedido e Cotação'!H85="Quasar 670",'Pedido e Cotação'!F85=200),AP$9,IF(AND('Pedido e Cotação'!H85="Quasar 670",'Pedido e Cotação'!F85=1000),AQ$9,"")))))))</f>
        <v/>
      </c>
      <c r="E75" s="241" t="str">
        <f aca="false">IF('Pedido e Cotação'!H85=0,"",IF(AND('Pedido e Cotação'!H85="Quasar 705",'Pedido e Cotação'!F85=10),AL$10,IF(AND('Pedido e Cotação'!H85="Quasar 705",'Pedido e Cotação'!F85=25),AM$10,IF(AND('Pedido e Cotação'!H85="Quasar 705",'Pedido e Cotação'!F85=50),AN$10,IF(AND('Pedido e Cotação'!H85="Quasar 705",'Pedido e Cotação'!F85=100),AO$10,IF(AND('Pedido e Cotação'!H85="Quasar 705",'Pedido e Cotação'!F85=200),AP$10,IF(AND('Pedido e Cotação'!H85="Quasar 705",'Pedido e Cotação'!F85=1000),AQ$10,"")))))))</f>
        <v/>
      </c>
      <c r="F75" s="241" t="str">
        <f aca="false">IF('Pedido e Cotação'!H85=0,"",IF(AND('Pedido e Cotação'!H85="CAL Flúor Orange 560",'Pedido e Cotação'!F85=10),AL$11,IF(AND('Pedido e Cotação'!H85="CAL Flúor Orange 560",'Pedido e Cotação'!F85=25),AM$11,IF(AND('Pedido e Cotação'!H85="CAL Flúor Orange 560",'Pedido e Cotação'!F85=50),AN$11,IF(AND('Pedido e Cotação'!H85="CAL Flúor Orange 560",'Pedido e Cotação'!F85=100),AO$11,IF(AND('Pedido e Cotação'!H85="CAL Flúor Orange 560",'Pedido e Cotação'!F85=200),AP$11,IF(AND('Pedido e Cotação'!H85="CAL Flúor Orange 560",'Pedido e Cotação'!F85=1000),AQ$11,"")))))))</f>
        <v/>
      </c>
      <c r="G75" s="241" t="str">
        <f aca="false">IF('Pedido e Cotação'!H85=0,"",IF(AND('Pedido e Cotação'!H85="CAL Flúor Red 590",'Pedido e Cotação'!F85=10),AL$12,IF(AND('Pedido e Cotação'!H85="CAL Flúor Red 590",'Pedido e Cotação'!F85=25),AM$12,IF(AND('Pedido e Cotação'!H85="CAL Flúor Red 590",'Pedido e Cotação'!F85=50),AN$12,IF(AND('Pedido e Cotação'!H85="CAL Flúor Red 590",'Pedido e Cotação'!F85=100),AO$12,IF(AND('Pedido e Cotação'!H85="CAL Flúor Red 590",'Pedido e Cotação'!F85=200),AP$12,IF(AND('Pedido e Cotação'!H85="CAL Flúor Red 590",'Pedido e Cotação'!F85=1000),AQ$12,"")))))))</f>
        <v/>
      </c>
      <c r="H75" s="241" t="str">
        <f aca="false">IF('Pedido e Cotação'!H85=0,"",IF(AND('Pedido e Cotação'!H85="CAL Flúor Red 610",'Pedido e Cotação'!F85=10),AL$13,IF(AND('Pedido e Cotação'!H85="CAL Flúor Red 610",'Pedido e Cotação'!F85=25),AM$13,IF(AND('Pedido e Cotação'!H85="CAL Flúor Red 610",'Pedido e Cotação'!F85=50),AN$13,IF(AND('Pedido e Cotação'!H85="CAL Flúor Red 610",'Pedido e Cotação'!F85=100),AO$13,IF(AND('Pedido e Cotação'!H85="CAL Flúor Red 610",'Pedido e Cotação'!F85=200),AP$13,IF(AND('Pedido e Cotação'!H85="CAL Flúor Red 610",'Pedido e Cotação'!F85=1000),AQ$13,"")))))))</f>
        <v/>
      </c>
      <c r="I75" s="241" t="str">
        <f aca="false">IF('Pedido e Cotação'!H85=0,"",IF(AND('Pedido e Cotação'!H85="TET",'Pedido e Cotação'!F85=10),AL$14,IF(AND('Pedido e Cotação'!H85="TET",'Pedido e Cotação'!F85=25),AM$14,IF(AND('Pedido e Cotação'!H85="TET",'Pedido e Cotação'!F85=50),AN$14,IF(AND('Pedido e Cotação'!H85="TET",'Pedido e Cotação'!F85=100),AO$14,IF(AND('Pedido e Cotação'!H85="TET",'Pedido e Cotação'!F85=200),AP$14,IF(AND('Pedido e Cotação'!H85="TET",'Pedido e Cotação'!F85=1000),AQ$14,"")))))))</f>
        <v/>
      </c>
      <c r="J75" s="241" t="str">
        <f aca="false">IF('Pedido e Cotação'!H85=0,"",IF(AND('Pedido e Cotação'!H85="PEG-6",'Pedido e Cotação'!F85=10),AL$19,IF(AND('Pedido e Cotação'!H85="PEG-6",'Pedido e Cotação'!F85=25),AM$19,IF(AND('Pedido e Cotação'!H85="PEG-6",'Pedido e Cotação'!F85=50),AN$19,IF(AND('Pedido e Cotação'!H85="PEG-6",'Pedido e Cotação'!F85=100),AO$19,IF(AND('Pedido e Cotação'!H85="PEG-6",'Pedido e Cotação'!F85=200),AP$19,IF(AND('Pedido e Cotação'!H85="PEG-6",'Pedido e Cotação'!F85=1000),AQ$19,"")))))))</f>
        <v/>
      </c>
      <c r="K75" s="241" t="str">
        <f aca="false">IF('Pedido e Cotação'!H85=0,"",IF(AND('Pedido e Cotação'!H85="Biotina",'Pedido e Cotação'!F85=10),AL$18,IF(AND('Pedido e Cotação'!H85="Biotina",'Pedido e Cotação'!F85=25),AM$18,IF(AND('Pedido e Cotação'!H85="Biotina",'Pedido e Cotação'!F85=50),AN$18,IF(AND('Pedido e Cotação'!H85="Biotina",'Pedido e Cotação'!F85=100),AO$18,IF(AND('Pedido e Cotação'!H85="Biotina",'Pedido e Cotação'!F85=200),AP$18,IF(AND('Pedido e Cotação'!H85="Biotina",'Pedido e Cotação'!F85=1000),AQ$18,"")))))))</f>
        <v/>
      </c>
      <c r="L75" s="241" t="str">
        <f aca="false">IF('Pedido e Cotação'!H85=0,"",IF(AND('Pedido e Cotação'!H85="Thiol C6",'Pedido e Cotação'!F85=10),AL$22,IF(AND('Pedido e Cotação'!H85="Thiol C6",'Pedido e Cotação'!F85=25),AM$22,IF(AND('Pedido e Cotação'!H85="Thiol C6",'Pedido e Cotação'!F85=50),AN$22,IF(AND('Pedido e Cotação'!H85="Thiol C6",'Pedido e Cotação'!F85=100),AO$22,IF(AND('Pedido e Cotação'!H85="Thiol C6",'Pedido e Cotação'!F85=200),AP$22,IF(AND('Pedido e Cotação'!H85="Thiol C6",'Pedido e Cotação'!F85=1000),AQ$22,"")))))))</f>
        <v/>
      </c>
      <c r="M75" s="241" t="str">
        <f aca="false">IF('Pedido e Cotação'!H85=0,"",IF(AND('Pedido e Cotação'!H85="Cy3",'Pedido e Cotação'!F85=10),AL$16,IF(AND('Pedido e Cotação'!H85="Cy3",'Pedido e Cotação'!F85=25),AM$16,IF(AND('Pedido e Cotação'!H85="Cy3",'Pedido e Cotação'!F85=50),AN$16,IF(AND('Pedido e Cotação'!H85="Cy3",'Pedido e Cotação'!F85=100),AO$16,IF(AND('Pedido e Cotação'!H85="Cy3",'Pedido e Cotação'!F85=200),AP$16,IF(AND('Pedido e Cotação'!H85="Cy3",'Pedido e Cotação'!F85=1000),AQ$16,"")))))))</f>
        <v/>
      </c>
      <c r="N75" s="241" t="str">
        <f aca="false">IF('Pedido e Cotação'!H85=0,"",IF(AND('Pedido e Cotação'!H85="Cy5",'Pedido e Cotação'!F85=10),AL$17,IF(AND('Pedido e Cotação'!H85="Cy5",'Pedido e Cotação'!F85=25),AM$17,IF(AND('Pedido e Cotação'!H85="Cy5",'Pedido e Cotação'!F85=50),AN$17,IF(AND('Pedido e Cotação'!H85="Cy5",'Pedido e Cotação'!F85=100),AO$17,IF(AND('Pedido e Cotação'!H85="Cy5",'Pedido e Cotação'!F85=200),AP$17,IF(AND('Pedido e Cotação'!H85="Cy5",'Pedido e Cotação'!F85=1000),AQ$17,"")))))))</f>
        <v/>
      </c>
      <c r="O75" s="241" t="str">
        <f aca="false">IF('Pedido e Cotação'!H85=0,"",IF(AND('Pedido e Cotação'!H85="C3 Spacer",'Pedido e Cotação'!F85=10),AL$20,IF(AND('Pedido e Cotação'!H85="C3 Spacer",'Pedido e Cotação'!F85=25),AM$20,IF(AND('Pedido e Cotação'!H85="C3 Spacer",'Pedido e Cotação'!F85=50),AN$20,IF(AND('Pedido e Cotação'!H85="C3 Spacer",'Pedido e Cotação'!F85=100),AO$20,IF(AND('Pedido e Cotação'!H85="C3 Spacer",'Pedido e Cotação'!F85=200),AP$20,IF(AND('Pedido e Cotação'!H85="C3 Spacer",'Pedido e Cotação'!F85=1000),AQ$20,"")))))))</f>
        <v/>
      </c>
      <c r="P75" s="241" t="str">
        <f aca="false">IF('Pedido e Cotação'!H85=0,"",IF(AND('Pedido e Cotação'!H85="C6 Spacer",'Pedido e Cotação'!F85=10),AL$21,IF(AND('Pedido e Cotação'!H85="C6 Spacer",'Pedido e Cotação'!F85=25),AM$21,IF(AND('Pedido e Cotação'!H85="C6 Spacer",'Pedido e Cotação'!F85=50),AN$21,IF(AND('Pedido e Cotação'!H85="C6 Spacer",'Pedido e Cotação'!F85=100),AO$21,IF(AND('Pedido e Cotação'!H85="C6 Spacer",'Pedido e Cotação'!F85=200),AP$21,IF(AND('Pedido e Cotação'!H85="C6 Spacer",'Pedido e Cotação'!F85=1000),AQ$21,"")))))))</f>
        <v/>
      </c>
      <c r="Q75" s="241" t="str">
        <f aca="false">IF('Pedido e Cotação'!H85=0,"",IF(AND('Pedido e Cotação'!H85="HEX",'Pedido e Cotação'!F85=10),AL$15,IF(AND('Pedido e Cotação'!H85="HEX",'Pedido e Cotação'!F85=25),AM$15,IF(AND('Pedido e Cotação'!H85="HEX",'Pedido e Cotação'!F85=50),AN$15,IF(AND('Pedido e Cotação'!H85="HEX",'Pedido e Cotação'!F85=100),AO$15,IF(AND('Pedido e Cotação'!H85="HEX",'Pedido e Cotação'!F85=200),AP$15,IF(AND('Pedido e Cotação'!H85="HEX",'Pedido e Cotação'!F85=1000),AQ$15,"")))))))</f>
        <v/>
      </c>
      <c r="R75" s="241" t="str">
        <f aca="false">IF('Pedido e Cotação'!H85=0,"",IF(AND('Pedido e Cotação'!H85="Amino C6",'Pedido e Cotação'!F85=10),AL$23,IF(AND('Pedido e Cotação'!H85="Amino C6",'Pedido e Cotação'!F85=25),AM$23,IF(AND('Pedido e Cotação'!H85="Amino C6",'Pedido e Cotação'!F85=50),AN$23,IF(AND('Pedido e Cotação'!H85="Amino C6",'Pedido e Cotação'!F85=100),AO$23,IF(AND('Pedido e Cotação'!H85="Amino C6",'Pedido e Cotação'!F85=200),AP$23,IF(AND('Pedido e Cotação'!H85="Amino C6",'Pedido e Cotação'!F85=1000),AQ$23,"")))))))</f>
        <v/>
      </c>
      <c r="S75" s="241" t="str">
        <f aca="false">IF('Pedido e Cotação'!I85=0,"",IF(AND('Pedido e Cotação'!I85="FAM",'Pedido e Cotação'!F85=10),AL$24,IF(AND('Pedido e Cotação'!I85="FAM",'Pedido e Cotação'!F85=25),AM$24,IF(AND('Pedido e Cotação'!I85="FAM",'Pedido e Cotação'!F85=50),AN$24,IF(AND('Pedido e Cotação'!I85="FAM",'Pedido e Cotação'!F85=100),AO$24,IF(AND('Pedido e Cotação'!I85="FAM",'Pedido e Cotação'!F85=200),AP$24,IF(AND('Pedido e Cotação'!I85="FAM",'Pedido e Cotação'!F85=1000),AQ$24,"")))))))</f>
        <v/>
      </c>
      <c r="T75" s="241" t="str">
        <f aca="false">IF('Pedido e Cotação'!I85=0,"",IF(AND('Pedido e Cotação'!I85="Amino On",'Pedido e Cotação'!F85=10),AL$25,IF(AND('Pedido e Cotação'!I85="Amino On",'Pedido e Cotação'!F85=25),AM$25,IF(AND('Pedido e Cotação'!I85="Amino On",'Pedido e Cotação'!F85=50),AN$25,IF(AND('Pedido e Cotação'!I85="Amino On",'Pedido e Cotação'!F85=100),AO$25,IF(AND('Pedido e Cotação'!I85="Amino On",'Pedido e Cotação'!F85=200),AP$25,IF(AND('Pedido e Cotação'!I85="Amino On",'Pedido e Cotação'!F85=1000),AQ$25,"")))))))</f>
        <v/>
      </c>
      <c r="U75" s="241" t="str">
        <f aca="false">IF('Pedido e Cotação'!I85=0,"",IF(AND('Pedido e Cotação'!I85="TAMRA",'Pedido e Cotação'!F85=10),AL$26,IF(AND('Pedido e Cotação'!I85="TAMRA",'Pedido e Cotação'!F85=25),AM$26,IF(AND('Pedido e Cotação'!I85="TAMRA",'Pedido e Cotação'!F85=50),AN$26,IF(AND('Pedido e Cotação'!I85="TAMRA",'Pedido e Cotação'!F85=100),AO$26,IF(AND('Pedido e Cotação'!I85="TAMRA",'Pedido e Cotação'!F85=200),AP$26,IF(AND('Pedido e Cotação'!I85="TAMRA",'Pedido e Cotação'!F85=1000),AQ$26,"")))))))</f>
        <v/>
      </c>
      <c r="V75" s="241" t="str">
        <f aca="false">IF('Pedido e Cotação'!I85=0,"",IF(AND('Pedido e Cotação'!I85="BHQ 1",'Pedido e Cotação'!F85=10),AL$27,IF(AND('Pedido e Cotação'!I85="BHQ 1",'Pedido e Cotação'!F85=25),AM$27,IF(AND('Pedido e Cotação'!I85="BHQ 1",'Pedido e Cotação'!F85=50),AN$27,IF(AND('Pedido e Cotação'!I85="BHQ 1",'Pedido e Cotação'!F85=100),AO$27,IF(AND('Pedido e Cotação'!I85="BHQ 1",'Pedido e Cotação'!F85=200),AP$27,IF(AND('Pedido e Cotação'!I85="BHQ 1",'Pedido e Cotação'!F85=1000),AQ$27,"")))))))</f>
        <v/>
      </c>
      <c r="W75" s="241" t="str">
        <f aca="false">IF('Pedido e Cotação'!I85=0,"",IF(AND('Pedido e Cotação'!I85="BHQ 2",'Pedido e Cotação'!F85=10),AL$28,IF(AND('Pedido e Cotação'!I85="BHQ 2",'Pedido e Cotação'!F85=25),AM$28,IF(AND('Pedido e Cotação'!I85="BHQ 2",'Pedido e Cotação'!F85=50),AN$28,IF(AND('Pedido e Cotação'!I85="BHQ 2",'Pedido e Cotação'!F85=100),AO$28,IF(AND('Pedido e Cotação'!I85="BHQ 2",'Pedido e Cotação'!F85=200),AP$28,IF(AND('Pedido e Cotação'!I85="BHQ 2",'Pedido e Cotação'!F85=1000),AQ$28,"")))))))</f>
        <v/>
      </c>
      <c r="X75" s="241" t="str">
        <f aca="false">IF('Pedido e Cotação'!I85=0,"",IF(AND('Pedido e Cotação'!I85="BHQ 3",'Pedido e Cotação'!F85=10),AL$29,IF(AND('Pedido e Cotação'!I85="BHQ 3",'Pedido e Cotação'!F85=25),AM$29,IF(AND('Pedido e Cotação'!I85="BHQ 3",'Pedido e Cotação'!F85=50),AN$29,IF(AND('Pedido e Cotação'!I85="BHQ 3",'Pedido e Cotação'!F85=100),AO$29,IF(AND('Pedido e Cotação'!I85="BHQ 3",'Pedido e Cotação'!F85=200),AP$29,IF(AND('Pedido e Cotação'!I85="BHQ 3",'Pedido e Cotação'!F85=1000),AQ$29,"")))))))</f>
        <v/>
      </c>
      <c r="Y75" s="241" t="str">
        <f aca="false">IF('Pedido e Cotação'!I85=0,"",IF(AND('Pedido e Cotação'!I85="ROX",'Pedido e Cotação'!F85=10),AL$31,IF(AND('Pedido e Cotação'!I85="ROX",'Pedido e Cotação'!F85=25),AM$31,IF(AND('Pedido e Cotação'!I85="ROX",'Pedido e Cotação'!F85=50),AN$31,IF(AND('Pedido e Cotação'!I85="ROX",'Pedido e Cotação'!F85=100),AO$31,IF(AND('Pedido e Cotação'!I85="ROX",'Pedido e Cotação'!F85=200),AP$31,IF(AND('Pedido e Cotação'!I85="ROX",'Pedido e Cotação'!F85=1000),AQ$31,"")))))))</f>
        <v/>
      </c>
      <c r="Z75" s="241" t="str">
        <f aca="false">IF('Pedido e Cotação'!I85=0,"",IF(AND('Pedido e Cotação'!I85="Dabcyl",'Pedido e Cotação'!F85=10),AL$30,IF(AND('Pedido e Cotação'!I85="Dabcyl",'Pedido e Cotação'!F85=25),AM$30,IF(AND('Pedido e Cotação'!I85="Dabcyl",'Pedido e Cotação'!F85=50),AN$30,IF(AND('Pedido e Cotação'!I85="Dabcyl",'Pedido e Cotação'!F85=100),AO$30,IF(AND('Pedido e Cotação'!I85="Dabcyl",'Pedido e Cotação'!F85=200),AP$30,IF(AND('Pedido e Cotação'!I85="Dabcyl",'Pedido e Cotação'!F85=1000),AQ$30,"")))))))</f>
        <v/>
      </c>
      <c r="AA75" s="242" t="str">
        <f aca="false">IF('Pedido e Cotação'!I85=0,"",IF(AND('Pedido e Cotação'!I85="Colesterol TEG",'Pedido e Cotação'!F85=10),AL$32,IF(AND('Pedido e Cotação'!I85="Colesterol TEG",'Pedido e Cotação'!F85=25),AM$32,IF(AND('Pedido e Cotação'!I85="Colesterol TEG",'Pedido e Cotação'!F85=50),AN$32,IF(AND('Pedido e Cotação'!I85="Colesterol TEG",'Pedido e Cotação'!F85=100),AO$32,IF(AND('Pedido e Cotação'!I85="Colesterol TEG",'Pedido e Cotação'!F85=200),AP$32,IF(AND('Pedido e Cotação'!I85="Colesterol TEG",'Pedido e Cotação'!F85=1000),AQ$32,"")))))))</f>
        <v/>
      </c>
      <c r="AB75" s="242" t="str">
        <f aca="false">IF('Pedido e Cotação'!I85=0,"",IF(AND('Pedido e Cotação'!I85="Ferroceno",'Pedido e Cotação'!F85=10),AL$33,IF(AND('Pedido e Cotação'!I85="Ferroceno",'Pedido e Cotação'!F85=25),AM$33,IF(AND('Pedido e Cotação'!I85="Ferroceno",'Pedido e Cotação'!F85=50),AN$33,IF(AND('Pedido e Cotação'!I85="Ferroceno",'Pedido e Cotação'!F85=100),AO$33,IF(AND('Pedido e Cotação'!I85="Ferroceno",'Pedido e Cotação'!F85=200),AP$33,IF(AND('Pedido e Cotação'!I85="Ferroceno",'Pedido e Cotação'!F85=1000),AQ$33,"")))))))</f>
        <v/>
      </c>
      <c r="AC75" s="242" t="str">
        <f aca="false">IF('Pedido e Cotação'!I85=0,"",IF(AND('Pedido e Cotação'!I85="Spacer C3",'Pedido e Cotação'!F85=10),AL$36,IF(AND('Pedido e Cotação'!I85="Spacer C3",'Pedido e Cotação'!F85=25),AM$36,IF(AND('Pedido e Cotação'!I85="Spacer C3",'Pedido e Cotação'!F85=50),AN$36,IF(AND('Pedido e Cotação'!I85="Spacer C3",'Pedido e Cotação'!F85=100),AO$36,IF(AND('Pedido e Cotação'!I85="Spacer C3",'Pedido e Cotação'!F85=200),AP$36,IF(AND('Pedido e Cotação'!I85="Spacer C3",'Pedido e Cotação'!F85=1000),AQ$36,"")))))))</f>
        <v/>
      </c>
      <c r="AD75" s="242" t="str">
        <f aca="false">IF('Pedido e Cotação'!I85=0,"",IF(AND('Pedido e Cotação'!I85="Spacer C6",'Pedido e Cotação'!F85=10),AL$37,IF(AND('Pedido e Cotação'!I85="Spacer C6",'Pedido e Cotação'!F85=25),AM$37,IF(AND('Pedido e Cotação'!I85="Spacer C6",'Pedido e Cotação'!F85=50),AN$37,IF(AND('Pedido e Cotação'!I85="Spacer C6",'Pedido e Cotação'!F85=100),AO$37,IF(AND('Pedido e Cotação'!I85="Spacer C6",'Pedido e Cotação'!F85=200),AP$37,IF(AND('Pedido e Cotação'!I85="Spacer C6",'Pedido e Cotação'!F85=1000),AQ$37,"")))))))</f>
        <v/>
      </c>
      <c r="AE75" s="242" t="str">
        <f aca="false">IF('Pedido e Cotação'!I85=0,"",IF(AND('Pedido e Cotação'!I85="Biotina",'Pedido e Cotação'!F85=10),AL$38,IF(AND('Pedido e Cotação'!I85="Biotina",'Pedido e Cotação'!F85=25),AM$38,IF(AND('Pedido e Cotação'!I85="Biotina",'Pedido e Cotação'!F85=50),AN$38,IF(AND('Pedido e Cotação'!I85="Biotina",'Pedido e Cotação'!F85=100),AO$38,IF(AND('Pedido e Cotação'!I85="Biotina",'Pedido e Cotação'!F85=200),AP$38,IF(AND('Pedido e Cotação'!I85="Biotina",'Pedido e Cotação'!F85=1000),AQ$38,"")))))))</f>
        <v/>
      </c>
      <c r="AF75" s="242" t="str">
        <f aca="false">IF('Pedido e Cotação'!I85=0,"",IF(AND('Pedido e Cotação'!I85="Fosforilação",'Pedido e Cotação'!F85=10),AL$39,IF(AND('Pedido e Cotação'!I85="Fosforilação",'Pedido e Cotação'!F85=25),AM$39,IF(AND('Pedido e Cotação'!I85="Fosforilação",'Pedido e Cotação'!F85=50),AN$39,IF(AND('Pedido e Cotação'!I85="Fosforilação",'Pedido e Cotação'!F85=100),AO$39,IF(AND('Pedido e Cotação'!I85="Fosforilação",'Pedido e Cotação'!F85=200),AP$39,IF(AND('Pedido e Cotação'!I85="Fosforilação",'Pedido e Cotação'!F85=1000),AQ$39,"")))))))</f>
        <v/>
      </c>
      <c r="AG75" s="242" t="str">
        <f aca="false">IF('Pedido e Cotação'!I85=0,"",IF(AND('Pedido e Cotação'!I85="Thiol C6",'Pedido e Cotação'!F85=10),AL$34,IF(AND('Pedido e Cotação'!I85="Thiol C6",'Pedido e Cotação'!F85=25),AM$34,IF(AND('Pedido e Cotação'!I85="Thiol C6",'Pedido e Cotação'!F85=50),AN$34,IF(AND('Pedido e Cotação'!I85="Thiol C6",'Pedido e Cotação'!F85=100),AO$34,IF(AND('Pedido e Cotação'!I85="Thiol C6",'Pedido e Cotação'!F85=200),AP$34,IF(AND('Pedido e Cotação'!I85="Thiol C6",'Pedido e Cotação'!F85=1000),AQ$34,"")))))))</f>
        <v/>
      </c>
      <c r="AH75" s="242" t="str">
        <f aca="false">IF('Pedido e Cotação'!I85=0,"",IF(AND('Pedido e Cotação'!I85="Dithiol Serinol",'Pedido e Cotação'!F85=10),AL$35,IF(AND('Pedido e Cotação'!I85="Dithiol Serinol",'Pedido e Cotação'!F85=25),AM$35,IF(AND('Pedido e Cotação'!I85="Dithiol Serinol",'Pedido e Cotação'!F85=50),AN$35,IF(AND('Pedido e Cotação'!I85="Dithiol Serinol",'Pedido e Cotação'!F85=100),AO$35,IF(AND('Pedido e Cotação'!I85="Dithiol Serinol",'Pedido e Cotação'!F85=200),AP$35,IF(AND('Pedido e Cotação'!I85="Dithiol Serinol",'Pedido e Cotação'!F85=1000),AQ$35,"")))))))</f>
        <v/>
      </c>
      <c r="AI75" s="241" t="n">
        <f aca="false">SUM(A75:AH75)</f>
        <v>0</v>
      </c>
    </row>
    <row r="76" customFormat="false" ht="12.75" hidden="false" customHeight="false" outlineLevel="0" collapsed="false">
      <c r="A76" s="241" t="str">
        <f aca="false">IF('Pedido e Cotação'!H86=0,"",IF(AND('Pedido e Cotação'!H86="FAM",'Pedido e Cotação'!F86=10),AL$6,IF(AND('Pedido e Cotação'!H86="FAM",'Pedido e Cotação'!F86=25),AM$6,IF(AND('Pedido e Cotação'!H86="FAM",'Pedido e Cotação'!F86=50),AN$6,IF(AND('Pedido e Cotação'!H86="FAM",'Pedido e Cotação'!F86=100),AO$6,IF(AND('Pedido e Cotação'!H86="FAM",'Pedido e Cotação'!F86=200),AP$6,IF(AND('Pedido e Cotação'!H86="FAM",'Pedido e Cotação'!F86=1000),AQ$6,"")))))))</f>
        <v/>
      </c>
      <c r="B76" s="241" t="str">
        <f aca="false">IF('Pedido e Cotação'!H86=0,"",IF(AND('Pedido e Cotação'!H86="Fosforilação",'Pedido e Cotação'!F86=10),AL$7,IF(AND('Pedido e Cotação'!H86="Fosforilação",'Pedido e Cotação'!F86=25),AM$7,IF(AND('Pedido e Cotação'!H86="Fosforilação",'Pedido e Cotação'!F86=50),AN$7,IF(AND('Pedido e Cotação'!H86="Fosforilação",'Pedido e Cotação'!F86=100),AO$7,IF(AND('Pedido e Cotação'!H86="Fosforilação",'Pedido e Cotação'!F86=200),AP$7,IF(AND('Pedido e Cotação'!H86="Fosforilação",'Pedido e Cotação'!F86=1000),AQ$7,"")))))))</f>
        <v/>
      </c>
      <c r="C76" s="241" t="str">
        <f aca="false">IF('Pedido e Cotação'!H86=0,"",IF(AND('Pedido e Cotação'!H86="Quasar 570",'Pedido e Cotação'!F86=10),AL$8,IF(AND('Pedido e Cotação'!H86="Quasar 570",'Pedido e Cotação'!F86=25),AM$8,IF(AND('Pedido e Cotação'!H86="Quasar 570",'Pedido e Cotação'!F86=50),AN$8,IF(AND('Pedido e Cotação'!H86="Quasar 570",'Pedido e Cotação'!F86=100),AO$8,IF(AND('Pedido e Cotação'!H86="Quasar 570",'Pedido e Cotação'!F86=200),AP$8,IF(AND('Pedido e Cotação'!H86="Quasar 570",'Pedido e Cotação'!F86=1000),AQ$8,"")))))))</f>
        <v/>
      </c>
      <c r="D76" s="241" t="str">
        <f aca="false">IF('Pedido e Cotação'!H86=0,"",IF(AND('Pedido e Cotação'!H86="Quasar 670",'Pedido e Cotação'!F86=10),AL$9,IF(AND('Pedido e Cotação'!H86="Quasar 670",'Pedido e Cotação'!F86=25),AM$9,IF(AND('Pedido e Cotação'!H86="Quasar 670",'Pedido e Cotação'!F86=50),AN$9,IF(AND('Pedido e Cotação'!H86="Quasar 670",'Pedido e Cotação'!F86=100),AO$9,IF(AND('Pedido e Cotação'!H86="Quasar 670",'Pedido e Cotação'!F86=200),AP$9,IF(AND('Pedido e Cotação'!H86="Quasar 670",'Pedido e Cotação'!F86=1000),AQ$9,"")))))))</f>
        <v/>
      </c>
      <c r="E76" s="241" t="str">
        <f aca="false">IF('Pedido e Cotação'!H86=0,"",IF(AND('Pedido e Cotação'!H86="Quasar 705",'Pedido e Cotação'!F86=10),AL$10,IF(AND('Pedido e Cotação'!H86="Quasar 705",'Pedido e Cotação'!F86=25),AM$10,IF(AND('Pedido e Cotação'!H86="Quasar 705",'Pedido e Cotação'!F86=50),AN$10,IF(AND('Pedido e Cotação'!H86="Quasar 705",'Pedido e Cotação'!F86=100),AO$10,IF(AND('Pedido e Cotação'!H86="Quasar 705",'Pedido e Cotação'!F86=200),AP$10,IF(AND('Pedido e Cotação'!H86="Quasar 705",'Pedido e Cotação'!F86=1000),AQ$10,"")))))))</f>
        <v/>
      </c>
      <c r="F76" s="241" t="str">
        <f aca="false">IF('Pedido e Cotação'!H86=0,"",IF(AND('Pedido e Cotação'!H86="CAL Flúor Orange 560",'Pedido e Cotação'!F86=10),AL$11,IF(AND('Pedido e Cotação'!H86="CAL Flúor Orange 560",'Pedido e Cotação'!F86=25),AM$11,IF(AND('Pedido e Cotação'!H86="CAL Flúor Orange 560",'Pedido e Cotação'!F86=50),AN$11,IF(AND('Pedido e Cotação'!H86="CAL Flúor Orange 560",'Pedido e Cotação'!F86=100),AO$11,IF(AND('Pedido e Cotação'!H86="CAL Flúor Orange 560",'Pedido e Cotação'!F86=200),AP$11,IF(AND('Pedido e Cotação'!H86="CAL Flúor Orange 560",'Pedido e Cotação'!F86=1000),AQ$11,"")))))))</f>
        <v/>
      </c>
      <c r="G76" s="241" t="str">
        <f aca="false">IF('Pedido e Cotação'!H86=0,"",IF(AND('Pedido e Cotação'!H86="CAL Flúor Red 590",'Pedido e Cotação'!F86=10),AL$12,IF(AND('Pedido e Cotação'!H86="CAL Flúor Red 590",'Pedido e Cotação'!F86=25),AM$12,IF(AND('Pedido e Cotação'!H86="CAL Flúor Red 590",'Pedido e Cotação'!F86=50),AN$12,IF(AND('Pedido e Cotação'!H86="CAL Flúor Red 590",'Pedido e Cotação'!F86=100),AO$12,IF(AND('Pedido e Cotação'!H86="CAL Flúor Red 590",'Pedido e Cotação'!F86=200),AP$12,IF(AND('Pedido e Cotação'!H86="CAL Flúor Red 590",'Pedido e Cotação'!F86=1000),AQ$12,"")))))))</f>
        <v/>
      </c>
      <c r="H76" s="241" t="str">
        <f aca="false">IF('Pedido e Cotação'!H86=0,"",IF(AND('Pedido e Cotação'!H86="CAL Flúor Red 610",'Pedido e Cotação'!F86=10),AL$13,IF(AND('Pedido e Cotação'!H86="CAL Flúor Red 610",'Pedido e Cotação'!F86=25),AM$13,IF(AND('Pedido e Cotação'!H86="CAL Flúor Red 610",'Pedido e Cotação'!F86=50),AN$13,IF(AND('Pedido e Cotação'!H86="CAL Flúor Red 610",'Pedido e Cotação'!F86=100),AO$13,IF(AND('Pedido e Cotação'!H86="CAL Flúor Red 610",'Pedido e Cotação'!F86=200),AP$13,IF(AND('Pedido e Cotação'!H86="CAL Flúor Red 610",'Pedido e Cotação'!F86=1000),AQ$13,"")))))))</f>
        <v/>
      </c>
      <c r="I76" s="241" t="str">
        <f aca="false">IF('Pedido e Cotação'!H86=0,"",IF(AND('Pedido e Cotação'!H86="TET",'Pedido e Cotação'!F86=10),AL$14,IF(AND('Pedido e Cotação'!H86="TET",'Pedido e Cotação'!F86=25),AM$14,IF(AND('Pedido e Cotação'!H86="TET",'Pedido e Cotação'!F86=50),AN$14,IF(AND('Pedido e Cotação'!H86="TET",'Pedido e Cotação'!F86=100),AO$14,IF(AND('Pedido e Cotação'!H86="TET",'Pedido e Cotação'!F86=200),AP$14,IF(AND('Pedido e Cotação'!H86="TET",'Pedido e Cotação'!F86=1000),AQ$14,"")))))))</f>
        <v/>
      </c>
      <c r="J76" s="241" t="str">
        <f aca="false">IF('Pedido e Cotação'!H86=0,"",IF(AND('Pedido e Cotação'!H86="PEG-6",'Pedido e Cotação'!F86=10),AL$19,IF(AND('Pedido e Cotação'!H86="PEG-6",'Pedido e Cotação'!F86=25),AM$19,IF(AND('Pedido e Cotação'!H86="PEG-6",'Pedido e Cotação'!F86=50),AN$19,IF(AND('Pedido e Cotação'!H86="PEG-6",'Pedido e Cotação'!F86=100),AO$19,IF(AND('Pedido e Cotação'!H86="PEG-6",'Pedido e Cotação'!F86=200),AP$19,IF(AND('Pedido e Cotação'!H86="PEG-6",'Pedido e Cotação'!F86=1000),AQ$19,"")))))))</f>
        <v/>
      </c>
      <c r="K76" s="241" t="str">
        <f aca="false">IF('Pedido e Cotação'!H86=0,"",IF(AND('Pedido e Cotação'!H86="Biotina",'Pedido e Cotação'!F86=10),AL$18,IF(AND('Pedido e Cotação'!H86="Biotina",'Pedido e Cotação'!F86=25),AM$18,IF(AND('Pedido e Cotação'!H86="Biotina",'Pedido e Cotação'!F86=50),AN$18,IF(AND('Pedido e Cotação'!H86="Biotina",'Pedido e Cotação'!F86=100),AO$18,IF(AND('Pedido e Cotação'!H86="Biotina",'Pedido e Cotação'!F86=200),AP$18,IF(AND('Pedido e Cotação'!H86="Biotina",'Pedido e Cotação'!F86=1000),AQ$18,"")))))))</f>
        <v/>
      </c>
      <c r="L76" s="241" t="str">
        <f aca="false">IF('Pedido e Cotação'!H86=0,"",IF(AND('Pedido e Cotação'!H86="Thiol C6",'Pedido e Cotação'!F86=10),AL$22,IF(AND('Pedido e Cotação'!H86="Thiol C6",'Pedido e Cotação'!F86=25),AM$22,IF(AND('Pedido e Cotação'!H86="Thiol C6",'Pedido e Cotação'!F86=50),AN$22,IF(AND('Pedido e Cotação'!H86="Thiol C6",'Pedido e Cotação'!F86=100),AO$22,IF(AND('Pedido e Cotação'!H86="Thiol C6",'Pedido e Cotação'!F86=200),AP$22,IF(AND('Pedido e Cotação'!H86="Thiol C6",'Pedido e Cotação'!F86=1000),AQ$22,"")))))))</f>
        <v/>
      </c>
      <c r="M76" s="241" t="str">
        <f aca="false">IF('Pedido e Cotação'!H86=0,"",IF(AND('Pedido e Cotação'!H86="Cy3",'Pedido e Cotação'!F86=10),AL$16,IF(AND('Pedido e Cotação'!H86="Cy3",'Pedido e Cotação'!F86=25),AM$16,IF(AND('Pedido e Cotação'!H86="Cy3",'Pedido e Cotação'!F86=50),AN$16,IF(AND('Pedido e Cotação'!H86="Cy3",'Pedido e Cotação'!F86=100),AO$16,IF(AND('Pedido e Cotação'!H86="Cy3",'Pedido e Cotação'!F86=200),AP$16,IF(AND('Pedido e Cotação'!H86="Cy3",'Pedido e Cotação'!F86=1000),AQ$16,"")))))))</f>
        <v/>
      </c>
      <c r="N76" s="241" t="str">
        <f aca="false">IF('Pedido e Cotação'!H86=0,"",IF(AND('Pedido e Cotação'!H86="Cy5",'Pedido e Cotação'!F86=10),AL$17,IF(AND('Pedido e Cotação'!H86="Cy5",'Pedido e Cotação'!F86=25),AM$17,IF(AND('Pedido e Cotação'!H86="Cy5",'Pedido e Cotação'!F86=50),AN$17,IF(AND('Pedido e Cotação'!H86="Cy5",'Pedido e Cotação'!F86=100),AO$17,IF(AND('Pedido e Cotação'!H86="Cy5",'Pedido e Cotação'!F86=200),AP$17,IF(AND('Pedido e Cotação'!H86="Cy5",'Pedido e Cotação'!F86=1000),AQ$17,"")))))))</f>
        <v/>
      </c>
      <c r="O76" s="241" t="str">
        <f aca="false">IF('Pedido e Cotação'!H86=0,"",IF(AND('Pedido e Cotação'!H86="C3 Spacer",'Pedido e Cotação'!F86=10),AL$20,IF(AND('Pedido e Cotação'!H86="C3 Spacer",'Pedido e Cotação'!F86=25),AM$20,IF(AND('Pedido e Cotação'!H86="C3 Spacer",'Pedido e Cotação'!F86=50),AN$20,IF(AND('Pedido e Cotação'!H86="C3 Spacer",'Pedido e Cotação'!F86=100),AO$20,IF(AND('Pedido e Cotação'!H86="C3 Spacer",'Pedido e Cotação'!F86=200),AP$20,IF(AND('Pedido e Cotação'!H86="C3 Spacer",'Pedido e Cotação'!F86=1000),AQ$20,"")))))))</f>
        <v/>
      </c>
      <c r="P76" s="241" t="str">
        <f aca="false">IF('Pedido e Cotação'!H86=0,"",IF(AND('Pedido e Cotação'!H86="C6 Spacer",'Pedido e Cotação'!F86=10),AL$21,IF(AND('Pedido e Cotação'!H86="C6 Spacer",'Pedido e Cotação'!F86=25),AM$21,IF(AND('Pedido e Cotação'!H86="C6 Spacer",'Pedido e Cotação'!F86=50),AN$21,IF(AND('Pedido e Cotação'!H86="C6 Spacer",'Pedido e Cotação'!F86=100),AO$21,IF(AND('Pedido e Cotação'!H86="C6 Spacer",'Pedido e Cotação'!F86=200),AP$21,IF(AND('Pedido e Cotação'!H86="C6 Spacer",'Pedido e Cotação'!F86=1000),AQ$21,"")))))))</f>
        <v/>
      </c>
      <c r="Q76" s="241" t="str">
        <f aca="false">IF('Pedido e Cotação'!H86=0,"",IF(AND('Pedido e Cotação'!H86="HEX",'Pedido e Cotação'!F86=10),AL$15,IF(AND('Pedido e Cotação'!H86="HEX",'Pedido e Cotação'!F86=25),AM$15,IF(AND('Pedido e Cotação'!H86="HEX",'Pedido e Cotação'!F86=50),AN$15,IF(AND('Pedido e Cotação'!H86="HEX",'Pedido e Cotação'!F86=100),AO$15,IF(AND('Pedido e Cotação'!H86="HEX",'Pedido e Cotação'!F86=200),AP$15,IF(AND('Pedido e Cotação'!H86="HEX",'Pedido e Cotação'!F86=1000),AQ$15,"")))))))</f>
        <v/>
      </c>
      <c r="R76" s="241" t="str">
        <f aca="false">IF('Pedido e Cotação'!H86=0,"",IF(AND('Pedido e Cotação'!H86="Amino C6",'Pedido e Cotação'!F86=10),AL$23,IF(AND('Pedido e Cotação'!H86="Amino C6",'Pedido e Cotação'!F86=25),AM$23,IF(AND('Pedido e Cotação'!H86="Amino C6",'Pedido e Cotação'!F86=50),AN$23,IF(AND('Pedido e Cotação'!H86="Amino C6",'Pedido e Cotação'!F86=100),AO$23,IF(AND('Pedido e Cotação'!H86="Amino C6",'Pedido e Cotação'!F86=200),AP$23,IF(AND('Pedido e Cotação'!H86="Amino C6",'Pedido e Cotação'!F86=1000),AQ$23,"")))))))</f>
        <v/>
      </c>
      <c r="S76" s="241" t="str">
        <f aca="false">IF('Pedido e Cotação'!I86=0,"",IF(AND('Pedido e Cotação'!I86="FAM",'Pedido e Cotação'!F86=10),AL$24,IF(AND('Pedido e Cotação'!I86="FAM",'Pedido e Cotação'!F86=25),AM$24,IF(AND('Pedido e Cotação'!I86="FAM",'Pedido e Cotação'!F86=50),AN$24,IF(AND('Pedido e Cotação'!I86="FAM",'Pedido e Cotação'!F86=100),AO$24,IF(AND('Pedido e Cotação'!I86="FAM",'Pedido e Cotação'!F86=200),AP$24,IF(AND('Pedido e Cotação'!I86="FAM",'Pedido e Cotação'!F86=1000),AQ$24,"")))))))</f>
        <v/>
      </c>
      <c r="T76" s="241" t="str">
        <f aca="false">IF('Pedido e Cotação'!I86=0,"",IF(AND('Pedido e Cotação'!I86="Amino On",'Pedido e Cotação'!F86=10),AL$25,IF(AND('Pedido e Cotação'!I86="Amino On",'Pedido e Cotação'!F86=25),AM$25,IF(AND('Pedido e Cotação'!I86="Amino On",'Pedido e Cotação'!F86=50),AN$25,IF(AND('Pedido e Cotação'!I86="Amino On",'Pedido e Cotação'!F86=100),AO$25,IF(AND('Pedido e Cotação'!I86="Amino On",'Pedido e Cotação'!F86=200),AP$25,IF(AND('Pedido e Cotação'!I86="Amino On",'Pedido e Cotação'!F86=1000),AQ$25,"")))))))</f>
        <v/>
      </c>
      <c r="U76" s="241" t="str">
        <f aca="false">IF('Pedido e Cotação'!I86=0,"",IF(AND('Pedido e Cotação'!I86="TAMRA",'Pedido e Cotação'!F86=10),AL$26,IF(AND('Pedido e Cotação'!I86="TAMRA",'Pedido e Cotação'!F86=25),AM$26,IF(AND('Pedido e Cotação'!I86="TAMRA",'Pedido e Cotação'!F86=50),AN$26,IF(AND('Pedido e Cotação'!I86="TAMRA",'Pedido e Cotação'!F86=100),AO$26,IF(AND('Pedido e Cotação'!I86="TAMRA",'Pedido e Cotação'!F86=200),AP$26,IF(AND('Pedido e Cotação'!I86="TAMRA",'Pedido e Cotação'!F86=1000),AQ$26,"")))))))</f>
        <v/>
      </c>
      <c r="V76" s="241" t="str">
        <f aca="false">IF('Pedido e Cotação'!I86=0,"",IF(AND('Pedido e Cotação'!I86="BHQ 1",'Pedido e Cotação'!F86=10),AL$27,IF(AND('Pedido e Cotação'!I86="BHQ 1",'Pedido e Cotação'!F86=25),AM$27,IF(AND('Pedido e Cotação'!I86="BHQ 1",'Pedido e Cotação'!F86=50),AN$27,IF(AND('Pedido e Cotação'!I86="BHQ 1",'Pedido e Cotação'!F86=100),AO$27,IF(AND('Pedido e Cotação'!I86="BHQ 1",'Pedido e Cotação'!F86=200),AP$27,IF(AND('Pedido e Cotação'!I86="BHQ 1",'Pedido e Cotação'!F86=1000),AQ$27,"")))))))</f>
        <v/>
      </c>
      <c r="W76" s="241" t="str">
        <f aca="false">IF('Pedido e Cotação'!I86=0,"",IF(AND('Pedido e Cotação'!I86="BHQ 2",'Pedido e Cotação'!F86=10),AL$28,IF(AND('Pedido e Cotação'!I86="BHQ 2",'Pedido e Cotação'!F86=25),AM$28,IF(AND('Pedido e Cotação'!I86="BHQ 2",'Pedido e Cotação'!F86=50),AN$28,IF(AND('Pedido e Cotação'!I86="BHQ 2",'Pedido e Cotação'!F86=100),AO$28,IF(AND('Pedido e Cotação'!I86="BHQ 2",'Pedido e Cotação'!F86=200),AP$28,IF(AND('Pedido e Cotação'!I86="BHQ 2",'Pedido e Cotação'!F86=1000),AQ$28,"")))))))</f>
        <v/>
      </c>
      <c r="X76" s="241" t="str">
        <f aca="false">IF('Pedido e Cotação'!I86=0,"",IF(AND('Pedido e Cotação'!I86="BHQ 3",'Pedido e Cotação'!F86=10),AL$29,IF(AND('Pedido e Cotação'!I86="BHQ 3",'Pedido e Cotação'!F86=25),AM$29,IF(AND('Pedido e Cotação'!I86="BHQ 3",'Pedido e Cotação'!F86=50),AN$29,IF(AND('Pedido e Cotação'!I86="BHQ 3",'Pedido e Cotação'!F86=100),AO$29,IF(AND('Pedido e Cotação'!I86="BHQ 3",'Pedido e Cotação'!F86=200),AP$29,IF(AND('Pedido e Cotação'!I86="BHQ 3",'Pedido e Cotação'!F86=1000),AQ$29,"")))))))</f>
        <v/>
      </c>
      <c r="Y76" s="241" t="str">
        <f aca="false">IF('Pedido e Cotação'!I86=0,"",IF(AND('Pedido e Cotação'!I86="ROX",'Pedido e Cotação'!F86=10),AL$31,IF(AND('Pedido e Cotação'!I86="ROX",'Pedido e Cotação'!F86=25),AM$31,IF(AND('Pedido e Cotação'!I86="ROX",'Pedido e Cotação'!F86=50),AN$31,IF(AND('Pedido e Cotação'!I86="ROX",'Pedido e Cotação'!F86=100),AO$31,IF(AND('Pedido e Cotação'!I86="ROX",'Pedido e Cotação'!F86=200),AP$31,IF(AND('Pedido e Cotação'!I86="ROX",'Pedido e Cotação'!F86=1000),AQ$31,"")))))))</f>
        <v/>
      </c>
      <c r="Z76" s="241" t="str">
        <f aca="false">IF('Pedido e Cotação'!I86=0,"",IF(AND('Pedido e Cotação'!I86="Dabcyl",'Pedido e Cotação'!F86=10),AL$30,IF(AND('Pedido e Cotação'!I86="Dabcyl",'Pedido e Cotação'!F86=25),AM$30,IF(AND('Pedido e Cotação'!I86="Dabcyl",'Pedido e Cotação'!F86=50),AN$30,IF(AND('Pedido e Cotação'!I86="Dabcyl",'Pedido e Cotação'!F86=100),AO$30,IF(AND('Pedido e Cotação'!I86="Dabcyl",'Pedido e Cotação'!F86=200),AP$30,IF(AND('Pedido e Cotação'!I86="Dabcyl",'Pedido e Cotação'!F86=1000),AQ$30,"")))))))</f>
        <v/>
      </c>
      <c r="AA76" s="242" t="str">
        <f aca="false">IF('Pedido e Cotação'!I86=0,"",IF(AND('Pedido e Cotação'!I86="Colesterol TEG",'Pedido e Cotação'!F86=10),AL$32,IF(AND('Pedido e Cotação'!I86="Colesterol TEG",'Pedido e Cotação'!F86=25),AM$32,IF(AND('Pedido e Cotação'!I86="Colesterol TEG",'Pedido e Cotação'!F86=50),AN$32,IF(AND('Pedido e Cotação'!I86="Colesterol TEG",'Pedido e Cotação'!F86=100),AO$32,IF(AND('Pedido e Cotação'!I86="Colesterol TEG",'Pedido e Cotação'!F86=200),AP$32,IF(AND('Pedido e Cotação'!I86="Colesterol TEG",'Pedido e Cotação'!F86=1000),AQ$32,"")))))))</f>
        <v/>
      </c>
      <c r="AB76" s="242" t="str">
        <f aca="false">IF('Pedido e Cotação'!I86=0,"",IF(AND('Pedido e Cotação'!I86="Ferroceno",'Pedido e Cotação'!F86=10),AL$33,IF(AND('Pedido e Cotação'!I86="Ferroceno",'Pedido e Cotação'!F86=25),AM$33,IF(AND('Pedido e Cotação'!I86="Ferroceno",'Pedido e Cotação'!F86=50),AN$33,IF(AND('Pedido e Cotação'!I86="Ferroceno",'Pedido e Cotação'!F86=100),AO$33,IF(AND('Pedido e Cotação'!I86="Ferroceno",'Pedido e Cotação'!F86=200),AP$33,IF(AND('Pedido e Cotação'!I86="Ferroceno",'Pedido e Cotação'!F86=1000),AQ$33,"")))))))</f>
        <v/>
      </c>
      <c r="AC76" s="242" t="str">
        <f aca="false">IF('Pedido e Cotação'!I86=0,"",IF(AND('Pedido e Cotação'!I86="Spacer C3",'Pedido e Cotação'!F86=10),AL$36,IF(AND('Pedido e Cotação'!I86="Spacer C3",'Pedido e Cotação'!F86=25),AM$36,IF(AND('Pedido e Cotação'!I86="Spacer C3",'Pedido e Cotação'!F86=50),AN$36,IF(AND('Pedido e Cotação'!I86="Spacer C3",'Pedido e Cotação'!F86=100),AO$36,IF(AND('Pedido e Cotação'!I86="Spacer C3",'Pedido e Cotação'!F86=200),AP$36,IF(AND('Pedido e Cotação'!I86="Spacer C3",'Pedido e Cotação'!F86=1000),AQ$36,"")))))))</f>
        <v/>
      </c>
      <c r="AD76" s="242" t="str">
        <f aca="false">IF('Pedido e Cotação'!I86=0,"",IF(AND('Pedido e Cotação'!I86="Spacer C6",'Pedido e Cotação'!F86=10),AL$37,IF(AND('Pedido e Cotação'!I86="Spacer C6",'Pedido e Cotação'!F86=25),AM$37,IF(AND('Pedido e Cotação'!I86="Spacer C6",'Pedido e Cotação'!F86=50),AN$37,IF(AND('Pedido e Cotação'!I86="Spacer C6",'Pedido e Cotação'!F86=100),AO$37,IF(AND('Pedido e Cotação'!I86="Spacer C6",'Pedido e Cotação'!F86=200),AP$37,IF(AND('Pedido e Cotação'!I86="Spacer C6",'Pedido e Cotação'!F86=1000),AQ$37,"")))))))</f>
        <v/>
      </c>
      <c r="AE76" s="242" t="str">
        <f aca="false">IF('Pedido e Cotação'!I86=0,"",IF(AND('Pedido e Cotação'!I86="Biotina",'Pedido e Cotação'!F86=10),AL$38,IF(AND('Pedido e Cotação'!I86="Biotina",'Pedido e Cotação'!F86=25),AM$38,IF(AND('Pedido e Cotação'!I86="Biotina",'Pedido e Cotação'!F86=50),AN$38,IF(AND('Pedido e Cotação'!I86="Biotina",'Pedido e Cotação'!F86=100),AO$38,IF(AND('Pedido e Cotação'!I86="Biotina",'Pedido e Cotação'!F86=200),AP$38,IF(AND('Pedido e Cotação'!I86="Biotina",'Pedido e Cotação'!F86=1000),AQ$38,"")))))))</f>
        <v/>
      </c>
      <c r="AF76" s="242" t="str">
        <f aca="false">IF('Pedido e Cotação'!I86=0,"",IF(AND('Pedido e Cotação'!I86="Fosforilação",'Pedido e Cotação'!F86=10),AL$39,IF(AND('Pedido e Cotação'!I86="Fosforilação",'Pedido e Cotação'!F86=25),AM$39,IF(AND('Pedido e Cotação'!I86="Fosforilação",'Pedido e Cotação'!F86=50),AN$39,IF(AND('Pedido e Cotação'!I86="Fosforilação",'Pedido e Cotação'!F86=100),AO$39,IF(AND('Pedido e Cotação'!I86="Fosforilação",'Pedido e Cotação'!F86=200),AP$39,IF(AND('Pedido e Cotação'!I86="Fosforilação",'Pedido e Cotação'!F86=1000),AQ$39,"")))))))</f>
        <v/>
      </c>
      <c r="AG76" s="242" t="str">
        <f aca="false">IF('Pedido e Cotação'!I86=0,"",IF(AND('Pedido e Cotação'!I86="Thiol C6",'Pedido e Cotação'!F86=10),AL$34,IF(AND('Pedido e Cotação'!I86="Thiol C6",'Pedido e Cotação'!F86=25),AM$34,IF(AND('Pedido e Cotação'!I86="Thiol C6",'Pedido e Cotação'!F86=50),AN$34,IF(AND('Pedido e Cotação'!I86="Thiol C6",'Pedido e Cotação'!F86=100),AO$34,IF(AND('Pedido e Cotação'!I86="Thiol C6",'Pedido e Cotação'!F86=200),AP$34,IF(AND('Pedido e Cotação'!I86="Thiol C6",'Pedido e Cotação'!F86=1000),AQ$34,"")))))))</f>
        <v/>
      </c>
      <c r="AH76" s="242" t="str">
        <f aca="false">IF('Pedido e Cotação'!I86=0,"",IF(AND('Pedido e Cotação'!I86="Dithiol Serinol",'Pedido e Cotação'!F86=10),AL$35,IF(AND('Pedido e Cotação'!I86="Dithiol Serinol",'Pedido e Cotação'!F86=25),AM$35,IF(AND('Pedido e Cotação'!I86="Dithiol Serinol",'Pedido e Cotação'!F86=50),AN$35,IF(AND('Pedido e Cotação'!I86="Dithiol Serinol",'Pedido e Cotação'!F86=100),AO$35,IF(AND('Pedido e Cotação'!I86="Dithiol Serinol",'Pedido e Cotação'!F86=200),AP$35,IF(AND('Pedido e Cotação'!I86="Dithiol Serinol",'Pedido e Cotação'!F86=1000),AQ$35,"")))))))</f>
        <v/>
      </c>
      <c r="AI76" s="241" t="n">
        <f aca="false">SUM(A76:AH76)</f>
        <v>0</v>
      </c>
    </row>
    <row r="77" customFormat="false" ht="12.75" hidden="false" customHeight="false" outlineLevel="0" collapsed="false">
      <c r="A77" s="241" t="str">
        <f aca="false">IF('Pedido e Cotação'!H87=0,"",IF(AND('Pedido e Cotação'!H87="FAM",'Pedido e Cotação'!F87=10),AL$6,IF(AND('Pedido e Cotação'!H87="FAM",'Pedido e Cotação'!F87=25),AM$6,IF(AND('Pedido e Cotação'!H87="FAM",'Pedido e Cotação'!F87=50),AN$6,IF(AND('Pedido e Cotação'!H87="FAM",'Pedido e Cotação'!F87=100),AO$6,IF(AND('Pedido e Cotação'!H87="FAM",'Pedido e Cotação'!F87=200),AP$6,IF(AND('Pedido e Cotação'!H87="FAM",'Pedido e Cotação'!F87=1000),AQ$6,"")))))))</f>
        <v/>
      </c>
      <c r="B77" s="241" t="str">
        <f aca="false">IF('Pedido e Cotação'!H87=0,"",IF(AND('Pedido e Cotação'!H87="Fosforilação",'Pedido e Cotação'!F87=10),AL$7,IF(AND('Pedido e Cotação'!H87="Fosforilação",'Pedido e Cotação'!F87=25),AM$7,IF(AND('Pedido e Cotação'!H87="Fosforilação",'Pedido e Cotação'!F87=50),AN$7,IF(AND('Pedido e Cotação'!H87="Fosforilação",'Pedido e Cotação'!F87=100),AO$7,IF(AND('Pedido e Cotação'!H87="Fosforilação",'Pedido e Cotação'!F87=200),AP$7,IF(AND('Pedido e Cotação'!H87="Fosforilação",'Pedido e Cotação'!F87=1000),AQ$7,"")))))))</f>
        <v/>
      </c>
      <c r="C77" s="241" t="str">
        <f aca="false">IF('Pedido e Cotação'!H87=0,"",IF(AND('Pedido e Cotação'!H87="Quasar 570",'Pedido e Cotação'!F87=10),AL$8,IF(AND('Pedido e Cotação'!H87="Quasar 570",'Pedido e Cotação'!F87=25),AM$8,IF(AND('Pedido e Cotação'!H87="Quasar 570",'Pedido e Cotação'!F87=50),AN$8,IF(AND('Pedido e Cotação'!H87="Quasar 570",'Pedido e Cotação'!F87=100),AO$8,IF(AND('Pedido e Cotação'!H87="Quasar 570",'Pedido e Cotação'!F87=200),AP$8,IF(AND('Pedido e Cotação'!H87="Quasar 570",'Pedido e Cotação'!F87=1000),AQ$8,"")))))))</f>
        <v/>
      </c>
      <c r="D77" s="241" t="str">
        <f aca="false">IF('Pedido e Cotação'!H87=0,"",IF(AND('Pedido e Cotação'!H87="Quasar 670",'Pedido e Cotação'!F87=10),AL$9,IF(AND('Pedido e Cotação'!H87="Quasar 670",'Pedido e Cotação'!F87=25),AM$9,IF(AND('Pedido e Cotação'!H87="Quasar 670",'Pedido e Cotação'!F87=50),AN$9,IF(AND('Pedido e Cotação'!H87="Quasar 670",'Pedido e Cotação'!F87=100),AO$9,IF(AND('Pedido e Cotação'!H87="Quasar 670",'Pedido e Cotação'!F87=200),AP$9,IF(AND('Pedido e Cotação'!H87="Quasar 670",'Pedido e Cotação'!F87=1000),AQ$9,"")))))))</f>
        <v/>
      </c>
      <c r="E77" s="241" t="str">
        <f aca="false">IF('Pedido e Cotação'!H87=0,"",IF(AND('Pedido e Cotação'!H87="Quasar 705",'Pedido e Cotação'!F87=10),AL$10,IF(AND('Pedido e Cotação'!H87="Quasar 705",'Pedido e Cotação'!F87=25),AM$10,IF(AND('Pedido e Cotação'!H87="Quasar 705",'Pedido e Cotação'!F87=50),AN$10,IF(AND('Pedido e Cotação'!H87="Quasar 705",'Pedido e Cotação'!F87=100),AO$10,IF(AND('Pedido e Cotação'!H87="Quasar 705",'Pedido e Cotação'!F87=200),AP$10,IF(AND('Pedido e Cotação'!H87="Quasar 705",'Pedido e Cotação'!F87=1000),AQ$10,"")))))))</f>
        <v/>
      </c>
      <c r="F77" s="241" t="str">
        <f aca="false">IF('Pedido e Cotação'!H87=0,"",IF(AND('Pedido e Cotação'!H87="CAL Flúor Orange 560",'Pedido e Cotação'!F87=10),AL$11,IF(AND('Pedido e Cotação'!H87="CAL Flúor Orange 560",'Pedido e Cotação'!F87=25),AM$11,IF(AND('Pedido e Cotação'!H87="CAL Flúor Orange 560",'Pedido e Cotação'!F87=50),AN$11,IF(AND('Pedido e Cotação'!H87="CAL Flúor Orange 560",'Pedido e Cotação'!F87=100),AO$11,IF(AND('Pedido e Cotação'!H87="CAL Flúor Orange 560",'Pedido e Cotação'!F87=200),AP$11,IF(AND('Pedido e Cotação'!H87="CAL Flúor Orange 560",'Pedido e Cotação'!F87=1000),AQ$11,"")))))))</f>
        <v/>
      </c>
      <c r="G77" s="241" t="str">
        <f aca="false">IF('Pedido e Cotação'!H87=0,"",IF(AND('Pedido e Cotação'!H87="CAL Flúor Red 590",'Pedido e Cotação'!F87=10),AL$12,IF(AND('Pedido e Cotação'!H87="CAL Flúor Red 590",'Pedido e Cotação'!F87=25),AM$12,IF(AND('Pedido e Cotação'!H87="CAL Flúor Red 590",'Pedido e Cotação'!F87=50),AN$12,IF(AND('Pedido e Cotação'!H87="CAL Flúor Red 590",'Pedido e Cotação'!F87=100),AO$12,IF(AND('Pedido e Cotação'!H87="CAL Flúor Red 590",'Pedido e Cotação'!F87=200),AP$12,IF(AND('Pedido e Cotação'!H87="CAL Flúor Red 590",'Pedido e Cotação'!F87=1000),AQ$12,"")))))))</f>
        <v/>
      </c>
      <c r="H77" s="241" t="str">
        <f aca="false">IF('Pedido e Cotação'!H87=0,"",IF(AND('Pedido e Cotação'!H87="CAL Flúor Red 610",'Pedido e Cotação'!F87=10),AL$13,IF(AND('Pedido e Cotação'!H87="CAL Flúor Red 610",'Pedido e Cotação'!F87=25),AM$13,IF(AND('Pedido e Cotação'!H87="CAL Flúor Red 610",'Pedido e Cotação'!F87=50),AN$13,IF(AND('Pedido e Cotação'!H87="CAL Flúor Red 610",'Pedido e Cotação'!F87=100),AO$13,IF(AND('Pedido e Cotação'!H87="CAL Flúor Red 610",'Pedido e Cotação'!F87=200),AP$13,IF(AND('Pedido e Cotação'!H87="CAL Flúor Red 610",'Pedido e Cotação'!F87=1000),AQ$13,"")))))))</f>
        <v/>
      </c>
      <c r="I77" s="241" t="str">
        <f aca="false">IF('Pedido e Cotação'!H87=0,"",IF(AND('Pedido e Cotação'!H87="TET",'Pedido e Cotação'!F87=10),AL$14,IF(AND('Pedido e Cotação'!H87="TET",'Pedido e Cotação'!F87=25),AM$14,IF(AND('Pedido e Cotação'!H87="TET",'Pedido e Cotação'!F87=50),AN$14,IF(AND('Pedido e Cotação'!H87="TET",'Pedido e Cotação'!F87=100),AO$14,IF(AND('Pedido e Cotação'!H87="TET",'Pedido e Cotação'!F87=200),AP$14,IF(AND('Pedido e Cotação'!H87="TET",'Pedido e Cotação'!F87=1000),AQ$14,"")))))))</f>
        <v/>
      </c>
      <c r="J77" s="241" t="str">
        <f aca="false">IF('Pedido e Cotação'!H87=0,"",IF(AND('Pedido e Cotação'!H87="PEG-6",'Pedido e Cotação'!F87=10),AL$19,IF(AND('Pedido e Cotação'!H87="PEG-6",'Pedido e Cotação'!F87=25),AM$19,IF(AND('Pedido e Cotação'!H87="PEG-6",'Pedido e Cotação'!F87=50),AN$19,IF(AND('Pedido e Cotação'!H87="PEG-6",'Pedido e Cotação'!F87=100),AO$19,IF(AND('Pedido e Cotação'!H87="PEG-6",'Pedido e Cotação'!F87=200),AP$19,IF(AND('Pedido e Cotação'!H87="PEG-6",'Pedido e Cotação'!F87=1000),AQ$19,"")))))))</f>
        <v/>
      </c>
      <c r="K77" s="241" t="str">
        <f aca="false">IF('Pedido e Cotação'!H87=0,"",IF(AND('Pedido e Cotação'!H87="Biotina",'Pedido e Cotação'!F87=10),AL$18,IF(AND('Pedido e Cotação'!H87="Biotina",'Pedido e Cotação'!F87=25),AM$18,IF(AND('Pedido e Cotação'!H87="Biotina",'Pedido e Cotação'!F87=50),AN$18,IF(AND('Pedido e Cotação'!H87="Biotina",'Pedido e Cotação'!F87=100),AO$18,IF(AND('Pedido e Cotação'!H87="Biotina",'Pedido e Cotação'!F87=200),AP$18,IF(AND('Pedido e Cotação'!H87="Biotina",'Pedido e Cotação'!F87=1000),AQ$18,"")))))))</f>
        <v/>
      </c>
      <c r="L77" s="241" t="str">
        <f aca="false">IF('Pedido e Cotação'!H87=0,"",IF(AND('Pedido e Cotação'!H87="Thiol C6",'Pedido e Cotação'!F87=10),AL$22,IF(AND('Pedido e Cotação'!H87="Thiol C6",'Pedido e Cotação'!F87=25),AM$22,IF(AND('Pedido e Cotação'!H87="Thiol C6",'Pedido e Cotação'!F87=50),AN$22,IF(AND('Pedido e Cotação'!H87="Thiol C6",'Pedido e Cotação'!F87=100),AO$22,IF(AND('Pedido e Cotação'!H87="Thiol C6",'Pedido e Cotação'!F87=200),AP$22,IF(AND('Pedido e Cotação'!H87="Thiol C6",'Pedido e Cotação'!F87=1000),AQ$22,"")))))))</f>
        <v/>
      </c>
      <c r="M77" s="241" t="str">
        <f aca="false">IF('Pedido e Cotação'!H87=0,"",IF(AND('Pedido e Cotação'!H87="Cy3",'Pedido e Cotação'!F87=10),AL$16,IF(AND('Pedido e Cotação'!H87="Cy3",'Pedido e Cotação'!F87=25),AM$16,IF(AND('Pedido e Cotação'!H87="Cy3",'Pedido e Cotação'!F87=50),AN$16,IF(AND('Pedido e Cotação'!H87="Cy3",'Pedido e Cotação'!F87=100),AO$16,IF(AND('Pedido e Cotação'!H87="Cy3",'Pedido e Cotação'!F87=200),AP$16,IF(AND('Pedido e Cotação'!H87="Cy3",'Pedido e Cotação'!F87=1000),AQ$16,"")))))))</f>
        <v/>
      </c>
      <c r="N77" s="241" t="str">
        <f aca="false">IF('Pedido e Cotação'!H87=0,"",IF(AND('Pedido e Cotação'!H87="Cy5",'Pedido e Cotação'!F87=10),AL$17,IF(AND('Pedido e Cotação'!H87="Cy5",'Pedido e Cotação'!F87=25),AM$17,IF(AND('Pedido e Cotação'!H87="Cy5",'Pedido e Cotação'!F87=50),AN$17,IF(AND('Pedido e Cotação'!H87="Cy5",'Pedido e Cotação'!F87=100),AO$17,IF(AND('Pedido e Cotação'!H87="Cy5",'Pedido e Cotação'!F87=200),AP$17,IF(AND('Pedido e Cotação'!H87="Cy5",'Pedido e Cotação'!F87=1000),AQ$17,"")))))))</f>
        <v/>
      </c>
      <c r="O77" s="241" t="str">
        <f aca="false">IF('Pedido e Cotação'!H87=0,"",IF(AND('Pedido e Cotação'!H87="C3 Spacer",'Pedido e Cotação'!F87=10),AL$20,IF(AND('Pedido e Cotação'!H87="C3 Spacer",'Pedido e Cotação'!F87=25),AM$20,IF(AND('Pedido e Cotação'!H87="C3 Spacer",'Pedido e Cotação'!F87=50),AN$20,IF(AND('Pedido e Cotação'!H87="C3 Spacer",'Pedido e Cotação'!F87=100),AO$20,IF(AND('Pedido e Cotação'!H87="C3 Spacer",'Pedido e Cotação'!F87=200),AP$20,IF(AND('Pedido e Cotação'!H87="C3 Spacer",'Pedido e Cotação'!F87=1000),AQ$20,"")))))))</f>
        <v/>
      </c>
      <c r="P77" s="241" t="str">
        <f aca="false">IF('Pedido e Cotação'!H87=0,"",IF(AND('Pedido e Cotação'!H87="C6 Spacer",'Pedido e Cotação'!F87=10),AL$21,IF(AND('Pedido e Cotação'!H87="C6 Spacer",'Pedido e Cotação'!F87=25),AM$21,IF(AND('Pedido e Cotação'!H87="C6 Spacer",'Pedido e Cotação'!F87=50),AN$21,IF(AND('Pedido e Cotação'!H87="C6 Spacer",'Pedido e Cotação'!F87=100),AO$21,IF(AND('Pedido e Cotação'!H87="C6 Spacer",'Pedido e Cotação'!F87=200),AP$21,IF(AND('Pedido e Cotação'!H87="C6 Spacer",'Pedido e Cotação'!F87=1000),AQ$21,"")))))))</f>
        <v/>
      </c>
      <c r="Q77" s="241" t="str">
        <f aca="false">IF('Pedido e Cotação'!H87=0,"",IF(AND('Pedido e Cotação'!H87="HEX",'Pedido e Cotação'!F87=10),AL$15,IF(AND('Pedido e Cotação'!H87="HEX",'Pedido e Cotação'!F87=25),AM$15,IF(AND('Pedido e Cotação'!H87="HEX",'Pedido e Cotação'!F87=50),AN$15,IF(AND('Pedido e Cotação'!H87="HEX",'Pedido e Cotação'!F87=100),AO$15,IF(AND('Pedido e Cotação'!H87="HEX",'Pedido e Cotação'!F87=200),AP$15,IF(AND('Pedido e Cotação'!H87="HEX",'Pedido e Cotação'!F87=1000),AQ$15,"")))))))</f>
        <v/>
      </c>
      <c r="R77" s="241" t="str">
        <f aca="false">IF('Pedido e Cotação'!H87=0,"",IF(AND('Pedido e Cotação'!H87="Amino C6",'Pedido e Cotação'!F87=10),AL$23,IF(AND('Pedido e Cotação'!H87="Amino C6",'Pedido e Cotação'!F87=25),AM$23,IF(AND('Pedido e Cotação'!H87="Amino C6",'Pedido e Cotação'!F87=50),AN$23,IF(AND('Pedido e Cotação'!H87="Amino C6",'Pedido e Cotação'!F87=100),AO$23,IF(AND('Pedido e Cotação'!H87="Amino C6",'Pedido e Cotação'!F87=200),AP$23,IF(AND('Pedido e Cotação'!H87="Amino C6",'Pedido e Cotação'!F87=1000),AQ$23,"")))))))</f>
        <v/>
      </c>
      <c r="S77" s="241" t="str">
        <f aca="false">IF('Pedido e Cotação'!I87=0,"",IF(AND('Pedido e Cotação'!I87="FAM",'Pedido e Cotação'!F87=10),AL$24,IF(AND('Pedido e Cotação'!I87="FAM",'Pedido e Cotação'!F87=25),AM$24,IF(AND('Pedido e Cotação'!I87="FAM",'Pedido e Cotação'!F87=50),AN$24,IF(AND('Pedido e Cotação'!I87="FAM",'Pedido e Cotação'!F87=100),AO$24,IF(AND('Pedido e Cotação'!I87="FAM",'Pedido e Cotação'!F87=200),AP$24,IF(AND('Pedido e Cotação'!I87="FAM",'Pedido e Cotação'!F87=1000),AQ$24,"")))))))</f>
        <v/>
      </c>
      <c r="T77" s="241" t="str">
        <f aca="false">IF('Pedido e Cotação'!I87=0,"",IF(AND('Pedido e Cotação'!I87="Amino On",'Pedido e Cotação'!F87=10),AL$25,IF(AND('Pedido e Cotação'!I87="Amino On",'Pedido e Cotação'!F87=25),AM$25,IF(AND('Pedido e Cotação'!I87="Amino On",'Pedido e Cotação'!F87=50),AN$25,IF(AND('Pedido e Cotação'!I87="Amino On",'Pedido e Cotação'!F87=100),AO$25,IF(AND('Pedido e Cotação'!I87="Amino On",'Pedido e Cotação'!F87=200),AP$25,IF(AND('Pedido e Cotação'!I87="Amino On",'Pedido e Cotação'!F87=1000),AQ$25,"")))))))</f>
        <v/>
      </c>
      <c r="U77" s="241" t="str">
        <f aca="false">IF('Pedido e Cotação'!I87=0,"",IF(AND('Pedido e Cotação'!I87="TAMRA",'Pedido e Cotação'!F87=10),AL$26,IF(AND('Pedido e Cotação'!I87="TAMRA",'Pedido e Cotação'!F87=25),AM$26,IF(AND('Pedido e Cotação'!I87="TAMRA",'Pedido e Cotação'!F87=50),AN$26,IF(AND('Pedido e Cotação'!I87="TAMRA",'Pedido e Cotação'!F87=100),AO$26,IF(AND('Pedido e Cotação'!I87="TAMRA",'Pedido e Cotação'!F87=200),AP$26,IF(AND('Pedido e Cotação'!I87="TAMRA",'Pedido e Cotação'!F87=1000),AQ$26,"")))))))</f>
        <v/>
      </c>
      <c r="V77" s="241" t="str">
        <f aca="false">IF('Pedido e Cotação'!I87=0,"",IF(AND('Pedido e Cotação'!I87="BHQ 1",'Pedido e Cotação'!F87=10),AL$27,IF(AND('Pedido e Cotação'!I87="BHQ 1",'Pedido e Cotação'!F87=25),AM$27,IF(AND('Pedido e Cotação'!I87="BHQ 1",'Pedido e Cotação'!F87=50),AN$27,IF(AND('Pedido e Cotação'!I87="BHQ 1",'Pedido e Cotação'!F87=100),AO$27,IF(AND('Pedido e Cotação'!I87="BHQ 1",'Pedido e Cotação'!F87=200),AP$27,IF(AND('Pedido e Cotação'!I87="BHQ 1",'Pedido e Cotação'!F87=1000),AQ$27,"")))))))</f>
        <v/>
      </c>
      <c r="W77" s="241" t="str">
        <f aca="false">IF('Pedido e Cotação'!I87=0,"",IF(AND('Pedido e Cotação'!I87="BHQ 2",'Pedido e Cotação'!F87=10),AL$28,IF(AND('Pedido e Cotação'!I87="BHQ 2",'Pedido e Cotação'!F87=25),AM$28,IF(AND('Pedido e Cotação'!I87="BHQ 2",'Pedido e Cotação'!F87=50),AN$28,IF(AND('Pedido e Cotação'!I87="BHQ 2",'Pedido e Cotação'!F87=100),AO$28,IF(AND('Pedido e Cotação'!I87="BHQ 2",'Pedido e Cotação'!F87=200),AP$28,IF(AND('Pedido e Cotação'!I87="BHQ 2",'Pedido e Cotação'!F87=1000),AQ$28,"")))))))</f>
        <v/>
      </c>
      <c r="X77" s="241" t="str">
        <f aca="false">IF('Pedido e Cotação'!I87=0,"",IF(AND('Pedido e Cotação'!I87="BHQ 3",'Pedido e Cotação'!F87=10),AL$29,IF(AND('Pedido e Cotação'!I87="BHQ 3",'Pedido e Cotação'!F87=25),AM$29,IF(AND('Pedido e Cotação'!I87="BHQ 3",'Pedido e Cotação'!F87=50),AN$29,IF(AND('Pedido e Cotação'!I87="BHQ 3",'Pedido e Cotação'!F87=100),AO$29,IF(AND('Pedido e Cotação'!I87="BHQ 3",'Pedido e Cotação'!F87=200),AP$29,IF(AND('Pedido e Cotação'!I87="BHQ 3",'Pedido e Cotação'!F87=1000),AQ$29,"")))))))</f>
        <v/>
      </c>
      <c r="Y77" s="241" t="str">
        <f aca="false">IF('Pedido e Cotação'!I87=0,"",IF(AND('Pedido e Cotação'!I87="ROX",'Pedido e Cotação'!F87=10),AL$31,IF(AND('Pedido e Cotação'!I87="ROX",'Pedido e Cotação'!F87=25),AM$31,IF(AND('Pedido e Cotação'!I87="ROX",'Pedido e Cotação'!F87=50),AN$31,IF(AND('Pedido e Cotação'!I87="ROX",'Pedido e Cotação'!F87=100),AO$31,IF(AND('Pedido e Cotação'!I87="ROX",'Pedido e Cotação'!F87=200),AP$31,IF(AND('Pedido e Cotação'!I87="ROX",'Pedido e Cotação'!F87=1000),AQ$31,"")))))))</f>
        <v/>
      </c>
      <c r="Z77" s="241" t="str">
        <f aca="false">IF('Pedido e Cotação'!I87=0,"",IF(AND('Pedido e Cotação'!I87="Dabcyl",'Pedido e Cotação'!F87=10),AL$30,IF(AND('Pedido e Cotação'!I87="Dabcyl",'Pedido e Cotação'!F87=25),AM$30,IF(AND('Pedido e Cotação'!I87="Dabcyl",'Pedido e Cotação'!F87=50),AN$30,IF(AND('Pedido e Cotação'!I87="Dabcyl",'Pedido e Cotação'!F87=100),AO$30,IF(AND('Pedido e Cotação'!I87="Dabcyl",'Pedido e Cotação'!F87=200),AP$30,IF(AND('Pedido e Cotação'!I87="Dabcyl",'Pedido e Cotação'!F87=1000),AQ$30,"")))))))</f>
        <v/>
      </c>
      <c r="AA77" s="242" t="str">
        <f aca="false">IF('Pedido e Cotação'!I87=0,"",IF(AND('Pedido e Cotação'!I87="Colesterol TEG",'Pedido e Cotação'!F87=10),AL$32,IF(AND('Pedido e Cotação'!I87="Colesterol TEG",'Pedido e Cotação'!F87=25),AM$32,IF(AND('Pedido e Cotação'!I87="Colesterol TEG",'Pedido e Cotação'!F87=50),AN$32,IF(AND('Pedido e Cotação'!I87="Colesterol TEG",'Pedido e Cotação'!F87=100),AO$32,IF(AND('Pedido e Cotação'!I87="Colesterol TEG",'Pedido e Cotação'!F87=200),AP$32,IF(AND('Pedido e Cotação'!I87="Colesterol TEG",'Pedido e Cotação'!F87=1000),AQ$32,"")))))))</f>
        <v/>
      </c>
      <c r="AB77" s="242" t="str">
        <f aca="false">IF('Pedido e Cotação'!I87=0,"",IF(AND('Pedido e Cotação'!I87="Ferroceno",'Pedido e Cotação'!F87=10),AL$33,IF(AND('Pedido e Cotação'!I87="Ferroceno",'Pedido e Cotação'!F87=25),AM$33,IF(AND('Pedido e Cotação'!I87="Ferroceno",'Pedido e Cotação'!F87=50),AN$33,IF(AND('Pedido e Cotação'!I87="Ferroceno",'Pedido e Cotação'!F87=100),AO$33,IF(AND('Pedido e Cotação'!I87="Ferroceno",'Pedido e Cotação'!F87=200),AP$33,IF(AND('Pedido e Cotação'!I87="Ferroceno",'Pedido e Cotação'!F87=1000),AQ$33,"")))))))</f>
        <v/>
      </c>
      <c r="AC77" s="242" t="str">
        <f aca="false">IF('Pedido e Cotação'!I87=0,"",IF(AND('Pedido e Cotação'!I87="Spacer C3",'Pedido e Cotação'!F87=10),AL$36,IF(AND('Pedido e Cotação'!I87="Spacer C3",'Pedido e Cotação'!F87=25),AM$36,IF(AND('Pedido e Cotação'!I87="Spacer C3",'Pedido e Cotação'!F87=50),AN$36,IF(AND('Pedido e Cotação'!I87="Spacer C3",'Pedido e Cotação'!F87=100),AO$36,IF(AND('Pedido e Cotação'!I87="Spacer C3",'Pedido e Cotação'!F87=200),AP$36,IF(AND('Pedido e Cotação'!I87="Spacer C3",'Pedido e Cotação'!F87=1000),AQ$36,"")))))))</f>
        <v/>
      </c>
      <c r="AD77" s="242" t="str">
        <f aca="false">IF('Pedido e Cotação'!I87=0,"",IF(AND('Pedido e Cotação'!I87="Spacer C6",'Pedido e Cotação'!F87=10),AL$37,IF(AND('Pedido e Cotação'!I87="Spacer C6",'Pedido e Cotação'!F87=25),AM$37,IF(AND('Pedido e Cotação'!I87="Spacer C6",'Pedido e Cotação'!F87=50),AN$37,IF(AND('Pedido e Cotação'!I87="Spacer C6",'Pedido e Cotação'!F87=100),AO$37,IF(AND('Pedido e Cotação'!I87="Spacer C6",'Pedido e Cotação'!F87=200),AP$37,IF(AND('Pedido e Cotação'!I87="Spacer C6",'Pedido e Cotação'!F87=1000),AQ$37,"")))))))</f>
        <v/>
      </c>
      <c r="AE77" s="242" t="str">
        <f aca="false">IF('Pedido e Cotação'!I87=0,"",IF(AND('Pedido e Cotação'!I87="Biotina",'Pedido e Cotação'!F87=10),AL$38,IF(AND('Pedido e Cotação'!I87="Biotina",'Pedido e Cotação'!F87=25),AM$38,IF(AND('Pedido e Cotação'!I87="Biotina",'Pedido e Cotação'!F87=50),AN$38,IF(AND('Pedido e Cotação'!I87="Biotina",'Pedido e Cotação'!F87=100),AO$38,IF(AND('Pedido e Cotação'!I87="Biotina",'Pedido e Cotação'!F87=200),AP$38,IF(AND('Pedido e Cotação'!I87="Biotina",'Pedido e Cotação'!F87=1000),AQ$38,"")))))))</f>
        <v/>
      </c>
      <c r="AF77" s="242" t="str">
        <f aca="false">IF('Pedido e Cotação'!I87=0,"",IF(AND('Pedido e Cotação'!I87="Fosforilação",'Pedido e Cotação'!F87=10),AL$39,IF(AND('Pedido e Cotação'!I87="Fosforilação",'Pedido e Cotação'!F87=25),AM$39,IF(AND('Pedido e Cotação'!I87="Fosforilação",'Pedido e Cotação'!F87=50),AN$39,IF(AND('Pedido e Cotação'!I87="Fosforilação",'Pedido e Cotação'!F87=100),AO$39,IF(AND('Pedido e Cotação'!I87="Fosforilação",'Pedido e Cotação'!F87=200),AP$39,IF(AND('Pedido e Cotação'!I87="Fosforilação",'Pedido e Cotação'!F87=1000),AQ$39,"")))))))</f>
        <v/>
      </c>
      <c r="AG77" s="242" t="str">
        <f aca="false">IF('Pedido e Cotação'!I87=0,"",IF(AND('Pedido e Cotação'!I87="Thiol C6",'Pedido e Cotação'!F87=10),AL$34,IF(AND('Pedido e Cotação'!I87="Thiol C6",'Pedido e Cotação'!F87=25),AM$34,IF(AND('Pedido e Cotação'!I87="Thiol C6",'Pedido e Cotação'!F87=50),AN$34,IF(AND('Pedido e Cotação'!I87="Thiol C6",'Pedido e Cotação'!F87=100),AO$34,IF(AND('Pedido e Cotação'!I87="Thiol C6",'Pedido e Cotação'!F87=200),AP$34,IF(AND('Pedido e Cotação'!I87="Thiol C6",'Pedido e Cotação'!F87=1000),AQ$34,"")))))))</f>
        <v/>
      </c>
      <c r="AH77" s="242" t="str">
        <f aca="false">IF('Pedido e Cotação'!I87=0,"",IF(AND('Pedido e Cotação'!I87="Dithiol Serinol",'Pedido e Cotação'!F87=10),AL$35,IF(AND('Pedido e Cotação'!I87="Dithiol Serinol",'Pedido e Cotação'!F87=25),AM$35,IF(AND('Pedido e Cotação'!I87="Dithiol Serinol",'Pedido e Cotação'!F87=50),AN$35,IF(AND('Pedido e Cotação'!I87="Dithiol Serinol",'Pedido e Cotação'!F87=100),AO$35,IF(AND('Pedido e Cotação'!I87="Dithiol Serinol",'Pedido e Cotação'!F87=200),AP$35,IF(AND('Pedido e Cotação'!I87="Dithiol Serinol",'Pedido e Cotação'!F87=1000),AQ$35,"")))))))</f>
        <v/>
      </c>
      <c r="AI77" s="241" t="n">
        <f aca="false">SUM(A77:AH77)</f>
        <v>0</v>
      </c>
    </row>
    <row r="78" customFormat="false" ht="12.75" hidden="false" customHeight="false" outlineLevel="0" collapsed="false">
      <c r="A78" s="241" t="str">
        <f aca="false">IF('Pedido e Cotação'!H88=0,"",IF(AND('Pedido e Cotação'!H88="FAM",'Pedido e Cotação'!F88=10),AL$6,IF(AND('Pedido e Cotação'!H88="FAM",'Pedido e Cotação'!F88=25),AM$6,IF(AND('Pedido e Cotação'!H88="FAM",'Pedido e Cotação'!F88=50),AN$6,IF(AND('Pedido e Cotação'!H88="FAM",'Pedido e Cotação'!F88=100),AO$6,IF(AND('Pedido e Cotação'!H88="FAM",'Pedido e Cotação'!F88=200),AP$6,IF(AND('Pedido e Cotação'!H88="FAM",'Pedido e Cotação'!F88=1000),AQ$6,"")))))))</f>
        <v/>
      </c>
      <c r="B78" s="241" t="str">
        <f aca="false">IF('Pedido e Cotação'!H88=0,"",IF(AND('Pedido e Cotação'!H88="Fosforilação",'Pedido e Cotação'!F88=10),AL$7,IF(AND('Pedido e Cotação'!H88="Fosforilação",'Pedido e Cotação'!F88=25),AM$7,IF(AND('Pedido e Cotação'!H88="Fosforilação",'Pedido e Cotação'!F88=50),AN$7,IF(AND('Pedido e Cotação'!H88="Fosforilação",'Pedido e Cotação'!F88=100),AO$7,IF(AND('Pedido e Cotação'!H88="Fosforilação",'Pedido e Cotação'!F88=200),AP$7,IF(AND('Pedido e Cotação'!H88="Fosforilação",'Pedido e Cotação'!F88=1000),AQ$7,"")))))))</f>
        <v/>
      </c>
      <c r="C78" s="241" t="str">
        <f aca="false">IF('Pedido e Cotação'!H88=0,"",IF(AND('Pedido e Cotação'!H88="Quasar 570",'Pedido e Cotação'!F88=10),AL$8,IF(AND('Pedido e Cotação'!H88="Quasar 570",'Pedido e Cotação'!F88=25),AM$8,IF(AND('Pedido e Cotação'!H88="Quasar 570",'Pedido e Cotação'!F88=50),AN$8,IF(AND('Pedido e Cotação'!H88="Quasar 570",'Pedido e Cotação'!F88=100),AO$8,IF(AND('Pedido e Cotação'!H88="Quasar 570",'Pedido e Cotação'!F88=200),AP$8,IF(AND('Pedido e Cotação'!H88="Quasar 570",'Pedido e Cotação'!F88=1000),AQ$8,"")))))))</f>
        <v/>
      </c>
      <c r="D78" s="241" t="str">
        <f aca="false">IF('Pedido e Cotação'!H88=0,"",IF(AND('Pedido e Cotação'!H88="Quasar 670",'Pedido e Cotação'!F88=10),AL$9,IF(AND('Pedido e Cotação'!H88="Quasar 670",'Pedido e Cotação'!F88=25),AM$9,IF(AND('Pedido e Cotação'!H88="Quasar 670",'Pedido e Cotação'!F88=50),AN$9,IF(AND('Pedido e Cotação'!H88="Quasar 670",'Pedido e Cotação'!F88=100),AO$9,IF(AND('Pedido e Cotação'!H88="Quasar 670",'Pedido e Cotação'!F88=200),AP$9,IF(AND('Pedido e Cotação'!H88="Quasar 670",'Pedido e Cotação'!F88=1000),AQ$9,"")))))))</f>
        <v/>
      </c>
      <c r="E78" s="241" t="str">
        <f aca="false">IF('Pedido e Cotação'!H88=0,"",IF(AND('Pedido e Cotação'!H88="Quasar 705",'Pedido e Cotação'!F88=10),AL$10,IF(AND('Pedido e Cotação'!H88="Quasar 705",'Pedido e Cotação'!F88=25),AM$10,IF(AND('Pedido e Cotação'!H88="Quasar 705",'Pedido e Cotação'!F88=50),AN$10,IF(AND('Pedido e Cotação'!H88="Quasar 705",'Pedido e Cotação'!F88=100),AO$10,IF(AND('Pedido e Cotação'!H88="Quasar 705",'Pedido e Cotação'!F88=200),AP$10,IF(AND('Pedido e Cotação'!H88="Quasar 705",'Pedido e Cotação'!F88=1000),AQ$10,"")))))))</f>
        <v/>
      </c>
      <c r="F78" s="241" t="str">
        <f aca="false">IF('Pedido e Cotação'!H88=0,"",IF(AND('Pedido e Cotação'!H88="CAL Flúor Orange 560",'Pedido e Cotação'!F88=10),AL$11,IF(AND('Pedido e Cotação'!H88="CAL Flúor Orange 560",'Pedido e Cotação'!F88=25),AM$11,IF(AND('Pedido e Cotação'!H88="CAL Flúor Orange 560",'Pedido e Cotação'!F88=50),AN$11,IF(AND('Pedido e Cotação'!H88="CAL Flúor Orange 560",'Pedido e Cotação'!F88=100),AO$11,IF(AND('Pedido e Cotação'!H88="CAL Flúor Orange 560",'Pedido e Cotação'!F88=200),AP$11,IF(AND('Pedido e Cotação'!H88="CAL Flúor Orange 560",'Pedido e Cotação'!F88=1000),AQ$11,"")))))))</f>
        <v/>
      </c>
      <c r="G78" s="241" t="str">
        <f aca="false">IF('Pedido e Cotação'!H88=0,"",IF(AND('Pedido e Cotação'!H88="CAL Flúor Red 590",'Pedido e Cotação'!F88=10),AL$12,IF(AND('Pedido e Cotação'!H88="CAL Flúor Red 590",'Pedido e Cotação'!F88=25),AM$12,IF(AND('Pedido e Cotação'!H88="CAL Flúor Red 590",'Pedido e Cotação'!F88=50),AN$12,IF(AND('Pedido e Cotação'!H88="CAL Flúor Red 590",'Pedido e Cotação'!F88=100),AO$12,IF(AND('Pedido e Cotação'!H88="CAL Flúor Red 590",'Pedido e Cotação'!F88=200),AP$12,IF(AND('Pedido e Cotação'!H88="CAL Flúor Red 590",'Pedido e Cotação'!F88=1000),AQ$12,"")))))))</f>
        <v/>
      </c>
      <c r="H78" s="241" t="str">
        <f aca="false">IF('Pedido e Cotação'!H88=0,"",IF(AND('Pedido e Cotação'!H88="CAL Flúor Red 610",'Pedido e Cotação'!F88=10),AL$13,IF(AND('Pedido e Cotação'!H88="CAL Flúor Red 610",'Pedido e Cotação'!F88=25),AM$13,IF(AND('Pedido e Cotação'!H88="CAL Flúor Red 610",'Pedido e Cotação'!F88=50),AN$13,IF(AND('Pedido e Cotação'!H88="CAL Flúor Red 610",'Pedido e Cotação'!F88=100),AO$13,IF(AND('Pedido e Cotação'!H88="CAL Flúor Red 610",'Pedido e Cotação'!F88=200),AP$13,IF(AND('Pedido e Cotação'!H88="CAL Flúor Red 610",'Pedido e Cotação'!F88=1000),AQ$13,"")))))))</f>
        <v/>
      </c>
      <c r="I78" s="241" t="str">
        <f aca="false">IF('Pedido e Cotação'!H88=0,"",IF(AND('Pedido e Cotação'!H88="TET",'Pedido e Cotação'!F88=10),AL$14,IF(AND('Pedido e Cotação'!H88="TET",'Pedido e Cotação'!F88=25),AM$14,IF(AND('Pedido e Cotação'!H88="TET",'Pedido e Cotação'!F88=50),AN$14,IF(AND('Pedido e Cotação'!H88="TET",'Pedido e Cotação'!F88=100),AO$14,IF(AND('Pedido e Cotação'!H88="TET",'Pedido e Cotação'!F88=200),AP$14,IF(AND('Pedido e Cotação'!H88="TET",'Pedido e Cotação'!F88=1000),AQ$14,"")))))))</f>
        <v/>
      </c>
      <c r="J78" s="241" t="str">
        <f aca="false">IF('Pedido e Cotação'!H88=0,"",IF(AND('Pedido e Cotação'!H88="PEG-6",'Pedido e Cotação'!F88=10),AL$19,IF(AND('Pedido e Cotação'!H88="PEG-6",'Pedido e Cotação'!F88=25),AM$19,IF(AND('Pedido e Cotação'!H88="PEG-6",'Pedido e Cotação'!F88=50),AN$19,IF(AND('Pedido e Cotação'!H88="PEG-6",'Pedido e Cotação'!F88=100),AO$19,IF(AND('Pedido e Cotação'!H88="PEG-6",'Pedido e Cotação'!F88=200),AP$19,IF(AND('Pedido e Cotação'!H88="PEG-6",'Pedido e Cotação'!F88=1000),AQ$19,"")))))))</f>
        <v/>
      </c>
      <c r="K78" s="241" t="str">
        <f aca="false">IF('Pedido e Cotação'!H88=0,"",IF(AND('Pedido e Cotação'!H88="Biotina",'Pedido e Cotação'!F88=10),AL$18,IF(AND('Pedido e Cotação'!H88="Biotina",'Pedido e Cotação'!F88=25),AM$18,IF(AND('Pedido e Cotação'!H88="Biotina",'Pedido e Cotação'!F88=50),AN$18,IF(AND('Pedido e Cotação'!H88="Biotina",'Pedido e Cotação'!F88=100),AO$18,IF(AND('Pedido e Cotação'!H88="Biotina",'Pedido e Cotação'!F88=200),AP$18,IF(AND('Pedido e Cotação'!H88="Biotina",'Pedido e Cotação'!F88=1000),AQ$18,"")))))))</f>
        <v/>
      </c>
      <c r="L78" s="241" t="str">
        <f aca="false">IF('Pedido e Cotação'!H88=0,"",IF(AND('Pedido e Cotação'!H88="Thiol C6",'Pedido e Cotação'!F88=10),AL$22,IF(AND('Pedido e Cotação'!H88="Thiol C6",'Pedido e Cotação'!F88=25),AM$22,IF(AND('Pedido e Cotação'!H88="Thiol C6",'Pedido e Cotação'!F88=50),AN$22,IF(AND('Pedido e Cotação'!H88="Thiol C6",'Pedido e Cotação'!F88=100),AO$22,IF(AND('Pedido e Cotação'!H88="Thiol C6",'Pedido e Cotação'!F88=200),AP$22,IF(AND('Pedido e Cotação'!H88="Thiol C6",'Pedido e Cotação'!F88=1000),AQ$22,"")))))))</f>
        <v/>
      </c>
      <c r="M78" s="241" t="str">
        <f aca="false">IF('Pedido e Cotação'!H88=0,"",IF(AND('Pedido e Cotação'!H88="Cy3",'Pedido e Cotação'!F88=10),AL$16,IF(AND('Pedido e Cotação'!H88="Cy3",'Pedido e Cotação'!F88=25),AM$16,IF(AND('Pedido e Cotação'!H88="Cy3",'Pedido e Cotação'!F88=50),AN$16,IF(AND('Pedido e Cotação'!H88="Cy3",'Pedido e Cotação'!F88=100),AO$16,IF(AND('Pedido e Cotação'!H88="Cy3",'Pedido e Cotação'!F88=200),AP$16,IF(AND('Pedido e Cotação'!H88="Cy3",'Pedido e Cotação'!F88=1000),AQ$16,"")))))))</f>
        <v/>
      </c>
      <c r="N78" s="241" t="str">
        <f aca="false">IF('Pedido e Cotação'!H88=0,"",IF(AND('Pedido e Cotação'!H88="Cy5",'Pedido e Cotação'!F88=10),AL$17,IF(AND('Pedido e Cotação'!H88="Cy5",'Pedido e Cotação'!F88=25),AM$17,IF(AND('Pedido e Cotação'!H88="Cy5",'Pedido e Cotação'!F88=50),AN$17,IF(AND('Pedido e Cotação'!H88="Cy5",'Pedido e Cotação'!F88=100),AO$17,IF(AND('Pedido e Cotação'!H88="Cy5",'Pedido e Cotação'!F88=200),AP$17,IF(AND('Pedido e Cotação'!H88="Cy5",'Pedido e Cotação'!F88=1000),AQ$17,"")))))))</f>
        <v/>
      </c>
      <c r="O78" s="241" t="str">
        <f aca="false">IF('Pedido e Cotação'!H88=0,"",IF(AND('Pedido e Cotação'!H88="C3 Spacer",'Pedido e Cotação'!F88=10),AL$20,IF(AND('Pedido e Cotação'!H88="C3 Spacer",'Pedido e Cotação'!F88=25),AM$20,IF(AND('Pedido e Cotação'!H88="C3 Spacer",'Pedido e Cotação'!F88=50),AN$20,IF(AND('Pedido e Cotação'!H88="C3 Spacer",'Pedido e Cotação'!F88=100),AO$20,IF(AND('Pedido e Cotação'!H88="C3 Spacer",'Pedido e Cotação'!F88=200),AP$20,IF(AND('Pedido e Cotação'!H88="C3 Spacer",'Pedido e Cotação'!F88=1000),AQ$20,"")))))))</f>
        <v/>
      </c>
      <c r="P78" s="241" t="str">
        <f aca="false">IF('Pedido e Cotação'!H88=0,"",IF(AND('Pedido e Cotação'!H88="C6 Spacer",'Pedido e Cotação'!F88=10),AL$21,IF(AND('Pedido e Cotação'!H88="C6 Spacer",'Pedido e Cotação'!F88=25),AM$21,IF(AND('Pedido e Cotação'!H88="C6 Spacer",'Pedido e Cotação'!F88=50),AN$21,IF(AND('Pedido e Cotação'!H88="C6 Spacer",'Pedido e Cotação'!F88=100),AO$21,IF(AND('Pedido e Cotação'!H88="C6 Spacer",'Pedido e Cotação'!F88=200),AP$21,IF(AND('Pedido e Cotação'!H88="C6 Spacer",'Pedido e Cotação'!F88=1000),AQ$21,"")))))))</f>
        <v/>
      </c>
      <c r="Q78" s="241" t="str">
        <f aca="false">IF('Pedido e Cotação'!H88=0,"",IF(AND('Pedido e Cotação'!H88="HEX",'Pedido e Cotação'!F88=10),AL$15,IF(AND('Pedido e Cotação'!H88="HEX",'Pedido e Cotação'!F88=25),AM$15,IF(AND('Pedido e Cotação'!H88="HEX",'Pedido e Cotação'!F88=50),AN$15,IF(AND('Pedido e Cotação'!H88="HEX",'Pedido e Cotação'!F88=100),AO$15,IF(AND('Pedido e Cotação'!H88="HEX",'Pedido e Cotação'!F88=200),AP$15,IF(AND('Pedido e Cotação'!H88="HEX",'Pedido e Cotação'!F88=1000),AQ$15,"")))))))</f>
        <v/>
      </c>
      <c r="R78" s="241" t="str">
        <f aca="false">IF('Pedido e Cotação'!H88=0,"",IF(AND('Pedido e Cotação'!H88="Amino C6",'Pedido e Cotação'!F88=10),AL$23,IF(AND('Pedido e Cotação'!H88="Amino C6",'Pedido e Cotação'!F88=25),AM$23,IF(AND('Pedido e Cotação'!H88="Amino C6",'Pedido e Cotação'!F88=50),AN$23,IF(AND('Pedido e Cotação'!H88="Amino C6",'Pedido e Cotação'!F88=100),AO$23,IF(AND('Pedido e Cotação'!H88="Amino C6",'Pedido e Cotação'!F88=200),AP$23,IF(AND('Pedido e Cotação'!H88="Amino C6",'Pedido e Cotação'!F88=1000),AQ$23,"")))))))</f>
        <v/>
      </c>
      <c r="S78" s="241" t="str">
        <f aca="false">IF('Pedido e Cotação'!I88=0,"",IF(AND('Pedido e Cotação'!I88="FAM",'Pedido e Cotação'!F88=10),AL$24,IF(AND('Pedido e Cotação'!I88="FAM",'Pedido e Cotação'!F88=25),AM$24,IF(AND('Pedido e Cotação'!I88="FAM",'Pedido e Cotação'!F88=50),AN$24,IF(AND('Pedido e Cotação'!I88="FAM",'Pedido e Cotação'!F88=100),AO$24,IF(AND('Pedido e Cotação'!I88="FAM",'Pedido e Cotação'!F88=200),AP$24,IF(AND('Pedido e Cotação'!I88="FAM",'Pedido e Cotação'!F88=1000),AQ$24,"")))))))</f>
        <v/>
      </c>
      <c r="T78" s="241" t="str">
        <f aca="false">IF('Pedido e Cotação'!I88=0,"",IF(AND('Pedido e Cotação'!I88="Amino On",'Pedido e Cotação'!F88=10),AL$25,IF(AND('Pedido e Cotação'!I88="Amino On",'Pedido e Cotação'!F88=25),AM$25,IF(AND('Pedido e Cotação'!I88="Amino On",'Pedido e Cotação'!F88=50),AN$25,IF(AND('Pedido e Cotação'!I88="Amino On",'Pedido e Cotação'!F88=100),AO$25,IF(AND('Pedido e Cotação'!I88="Amino On",'Pedido e Cotação'!F88=200),AP$25,IF(AND('Pedido e Cotação'!I88="Amino On",'Pedido e Cotação'!F88=1000),AQ$25,"")))))))</f>
        <v/>
      </c>
      <c r="U78" s="241" t="str">
        <f aca="false">IF('Pedido e Cotação'!I88=0,"",IF(AND('Pedido e Cotação'!I88="TAMRA",'Pedido e Cotação'!F88=10),AL$26,IF(AND('Pedido e Cotação'!I88="TAMRA",'Pedido e Cotação'!F88=25),AM$26,IF(AND('Pedido e Cotação'!I88="TAMRA",'Pedido e Cotação'!F88=50),AN$26,IF(AND('Pedido e Cotação'!I88="TAMRA",'Pedido e Cotação'!F88=100),AO$26,IF(AND('Pedido e Cotação'!I88="TAMRA",'Pedido e Cotação'!F88=200),AP$26,IF(AND('Pedido e Cotação'!I88="TAMRA",'Pedido e Cotação'!F88=1000),AQ$26,"")))))))</f>
        <v/>
      </c>
      <c r="V78" s="241" t="str">
        <f aca="false">IF('Pedido e Cotação'!I88=0,"",IF(AND('Pedido e Cotação'!I88="BHQ 1",'Pedido e Cotação'!F88=10),AL$27,IF(AND('Pedido e Cotação'!I88="BHQ 1",'Pedido e Cotação'!F88=25),AM$27,IF(AND('Pedido e Cotação'!I88="BHQ 1",'Pedido e Cotação'!F88=50),AN$27,IF(AND('Pedido e Cotação'!I88="BHQ 1",'Pedido e Cotação'!F88=100),AO$27,IF(AND('Pedido e Cotação'!I88="BHQ 1",'Pedido e Cotação'!F88=200),AP$27,IF(AND('Pedido e Cotação'!I88="BHQ 1",'Pedido e Cotação'!F88=1000),AQ$27,"")))))))</f>
        <v/>
      </c>
      <c r="W78" s="241" t="str">
        <f aca="false">IF('Pedido e Cotação'!I88=0,"",IF(AND('Pedido e Cotação'!I88="BHQ 2",'Pedido e Cotação'!F88=10),AL$28,IF(AND('Pedido e Cotação'!I88="BHQ 2",'Pedido e Cotação'!F88=25),AM$28,IF(AND('Pedido e Cotação'!I88="BHQ 2",'Pedido e Cotação'!F88=50),AN$28,IF(AND('Pedido e Cotação'!I88="BHQ 2",'Pedido e Cotação'!F88=100),AO$28,IF(AND('Pedido e Cotação'!I88="BHQ 2",'Pedido e Cotação'!F88=200),AP$28,IF(AND('Pedido e Cotação'!I88="BHQ 2",'Pedido e Cotação'!F88=1000),AQ$28,"")))))))</f>
        <v/>
      </c>
      <c r="X78" s="241" t="str">
        <f aca="false">IF('Pedido e Cotação'!I88=0,"",IF(AND('Pedido e Cotação'!I88="BHQ 3",'Pedido e Cotação'!F88=10),AL$29,IF(AND('Pedido e Cotação'!I88="BHQ 3",'Pedido e Cotação'!F88=25),AM$29,IF(AND('Pedido e Cotação'!I88="BHQ 3",'Pedido e Cotação'!F88=50),AN$29,IF(AND('Pedido e Cotação'!I88="BHQ 3",'Pedido e Cotação'!F88=100),AO$29,IF(AND('Pedido e Cotação'!I88="BHQ 3",'Pedido e Cotação'!F88=200),AP$29,IF(AND('Pedido e Cotação'!I88="BHQ 3",'Pedido e Cotação'!F88=1000),AQ$29,"")))))))</f>
        <v/>
      </c>
      <c r="Y78" s="241" t="str">
        <f aca="false">IF('Pedido e Cotação'!I88=0,"",IF(AND('Pedido e Cotação'!I88="ROX",'Pedido e Cotação'!F88=10),AL$31,IF(AND('Pedido e Cotação'!I88="ROX",'Pedido e Cotação'!F88=25),AM$31,IF(AND('Pedido e Cotação'!I88="ROX",'Pedido e Cotação'!F88=50),AN$31,IF(AND('Pedido e Cotação'!I88="ROX",'Pedido e Cotação'!F88=100),AO$31,IF(AND('Pedido e Cotação'!I88="ROX",'Pedido e Cotação'!F88=200),AP$31,IF(AND('Pedido e Cotação'!I88="ROX",'Pedido e Cotação'!F88=1000),AQ$31,"")))))))</f>
        <v/>
      </c>
      <c r="Z78" s="241" t="str">
        <f aca="false">IF('Pedido e Cotação'!I88=0,"",IF(AND('Pedido e Cotação'!I88="Dabcyl",'Pedido e Cotação'!F88=10),AL$30,IF(AND('Pedido e Cotação'!I88="Dabcyl",'Pedido e Cotação'!F88=25),AM$30,IF(AND('Pedido e Cotação'!I88="Dabcyl",'Pedido e Cotação'!F88=50),AN$30,IF(AND('Pedido e Cotação'!I88="Dabcyl",'Pedido e Cotação'!F88=100),AO$30,IF(AND('Pedido e Cotação'!I88="Dabcyl",'Pedido e Cotação'!F88=200),AP$30,IF(AND('Pedido e Cotação'!I88="Dabcyl",'Pedido e Cotação'!F88=1000),AQ$30,"")))))))</f>
        <v/>
      </c>
      <c r="AA78" s="242" t="str">
        <f aca="false">IF('Pedido e Cotação'!I88=0,"",IF(AND('Pedido e Cotação'!I88="Colesterol TEG",'Pedido e Cotação'!F88=10),AL$32,IF(AND('Pedido e Cotação'!I88="Colesterol TEG",'Pedido e Cotação'!F88=25),AM$32,IF(AND('Pedido e Cotação'!I88="Colesterol TEG",'Pedido e Cotação'!F88=50),AN$32,IF(AND('Pedido e Cotação'!I88="Colesterol TEG",'Pedido e Cotação'!F88=100),AO$32,IF(AND('Pedido e Cotação'!I88="Colesterol TEG",'Pedido e Cotação'!F88=200),AP$32,IF(AND('Pedido e Cotação'!I88="Colesterol TEG",'Pedido e Cotação'!F88=1000),AQ$32,"")))))))</f>
        <v/>
      </c>
      <c r="AB78" s="242" t="str">
        <f aca="false">IF('Pedido e Cotação'!I88=0,"",IF(AND('Pedido e Cotação'!I88="Ferroceno",'Pedido e Cotação'!F88=10),AL$33,IF(AND('Pedido e Cotação'!I88="Ferroceno",'Pedido e Cotação'!F88=25),AM$33,IF(AND('Pedido e Cotação'!I88="Ferroceno",'Pedido e Cotação'!F88=50),AN$33,IF(AND('Pedido e Cotação'!I88="Ferroceno",'Pedido e Cotação'!F88=100),AO$33,IF(AND('Pedido e Cotação'!I88="Ferroceno",'Pedido e Cotação'!F88=200),AP$33,IF(AND('Pedido e Cotação'!I88="Ferroceno",'Pedido e Cotação'!F88=1000),AQ$33,"")))))))</f>
        <v/>
      </c>
      <c r="AC78" s="242" t="str">
        <f aca="false">IF('Pedido e Cotação'!I88=0,"",IF(AND('Pedido e Cotação'!I88="Spacer C3",'Pedido e Cotação'!F88=10),AL$36,IF(AND('Pedido e Cotação'!I88="Spacer C3",'Pedido e Cotação'!F88=25),AM$36,IF(AND('Pedido e Cotação'!I88="Spacer C3",'Pedido e Cotação'!F88=50),AN$36,IF(AND('Pedido e Cotação'!I88="Spacer C3",'Pedido e Cotação'!F88=100),AO$36,IF(AND('Pedido e Cotação'!I88="Spacer C3",'Pedido e Cotação'!F88=200),AP$36,IF(AND('Pedido e Cotação'!I88="Spacer C3",'Pedido e Cotação'!F88=1000),AQ$36,"")))))))</f>
        <v/>
      </c>
      <c r="AD78" s="242" t="str">
        <f aca="false">IF('Pedido e Cotação'!I88=0,"",IF(AND('Pedido e Cotação'!I88="Spacer C6",'Pedido e Cotação'!F88=10),AL$37,IF(AND('Pedido e Cotação'!I88="Spacer C6",'Pedido e Cotação'!F88=25),AM$37,IF(AND('Pedido e Cotação'!I88="Spacer C6",'Pedido e Cotação'!F88=50),AN$37,IF(AND('Pedido e Cotação'!I88="Spacer C6",'Pedido e Cotação'!F88=100),AO$37,IF(AND('Pedido e Cotação'!I88="Spacer C6",'Pedido e Cotação'!F88=200),AP$37,IF(AND('Pedido e Cotação'!I88="Spacer C6",'Pedido e Cotação'!F88=1000),AQ$37,"")))))))</f>
        <v/>
      </c>
      <c r="AE78" s="242" t="str">
        <f aca="false">IF('Pedido e Cotação'!I88=0,"",IF(AND('Pedido e Cotação'!I88="Biotina",'Pedido e Cotação'!F88=10),AL$38,IF(AND('Pedido e Cotação'!I88="Biotina",'Pedido e Cotação'!F88=25),AM$38,IF(AND('Pedido e Cotação'!I88="Biotina",'Pedido e Cotação'!F88=50),AN$38,IF(AND('Pedido e Cotação'!I88="Biotina",'Pedido e Cotação'!F88=100),AO$38,IF(AND('Pedido e Cotação'!I88="Biotina",'Pedido e Cotação'!F88=200),AP$38,IF(AND('Pedido e Cotação'!I88="Biotina",'Pedido e Cotação'!F88=1000),AQ$38,"")))))))</f>
        <v/>
      </c>
      <c r="AF78" s="242" t="str">
        <f aca="false">IF('Pedido e Cotação'!I88=0,"",IF(AND('Pedido e Cotação'!I88="Fosforilação",'Pedido e Cotação'!F88=10),AL$39,IF(AND('Pedido e Cotação'!I88="Fosforilação",'Pedido e Cotação'!F88=25),AM$39,IF(AND('Pedido e Cotação'!I88="Fosforilação",'Pedido e Cotação'!F88=50),AN$39,IF(AND('Pedido e Cotação'!I88="Fosforilação",'Pedido e Cotação'!F88=100),AO$39,IF(AND('Pedido e Cotação'!I88="Fosforilação",'Pedido e Cotação'!F88=200),AP$39,IF(AND('Pedido e Cotação'!I88="Fosforilação",'Pedido e Cotação'!F88=1000),AQ$39,"")))))))</f>
        <v/>
      </c>
      <c r="AG78" s="242" t="str">
        <f aca="false">IF('Pedido e Cotação'!I88=0,"",IF(AND('Pedido e Cotação'!I88="Thiol C6",'Pedido e Cotação'!F88=10),AL$34,IF(AND('Pedido e Cotação'!I88="Thiol C6",'Pedido e Cotação'!F88=25),AM$34,IF(AND('Pedido e Cotação'!I88="Thiol C6",'Pedido e Cotação'!F88=50),AN$34,IF(AND('Pedido e Cotação'!I88="Thiol C6",'Pedido e Cotação'!F88=100),AO$34,IF(AND('Pedido e Cotação'!I88="Thiol C6",'Pedido e Cotação'!F88=200),AP$34,IF(AND('Pedido e Cotação'!I88="Thiol C6",'Pedido e Cotação'!F88=1000),AQ$34,"")))))))</f>
        <v/>
      </c>
      <c r="AH78" s="242" t="str">
        <f aca="false">IF('Pedido e Cotação'!I88=0,"",IF(AND('Pedido e Cotação'!I88="Dithiol Serinol",'Pedido e Cotação'!F88=10),AL$35,IF(AND('Pedido e Cotação'!I88="Dithiol Serinol",'Pedido e Cotação'!F88=25),AM$35,IF(AND('Pedido e Cotação'!I88="Dithiol Serinol",'Pedido e Cotação'!F88=50),AN$35,IF(AND('Pedido e Cotação'!I88="Dithiol Serinol",'Pedido e Cotação'!F88=100),AO$35,IF(AND('Pedido e Cotação'!I88="Dithiol Serinol",'Pedido e Cotação'!F88=200),AP$35,IF(AND('Pedido e Cotação'!I88="Dithiol Serinol",'Pedido e Cotação'!F88=1000),AQ$35,"")))))))</f>
        <v/>
      </c>
      <c r="AI78" s="241" t="n">
        <f aca="false">SUM(A78:AH78)</f>
        <v>0</v>
      </c>
    </row>
    <row r="79" customFormat="false" ht="12.75" hidden="false" customHeight="false" outlineLevel="0" collapsed="false">
      <c r="A79" s="241" t="str">
        <f aca="false">IF('Pedido e Cotação'!H89=0,"",IF(AND('Pedido e Cotação'!H89="FAM",'Pedido e Cotação'!F89=10),AL$6,IF(AND('Pedido e Cotação'!H89="FAM",'Pedido e Cotação'!F89=25),AM$6,IF(AND('Pedido e Cotação'!H89="FAM",'Pedido e Cotação'!F89=50),AN$6,IF(AND('Pedido e Cotação'!H89="FAM",'Pedido e Cotação'!F89=100),AO$6,IF(AND('Pedido e Cotação'!H89="FAM",'Pedido e Cotação'!F89=200),AP$6,IF(AND('Pedido e Cotação'!H89="FAM",'Pedido e Cotação'!F89=1000),AQ$6,"")))))))</f>
        <v/>
      </c>
      <c r="B79" s="241" t="str">
        <f aca="false">IF('Pedido e Cotação'!H89=0,"",IF(AND('Pedido e Cotação'!H89="Fosforilação",'Pedido e Cotação'!F89=10),AL$7,IF(AND('Pedido e Cotação'!H89="Fosforilação",'Pedido e Cotação'!F89=25),AM$7,IF(AND('Pedido e Cotação'!H89="Fosforilação",'Pedido e Cotação'!F89=50),AN$7,IF(AND('Pedido e Cotação'!H89="Fosforilação",'Pedido e Cotação'!F89=100),AO$7,IF(AND('Pedido e Cotação'!H89="Fosforilação",'Pedido e Cotação'!F89=200),AP$7,IF(AND('Pedido e Cotação'!H89="Fosforilação",'Pedido e Cotação'!F89=1000),AQ$7,"")))))))</f>
        <v/>
      </c>
      <c r="C79" s="241" t="str">
        <f aca="false">IF('Pedido e Cotação'!H89=0,"",IF(AND('Pedido e Cotação'!H89="Quasar 570",'Pedido e Cotação'!F89=10),AL$8,IF(AND('Pedido e Cotação'!H89="Quasar 570",'Pedido e Cotação'!F89=25),AM$8,IF(AND('Pedido e Cotação'!H89="Quasar 570",'Pedido e Cotação'!F89=50),AN$8,IF(AND('Pedido e Cotação'!H89="Quasar 570",'Pedido e Cotação'!F89=100),AO$8,IF(AND('Pedido e Cotação'!H89="Quasar 570",'Pedido e Cotação'!F89=200),AP$8,IF(AND('Pedido e Cotação'!H89="Quasar 570",'Pedido e Cotação'!F89=1000),AQ$8,"")))))))</f>
        <v/>
      </c>
      <c r="D79" s="241" t="str">
        <f aca="false">IF('Pedido e Cotação'!H89=0,"",IF(AND('Pedido e Cotação'!H89="Quasar 670",'Pedido e Cotação'!F89=10),AL$9,IF(AND('Pedido e Cotação'!H89="Quasar 670",'Pedido e Cotação'!F89=25),AM$9,IF(AND('Pedido e Cotação'!H89="Quasar 670",'Pedido e Cotação'!F89=50),AN$9,IF(AND('Pedido e Cotação'!H89="Quasar 670",'Pedido e Cotação'!F89=100),AO$9,IF(AND('Pedido e Cotação'!H89="Quasar 670",'Pedido e Cotação'!F89=200),AP$9,IF(AND('Pedido e Cotação'!H89="Quasar 670",'Pedido e Cotação'!F89=1000),AQ$9,"")))))))</f>
        <v/>
      </c>
      <c r="E79" s="241" t="str">
        <f aca="false">IF('Pedido e Cotação'!H89=0,"",IF(AND('Pedido e Cotação'!H89="Quasar 705",'Pedido e Cotação'!F89=10),AL$10,IF(AND('Pedido e Cotação'!H89="Quasar 705",'Pedido e Cotação'!F89=25),AM$10,IF(AND('Pedido e Cotação'!H89="Quasar 705",'Pedido e Cotação'!F89=50),AN$10,IF(AND('Pedido e Cotação'!H89="Quasar 705",'Pedido e Cotação'!F89=100),AO$10,IF(AND('Pedido e Cotação'!H89="Quasar 705",'Pedido e Cotação'!F89=200),AP$10,IF(AND('Pedido e Cotação'!H89="Quasar 705",'Pedido e Cotação'!F89=1000),AQ$10,"")))))))</f>
        <v/>
      </c>
      <c r="F79" s="241" t="str">
        <f aca="false">IF('Pedido e Cotação'!H89=0,"",IF(AND('Pedido e Cotação'!H89="CAL Flúor Orange 560",'Pedido e Cotação'!F89=10),AL$11,IF(AND('Pedido e Cotação'!H89="CAL Flúor Orange 560",'Pedido e Cotação'!F89=25),AM$11,IF(AND('Pedido e Cotação'!H89="CAL Flúor Orange 560",'Pedido e Cotação'!F89=50),AN$11,IF(AND('Pedido e Cotação'!H89="CAL Flúor Orange 560",'Pedido e Cotação'!F89=100),AO$11,IF(AND('Pedido e Cotação'!H89="CAL Flúor Orange 560",'Pedido e Cotação'!F89=200),AP$11,IF(AND('Pedido e Cotação'!H89="CAL Flúor Orange 560",'Pedido e Cotação'!F89=1000),AQ$11,"")))))))</f>
        <v/>
      </c>
      <c r="G79" s="241" t="str">
        <f aca="false">IF('Pedido e Cotação'!H89=0,"",IF(AND('Pedido e Cotação'!H89="CAL Flúor Red 590",'Pedido e Cotação'!F89=10),AL$12,IF(AND('Pedido e Cotação'!H89="CAL Flúor Red 590",'Pedido e Cotação'!F89=25),AM$12,IF(AND('Pedido e Cotação'!H89="CAL Flúor Red 590",'Pedido e Cotação'!F89=50),AN$12,IF(AND('Pedido e Cotação'!H89="CAL Flúor Red 590",'Pedido e Cotação'!F89=100),AO$12,IF(AND('Pedido e Cotação'!H89="CAL Flúor Red 590",'Pedido e Cotação'!F89=200),AP$12,IF(AND('Pedido e Cotação'!H89="CAL Flúor Red 590",'Pedido e Cotação'!F89=1000),AQ$12,"")))))))</f>
        <v/>
      </c>
      <c r="H79" s="241" t="str">
        <f aca="false">IF('Pedido e Cotação'!H89=0,"",IF(AND('Pedido e Cotação'!H89="CAL Flúor Red 610",'Pedido e Cotação'!F89=10),AL$13,IF(AND('Pedido e Cotação'!H89="CAL Flúor Red 610",'Pedido e Cotação'!F89=25),AM$13,IF(AND('Pedido e Cotação'!H89="CAL Flúor Red 610",'Pedido e Cotação'!F89=50),AN$13,IF(AND('Pedido e Cotação'!H89="CAL Flúor Red 610",'Pedido e Cotação'!F89=100),AO$13,IF(AND('Pedido e Cotação'!H89="CAL Flúor Red 610",'Pedido e Cotação'!F89=200),AP$13,IF(AND('Pedido e Cotação'!H89="CAL Flúor Red 610",'Pedido e Cotação'!F89=1000),AQ$13,"")))))))</f>
        <v/>
      </c>
      <c r="I79" s="241" t="str">
        <f aca="false">IF('Pedido e Cotação'!H89=0,"",IF(AND('Pedido e Cotação'!H89="TET",'Pedido e Cotação'!F89=10),AL$14,IF(AND('Pedido e Cotação'!H89="TET",'Pedido e Cotação'!F89=25),AM$14,IF(AND('Pedido e Cotação'!H89="TET",'Pedido e Cotação'!F89=50),AN$14,IF(AND('Pedido e Cotação'!H89="TET",'Pedido e Cotação'!F89=100),AO$14,IF(AND('Pedido e Cotação'!H89="TET",'Pedido e Cotação'!F89=200),AP$14,IF(AND('Pedido e Cotação'!H89="TET",'Pedido e Cotação'!F89=1000),AQ$14,"")))))))</f>
        <v/>
      </c>
      <c r="J79" s="241" t="str">
        <f aca="false">IF('Pedido e Cotação'!H89=0,"",IF(AND('Pedido e Cotação'!H89="PEG-6",'Pedido e Cotação'!F89=10),AL$19,IF(AND('Pedido e Cotação'!H89="PEG-6",'Pedido e Cotação'!F89=25),AM$19,IF(AND('Pedido e Cotação'!H89="PEG-6",'Pedido e Cotação'!F89=50),AN$19,IF(AND('Pedido e Cotação'!H89="PEG-6",'Pedido e Cotação'!F89=100),AO$19,IF(AND('Pedido e Cotação'!H89="PEG-6",'Pedido e Cotação'!F89=200),AP$19,IF(AND('Pedido e Cotação'!H89="PEG-6",'Pedido e Cotação'!F89=1000),AQ$19,"")))))))</f>
        <v/>
      </c>
      <c r="K79" s="241" t="str">
        <f aca="false">IF('Pedido e Cotação'!H89=0,"",IF(AND('Pedido e Cotação'!H89="Biotina",'Pedido e Cotação'!F89=10),AL$18,IF(AND('Pedido e Cotação'!H89="Biotina",'Pedido e Cotação'!F89=25),AM$18,IF(AND('Pedido e Cotação'!H89="Biotina",'Pedido e Cotação'!F89=50),AN$18,IF(AND('Pedido e Cotação'!H89="Biotina",'Pedido e Cotação'!F89=100),AO$18,IF(AND('Pedido e Cotação'!H89="Biotina",'Pedido e Cotação'!F89=200),AP$18,IF(AND('Pedido e Cotação'!H89="Biotina",'Pedido e Cotação'!F89=1000),AQ$18,"")))))))</f>
        <v/>
      </c>
      <c r="L79" s="241" t="str">
        <f aca="false">IF('Pedido e Cotação'!H89=0,"",IF(AND('Pedido e Cotação'!H89="Thiol C6",'Pedido e Cotação'!F89=10),AL$22,IF(AND('Pedido e Cotação'!H89="Thiol C6",'Pedido e Cotação'!F89=25),AM$22,IF(AND('Pedido e Cotação'!H89="Thiol C6",'Pedido e Cotação'!F89=50),AN$22,IF(AND('Pedido e Cotação'!H89="Thiol C6",'Pedido e Cotação'!F89=100),AO$22,IF(AND('Pedido e Cotação'!H89="Thiol C6",'Pedido e Cotação'!F89=200),AP$22,IF(AND('Pedido e Cotação'!H89="Thiol C6",'Pedido e Cotação'!F89=1000),AQ$22,"")))))))</f>
        <v/>
      </c>
      <c r="M79" s="241" t="str">
        <f aca="false">IF('Pedido e Cotação'!H89=0,"",IF(AND('Pedido e Cotação'!H89="Cy3",'Pedido e Cotação'!F89=10),AL$16,IF(AND('Pedido e Cotação'!H89="Cy3",'Pedido e Cotação'!F89=25),AM$16,IF(AND('Pedido e Cotação'!H89="Cy3",'Pedido e Cotação'!F89=50),AN$16,IF(AND('Pedido e Cotação'!H89="Cy3",'Pedido e Cotação'!F89=100),AO$16,IF(AND('Pedido e Cotação'!H89="Cy3",'Pedido e Cotação'!F89=200),AP$16,IF(AND('Pedido e Cotação'!H89="Cy3",'Pedido e Cotação'!F89=1000),AQ$16,"")))))))</f>
        <v/>
      </c>
      <c r="N79" s="241" t="str">
        <f aca="false">IF('Pedido e Cotação'!H89=0,"",IF(AND('Pedido e Cotação'!H89="Cy5",'Pedido e Cotação'!F89=10),AL$17,IF(AND('Pedido e Cotação'!H89="Cy5",'Pedido e Cotação'!F89=25),AM$17,IF(AND('Pedido e Cotação'!H89="Cy5",'Pedido e Cotação'!F89=50),AN$17,IF(AND('Pedido e Cotação'!H89="Cy5",'Pedido e Cotação'!F89=100),AO$17,IF(AND('Pedido e Cotação'!H89="Cy5",'Pedido e Cotação'!F89=200),AP$17,IF(AND('Pedido e Cotação'!H89="Cy5",'Pedido e Cotação'!F89=1000),AQ$17,"")))))))</f>
        <v/>
      </c>
      <c r="O79" s="241" t="str">
        <f aca="false">IF('Pedido e Cotação'!H89=0,"",IF(AND('Pedido e Cotação'!H89="C3 Spacer",'Pedido e Cotação'!F89=10),AL$20,IF(AND('Pedido e Cotação'!H89="C3 Spacer",'Pedido e Cotação'!F89=25),AM$20,IF(AND('Pedido e Cotação'!H89="C3 Spacer",'Pedido e Cotação'!F89=50),AN$20,IF(AND('Pedido e Cotação'!H89="C3 Spacer",'Pedido e Cotação'!F89=100),AO$20,IF(AND('Pedido e Cotação'!H89="C3 Spacer",'Pedido e Cotação'!F89=200),AP$20,IF(AND('Pedido e Cotação'!H89="C3 Spacer",'Pedido e Cotação'!F89=1000),AQ$20,"")))))))</f>
        <v/>
      </c>
      <c r="P79" s="241" t="str">
        <f aca="false">IF('Pedido e Cotação'!H89=0,"",IF(AND('Pedido e Cotação'!H89="C6 Spacer",'Pedido e Cotação'!F89=10),AL$21,IF(AND('Pedido e Cotação'!H89="C6 Spacer",'Pedido e Cotação'!F89=25),AM$21,IF(AND('Pedido e Cotação'!H89="C6 Spacer",'Pedido e Cotação'!F89=50),AN$21,IF(AND('Pedido e Cotação'!H89="C6 Spacer",'Pedido e Cotação'!F89=100),AO$21,IF(AND('Pedido e Cotação'!H89="C6 Spacer",'Pedido e Cotação'!F89=200),AP$21,IF(AND('Pedido e Cotação'!H89="C6 Spacer",'Pedido e Cotação'!F89=1000),AQ$21,"")))))))</f>
        <v/>
      </c>
      <c r="Q79" s="241" t="str">
        <f aca="false">IF('Pedido e Cotação'!H89=0,"",IF(AND('Pedido e Cotação'!H89="HEX",'Pedido e Cotação'!F89=10),AL$15,IF(AND('Pedido e Cotação'!H89="HEX",'Pedido e Cotação'!F89=25),AM$15,IF(AND('Pedido e Cotação'!H89="HEX",'Pedido e Cotação'!F89=50),AN$15,IF(AND('Pedido e Cotação'!H89="HEX",'Pedido e Cotação'!F89=100),AO$15,IF(AND('Pedido e Cotação'!H89="HEX",'Pedido e Cotação'!F89=200),AP$15,IF(AND('Pedido e Cotação'!H89="HEX",'Pedido e Cotação'!F89=1000),AQ$15,"")))))))</f>
        <v/>
      </c>
      <c r="R79" s="241" t="str">
        <f aca="false">IF('Pedido e Cotação'!H89=0,"",IF(AND('Pedido e Cotação'!H89="Amino C6",'Pedido e Cotação'!F89=10),AL$23,IF(AND('Pedido e Cotação'!H89="Amino C6",'Pedido e Cotação'!F89=25),AM$23,IF(AND('Pedido e Cotação'!H89="Amino C6",'Pedido e Cotação'!F89=50),AN$23,IF(AND('Pedido e Cotação'!H89="Amino C6",'Pedido e Cotação'!F89=100),AO$23,IF(AND('Pedido e Cotação'!H89="Amino C6",'Pedido e Cotação'!F89=200),AP$23,IF(AND('Pedido e Cotação'!H89="Amino C6",'Pedido e Cotação'!F89=1000),AQ$23,"")))))))</f>
        <v/>
      </c>
      <c r="S79" s="241" t="str">
        <f aca="false">IF('Pedido e Cotação'!I89=0,"",IF(AND('Pedido e Cotação'!I89="FAM",'Pedido e Cotação'!F89=10),AL$24,IF(AND('Pedido e Cotação'!I89="FAM",'Pedido e Cotação'!F89=25),AM$24,IF(AND('Pedido e Cotação'!I89="FAM",'Pedido e Cotação'!F89=50),AN$24,IF(AND('Pedido e Cotação'!I89="FAM",'Pedido e Cotação'!F89=100),AO$24,IF(AND('Pedido e Cotação'!I89="FAM",'Pedido e Cotação'!F89=200),AP$24,IF(AND('Pedido e Cotação'!I89="FAM",'Pedido e Cotação'!F89=1000),AQ$24,"")))))))</f>
        <v/>
      </c>
      <c r="T79" s="241" t="str">
        <f aca="false">IF('Pedido e Cotação'!I89=0,"",IF(AND('Pedido e Cotação'!I89="Amino On",'Pedido e Cotação'!F89=10),AL$25,IF(AND('Pedido e Cotação'!I89="Amino On",'Pedido e Cotação'!F89=25),AM$25,IF(AND('Pedido e Cotação'!I89="Amino On",'Pedido e Cotação'!F89=50),AN$25,IF(AND('Pedido e Cotação'!I89="Amino On",'Pedido e Cotação'!F89=100),AO$25,IF(AND('Pedido e Cotação'!I89="Amino On",'Pedido e Cotação'!F89=200),AP$25,IF(AND('Pedido e Cotação'!I89="Amino On",'Pedido e Cotação'!F89=1000),AQ$25,"")))))))</f>
        <v/>
      </c>
      <c r="U79" s="241" t="str">
        <f aca="false">IF('Pedido e Cotação'!I89=0,"",IF(AND('Pedido e Cotação'!I89="TAMRA",'Pedido e Cotação'!F89=10),AL$26,IF(AND('Pedido e Cotação'!I89="TAMRA",'Pedido e Cotação'!F89=25),AM$26,IF(AND('Pedido e Cotação'!I89="TAMRA",'Pedido e Cotação'!F89=50),AN$26,IF(AND('Pedido e Cotação'!I89="TAMRA",'Pedido e Cotação'!F89=100),AO$26,IF(AND('Pedido e Cotação'!I89="TAMRA",'Pedido e Cotação'!F89=200),AP$26,IF(AND('Pedido e Cotação'!I89="TAMRA",'Pedido e Cotação'!F89=1000),AQ$26,"")))))))</f>
        <v/>
      </c>
      <c r="V79" s="241" t="str">
        <f aca="false">IF('Pedido e Cotação'!I89=0,"",IF(AND('Pedido e Cotação'!I89="BHQ 1",'Pedido e Cotação'!F89=10),AL$27,IF(AND('Pedido e Cotação'!I89="BHQ 1",'Pedido e Cotação'!F89=25),AM$27,IF(AND('Pedido e Cotação'!I89="BHQ 1",'Pedido e Cotação'!F89=50),AN$27,IF(AND('Pedido e Cotação'!I89="BHQ 1",'Pedido e Cotação'!F89=100),AO$27,IF(AND('Pedido e Cotação'!I89="BHQ 1",'Pedido e Cotação'!F89=200),AP$27,IF(AND('Pedido e Cotação'!I89="BHQ 1",'Pedido e Cotação'!F89=1000),AQ$27,"")))))))</f>
        <v/>
      </c>
      <c r="W79" s="241" t="str">
        <f aca="false">IF('Pedido e Cotação'!I89=0,"",IF(AND('Pedido e Cotação'!I89="BHQ 2",'Pedido e Cotação'!F89=10),AL$28,IF(AND('Pedido e Cotação'!I89="BHQ 2",'Pedido e Cotação'!F89=25),AM$28,IF(AND('Pedido e Cotação'!I89="BHQ 2",'Pedido e Cotação'!F89=50),AN$28,IF(AND('Pedido e Cotação'!I89="BHQ 2",'Pedido e Cotação'!F89=100),AO$28,IF(AND('Pedido e Cotação'!I89="BHQ 2",'Pedido e Cotação'!F89=200),AP$28,IF(AND('Pedido e Cotação'!I89="BHQ 2",'Pedido e Cotação'!F89=1000),AQ$28,"")))))))</f>
        <v/>
      </c>
      <c r="X79" s="241" t="str">
        <f aca="false">IF('Pedido e Cotação'!I89=0,"",IF(AND('Pedido e Cotação'!I89="BHQ 3",'Pedido e Cotação'!F89=10),AL$29,IF(AND('Pedido e Cotação'!I89="BHQ 3",'Pedido e Cotação'!F89=25),AM$29,IF(AND('Pedido e Cotação'!I89="BHQ 3",'Pedido e Cotação'!F89=50),AN$29,IF(AND('Pedido e Cotação'!I89="BHQ 3",'Pedido e Cotação'!F89=100),AO$29,IF(AND('Pedido e Cotação'!I89="BHQ 3",'Pedido e Cotação'!F89=200),AP$29,IF(AND('Pedido e Cotação'!I89="BHQ 3",'Pedido e Cotação'!F89=1000),AQ$29,"")))))))</f>
        <v/>
      </c>
      <c r="Y79" s="241" t="str">
        <f aca="false">IF('Pedido e Cotação'!I89=0,"",IF(AND('Pedido e Cotação'!I89="ROX",'Pedido e Cotação'!F89=10),AL$31,IF(AND('Pedido e Cotação'!I89="ROX",'Pedido e Cotação'!F89=25),AM$31,IF(AND('Pedido e Cotação'!I89="ROX",'Pedido e Cotação'!F89=50),AN$31,IF(AND('Pedido e Cotação'!I89="ROX",'Pedido e Cotação'!F89=100),AO$31,IF(AND('Pedido e Cotação'!I89="ROX",'Pedido e Cotação'!F89=200),AP$31,IF(AND('Pedido e Cotação'!I89="ROX",'Pedido e Cotação'!F89=1000),AQ$31,"")))))))</f>
        <v/>
      </c>
      <c r="Z79" s="241" t="str">
        <f aca="false">IF('Pedido e Cotação'!I89=0,"",IF(AND('Pedido e Cotação'!I89="Dabcyl",'Pedido e Cotação'!F89=10),AL$30,IF(AND('Pedido e Cotação'!I89="Dabcyl",'Pedido e Cotação'!F89=25),AM$30,IF(AND('Pedido e Cotação'!I89="Dabcyl",'Pedido e Cotação'!F89=50),AN$30,IF(AND('Pedido e Cotação'!I89="Dabcyl",'Pedido e Cotação'!F89=100),AO$30,IF(AND('Pedido e Cotação'!I89="Dabcyl",'Pedido e Cotação'!F89=200),AP$30,IF(AND('Pedido e Cotação'!I89="Dabcyl",'Pedido e Cotação'!F89=1000),AQ$30,"")))))))</f>
        <v/>
      </c>
      <c r="AA79" s="242" t="str">
        <f aca="false">IF('Pedido e Cotação'!I89=0,"",IF(AND('Pedido e Cotação'!I89="Colesterol TEG",'Pedido e Cotação'!F89=10),AL$32,IF(AND('Pedido e Cotação'!I89="Colesterol TEG",'Pedido e Cotação'!F89=25),AM$32,IF(AND('Pedido e Cotação'!I89="Colesterol TEG",'Pedido e Cotação'!F89=50),AN$32,IF(AND('Pedido e Cotação'!I89="Colesterol TEG",'Pedido e Cotação'!F89=100),AO$32,IF(AND('Pedido e Cotação'!I89="Colesterol TEG",'Pedido e Cotação'!F89=200),AP$32,IF(AND('Pedido e Cotação'!I89="Colesterol TEG",'Pedido e Cotação'!F89=1000),AQ$32,"")))))))</f>
        <v/>
      </c>
      <c r="AB79" s="242" t="str">
        <f aca="false">IF('Pedido e Cotação'!I89=0,"",IF(AND('Pedido e Cotação'!I89="Ferroceno",'Pedido e Cotação'!F89=10),AL$33,IF(AND('Pedido e Cotação'!I89="Ferroceno",'Pedido e Cotação'!F89=25),AM$33,IF(AND('Pedido e Cotação'!I89="Ferroceno",'Pedido e Cotação'!F89=50),AN$33,IF(AND('Pedido e Cotação'!I89="Ferroceno",'Pedido e Cotação'!F89=100),AO$33,IF(AND('Pedido e Cotação'!I89="Ferroceno",'Pedido e Cotação'!F89=200),AP$33,IF(AND('Pedido e Cotação'!I89="Ferroceno",'Pedido e Cotação'!F89=1000),AQ$33,"")))))))</f>
        <v/>
      </c>
      <c r="AC79" s="242" t="str">
        <f aca="false">IF('Pedido e Cotação'!I89=0,"",IF(AND('Pedido e Cotação'!I89="Spacer C3",'Pedido e Cotação'!F89=10),AL$36,IF(AND('Pedido e Cotação'!I89="Spacer C3",'Pedido e Cotação'!F89=25),AM$36,IF(AND('Pedido e Cotação'!I89="Spacer C3",'Pedido e Cotação'!F89=50),AN$36,IF(AND('Pedido e Cotação'!I89="Spacer C3",'Pedido e Cotação'!F89=100),AO$36,IF(AND('Pedido e Cotação'!I89="Spacer C3",'Pedido e Cotação'!F89=200),AP$36,IF(AND('Pedido e Cotação'!I89="Spacer C3",'Pedido e Cotação'!F89=1000),AQ$36,"")))))))</f>
        <v/>
      </c>
      <c r="AD79" s="242" t="str">
        <f aca="false">IF('Pedido e Cotação'!I89=0,"",IF(AND('Pedido e Cotação'!I89="Spacer C6",'Pedido e Cotação'!F89=10),AL$37,IF(AND('Pedido e Cotação'!I89="Spacer C6",'Pedido e Cotação'!F89=25),AM$37,IF(AND('Pedido e Cotação'!I89="Spacer C6",'Pedido e Cotação'!F89=50),AN$37,IF(AND('Pedido e Cotação'!I89="Spacer C6",'Pedido e Cotação'!F89=100),AO$37,IF(AND('Pedido e Cotação'!I89="Spacer C6",'Pedido e Cotação'!F89=200),AP$37,IF(AND('Pedido e Cotação'!I89="Spacer C6",'Pedido e Cotação'!F89=1000),AQ$37,"")))))))</f>
        <v/>
      </c>
      <c r="AE79" s="242" t="str">
        <f aca="false">IF('Pedido e Cotação'!I89=0,"",IF(AND('Pedido e Cotação'!I89="Biotina",'Pedido e Cotação'!F89=10),AL$38,IF(AND('Pedido e Cotação'!I89="Biotina",'Pedido e Cotação'!F89=25),AM$38,IF(AND('Pedido e Cotação'!I89="Biotina",'Pedido e Cotação'!F89=50),AN$38,IF(AND('Pedido e Cotação'!I89="Biotina",'Pedido e Cotação'!F89=100),AO$38,IF(AND('Pedido e Cotação'!I89="Biotina",'Pedido e Cotação'!F89=200),AP$38,IF(AND('Pedido e Cotação'!I89="Biotina",'Pedido e Cotação'!F89=1000),AQ$38,"")))))))</f>
        <v/>
      </c>
      <c r="AF79" s="242" t="str">
        <f aca="false">IF('Pedido e Cotação'!I89=0,"",IF(AND('Pedido e Cotação'!I89="Fosforilação",'Pedido e Cotação'!F89=10),AL$39,IF(AND('Pedido e Cotação'!I89="Fosforilação",'Pedido e Cotação'!F89=25),AM$39,IF(AND('Pedido e Cotação'!I89="Fosforilação",'Pedido e Cotação'!F89=50),AN$39,IF(AND('Pedido e Cotação'!I89="Fosforilação",'Pedido e Cotação'!F89=100),AO$39,IF(AND('Pedido e Cotação'!I89="Fosforilação",'Pedido e Cotação'!F89=200),AP$39,IF(AND('Pedido e Cotação'!I89="Fosforilação",'Pedido e Cotação'!F89=1000),AQ$39,"")))))))</f>
        <v/>
      </c>
      <c r="AG79" s="242" t="str">
        <f aca="false">IF('Pedido e Cotação'!I89=0,"",IF(AND('Pedido e Cotação'!I89="Thiol C6",'Pedido e Cotação'!F89=10),AL$34,IF(AND('Pedido e Cotação'!I89="Thiol C6",'Pedido e Cotação'!F89=25),AM$34,IF(AND('Pedido e Cotação'!I89="Thiol C6",'Pedido e Cotação'!F89=50),AN$34,IF(AND('Pedido e Cotação'!I89="Thiol C6",'Pedido e Cotação'!F89=100),AO$34,IF(AND('Pedido e Cotação'!I89="Thiol C6",'Pedido e Cotação'!F89=200),AP$34,IF(AND('Pedido e Cotação'!I89="Thiol C6",'Pedido e Cotação'!F89=1000),AQ$34,"")))))))</f>
        <v/>
      </c>
      <c r="AH79" s="242" t="str">
        <f aca="false">IF('Pedido e Cotação'!I89=0,"",IF(AND('Pedido e Cotação'!I89="Dithiol Serinol",'Pedido e Cotação'!F89=10),AL$35,IF(AND('Pedido e Cotação'!I89="Dithiol Serinol",'Pedido e Cotação'!F89=25),AM$35,IF(AND('Pedido e Cotação'!I89="Dithiol Serinol",'Pedido e Cotação'!F89=50),AN$35,IF(AND('Pedido e Cotação'!I89="Dithiol Serinol",'Pedido e Cotação'!F89=100),AO$35,IF(AND('Pedido e Cotação'!I89="Dithiol Serinol",'Pedido e Cotação'!F89=200),AP$35,IF(AND('Pedido e Cotação'!I89="Dithiol Serinol",'Pedido e Cotação'!F89=1000),AQ$35,"")))))))</f>
        <v/>
      </c>
      <c r="AI79" s="241" t="n">
        <f aca="false">SUM(A79:AH79)</f>
        <v>0</v>
      </c>
    </row>
    <row r="80" customFormat="false" ht="12.75" hidden="false" customHeight="false" outlineLevel="0" collapsed="false">
      <c r="A80" s="241" t="str">
        <f aca="false">IF('Pedido e Cotação'!H90=0,"",IF(AND('Pedido e Cotação'!H90="FAM",'Pedido e Cotação'!F90=10),AL$6,IF(AND('Pedido e Cotação'!H90="FAM",'Pedido e Cotação'!F90=25),AM$6,IF(AND('Pedido e Cotação'!H90="FAM",'Pedido e Cotação'!F90=50),AN$6,IF(AND('Pedido e Cotação'!H90="FAM",'Pedido e Cotação'!F90=100),AO$6,IF(AND('Pedido e Cotação'!H90="FAM",'Pedido e Cotação'!F90=200),AP$6,IF(AND('Pedido e Cotação'!H90="FAM",'Pedido e Cotação'!F90=1000),AQ$6,"")))))))</f>
        <v/>
      </c>
      <c r="B80" s="241" t="str">
        <f aca="false">IF('Pedido e Cotação'!H90=0,"",IF(AND('Pedido e Cotação'!H90="Fosforilação",'Pedido e Cotação'!F90=10),AL$7,IF(AND('Pedido e Cotação'!H90="Fosforilação",'Pedido e Cotação'!F90=25),AM$7,IF(AND('Pedido e Cotação'!H90="Fosforilação",'Pedido e Cotação'!F90=50),AN$7,IF(AND('Pedido e Cotação'!H90="Fosforilação",'Pedido e Cotação'!F90=100),AO$7,IF(AND('Pedido e Cotação'!H90="Fosforilação",'Pedido e Cotação'!F90=200),AP$7,IF(AND('Pedido e Cotação'!H90="Fosforilação",'Pedido e Cotação'!F90=1000),AQ$7,"")))))))</f>
        <v/>
      </c>
      <c r="C80" s="241" t="str">
        <f aca="false">IF('Pedido e Cotação'!H90=0,"",IF(AND('Pedido e Cotação'!H90="Quasar 570",'Pedido e Cotação'!F90=10),AL$8,IF(AND('Pedido e Cotação'!H90="Quasar 570",'Pedido e Cotação'!F90=25),AM$8,IF(AND('Pedido e Cotação'!H90="Quasar 570",'Pedido e Cotação'!F90=50),AN$8,IF(AND('Pedido e Cotação'!H90="Quasar 570",'Pedido e Cotação'!F90=100),AO$8,IF(AND('Pedido e Cotação'!H90="Quasar 570",'Pedido e Cotação'!F90=200),AP$8,IF(AND('Pedido e Cotação'!H90="Quasar 570",'Pedido e Cotação'!F90=1000),AQ$8,"")))))))</f>
        <v/>
      </c>
      <c r="D80" s="241" t="str">
        <f aca="false">IF('Pedido e Cotação'!H90=0,"",IF(AND('Pedido e Cotação'!H90="Quasar 670",'Pedido e Cotação'!F90=10),AL$9,IF(AND('Pedido e Cotação'!H90="Quasar 670",'Pedido e Cotação'!F90=25),AM$9,IF(AND('Pedido e Cotação'!H90="Quasar 670",'Pedido e Cotação'!F90=50),AN$9,IF(AND('Pedido e Cotação'!H90="Quasar 670",'Pedido e Cotação'!F90=100),AO$9,IF(AND('Pedido e Cotação'!H90="Quasar 670",'Pedido e Cotação'!F90=200),AP$9,IF(AND('Pedido e Cotação'!H90="Quasar 670",'Pedido e Cotação'!F90=1000),AQ$9,"")))))))</f>
        <v/>
      </c>
      <c r="E80" s="241" t="str">
        <f aca="false">IF('Pedido e Cotação'!H90=0,"",IF(AND('Pedido e Cotação'!H90="Quasar 705",'Pedido e Cotação'!F90=10),AL$10,IF(AND('Pedido e Cotação'!H90="Quasar 705",'Pedido e Cotação'!F90=25),AM$10,IF(AND('Pedido e Cotação'!H90="Quasar 705",'Pedido e Cotação'!F90=50),AN$10,IF(AND('Pedido e Cotação'!H90="Quasar 705",'Pedido e Cotação'!F90=100),AO$10,IF(AND('Pedido e Cotação'!H90="Quasar 705",'Pedido e Cotação'!F90=200),AP$10,IF(AND('Pedido e Cotação'!H90="Quasar 705",'Pedido e Cotação'!F90=1000),AQ$10,"")))))))</f>
        <v/>
      </c>
      <c r="F80" s="241" t="str">
        <f aca="false">IF('Pedido e Cotação'!H90=0,"",IF(AND('Pedido e Cotação'!H90="CAL Flúor Orange 560",'Pedido e Cotação'!F90=10),AL$11,IF(AND('Pedido e Cotação'!H90="CAL Flúor Orange 560",'Pedido e Cotação'!F90=25),AM$11,IF(AND('Pedido e Cotação'!H90="CAL Flúor Orange 560",'Pedido e Cotação'!F90=50),AN$11,IF(AND('Pedido e Cotação'!H90="CAL Flúor Orange 560",'Pedido e Cotação'!F90=100),AO$11,IF(AND('Pedido e Cotação'!H90="CAL Flúor Orange 560",'Pedido e Cotação'!F90=200),AP$11,IF(AND('Pedido e Cotação'!H90="CAL Flúor Orange 560",'Pedido e Cotação'!F90=1000),AQ$11,"")))))))</f>
        <v/>
      </c>
      <c r="G80" s="241" t="str">
        <f aca="false">IF('Pedido e Cotação'!H90=0,"",IF(AND('Pedido e Cotação'!H90="CAL Flúor Red 590",'Pedido e Cotação'!F90=10),AL$12,IF(AND('Pedido e Cotação'!H90="CAL Flúor Red 590",'Pedido e Cotação'!F90=25),AM$12,IF(AND('Pedido e Cotação'!H90="CAL Flúor Red 590",'Pedido e Cotação'!F90=50),AN$12,IF(AND('Pedido e Cotação'!H90="CAL Flúor Red 590",'Pedido e Cotação'!F90=100),AO$12,IF(AND('Pedido e Cotação'!H90="CAL Flúor Red 590",'Pedido e Cotação'!F90=200),AP$12,IF(AND('Pedido e Cotação'!H90="CAL Flúor Red 590",'Pedido e Cotação'!F90=1000),AQ$12,"")))))))</f>
        <v/>
      </c>
      <c r="H80" s="241" t="str">
        <f aca="false">IF('Pedido e Cotação'!H90=0,"",IF(AND('Pedido e Cotação'!H90="CAL Flúor Red 610",'Pedido e Cotação'!F90=10),AL$13,IF(AND('Pedido e Cotação'!H90="CAL Flúor Red 610",'Pedido e Cotação'!F90=25),AM$13,IF(AND('Pedido e Cotação'!H90="CAL Flúor Red 610",'Pedido e Cotação'!F90=50),AN$13,IF(AND('Pedido e Cotação'!H90="CAL Flúor Red 610",'Pedido e Cotação'!F90=100),AO$13,IF(AND('Pedido e Cotação'!H90="CAL Flúor Red 610",'Pedido e Cotação'!F90=200),AP$13,IF(AND('Pedido e Cotação'!H90="CAL Flúor Red 610",'Pedido e Cotação'!F90=1000),AQ$13,"")))))))</f>
        <v/>
      </c>
      <c r="I80" s="241" t="str">
        <f aca="false">IF('Pedido e Cotação'!H90=0,"",IF(AND('Pedido e Cotação'!H90="TET",'Pedido e Cotação'!F90=10),AL$14,IF(AND('Pedido e Cotação'!H90="TET",'Pedido e Cotação'!F90=25),AM$14,IF(AND('Pedido e Cotação'!H90="TET",'Pedido e Cotação'!F90=50),AN$14,IF(AND('Pedido e Cotação'!H90="TET",'Pedido e Cotação'!F90=100),AO$14,IF(AND('Pedido e Cotação'!H90="TET",'Pedido e Cotação'!F90=200),AP$14,IF(AND('Pedido e Cotação'!H90="TET",'Pedido e Cotação'!F90=1000),AQ$14,"")))))))</f>
        <v/>
      </c>
      <c r="J80" s="241" t="str">
        <f aca="false">IF('Pedido e Cotação'!H90=0,"",IF(AND('Pedido e Cotação'!H90="PEG-6",'Pedido e Cotação'!F90=10),AL$19,IF(AND('Pedido e Cotação'!H90="PEG-6",'Pedido e Cotação'!F90=25),AM$19,IF(AND('Pedido e Cotação'!H90="PEG-6",'Pedido e Cotação'!F90=50),AN$19,IF(AND('Pedido e Cotação'!H90="PEG-6",'Pedido e Cotação'!F90=100),AO$19,IF(AND('Pedido e Cotação'!H90="PEG-6",'Pedido e Cotação'!F90=200),AP$19,IF(AND('Pedido e Cotação'!H90="PEG-6",'Pedido e Cotação'!F90=1000),AQ$19,"")))))))</f>
        <v/>
      </c>
      <c r="K80" s="241" t="str">
        <f aca="false">IF('Pedido e Cotação'!H90=0,"",IF(AND('Pedido e Cotação'!H90="Biotina",'Pedido e Cotação'!F90=10),AL$18,IF(AND('Pedido e Cotação'!H90="Biotina",'Pedido e Cotação'!F90=25),AM$18,IF(AND('Pedido e Cotação'!H90="Biotina",'Pedido e Cotação'!F90=50),AN$18,IF(AND('Pedido e Cotação'!H90="Biotina",'Pedido e Cotação'!F90=100),AO$18,IF(AND('Pedido e Cotação'!H90="Biotina",'Pedido e Cotação'!F90=200),AP$18,IF(AND('Pedido e Cotação'!H90="Biotina",'Pedido e Cotação'!F90=1000),AQ$18,"")))))))</f>
        <v/>
      </c>
      <c r="L80" s="241" t="str">
        <f aca="false">IF('Pedido e Cotação'!H90=0,"",IF(AND('Pedido e Cotação'!H90="Thiol C6",'Pedido e Cotação'!F90=10),AL$22,IF(AND('Pedido e Cotação'!H90="Thiol C6",'Pedido e Cotação'!F90=25),AM$22,IF(AND('Pedido e Cotação'!H90="Thiol C6",'Pedido e Cotação'!F90=50),AN$22,IF(AND('Pedido e Cotação'!H90="Thiol C6",'Pedido e Cotação'!F90=100),AO$22,IF(AND('Pedido e Cotação'!H90="Thiol C6",'Pedido e Cotação'!F90=200),AP$22,IF(AND('Pedido e Cotação'!H90="Thiol C6",'Pedido e Cotação'!F90=1000),AQ$22,"")))))))</f>
        <v/>
      </c>
      <c r="M80" s="241" t="str">
        <f aca="false">IF('Pedido e Cotação'!H90=0,"",IF(AND('Pedido e Cotação'!H90="Cy3",'Pedido e Cotação'!F90=10),AL$16,IF(AND('Pedido e Cotação'!H90="Cy3",'Pedido e Cotação'!F90=25),AM$16,IF(AND('Pedido e Cotação'!H90="Cy3",'Pedido e Cotação'!F90=50),AN$16,IF(AND('Pedido e Cotação'!H90="Cy3",'Pedido e Cotação'!F90=100),AO$16,IF(AND('Pedido e Cotação'!H90="Cy3",'Pedido e Cotação'!F90=200),AP$16,IF(AND('Pedido e Cotação'!H90="Cy3",'Pedido e Cotação'!F90=1000),AQ$16,"")))))))</f>
        <v/>
      </c>
      <c r="N80" s="241" t="str">
        <f aca="false">IF('Pedido e Cotação'!H90=0,"",IF(AND('Pedido e Cotação'!H90="Cy5",'Pedido e Cotação'!F90=10),AL$17,IF(AND('Pedido e Cotação'!H90="Cy5",'Pedido e Cotação'!F90=25),AM$17,IF(AND('Pedido e Cotação'!H90="Cy5",'Pedido e Cotação'!F90=50),AN$17,IF(AND('Pedido e Cotação'!H90="Cy5",'Pedido e Cotação'!F90=100),AO$17,IF(AND('Pedido e Cotação'!H90="Cy5",'Pedido e Cotação'!F90=200),AP$17,IF(AND('Pedido e Cotação'!H90="Cy5",'Pedido e Cotação'!F90=1000),AQ$17,"")))))))</f>
        <v/>
      </c>
      <c r="O80" s="241" t="str">
        <f aca="false">IF('Pedido e Cotação'!H90=0,"",IF(AND('Pedido e Cotação'!H90="C3 Spacer",'Pedido e Cotação'!F90=10),AL$20,IF(AND('Pedido e Cotação'!H90="C3 Spacer",'Pedido e Cotação'!F90=25),AM$20,IF(AND('Pedido e Cotação'!H90="C3 Spacer",'Pedido e Cotação'!F90=50),AN$20,IF(AND('Pedido e Cotação'!H90="C3 Spacer",'Pedido e Cotação'!F90=100),AO$20,IF(AND('Pedido e Cotação'!H90="C3 Spacer",'Pedido e Cotação'!F90=200),AP$20,IF(AND('Pedido e Cotação'!H90="C3 Spacer",'Pedido e Cotação'!F90=1000),AQ$20,"")))))))</f>
        <v/>
      </c>
      <c r="P80" s="241" t="str">
        <f aca="false">IF('Pedido e Cotação'!H90=0,"",IF(AND('Pedido e Cotação'!H90="C6 Spacer",'Pedido e Cotação'!F90=10),AL$21,IF(AND('Pedido e Cotação'!H90="C6 Spacer",'Pedido e Cotação'!F90=25),AM$21,IF(AND('Pedido e Cotação'!H90="C6 Spacer",'Pedido e Cotação'!F90=50),AN$21,IF(AND('Pedido e Cotação'!H90="C6 Spacer",'Pedido e Cotação'!F90=100),AO$21,IF(AND('Pedido e Cotação'!H90="C6 Spacer",'Pedido e Cotação'!F90=200),AP$21,IF(AND('Pedido e Cotação'!H90="C6 Spacer",'Pedido e Cotação'!F90=1000),AQ$21,"")))))))</f>
        <v/>
      </c>
      <c r="Q80" s="241" t="str">
        <f aca="false">IF('Pedido e Cotação'!H90=0,"",IF(AND('Pedido e Cotação'!H90="HEX",'Pedido e Cotação'!F90=10),AL$15,IF(AND('Pedido e Cotação'!H90="HEX",'Pedido e Cotação'!F90=25),AM$15,IF(AND('Pedido e Cotação'!H90="HEX",'Pedido e Cotação'!F90=50),AN$15,IF(AND('Pedido e Cotação'!H90="HEX",'Pedido e Cotação'!F90=100),AO$15,IF(AND('Pedido e Cotação'!H90="HEX",'Pedido e Cotação'!F90=200),AP$15,IF(AND('Pedido e Cotação'!H90="HEX",'Pedido e Cotação'!F90=1000),AQ$15,"")))))))</f>
        <v/>
      </c>
      <c r="R80" s="241" t="str">
        <f aca="false">IF('Pedido e Cotação'!H90=0,"",IF(AND('Pedido e Cotação'!H90="Amino C6",'Pedido e Cotação'!F90=10),AL$23,IF(AND('Pedido e Cotação'!H90="Amino C6",'Pedido e Cotação'!F90=25),AM$23,IF(AND('Pedido e Cotação'!H90="Amino C6",'Pedido e Cotação'!F90=50),AN$23,IF(AND('Pedido e Cotação'!H90="Amino C6",'Pedido e Cotação'!F90=100),AO$23,IF(AND('Pedido e Cotação'!H90="Amino C6",'Pedido e Cotação'!F90=200),AP$23,IF(AND('Pedido e Cotação'!H90="Amino C6",'Pedido e Cotação'!F90=1000),AQ$23,"")))))))</f>
        <v/>
      </c>
      <c r="S80" s="241" t="str">
        <f aca="false">IF('Pedido e Cotação'!I90=0,"",IF(AND('Pedido e Cotação'!I90="FAM",'Pedido e Cotação'!F90=10),AL$24,IF(AND('Pedido e Cotação'!I90="FAM",'Pedido e Cotação'!F90=25),AM$24,IF(AND('Pedido e Cotação'!I90="FAM",'Pedido e Cotação'!F90=50),AN$24,IF(AND('Pedido e Cotação'!I90="FAM",'Pedido e Cotação'!F90=100),AO$24,IF(AND('Pedido e Cotação'!I90="FAM",'Pedido e Cotação'!F90=200),AP$24,IF(AND('Pedido e Cotação'!I90="FAM",'Pedido e Cotação'!F90=1000),AQ$24,"")))))))</f>
        <v/>
      </c>
      <c r="T80" s="241" t="str">
        <f aca="false">IF('Pedido e Cotação'!I90=0,"",IF(AND('Pedido e Cotação'!I90="Amino On",'Pedido e Cotação'!F90=10),AL$25,IF(AND('Pedido e Cotação'!I90="Amino On",'Pedido e Cotação'!F90=25),AM$25,IF(AND('Pedido e Cotação'!I90="Amino On",'Pedido e Cotação'!F90=50),AN$25,IF(AND('Pedido e Cotação'!I90="Amino On",'Pedido e Cotação'!F90=100),AO$25,IF(AND('Pedido e Cotação'!I90="Amino On",'Pedido e Cotação'!F90=200),AP$25,IF(AND('Pedido e Cotação'!I90="Amino On",'Pedido e Cotação'!F90=1000),AQ$25,"")))))))</f>
        <v/>
      </c>
      <c r="U80" s="241" t="str">
        <f aca="false">IF('Pedido e Cotação'!I90=0,"",IF(AND('Pedido e Cotação'!I90="TAMRA",'Pedido e Cotação'!F90=10),AL$26,IF(AND('Pedido e Cotação'!I90="TAMRA",'Pedido e Cotação'!F90=25),AM$26,IF(AND('Pedido e Cotação'!I90="TAMRA",'Pedido e Cotação'!F90=50),AN$26,IF(AND('Pedido e Cotação'!I90="TAMRA",'Pedido e Cotação'!F90=100),AO$26,IF(AND('Pedido e Cotação'!I90="TAMRA",'Pedido e Cotação'!F90=200),AP$26,IF(AND('Pedido e Cotação'!I90="TAMRA",'Pedido e Cotação'!F90=1000),AQ$26,"")))))))</f>
        <v/>
      </c>
      <c r="V80" s="241" t="str">
        <f aca="false">IF('Pedido e Cotação'!I90=0,"",IF(AND('Pedido e Cotação'!I90="BHQ 1",'Pedido e Cotação'!F90=10),AL$27,IF(AND('Pedido e Cotação'!I90="BHQ 1",'Pedido e Cotação'!F90=25),AM$27,IF(AND('Pedido e Cotação'!I90="BHQ 1",'Pedido e Cotação'!F90=50),AN$27,IF(AND('Pedido e Cotação'!I90="BHQ 1",'Pedido e Cotação'!F90=100),AO$27,IF(AND('Pedido e Cotação'!I90="BHQ 1",'Pedido e Cotação'!F90=200),AP$27,IF(AND('Pedido e Cotação'!I90="BHQ 1",'Pedido e Cotação'!F90=1000),AQ$27,"")))))))</f>
        <v/>
      </c>
      <c r="W80" s="241" t="str">
        <f aca="false">IF('Pedido e Cotação'!I90=0,"",IF(AND('Pedido e Cotação'!I90="BHQ 2",'Pedido e Cotação'!F90=10),AL$28,IF(AND('Pedido e Cotação'!I90="BHQ 2",'Pedido e Cotação'!F90=25),AM$28,IF(AND('Pedido e Cotação'!I90="BHQ 2",'Pedido e Cotação'!F90=50),AN$28,IF(AND('Pedido e Cotação'!I90="BHQ 2",'Pedido e Cotação'!F90=100),AO$28,IF(AND('Pedido e Cotação'!I90="BHQ 2",'Pedido e Cotação'!F90=200),AP$28,IF(AND('Pedido e Cotação'!I90="BHQ 2",'Pedido e Cotação'!F90=1000),AQ$28,"")))))))</f>
        <v/>
      </c>
      <c r="X80" s="241" t="str">
        <f aca="false">IF('Pedido e Cotação'!I90=0,"",IF(AND('Pedido e Cotação'!I90="BHQ 3",'Pedido e Cotação'!F90=10),AL$29,IF(AND('Pedido e Cotação'!I90="BHQ 3",'Pedido e Cotação'!F90=25),AM$29,IF(AND('Pedido e Cotação'!I90="BHQ 3",'Pedido e Cotação'!F90=50),AN$29,IF(AND('Pedido e Cotação'!I90="BHQ 3",'Pedido e Cotação'!F90=100),AO$29,IF(AND('Pedido e Cotação'!I90="BHQ 3",'Pedido e Cotação'!F90=200),AP$29,IF(AND('Pedido e Cotação'!I90="BHQ 3",'Pedido e Cotação'!F90=1000),AQ$29,"")))))))</f>
        <v/>
      </c>
      <c r="Y80" s="241" t="str">
        <f aca="false">IF('Pedido e Cotação'!I90=0,"",IF(AND('Pedido e Cotação'!I90="ROX",'Pedido e Cotação'!F90=10),AL$31,IF(AND('Pedido e Cotação'!I90="ROX",'Pedido e Cotação'!F90=25),AM$31,IF(AND('Pedido e Cotação'!I90="ROX",'Pedido e Cotação'!F90=50),AN$31,IF(AND('Pedido e Cotação'!I90="ROX",'Pedido e Cotação'!F90=100),AO$31,IF(AND('Pedido e Cotação'!I90="ROX",'Pedido e Cotação'!F90=200),AP$31,IF(AND('Pedido e Cotação'!I90="ROX",'Pedido e Cotação'!F90=1000),AQ$31,"")))))))</f>
        <v/>
      </c>
      <c r="Z80" s="241" t="str">
        <f aca="false">IF('Pedido e Cotação'!I90=0,"",IF(AND('Pedido e Cotação'!I90="Dabcyl",'Pedido e Cotação'!F90=10),AL$30,IF(AND('Pedido e Cotação'!I90="Dabcyl",'Pedido e Cotação'!F90=25),AM$30,IF(AND('Pedido e Cotação'!I90="Dabcyl",'Pedido e Cotação'!F90=50),AN$30,IF(AND('Pedido e Cotação'!I90="Dabcyl",'Pedido e Cotação'!F90=100),AO$30,IF(AND('Pedido e Cotação'!I90="Dabcyl",'Pedido e Cotação'!F90=200),AP$30,IF(AND('Pedido e Cotação'!I90="Dabcyl",'Pedido e Cotação'!F90=1000),AQ$30,"")))))))</f>
        <v/>
      </c>
      <c r="AA80" s="242" t="str">
        <f aca="false">IF('Pedido e Cotação'!I90=0,"",IF(AND('Pedido e Cotação'!I90="Colesterol TEG",'Pedido e Cotação'!F90=10),AL$32,IF(AND('Pedido e Cotação'!I90="Colesterol TEG",'Pedido e Cotação'!F90=25),AM$32,IF(AND('Pedido e Cotação'!I90="Colesterol TEG",'Pedido e Cotação'!F90=50),AN$32,IF(AND('Pedido e Cotação'!I90="Colesterol TEG",'Pedido e Cotação'!F90=100),AO$32,IF(AND('Pedido e Cotação'!I90="Colesterol TEG",'Pedido e Cotação'!F90=200),AP$32,IF(AND('Pedido e Cotação'!I90="Colesterol TEG",'Pedido e Cotação'!F90=1000),AQ$32,"")))))))</f>
        <v/>
      </c>
      <c r="AB80" s="242" t="str">
        <f aca="false">IF('Pedido e Cotação'!I90=0,"",IF(AND('Pedido e Cotação'!I90="Ferroceno",'Pedido e Cotação'!F90=10),AL$33,IF(AND('Pedido e Cotação'!I90="Ferroceno",'Pedido e Cotação'!F90=25),AM$33,IF(AND('Pedido e Cotação'!I90="Ferroceno",'Pedido e Cotação'!F90=50),AN$33,IF(AND('Pedido e Cotação'!I90="Ferroceno",'Pedido e Cotação'!F90=100),AO$33,IF(AND('Pedido e Cotação'!I90="Ferroceno",'Pedido e Cotação'!F90=200),AP$33,IF(AND('Pedido e Cotação'!I90="Ferroceno",'Pedido e Cotação'!F90=1000),AQ$33,"")))))))</f>
        <v/>
      </c>
      <c r="AC80" s="242" t="str">
        <f aca="false">IF('Pedido e Cotação'!I90=0,"",IF(AND('Pedido e Cotação'!I90="Spacer C3",'Pedido e Cotação'!F90=10),AL$36,IF(AND('Pedido e Cotação'!I90="Spacer C3",'Pedido e Cotação'!F90=25),AM$36,IF(AND('Pedido e Cotação'!I90="Spacer C3",'Pedido e Cotação'!F90=50),AN$36,IF(AND('Pedido e Cotação'!I90="Spacer C3",'Pedido e Cotação'!F90=100),AO$36,IF(AND('Pedido e Cotação'!I90="Spacer C3",'Pedido e Cotação'!F90=200),AP$36,IF(AND('Pedido e Cotação'!I90="Spacer C3",'Pedido e Cotação'!F90=1000),AQ$36,"")))))))</f>
        <v/>
      </c>
      <c r="AD80" s="242" t="str">
        <f aca="false">IF('Pedido e Cotação'!I90=0,"",IF(AND('Pedido e Cotação'!I90="Spacer C6",'Pedido e Cotação'!F90=10),AL$37,IF(AND('Pedido e Cotação'!I90="Spacer C6",'Pedido e Cotação'!F90=25),AM$37,IF(AND('Pedido e Cotação'!I90="Spacer C6",'Pedido e Cotação'!F90=50),AN$37,IF(AND('Pedido e Cotação'!I90="Spacer C6",'Pedido e Cotação'!F90=100),AO$37,IF(AND('Pedido e Cotação'!I90="Spacer C6",'Pedido e Cotação'!F90=200),AP$37,IF(AND('Pedido e Cotação'!I90="Spacer C6",'Pedido e Cotação'!F90=1000),AQ$37,"")))))))</f>
        <v/>
      </c>
      <c r="AE80" s="242" t="str">
        <f aca="false">IF('Pedido e Cotação'!I90=0,"",IF(AND('Pedido e Cotação'!I90="Biotina",'Pedido e Cotação'!F90=10),AL$38,IF(AND('Pedido e Cotação'!I90="Biotina",'Pedido e Cotação'!F90=25),AM$38,IF(AND('Pedido e Cotação'!I90="Biotina",'Pedido e Cotação'!F90=50),AN$38,IF(AND('Pedido e Cotação'!I90="Biotina",'Pedido e Cotação'!F90=100),AO$38,IF(AND('Pedido e Cotação'!I90="Biotina",'Pedido e Cotação'!F90=200),AP$38,IF(AND('Pedido e Cotação'!I90="Biotina",'Pedido e Cotação'!F90=1000),AQ$38,"")))))))</f>
        <v/>
      </c>
      <c r="AF80" s="242" t="str">
        <f aca="false">IF('Pedido e Cotação'!I90=0,"",IF(AND('Pedido e Cotação'!I90="Fosforilação",'Pedido e Cotação'!F90=10),AL$39,IF(AND('Pedido e Cotação'!I90="Fosforilação",'Pedido e Cotação'!F90=25),AM$39,IF(AND('Pedido e Cotação'!I90="Fosforilação",'Pedido e Cotação'!F90=50),AN$39,IF(AND('Pedido e Cotação'!I90="Fosforilação",'Pedido e Cotação'!F90=100),AO$39,IF(AND('Pedido e Cotação'!I90="Fosforilação",'Pedido e Cotação'!F90=200),AP$39,IF(AND('Pedido e Cotação'!I90="Fosforilação",'Pedido e Cotação'!F90=1000),AQ$39,"")))))))</f>
        <v/>
      </c>
      <c r="AG80" s="242" t="str">
        <f aca="false">IF('Pedido e Cotação'!I90=0,"",IF(AND('Pedido e Cotação'!I90="Thiol C6",'Pedido e Cotação'!F90=10),AL$34,IF(AND('Pedido e Cotação'!I90="Thiol C6",'Pedido e Cotação'!F90=25),AM$34,IF(AND('Pedido e Cotação'!I90="Thiol C6",'Pedido e Cotação'!F90=50),AN$34,IF(AND('Pedido e Cotação'!I90="Thiol C6",'Pedido e Cotação'!F90=100),AO$34,IF(AND('Pedido e Cotação'!I90="Thiol C6",'Pedido e Cotação'!F90=200),AP$34,IF(AND('Pedido e Cotação'!I90="Thiol C6",'Pedido e Cotação'!F90=1000),AQ$34,"")))))))</f>
        <v/>
      </c>
      <c r="AH80" s="242" t="str">
        <f aca="false">IF('Pedido e Cotação'!I90=0,"",IF(AND('Pedido e Cotação'!I90="Dithiol Serinol",'Pedido e Cotação'!F90=10),AL$35,IF(AND('Pedido e Cotação'!I90="Dithiol Serinol",'Pedido e Cotação'!F90=25),AM$35,IF(AND('Pedido e Cotação'!I90="Dithiol Serinol",'Pedido e Cotação'!F90=50),AN$35,IF(AND('Pedido e Cotação'!I90="Dithiol Serinol",'Pedido e Cotação'!F90=100),AO$35,IF(AND('Pedido e Cotação'!I90="Dithiol Serinol",'Pedido e Cotação'!F90=200),AP$35,IF(AND('Pedido e Cotação'!I90="Dithiol Serinol",'Pedido e Cotação'!F90=1000),AQ$35,"")))))))</f>
        <v/>
      </c>
      <c r="AI80" s="241" t="n">
        <f aca="false">SUM(A80:AH80)</f>
        <v>0</v>
      </c>
    </row>
    <row r="81" customFormat="false" ht="12.75" hidden="false" customHeight="false" outlineLevel="0" collapsed="false">
      <c r="A81" s="241" t="str">
        <f aca="false">IF('Pedido e Cotação'!H91=0,"",IF(AND('Pedido e Cotação'!H91="FAM",'Pedido e Cotação'!F91=10),AL$6,IF(AND('Pedido e Cotação'!H91="FAM",'Pedido e Cotação'!F91=25),AM$6,IF(AND('Pedido e Cotação'!H91="FAM",'Pedido e Cotação'!F91=50),AN$6,IF(AND('Pedido e Cotação'!H91="FAM",'Pedido e Cotação'!F91=100),AO$6,IF(AND('Pedido e Cotação'!H91="FAM",'Pedido e Cotação'!F91=200),AP$6,IF(AND('Pedido e Cotação'!H91="FAM",'Pedido e Cotação'!F91=1000),AQ$6,"")))))))</f>
        <v/>
      </c>
      <c r="B81" s="241" t="str">
        <f aca="false">IF('Pedido e Cotação'!H91=0,"",IF(AND('Pedido e Cotação'!H91="Fosforilação",'Pedido e Cotação'!F91=10),AL$7,IF(AND('Pedido e Cotação'!H91="Fosforilação",'Pedido e Cotação'!F91=25),AM$7,IF(AND('Pedido e Cotação'!H91="Fosforilação",'Pedido e Cotação'!F91=50),AN$7,IF(AND('Pedido e Cotação'!H91="Fosforilação",'Pedido e Cotação'!F91=100),AO$7,IF(AND('Pedido e Cotação'!H91="Fosforilação",'Pedido e Cotação'!F91=200),AP$7,IF(AND('Pedido e Cotação'!H91="Fosforilação",'Pedido e Cotação'!F91=1000),AQ$7,"")))))))</f>
        <v/>
      </c>
      <c r="C81" s="241" t="str">
        <f aca="false">IF('Pedido e Cotação'!H91=0,"",IF(AND('Pedido e Cotação'!H91="Quasar 570",'Pedido e Cotação'!F91=10),AL$8,IF(AND('Pedido e Cotação'!H91="Quasar 570",'Pedido e Cotação'!F91=25),AM$8,IF(AND('Pedido e Cotação'!H91="Quasar 570",'Pedido e Cotação'!F91=50),AN$8,IF(AND('Pedido e Cotação'!H91="Quasar 570",'Pedido e Cotação'!F91=100),AO$8,IF(AND('Pedido e Cotação'!H91="Quasar 570",'Pedido e Cotação'!F91=200),AP$8,IF(AND('Pedido e Cotação'!H91="Quasar 570",'Pedido e Cotação'!F91=1000),AQ$8,"")))))))</f>
        <v/>
      </c>
      <c r="D81" s="241" t="str">
        <f aca="false">IF('Pedido e Cotação'!H91=0,"",IF(AND('Pedido e Cotação'!H91="Quasar 670",'Pedido e Cotação'!F91=10),AL$9,IF(AND('Pedido e Cotação'!H91="Quasar 670",'Pedido e Cotação'!F91=25),AM$9,IF(AND('Pedido e Cotação'!H91="Quasar 670",'Pedido e Cotação'!F91=50),AN$9,IF(AND('Pedido e Cotação'!H91="Quasar 670",'Pedido e Cotação'!F91=100),AO$9,IF(AND('Pedido e Cotação'!H91="Quasar 670",'Pedido e Cotação'!F91=200),AP$9,IF(AND('Pedido e Cotação'!H91="Quasar 670",'Pedido e Cotação'!F91=1000),AQ$9,"")))))))</f>
        <v/>
      </c>
      <c r="E81" s="241" t="str">
        <f aca="false">IF('Pedido e Cotação'!H91=0,"",IF(AND('Pedido e Cotação'!H91="Quasar 705",'Pedido e Cotação'!F91=10),AL$10,IF(AND('Pedido e Cotação'!H91="Quasar 705",'Pedido e Cotação'!F91=25),AM$10,IF(AND('Pedido e Cotação'!H91="Quasar 705",'Pedido e Cotação'!F91=50),AN$10,IF(AND('Pedido e Cotação'!H91="Quasar 705",'Pedido e Cotação'!F91=100),AO$10,IF(AND('Pedido e Cotação'!H91="Quasar 705",'Pedido e Cotação'!F91=200),AP$10,IF(AND('Pedido e Cotação'!H91="Quasar 705",'Pedido e Cotação'!F91=1000),AQ$10,"")))))))</f>
        <v/>
      </c>
      <c r="F81" s="241" t="str">
        <f aca="false">IF('Pedido e Cotação'!H91=0,"",IF(AND('Pedido e Cotação'!H91="CAL Flúor Orange 560",'Pedido e Cotação'!F91=10),AL$11,IF(AND('Pedido e Cotação'!H91="CAL Flúor Orange 560",'Pedido e Cotação'!F91=25),AM$11,IF(AND('Pedido e Cotação'!H91="CAL Flúor Orange 560",'Pedido e Cotação'!F91=50),AN$11,IF(AND('Pedido e Cotação'!H91="CAL Flúor Orange 560",'Pedido e Cotação'!F91=100),AO$11,IF(AND('Pedido e Cotação'!H91="CAL Flúor Orange 560",'Pedido e Cotação'!F91=200),AP$11,IF(AND('Pedido e Cotação'!H91="CAL Flúor Orange 560",'Pedido e Cotação'!F91=1000),AQ$11,"")))))))</f>
        <v/>
      </c>
      <c r="G81" s="241" t="str">
        <f aca="false">IF('Pedido e Cotação'!H91=0,"",IF(AND('Pedido e Cotação'!H91="CAL Flúor Red 590",'Pedido e Cotação'!F91=10),AL$12,IF(AND('Pedido e Cotação'!H91="CAL Flúor Red 590",'Pedido e Cotação'!F91=25),AM$12,IF(AND('Pedido e Cotação'!H91="CAL Flúor Red 590",'Pedido e Cotação'!F91=50),AN$12,IF(AND('Pedido e Cotação'!H91="CAL Flúor Red 590",'Pedido e Cotação'!F91=100),AO$12,IF(AND('Pedido e Cotação'!H91="CAL Flúor Red 590",'Pedido e Cotação'!F91=200),AP$12,IF(AND('Pedido e Cotação'!H91="CAL Flúor Red 590",'Pedido e Cotação'!F91=1000),AQ$12,"")))))))</f>
        <v/>
      </c>
      <c r="H81" s="241" t="str">
        <f aca="false">IF('Pedido e Cotação'!H91=0,"",IF(AND('Pedido e Cotação'!H91="CAL Flúor Red 610",'Pedido e Cotação'!F91=10),AL$13,IF(AND('Pedido e Cotação'!H91="CAL Flúor Red 610",'Pedido e Cotação'!F91=25),AM$13,IF(AND('Pedido e Cotação'!H91="CAL Flúor Red 610",'Pedido e Cotação'!F91=50),AN$13,IF(AND('Pedido e Cotação'!H91="CAL Flúor Red 610",'Pedido e Cotação'!F91=100),AO$13,IF(AND('Pedido e Cotação'!H91="CAL Flúor Red 610",'Pedido e Cotação'!F91=200),AP$13,IF(AND('Pedido e Cotação'!H91="CAL Flúor Red 610",'Pedido e Cotação'!F91=1000),AQ$13,"")))))))</f>
        <v/>
      </c>
      <c r="I81" s="241" t="str">
        <f aca="false">IF('Pedido e Cotação'!H91=0,"",IF(AND('Pedido e Cotação'!H91="TET",'Pedido e Cotação'!F91=10),AL$14,IF(AND('Pedido e Cotação'!H91="TET",'Pedido e Cotação'!F91=25),AM$14,IF(AND('Pedido e Cotação'!H91="TET",'Pedido e Cotação'!F91=50),AN$14,IF(AND('Pedido e Cotação'!H91="TET",'Pedido e Cotação'!F91=100),AO$14,IF(AND('Pedido e Cotação'!H91="TET",'Pedido e Cotação'!F91=200),AP$14,IF(AND('Pedido e Cotação'!H91="TET",'Pedido e Cotação'!F91=1000),AQ$14,"")))))))</f>
        <v/>
      </c>
      <c r="J81" s="241" t="str">
        <f aca="false">IF('Pedido e Cotação'!H91=0,"",IF(AND('Pedido e Cotação'!H91="PEG-6",'Pedido e Cotação'!F91=10),AL$19,IF(AND('Pedido e Cotação'!H91="PEG-6",'Pedido e Cotação'!F91=25),AM$19,IF(AND('Pedido e Cotação'!H91="PEG-6",'Pedido e Cotação'!F91=50),AN$19,IF(AND('Pedido e Cotação'!H91="PEG-6",'Pedido e Cotação'!F91=100),AO$19,IF(AND('Pedido e Cotação'!H91="PEG-6",'Pedido e Cotação'!F91=200),AP$19,IF(AND('Pedido e Cotação'!H91="PEG-6",'Pedido e Cotação'!F91=1000),AQ$19,"")))))))</f>
        <v/>
      </c>
      <c r="K81" s="241" t="str">
        <f aca="false">IF('Pedido e Cotação'!H91=0,"",IF(AND('Pedido e Cotação'!H91="Biotina",'Pedido e Cotação'!F91=10),AL$18,IF(AND('Pedido e Cotação'!H91="Biotina",'Pedido e Cotação'!F91=25),AM$18,IF(AND('Pedido e Cotação'!H91="Biotina",'Pedido e Cotação'!F91=50),AN$18,IF(AND('Pedido e Cotação'!H91="Biotina",'Pedido e Cotação'!F91=100),AO$18,IF(AND('Pedido e Cotação'!H91="Biotina",'Pedido e Cotação'!F91=200),AP$18,IF(AND('Pedido e Cotação'!H91="Biotina",'Pedido e Cotação'!F91=1000),AQ$18,"")))))))</f>
        <v/>
      </c>
      <c r="L81" s="241" t="str">
        <f aca="false">IF('Pedido e Cotação'!H91=0,"",IF(AND('Pedido e Cotação'!H91="Thiol C6",'Pedido e Cotação'!F91=10),AL$22,IF(AND('Pedido e Cotação'!H91="Thiol C6",'Pedido e Cotação'!F91=25),AM$22,IF(AND('Pedido e Cotação'!H91="Thiol C6",'Pedido e Cotação'!F91=50),AN$22,IF(AND('Pedido e Cotação'!H91="Thiol C6",'Pedido e Cotação'!F91=100),AO$22,IF(AND('Pedido e Cotação'!H91="Thiol C6",'Pedido e Cotação'!F91=200),AP$22,IF(AND('Pedido e Cotação'!H91="Thiol C6",'Pedido e Cotação'!F91=1000),AQ$22,"")))))))</f>
        <v/>
      </c>
      <c r="M81" s="241" t="str">
        <f aca="false">IF('Pedido e Cotação'!H91=0,"",IF(AND('Pedido e Cotação'!H91="Cy3",'Pedido e Cotação'!F91=10),AL$16,IF(AND('Pedido e Cotação'!H91="Cy3",'Pedido e Cotação'!F91=25),AM$16,IF(AND('Pedido e Cotação'!H91="Cy3",'Pedido e Cotação'!F91=50),AN$16,IF(AND('Pedido e Cotação'!H91="Cy3",'Pedido e Cotação'!F91=100),AO$16,IF(AND('Pedido e Cotação'!H91="Cy3",'Pedido e Cotação'!F91=200),AP$16,IF(AND('Pedido e Cotação'!H91="Cy3",'Pedido e Cotação'!F91=1000),AQ$16,"")))))))</f>
        <v/>
      </c>
      <c r="N81" s="241" t="str">
        <f aca="false">IF('Pedido e Cotação'!H91=0,"",IF(AND('Pedido e Cotação'!H91="Cy5",'Pedido e Cotação'!F91=10),AL$17,IF(AND('Pedido e Cotação'!H91="Cy5",'Pedido e Cotação'!F91=25),AM$17,IF(AND('Pedido e Cotação'!H91="Cy5",'Pedido e Cotação'!F91=50),AN$17,IF(AND('Pedido e Cotação'!H91="Cy5",'Pedido e Cotação'!F91=100),AO$17,IF(AND('Pedido e Cotação'!H91="Cy5",'Pedido e Cotação'!F91=200),AP$17,IF(AND('Pedido e Cotação'!H91="Cy5",'Pedido e Cotação'!F91=1000),AQ$17,"")))))))</f>
        <v/>
      </c>
      <c r="O81" s="241" t="str">
        <f aca="false">IF('Pedido e Cotação'!H91=0,"",IF(AND('Pedido e Cotação'!H91="C3 Spacer",'Pedido e Cotação'!F91=10),AL$20,IF(AND('Pedido e Cotação'!H91="C3 Spacer",'Pedido e Cotação'!F91=25),AM$20,IF(AND('Pedido e Cotação'!H91="C3 Spacer",'Pedido e Cotação'!F91=50),AN$20,IF(AND('Pedido e Cotação'!H91="C3 Spacer",'Pedido e Cotação'!F91=100),AO$20,IF(AND('Pedido e Cotação'!H91="C3 Spacer",'Pedido e Cotação'!F91=200),AP$20,IF(AND('Pedido e Cotação'!H91="C3 Spacer",'Pedido e Cotação'!F91=1000),AQ$20,"")))))))</f>
        <v/>
      </c>
      <c r="P81" s="241" t="str">
        <f aca="false">IF('Pedido e Cotação'!H91=0,"",IF(AND('Pedido e Cotação'!H91="C6 Spacer",'Pedido e Cotação'!F91=10),AL$21,IF(AND('Pedido e Cotação'!H91="C6 Spacer",'Pedido e Cotação'!F91=25),AM$21,IF(AND('Pedido e Cotação'!H91="C6 Spacer",'Pedido e Cotação'!F91=50),AN$21,IF(AND('Pedido e Cotação'!H91="C6 Spacer",'Pedido e Cotação'!F91=100),AO$21,IF(AND('Pedido e Cotação'!H91="C6 Spacer",'Pedido e Cotação'!F91=200),AP$21,IF(AND('Pedido e Cotação'!H91="C6 Spacer",'Pedido e Cotação'!F91=1000),AQ$21,"")))))))</f>
        <v/>
      </c>
      <c r="Q81" s="241" t="str">
        <f aca="false">IF('Pedido e Cotação'!H91=0,"",IF(AND('Pedido e Cotação'!H91="HEX",'Pedido e Cotação'!F91=10),AL$15,IF(AND('Pedido e Cotação'!H91="HEX",'Pedido e Cotação'!F91=25),AM$15,IF(AND('Pedido e Cotação'!H91="HEX",'Pedido e Cotação'!F91=50),AN$15,IF(AND('Pedido e Cotação'!H91="HEX",'Pedido e Cotação'!F91=100),AO$15,IF(AND('Pedido e Cotação'!H91="HEX",'Pedido e Cotação'!F91=200),AP$15,IF(AND('Pedido e Cotação'!H91="HEX",'Pedido e Cotação'!F91=1000),AQ$15,"")))))))</f>
        <v/>
      </c>
      <c r="R81" s="241" t="str">
        <f aca="false">IF('Pedido e Cotação'!H91=0,"",IF(AND('Pedido e Cotação'!H91="Amino C6",'Pedido e Cotação'!F91=10),AL$23,IF(AND('Pedido e Cotação'!H91="Amino C6",'Pedido e Cotação'!F91=25),AM$23,IF(AND('Pedido e Cotação'!H91="Amino C6",'Pedido e Cotação'!F91=50),AN$23,IF(AND('Pedido e Cotação'!H91="Amino C6",'Pedido e Cotação'!F91=100),AO$23,IF(AND('Pedido e Cotação'!H91="Amino C6",'Pedido e Cotação'!F91=200),AP$23,IF(AND('Pedido e Cotação'!H91="Amino C6",'Pedido e Cotação'!F91=1000),AQ$23,"")))))))</f>
        <v/>
      </c>
      <c r="S81" s="241" t="str">
        <f aca="false">IF('Pedido e Cotação'!I91=0,"",IF(AND('Pedido e Cotação'!I91="FAM",'Pedido e Cotação'!F91=10),AL$24,IF(AND('Pedido e Cotação'!I91="FAM",'Pedido e Cotação'!F91=25),AM$24,IF(AND('Pedido e Cotação'!I91="FAM",'Pedido e Cotação'!F91=50),AN$24,IF(AND('Pedido e Cotação'!I91="FAM",'Pedido e Cotação'!F91=100),AO$24,IF(AND('Pedido e Cotação'!I91="FAM",'Pedido e Cotação'!F91=200),AP$24,IF(AND('Pedido e Cotação'!I91="FAM",'Pedido e Cotação'!F91=1000),AQ$24,"")))))))</f>
        <v/>
      </c>
      <c r="T81" s="241" t="str">
        <f aca="false">IF('Pedido e Cotação'!I91=0,"",IF(AND('Pedido e Cotação'!I91="Amino On",'Pedido e Cotação'!F91=10),AL$25,IF(AND('Pedido e Cotação'!I91="Amino On",'Pedido e Cotação'!F91=25),AM$25,IF(AND('Pedido e Cotação'!I91="Amino On",'Pedido e Cotação'!F91=50),AN$25,IF(AND('Pedido e Cotação'!I91="Amino On",'Pedido e Cotação'!F91=100),AO$25,IF(AND('Pedido e Cotação'!I91="Amino On",'Pedido e Cotação'!F91=200),AP$25,IF(AND('Pedido e Cotação'!I91="Amino On",'Pedido e Cotação'!F91=1000),AQ$25,"")))))))</f>
        <v/>
      </c>
      <c r="U81" s="241" t="str">
        <f aca="false">IF('Pedido e Cotação'!I91=0,"",IF(AND('Pedido e Cotação'!I91="TAMRA",'Pedido e Cotação'!F91=10),AL$26,IF(AND('Pedido e Cotação'!I91="TAMRA",'Pedido e Cotação'!F91=25),AM$26,IF(AND('Pedido e Cotação'!I91="TAMRA",'Pedido e Cotação'!F91=50),AN$26,IF(AND('Pedido e Cotação'!I91="TAMRA",'Pedido e Cotação'!F91=100),AO$26,IF(AND('Pedido e Cotação'!I91="TAMRA",'Pedido e Cotação'!F91=200),AP$26,IF(AND('Pedido e Cotação'!I91="TAMRA",'Pedido e Cotação'!F91=1000),AQ$26,"")))))))</f>
        <v/>
      </c>
      <c r="V81" s="241" t="str">
        <f aca="false">IF('Pedido e Cotação'!I91=0,"",IF(AND('Pedido e Cotação'!I91="BHQ 1",'Pedido e Cotação'!F91=10),AL$27,IF(AND('Pedido e Cotação'!I91="BHQ 1",'Pedido e Cotação'!F91=25),AM$27,IF(AND('Pedido e Cotação'!I91="BHQ 1",'Pedido e Cotação'!F91=50),AN$27,IF(AND('Pedido e Cotação'!I91="BHQ 1",'Pedido e Cotação'!F91=100),AO$27,IF(AND('Pedido e Cotação'!I91="BHQ 1",'Pedido e Cotação'!F91=200),AP$27,IF(AND('Pedido e Cotação'!I91="BHQ 1",'Pedido e Cotação'!F91=1000),AQ$27,"")))))))</f>
        <v/>
      </c>
      <c r="W81" s="241" t="str">
        <f aca="false">IF('Pedido e Cotação'!I91=0,"",IF(AND('Pedido e Cotação'!I91="BHQ 2",'Pedido e Cotação'!F91=10),AL$28,IF(AND('Pedido e Cotação'!I91="BHQ 2",'Pedido e Cotação'!F91=25),AM$28,IF(AND('Pedido e Cotação'!I91="BHQ 2",'Pedido e Cotação'!F91=50),AN$28,IF(AND('Pedido e Cotação'!I91="BHQ 2",'Pedido e Cotação'!F91=100),AO$28,IF(AND('Pedido e Cotação'!I91="BHQ 2",'Pedido e Cotação'!F91=200),AP$28,IF(AND('Pedido e Cotação'!I91="BHQ 2",'Pedido e Cotação'!F91=1000),AQ$28,"")))))))</f>
        <v/>
      </c>
      <c r="X81" s="241" t="str">
        <f aca="false">IF('Pedido e Cotação'!I91=0,"",IF(AND('Pedido e Cotação'!I91="BHQ 3",'Pedido e Cotação'!F91=10),AL$29,IF(AND('Pedido e Cotação'!I91="BHQ 3",'Pedido e Cotação'!F91=25),AM$29,IF(AND('Pedido e Cotação'!I91="BHQ 3",'Pedido e Cotação'!F91=50),AN$29,IF(AND('Pedido e Cotação'!I91="BHQ 3",'Pedido e Cotação'!F91=100),AO$29,IF(AND('Pedido e Cotação'!I91="BHQ 3",'Pedido e Cotação'!F91=200),AP$29,IF(AND('Pedido e Cotação'!I91="BHQ 3",'Pedido e Cotação'!F91=1000),AQ$29,"")))))))</f>
        <v/>
      </c>
      <c r="Y81" s="241" t="str">
        <f aca="false">IF('Pedido e Cotação'!I91=0,"",IF(AND('Pedido e Cotação'!I91="ROX",'Pedido e Cotação'!F91=10),AL$31,IF(AND('Pedido e Cotação'!I91="ROX",'Pedido e Cotação'!F91=25),AM$31,IF(AND('Pedido e Cotação'!I91="ROX",'Pedido e Cotação'!F91=50),AN$31,IF(AND('Pedido e Cotação'!I91="ROX",'Pedido e Cotação'!F91=100),AO$31,IF(AND('Pedido e Cotação'!I91="ROX",'Pedido e Cotação'!F91=200),AP$31,IF(AND('Pedido e Cotação'!I91="ROX",'Pedido e Cotação'!F91=1000),AQ$31,"")))))))</f>
        <v/>
      </c>
      <c r="Z81" s="241" t="str">
        <f aca="false">IF('Pedido e Cotação'!I91=0,"",IF(AND('Pedido e Cotação'!I91="Dabcyl",'Pedido e Cotação'!F91=10),AL$30,IF(AND('Pedido e Cotação'!I91="Dabcyl",'Pedido e Cotação'!F91=25),AM$30,IF(AND('Pedido e Cotação'!I91="Dabcyl",'Pedido e Cotação'!F91=50),AN$30,IF(AND('Pedido e Cotação'!I91="Dabcyl",'Pedido e Cotação'!F91=100),AO$30,IF(AND('Pedido e Cotação'!I91="Dabcyl",'Pedido e Cotação'!F91=200),AP$30,IF(AND('Pedido e Cotação'!I91="Dabcyl",'Pedido e Cotação'!F91=1000),AQ$30,"")))))))</f>
        <v/>
      </c>
      <c r="AA81" s="242" t="str">
        <f aca="false">IF('Pedido e Cotação'!I91=0,"",IF(AND('Pedido e Cotação'!I91="Colesterol TEG",'Pedido e Cotação'!F91=10),AL$32,IF(AND('Pedido e Cotação'!I91="Colesterol TEG",'Pedido e Cotação'!F91=25),AM$32,IF(AND('Pedido e Cotação'!I91="Colesterol TEG",'Pedido e Cotação'!F91=50),AN$32,IF(AND('Pedido e Cotação'!I91="Colesterol TEG",'Pedido e Cotação'!F91=100),AO$32,IF(AND('Pedido e Cotação'!I91="Colesterol TEG",'Pedido e Cotação'!F91=200),AP$32,IF(AND('Pedido e Cotação'!I91="Colesterol TEG",'Pedido e Cotação'!F91=1000),AQ$32,"")))))))</f>
        <v/>
      </c>
      <c r="AB81" s="242" t="str">
        <f aca="false">IF('Pedido e Cotação'!I91=0,"",IF(AND('Pedido e Cotação'!I91="Ferroceno",'Pedido e Cotação'!F91=10),AL$33,IF(AND('Pedido e Cotação'!I91="Ferroceno",'Pedido e Cotação'!F91=25),AM$33,IF(AND('Pedido e Cotação'!I91="Ferroceno",'Pedido e Cotação'!F91=50),AN$33,IF(AND('Pedido e Cotação'!I91="Ferroceno",'Pedido e Cotação'!F91=100),AO$33,IF(AND('Pedido e Cotação'!I91="Ferroceno",'Pedido e Cotação'!F91=200),AP$33,IF(AND('Pedido e Cotação'!I91="Ferroceno",'Pedido e Cotação'!F91=1000),AQ$33,"")))))))</f>
        <v/>
      </c>
      <c r="AC81" s="242" t="str">
        <f aca="false">IF('Pedido e Cotação'!I91=0,"",IF(AND('Pedido e Cotação'!I91="Spacer C3",'Pedido e Cotação'!F91=10),AL$36,IF(AND('Pedido e Cotação'!I91="Spacer C3",'Pedido e Cotação'!F91=25),AM$36,IF(AND('Pedido e Cotação'!I91="Spacer C3",'Pedido e Cotação'!F91=50),AN$36,IF(AND('Pedido e Cotação'!I91="Spacer C3",'Pedido e Cotação'!F91=100),AO$36,IF(AND('Pedido e Cotação'!I91="Spacer C3",'Pedido e Cotação'!F91=200),AP$36,IF(AND('Pedido e Cotação'!I91="Spacer C3",'Pedido e Cotação'!F91=1000),AQ$36,"")))))))</f>
        <v/>
      </c>
      <c r="AD81" s="242" t="str">
        <f aca="false">IF('Pedido e Cotação'!I91=0,"",IF(AND('Pedido e Cotação'!I91="Spacer C6",'Pedido e Cotação'!F91=10),AL$37,IF(AND('Pedido e Cotação'!I91="Spacer C6",'Pedido e Cotação'!F91=25),AM$37,IF(AND('Pedido e Cotação'!I91="Spacer C6",'Pedido e Cotação'!F91=50),AN$37,IF(AND('Pedido e Cotação'!I91="Spacer C6",'Pedido e Cotação'!F91=100),AO$37,IF(AND('Pedido e Cotação'!I91="Spacer C6",'Pedido e Cotação'!F91=200),AP$37,IF(AND('Pedido e Cotação'!I91="Spacer C6",'Pedido e Cotação'!F91=1000),AQ$37,"")))))))</f>
        <v/>
      </c>
      <c r="AE81" s="242" t="str">
        <f aca="false">IF('Pedido e Cotação'!I91=0,"",IF(AND('Pedido e Cotação'!I91="Biotina",'Pedido e Cotação'!F91=10),AL$38,IF(AND('Pedido e Cotação'!I91="Biotina",'Pedido e Cotação'!F91=25),AM$38,IF(AND('Pedido e Cotação'!I91="Biotina",'Pedido e Cotação'!F91=50),AN$38,IF(AND('Pedido e Cotação'!I91="Biotina",'Pedido e Cotação'!F91=100),AO$38,IF(AND('Pedido e Cotação'!I91="Biotina",'Pedido e Cotação'!F91=200),AP$38,IF(AND('Pedido e Cotação'!I91="Biotina",'Pedido e Cotação'!F91=1000),AQ$38,"")))))))</f>
        <v/>
      </c>
      <c r="AF81" s="242" t="str">
        <f aca="false">IF('Pedido e Cotação'!I91=0,"",IF(AND('Pedido e Cotação'!I91="Fosforilação",'Pedido e Cotação'!F91=10),AL$39,IF(AND('Pedido e Cotação'!I91="Fosforilação",'Pedido e Cotação'!F91=25),AM$39,IF(AND('Pedido e Cotação'!I91="Fosforilação",'Pedido e Cotação'!F91=50),AN$39,IF(AND('Pedido e Cotação'!I91="Fosforilação",'Pedido e Cotação'!F91=100),AO$39,IF(AND('Pedido e Cotação'!I91="Fosforilação",'Pedido e Cotação'!F91=200),AP$39,IF(AND('Pedido e Cotação'!I91="Fosforilação",'Pedido e Cotação'!F91=1000),AQ$39,"")))))))</f>
        <v/>
      </c>
      <c r="AG81" s="242" t="str">
        <f aca="false">IF('Pedido e Cotação'!I91=0,"",IF(AND('Pedido e Cotação'!I91="Thiol C6",'Pedido e Cotação'!F91=10),AL$34,IF(AND('Pedido e Cotação'!I91="Thiol C6",'Pedido e Cotação'!F91=25),AM$34,IF(AND('Pedido e Cotação'!I91="Thiol C6",'Pedido e Cotação'!F91=50),AN$34,IF(AND('Pedido e Cotação'!I91="Thiol C6",'Pedido e Cotação'!F91=100),AO$34,IF(AND('Pedido e Cotação'!I91="Thiol C6",'Pedido e Cotação'!F91=200),AP$34,IF(AND('Pedido e Cotação'!I91="Thiol C6",'Pedido e Cotação'!F91=1000),AQ$34,"")))))))</f>
        <v/>
      </c>
      <c r="AH81" s="242" t="str">
        <f aca="false">IF('Pedido e Cotação'!I91=0,"",IF(AND('Pedido e Cotação'!I91="Dithiol Serinol",'Pedido e Cotação'!F91=10),AL$35,IF(AND('Pedido e Cotação'!I91="Dithiol Serinol",'Pedido e Cotação'!F91=25),AM$35,IF(AND('Pedido e Cotação'!I91="Dithiol Serinol",'Pedido e Cotação'!F91=50),AN$35,IF(AND('Pedido e Cotação'!I91="Dithiol Serinol",'Pedido e Cotação'!F91=100),AO$35,IF(AND('Pedido e Cotação'!I91="Dithiol Serinol",'Pedido e Cotação'!F91=200),AP$35,IF(AND('Pedido e Cotação'!I91="Dithiol Serinol",'Pedido e Cotação'!F91=1000),AQ$35,"")))))))</f>
        <v/>
      </c>
      <c r="AI81" s="241" t="n">
        <f aca="false">SUM(A81:AH81)</f>
        <v>0</v>
      </c>
    </row>
    <row r="82" customFormat="false" ht="12.75" hidden="false" customHeight="false" outlineLevel="0" collapsed="false">
      <c r="A82" s="241" t="str">
        <f aca="false">IF('Pedido e Cotação'!H92=0,"",IF(AND('Pedido e Cotação'!H92="FAM",'Pedido e Cotação'!F92=10),AL$6,IF(AND('Pedido e Cotação'!H92="FAM",'Pedido e Cotação'!F92=25),AM$6,IF(AND('Pedido e Cotação'!H92="FAM",'Pedido e Cotação'!F92=50),AN$6,IF(AND('Pedido e Cotação'!H92="FAM",'Pedido e Cotação'!F92=100),AO$6,IF(AND('Pedido e Cotação'!H92="FAM",'Pedido e Cotação'!F92=200),AP$6,IF(AND('Pedido e Cotação'!H92="FAM",'Pedido e Cotação'!F92=1000),AQ$6,"")))))))</f>
        <v/>
      </c>
      <c r="B82" s="241" t="str">
        <f aca="false">IF('Pedido e Cotação'!H92=0,"",IF(AND('Pedido e Cotação'!H92="Fosforilação",'Pedido e Cotação'!F92=10),AL$7,IF(AND('Pedido e Cotação'!H92="Fosforilação",'Pedido e Cotação'!F92=25),AM$7,IF(AND('Pedido e Cotação'!H92="Fosforilação",'Pedido e Cotação'!F92=50),AN$7,IF(AND('Pedido e Cotação'!H92="Fosforilação",'Pedido e Cotação'!F92=100),AO$7,IF(AND('Pedido e Cotação'!H92="Fosforilação",'Pedido e Cotação'!F92=200),AP$7,IF(AND('Pedido e Cotação'!H92="Fosforilação",'Pedido e Cotação'!F92=1000),AQ$7,"")))))))</f>
        <v/>
      </c>
      <c r="C82" s="241" t="str">
        <f aca="false">IF('Pedido e Cotação'!H92=0,"",IF(AND('Pedido e Cotação'!H92="Quasar 570",'Pedido e Cotação'!F92=10),AL$8,IF(AND('Pedido e Cotação'!H92="Quasar 570",'Pedido e Cotação'!F92=25),AM$8,IF(AND('Pedido e Cotação'!H92="Quasar 570",'Pedido e Cotação'!F92=50),AN$8,IF(AND('Pedido e Cotação'!H92="Quasar 570",'Pedido e Cotação'!F92=100),AO$8,IF(AND('Pedido e Cotação'!H92="Quasar 570",'Pedido e Cotação'!F92=200),AP$8,IF(AND('Pedido e Cotação'!H92="Quasar 570",'Pedido e Cotação'!F92=1000),AQ$8,"")))))))</f>
        <v/>
      </c>
      <c r="D82" s="241" t="str">
        <f aca="false">IF('Pedido e Cotação'!H92=0,"",IF(AND('Pedido e Cotação'!H92="Quasar 670",'Pedido e Cotação'!F92=10),AL$9,IF(AND('Pedido e Cotação'!H92="Quasar 670",'Pedido e Cotação'!F92=25),AM$9,IF(AND('Pedido e Cotação'!H92="Quasar 670",'Pedido e Cotação'!F92=50),AN$9,IF(AND('Pedido e Cotação'!H92="Quasar 670",'Pedido e Cotação'!F92=100),AO$9,IF(AND('Pedido e Cotação'!H92="Quasar 670",'Pedido e Cotação'!F92=200),AP$9,IF(AND('Pedido e Cotação'!H92="Quasar 670",'Pedido e Cotação'!F92=1000),AQ$9,"")))))))</f>
        <v/>
      </c>
      <c r="E82" s="241" t="str">
        <f aca="false">IF('Pedido e Cotação'!H92=0,"",IF(AND('Pedido e Cotação'!H92="Quasar 705",'Pedido e Cotação'!F92=10),AL$10,IF(AND('Pedido e Cotação'!H92="Quasar 705",'Pedido e Cotação'!F92=25),AM$10,IF(AND('Pedido e Cotação'!H92="Quasar 705",'Pedido e Cotação'!F92=50),AN$10,IF(AND('Pedido e Cotação'!H92="Quasar 705",'Pedido e Cotação'!F92=100),AO$10,IF(AND('Pedido e Cotação'!H92="Quasar 705",'Pedido e Cotação'!F92=200),AP$10,IF(AND('Pedido e Cotação'!H92="Quasar 705",'Pedido e Cotação'!F92=1000),AQ$10,"")))))))</f>
        <v/>
      </c>
      <c r="F82" s="241" t="str">
        <f aca="false">IF('Pedido e Cotação'!H92=0,"",IF(AND('Pedido e Cotação'!H92="CAL Flúor Orange 560",'Pedido e Cotação'!F92=10),AL$11,IF(AND('Pedido e Cotação'!H92="CAL Flúor Orange 560",'Pedido e Cotação'!F92=25),AM$11,IF(AND('Pedido e Cotação'!H92="CAL Flúor Orange 560",'Pedido e Cotação'!F92=50),AN$11,IF(AND('Pedido e Cotação'!H92="CAL Flúor Orange 560",'Pedido e Cotação'!F92=100),AO$11,IF(AND('Pedido e Cotação'!H92="CAL Flúor Orange 560",'Pedido e Cotação'!F92=200),AP$11,IF(AND('Pedido e Cotação'!H92="CAL Flúor Orange 560",'Pedido e Cotação'!F92=1000),AQ$11,"")))))))</f>
        <v/>
      </c>
      <c r="G82" s="241" t="str">
        <f aca="false">IF('Pedido e Cotação'!H92=0,"",IF(AND('Pedido e Cotação'!H92="CAL Flúor Red 590",'Pedido e Cotação'!F92=10),AL$12,IF(AND('Pedido e Cotação'!H92="CAL Flúor Red 590",'Pedido e Cotação'!F92=25),AM$12,IF(AND('Pedido e Cotação'!H92="CAL Flúor Red 590",'Pedido e Cotação'!F92=50),AN$12,IF(AND('Pedido e Cotação'!H92="CAL Flúor Red 590",'Pedido e Cotação'!F92=100),AO$12,IF(AND('Pedido e Cotação'!H92="CAL Flúor Red 590",'Pedido e Cotação'!F92=200),AP$12,IF(AND('Pedido e Cotação'!H92="CAL Flúor Red 590",'Pedido e Cotação'!F92=1000),AQ$12,"")))))))</f>
        <v/>
      </c>
      <c r="H82" s="241" t="str">
        <f aca="false">IF('Pedido e Cotação'!H92=0,"",IF(AND('Pedido e Cotação'!H92="CAL Flúor Red 610",'Pedido e Cotação'!F92=10),AL$13,IF(AND('Pedido e Cotação'!H92="CAL Flúor Red 610",'Pedido e Cotação'!F92=25),AM$13,IF(AND('Pedido e Cotação'!H92="CAL Flúor Red 610",'Pedido e Cotação'!F92=50),AN$13,IF(AND('Pedido e Cotação'!H92="CAL Flúor Red 610",'Pedido e Cotação'!F92=100),AO$13,IF(AND('Pedido e Cotação'!H92="CAL Flúor Red 610",'Pedido e Cotação'!F92=200),AP$13,IF(AND('Pedido e Cotação'!H92="CAL Flúor Red 610",'Pedido e Cotação'!F92=1000),AQ$13,"")))))))</f>
        <v/>
      </c>
      <c r="I82" s="241" t="str">
        <f aca="false">IF('Pedido e Cotação'!H92=0,"",IF(AND('Pedido e Cotação'!H92="TET",'Pedido e Cotação'!F92=10),AL$14,IF(AND('Pedido e Cotação'!H92="TET",'Pedido e Cotação'!F92=25),AM$14,IF(AND('Pedido e Cotação'!H92="TET",'Pedido e Cotação'!F92=50),AN$14,IF(AND('Pedido e Cotação'!H92="TET",'Pedido e Cotação'!F92=100),AO$14,IF(AND('Pedido e Cotação'!H92="TET",'Pedido e Cotação'!F92=200),AP$14,IF(AND('Pedido e Cotação'!H92="TET",'Pedido e Cotação'!F92=1000),AQ$14,"")))))))</f>
        <v/>
      </c>
      <c r="J82" s="241" t="str">
        <f aca="false">IF('Pedido e Cotação'!H92=0,"",IF(AND('Pedido e Cotação'!H92="PEG-6",'Pedido e Cotação'!F92=10),AL$19,IF(AND('Pedido e Cotação'!H92="PEG-6",'Pedido e Cotação'!F92=25),AM$19,IF(AND('Pedido e Cotação'!H92="PEG-6",'Pedido e Cotação'!F92=50),AN$19,IF(AND('Pedido e Cotação'!H92="PEG-6",'Pedido e Cotação'!F92=100),AO$19,IF(AND('Pedido e Cotação'!H92="PEG-6",'Pedido e Cotação'!F92=200),AP$19,IF(AND('Pedido e Cotação'!H92="PEG-6",'Pedido e Cotação'!F92=1000),AQ$19,"")))))))</f>
        <v/>
      </c>
      <c r="K82" s="241" t="str">
        <f aca="false">IF('Pedido e Cotação'!H92=0,"",IF(AND('Pedido e Cotação'!H92="Biotina",'Pedido e Cotação'!F92=10),AL$18,IF(AND('Pedido e Cotação'!H92="Biotina",'Pedido e Cotação'!F92=25),AM$18,IF(AND('Pedido e Cotação'!H92="Biotina",'Pedido e Cotação'!F92=50),AN$18,IF(AND('Pedido e Cotação'!H92="Biotina",'Pedido e Cotação'!F92=100),AO$18,IF(AND('Pedido e Cotação'!H92="Biotina",'Pedido e Cotação'!F92=200),AP$18,IF(AND('Pedido e Cotação'!H92="Biotina",'Pedido e Cotação'!F92=1000),AQ$18,"")))))))</f>
        <v/>
      </c>
      <c r="L82" s="241" t="str">
        <f aca="false">IF('Pedido e Cotação'!H92=0,"",IF(AND('Pedido e Cotação'!H92="Thiol C6",'Pedido e Cotação'!F92=10),AL$22,IF(AND('Pedido e Cotação'!H92="Thiol C6",'Pedido e Cotação'!F92=25),AM$22,IF(AND('Pedido e Cotação'!H92="Thiol C6",'Pedido e Cotação'!F92=50),AN$22,IF(AND('Pedido e Cotação'!H92="Thiol C6",'Pedido e Cotação'!F92=100),AO$22,IF(AND('Pedido e Cotação'!H92="Thiol C6",'Pedido e Cotação'!F92=200),AP$22,IF(AND('Pedido e Cotação'!H92="Thiol C6",'Pedido e Cotação'!F92=1000),AQ$22,"")))))))</f>
        <v/>
      </c>
      <c r="M82" s="241" t="str">
        <f aca="false">IF('Pedido e Cotação'!H92=0,"",IF(AND('Pedido e Cotação'!H92="Cy3",'Pedido e Cotação'!F92=10),AL$16,IF(AND('Pedido e Cotação'!H92="Cy3",'Pedido e Cotação'!F92=25),AM$16,IF(AND('Pedido e Cotação'!H92="Cy3",'Pedido e Cotação'!F92=50),AN$16,IF(AND('Pedido e Cotação'!H92="Cy3",'Pedido e Cotação'!F92=100),AO$16,IF(AND('Pedido e Cotação'!H92="Cy3",'Pedido e Cotação'!F92=200),AP$16,IF(AND('Pedido e Cotação'!H92="Cy3",'Pedido e Cotação'!F92=1000),AQ$16,"")))))))</f>
        <v/>
      </c>
      <c r="N82" s="241" t="str">
        <f aca="false">IF('Pedido e Cotação'!H92=0,"",IF(AND('Pedido e Cotação'!H92="Cy5",'Pedido e Cotação'!F92=10),AL$17,IF(AND('Pedido e Cotação'!H92="Cy5",'Pedido e Cotação'!F92=25),AM$17,IF(AND('Pedido e Cotação'!H92="Cy5",'Pedido e Cotação'!F92=50),AN$17,IF(AND('Pedido e Cotação'!H92="Cy5",'Pedido e Cotação'!F92=100),AO$17,IF(AND('Pedido e Cotação'!H92="Cy5",'Pedido e Cotação'!F92=200),AP$17,IF(AND('Pedido e Cotação'!H92="Cy5",'Pedido e Cotação'!F92=1000),AQ$17,"")))))))</f>
        <v/>
      </c>
      <c r="O82" s="241" t="str">
        <f aca="false">IF('Pedido e Cotação'!H92=0,"",IF(AND('Pedido e Cotação'!H92="C3 Spacer",'Pedido e Cotação'!F92=10),AL$20,IF(AND('Pedido e Cotação'!H92="C3 Spacer",'Pedido e Cotação'!F92=25),AM$20,IF(AND('Pedido e Cotação'!H92="C3 Spacer",'Pedido e Cotação'!F92=50),AN$20,IF(AND('Pedido e Cotação'!H92="C3 Spacer",'Pedido e Cotação'!F92=100),AO$20,IF(AND('Pedido e Cotação'!H92="C3 Spacer",'Pedido e Cotação'!F92=200),AP$20,IF(AND('Pedido e Cotação'!H92="C3 Spacer",'Pedido e Cotação'!F92=1000),AQ$20,"")))))))</f>
        <v/>
      </c>
      <c r="P82" s="241" t="str">
        <f aca="false">IF('Pedido e Cotação'!H92=0,"",IF(AND('Pedido e Cotação'!H92="C6 Spacer",'Pedido e Cotação'!F92=10),AL$21,IF(AND('Pedido e Cotação'!H92="C6 Spacer",'Pedido e Cotação'!F92=25),AM$21,IF(AND('Pedido e Cotação'!H92="C6 Spacer",'Pedido e Cotação'!F92=50),AN$21,IF(AND('Pedido e Cotação'!H92="C6 Spacer",'Pedido e Cotação'!F92=100),AO$21,IF(AND('Pedido e Cotação'!H92="C6 Spacer",'Pedido e Cotação'!F92=200),AP$21,IF(AND('Pedido e Cotação'!H92="C6 Spacer",'Pedido e Cotação'!F92=1000),AQ$21,"")))))))</f>
        <v/>
      </c>
      <c r="Q82" s="241" t="str">
        <f aca="false">IF('Pedido e Cotação'!H92=0,"",IF(AND('Pedido e Cotação'!H92="HEX",'Pedido e Cotação'!F92=10),AL$15,IF(AND('Pedido e Cotação'!H92="HEX",'Pedido e Cotação'!F92=25),AM$15,IF(AND('Pedido e Cotação'!H92="HEX",'Pedido e Cotação'!F92=50),AN$15,IF(AND('Pedido e Cotação'!H92="HEX",'Pedido e Cotação'!F92=100),AO$15,IF(AND('Pedido e Cotação'!H92="HEX",'Pedido e Cotação'!F92=200),AP$15,IF(AND('Pedido e Cotação'!H92="HEX",'Pedido e Cotação'!F92=1000),AQ$15,"")))))))</f>
        <v/>
      </c>
      <c r="R82" s="241" t="str">
        <f aca="false">IF('Pedido e Cotação'!H92=0,"",IF(AND('Pedido e Cotação'!H92="Amino C6",'Pedido e Cotação'!F92=10),AL$23,IF(AND('Pedido e Cotação'!H92="Amino C6",'Pedido e Cotação'!F92=25),AM$23,IF(AND('Pedido e Cotação'!H92="Amino C6",'Pedido e Cotação'!F92=50),AN$23,IF(AND('Pedido e Cotação'!H92="Amino C6",'Pedido e Cotação'!F92=100),AO$23,IF(AND('Pedido e Cotação'!H92="Amino C6",'Pedido e Cotação'!F92=200),AP$23,IF(AND('Pedido e Cotação'!H92="Amino C6",'Pedido e Cotação'!F92=1000),AQ$23,"")))))))</f>
        <v/>
      </c>
      <c r="S82" s="241" t="str">
        <f aca="false">IF('Pedido e Cotação'!I92=0,"",IF(AND('Pedido e Cotação'!I92="FAM",'Pedido e Cotação'!F92=10),AL$24,IF(AND('Pedido e Cotação'!I92="FAM",'Pedido e Cotação'!F92=25),AM$24,IF(AND('Pedido e Cotação'!I92="FAM",'Pedido e Cotação'!F92=50),AN$24,IF(AND('Pedido e Cotação'!I92="FAM",'Pedido e Cotação'!F92=100),AO$24,IF(AND('Pedido e Cotação'!I92="FAM",'Pedido e Cotação'!F92=200),AP$24,IF(AND('Pedido e Cotação'!I92="FAM",'Pedido e Cotação'!F92=1000),AQ$24,"")))))))</f>
        <v/>
      </c>
      <c r="T82" s="241" t="str">
        <f aca="false">IF('Pedido e Cotação'!I92=0,"",IF(AND('Pedido e Cotação'!I92="Amino On",'Pedido e Cotação'!F92=10),AL$25,IF(AND('Pedido e Cotação'!I92="Amino On",'Pedido e Cotação'!F92=25),AM$25,IF(AND('Pedido e Cotação'!I92="Amino On",'Pedido e Cotação'!F92=50),AN$25,IF(AND('Pedido e Cotação'!I92="Amino On",'Pedido e Cotação'!F92=100),AO$25,IF(AND('Pedido e Cotação'!I92="Amino On",'Pedido e Cotação'!F92=200),AP$25,IF(AND('Pedido e Cotação'!I92="Amino On",'Pedido e Cotação'!F92=1000),AQ$25,"")))))))</f>
        <v/>
      </c>
      <c r="U82" s="241" t="str">
        <f aca="false">IF('Pedido e Cotação'!I92=0,"",IF(AND('Pedido e Cotação'!I92="TAMRA",'Pedido e Cotação'!F92=10),AL$26,IF(AND('Pedido e Cotação'!I92="TAMRA",'Pedido e Cotação'!F92=25),AM$26,IF(AND('Pedido e Cotação'!I92="TAMRA",'Pedido e Cotação'!F92=50),AN$26,IF(AND('Pedido e Cotação'!I92="TAMRA",'Pedido e Cotação'!F92=100),AO$26,IF(AND('Pedido e Cotação'!I92="TAMRA",'Pedido e Cotação'!F92=200),AP$26,IF(AND('Pedido e Cotação'!I92="TAMRA",'Pedido e Cotação'!F92=1000),AQ$26,"")))))))</f>
        <v/>
      </c>
      <c r="V82" s="241" t="str">
        <f aca="false">IF('Pedido e Cotação'!I92=0,"",IF(AND('Pedido e Cotação'!I92="BHQ 1",'Pedido e Cotação'!F92=10),AL$27,IF(AND('Pedido e Cotação'!I92="BHQ 1",'Pedido e Cotação'!F92=25),AM$27,IF(AND('Pedido e Cotação'!I92="BHQ 1",'Pedido e Cotação'!F92=50),AN$27,IF(AND('Pedido e Cotação'!I92="BHQ 1",'Pedido e Cotação'!F92=100),AO$27,IF(AND('Pedido e Cotação'!I92="BHQ 1",'Pedido e Cotação'!F92=200),AP$27,IF(AND('Pedido e Cotação'!I92="BHQ 1",'Pedido e Cotação'!F92=1000),AQ$27,"")))))))</f>
        <v/>
      </c>
      <c r="W82" s="241" t="str">
        <f aca="false">IF('Pedido e Cotação'!I92=0,"",IF(AND('Pedido e Cotação'!I92="BHQ 2",'Pedido e Cotação'!F92=10),AL$28,IF(AND('Pedido e Cotação'!I92="BHQ 2",'Pedido e Cotação'!F92=25),AM$28,IF(AND('Pedido e Cotação'!I92="BHQ 2",'Pedido e Cotação'!F92=50),AN$28,IF(AND('Pedido e Cotação'!I92="BHQ 2",'Pedido e Cotação'!F92=100),AO$28,IF(AND('Pedido e Cotação'!I92="BHQ 2",'Pedido e Cotação'!F92=200),AP$28,IF(AND('Pedido e Cotação'!I92="BHQ 2",'Pedido e Cotação'!F92=1000),AQ$28,"")))))))</f>
        <v/>
      </c>
      <c r="X82" s="241" t="str">
        <f aca="false">IF('Pedido e Cotação'!I92=0,"",IF(AND('Pedido e Cotação'!I92="BHQ 3",'Pedido e Cotação'!F92=10),AL$29,IF(AND('Pedido e Cotação'!I92="BHQ 3",'Pedido e Cotação'!F92=25),AM$29,IF(AND('Pedido e Cotação'!I92="BHQ 3",'Pedido e Cotação'!F92=50),AN$29,IF(AND('Pedido e Cotação'!I92="BHQ 3",'Pedido e Cotação'!F92=100),AO$29,IF(AND('Pedido e Cotação'!I92="BHQ 3",'Pedido e Cotação'!F92=200),AP$29,IF(AND('Pedido e Cotação'!I92="BHQ 3",'Pedido e Cotação'!F92=1000),AQ$29,"")))))))</f>
        <v/>
      </c>
      <c r="Y82" s="241" t="str">
        <f aca="false">IF('Pedido e Cotação'!I92=0,"",IF(AND('Pedido e Cotação'!I92="ROX",'Pedido e Cotação'!F92=10),AL$31,IF(AND('Pedido e Cotação'!I92="ROX",'Pedido e Cotação'!F92=25),AM$31,IF(AND('Pedido e Cotação'!I92="ROX",'Pedido e Cotação'!F92=50),AN$31,IF(AND('Pedido e Cotação'!I92="ROX",'Pedido e Cotação'!F92=100),AO$31,IF(AND('Pedido e Cotação'!I92="ROX",'Pedido e Cotação'!F92=200),AP$31,IF(AND('Pedido e Cotação'!I92="ROX",'Pedido e Cotação'!F92=1000),AQ$31,"")))))))</f>
        <v/>
      </c>
      <c r="Z82" s="241" t="str">
        <f aca="false">IF('Pedido e Cotação'!I92=0,"",IF(AND('Pedido e Cotação'!I92="Dabcyl",'Pedido e Cotação'!F92=10),AL$30,IF(AND('Pedido e Cotação'!I92="Dabcyl",'Pedido e Cotação'!F92=25),AM$30,IF(AND('Pedido e Cotação'!I92="Dabcyl",'Pedido e Cotação'!F92=50),AN$30,IF(AND('Pedido e Cotação'!I92="Dabcyl",'Pedido e Cotação'!F92=100),AO$30,IF(AND('Pedido e Cotação'!I92="Dabcyl",'Pedido e Cotação'!F92=200),AP$30,IF(AND('Pedido e Cotação'!I92="Dabcyl",'Pedido e Cotação'!F92=1000),AQ$30,"")))))))</f>
        <v/>
      </c>
      <c r="AA82" s="242" t="str">
        <f aca="false">IF('Pedido e Cotação'!I92=0,"",IF(AND('Pedido e Cotação'!I92="Colesterol TEG",'Pedido e Cotação'!F92=10),AL$32,IF(AND('Pedido e Cotação'!I92="Colesterol TEG",'Pedido e Cotação'!F92=25),AM$32,IF(AND('Pedido e Cotação'!I92="Colesterol TEG",'Pedido e Cotação'!F92=50),AN$32,IF(AND('Pedido e Cotação'!I92="Colesterol TEG",'Pedido e Cotação'!F92=100),AO$32,IF(AND('Pedido e Cotação'!I92="Colesterol TEG",'Pedido e Cotação'!F92=200),AP$32,IF(AND('Pedido e Cotação'!I92="Colesterol TEG",'Pedido e Cotação'!F92=1000),AQ$32,"")))))))</f>
        <v/>
      </c>
      <c r="AB82" s="242" t="str">
        <f aca="false">IF('Pedido e Cotação'!I92=0,"",IF(AND('Pedido e Cotação'!I92="Ferroceno",'Pedido e Cotação'!F92=10),AL$33,IF(AND('Pedido e Cotação'!I92="Ferroceno",'Pedido e Cotação'!F92=25),AM$33,IF(AND('Pedido e Cotação'!I92="Ferroceno",'Pedido e Cotação'!F92=50),AN$33,IF(AND('Pedido e Cotação'!I92="Ferroceno",'Pedido e Cotação'!F92=100),AO$33,IF(AND('Pedido e Cotação'!I92="Ferroceno",'Pedido e Cotação'!F92=200),AP$33,IF(AND('Pedido e Cotação'!I92="Ferroceno",'Pedido e Cotação'!F92=1000),AQ$33,"")))))))</f>
        <v/>
      </c>
      <c r="AC82" s="242" t="str">
        <f aca="false">IF('Pedido e Cotação'!I92=0,"",IF(AND('Pedido e Cotação'!I92="Spacer C3",'Pedido e Cotação'!F92=10),AL$36,IF(AND('Pedido e Cotação'!I92="Spacer C3",'Pedido e Cotação'!F92=25),AM$36,IF(AND('Pedido e Cotação'!I92="Spacer C3",'Pedido e Cotação'!F92=50),AN$36,IF(AND('Pedido e Cotação'!I92="Spacer C3",'Pedido e Cotação'!F92=100),AO$36,IF(AND('Pedido e Cotação'!I92="Spacer C3",'Pedido e Cotação'!F92=200),AP$36,IF(AND('Pedido e Cotação'!I92="Spacer C3",'Pedido e Cotação'!F92=1000),AQ$36,"")))))))</f>
        <v/>
      </c>
      <c r="AD82" s="242" t="str">
        <f aca="false">IF('Pedido e Cotação'!I92=0,"",IF(AND('Pedido e Cotação'!I92="Spacer C6",'Pedido e Cotação'!F92=10),AL$37,IF(AND('Pedido e Cotação'!I92="Spacer C6",'Pedido e Cotação'!F92=25),AM$37,IF(AND('Pedido e Cotação'!I92="Spacer C6",'Pedido e Cotação'!F92=50),AN$37,IF(AND('Pedido e Cotação'!I92="Spacer C6",'Pedido e Cotação'!F92=100),AO$37,IF(AND('Pedido e Cotação'!I92="Spacer C6",'Pedido e Cotação'!F92=200),AP$37,IF(AND('Pedido e Cotação'!I92="Spacer C6",'Pedido e Cotação'!F92=1000),AQ$37,"")))))))</f>
        <v/>
      </c>
      <c r="AE82" s="242" t="str">
        <f aca="false">IF('Pedido e Cotação'!I92=0,"",IF(AND('Pedido e Cotação'!I92="Biotina",'Pedido e Cotação'!F92=10),AL$38,IF(AND('Pedido e Cotação'!I92="Biotina",'Pedido e Cotação'!F92=25),AM$38,IF(AND('Pedido e Cotação'!I92="Biotina",'Pedido e Cotação'!F92=50),AN$38,IF(AND('Pedido e Cotação'!I92="Biotina",'Pedido e Cotação'!F92=100),AO$38,IF(AND('Pedido e Cotação'!I92="Biotina",'Pedido e Cotação'!F92=200),AP$38,IF(AND('Pedido e Cotação'!I92="Biotina",'Pedido e Cotação'!F92=1000),AQ$38,"")))))))</f>
        <v/>
      </c>
      <c r="AF82" s="242" t="str">
        <f aca="false">IF('Pedido e Cotação'!I92=0,"",IF(AND('Pedido e Cotação'!I92="Fosforilação",'Pedido e Cotação'!F92=10),AL$39,IF(AND('Pedido e Cotação'!I92="Fosforilação",'Pedido e Cotação'!F92=25),AM$39,IF(AND('Pedido e Cotação'!I92="Fosforilação",'Pedido e Cotação'!F92=50),AN$39,IF(AND('Pedido e Cotação'!I92="Fosforilação",'Pedido e Cotação'!F92=100),AO$39,IF(AND('Pedido e Cotação'!I92="Fosforilação",'Pedido e Cotação'!F92=200),AP$39,IF(AND('Pedido e Cotação'!I92="Fosforilação",'Pedido e Cotação'!F92=1000),AQ$39,"")))))))</f>
        <v/>
      </c>
      <c r="AG82" s="242" t="str">
        <f aca="false">IF('Pedido e Cotação'!I92=0,"",IF(AND('Pedido e Cotação'!I92="Thiol C6",'Pedido e Cotação'!F92=10),AL$34,IF(AND('Pedido e Cotação'!I92="Thiol C6",'Pedido e Cotação'!F92=25),AM$34,IF(AND('Pedido e Cotação'!I92="Thiol C6",'Pedido e Cotação'!F92=50),AN$34,IF(AND('Pedido e Cotação'!I92="Thiol C6",'Pedido e Cotação'!F92=100),AO$34,IF(AND('Pedido e Cotação'!I92="Thiol C6",'Pedido e Cotação'!F92=200),AP$34,IF(AND('Pedido e Cotação'!I92="Thiol C6",'Pedido e Cotação'!F92=1000),AQ$34,"")))))))</f>
        <v/>
      </c>
      <c r="AH82" s="242" t="str">
        <f aca="false">IF('Pedido e Cotação'!I92=0,"",IF(AND('Pedido e Cotação'!I92="Dithiol Serinol",'Pedido e Cotação'!F92=10),AL$35,IF(AND('Pedido e Cotação'!I92="Dithiol Serinol",'Pedido e Cotação'!F92=25),AM$35,IF(AND('Pedido e Cotação'!I92="Dithiol Serinol",'Pedido e Cotação'!F92=50),AN$35,IF(AND('Pedido e Cotação'!I92="Dithiol Serinol",'Pedido e Cotação'!F92=100),AO$35,IF(AND('Pedido e Cotação'!I92="Dithiol Serinol",'Pedido e Cotação'!F92=200),AP$35,IF(AND('Pedido e Cotação'!I92="Dithiol Serinol",'Pedido e Cotação'!F92=1000),AQ$35,"")))))))</f>
        <v/>
      </c>
      <c r="AI82" s="241" t="n">
        <f aca="false">SUM(A82:AH82)</f>
        <v>0</v>
      </c>
    </row>
    <row r="83" customFormat="false" ht="12.75" hidden="false" customHeight="false" outlineLevel="0" collapsed="false">
      <c r="A83" s="241" t="str">
        <f aca="false">IF('Pedido e Cotação'!H93=0,"",IF(AND('Pedido e Cotação'!H93="FAM",'Pedido e Cotação'!F93=10),AL$6,IF(AND('Pedido e Cotação'!H93="FAM",'Pedido e Cotação'!F93=25),AM$6,IF(AND('Pedido e Cotação'!H93="FAM",'Pedido e Cotação'!F93=50),AN$6,IF(AND('Pedido e Cotação'!H93="FAM",'Pedido e Cotação'!F93=100),AO$6,IF(AND('Pedido e Cotação'!H93="FAM",'Pedido e Cotação'!F93=200),AP$6,IF(AND('Pedido e Cotação'!H93="FAM",'Pedido e Cotação'!F93=1000),AQ$6,"")))))))</f>
        <v/>
      </c>
      <c r="B83" s="241" t="str">
        <f aca="false">IF('Pedido e Cotação'!H93=0,"",IF(AND('Pedido e Cotação'!H93="Fosforilação",'Pedido e Cotação'!F93=10),AL$7,IF(AND('Pedido e Cotação'!H93="Fosforilação",'Pedido e Cotação'!F93=25),AM$7,IF(AND('Pedido e Cotação'!H93="Fosforilação",'Pedido e Cotação'!F93=50),AN$7,IF(AND('Pedido e Cotação'!H93="Fosforilação",'Pedido e Cotação'!F93=100),AO$7,IF(AND('Pedido e Cotação'!H93="Fosforilação",'Pedido e Cotação'!F93=200),AP$7,IF(AND('Pedido e Cotação'!H93="Fosforilação",'Pedido e Cotação'!F93=1000),AQ$7,"")))))))</f>
        <v/>
      </c>
      <c r="C83" s="241" t="str">
        <f aca="false">IF('Pedido e Cotação'!H93=0,"",IF(AND('Pedido e Cotação'!H93="Quasar 570",'Pedido e Cotação'!F93=10),AL$8,IF(AND('Pedido e Cotação'!H93="Quasar 570",'Pedido e Cotação'!F93=25),AM$8,IF(AND('Pedido e Cotação'!H93="Quasar 570",'Pedido e Cotação'!F93=50),AN$8,IF(AND('Pedido e Cotação'!H93="Quasar 570",'Pedido e Cotação'!F93=100),AO$8,IF(AND('Pedido e Cotação'!H93="Quasar 570",'Pedido e Cotação'!F93=200),AP$8,IF(AND('Pedido e Cotação'!H93="Quasar 570",'Pedido e Cotação'!F93=1000),AQ$8,"")))))))</f>
        <v/>
      </c>
      <c r="D83" s="241" t="str">
        <f aca="false">IF('Pedido e Cotação'!H93=0,"",IF(AND('Pedido e Cotação'!H93="Quasar 670",'Pedido e Cotação'!F93=10),AL$9,IF(AND('Pedido e Cotação'!H93="Quasar 670",'Pedido e Cotação'!F93=25),AM$9,IF(AND('Pedido e Cotação'!H93="Quasar 670",'Pedido e Cotação'!F93=50),AN$9,IF(AND('Pedido e Cotação'!H93="Quasar 670",'Pedido e Cotação'!F93=100),AO$9,IF(AND('Pedido e Cotação'!H93="Quasar 670",'Pedido e Cotação'!F93=200),AP$9,IF(AND('Pedido e Cotação'!H93="Quasar 670",'Pedido e Cotação'!F93=1000),AQ$9,"")))))))</f>
        <v/>
      </c>
      <c r="E83" s="241" t="str">
        <f aca="false">IF('Pedido e Cotação'!H93=0,"",IF(AND('Pedido e Cotação'!H93="Quasar 705",'Pedido e Cotação'!F93=10),AL$10,IF(AND('Pedido e Cotação'!H93="Quasar 705",'Pedido e Cotação'!F93=25),AM$10,IF(AND('Pedido e Cotação'!H93="Quasar 705",'Pedido e Cotação'!F93=50),AN$10,IF(AND('Pedido e Cotação'!H93="Quasar 705",'Pedido e Cotação'!F93=100),AO$10,IF(AND('Pedido e Cotação'!H93="Quasar 705",'Pedido e Cotação'!F93=200),AP$10,IF(AND('Pedido e Cotação'!H93="Quasar 705",'Pedido e Cotação'!F93=1000),AQ$10,"")))))))</f>
        <v/>
      </c>
      <c r="F83" s="241" t="str">
        <f aca="false">IF('Pedido e Cotação'!H93=0,"",IF(AND('Pedido e Cotação'!H93="CAL Flúor Orange 560",'Pedido e Cotação'!F93=10),AL$11,IF(AND('Pedido e Cotação'!H93="CAL Flúor Orange 560",'Pedido e Cotação'!F93=25),AM$11,IF(AND('Pedido e Cotação'!H93="CAL Flúor Orange 560",'Pedido e Cotação'!F93=50),AN$11,IF(AND('Pedido e Cotação'!H93="CAL Flúor Orange 560",'Pedido e Cotação'!F93=100),AO$11,IF(AND('Pedido e Cotação'!H93="CAL Flúor Orange 560",'Pedido e Cotação'!F93=200),AP$11,IF(AND('Pedido e Cotação'!H93="CAL Flúor Orange 560",'Pedido e Cotação'!F93=1000),AQ$11,"")))))))</f>
        <v/>
      </c>
      <c r="G83" s="241" t="str">
        <f aca="false">IF('Pedido e Cotação'!H93=0,"",IF(AND('Pedido e Cotação'!H93="CAL Flúor Red 590",'Pedido e Cotação'!F93=10),AL$12,IF(AND('Pedido e Cotação'!H93="CAL Flúor Red 590",'Pedido e Cotação'!F93=25),AM$12,IF(AND('Pedido e Cotação'!H93="CAL Flúor Red 590",'Pedido e Cotação'!F93=50),AN$12,IF(AND('Pedido e Cotação'!H93="CAL Flúor Red 590",'Pedido e Cotação'!F93=100),AO$12,IF(AND('Pedido e Cotação'!H93="CAL Flúor Red 590",'Pedido e Cotação'!F93=200),AP$12,IF(AND('Pedido e Cotação'!H93="CAL Flúor Red 590",'Pedido e Cotação'!F93=1000),AQ$12,"")))))))</f>
        <v/>
      </c>
      <c r="H83" s="241" t="str">
        <f aca="false">IF('Pedido e Cotação'!H93=0,"",IF(AND('Pedido e Cotação'!H93="CAL Flúor Red 610",'Pedido e Cotação'!F93=10),AL$13,IF(AND('Pedido e Cotação'!H93="CAL Flúor Red 610",'Pedido e Cotação'!F93=25),AM$13,IF(AND('Pedido e Cotação'!H93="CAL Flúor Red 610",'Pedido e Cotação'!F93=50),AN$13,IF(AND('Pedido e Cotação'!H93="CAL Flúor Red 610",'Pedido e Cotação'!F93=100),AO$13,IF(AND('Pedido e Cotação'!H93="CAL Flúor Red 610",'Pedido e Cotação'!F93=200),AP$13,IF(AND('Pedido e Cotação'!H93="CAL Flúor Red 610",'Pedido e Cotação'!F93=1000),AQ$13,"")))))))</f>
        <v/>
      </c>
      <c r="I83" s="241" t="str">
        <f aca="false">IF('Pedido e Cotação'!H93=0,"",IF(AND('Pedido e Cotação'!H93="TET",'Pedido e Cotação'!F93=10),AL$14,IF(AND('Pedido e Cotação'!H93="TET",'Pedido e Cotação'!F93=25),AM$14,IF(AND('Pedido e Cotação'!H93="TET",'Pedido e Cotação'!F93=50),AN$14,IF(AND('Pedido e Cotação'!H93="TET",'Pedido e Cotação'!F93=100),AO$14,IF(AND('Pedido e Cotação'!H93="TET",'Pedido e Cotação'!F93=200),AP$14,IF(AND('Pedido e Cotação'!H93="TET",'Pedido e Cotação'!F93=1000),AQ$14,"")))))))</f>
        <v/>
      </c>
      <c r="J83" s="241" t="str">
        <f aca="false">IF('Pedido e Cotação'!H93=0,"",IF(AND('Pedido e Cotação'!H93="PEG-6",'Pedido e Cotação'!F93=10),AL$19,IF(AND('Pedido e Cotação'!H93="PEG-6",'Pedido e Cotação'!F93=25),AM$19,IF(AND('Pedido e Cotação'!H93="PEG-6",'Pedido e Cotação'!F93=50),AN$19,IF(AND('Pedido e Cotação'!H93="PEG-6",'Pedido e Cotação'!F93=100),AO$19,IF(AND('Pedido e Cotação'!H93="PEG-6",'Pedido e Cotação'!F93=200),AP$19,IF(AND('Pedido e Cotação'!H93="PEG-6",'Pedido e Cotação'!F93=1000),AQ$19,"")))))))</f>
        <v/>
      </c>
      <c r="K83" s="241" t="str">
        <f aca="false">IF('Pedido e Cotação'!H93=0,"",IF(AND('Pedido e Cotação'!H93="Biotina",'Pedido e Cotação'!F93=10),AL$18,IF(AND('Pedido e Cotação'!H93="Biotina",'Pedido e Cotação'!F93=25),AM$18,IF(AND('Pedido e Cotação'!H93="Biotina",'Pedido e Cotação'!F93=50),AN$18,IF(AND('Pedido e Cotação'!H93="Biotina",'Pedido e Cotação'!F93=100),AO$18,IF(AND('Pedido e Cotação'!H93="Biotina",'Pedido e Cotação'!F93=200),AP$18,IF(AND('Pedido e Cotação'!H93="Biotina",'Pedido e Cotação'!F93=1000),AQ$18,"")))))))</f>
        <v/>
      </c>
      <c r="L83" s="241" t="str">
        <f aca="false">IF('Pedido e Cotação'!H93=0,"",IF(AND('Pedido e Cotação'!H93="Thiol C6",'Pedido e Cotação'!F93=10),AL$22,IF(AND('Pedido e Cotação'!H93="Thiol C6",'Pedido e Cotação'!F93=25),AM$22,IF(AND('Pedido e Cotação'!H93="Thiol C6",'Pedido e Cotação'!F93=50),AN$22,IF(AND('Pedido e Cotação'!H93="Thiol C6",'Pedido e Cotação'!F93=100),AO$22,IF(AND('Pedido e Cotação'!H93="Thiol C6",'Pedido e Cotação'!F93=200),AP$22,IF(AND('Pedido e Cotação'!H93="Thiol C6",'Pedido e Cotação'!F93=1000),AQ$22,"")))))))</f>
        <v/>
      </c>
      <c r="M83" s="241" t="str">
        <f aca="false">IF('Pedido e Cotação'!H93=0,"",IF(AND('Pedido e Cotação'!H93="Cy3",'Pedido e Cotação'!F93=10),AL$16,IF(AND('Pedido e Cotação'!H93="Cy3",'Pedido e Cotação'!F93=25),AM$16,IF(AND('Pedido e Cotação'!H93="Cy3",'Pedido e Cotação'!F93=50),AN$16,IF(AND('Pedido e Cotação'!H93="Cy3",'Pedido e Cotação'!F93=100),AO$16,IF(AND('Pedido e Cotação'!H93="Cy3",'Pedido e Cotação'!F93=200),AP$16,IF(AND('Pedido e Cotação'!H93="Cy3",'Pedido e Cotação'!F93=1000),AQ$16,"")))))))</f>
        <v/>
      </c>
      <c r="N83" s="241" t="str">
        <f aca="false">IF('Pedido e Cotação'!H93=0,"",IF(AND('Pedido e Cotação'!H93="Cy5",'Pedido e Cotação'!F93=10),AL$17,IF(AND('Pedido e Cotação'!H93="Cy5",'Pedido e Cotação'!F93=25),AM$17,IF(AND('Pedido e Cotação'!H93="Cy5",'Pedido e Cotação'!F93=50),AN$17,IF(AND('Pedido e Cotação'!H93="Cy5",'Pedido e Cotação'!F93=100),AO$17,IF(AND('Pedido e Cotação'!H93="Cy5",'Pedido e Cotação'!F93=200),AP$17,IF(AND('Pedido e Cotação'!H93="Cy5",'Pedido e Cotação'!F93=1000),AQ$17,"")))))))</f>
        <v/>
      </c>
      <c r="O83" s="241" t="str">
        <f aca="false">IF('Pedido e Cotação'!H93=0,"",IF(AND('Pedido e Cotação'!H93="C3 Spacer",'Pedido e Cotação'!F93=10),AL$20,IF(AND('Pedido e Cotação'!H93="C3 Spacer",'Pedido e Cotação'!F93=25),AM$20,IF(AND('Pedido e Cotação'!H93="C3 Spacer",'Pedido e Cotação'!F93=50),AN$20,IF(AND('Pedido e Cotação'!H93="C3 Spacer",'Pedido e Cotação'!F93=100),AO$20,IF(AND('Pedido e Cotação'!H93="C3 Spacer",'Pedido e Cotação'!F93=200),AP$20,IF(AND('Pedido e Cotação'!H93="C3 Spacer",'Pedido e Cotação'!F93=1000),AQ$20,"")))))))</f>
        <v/>
      </c>
      <c r="P83" s="241" t="str">
        <f aca="false">IF('Pedido e Cotação'!H93=0,"",IF(AND('Pedido e Cotação'!H93="C6 Spacer",'Pedido e Cotação'!F93=10),AL$21,IF(AND('Pedido e Cotação'!H93="C6 Spacer",'Pedido e Cotação'!F93=25),AM$21,IF(AND('Pedido e Cotação'!H93="C6 Spacer",'Pedido e Cotação'!F93=50),AN$21,IF(AND('Pedido e Cotação'!H93="C6 Spacer",'Pedido e Cotação'!F93=100),AO$21,IF(AND('Pedido e Cotação'!H93="C6 Spacer",'Pedido e Cotação'!F93=200),AP$21,IF(AND('Pedido e Cotação'!H93="C6 Spacer",'Pedido e Cotação'!F93=1000),AQ$21,"")))))))</f>
        <v/>
      </c>
      <c r="Q83" s="241" t="str">
        <f aca="false">IF('Pedido e Cotação'!H93=0,"",IF(AND('Pedido e Cotação'!H93="HEX",'Pedido e Cotação'!F93=10),AL$15,IF(AND('Pedido e Cotação'!H93="HEX",'Pedido e Cotação'!F93=25),AM$15,IF(AND('Pedido e Cotação'!H93="HEX",'Pedido e Cotação'!F93=50),AN$15,IF(AND('Pedido e Cotação'!H93="HEX",'Pedido e Cotação'!F93=100),AO$15,IF(AND('Pedido e Cotação'!H93="HEX",'Pedido e Cotação'!F93=200),AP$15,IF(AND('Pedido e Cotação'!H93="HEX",'Pedido e Cotação'!F93=1000),AQ$15,"")))))))</f>
        <v/>
      </c>
      <c r="R83" s="241" t="str">
        <f aca="false">IF('Pedido e Cotação'!H93=0,"",IF(AND('Pedido e Cotação'!H93="Amino C6",'Pedido e Cotação'!F93=10),AL$23,IF(AND('Pedido e Cotação'!H93="Amino C6",'Pedido e Cotação'!F93=25),AM$23,IF(AND('Pedido e Cotação'!H93="Amino C6",'Pedido e Cotação'!F93=50),AN$23,IF(AND('Pedido e Cotação'!H93="Amino C6",'Pedido e Cotação'!F93=100),AO$23,IF(AND('Pedido e Cotação'!H93="Amino C6",'Pedido e Cotação'!F93=200),AP$23,IF(AND('Pedido e Cotação'!H93="Amino C6",'Pedido e Cotação'!F93=1000),AQ$23,"")))))))</f>
        <v/>
      </c>
      <c r="S83" s="241" t="str">
        <f aca="false">IF('Pedido e Cotação'!I93=0,"",IF(AND('Pedido e Cotação'!I93="FAM",'Pedido e Cotação'!F93=10),AL$24,IF(AND('Pedido e Cotação'!I93="FAM",'Pedido e Cotação'!F93=25),AM$24,IF(AND('Pedido e Cotação'!I93="FAM",'Pedido e Cotação'!F93=50),AN$24,IF(AND('Pedido e Cotação'!I93="FAM",'Pedido e Cotação'!F93=100),AO$24,IF(AND('Pedido e Cotação'!I93="FAM",'Pedido e Cotação'!F93=200),AP$24,IF(AND('Pedido e Cotação'!I93="FAM",'Pedido e Cotação'!F93=1000),AQ$24,"")))))))</f>
        <v/>
      </c>
      <c r="T83" s="241" t="str">
        <f aca="false">IF('Pedido e Cotação'!I93=0,"",IF(AND('Pedido e Cotação'!I93="Amino On",'Pedido e Cotação'!F93=10),AL$25,IF(AND('Pedido e Cotação'!I93="Amino On",'Pedido e Cotação'!F93=25),AM$25,IF(AND('Pedido e Cotação'!I93="Amino On",'Pedido e Cotação'!F93=50),AN$25,IF(AND('Pedido e Cotação'!I93="Amino On",'Pedido e Cotação'!F93=100),AO$25,IF(AND('Pedido e Cotação'!I93="Amino On",'Pedido e Cotação'!F93=200),AP$25,IF(AND('Pedido e Cotação'!I93="Amino On",'Pedido e Cotação'!F93=1000),AQ$25,"")))))))</f>
        <v/>
      </c>
      <c r="U83" s="241" t="str">
        <f aca="false">IF('Pedido e Cotação'!I93=0,"",IF(AND('Pedido e Cotação'!I93="TAMRA",'Pedido e Cotação'!F93=10),AL$26,IF(AND('Pedido e Cotação'!I93="TAMRA",'Pedido e Cotação'!F93=25),AM$26,IF(AND('Pedido e Cotação'!I93="TAMRA",'Pedido e Cotação'!F93=50),AN$26,IF(AND('Pedido e Cotação'!I93="TAMRA",'Pedido e Cotação'!F93=100),AO$26,IF(AND('Pedido e Cotação'!I93="TAMRA",'Pedido e Cotação'!F93=200),AP$26,IF(AND('Pedido e Cotação'!I93="TAMRA",'Pedido e Cotação'!F93=1000),AQ$26,"")))))))</f>
        <v/>
      </c>
      <c r="V83" s="241" t="str">
        <f aca="false">IF('Pedido e Cotação'!I93=0,"",IF(AND('Pedido e Cotação'!I93="BHQ 1",'Pedido e Cotação'!F93=10),AL$27,IF(AND('Pedido e Cotação'!I93="BHQ 1",'Pedido e Cotação'!F93=25),AM$27,IF(AND('Pedido e Cotação'!I93="BHQ 1",'Pedido e Cotação'!F93=50),AN$27,IF(AND('Pedido e Cotação'!I93="BHQ 1",'Pedido e Cotação'!F93=100),AO$27,IF(AND('Pedido e Cotação'!I93="BHQ 1",'Pedido e Cotação'!F93=200),AP$27,IF(AND('Pedido e Cotação'!I93="BHQ 1",'Pedido e Cotação'!F93=1000),AQ$27,"")))))))</f>
        <v/>
      </c>
      <c r="W83" s="241" t="str">
        <f aca="false">IF('Pedido e Cotação'!I93=0,"",IF(AND('Pedido e Cotação'!I93="BHQ 2",'Pedido e Cotação'!F93=10),AL$28,IF(AND('Pedido e Cotação'!I93="BHQ 2",'Pedido e Cotação'!F93=25),AM$28,IF(AND('Pedido e Cotação'!I93="BHQ 2",'Pedido e Cotação'!F93=50),AN$28,IF(AND('Pedido e Cotação'!I93="BHQ 2",'Pedido e Cotação'!F93=100),AO$28,IF(AND('Pedido e Cotação'!I93="BHQ 2",'Pedido e Cotação'!F93=200),AP$28,IF(AND('Pedido e Cotação'!I93="BHQ 2",'Pedido e Cotação'!F93=1000),AQ$28,"")))))))</f>
        <v/>
      </c>
      <c r="X83" s="241" t="str">
        <f aca="false">IF('Pedido e Cotação'!I93=0,"",IF(AND('Pedido e Cotação'!I93="BHQ 3",'Pedido e Cotação'!F93=10),AL$29,IF(AND('Pedido e Cotação'!I93="BHQ 3",'Pedido e Cotação'!F93=25),AM$29,IF(AND('Pedido e Cotação'!I93="BHQ 3",'Pedido e Cotação'!F93=50),AN$29,IF(AND('Pedido e Cotação'!I93="BHQ 3",'Pedido e Cotação'!F93=100),AO$29,IF(AND('Pedido e Cotação'!I93="BHQ 3",'Pedido e Cotação'!F93=200),AP$29,IF(AND('Pedido e Cotação'!I93="BHQ 3",'Pedido e Cotação'!F93=1000),AQ$29,"")))))))</f>
        <v/>
      </c>
      <c r="Y83" s="241" t="str">
        <f aca="false">IF('Pedido e Cotação'!I93=0,"",IF(AND('Pedido e Cotação'!I93="ROX",'Pedido e Cotação'!F93=10),AL$31,IF(AND('Pedido e Cotação'!I93="ROX",'Pedido e Cotação'!F93=25),AM$31,IF(AND('Pedido e Cotação'!I93="ROX",'Pedido e Cotação'!F93=50),AN$31,IF(AND('Pedido e Cotação'!I93="ROX",'Pedido e Cotação'!F93=100),AO$31,IF(AND('Pedido e Cotação'!I93="ROX",'Pedido e Cotação'!F93=200),AP$31,IF(AND('Pedido e Cotação'!I93="ROX",'Pedido e Cotação'!F93=1000),AQ$31,"")))))))</f>
        <v/>
      </c>
      <c r="Z83" s="241" t="str">
        <f aca="false">IF('Pedido e Cotação'!I93=0,"",IF(AND('Pedido e Cotação'!I93="Dabcyl",'Pedido e Cotação'!F93=10),AL$30,IF(AND('Pedido e Cotação'!I93="Dabcyl",'Pedido e Cotação'!F93=25),AM$30,IF(AND('Pedido e Cotação'!I93="Dabcyl",'Pedido e Cotação'!F93=50),AN$30,IF(AND('Pedido e Cotação'!I93="Dabcyl",'Pedido e Cotação'!F93=100),AO$30,IF(AND('Pedido e Cotação'!I93="Dabcyl",'Pedido e Cotação'!F93=200),AP$30,IF(AND('Pedido e Cotação'!I93="Dabcyl",'Pedido e Cotação'!F93=1000),AQ$30,"")))))))</f>
        <v/>
      </c>
      <c r="AA83" s="242" t="str">
        <f aca="false">IF('Pedido e Cotação'!I93=0,"",IF(AND('Pedido e Cotação'!I93="Colesterol TEG",'Pedido e Cotação'!F93=10),AL$32,IF(AND('Pedido e Cotação'!I93="Colesterol TEG",'Pedido e Cotação'!F93=25),AM$32,IF(AND('Pedido e Cotação'!I93="Colesterol TEG",'Pedido e Cotação'!F93=50),AN$32,IF(AND('Pedido e Cotação'!I93="Colesterol TEG",'Pedido e Cotação'!F93=100),AO$32,IF(AND('Pedido e Cotação'!I93="Colesterol TEG",'Pedido e Cotação'!F93=200),AP$32,IF(AND('Pedido e Cotação'!I93="Colesterol TEG",'Pedido e Cotação'!F93=1000),AQ$32,"")))))))</f>
        <v/>
      </c>
      <c r="AB83" s="242" t="str">
        <f aca="false">IF('Pedido e Cotação'!I93=0,"",IF(AND('Pedido e Cotação'!I93="Ferroceno",'Pedido e Cotação'!F93=10),AL$33,IF(AND('Pedido e Cotação'!I93="Ferroceno",'Pedido e Cotação'!F93=25),AM$33,IF(AND('Pedido e Cotação'!I93="Ferroceno",'Pedido e Cotação'!F93=50),AN$33,IF(AND('Pedido e Cotação'!I93="Ferroceno",'Pedido e Cotação'!F93=100),AO$33,IF(AND('Pedido e Cotação'!I93="Ferroceno",'Pedido e Cotação'!F93=200),AP$33,IF(AND('Pedido e Cotação'!I93="Ferroceno",'Pedido e Cotação'!F93=1000),AQ$33,"")))))))</f>
        <v/>
      </c>
      <c r="AC83" s="242" t="str">
        <f aca="false">IF('Pedido e Cotação'!I93=0,"",IF(AND('Pedido e Cotação'!I93="Spacer C3",'Pedido e Cotação'!F93=10),AL$36,IF(AND('Pedido e Cotação'!I93="Spacer C3",'Pedido e Cotação'!F93=25),AM$36,IF(AND('Pedido e Cotação'!I93="Spacer C3",'Pedido e Cotação'!F93=50),AN$36,IF(AND('Pedido e Cotação'!I93="Spacer C3",'Pedido e Cotação'!F93=100),AO$36,IF(AND('Pedido e Cotação'!I93="Spacer C3",'Pedido e Cotação'!F93=200),AP$36,IF(AND('Pedido e Cotação'!I93="Spacer C3",'Pedido e Cotação'!F93=1000),AQ$36,"")))))))</f>
        <v/>
      </c>
      <c r="AD83" s="242" t="str">
        <f aca="false">IF('Pedido e Cotação'!I93=0,"",IF(AND('Pedido e Cotação'!I93="Spacer C6",'Pedido e Cotação'!F93=10),AL$37,IF(AND('Pedido e Cotação'!I93="Spacer C6",'Pedido e Cotação'!F93=25),AM$37,IF(AND('Pedido e Cotação'!I93="Spacer C6",'Pedido e Cotação'!F93=50),AN$37,IF(AND('Pedido e Cotação'!I93="Spacer C6",'Pedido e Cotação'!F93=100),AO$37,IF(AND('Pedido e Cotação'!I93="Spacer C6",'Pedido e Cotação'!F93=200),AP$37,IF(AND('Pedido e Cotação'!I93="Spacer C6",'Pedido e Cotação'!F93=1000),AQ$37,"")))))))</f>
        <v/>
      </c>
      <c r="AE83" s="242" t="str">
        <f aca="false">IF('Pedido e Cotação'!I93=0,"",IF(AND('Pedido e Cotação'!I93="Biotina",'Pedido e Cotação'!F93=10),AL$38,IF(AND('Pedido e Cotação'!I93="Biotina",'Pedido e Cotação'!F93=25),AM$38,IF(AND('Pedido e Cotação'!I93="Biotina",'Pedido e Cotação'!F93=50),AN$38,IF(AND('Pedido e Cotação'!I93="Biotina",'Pedido e Cotação'!F93=100),AO$38,IF(AND('Pedido e Cotação'!I93="Biotina",'Pedido e Cotação'!F93=200),AP$38,IF(AND('Pedido e Cotação'!I93="Biotina",'Pedido e Cotação'!F93=1000),AQ$38,"")))))))</f>
        <v/>
      </c>
      <c r="AF83" s="242" t="str">
        <f aca="false">IF('Pedido e Cotação'!I93=0,"",IF(AND('Pedido e Cotação'!I93="Fosforilação",'Pedido e Cotação'!F93=10),AL$39,IF(AND('Pedido e Cotação'!I93="Fosforilação",'Pedido e Cotação'!F93=25),AM$39,IF(AND('Pedido e Cotação'!I93="Fosforilação",'Pedido e Cotação'!F93=50),AN$39,IF(AND('Pedido e Cotação'!I93="Fosforilação",'Pedido e Cotação'!F93=100),AO$39,IF(AND('Pedido e Cotação'!I93="Fosforilação",'Pedido e Cotação'!F93=200),AP$39,IF(AND('Pedido e Cotação'!I93="Fosforilação",'Pedido e Cotação'!F93=1000),AQ$39,"")))))))</f>
        <v/>
      </c>
      <c r="AG83" s="242" t="str">
        <f aca="false">IF('Pedido e Cotação'!I93=0,"",IF(AND('Pedido e Cotação'!I93="Thiol C6",'Pedido e Cotação'!F93=10),AL$34,IF(AND('Pedido e Cotação'!I93="Thiol C6",'Pedido e Cotação'!F93=25),AM$34,IF(AND('Pedido e Cotação'!I93="Thiol C6",'Pedido e Cotação'!F93=50),AN$34,IF(AND('Pedido e Cotação'!I93="Thiol C6",'Pedido e Cotação'!F93=100),AO$34,IF(AND('Pedido e Cotação'!I93="Thiol C6",'Pedido e Cotação'!F93=200),AP$34,IF(AND('Pedido e Cotação'!I93="Thiol C6",'Pedido e Cotação'!F93=1000),AQ$34,"")))))))</f>
        <v/>
      </c>
      <c r="AH83" s="242" t="str">
        <f aca="false">IF('Pedido e Cotação'!I93=0,"",IF(AND('Pedido e Cotação'!I93="Dithiol Serinol",'Pedido e Cotação'!F93=10),AL$35,IF(AND('Pedido e Cotação'!I93="Dithiol Serinol",'Pedido e Cotação'!F93=25),AM$35,IF(AND('Pedido e Cotação'!I93="Dithiol Serinol",'Pedido e Cotação'!F93=50),AN$35,IF(AND('Pedido e Cotação'!I93="Dithiol Serinol",'Pedido e Cotação'!F93=100),AO$35,IF(AND('Pedido e Cotação'!I93="Dithiol Serinol",'Pedido e Cotação'!F93=200),AP$35,IF(AND('Pedido e Cotação'!I93="Dithiol Serinol",'Pedido e Cotação'!F93=1000),AQ$35,"")))))))</f>
        <v/>
      </c>
      <c r="AI83" s="241" t="n">
        <f aca="false">SUM(A83:AH83)</f>
        <v>0</v>
      </c>
    </row>
    <row r="84" customFormat="false" ht="12.75" hidden="false" customHeight="false" outlineLevel="0" collapsed="false">
      <c r="A84" s="241" t="str">
        <f aca="false">IF('Pedido e Cotação'!H94=0,"",IF(AND('Pedido e Cotação'!H94="FAM",'Pedido e Cotação'!F94=10),AL$6,IF(AND('Pedido e Cotação'!H94="FAM",'Pedido e Cotação'!F94=25),AM$6,IF(AND('Pedido e Cotação'!H94="FAM",'Pedido e Cotação'!F94=50),AN$6,IF(AND('Pedido e Cotação'!H94="FAM",'Pedido e Cotação'!F94=100),AO$6,IF(AND('Pedido e Cotação'!H94="FAM",'Pedido e Cotação'!F94=200),AP$6,IF(AND('Pedido e Cotação'!H94="FAM",'Pedido e Cotação'!F94=1000),AQ$6,"")))))))</f>
        <v/>
      </c>
      <c r="B84" s="241" t="str">
        <f aca="false">IF('Pedido e Cotação'!H94=0,"",IF(AND('Pedido e Cotação'!H94="Fosforilação",'Pedido e Cotação'!F94=10),AL$7,IF(AND('Pedido e Cotação'!H94="Fosforilação",'Pedido e Cotação'!F94=25),AM$7,IF(AND('Pedido e Cotação'!H94="Fosforilação",'Pedido e Cotação'!F94=50),AN$7,IF(AND('Pedido e Cotação'!H94="Fosforilação",'Pedido e Cotação'!F94=100),AO$7,IF(AND('Pedido e Cotação'!H94="Fosforilação",'Pedido e Cotação'!F94=200),AP$7,IF(AND('Pedido e Cotação'!H94="Fosforilação",'Pedido e Cotação'!F94=1000),AQ$7,"")))))))</f>
        <v/>
      </c>
      <c r="C84" s="241" t="str">
        <f aca="false">IF('Pedido e Cotação'!H94=0,"",IF(AND('Pedido e Cotação'!H94="Quasar 570",'Pedido e Cotação'!F94=10),AL$8,IF(AND('Pedido e Cotação'!H94="Quasar 570",'Pedido e Cotação'!F94=25),AM$8,IF(AND('Pedido e Cotação'!H94="Quasar 570",'Pedido e Cotação'!F94=50),AN$8,IF(AND('Pedido e Cotação'!H94="Quasar 570",'Pedido e Cotação'!F94=100),AO$8,IF(AND('Pedido e Cotação'!H94="Quasar 570",'Pedido e Cotação'!F94=200),AP$8,IF(AND('Pedido e Cotação'!H94="Quasar 570",'Pedido e Cotação'!F94=1000),AQ$8,"")))))))</f>
        <v/>
      </c>
      <c r="D84" s="241" t="str">
        <f aca="false">IF('Pedido e Cotação'!H94=0,"",IF(AND('Pedido e Cotação'!H94="Quasar 670",'Pedido e Cotação'!F94=10),AL$9,IF(AND('Pedido e Cotação'!H94="Quasar 670",'Pedido e Cotação'!F94=25),AM$9,IF(AND('Pedido e Cotação'!H94="Quasar 670",'Pedido e Cotação'!F94=50),AN$9,IF(AND('Pedido e Cotação'!H94="Quasar 670",'Pedido e Cotação'!F94=100),AO$9,IF(AND('Pedido e Cotação'!H94="Quasar 670",'Pedido e Cotação'!F94=200),AP$9,IF(AND('Pedido e Cotação'!H94="Quasar 670",'Pedido e Cotação'!F94=1000),AQ$9,"")))))))</f>
        <v/>
      </c>
      <c r="E84" s="241" t="str">
        <f aca="false">IF('Pedido e Cotação'!H94=0,"",IF(AND('Pedido e Cotação'!H94="Quasar 705",'Pedido e Cotação'!F94=10),AL$10,IF(AND('Pedido e Cotação'!H94="Quasar 705",'Pedido e Cotação'!F94=25),AM$10,IF(AND('Pedido e Cotação'!H94="Quasar 705",'Pedido e Cotação'!F94=50),AN$10,IF(AND('Pedido e Cotação'!H94="Quasar 705",'Pedido e Cotação'!F94=100),AO$10,IF(AND('Pedido e Cotação'!H94="Quasar 705",'Pedido e Cotação'!F94=200),AP$10,IF(AND('Pedido e Cotação'!H94="Quasar 705",'Pedido e Cotação'!F94=1000),AQ$10,"")))))))</f>
        <v/>
      </c>
      <c r="F84" s="241" t="str">
        <f aca="false">IF('Pedido e Cotação'!H94=0,"",IF(AND('Pedido e Cotação'!H94="CAL Flúor Orange 560",'Pedido e Cotação'!F94=10),AL$11,IF(AND('Pedido e Cotação'!H94="CAL Flúor Orange 560",'Pedido e Cotação'!F94=25),AM$11,IF(AND('Pedido e Cotação'!H94="CAL Flúor Orange 560",'Pedido e Cotação'!F94=50),AN$11,IF(AND('Pedido e Cotação'!H94="CAL Flúor Orange 560",'Pedido e Cotação'!F94=100),AO$11,IF(AND('Pedido e Cotação'!H94="CAL Flúor Orange 560",'Pedido e Cotação'!F94=200),AP$11,IF(AND('Pedido e Cotação'!H94="CAL Flúor Orange 560",'Pedido e Cotação'!F94=1000),AQ$11,"")))))))</f>
        <v/>
      </c>
      <c r="G84" s="241" t="str">
        <f aca="false">IF('Pedido e Cotação'!H94=0,"",IF(AND('Pedido e Cotação'!H94="CAL Flúor Red 590",'Pedido e Cotação'!F94=10),AL$12,IF(AND('Pedido e Cotação'!H94="CAL Flúor Red 590",'Pedido e Cotação'!F94=25),AM$12,IF(AND('Pedido e Cotação'!H94="CAL Flúor Red 590",'Pedido e Cotação'!F94=50),AN$12,IF(AND('Pedido e Cotação'!H94="CAL Flúor Red 590",'Pedido e Cotação'!F94=100),AO$12,IF(AND('Pedido e Cotação'!H94="CAL Flúor Red 590",'Pedido e Cotação'!F94=200),AP$12,IF(AND('Pedido e Cotação'!H94="CAL Flúor Red 590",'Pedido e Cotação'!F94=1000),AQ$12,"")))))))</f>
        <v/>
      </c>
      <c r="H84" s="241" t="str">
        <f aca="false">IF('Pedido e Cotação'!H94=0,"",IF(AND('Pedido e Cotação'!H94="CAL Flúor Red 610",'Pedido e Cotação'!F94=10),AL$13,IF(AND('Pedido e Cotação'!H94="CAL Flúor Red 610",'Pedido e Cotação'!F94=25),AM$13,IF(AND('Pedido e Cotação'!H94="CAL Flúor Red 610",'Pedido e Cotação'!F94=50),AN$13,IF(AND('Pedido e Cotação'!H94="CAL Flúor Red 610",'Pedido e Cotação'!F94=100),AO$13,IF(AND('Pedido e Cotação'!H94="CAL Flúor Red 610",'Pedido e Cotação'!F94=200),AP$13,IF(AND('Pedido e Cotação'!H94="CAL Flúor Red 610",'Pedido e Cotação'!F94=1000),AQ$13,"")))))))</f>
        <v/>
      </c>
      <c r="I84" s="241" t="str">
        <f aca="false">IF('Pedido e Cotação'!H94=0,"",IF(AND('Pedido e Cotação'!H94="TET",'Pedido e Cotação'!F94=10),AL$14,IF(AND('Pedido e Cotação'!H94="TET",'Pedido e Cotação'!F94=25),AM$14,IF(AND('Pedido e Cotação'!H94="TET",'Pedido e Cotação'!F94=50),AN$14,IF(AND('Pedido e Cotação'!H94="TET",'Pedido e Cotação'!F94=100),AO$14,IF(AND('Pedido e Cotação'!H94="TET",'Pedido e Cotação'!F94=200),AP$14,IF(AND('Pedido e Cotação'!H94="TET",'Pedido e Cotação'!F94=1000),AQ$14,"")))))))</f>
        <v/>
      </c>
      <c r="J84" s="241" t="str">
        <f aca="false">IF('Pedido e Cotação'!H94=0,"",IF(AND('Pedido e Cotação'!H94="PEG-6",'Pedido e Cotação'!F94=10),AL$19,IF(AND('Pedido e Cotação'!H94="PEG-6",'Pedido e Cotação'!F94=25),AM$19,IF(AND('Pedido e Cotação'!H94="PEG-6",'Pedido e Cotação'!F94=50),AN$19,IF(AND('Pedido e Cotação'!H94="PEG-6",'Pedido e Cotação'!F94=100),AO$19,IF(AND('Pedido e Cotação'!H94="PEG-6",'Pedido e Cotação'!F94=200),AP$19,IF(AND('Pedido e Cotação'!H94="PEG-6",'Pedido e Cotação'!F94=1000),AQ$19,"")))))))</f>
        <v/>
      </c>
      <c r="K84" s="241" t="str">
        <f aca="false">IF('Pedido e Cotação'!H94=0,"",IF(AND('Pedido e Cotação'!H94="Biotina",'Pedido e Cotação'!F94=10),AL$18,IF(AND('Pedido e Cotação'!H94="Biotina",'Pedido e Cotação'!F94=25),AM$18,IF(AND('Pedido e Cotação'!H94="Biotina",'Pedido e Cotação'!F94=50),AN$18,IF(AND('Pedido e Cotação'!H94="Biotina",'Pedido e Cotação'!F94=100),AO$18,IF(AND('Pedido e Cotação'!H94="Biotina",'Pedido e Cotação'!F94=200),AP$18,IF(AND('Pedido e Cotação'!H94="Biotina",'Pedido e Cotação'!F94=1000),AQ$18,"")))))))</f>
        <v/>
      </c>
      <c r="L84" s="241" t="str">
        <f aca="false">IF('Pedido e Cotação'!H94=0,"",IF(AND('Pedido e Cotação'!H94="Thiol C6",'Pedido e Cotação'!F94=10),AL$22,IF(AND('Pedido e Cotação'!H94="Thiol C6",'Pedido e Cotação'!F94=25),AM$22,IF(AND('Pedido e Cotação'!H94="Thiol C6",'Pedido e Cotação'!F94=50),AN$22,IF(AND('Pedido e Cotação'!H94="Thiol C6",'Pedido e Cotação'!F94=100),AO$22,IF(AND('Pedido e Cotação'!H94="Thiol C6",'Pedido e Cotação'!F94=200),AP$22,IF(AND('Pedido e Cotação'!H94="Thiol C6",'Pedido e Cotação'!F94=1000),AQ$22,"")))))))</f>
        <v/>
      </c>
      <c r="M84" s="241" t="str">
        <f aca="false">IF('Pedido e Cotação'!H94=0,"",IF(AND('Pedido e Cotação'!H94="Cy3",'Pedido e Cotação'!F94=10),AL$16,IF(AND('Pedido e Cotação'!H94="Cy3",'Pedido e Cotação'!F94=25),AM$16,IF(AND('Pedido e Cotação'!H94="Cy3",'Pedido e Cotação'!F94=50),AN$16,IF(AND('Pedido e Cotação'!H94="Cy3",'Pedido e Cotação'!F94=100),AO$16,IF(AND('Pedido e Cotação'!H94="Cy3",'Pedido e Cotação'!F94=200),AP$16,IF(AND('Pedido e Cotação'!H94="Cy3",'Pedido e Cotação'!F94=1000),AQ$16,"")))))))</f>
        <v/>
      </c>
      <c r="N84" s="241" t="str">
        <f aca="false">IF('Pedido e Cotação'!H94=0,"",IF(AND('Pedido e Cotação'!H94="Cy5",'Pedido e Cotação'!F94=10),AL$17,IF(AND('Pedido e Cotação'!H94="Cy5",'Pedido e Cotação'!F94=25),AM$17,IF(AND('Pedido e Cotação'!H94="Cy5",'Pedido e Cotação'!F94=50),AN$17,IF(AND('Pedido e Cotação'!H94="Cy5",'Pedido e Cotação'!F94=100),AO$17,IF(AND('Pedido e Cotação'!H94="Cy5",'Pedido e Cotação'!F94=200),AP$17,IF(AND('Pedido e Cotação'!H94="Cy5",'Pedido e Cotação'!F94=1000),AQ$17,"")))))))</f>
        <v/>
      </c>
      <c r="O84" s="241" t="str">
        <f aca="false">IF('Pedido e Cotação'!H94=0,"",IF(AND('Pedido e Cotação'!H94="C3 Spacer",'Pedido e Cotação'!F94=10),AL$20,IF(AND('Pedido e Cotação'!H94="C3 Spacer",'Pedido e Cotação'!F94=25),AM$20,IF(AND('Pedido e Cotação'!H94="C3 Spacer",'Pedido e Cotação'!F94=50),AN$20,IF(AND('Pedido e Cotação'!H94="C3 Spacer",'Pedido e Cotação'!F94=100),AO$20,IF(AND('Pedido e Cotação'!H94="C3 Spacer",'Pedido e Cotação'!F94=200),AP$20,IF(AND('Pedido e Cotação'!H94="C3 Spacer",'Pedido e Cotação'!F94=1000),AQ$20,"")))))))</f>
        <v/>
      </c>
      <c r="P84" s="241" t="str">
        <f aca="false">IF('Pedido e Cotação'!H94=0,"",IF(AND('Pedido e Cotação'!H94="C6 Spacer",'Pedido e Cotação'!F94=10),AL$21,IF(AND('Pedido e Cotação'!H94="C6 Spacer",'Pedido e Cotação'!F94=25),AM$21,IF(AND('Pedido e Cotação'!H94="C6 Spacer",'Pedido e Cotação'!F94=50),AN$21,IF(AND('Pedido e Cotação'!H94="C6 Spacer",'Pedido e Cotação'!F94=100),AO$21,IF(AND('Pedido e Cotação'!H94="C6 Spacer",'Pedido e Cotação'!F94=200),AP$21,IF(AND('Pedido e Cotação'!H94="C6 Spacer",'Pedido e Cotação'!F94=1000),AQ$21,"")))))))</f>
        <v/>
      </c>
      <c r="Q84" s="241" t="str">
        <f aca="false">IF('Pedido e Cotação'!H94=0,"",IF(AND('Pedido e Cotação'!H94="HEX",'Pedido e Cotação'!F94=10),AL$15,IF(AND('Pedido e Cotação'!H94="HEX",'Pedido e Cotação'!F94=25),AM$15,IF(AND('Pedido e Cotação'!H94="HEX",'Pedido e Cotação'!F94=50),AN$15,IF(AND('Pedido e Cotação'!H94="HEX",'Pedido e Cotação'!F94=100),AO$15,IF(AND('Pedido e Cotação'!H94="HEX",'Pedido e Cotação'!F94=200),AP$15,IF(AND('Pedido e Cotação'!H94="HEX",'Pedido e Cotação'!F94=1000),AQ$15,"")))))))</f>
        <v/>
      </c>
      <c r="R84" s="241" t="str">
        <f aca="false">IF('Pedido e Cotação'!H94=0,"",IF(AND('Pedido e Cotação'!H94="Amino C6",'Pedido e Cotação'!F94=10),AL$23,IF(AND('Pedido e Cotação'!H94="Amino C6",'Pedido e Cotação'!F94=25),AM$23,IF(AND('Pedido e Cotação'!H94="Amino C6",'Pedido e Cotação'!F94=50),AN$23,IF(AND('Pedido e Cotação'!H94="Amino C6",'Pedido e Cotação'!F94=100),AO$23,IF(AND('Pedido e Cotação'!H94="Amino C6",'Pedido e Cotação'!F94=200),AP$23,IF(AND('Pedido e Cotação'!H94="Amino C6",'Pedido e Cotação'!F94=1000),AQ$23,"")))))))</f>
        <v/>
      </c>
      <c r="S84" s="241" t="str">
        <f aca="false">IF('Pedido e Cotação'!I94=0,"",IF(AND('Pedido e Cotação'!I94="FAM",'Pedido e Cotação'!F94=10),AL$24,IF(AND('Pedido e Cotação'!I94="FAM",'Pedido e Cotação'!F94=25),AM$24,IF(AND('Pedido e Cotação'!I94="FAM",'Pedido e Cotação'!F94=50),AN$24,IF(AND('Pedido e Cotação'!I94="FAM",'Pedido e Cotação'!F94=100),AO$24,IF(AND('Pedido e Cotação'!I94="FAM",'Pedido e Cotação'!F94=200),AP$24,IF(AND('Pedido e Cotação'!I94="FAM",'Pedido e Cotação'!F94=1000),AQ$24,"")))))))</f>
        <v/>
      </c>
      <c r="T84" s="241" t="str">
        <f aca="false">IF('Pedido e Cotação'!I94=0,"",IF(AND('Pedido e Cotação'!I94="Amino On",'Pedido e Cotação'!F94=10),AL$25,IF(AND('Pedido e Cotação'!I94="Amino On",'Pedido e Cotação'!F94=25),AM$25,IF(AND('Pedido e Cotação'!I94="Amino On",'Pedido e Cotação'!F94=50),AN$25,IF(AND('Pedido e Cotação'!I94="Amino On",'Pedido e Cotação'!F94=100),AO$25,IF(AND('Pedido e Cotação'!I94="Amino On",'Pedido e Cotação'!F94=200),AP$25,IF(AND('Pedido e Cotação'!I94="Amino On",'Pedido e Cotação'!F94=1000),AQ$25,"")))))))</f>
        <v/>
      </c>
      <c r="U84" s="241" t="str">
        <f aca="false">IF('Pedido e Cotação'!I94=0,"",IF(AND('Pedido e Cotação'!I94="TAMRA",'Pedido e Cotação'!F94=10),AL$26,IF(AND('Pedido e Cotação'!I94="TAMRA",'Pedido e Cotação'!F94=25),AM$26,IF(AND('Pedido e Cotação'!I94="TAMRA",'Pedido e Cotação'!F94=50),AN$26,IF(AND('Pedido e Cotação'!I94="TAMRA",'Pedido e Cotação'!F94=100),AO$26,IF(AND('Pedido e Cotação'!I94="TAMRA",'Pedido e Cotação'!F94=200),AP$26,IF(AND('Pedido e Cotação'!I94="TAMRA",'Pedido e Cotação'!F94=1000),AQ$26,"")))))))</f>
        <v/>
      </c>
      <c r="V84" s="241" t="str">
        <f aca="false">IF('Pedido e Cotação'!I94=0,"",IF(AND('Pedido e Cotação'!I94="BHQ 1",'Pedido e Cotação'!F94=10),AL$27,IF(AND('Pedido e Cotação'!I94="BHQ 1",'Pedido e Cotação'!F94=25),AM$27,IF(AND('Pedido e Cotação'!I94="BHQ 1",'Pedido e Cotação'!F94=50),AN$27,IF(AND('Pedido e Cotação'!I94="BHQ 1",'Pedido e Cotação'!F94=100),AO$27,IF(AND('Pedido e Cotação'!I94="BHQ 1",'Pedido e Cotação'!F94=200),AP$27,IF(AND('Pedido e Cotação'!I94="BHQ 1",'Pedido e Cotação'!F94=1000),AQ$27,"")))))))</f>
        <v/>
      </c>
      <c r="W84" s="241" t="str">
        <f aca="false">IF('Pedido e Cotação'!I94=0,"",IF(AND('Pedido e Cotação'!I94="BHQ 2",'Pedido e Cotação'!F94=10),AL$28,IF(AND('Pedido e Cotação'!I94="BHQ 2",'Pedido e Cotação'!F94=25),AM$28,IF(AND('Pedido e Cotação'!I94="BHQ 2",'Pedido e Cotação'!F94=50),AN$28,IF(AND('Pedido e Cotação'!I94="BHQ 2",'Pedido e Cotação'!F94=100),AO$28,IF(AND('Pedido e Cotação'!I94="BHQ 2",'Pedido e Cotação'!F94=200),AP$28,IF(AND('Pedido e Cotação'!I94="BHQ 2",'Pedido e Cotação'!F94=1000),AQ$28,"")))))))</f>
        <v/>
      </c>
      <c r="X84" s="241" t="str">
        <f aca="false">IF('Pedido e Cotação'!I94=0,"",IF(AND('Pedido e Cotação'!I94="BHQ 3",'Pedido e Cotação'!F94=10),AL$29,IF(AND('Pedido e Cotação'!I94="BHQ 3",'Pedido e Cotação'!F94=25),AM$29,IF(AND('Pedido e Cotação'!I94="BHQ 3",'Pedido e Cotação'!F94=50),AN$29,IF(AND('Pedido e Cotação'!I94="BHQ 3",'Pedido e Cotação'!F94=100),AO$29,IF(AND('Pedido e Cotação'!I94="BHQ 3",'Pedido e Cotação'!F94=200),AP$29,IF(AND('Pedido e Cotação'!I94="BHQ 3",'Pedido e Cotação'!F94=1000),AQ$29,"")))))))</f>
        <v/>
      </c>
      <c r="Y84" s="241" t="str">
        <f aca="false">IF('Pedido e Cotação'!I94=0,"",IF(AND('Pedido e Cotação'!I94="ROX",'Pedido e Cotação'!F94=10),AL$31,IF(AND('Pedido e Cotação'!I94="ROX",'Pedido e Cotação'!F94=25),AM$31,IF(AND('Pedido e Cotação'!I94="ROX",'Pedido e Cotação'!F94=50),AN$31,IF(AND('Pedido e Cotação'!I94="ROX",'Pedido e Cotação'!F94=100),AO$31,IF(AND('Pedido e Cotação'!I94="ROX",'Pedido e Cotação'!F94=200),AP$31,IF(AND('Pedido e Cotação'!I94="ROX",'Pedido e Cotação'!F94=1000),AQ$31,"")))))))</f>
        <v/>
      </c>
      <c r="Z84" s="241" t="str">
        <f aca="false">IF('Pedido e Cotação'!I94=0,"",IF(AND('Pedido e Cotação'!I94="Dabcyl",'Pedido e Cotação'!F94=10),AL$30,IF(AND('Pedido e Cotação'!I94="Dabcyl",'Pedido e Cotação'!F94=25),AM$30,IF(AND('Pedido e Cotação'!I94="Dabcyl",'Pedido e Cotação'!F94=50),AN$30,IF(AND('Pedido e Cotação'!I94="Dabcyl",'Pedido e Cotação'!F94=100),AO$30,IF(AND('Pedido e Cotação'!I94="Dabcyl",'Pedido e Cotação'!F94=200),AP$30,IF(AND('Pedido e Cotação'!I94="Dabcyl",'Pedido e Cotação'!F94=1000),AQ$30,"")))))))</f>
        <v/>
      </c>
      <c r="AA84" s="242" t="str">
        <f aca="false">IF('Pedido e Cotação'!I94=0,"",IF(AND('Pedido e Cotação'!I94="Colesterol TEG",'Pedido e Cotação'!F94=10),AL$32,IF(AND('Pedido e Cotação'!I94="Colesterol TEG",'Pedido e Cotação'!F94=25),AM$32,IF(AND('Pedido e Cotação'!I94="Colesterol TEG",'Pedido e Cotação'!F94=50),AN$32,IF(AND('Pedido e Cotação'!I94="Colesterol TEG",'Pedido e Cotação'!F94=100),AO$32,IF(AND('Pedido e Cotação'!I94="Colesterol TEG",'Pedido e Cotação'!F94=200),AP$32,IF(AND('Pedido e Cotação'!I94="Colesterol TEG",'Pedido e Cotação'!F94=1000),AQ$32,"")))))))</f>
        <v/>
      </c>
      <c r="AB84" s="242" t="str">
        <f aca="false">IF('Pedido e Cotação'!I94=0,"",IF(AND('Pedido e Cotação'!I94="Ferroceno",'Pedido e Cotação'!F94=10),AL$33,IF(AND('Pedido e Cotação'!I94="Ferroceno",'Pedido e Cotação'!F94=25),AM$33,IF(AND('Pedido e Cotação'!I94="Ferroceno",'Pedido e Cotação'!F94=50),AN$33,IF(AND('Pedido e Cotação'!I94="Ferroceno",'Pedido e Cotação'!F94=100),AO$33,IF(AND('Pedido e Cotação'!I94="Ferroceno",'Pedido e Cotação'!F94=200),AP$33,IF(AND('Pedido e Cotação'!I94="Ferroceno",'Pedido e Cotação'!F94=1000),AQ$33,"")))))))</f>
        <v/>
      </c>
      <c r="AC84" s="242" t="str">
        <f aca="false">IF('Pedido e Cotação'!I94=0,"",IF(AND('Pedido e Cotação'!I94="Spacer C3",'Pedido e Cotação'!F94=10),AL$36,IF(AND('Pedido e Cotação'!I94="Spacer C3",'Pedido e Cotação'!F94=25),AM$36,IF(AND('Pedido e Cotação'!I94="Spacer C3",'Pedido e Cotação'!F94=50),AN$36,IF(AND('Pedido e Cotação'!I94="Spacer C3",'Pedido e Cotação'!F94=100),AO$36,IF(AND('Pedido e Cotação'!I94="Spacer C3",'Pedido e Cotação'!F94=200),AP$36,IF(AND('Pedido e Cotação'!I94="Spacer C3",'Pedido e Cotação'!F94=1000),AQ$36,"")))))))</f>
        <v/>
      </c>
      <c r="AD84" s="242" t="str">
        <f aca="false">IF('Pedido e Cotação'!I94=0,"",IF(AND('Pedido e Cotação'!I94="Spacer C6",'Pedido e Cotação'!F94=10),AL$37,IF(AND('Pedido e Cotação'!I94="Spacer C6",'Pedido e Cotação'!F94=25),AM$37,IF(AND('Pedido e Cotação'!I94="Spacer C6",'Pedido e Cotação'!F94=50),AN$37,IF(AND('Pedido e Cotação'!I94="Spacer C6",'Pedido e Cotação'!F94=100),AO$37,IF(AND('Pedido e Cotação'!I94="Spacer C6",'Pedido e Cotação'!F94=200),AP$37,IF(AND('Pedido e Cotação'!I94="Spacer C6",'Pedido e Cotação'!F94=1000),AQ$37,"")))))))</f>
        <v/>
      </c>
      <c r="AE84" s="242" t="str">
        <f aca="false">IF('Pedido e Cotação'!I94=0,"",IF(AND('Pedido e Cotação'!I94="Biotina",'Pedido e Cotação'!F94=10),AL$38,IF(AND('Pedido e Cotação'!I94="Biotina",'Pedido e Cotação'!F94=25),AM$38,IF(AND('Pedido e Cotação'!I94="Biotina",'Pedido e Cotação'!F94=50),AN$38,IF(AND('Pedido e Cotação'!I94="Biotina",'Pedido e Cotação'!F94=100),AO$38,IF(AND('Pedido e Cotação'!I94="Biotina",'Pedido e Cotação'!F94=200),AP$38,IF(AND('Pedido e Cotação'!I94="Biotina",'Pedido e Cotação'!F94=1000),AQ$38,"")))))))</f>
        <v/>
      </c>
      <c r="AF84" s="242" t="str">
        <f aca="false">IF('Pedido e Cotação'!I94=0,"",IF(AND('Pedido e Cotação'!I94="Fosforilação",'Pedido e Cotação'!F94=10),AL$39,IF(AND('Pedido e Cotação'!I94="Fosforilação",'Pedido e Cotação'!F94=25),AM$39,IF(AND('Pedido e Cotação'!I94="Fosforilação",'Pedido e Cotação'!F94=50),AN$39,IF(AND('Pedido e Cotação'!I94="Fosforilação",'Pedido e Cotação'!F94=100),AO$39,IF(AND('Pedido e Cotação'!I94="Fosforilação",'Pedido e Cotação'!F94=200),AP$39,IF(AND('Pedido e Cotação'!I94="Fosforilação",'Pedido e Cotação'!F94=1000),AQ$39,"")))))))</f>
        <v/>
      </c>
      <c r="AG84" s="242" t="str">
        <f aca="false">IF('Pedido e Cotação'!I94=0,"",IF(AND('Pedido e Cotação'!I94="Thiol C6",'Pedido e Cotação'!F94=10),AL$34,IF(AND('Pedido e Cotação'!I94="Thiol C6",'Pedido e Cotação'!F94=25),AM$34,IF(AND('Pedido e Cotação'!I94="Thiol C6",'Pedido e Cotação'!F94=50),AN$34,IF(AND('Pedido e Cotação'!I94="Thiol C6",'Pedido e Cotação'!F94=100),AO$34,IF(AND('Pedido e Cotação'!I94="Thiol C6",'Pedido e Cotação'!F94=200),AP$34,IF(AND('Pedido e Cotação'!I94="Thiol C6",'Pedido e Cotação'!F94=1000),AQ$34,"")))))))</f>
        <v/>
      </c>
      <c r="AH84" s="242" t="str">
        <f aca="false">IF('Pedido e Cotação'!I94=0,"",IF(AND('Pedido e Cotação'!I94="Dithiol Serinol",'Pedido e Cotação'!F94=10),AL$35,IF(AND('Pedido e Cotação'!I94="Dithiol Serinol",'Pedido e Cotação'!F94=25),AM$35,IF(AND('Pedido e Cotação'!I94="Dithiol Serinol",'Pedido e Cotação'!F94=50),AN$35,IF(AND('Pedido e Cotação'!I94="Dithiol Serinol",'Pedido e Cotação'!F94=100),AO$35,IF(AND('Pedido e Cotação'!I94="Dithiol Serinol",'Pedido e Cotação'!F94=200),AP$35,IF(AND('Pedido e Cotação'!I94="Dithiol Serinol",'Pedido e Cotação'!F94=1000),AQ$35,"")))))))</f>
        <v/>
      </c>
      <c r="AI84" s="241" t="n">
        <f aca="false">SUM(A84:AH84)</f>
        <v>0</v>
      </c>
    </row>
    <row r="85" customFormat="false" ht="12.75" hidden="false" customHeight="false" outlineLevel="0" collapsed="false">
      <c r="A85" s="241" t="str">
        <f aca="false">IF('Pedido e Cotação'!H95=0,"",IF(AND('Pedido e Cotação'!H95="FAM",'Pedido e Cotação'!F95=10),AL$6,IF(AND('Pedido e Cotação'!H95="FAM",'Pedido e Cotação'!F95=25),AM$6,IF(AND('Pedido e Cotação'!H95="FAM",'Pedido e Cotação'!F95=50),AN$6,IF(AND('Pedido e Cotação'!H95="FAM",'Pedido e Cotação'!F95=100),AO$6,IF(AND('Pedido e Cotação'!H95="FAM",'Pedido e Cotação'!F95=200),AP$6,IF(AND('Pedido e Cotação'!H95="FAM",'Pedido e Cotação'!F95=1000),AQ$6,"")))))))</f>
        <v/>
      </c>
      <c r="B85" s="241" t="str">
        <f aca="false">IF('Pedido e Cotação'!H95=0,"",IF(AND('Pedido e Cotação'!H95="Fosforilação",'Pedido e Cotação'!F95=10),AL$7,IF(AND('Pedido e Cotação'!H95="Fosforilação",'Pedido e Cotação'!F95=25),AM$7,IF(AND('Pedido e Cotação'!H95="Fosforilação",'Pedido e Cotação'!F95=50),AN$7,IF(AND('Pedido e Cotação'!H95="Fosforilação",'Pedido e Cotação'!F95=100),AO$7,IF(AND('Pedido e Cotação'!H95="Fosforilação",'Pedido e Cotação'!F95=200),AP$7,IF(AND('Pedido e Cotação'!H95="Fosforilação",'Pedido e Cotação'!F95=1000),AQ$7,"")))))))</f>
        <v/>
      </c>
      <c r="C85" s="241" t="str">
        <f aca="false">IF('Pedido e Cotação'!H95=0,"",IF(AND('Pedido e Cotação'!H95="Quasar 570",'Pedido e Cotação'!F95=10),AL$8,IF(AND('Pedido e Cotação'!H95="Quasar 570",'Pedido e Cotação'!F95=25),AM$8,IF(AND('Pedido e Cotação'!H95="Quasar 570",'Pedido e Cotação'!F95=50),AN$8,IF(AND('Pedido e Cotação'!H95="Quasar 570",'Pedido e Cotação'!F95=100),AO$8,IF(AND('Pedido e Cotação'!H95="Quasar 570",'Pedido e Cotação'!F95=200),AP$8,IF(AND('Pedido e Cotação'!H95="Quasar 570",'Pedido e Cotação'!F95=1000),AQ$8,"")))))))</f>
        <v/>
      </c>
      <c r="D85" s="241" t="str">
        <f aca="false">IF('Pedido e Cotação'!H95=0,"",IF(AND('Pedido e Cotação'!H95="Quasar 670",'Pedido e Cotação'!F95=10),AL$9,IF(AND('Pedido e Cotação'!H95="Quasar 670",'Pedido e Cotação'!F95=25),AM$9,IF(AND('Pedido e Cotação'!H95="Quasar 670",'Pedido e Cotação'!F95=50),AN$9,IF(AND('Pedido e Cotação'!H95="Quasar 670",'Pedido e Cotação'!F95=100),AO$9,IF(AND('Pedido e Cotação'!H95="Quasar 670",'Pedido e Cotação'!F95=200),AP$9,IF(AND('Pedido e Cotação'!H95="Quasar 670",'Pedido e Cotação'!F95=1000),AQ$9,"")))))))</f>
        <v/>
      </c>
      <c r="E85" s="241" t="str">
        <f aca="false">IF('Pedido e Cotação'!H95=0,"",IF(AND('Pedido e Cotação'!H95="Quasar 705",'Pedido e Cotação'!F95=10),AL$10,IF(AND('Pedido e Cotação'!H95="Quasar 705",'Pedido e Cotação'!F95=25),AM$10,IF(AND('Pedido e Cotação'!H95="Quasar 705",'Pedido e Cotação'!F95=50),AN$10,IF(AND('Pedido e Cotação'!H95="Quasar 705",'Pedido e Cotação'!F95=100),AO$10,IF(AND('Pedido e Cotação'!H95="Quasar 705",'Pedido e Cotação'!F95=200),AP$10,IF(AND('Pedido e Cotação'!H95="Quasar 705",'Pedido e Cotação'!F95=1000),AQ$10,"")))))))</f>
        <v/>
      </c>
      <c r="F85" s="241" t="str">
        <f aca="false">IF('Pedido e Cotação'!H95=0,"",IF(AND('Pedido e Cotação'!H95="CAL Flúor Orange 560",'Pedido e Cotação'!F95=10),AL$11,IF(AND('Pedido e Cotação'!H95="CAL Flúor Orange 560",'Pedido e Cotação'!F95=25),AM$11,IF(AND('Pedido e Cotação'!H95="CAL Flúor Orange 560",'Pedido e Cotação'!F95=50),AN$11,IF(AND('Pedido e Cotação'!H95="CAL Flúor Orange 560",'Pedido e Cotação'!F95=100),AO$11,IF(AND('Pedido e Cotação'!H95="CAL Flúor Orange 560",'Pedido e Cotação'!F95=200),AP$11,IF(AND('Pedido e Cotação'!H95="CAL Flúor Orange 560",'Pedido e Cotação'!F95=1000),AQ$11,"")))))))</f>
        <v/>
      </c>
      <c r="G85" s="241" t="str">
        <f aca="false">IF('Pedido e Cotação'!H95=0,"",IF(AND('Pedido e Cotação'!H95="CAL Flúor Red 590",'Pedido e Cotação'!F95=10),AL$12,IF(AND('Pedido e Cotação'!H95="CAL Flúor Red 590",'Pedido e Cotação'!F95=25),AM$12,IF(AND('Pedido e Cotação'!H95="CAL Flúor Red 590",'Pedido e Cotação'!F95=50),AN$12,IF(AND('Pedido e Cotação'!H95="CAL Flúor Red 590",'Pedido e Cotação'!F95=100),AO$12,IF(AND('Pedido e Cotação'!H95="CAL Flúor Red 590",'Pedido e Cotação'!F95=200),AP$12,IF(AND('Pedido e Cotação'!H95="CAL Flúor Red 590",'Pedido e Cotação'!F95=1000),AQ$12,"")))))))</f>
        <v/>
      </c>
      <c r="H85" s="241" t="str">
        <f aca="false">IF('Pedido e Cotação'!H95=0,"",IF(AND('Pedido e Cotação'!H95="CAL Flúor Red 610",'Pedido e Cotação'!F95=10),AL$13,IF(AND('Pedido e Cotação'!H95="CAL Flúor Red 610",'Pedido e Cotação'!F95=25),AM$13,IF(AND('Pedido e Cotação'!H95="CAL Flúor Red 610",'Pedido e Cotação'!F95=50),AN$13,IF(AND('Pedido e Cotação'!H95="CAL Flúor Red 610",'Pedido e Cotação'!F95=100),AO$13,IF(AND('Pedido e Cotação'!H95="CAL Flúor Red 610",'Pedido e Cotação'!F95=200),AP$13,IF(AND('Pedido e Cotação'!H95="CAL Flúor Red 610",'Pedido e Cotação'!F95=1000),AQ$13,"")))))))</f>
        <v/>
      </c>
      <c r="I85" s="241" t="str">
        <f aca="false">IF('Pedido e Cotação'!H95=0,"",IF(AND('Pedido e Cotação'!H95="TET",'Pedido e Cotação'!F95=10),AL$14,IF(AND('Pedido e Cotação'!H95="TET",'Pedido e Cotação'!F95=25),AM$14,IF(AND('Pedido e Cotação'!H95="TET",'Pedido e Cotação'!F95=50),AN$14,IF(AND('Pedido e Cotação'!H95="TET",'Pedido e Cotação'!F95=100),AO$14,IF(AND('Pedido e Cotação'!H95="TET",'Pedido e Cotação'!F95=200),AP$14,IF(AND('Pedido e Cotação'!H95="TET",'Pedido e Cotação'!F95=1000),AQ$14,"")))))))</f>
        <v/>
      </c>
      <c r="J85" s="241" t="str">
        <f aca="false">IF('Pedido e Cotação'!H95=0,"",IF(AND('Pedido e Cotação'!H95="PEG-6",'Pedido e Cotação'!F95=10),AL$19,IF(AND('Pedido e Cotação'!H95="PEG-6",'Pedido e Cotação'!F95=25),AM$19,IF(AND('Pedido e Cotação'!H95="PEG-6",'Pedido e Cotação'!F95=50),AN$19,IF(AND('Pedido e Cotação'!H95="PEG-6",'Pedido e Cotação'!F95=100),AO$19,IF(AND('Pedido e Cotação'!H95="PEG-6",'Pedido e Cotação'!F95=200),AP$19,IF(AND('Pedido e Cotação'!H95="PEG-6",'Pedido e Cotação'!F95=1000),AQ$19,"")))))))</f>
        <v/>
      </c>
      <c r="K85" s="241" t="str">
        <f aca="false">IF('Pedido e Cotação'!H95=0,"",IF(AND('Pedido e Cotação'!H95="Biotina",'Pedido e Cotação'!F95=10),AL$18,IF(AND('Pedido e Cotação'!H95="Biotina",'Pedido e Cotação'!F95=25),AM$18,IF(AND('Pedido e Cotação'!H95="Biotina",'Pedido e Cotação'!F95=50),AN$18,IF(AND('Pedido e Cotação'!H95="Biotina",'Pedido e Cotação'!F95=100),AO$18,IF(AND('Pedido e Cotação'!H95="Biotina",'Pedido e Cotação'!F95=200),AP$18,IF(AND('Pedido e Cotação'!H95="Biotina",'Pedido e Cotação'!F95=1000),AQ$18,"")))))))</f>
        <v/>
      </c>
      <c r="L85" s="241" t="str">
        <f aca="false">IF('Pedido e Cotação'!H95=0,"",IF(AND('Pedido e Cotação'!H95="Thiol C6",'Pedido e Cotação'!F95=10),AL$22,IF(AND('Pedido e Cotação'!H95="Thiol C6",'Pedido e Cotação'!F95=25),AM$22,IF(AND('Pedido e Cotação'!H95="Thiol C6",'Pedido e Cotação'!F95=50),AN$22,IF(AND('Pedido e Cotação'!H95="Thiol C6",'Pedido e Cotação'!F95=100),AO$22,IF(AND('Pedido e Cotação'!H95="Thiol C6",'Pedido e Cotação'!F95=200),AP$22,IF(AND('Pedido e Cotação'!H95="Thiol C6",'Pedido e Cotação'!F95=1000),AQ$22,"")))))))</f>
        <v/>
      </c>
      <c r="M85" s="241" t="str">
        <f aca="false">IF('Pedido e Cotação'!H95=0,"",IF(AND('Pedido e Cotação'!H95="Cy3",'Pedido e Cotação'!F95=10),AL$16,IF(AND('Pedido e Cotação'!H95="Cy3",'Pedido e Cotação'!F95=25),AM$16,IF(AND('Pedido e Cotação'!H95="Cy3",'Pedido e Cotação'!F95=50),AN$16,IF(AND('Pedido e Cotação'!H95="Cy3",'Pedido e Cotação'!F95=100),AO$16,IF(AND('Pedido e Cotação'!H95="Cy3",'Pedido e Cotação'!F95=200),AP$16,IF(AND('Pedido e Cotação'!H95="Cy3",'Pedido e Cotação'!F95=1000),AQ$16,"")))))))</f>
        <v/>
      </c>
      <c r="N85" s="241" t="str">
        <f aca="false">IF('Pedido e Cotação'!H95=0,"",IF(AND('Pedido e Cotação'!H95="Cy5",'Pedido e Cotação'!F95=10),AL$17,IF(AND('Pedido e Cotação'!H95="Cy5",'Pedido e Cotação'!F95=25),AM$17,IF(AND('Pedido e Cotação'!H95="Cy5",'Pedido e Cotação'!F95=50),AN$17,IF(AND('Pedido e Cotação'!H95="Cy5",'Pedido e Cotação'!F95=100),AO$17,IF(AND('Pedido e Cotação'!H95="Cy5",'Pedido e Cotação'!F95=200),AP$17,IF(AND('Pedido e Cotação'!H95="Cy5",'Pedido e Cotação'!F95=1000),AQ$17,"")))))))</f>
        <v/>
      </c>
      <c r="O85" s="241" t="str">
        <f aca="false">IF('Pedido e Cotação'!H95=0,"",IF(AND('Pedido e Cotação'!H95="C3 Spacer",'Pedido e Cotação'!F95=10),AL$20,IF(AND('Pedido e Cotação'!H95="C3 Spacer",'Pedido e Cotação'!F95=25),AM$20,IF(AND('Pedido e Cotação'!H95="C3 Spacer",'Pedido e Cotação'!F95=50),AN$20,IF(AND('Pedido e Cotação'!H95="C3 Spacer",'Pedido e Cotação'!F95=100),AO$20,IF(AND('Pedido e Cotação'!H95="C3 Spacer",'Pedido e Cotação'!F95=200),AP$20,IF(AND('Pedido e Cotação'!H95="C3 Spacer",'Pedido e Cotação'!F95=1000),AQ$20,"")))))))</f>
        <v/>
      </c>
      <c r="P85" s="241" t="str">
        <f aca="false">IF('Pedido e Cotação'!H95=0,"",IF(AND('Pedido e Cotação'!H95="C6 Spacer",'Pedido e Cotação'!F95=10),AL$21,IF(AND('Pedido e Cotação'!H95="C6 Spacer",'Pedido e Cotação'!F95=25),AM$21,IF(AND('Pedido e Cotação'!H95="C6 Spacer",'Pedido e Cotação'!F95=50),AN$21,IF(AND('Pedido e Cotação'!H95="C6 Spacer",'Pedido e Cotação'!F95=100),AO$21,IF(AND('Pedido e Cotação'!H95="C6 Spacer",'Pedido e Cotação'!F95=200),AP$21,IF(AND('Pedido e Cotação'!H95="C6 Spacer",'Pedido e Cotação'!F95=1000),AQ$21,"")))))))</f>
        <v/>
      </c>
      <c r="Q85" s="241" t="str">
        <f aca="false">IF('Pedido e Cotação'!H95=0,"",IF(AND('Pedido e Cotação'!H95="HEX",'Pedido e Cotação'!F95=10),AL$15,IF(AND('Pedido e Cotação'!H95="HEX",'Pedido e Cotação'!F95=25),AM$15,IF(AND('Pedido e Cotação'!H95="HEX",'Pedido e Cotação'!F95=50),AN$15,IF(AND('Pedido e Cotação'!H95="HEX",'Pedido e Cotação'!F95=100),AO$15,IF(AND('Pedido e Cotação'!H95="HEX",'Pedido e Cotação'!F95=200),AP$15,IF(AND('Pedido e Cotação'!H95="HEX",'Pedido e Cotação'!F95=1000),AQ$15,"")))))))</f>
        <v/>
      </c>
      <c r="R85" s="241" t="str">
        <f aca="false">IF('Pedido e Cotação'!H95=0,"",IF(AND('Pedido e Cotação'!H95="Amino C6",'Pedido e Cotação'!F95=10),AL$23,IF(AND('Pedido e Cotação'!H95="Amino C6",'Pedido e Cotação'!F95=25),AM$23,IF(AND('Pedido e Cotação'!H95="Amino C6",'Pedido e Cotação'!F95=50),AN$23,IF(AND('Pedido e Cotação'!H95="Amino C6",'Pedido e Cotação'!F95=100),AO$23,IF(AND('Pedido e Cotação'!H95="Amino C6",'Pedido e Cotação'!F95=200),AP$23,IF(AND('Pedido e Cotação'!H95="Amino C6",'Pedido e Cotação'!F95=1000),AQ$23,"")))))))</f>
        <v/>
      </c>
      <c r="S85" s="241" t="str">
        <f aca="false">IF('Pedido e Cotação'!I95=0,"",IF(AND('Pedido e Cotação'!I95="FAM",'Pedido e Cotação'!F95=10),AL$24,IF(AND('Pedido e Cotação'!I95="FAM",'Pedido e Cotação'!F95=25),AM$24,IF(AND('Pedido e Cotação'!I95="FAM",'Pedido e Cotação'!F95=50),AN$24,IF(AND('Pedido e Cotação'!I95="FAM",'Pedido e Cotação'!F95=100),AO$24,IF(AND('Pedido e Cotação'!I95="FAM",'Pedido e Cotação'!F95=200),AP$24,IF(AND('Pedido e Cotação'!I95="FAM",'Pedido e Cotação'!F95=1000),AQ$24,"")))))))</f>
        <v/>
      </c>
      <c r="T85" s="241" t="str">
        <f aca="false">IF('Pedido e Cotação'!I95=0,"",IF(AND('Pedido e Cotação'!I95="Amino On",'Pedido e Cotação'!F95=10),AL$25,IF(AND('Pedido e Cotação'!I95="Amino On",'Pedido e Cotação'!F95=25),AM$25,IF(AND('Pedido e Cotação'!I95="Amino On",'Pedido e Cotação'!F95=50),AN$25,IF(AND('Pedido e Cotação'!I95="Amino On",'Pedido e Cotação'!F95=100),AO$25,IF(AND('Pedido e Cotação'!I95="Amino On",'Pedido e Cotação'!F95=200),AP$25,IF(AND('Pedido e Cotação'!I95="Amino On",'Pedido e Cotação'!F95=1000),AQ$25,"")))))))</f>
        <v/>
      </c>
      <c r="U85" s="241" t="str">
        <f aca="false">IF('Pedido e Cotação'!I95=0,"",IF(AND('Pedido e Cotação'!I95="TAMRA",'Pedido e Cotação'!F95=10),AL$26,IF(AND('Pedido e Cotação'!I95="TAMRA",'Pedido e Cotação'!F95=25),AM$26,IF(AND('Pedido e Cotação'!I95="TAMRA",'Pedido e Cotação'!F95=50),AN$26,IF(AND('Pedido e Cotação'!I95="TAMRA",'Pedido e Cotação'!F95=100),AO$26,IF(AND('Pedido e Cotação'!I95="TAMRA",'Pedido e Cotação'!F95=200),AP$26,IF(AND('Pedido e Cotação'!I95="TAMRA",'Pedido e Cotação'!F95=1000),AQ$26,"")))))))</f>
        <v/>
      </c>
      <c r="V85" s="241" t="str">
        <f aca="false">IF('Pedido e Cotação'!I95=0,"",IF(AND('Pedido e Cotação'!I95="BHQ 1",'Pedido e Cotação'!F95=10),AL$27,IF(AND('Pedido e Cotação'!I95="BHQ 1",'Pedido e Cotação'!F95=25),AM$27,IF(AND('Pedido e Cotação'!I95="BHQ 1",'Pedido e Cotação'!F95=50),AN$27,IF(AND('Pedido e Cotação'!I95="BHQ 1",'Pedido e Cotação'!F95=100),AO$27,IF(AND('Pedido e Cotação'!I95="BHQ 1",'Pedido e Cotação'!F95=200),AP$27,IF(AND('Pedido e Cotação'!I95="BHQ 1",'Pedido e Cotação'!F95=1000),AQ$27,"")))))))</f>
        <v/>
      </c>
      <c r="W85" s="241" t="str">
        <f aca="false">IF('Pedido e Cotação'!I95=0,"",IF(AND('Pedido e Cotação'!I95="BHQ 2",'Pedido e Cotação'!F95=10),AL$28,IF(AND('Pedido e Cotação'!I95="BHQ 2",'Pedido e Cotação'!F95=25),AM$28,IF(AND('Pedido e Cotação'!I95="BHQ 2",'Pedido e Cotação'!F95=50),AN$28,IF(AND('Pedido e Cotação'!I95="BHQ 2",'Pedido e Cotação'!F95=100),AO$28,IF(AND('Pedido e Cotação'!I95="BHQ 2",'Pedido e Cotação'!F95=200),AP$28,IF(AND('Pedido e Cotação'!I95="BHQ 2",'Pedido e Cotação'!F95=1000),AQ$28,"")))))))</f>
        <v/>
      </c>
      <c r="X85" s="241" t="str">
        <f aca="false">IF('Pedido e Cotação'!I95=0,"",IF(AND('Pedido e Cotação'!I95="BHQ 3",'Pedido e Cotação'!F95=10),AL$29,IF(AND('Pedido e Cotação'!I95="BHQ 3",'Pedido e Cotação'!F95=25),AM$29,IF(AND('Pedido e Cotação'!I95="BHQ 3",'Pedido e Cotação'!F95=50),AN$29,IF(AND('Pedido e Cotação'!I95="BHQ 3",'Pedido e Cotação'!F95=100),AO$29,IF(AND('Pedido e Cotação'!I95="BHQ 3",'Pedido e Cotação'!F95=200),AP$29,IF(AND('Pedido e Cotação'!I95="BHQ 3",'Pedido e Cotação'!F95=1000),AQ$29,"")))))))</f>
        <v/>
      </c>
      <c r="Y85" s="241" t="str">
        <f aca="false">IF('Pedido e Cotação'!I95=0,"",IF(AND('Pedido e Cotação'!I95="ROX",'Pedido e Cotação'!F95=10),AL$31,IF(AND('Pedido e Cotação'!I95="ROX",'Pedido e Cotação'!F95=25),AM$31,IF(AND('Pedido e Cotação'!I95="ROX",'Pedido e Cotação'!F95=50),AN$31,IF(AND('Pedido e Cotação'!I95="ROX",'Pedido e Cotação'!F95=100),AO$31,IF(AND('Pedido e Cotação'!I95="ROX",'Pedido e Cotação'!F95=200),AP$31,IF(AND('Pedido e Cotação'!I95="ROX",'Pedido e Cotação'!F95=1000),AQ$31,"")))))))</f>
        <v/>
      </c>
      <c r="Z85" s="241" t="str">
        <f aca="false">IF('Pedido e Cotação'!I95=0,"",IF(AND('Pedido e Cotação'!I95="Dabcyl",'Pedido e Cotação'!F95=10),AL$30,IF(AND('Pedido e Cotação'!I95="Dabcyl",'Pedido e Cotação'!F95=25),AM$30,IF(AND('Pedido e Cotação'!I95="Dabcyl",'Pedido e Cotação'!F95=50),AN$30,IF(AND('Pedido e Cotação'!I95="Dabcyl",'Pedido e Cotação'!F95=100),AO$30,IF(AND('Pedido e Cotação'!I95="Dabcyl",'Pedido e Cotação'!F95=200),AP$30,IF(AND('Pedido e Cotação'!I95="Dabcyl",'Pedido e Cotação'!F95=1000),AQ$30,"")))))))</f>
        <v/>
      </c>
      <c r="AA85" s="242" t="str">
        <f aca="false">IF('Pedido e Cotação'!I95=0,"",IF(AND('Pedido e Cotação'!I95="Colesterol TEG",'Pedido e Cotação'!F95=10),AL$32,IF(AND('Pedido e Cotação'!I95="Colesterol TEG",'Pedido e Cotação'!F95=25),AM$32,IF(AND('Pedido e Cotação'!I95="Colesterol TEG",'Pedido e Cotação'!F95=50),AN$32,IF(AND('Pedido e Cotação'!I95="Colesterol TEG",'Pedido e Cotação'!F95=100),AO$32,IF(AND('Pedido e Cotação'!I95="Colesterol TEG",'Pedido e Cotação'!F95=200),AP$32,IF(AND('Pedido e Cotação'!I95="Colesterol TEG",'Pedido e Cotação'!F95=1000),AQ$32,"")))))))</f>
        <v/>
      </c>
      <c r="AB85" s="242" t="str">
        <f aca="false">IF('Pedido e Cotação'!I95=0,"",IF(AND('Pedido e Cotação'!I95="Ferroceno",'Pedido e Cotação'!F95=10),AL$33,IF(AND('Pedido e Cotação'!I95="Ferroceno",'Pedido e Cotação'!F95=25),AM$33,IF(AND('Pedido e Cotação'!I95="Ferroceno",'Pedido e Cotação'!F95=50),AN$33,IF(AND('Pedido e Cotação'!I95="Ferroceno",'Pedido e Cotação'!F95=100),AO$33,IF(AND('Pedido e Cotação'!I95="Ferroceno",'Pedido e Cotação'!F95=200),AP$33,IF(AND('Pedido e Cotação'!I95="Ferroceno",'Pedido e Cotação'!F95=1000),AQ$33,"")))))))</f>
        <v/>
      </c>
      <c r="AC85" s="242" t="str">
        <f aca="false">IF('Pedido e Cotação'!I95=0,"",IF(AND('Pedido e Cotação'!I95="Spacer C3",'Pedido e Cotação'!F95=10),AL$36,IF(AND('Pedido e Cotação'!I95="Spacer C3",'Pedido e Cotação'!F95=25),AM$36,IF(AND('Pedido e Cotação'!I95="Spacer C3",'Pedido e Cotação'!F95=50),AN$36,IF(AND('Pedido e Cotação'!I95="Spacer C3",'Pedido e Cotação'!F95=100),AO$36,IF(AND('Pedido e Cotação'!I95="Spacer C3",'Pedido e Cotação'!F95=200),AP$36,IF(AND('Pedido e Cotação'!I95="Spacer C3",'Pedido e Cotação'!F95=1000),AQ$36,"")))))))</f>
        <v/>
      </c>
      <c r="AD85" s="242" t="str">
        <f aca="false">IF('Pedido e Cotação'!I95=0,"",IF(AND('Pedido e Cotação'!I95="Spacer C6",'Pedido e Cotação'!F95=10),AL$37,IF(AND('Pedido e Cotação'!I95="Spacer C6",'Pedido e Cotação'!F95=25),AM$37,IF(AND('Pedido e Cotação'!I95="Spacer C6",'Pedido e Cotação'!F95=50),AN$37,IF(AND('Pedido e Cotação'!I95="Spacer C6",'Pedido e Cotação'!F95=100),AO$37,IF(AND('Pedido e Cotação'!I95="Spacer C6",'Pedido e Cotação'!F95=200),AP$37,IF(AND('Pedido e Cotação'!I95="Spacer C6",'Pedido e Cotação'!F95=1000),AQ$37,"")))))))</f>
        <v/>
      </c>
      <c r="AE85" s="242" t="str">
        <f aca="false">IF('Pedido e Cotação'!I95=0,"",IF(AND('Pedido e Cotação'!I95="Biotina",'Pedido e Cotação'!F95=10),AL$38,IF(AND('Pedido e Cotação'!I95="Biotina",'Pedido e Cotação'!F95=25),AM$38,IF(AND('Pedido e Cotação'!I95="Biotina",'Pedido e Cotação'!F95=50),AN$38,IF(AND('Pedido e Cotação'!I95="Biotina",'Pedido e Cotação'!F95=100),AO$38,IF(AND('Pedido e Cotação'!I95="Biotina",'Pedido e Cotação'!F95=200),AP$38,IF(AND('Pedido e Cotação'!I95="Biotina",'Pedido e Cotação'!F95=1000),AQ$38,"")))))))</f>
        <v/>
      </c>
      <c r="AF85" s="242" t="str">
        <f aca="false">IF('Pedido e Cotação'!I95=0,"",IF(AND('Pedido e Cotação'!I95="Fosforilação",'Pedido e Cotação'!F95=10),AL$39,IF(AND('Pedido e Cotação'!I95="Fosforilação",'Pedido e Cotação'!F95=25),AM$39,IF(AND('Pedido e Cotação'!I95="Fosforilação",'Pedido e Cotação'!F95=50),AN$39,IF(AND('Pedido e Cotação'!I95="Fosforilação",'Pedido e Cotação'!F95=100),AO$39,IF(AND('Pedido e Cotação'!I95="Fosforilação",'Pedido e Cotação'!F95=200),AP$39,IF(AND('Pedido e Cotação'!I95="Fosforilação",'Pedido e Cotação'!F95=1000),AQ$39,"")))))))</f>
        <v/>
      </c>
      <c r="AG85" s="242" t="str">
        <f aca="false">IF('Pedido e Cotação'!I95=0,"",IF(AND('Pedido e Cotação'!I95="Thiol C6",'Pedido e Cotação'!F95=10),AL$34,IF(AND('Pedido e Cotação'!I95="Thiol C6",'Pedido e Cotação'!F95=25),AM$34,IF(AND('Pedido e Cotação'!I95="Thiol C6",'Pedido e Cotação'!F95=50),AN$34,IF(AND('Pedido e Cotação'!I95="Thiol C6",'Pedido e Cotação'!F95=100),AO$34,IF(AND('Pedido e Cotação'!I95="Thiol C6",'Pedido e Cotação'!F95=200),AP$34,IF(AND('Pedido e Cotação'!I95="Thiol C6",'Pedido e Cotação'!F95=1000),AQ$34,"")))))))</f>
        <v/>
      </c>
      <c r="AH85" s="242" t="str">
        <f aca="false">IF('Pedido e Cotação'!I95=0,"",IF(AND('Pedido e Cotação'!I95="Dithiol Serinol",'Pedido e Cotação'!F95=10),AL$35,IF(AND('Pedido e Cotação'!I95="Dithiol Serinol",'Pedido e Cotação'!F95=25),AM$35,IF(AND('Pedido e Cotação'!I95="Dithiol Serinol",'Pedido e Cotação'!F95=50),AN$35,IF(AND('Pedido e Cotação'!I95="Dithiol Serinol",'Pedido e Cotação'!F95=100),AO$35,IF(AND('Pedido e Cotação'!I95="Dithiol Serinol",'Pedido e Cotação'!F95=200),AP$35,IF(AND('Pedido e Cotação'!I95="Dithiol Serinol",'Pedido e Cotação'!F95=1000),AQ$35,"")))))))</f>
        <v/>
      </c>
      <c r="AI85" s="241" t="n">
        <f aca="false">SUM(A85:AH85)</f>
        <v>0</v>
      </c>
    </row>
    <row r="86" customFormat="false" ht="12.75" hidden="false" customHeight="false" outlineLevel="0" collapsed="false">
      <c r="A86" s="241" t="str">
        <f aca="false">IF('Pedido e Cotação'!H96=0,"",IF(AND('Pedido e Cotação'!H96="FAM",'Pedido e Cotação'!F96=10),AL$6,IF(AND('Pedido e Cotação'!H96="FAM",'Pedido e Cotação'!F96=25),AM$6,IF(AND('Pedido e Cotação'!H96="FAM",'Pedido e Cotação'!F96=50),AN$6,IF(AND('Pedido e Cotação'!H96="FAM",'Pedido e Cotação'!F96=100),AO$6,IF(AND('Pedido e Cotação'!H96="FAM",'Pedido e Cotação'!F96=200),AP$6,IF(AND('Pedido e Cotação'!H96="FAM",'Pedido e Cotação'!F96=1000),AQ$6,"")))))))</f>
        <v/>
      </c>
      <c r="B86" s="241" t="str">
        <f aca="false">IF('Pedido e Cotação'!H96=0,"",IF(AND('Pedido e Cotação'!H96="Fosforilação",'Pedido e Cotação'!F96=10),AL$7,IF(AND('Pedido e Cotação'!H96="Fosforilação",'Pedido e Cotação'!F96=25),AM$7,IF(AND('Pedido e Cotação'!H96="Fosforilação",'Pedido e Cotação'!F96=50),AN$7,IF(AND('Pedido e Cotação'!H96="Fosforilação",'Pedido e Cotação'!F96=100),AO$7,IF(AND('Pedido e Cotação'!H96="Fosforilação",'Pedido e Cotação'!F96=200),AP$7,IF(AND('Pedido e Cotação'!H96="Fosforilação",'Pedido e Cotação'!F96=1000),AQ$7,"")))))))</f>
        <v/>
      </c>
      <c r="C86" s="241" t="str">
        <f aca="false">IF('Pedido e Cotação'!H96=0,"",IF(AND('Pedido e Cotação'!H96="Quasar 570",'Pedido e Cotação'!F96=10),AL$8,IF(AND('Pedido e Cotação'!H96="Quasar 570",'Pedido e Cotação'!F96=25),AM$8,IF(AND('Pedido e Cotação'!H96="Quasar 570",'Pedido e Cotação'!F96=50),AN$8,IF(AND('Pedido e Cotação'!H96="Quasar 570",'Pedido e Cotação'!F96=100),AO$8,IF(AND('Pedido e Cotação'!H96="Quasar 570",'Pedido e Cotação'!F96=200),AP$8,IF(AND('Pedido e Cotação'!H96="Quasar 570",'Pedido e Cotação'!F96=1000),AQ$8,"")))))))</f>
        <v/>
      </c>
      <c r="D86" s="241" t="str">
        <f aca="false">IF('Pedido e Cotação'!H96=0,"",IF(AND('Pedido e Cotação'!H96="Quasar 670",'Pedido e Cotação'!F96=10),AL$9,IF(AND('Pedido e Cotação'!H96="Quasar 670",'Pedido e Cotação'!F96=25),AM$9,IF(AND('Pedido e Cotação'!H96="Quasar 670",'Pedido e Cotação'!F96=50),AN$9,IF(AND('Pedido e Cotação'!H96="Quasar 670",'Pedido e Cotação'!F96=100),AO$9,IF(AND('Pedido e Cotação'!H96="Quasar 670",'Pedido e Cotação'!F96=200),AP$9,IF(AND('Pedido e Cotação'!H96="Quasar 670",'Pedido e Cotação'!F96=1000),AQ$9,"")))))))</f>
        <v/>
      </c>
      <c r="E86" s="241" t="str">
        <f aca="false">IF('Pedido e Cotação'!H96=0,"",IF(AND('Pedido e Cotação'!H96="Quasar 705",'Pedido e Cotação'!F96=10),AL$10,IF(AND('Pedido e Cotação'!H96="Quasar 705",'Pedido e Cotação'!F96=25),AM$10,IF(AND('Pedido e Cotação'!H96="Quasar 705",'Pedido e Cotação'!F96=50),AN$10,IF(AND('Pedido e Cotação'!H96="Quasar 705",'Pedido e Cotação'!F96=100),AO$10,IF(AND('Pedido e Cotação'!H96="Quasar 705",'Pedido e Cotação'!F96=200),AP$10,IF(AND('Pedido e Cotação'!H96="Quasar 705",'Pedido e Cotação'!F96=1000),AQ$10,"")))))))</f>
        <v/>
      </c>
      <c r="F86" s="241" t="str">
        <f aca="false">IF('Pedido e Cotação'!H96=0,"",IF(AND('Pedido e Cotação'!H96="CAL Flúor Orange 560",'Pedido e Cotação'!F96=10),AL$11,IF(AND('Pedido e Cotação'!H96="CAL Flúor Orange 560",'Pedido e Cotação'!F96=25),AM$11,IF(AND('Pedido e Cotação'!H96="CAL Flúor Orange 560",'Pedido e Cotação'!F96=50),AN$11,IF(AND('Pedido e Cotação'!H96="CAL Flúor Orange 560",'Pedido e Cotação'!F96=100),AO$11,IF(AND('Pedido e Cotação'!H96="CAL Flúor Orange 560",'Pedido e Cotação'!F96=200),AP$11,IF(AND('Pedido e Cotação'!H96="CAL Flúor Orange 560",'Pedido e Cotação'!F96=1000),AQ$11,"")))))))</f>
        <v/>
      </c>
      <c r="G86" s="241" t="str">
        <f aca="false">IF('Pedido e Cotação'!H96=0,"",IF(AND('Pedido e Cotação'!H96="CAL Flúor Red 590",'Pedido e Cotação'!F96=10),AL$12,IF(AND('Pedido e Cotação'!H96="CAL Flúor Red 590",'Pedido e Cotação'!F96=25),AM$12,IF(AND('Pedido e Cotação'!H96="CAL Flúor Red 590",'Pedido e Cotação'!F96=50),AN$12,IF(AND('Pedido e Cotação'!H96="CAL Flúor Red 590",'Pedido e Cotação'!F96=100),AO$12,IF(AND('Pedido e Cotação'!H96="CAL Flúor Red 590",'Pedido e Cotação'!F96=200),AP$12,IF(AND('Pedido e Cotação'!H96="CAL Flúor Red 590",'Pedido e Cotação'!F96=1000),AQ$12,"")))))))</f>
        <v/>
      </c>
      <c r="H86" s="241" t="str">
        <f aca="false">IF('Pedido e Cotação'!H96=0,"",IF(AND('Pedido e Cotação'!H96="CAL Flúor Red 610",'Pedido e Cotação'!F96=10),AL$13,IF(AND('Pedido e Cotação'!H96="CAL Flúor Red 610",'Pedido e Cotação'!F96=25),AM$13,IF(AND('Pedido e Cotação'!H96="CAL Flúor Red 610",'Pedido e Cotação'!F96=50),AN$13,IF(AND('Pedido e Cotação'!H96="CAL Flúor Red 610",'Pedido e Cotação'!F96=100),AO$13,IF(AND('Pedido e Cotação'!H96="CAL Flúor Red 610",'Pedido e Cotação'!F96=200),AP$13,IF(AND('Pedido e Cotação'!H96="CAL Flúor Red 610",'Pedido e Cotação'!F96=1000),AQ$13,"")))))))</f>
        <v/>
      </c>
      <c r="I86" s="241" t="str">
        <f aca="false">IF('Pedido e Cotação'!H96=0,"",IF(AND('Pedido e Cotação'!H96="TET",'Pedido e Cotação'!F96=10),AL$14,IF(AND('Pedido e Cotação'!H96="TET",'Pedido e Cotação'!F96=25),AM$14,IF(AND('Pedido e Cotação'!H96="TET",'Pedido e Cotação'!F96=50),AN$14,IF(AND('Pedido e Cotação'!H96="TET",'Pedido e Cotação'!F96=100),AO$14,IF(AND('Pedido e Cotação'!H96="TET",'Pedido e Cotação'!F96=200),AP$14,IF(AND('Pedido e Cotação'!H96="TET",'Pedido e Cotação'!F96=1000),AQ$14,"")))))))</f>
        <v/>
      </c>
      <c r="J86" s="241" t="str">
        <f aca="false">IF('Pedido e Cotação'!H96=0,"",IF(AND('Pedido e Cotação'!H96="PEG-6",'Pedido e Cotação'!F96=10),AL$19,IF(AND('Pedido e Cotação'!H96="PEG-6",'Pedido e Cotação'!F96=25),AM$19,IF(AND('Pedido e Cotação'!H96="PEG-6",'Pedido e Cotação'!F96=50),AN$19,IF(AND('Pedido e Cotação'!H96="PEG-6",'Pedido e Cotação'!F96=100),AO$19,IF(AND('Pedido e Cotação'!H96="PEG-6",'Pedido e Cotação'!F96=200),AP$19,IF(AND('Pedido e Cotação'!H96="PEG-6",'Pedido e Cotação'!F96=1000),AQ$19,"")))))))</f>
        <v/>
      </c>
      <c r="K86" s="241" t="str">
        <f aca="false">IF('Pedido e Cotação'!H96=0,"",IF(AND('Pedido e Cotação'!H96="Biotina",'Pedido e Cotação'!F96=10),AL$18,IF(AND('Pedido e Cotação'!H96="Biotina",'Pedido e Cotação'!F96=25),AM$18,IF(AND('Pedido e Cotação'!H96="Biotina",'Pedido e Cotação'!F96=50),AN$18,IF(AND('Pedido e Cotação'!H96="Biotina",'Pedido e Cotação'!F96=100),AO$18,IF(AND('Pedido e Cotação'!H96="Biotina",'Pedido e Cotação'!F96=200),AP$18,IF(AND('Pedido e Cotação'!H96="Biotina",'Pedido e Cotação'!F96=1000),AQ$18,"")))))))</f>
        <v/>
      </c>
      <c r="L86" s="241" t="str">
        <f aca="false">IF('Pedido e Cotação'!H96=0,"",IF(AND('Pedido e Cotação'!H96="Thiol C6",'Pedido e Cotação'!F96=10),AL$22,IF(AND('Pedido e Cotação'!H96="Thiol C6",'Pedido e Cotação'!F96=25),AM$22,IF(AND('Pedido e Cotação'!H96="Thiol C6",'Pedido e Cotação'!F96=50),AN$22,IF(AND('Pedido e Cotação'!H96="Thiol C6",'Pedido e Cotação'!F96=100),AO$22,IF(AND('Pedido e Cotação'!H96="Thiol C6",'Pedido e Cotação'!F96=200),AP$22,IF(AND('Pedido e Cotação'!H96="Thiol C6",'Pedido e Cotação'!F96=1000),AQ$22,"")))))))</f>
        <v/>
      </c>
      <c r="M86" s="241" t="str">
        <f aca="false">IF('Pedido e Cotação'!H96=0,"",IF(AND('Pedido e Cotação'!H96="Cy3",'Pedido e Cotação'!F96=10),AL$16,IF(AND('Pedido e Cotação'!H96="Cy3",'Pedido e Cotação'!F96=25),AM$16,IF(AND('Pedido e Cotação'!H96="Cy3",'Pedido e Cotação'!F96=50),AN$16,IF(AND('Pedido e Cotação'!H96="Cy3",'Pedido e Cotação'!F96=100),AO$16,IF(AND('Pedido e Cotação'!H96="Cy3",'Pedido e Cotação'!F96=200),AP$16,IF(AND('Pedido e Cotação'!H96="Cy3",'Pedido e Cotação'!F96=1000),AQ$16,"")))))))</f>
        <v/>
      </c>
      <c r="N86" s="241" t="str">
        <f aca="false">IF('Pedido e Cotação'!H96=0,"",IF(AND('Pedido e Cotação'!H96="Cy5",'Pedido e Cotação'!F96=10),AL$17,IF(AND('Pedido e Cotação'!H96="Cy5",'Pedido e Cotação'!F96=25),AM$17,IF(AND('Pedido e Cotação'!H96="Cy5",'Pedido e Cotação'!F96=50),AN$17,IF(AND('Pedido e Cotação'!H96="Cy5",'Pedido e Cotação'!F96=100),AO$17,IF(AND('Pedido e Cotação'!H96="Cy5",'Pedido e Cotação'!F96=200),AP$17,IF(AND('Pedido e Cotação'!H96="Cy5",'Pedido e Cotação'!F96=1000),AQ$17,"")))))))</f>
        <v/>
      </c>
      <c r="O86" s="241" t="str">
        <f aca="false">IF('Pedido e Cotação'!H96=0,"",IF(AND('Pedido e Cotação'!H96="C3 Spacer",'Pedido e Cotação'!F96=10),AL$20,IF(AND('Pedido e Cotação'!H96="C3 Spacer",'Pedido e Cotação'!F96=25),AM$20,IF(AND('Pedido e Cotação'!H96="C3 Spacer",'Pedido e Cotação'!F96=50),AN$20,IF(AND('Pedido e Cotação'!H96="C3 Spacer",'Pedido e Cotação'!F96=100),AO$20,IF(AND('Pedido e Cotação'!H96="C3 Spacer",'Pedido e Cotação'!F96=200),AP$20,IF(AND('Pedido e Cotação'!H96="C3 Spacer",'Pedido e Cotação'!F96=1000),AQ$20,"")))))))</f>
        <v/>
      </c>
      <c r="P86" s="241" t="str">
        <f aca="false">IF('Pedido e Cotação'!H96=0,"",IF(AND('Pedido e Cotação'!H96="C6 Spacer",'Pedido e Cotação'!F96=10),AL$21,IF(AND('Pedido e Cotação'!H96="C6 Spacer",'Pedido e Cotação'!F96=25),AM$21,IF(AND('Pedido e Cotação'!H96="C6 Spacer",'Pedido e Cotação'!F96=50),AN$21,IF(AND('Pedido e Cotação'!H96="C6 Spacer",'Pedido e Cotação'!F96=100),AO$21,IF(AND('Pedido e Cotação'!H96="C6 Spacer",'Pedido e Cotação'!F96=200),AP$21,IF(AND('Pedido e Cotação'!H96="C6 Spacer",'Pedido e Cotação'!F96=1000),AQ$21,"")))))))</f>
        <v/>
      </c>
      <c r="Q86" s="241" t="str">
        <f aca="false">IF('Pedido e Cotação'!H96=0,"",IF(AND('Pedido e Cotação'!H96="HEX",'Pedido e Cotação'!F96=10),AL$15,IF(AND('Pedido e Cotação'!H96="HEX",'Pedido e Cotação'!F96=25),AM$15,IF(AND('Pedido e Cotação'!H96="HEX",'Pedido e Cotação'!F96=50),AN$15,IF(AND('Pedido e Cotação'!H96="HEX",'Pedido e Cotação'!F96=100),AO$15,IF(AND('Pedido e Cotação'!H96="HEX",'Pedido e Cotação'!F96=200),AP$15,IF(AND('Pedido e Cotação'!H96="HEX",'Pedido e Cotação'!F96=1000),AQ$15,"")))))))</f>
        <v/>
      </c>
      <c r="R86" s="241" t="str">
        <f aca="false">IF('Pedido e Cotação'!H96=0,"",IF(AND('Pedido e Cotação'!H96="Amino C6",'Pedido e Cotação'!F96=10),AL$23,IF(AND('Pedido e Cotação'!H96="Amino C6",'Pedido e Cotação'!F96=25),AM$23,IF(AND('Pedido e Cotação'!H96="Amino C6",'Pedido e Cotação'!F96=50),AN$23,IF(AND('Pedido e Cotação'!H96="Amino C6",'Pedido e Cotação'!F96=100),AO$23,IF(AND('Pedido e Cotação'!H96="Amino C6",'Pedido e Cotação'!F96=200),AP$23,IF(AND('Pedido e Cotação'!H96="Amino C6",'Pedido e Cotação'!F96=1000),AQ$23,"")))))))</f>
        <v/>
      </c>
      <c r="S86" s="241" t="str">
        <f aca="false">IF('Pedido e Cotação'!I96=0,"",IF(AND('Pedido e Cotação'!I96="FAM",'Pedido e Cotação'!F96=10),AL$24,IF(AND('Pedido e Cotação'!I96="FAM",'Pedido e Cotação'!F96=25),AM$24,IF(AND('Pedido e Cotação'!I96="FAM",'Pedido e Cotação'!F96=50),AN$24,IF(AND('Pedido e Cotação'!I96="FAM",'Pedido e Cotação'!F96=100),AO$24,IF(AND('Pedido e Cotação'!I96="FAM",'Pedido e Cotação'!F96=200),AP$24,IF(AND('Pedido e Cotação'!I96="FAM",'Pedido e Cotação'!F96=1000),AQ$24,"")))))))</f>
        <v/>
      </c>
      <c r="T86" s="241" t="str">
        <f aca="false">IF('Pedido e Cotação'!I96=0,"",IF(AND('Pedido e Cotação'!I96="Amino On",'Pedido e Cotação'!F96=10),AL$25,IF(AND('Pedido e Cotação'!I96="Amino On",'Pedido e Cotação'!F96=25),AM$25,IF(AND('Pedido e Cotação'!I96="Amino On",'Pedido e Cotação'!F96=50),AN$25,IF(AND('Pedido e Cotação'!I96="Amino On",'Pedido e Cotação'!F96=100),AO$25,IF(AND('Pedido e Cotação'!I96="Amino On",'Pedido e Cotação'!F96=200),AP$25,IF(AND('Pedido e Cotação'!I96="Amino On",'Pedido e Cotação'!F96=1000),AQ$25,"")))))))</f>
        <v/>
      </c>
      <c r="U86" s="241" t="str">
        <f aca="false">IF('Pedido e Cotação'!I96=0,"",IF(AND('Pedido e Cotação'!I96="TAMRA",'Pedido e Cotação'!F96=10),AL$26,IF(AND('Pedido e Cotação'!I96="TAMRA",'Pedido e Cotação'!F96=25),AM$26,IF(AND('Pedido e Cotação'!I96="TAMRA",'Pedido e Cotação'!F96=50),AN$26,IF(AND('Pedido e Cotação'!I96="TAMRA",'Pedido e Cotação'!F96=100),AO$26,IF(AND('Pedido e Cotação'!I96="TAMRA",'Pedido e Cotação'!F96=200),AP$26,IF(AND('Pedido e Cotação'!I96="TAMRA",'Pedido e Cotação'!F96=1000),AQ$26,"")))))))</f>
        <v/>
      </c>
      <c r="V86" s="241" t="str">
        <f aca="false">IF('Pedido e Cotação'!I96=0,"",IF(AND('Pedido e Cotação'!I96="BHQ 1",'Pedido e Cotação'!F96=10),AL$27,IF(AND('Pedido e Cotação'!I96="BHQ 1",'Pedido e Cotação'!F96=25),AM$27,IF(AND('Pedido e Cotação'!I96="BHQ 1",'Pedido e Cotação'!F96=50),AN$27,IF(AND('Pedido e Cotação'!I96="BHQ 1",'Pedido e Cotação'!F96=100),AO$27,IF(AND('Pedido e Cotação'!I96="BHQ 1",'Pedido e Cotação'!F96=200),AP$27,IF(AND('Pedido e Cotação'!I96="BHQ 1",'Pedido e Cotação'!F96=1000),AQ$27,"")))))))</f>
        <v/>
      </c>
      <c r="W86" s="241" t="str">
        <f aca="false">IF('Pedido e Cotação'!I96=0,"",IF(AND('Pedido e Cotação'!I96="BHQ 2",'Pedido e Cotação'!F96=10),AL$28,IF(AND('Pedido e Cotação'!I96="BHQ 2",'Pedido e Cotação'!F96=25),AM$28,IF(AND('Pedido e Cotação'!I96="BHQ 2",'Pedido e Cotação'!F96=50),AN$28,IF(AND('Pedido e Cotação'!I96="BHQ 2",'Pedido e Cotação'!F96=100),AO$28,IF(AND('Pedido e Cotação'!I96="BHQ 2",'Pedido e Cotação'!F96=200),AP$28,IF(AND('Pedido e Cotação'!I96="BHQ 2",'Pedido e Cotação'!F96=1000),AQ$28,"")))))))</f>
        <v/>
      </c>
      <c r="X86" s="241" t="str">
        <f aca="false">IF('Pedido e Cotação'!I96=0,"",IF(AND('Pedido e Cotação'!I96="BHQ 3",'Pedido e Cotação'!F96=10),AL$29,IF(AND('Pedido e Cotação'!I96="BHQ 3",'Pedido e Cotação'!F96=25),AM$29,IF(AND('Pedido e Cotação'!I96="BHQ 3",'Pedido e Cotação'!F96=50),AN$29,IF(AND('Pedido e Cotação'!I96="BHQ 3",'Pedido e Cotação'!F96=100),AO$29,IF(AND('Pedido e Cotação'!I96="BHQ 3",'Pedido e Cotação'!F96=200),AP$29,IF(AND('Pedido e Cotação'!I96="BHQ 3",'Pedido e Cotação'!F96=1000),AQ$29,"")))))))</f>
        <v/>
      </c>
      <c r="Y86" s="241" t="str">
        <f aca="false">IF('Pedido e Cotação'!I96=0,"",IF(AND('Pedido e Cotação'!I96="ROX",'Pedido e Cotação'!F96=10),AL$31,IF(AND('Pedido e Cotação'!I96="ROX",'Pedido e Cotação'!F96=25),AM$31,IF(AND('Pedido e Cotação'!I96="ROX",'Pedido e Cotação'!F96=50),AN$31,IF(AND('Pedido e Cotação'!I96="ROX",'Pedido e Cotação'!F96=100),AO$31,IF(AND('Pedido e Cotação'!I96="ROX",'Pedido e Cotação'!F96=200),AP$31,IF(AND('Pedido e Cotação'!I96="ROX",'Pedido e Cotação'!F96=1000),AQ$31,"")))))))</f>
        <v/>
      </c>
      <c r="Z86" s="241" t="str">
        <f aca="false">IF('Pedido e Cotação'!I96=0,"",IF(AND('Pedido e Cotação'!I96="Dabcyl",'Pedido e Cotação'!F96=10),AL$30,IF(AND('Pedido e Cotação'!I96="Dabcyl",'Pedido e Cotação'!F96=25),AM$30,IF(AND('Pedido e Cotação'!I96="Dabcyl",'Pedido e Cotação'!F96=50),AN$30,IF(AND('Pedido e Cotação'!I96="Dabcyl",'Pedido e Cotação'!F96=100),AO$30,IF(AND('Pedido e Cotação'!I96="Dabcyl",'Pedido e Cotação'!F96=200),AP$30,IF(AND('Pedido e Cotação'!I96="Dabcyl",'Pedido e Cotação'!F96=1000),AQ$30,"")))))))</f>
        <v/>
      </c>
      <c r="AA86" s="242" t="str">
        <f aca="false">IF('Pedido e Cotação'!I96=0,"",IF(AND('Pedido e Cotação'!I96="Colesterol TEG",'Pedido e Cotação'!F96=10),AL$32,IF(AND('Pedido e Cotação'!I96="Colesterol TEG",'Pedido e Cotação'!F96=25),AM$32,IF(AND('Pedido e Cotação'!I96="Colesterol TEG",'Pedido e Cotação'!F96=50),AN$32,IF(AND('Pedido e Cotação'!I96="Colesterol TEG",'Pedido e Cotação'!F96=100),AO$32,IF(AND('Pedido e Cotação'!I96="Colesterol TEG",'Pedido e Cotação'!F96=200),AP$32,IF(AND('Pedido e Cotação'!I96="Colesterol TEG",'Pedido e Cotação'!F96=1000),AQ$32,"")))))))</f>
        <v/>
      </c>
      <c r="AB86" s="242" t="str">
        <f aca="false">IF('Pedido e Cotação'!I96=0,"",IF(AND('Pedido e Cotação'!I96="Ferroceno",'Pedido e Cotação'!F96=10),AL$33,IF(AND('Pedido e Cotação'!I96="Ferroceno",'Pedido e Cotação'!F96=25),AM$33,IF(AND('Pedido e Cotação'!I96="Ferroceno",'Pedido e Cotação'!F96=50),AN$33,IF(AND('Pedido e Cotação'!I96="Ferroceno",'Pedido e Cotação'!F96=100),AO$33,IF(AND('Pedido e Cotação'!I96="Ferroceno",'Pedido e Cotação'!F96=200),AP$33,IF(AND('Pedido e Cotação'!I96="Ferroceno",'Pedido e Cotação'!F96=1000),AQ$33,"")))))))</f>
        <v/>
      </c>
      <c r="AC86" s="242" t="str">
        <f aca="false">IF('Pedido e Cotação'!I96=0,"",IF(AND('Pedido e Cotação'!I96="Spacer C3",'Pedido e Cotação'!F96=10),AL$36,IF(AND('Pedido e Cotação'!I96="Spacer C3",'Pedido e Cotação'!F96=25),AM$36,IF(AND('Pedido e Cotação'!I96="Spacer C3",'Pedido e Cotação'!F96=50),AN$36,IF(AND('Pedido e Cotação'!I96="Spacer C3",'Pedido e Cotação'!F96=100),AO$36,IF(AND('Pedido e Cotação'!I96="Spacer C3",'Pedido e Cotação'!F96=200),AP$36,IF(AND('Pedido e Cotação'!I96="Spacer C3",'Pedido e Cotação'!F96=1000),AQ$36,"")))))))</f>
        <v/>
      </c>
      <c r="AD86" s="242" t="str">
        <f aca="false">IF('Pedido e Cotação'!I96=0,"",IF(AND('Pedido e Cotação'!I96="Spacer C6",'Pedido e Cotação'!F96=10),AL$37,IF(AND('Pedido e Cotação'!I96="Spacer C6",'Pedido e Cotação'!F96=25),AM$37,IF(AND('Pedido e Cotação'!I96="Spacer C6",'Pedido e Cotação'!F96=50),AN$37,IF(AND('Pedido e Cotação'!I96="Spacer C6",'Pedido e Cotação'!F96=100),AO$37,IF(AND('Pedido e Cotação'!I96="Spacer C6",'Pedido e Cotação'!F96=200),AP$37,IF(AND('Pedido e Cotação'!I96="Spacer C6",'Pedido e Cotação'!F96=1000),AQ$37,"")))))))</f>
        <v/>
      </c>
      <c r="AE86" s="242" t="str">
        <f aca="false">IF('Pedido e Cotação'!I96=0,"",IF(AND('Pedido e Cotação'!I96="Biotina",'Pedido e Cotação'!F96=10),AL$38,IF(AND('Pedido e Cotação'!I96="Biotina",'Pedido e Cotação'!F96=25),AM$38,IF(AND('Pedido e Cotação'!I96="Biotina",'Pedido e Cotação'!F96=50),AN$38,IF(AND('Pedido e Cotação'!I96="Biotina",'Pedido e Cotação'!F96=100),AO$38,IF(AND('Pedido e Cotação'!I96="Biotina",'Pedido e Cotação'!F96=200),AP$38,IF(AND('Pedido e Cotação'!I96="Biotina",'Pedido e Cotação'!F96=1000),AQ$38,"")))))))</f>
        <v/>
      </c>
      <c r="AF86" s="242" t="str">
        <f aca="false">IF('Pedido e Cotação'!I96=0,"",IF(AND('Pedido e Cotação'!I96="Fosforilação",'Pedido e Cotação'!F96=10),AL$39,IF(AND('Pedido e Cotação'!I96="Fosforilação",'Pedido e Cotação'!F96=25),AM$39,IF(AND('Pedido e Cotação'!I96="Fosforilação",'Pedido e Cotação'!F96=50),AN$39,IF(AND('Pedido e Cotação'!I96="Fosforilação",'Pedido e Cotação'!F96=100),AO$39,IF(AND('Pedido e Cotação'!I96="Fosforilação",'Pedido e Cotação'!F96=200),AP$39,IF(AND('Pedido e Cotação'!I96="Fosforilação",'Pedido e Cotação'!F96=1000),AQ$39,"")))))))</f>
        <v/>
      </c>
      <c r="AG86" s="242" t="str">
        <f aca="false">IF('Pedido e Cotação'!I96=0,"",IF(AND('Pedido e Cotação'!I96="Thiol C6",'Pedido e Cotação'!F96=10),AL$34,IF(AND('Pedido e Cotação'!I96="Thiol C6",'Pedido e Cotação'!F96=25),AM$34,IF(AND('Pedido e Cotação'!I96="Thiol C6",'Pedido e Cotação'!F96=50),AN$34,IF(AND('Pedido e Cotação'!I96="Thiol C6",'Pedido e Cotação'!F96=100),AO$34,IF(AND('Pedido e Cotação'!I96="Thiol C6",'Pedido e Cotação'!F96=200),AP$34,IF(AND('Pedido e Cotação'!I96="Thiol C6",'Pedido e Cotação'!F96=1000),AQ$34,"")))))))</f>
        <v/>
      </c>
      <c r="AH86" s="242" t="str">
        <f aca="false">IF('Pedido e Cotação'!I96=0,"",IF(AND('Pedido e Cotação'!I96="Dithiol Serinol",'Pedido e Cotação'!F96=10),AL$35,IF(AND('Pedido e Cotação'!I96="Dithiol Serinol",'Pedido e Cotação'!F96=25),AM$35,IF(AND('Pedido e Cotação'!I96="Dithiol Serinol",'Pedido e Cotação'!F96=50),AN$35,IF(AND('Pedido e Cotação'!I96="Dithiol Serinol",'Pedido e Cotação'!F96=100),AO$35,IF(AND('Pedido e Cotação'!I96="Dithiol Serinol",'Pedido e Cotação'!F96=200),AP$35,IF(AND('Pedido e Cotação'!I96="Dithiol Serinol",'Pedido e Cotação'!F96=1000),AQ$35,"")))))))</f>
        <v/>
      </c>
      <c r="AI86" s="241" t="n">
        <f aca="false">SUM(A86:AH86)</f>
        <v>0</v>
      </c>
    </row>
    <row r="87" customFormat="false" ht="12.75" hidden="false" customHeight="false" outlineLevel="0" collapsed="false">
      <c r="A87" s="241" t="str">
        <f aca="false">IF('Pedido e Cotação'!H97=0,"",IF(AND('Pedido e Cotação'!H97="FAM",'Pedido e Cotação'!F97=10),AL$6,IF(AND('Pedido e Cotação'!H97="FAM",'Pedido e Cotação'!F97=25),AM$6,IF(AND('Pedido e Cotação'!H97="FAM",'Pedido e Cotação'!F97=50),AN$6,IF(AND('Pedido e Cotação'!H97="FAM",'Pedido e Cotação'!F97=100),AO$6,IF(AND('Pedido e Cotação'!H97="FAM",'Pedido e Cotação'!F97=200),AP$6,IF(AND('Pedido e Cotação'!H97="FAM",'Pedido e Cotação'!F97=1000),AQ$6,"")))))))</f>
        <v/>
      </c>
      <c r="B87" s="241" t="str">
        <f aca="false">IF('Pedido e Cotação'!H97=0,"",IF(AND('Pedido e Cotação'!H97="Fosforilação",'Pedido e Cotação'!F97=10),AL$7,IF(AND('Pedido e Cotação'!H97="Fosforilação",'Pedido e Cotação'!F97=25),AM$7,IF(AND('Pedido e Cotação'!H97="Fosforilação",'Pedido e Cotação'!F97=50),AN$7,IF(AND('Pedido e Cotação'!H97="Fosforilação",'Pedido e Cotação'!F97=100),AO$7,IF(AND('Pedido e Cotação'!H97="Fosforilação",'Pedido e Cotação'!F97=200),AP$7,IF(AND('Pedido e Cotação'!H97="Fosforilação",'Pedido e Cotação'!F97=1000),AQ$7,"")))))))</f>
        <v/>
      </c>
      <c r="C87" s="241" t="str">
        <f aca="false">IF('Pedido e Cotação'!H97=0,"",IF(AND('Pedido e Cotação'!H97="Quasar 570",'Pedido e Cotação'!F97=10),AL$8,IF(AND('Pedido e Cotação'!H97="Quasar 570",'Pedido e Cotação'!F97=25),AM$8,IF(AND('Pedido e Cotação'!H97="Quasar 570",'Pedido e Cotação'!F97=50),AN$8,IF(AND('Pedido e Cotação'!H97="Quasar 570",'Pedido e Cotação'!F97=100),AO$8,IF(AND('Pedido e Cotação'!H97="Quasar 570",'Pedido e Cotação'!F97=200),AP$8,IF(AND('Pedido e Cotação'!H97="Quasar 570",'Pedido e Cotação'!F97=1000),AQ$8,"")))))))</f>
        <v/>
      </c>
      <c r="D87" s="241" t="str">
        <f aca="false">IF('Pedido e Cotação'!H97=0,"",IF(AND('Pedido e Cotação'!H97="Quasar 670",'Pedido e Cotação'!F97=10),AL$9,IF(AND('Pedido e Cotação'!H97="Quasar 670",'Pedido e Cotação'!F97=25),AM$9,IF(AND('Pedido e Cotação'!H97="Quasar 670",'Pedido e Cotação'!F97=50),AN$9,IF(AND('Pedido e Cotação'!H97="Quasar 670",'Pedido e Cotação'!F97=100),AO$9,IF(AND('Pedido e Cotação'!H97="Quasar 670",'Pedido e Cotação'!F97=200),AP$9,IF(AND('Pedido e Cotação'!H97="Quasar 670",'Pedido e Cotação'!F97=1000),AQ$9,"")))))))</f>
        <v/>
      </c>
      <c r="E87" s="241" t="str">
        <f aca="false">IF('Pedido e Cotação'!H97=0,"",IF(AND('Pedido e Cotação'!H97="Quasar 705",'Pedido e Cotação'!F97=10),AL$10,IF(AND('Pedido e Cotação'!H97="Quasar 705",'Pedido e Cotação'!F97=25),AM$10,IF(AND('Pedido e Cotação'!H97="Quasar 705",'Pedido e Cotação'!F97=50),AN$10,IF(AND('Pedido e Cotação'!H97="Quasar 705",'Pedido e Cotação'!F97=100),AO$10,IF(AND('Pedido e Cotação'!H97="Quasar 705",'Pedido e Cotação'!F97=200),AP$10,IF(AND('Pedido e Cotação'!H97="Quasar 705",'Pedido e Cotação'!F97=1000),AQ$10,"")))))))</f>
        <v/>
      </c>
      <c r="F87" s="241" t="str">
        <f aca="false">IF('Pedido e Cotação'!H97=0,"",IF(AND('Pedido e Cotação'!H97="CAL Flúor Orange 560",'Pedido e Cotação'!F97=10),AL$11,IF(AND('Pedido e Cotação'!H97="CAL Flúor Orange 560",'Pedido e Cotação'!F97=25),AM$11,IF(AND('Pedido e Cotação'!H97="CAL Flúor Orange 560",'Pedido e Cotação'!F97=50),AN$11,IF(AND('Pedido e Cotação'!H97="CAL Flúor Orange 560",'Pedido e Cotação'!F97=100),AO$11,IF(AND('Pedido e Cotação'!H97="CAL Flúor Orange 560",'Pedido e Cotação'!F97=200),AP$11,IF(AND('Pedido e Cotação'!H97="CAL Flúor Orange 560",'Pedido e Cotação'!F97=1000),AQ$11,"")))))))</f>
        <v/>
      </c>
      <c r="G87" s="241" t="str">
        <f aca="false">IF('Pedido e Cotação'!H97=0,"",IF(AND('Pedido e Cotação'!H97="CAL Flúor Red 590",'Pedido e Cotação'!F97=10),AL$12,IF(AND('Pedido e Cotação'!H97="CAL Flúor Red 590",'Pedido e Cotação'!F97=25),AM$12,IF(AND('Pedido e Cotação'!H97="CAL Flúor Red 590",'Pedido e Cotação'!F97=50),AN$12,IF(AND('Pedido e Cotação'!H97="CAL Flúor Red 590",'Pedido e Cotação'!F97=100),AO$12,IF(AND('Pedido e Cotação'!H97="CAL Flúor Red 590",'Pedido e Cotação'!F97=200),AP$12,IF(AND('Pedido e Cotação'!H97="CAL Flúor Red 590",'Pedido e Cotação'!F97=1000),AQ$12,"")))))))</f>
        <v/>
      </c>
      <c r="H87" s="241" t="str">
        <f aca="false">IF('Pedido e Cotação'!H97=0,"",IF(AND('Pedido e Cotação'!H97="CAL Flúor Red 610",'Pedido e Cotação'!F97=10),AL$13,IF(AND('Pedido e Cotação'!H97="CAL Flúor Red 610",'Pedido e Cotação'!F97=25),AM$13,IF(AND('Pedido e Cotação'!H97="CAL Flúor Red 610",'Pedido e Cotação'!F97=50),AN$13,IF(AND('Pedido e Cotação'!H97="CAL Flúor Red 610",'Pedido e Cotação'!F97=100),AO$13,IF(AND('Pedido e Cotação'!H97="CAL Flúor Red 610",'Pedido e Cotação'!F97=200),AP$13,IF(AND('Pedido e Cotação'!H97="CAL Flúor Red 610",'Pedido e Cotação'!F97=1000),AQ$13,"")))))))</f>
        <v/>
      </c>
      <c r="I87" s="241" t="str">
        <f aca="false">IF('Pedido e Cotação'!H97=0,"",IF(AND('Pedido e Cotação'!H97="TET",'Pedido e Cotação'!F97=10),AL$14,IF(AND('Pedido e Cotação'!H97="TET",'Pedido e Cotação'!F97=25),AM$14,IF(AND('Pedido e Cotação'!H97="TET",'Pedido e Cotação'!F97=50),AN$14,IF(AND('Pedido e Cotação'!H97="TET",'Pedido e Cotação'!F97=100),AO$14,IF(AND('Pedido e Cotação'!H97="TET",'Pedido e Cotação'!F97=200),AP$14,IF(AND('Pedido e Cotação'!H97="TET",'Pedido e Cotação'!F97=1000),AQ$14,"")))))))</f>
        <v/>
      </c>
      <c r="J87" s="241" t="str">
        <f aca="false">IF('Pedido e Cotação'!H97=0,"",IF(AND('Pedido e Cotação'!H97="PEG-6",'Pedido e Cotação'!F97=10),AL$19,IF(AND('Pedido e Cotação'!H97="PEG-6",'Pedido e Cotação'!F97=25),AM$19,IF(AND('Pedido e Cotação'!H97="PEG-6",'Pedido e Cotação'!F97=50),AN$19,IF(AND('Pedido e Cotação'!H97="PEG-6",'Pedido e Cotação'!F97=100),AO$19,IF(AND('Pedido e Cotação'!H97="PEG-6",'Pedido e Cotação'!F97=200),AP$19,IF(AND('Pedido e Cotação'!H97="PEG-6",'Pedido e Cotação'!F97=1000),AQ$19,"")))))))</f>
        <v/>
      </c>
      <c r="K87" s="241" t="str">
        <f aca="false">IF('Pedido e Cotação'!H97=0,"",IF(AND('Pedido e Cotação'!H97="Biotina",'Pedido e Cotação'!F97=10),AL$18,IF(AND('Pedido e Cotação'!H97="Biotina",'Pedido e Cotação'!F97=25),AM$18,IF(AND('Pedido e Cotação'!H97="Biotina",'Pedido e Cotação'!F97=50),AN$18,IF(AND('Pedido e Cotação'!H97="Biotina",'Pedido e Cotação'!F97=100),AO$18,IF(AND('Pedido e Cotação'!H97="Biotina",'Pedido e Cotação'!F97=200),AP$18,IF(AND('Pedido e Cotação'!H97="Biotina",'Pedido e Cotação'!F97=1000),AQ$18,"")))))))</f>
        <v/>
      </c>
      <c r="L87" s="241" t="str">
        <f aca="false">IF('Pedido e Cotação'!H97=0,"",IF(AND('Pedido e Cotação'!H97="Thiol C6",'Pedido e Cotação'!F97=10),AL$22,IF(AND('Pedido e Cotação'!H97="Thiol C6",'Pedido e Cotação'!F97=25),AM$22,IF(AND('Pedido e Cotação'!H97="Thiol C6",'Pedido e Cotação'!F97=50),AN$22,IF(AND('Pedido e Cotação'!H97="Thiol C6",'Pedido e Cotação'!F97=100),AO$22,IF(AND('Pedido e Cotação'!H97="Thiol C6",'Pedido e Cotação'!F97=200),AP$22,IF(AND('Pedido e Cotação'!H97="Thiol C6",'Pedido e Cotação'!F97=1000),AQ$22,"")))))))</f>
        <v/>
      </c>
      <c r="M87" s="241" t="str">
        <f aca="false">IF('Pedido e Cotação'!H97=0,"",IF(AND('Pedido e Cotação'!H97="Cy3",'Pedido e Cotação'!F97=10),AL$16,IF(AND('Pedido e Cotação'!H97="Cy3",'Pedido e Cotação'!F97=25),AM$16,IF(AND('Pedido e Cotação'!H97="Cy3",'Pedido e Cotação'!F97=50),AN$16,IF(AND('Pedido e Cotação'!H97="Cy3",'Pedido e Cotação'!F97=100),AO$16,IF(AND('Pedido e Cotação'!H97="Cy3",'Pedido e Cotação'!F97=200),AP$16,IF(AND('Pedido e Cotação'!H97="Cy3",'Pedido e Cotação'!F97=1000),AQ$16,"")))))))</f>
        <v/>
      </c>
      <c r="N87" s="241" t="str">
        <f aca="false">IF('Pedido e Cotação'!H97=0,"",IF(AND('Pedido e Cotação'!H97="Cy5",'Pedido e Cotação'!F97=10),AL$17,IF(AND('Pedido e Cotação'!H97="Cy5",'Pedido e Cotação'!F97=25),AM$17,IF(AND('Pedido e Cotação'!H97="Cy5",'Pedido e Cotação'!F97=50),AN$17,IF(AND('Pedido e Cotação'!H97="Cy5",'Pedido e Cotação'!F97=100),AO$17,IF(AND('Pedido e Cotação'!H97="Cy5",'Pedido e Cotação'!F97=200),AP$17,IF(AND('Pedido e Cotação'!H97="Cy5",'Pedido e Cotação'!F97=1000),AQ$17,"")))))))</f>
        <v/>
      </c>
      <c r="O87" s="241" t="str">
        <f aca="false">IF('Pedido e Cotação'!H97=0,"",IF(AND('Pedido e Cotação'!H97="C3 Spacer",'Pedido e Cotação'!F97=10),AL$20,IF(AND('Pedido e Cotação'!H97="C3 Spacer",'Pedido e Cotação'!F97=25),AM$20,IF(AND('Pedido e Cotação'!H97="C3 Spacer",'Pedido e Cotação'!F97=50),AN$20,IF(AND('Pedido e Cotação'!H97="C3 Spacer",'Pedido e Cotação'!F97=100),AO$20,IF(AND('Pedido e Cotação'!H97="C3 Spacer",'Pedido e Cotação'!F97=200),AP$20,IF(AND('Pedido e Cotação'!H97="C3 Spacer",'Pedido e Cotação'!F97=1000),AQ$20,"")))))))</f>
        <v/>
      </c>
      <c r="P87" s="241" t="str">
        <f aca="false">IF('Pedido e Cotação'!H97=0,"",IF(AND('Pedido e Cotação'!H97="C6 Spacer",'Pedido e Cotação'!F97=10),AL$21,IF(AND('Pedido e Cotação'!H97="C6 Spacer",'Pedido e Cotação'!F97=25),AM$21,IF(AND('Pedido e Cotação'!H97="C6 Spacer",'Pedido e Cotação'!F97=50),AN$21,IF(AND('Pedido e Cotação'!H97="C6 Spacer",'Pedido e Cotação'!F97=100),AO$21,IF(AND('Pedido e Cotação'!H97="C6 Spacer",'Pedido e Cotação'!F97=200),AP$21,IF(AND('Pedido e Cotação'!H97="C6 Spacer",'Pedido e Cotação'!F97=1000),AQ$21,"")))))))</f>
        <v/>
      </c>
      <c r="Q87" s="241" t="str">
        <f aca="false">IF('Pedido e Cotação'!H97=0,"",IF(AND('Pedido e Cotação'!H97="HEX",'Pedido e Cotação'!F97=10),AL$15,IF(AND('Pedido e Cotação'!H97="HEX",'Pedido e Cotação'!F97=25),AM$15,IF(AND('Pedido e Cotação'!H97="HEX",'Pedido e Cotação'!F97=50),AN$15,IF(AND('Pedido e Cotação'!H97="HEX",'Pedido e Cotação'!F97=100),AO$15,IF(AND('Pedido e Cotação'!H97="HEX",'Pedido e Cotação'!F97=200),AP$15,IF(AND('Pedido e Cotação'!H97="HEX",'Pedido e Cotação'!F97=1000),AQ$15,"")))))))</f>
        <v/>
      </c>
      <c r="R87" s="241" t="str">
        <f aca="false">IF('Pedido e Cotação'!H97=0,"",IF(AND('Pedido e Cotação'!H97="Amino C6",'Pedido e Cotação'!F97=10),AL$23,IF(AND('Pedido e Cotação'!H97="Amino C6",'Pedido e Cotação'!F97=25),AM$23,IF(AND('Pedido e Cotação'!H97="Amino C6",'Pedido e Cotação'!F97=50),AN$23,IF(AND('Pedido e Cotação'!H97="Amino C6",'Pedido e Cotação'!F97=100),AO$23,IF(AND('Pedido e Cotação'!H97="Amino C6",'Pedido e Cotação'!F97=200),AP$23,IF(AND('Pedido e Cotação'!H97="Amino C6",'Pedido e Cotação'!F97=1000),AQ$23,"")))))))</f>
        <v/>
      </c>
      <c r="S87" s="241" t="str">
        <f aca="false">IF('Pedido e Cotação'!I97=0,"",IF(AND('Pedido e Cotação'!I97="FAM",'Pedido e Cotação'!F97=10),AL$24,IF(AND('Pedido e Cotação'!I97="FAM",'Pedido e Cotação'!F97=25),AM$24,IF(AND('Pedido e Cotação'!I97="FAM",'Pedido e Cotação'!F97=50),AN$24,IF(AND('Pedido e Cotação'!I97="FAM",'Pedido e Cotação'!F97=100),AO$24,IF(AND('Pedido e Cotação'!I97="FAM",'Pedido e Cotação'!F97=200),AP$24,IF(AND('Pedido e Cotação'!I97="FAM",'Pedido e Cotação'!F97=1000),AQ$24,"")))))))</f>
        <v/>
      </c>
      <c r="T87" s="241" t="str">
        <f aca="false">IF('Pedido e Cotação'!I97=0,"",IF(AND('Pedido e Cotação'!I97="Amino On",'Pedido e Cotação'!F97=10),AL$25,IF(AND('Pedido e Cotação'!I97="Amino On",'Pedido e Cotação'!F97=25),AM$25,IF(AND('Pedido e Cotação'!I97="Amino On",'Pedido e Cotação'!F97=50),AN$25,IF(AND('Pedido e Cotação'!I97="Amino On",'Pedido e Cotação'!F97=100),AO$25,IF(AND('Pedido e Cotação'!I97="Amino On",'Pedido e Cotação'!F97=200),AP$25,IF(AND('Pedido e Cotação'!I97="Amino On",'Pedido e Cotação'!F97=1000),AQ$25,"")))))))</f>
        <v/>
      </c>
      <c r="U87" s="241" t="str">
        <f aca="false">IF('Pedido e Cotação'!I97=0,"",IF(AND('Pedido e Cotação'!I97="TAMRA",'Pedido e Cotação'!F97=10),AL$26,IF(AND('Pedido e Cotação'!I97="TAMRA",'Pedido e Cotação'!F97=25),AM$26,IF(AND('Pedido e Cotação'!I97="TAMRA",'Pedido e Cotação'!F97=50),AN$26,IF(AND('Pedido e Cotação'!I97="TAMRA",'Pedido e Cotação'!F97=100),AO$26,IF(AND('Pedido e Cotação'!I97="TAMRA",'Pedido e Cotação'!F97=200),AP$26,IF(AND('Pedido e Cotação'!I97="TAMRA",'Pedido e Cotação'!F97=1000),AQ$26,"")))))))</f>
        <v/>
      </c>
      <c r="V87" s="241" t="str">
        <f aca="false">IF('Pedido e Cotação'!I97=0,"",IF(AND('Pedido e Cotação'!I97="BHQ 1",'Pedido e Cotação'!F97=10),AL$27,IF(AND('Pedido e Cotação'!I97="BHQ 1",'Pedido e Cotação'!F97=25),AM$27,IF(AND('Pedido e Cotação'!I97="BHQ 1",'Pedido e Cotação'!F97=50),AN$27,IF(AND('Pedido e Cotação'!I97="BHQ 1",'Pedido e Cotação'!F97=100),AO$27,IF(AND('Pedido e Cotação'!I97="BHQ 1",'Pedido e Cotação'!F97=200),AP$27,IF(AND('Pedido e Cotação'!I97="BHQ 1",'Pedido e Cotação'!F97=1000),AQ$27,"")))))))</f>
        <v/>
      </c>
      <c r="W87" s="241" t="str">
        <f aca="false">IF('Pedido e Cotação'!I97=0,"",IF(AND('Pedido e Cotação'!I97="BHQ 2",'Pedido e Cotação'!F97=10),AL$28,IF(AND('Pedido e Cotação'!I97="BHQ 2",'Pedido e Cotação'!F97=25),AM$28,IF(AND('Pedido e Cotação'!I97="BHQ 2",'Pedido e Cotação'!F97=50),AN$28,IF(AND('Pedido e Cotação'!I97="BHQ 2",'Pedido e Cotação'!F97=100),AO$28,IF(AND('Pedido e Cotação'!I97="BHQ 2",'Pedido e Cotação'!F97=200),AP$28,IF(AND('Pedido e Cotação'!I97="BHQ 2",'Pedido e Cotação'!F97=1000),AQ$28,"")))))))</f>
        <v/>
      </c>
      <c r="X87" s="241" t="str">
        <f aca="false">IF('Pedido e Cotação'!I97=0,"",IF(AND('Pedido e Cotação'!I97="BHQ 3",'Pedido e Cotação'!F97=10),AL$29,IF(AND('Pedido e Cotação'!I97="BHQ 3",'Pedido e Cotação'!F97=25),AM$29,IF(AND('Pedido e Cotação'!I97="BHQ 3",'Pedido e Cotação'!F97=50),AN$29,IF(AND('Pedido e Cotação'!I97="BHQ 3",'Pedido e Cotação'!F97=100),AO$29,IF(AND('Pedido e Cotação'!I97="BHQ 3",'Pedido e Cotação'!F97=200),AP$29,IF(AND('Pedido e Cotação'!I97="BHQ 3",'Pedido e Cotação'!F97=1000),AQ$29,"")))))))</f>
        <v/>
      </c>
      <c r="Y87" s="241" t="str">
        <f aca="false">IF('Pedido e Cotação'!I97=0,"",IF(AND('Pedido e Cotação'!I97="ROX",'Pedido e Cotação'!F97=10),AL$31,IF(AND('Pedido e Cotação'!I97="ROX",'Pedido e Cotação'!F97=25),AM$31,IF(AND('Pedido e Cotação'!I97="ROX",'Pedido e Cotação'!F97=50),AN$31,IF(AND('Pedido e Cotação'!I97="ROX",'Pedido e Cotação'!F97=100),AO$31,IF(AND('Pedido e Cotação'!I97="ROX",'Pedido e Cotação'!F97=200),AP$31,IF(AND('Pedido e Cotação'!I97="ROX",'Pedido e Cotação'!F97=1000),AQ$31,"")))))))</f>
        <v/>
      </c>
      <c r="Z87" s="241" t="str">
        <f aca="false">IF('Pedido e Cotação'!I97=0,"",IF(AND('Pedido e Cotação'!I97="Dabcyl",'Pedido e Cotação'!F97=10),AL$30,IF(AND('Pedido e Cotação'!I97="Dabcyl",'Pedido e Cotação'!F97=25),AM$30,IF(AND('Pedido e Cotação'!I97="Dabcyl",'Pedido e Cotação'!F97=50),AN$30,IF(AND('Pedido e Cotação'!I97="Dabcyl",'Pedido e Cotação'!F97=100),AO$30,IF(AND('Pedido e Cotação'!I97="Dabcyl",'Pedido e Cotação'!F97=200),AP$30,IF(AND('Pedido e Cotação'!I97="Dabcyl",'Pedido e Cotação'!F97=1000),AQ$30,"")))))))</f>
        <v/>
      </c>
      <c r="AA87" s="242" t="str">
        <f aca="false">IF('Pedido e Cotação'!I97=0,"",IF(AND('Pedido e Cotação'!I97="Colesterol TEG",'Pedido e Cotação'!F97=10),AL$32,IF(AND('Pedido e Cotação'!I97="Colesterol TEG",'Pedido e Cotação'!F97=25),AM$32,IF(AND('Pedido e Cotação'!I97="Colesterol TEG",'Pedido e Cotação'!F97=50),AN$32,IF(AND('Pedido e Cotação'!I97="Colesterol TEG",'Pedido e Cotação'!F97=100),AO$32,IF(AND('Pedido e Cotação'!I97="Colesterol TEG",'Pedido e Cotação'!F97=200),AP$32,IF(AND('Pedido e Cotação'!I97="Colesterol TEG",'Pedido e Cotação'!F97=1000),AQ$32,"")))))))</f>
        <v/>
      </c>
      <c r="AB87" s="242" t="str">
        <f aca="false">IF('Pedido e Cotação'!I97=0,"",IF(AND('Pedido e Cotação'!I97="Ferroceno",'Pedido e Cotação'!F97=10),AL$33,IF(AND('Pedido e Cotação'!I97="Ferroceno",'Pedido e Cotação'!F97=25),AM$33,IF(AND('Pedido e Cotação'!I97="Ferroceno",'Pedido e Cotação'!F97=50),AN$33,IF(AND('Pedido e Cotação'!I97="Ferroceno",'Pedido e Cotação'!F97=100),AO$33,IF(AND('Pedido e Cotação'!I97="Ferroceno",'Pedido e Cotação'!F97=200),AP$33,IF(AND('Pedido e Cotação'!I97="Ferroceno",'Pedido e Cotação'!F97=1000),AQ$33,"")))))))</f>
        <v/>
      </c>
      <c r="AC87" s="242" t="str">
        <f aca="false">IF('Pedido e Cotação'!I97=0,"",IF(AND('Pedido e Cotação'!I97="Spacer C3",'Pedido e Cotação'!F97=10),AL$36,IF(AND('Pedido e Cotação'!I97="Spacer C3",'Pedido e Cotação'!F97=25),AM$36,IF(AND('Pedido e Cotação'!I97="Spacer C3",'Pedido e Cotação'!F97=50),AN$36,IF(AND('Pedido e Cotação'!I97="Spacer C3",'Pedido e Cotação'!F97=100),AO$36,IF(AND('Pedido e Cotação'!I97="Spacer C3",'Pedido e Cotação'!F97=200),AP$36,IF(AND('Pedido e Cotação'!I97="Spacer C3",'Pedido e Cotação'!F97=1000),AQ$36,"")))))))</f>
        <v/>
      </c>
      <c r="AD87" s="242" t="str">
        <f aca="false">IF('Pedido e Cotação'!I97=0,"",IF(AND('Pedido e Cotação'!I97="Spacer C6",'Pedido e Cotação'!F97=10),AL$37,IF(AND('Pedido e Cotação'!I97="Spacer C6",'Pedido e Cotação'!F97=25),AM$37,IF(AND('Pedido e Cotação'!I97="Spacer C6",'Pedido e Cotação'!F97=50),AN$37,IF(AND('Pedido e Cotação'!I97="Spacer C6",'Pedido e Cotação'!F97=100),AO$37,IF(AND('Pedido e Cotação'!I97="Spacer C6",'Pedido e Cotação'!F97=200),AP$37,IF(AND('Pedido e Cotação'!I97="Spacer C6",'Pedido e Cotação'!F97=1000),AQ$37,"")))))))</f>
        <v/>
      </c>
      <c r="AE87" s="242" t="str">
        <f aca="false">IF('Pedido e Cotação'!I97=0,"",IF(AND('Pedido e Cotação'!I97="Biotina",'Pedido e Cotação'!F97=10),AL$38,IF(AND('Pedido e Cotação'!I97="Biotina",'Pedido e Cotação'!F97=25),AM$38,IF(AND('Pedido e Cotação'!I97="Biotina",'Pedido e Cotação'!F97=50),AN$38,IF(AND('Pedido e Cotação'!I97="Biotina",'Pedido e Cotação'!F97=100),AO$38,IF(AND('Pedido e Cotação'!I97="Biotina",'Pedido e Cotação'!F97=200),AP$38,IF(AND('Pedido e Cotação'!I97="Biotina",'Pedido e Cotação'!F97=1000),AQ$38,"")))))))</f>
        <v/>
      </c>
      <c r="AF87" s="242" t="str">
        <f aca="false">IF('Pedido e Cotação'!I97=0,"",IF(AND('Pedido e Cotação'!I97="Fosforilação",'Pedido e Cotação'!F97=10),AL$39,IF(AND('Pedido e Cotação'!I97="Fosforilação",'Pedido e Cotação'!F97=25),AM$39,IF(AND('Pedido e Cotação'!I97="Fosforilação",'Pedido e Cotação'!F97=50),AN$39,IF(AND('Pedido e Cotação'!I97="Fosforilação",'Pedido e Cotação'!F97=100),AO$39,IF(AND('Pedido e Cotação'!I97="Fosforilação",'Pedido e Cotação'!F97=200),AP$39,IF(AND('Pedido e Cotação'!I97="Fosforilação",'Pedido e Cotação'!F97=1000),AQ$39,"")))))))</f>
        <v/>
      </c>
      <c r="AG87" s="242" t="str">
        <f aca="false">IF('Pedido e Cotação'!I97=0,"",IF(AND('Pedido e Cotação'!I97="Thiol C6",'Pedido e Cotação'!F97=10),AL$34,IF(AND('Pedido e Cotação'!I97="Thiol C6",'Pedido e Cotação'!F97=25),AM$34,IF(AND('Pedido e Cotação'!I97="Thiol C6",'Pedido e Cotação'!F97=50),AN$34,IF(AND('Pedido e Cotação'!I97="Thiol C6",'Pedido e Cotação'!F97=100),AO$34,IF(AND('Pedido e Cotação'!I97="Thiol C6",'Pedido e Cotação'!F97=200),AP$34,IF(AND('Pedido e Cotação'!I97="Thiol C6",'Pedido e Cotação'!F97=1000),AQ$34,"")))))))</f>
        <v/>
      </c>
      <c r="AH87" s="242" t="str">
        <f aca="false">IF('Pedido e Cotação'!I97=0,"",IF(AND('Pedido e Cotação'!I97="Dithiol Serinol",'Pedido e Cotação'!F97=10),AL$35,IF(AND('Pedido e Cotação'!I97="Dithiol Serinol",'Pedido e Cotação'!F97=25),AM$35,IF(AND('Pedido e Cotação'!I97="Dithiol Serinol",'Pedido e Cotação'!F97=50),AN$35,IF(AND('Pedido e Cotação'!I97="Dithiol Serinol",'Pedido e Cotação'!F97=100),AO$35,IF(AND('Pedido e Cotação'!I97="Dithiol Serinol",'Pedido e Cotação'!F97=200),AP$35,IF(AND('Pedido e Cotação'!I97="Dithiol Serinol",'Pedido e Cotação'!F97=1000),AQ$35,"")))))))</f>
        <v/>
      </c>
      <c r="AI87" s="241" t="n">
        <f aca="false">SUM(A87:AH87)</f>
        <v>0</v>
      </c>
    </row>
    <row r="88" customFormat="false" ht="12.75" hidden="false" customHeight="false" outlineLevel="0" collapsed="false">
      <c r="A88" s="241" t="str">
        <f aca="false">IF('Pedido e Cotação'!H98=0,"",IF(AND('Pedido e Cotação'!H98="FAM",'Pedido e Cotação'!F98=10),AL$6,IF(AND('Pedido e Cotação'!H98="FAM",'Pedido e Cotação'!F98=25),AM$6,IF(AND('Pedido e Cotação'!H98="FAM",'Pedido e Cotação'!F98=50),AN$6,IF(AND('Pedido e Cotação'!H98="FAM",'Pedido e Cotação'!F98=100),AO$6,IF(AND('Pedido e Cotação'!H98="FAM",'Pedido e Cotação'!F98=200),AP$6,IF(AND('Pedido e Cotação'!H98="FAM",'Pedido e Cotação'!F98=1000),AQ$6,"")))))))</f>
        <v/>
      </c>
      <c r="B88" s="241" t="str">
        <f aca="false">IF('Pedido e Cotação'!H98=0,"",IF(AND('Pedido e Cotação'!H98="Fosforilação",'Pedido e Cotação'!F98=10),AL$7,IF(AND('Pedido e Cotação'!H98="Fosforilação",'Pedido e Cotação'!F98=25),AM$7,IF(AND('Pedido e Cotação'!H98="Fosforilação",'Pedido e Cotação'!F98=50),AN$7,IF(AND('Pedido e Cotação'!H98="Fosforilação",'Pedido e Cotação'!F98=100),AO$7,IF(AND('Pedido e Cotação'!H98="Fosforilação",'Pedido e Cotação'!F98=200),AP$7,IF(AND('Pedido e Cotação'!H98="Fosforilação",'Pedido e Cotação'!F98=1000),AQ$7,"")))))))</f>
        <v/>
      </c>
      <c r="C88" s="241" t="str">
        <f aca="false">IF('Pedido e Cotação'!H98=0,"",IF(AND('Pedido e Cotação'!H98="Quasar 570",'Pedido e Cotação'!F98=10),AL$8,IF(AND('Pedido e Cotação'!H98="Quasar 570",'Pedido e Cotação'!F98=25),AM$8,IF(AND('Pedido e Cotação'!H98="Quasar 570",'Pedido e Cotação'!F98=50),AN$8,IF(AND('Pedido e Cotação'!H98="Quasar 570",'Pedido e Cotação'!F98=100),AO$8,IF(AND('Pedido e Cotação'!H98="Quasar 570",'Pedido e Cotação'!F98=200),AP$8,IF(AND('Pedido e Cotação'!H98="Quasar 570",'Pedido e Cotação'!F98=1000),AQ$8,"")))))))</f>
        <v/>
      </c>
      <c r="D88" s="241" t="str">
        <f aca="false">IF('Pedido e Cotação'!H98=0,"",IF(AND('Pedido e Cotação'!H98="Quasar 670",'Pedido e Cotação'!F98=10),AL$9,IF(AND('Pedido e Cotação'!H98="Quasar 670",'Pedido e Cotação'!F98=25),AM$9,IF(AND('Pedido e Cotação'!H98="Quasar 670",'Pedido e Cotação'!F98=50),AN$9,IF(AND('Pedido e Cotação'!H98="Quasar 670",'Pedido e Cotação'!F98=100),AO$9,IF(AND('Pedido e Cotação'!H98="Quasar 670",'Pedido e Cotação'!F98=200),AP$9,IF(AND('Pedido e Cotação'!H98="Quasar 670",'Pedido e Cotação'!F98=1000),AQ$9,"")))))))</f>
        <v/>
      </c>
      <c r="E88" s="241" t="str">
        <f aca="false">IF('Pedido e Cotação'!H98=0,"",IF(AND('Pedido e Cotação'!H98="Quasar 705",'Pedido e Cotação'!F98=10),AL$10,IF(AND('Pedido e Cotação'!H98="Quasar 705",'Pedido e Cotação'!F98=25),AM$10,IF(AND('Pedido e Cotação'!H98="Quasar 705",'Pedido e Cotação'!F98=50),AN$10,IF(AND('Pedido e Cotação'!H98="Quasar 705",'Pedido e Cotação'!F98=100),AO$10,IF(AND('Pedido e Cotação'!H98="Quasar 705",'Pedido e Cotação'!F98=200),AP$10,IF(AND('Pedido e Cotação'!H98="Quasar 705",'Pedido e Cotação'!F98=1000),AQ$10,"")))))))</f>
        <v/>
      </c>
      <c r="F88" s="241" t="str">
        <f aca="false">IF('Pedido e Cotação'!H98=0,"",IF(AND('Pedido e Cotação'!H98="CAL Flúor Orange 560",'Pedido e Cotação'!F98=10),AL$11,IF(AND('Pedido e Cotação'!H98="CAL Flúor Orange 560",'Pedido e Cotação'!F98=25),AM$11,IF(AND('Pedido e Cotação'!H98="CAL Flúor Orange 560",'Pedido e Cotação'!F98=50),AN$11,IF(AND('Pedido e Cotação'!H98="CAL Flúor Orange 560",'Pedido e Cotação'!F98=100),AO$11,IF(AND('Pedido e Cotação'!H98="CAL Flúor Orange 560",'Pedido e Cotação'!F98=200),AP$11,IF(AND('Pedido e Cotação'!H98="CAL Flúor Orange 560",'Pedido e Cotação'!F98=1000),AQ$11,"")))))))</f>
        <v/>
      </c>
      <c r="G88" s="241" t="str">
        <f aca="false">IF('Pedido e Cotação'!H98=0,"",IF(AND('Pedido e Cotação'!H98="CAL Flúor Red 590",'Pedido e Cotação'!F98=10),AL$12,IF(AND('Pedido e Cotação'!H98="CAL Flúor Red 590",'Pedido e Cotação'!F98=25),AM$12,IF(AND('Pedido e Cotação'!H98="CAL Flúor Red 590",'Pedido e Cotação'!F98=50),AN$12,IF(AND('Pedido e Cotação'!H98="CAL Flúor Red 590",'Pedido e Cotação'!F98=100),AO$12,IF(AND('Pedido e Cotação'!H98="CAL Flúor Red 590",'Pedido e Cotação'!F98=200),AP$12,IF(AND('Pedido e Cotação'!H98="CAL Flúor Red 590",'Pedido e Cotação'!F98=1000),AQ$12,"")))))))</f>
        <v/>
      </c>
      <c r="H88" s="241" t="str">
        <f aca="false">IF('Pedido e Cotação'!H98=0,"",IF(AND('Pedido e Cotação'!H98="CAL Flúor Red 610",'Pedido e Cotação'!F98=10),AL$13,IF(AND('Pedido e Cotação'!H98="CAL Flúor Red 610",'Pedido e Cotação'!F98=25),AM$13,IF(AND('Pedido e Cotação'!H98="CAL Flúor Red 610",'Pedido e Cotação'!F98=50),AN$13,IF(AND('Pedido e Cotação'!H98="CAL Flúor Red 610",'Pedido e Cotação'!F98=100),AO$13,IF(AND('Pedido e Cotação'!H98="CAL Flúor Red 610",'Pedido e Cotação'!F98=200),AP$13,IF(AND('Pedido e Cotação'!H98="CAL Flúor Red 610",'Pedido e Cotação'!F98=1000),AQ$13,"")))))))</f>
        <v/>
      </c>
      <c r="I88" s="241" t="str">
        <f aca="false">IF('Pedido e Cotação'!H98=0,"",IF(AND('Pedido e Cotação'!H98="TET",'Pedido e Cotação'!F98=10),AL$14,IF(AND('Pedido e Cotação'!H98="TET",'Pedido e Cotação'!F98=25),AM$14,IF(AND('Pedido e Cotação'!H98="TET",'Pedido e Cotação'!F98=50),AN$14,IF(AND('Pedido e Cotação'!H98="TET",'Pedido e Cotação'!F98=100),AO$14,IF(AND('Pedido e Cotação'!H98="TET",'Pedido e Cotação'!F98=200),AP$14,IF(AND('Pedido e Cotação'!H98="TET",'Pedido e Cotação'!F98=1000),AQ$14,"")))))))</f>
        <v/>
      </c>
      <c r="J88" s="241" t="str">
        <f aca="false">IF('Pedido e Cotação'!H98=0,"",IF(AND('Pedido e Cotação'!H98="PEG-6",'Pedido e Cotação'!F98=10),AL$19,IF(AND('Pedido e Cotação'!H98="PEG-6",'Pedido e Cotação'!F98=25),AM$19,IF(AND('Pedido e Cotação'!H98="PEG-6",'Pedido e Cotação'!F98=50),AN$19,IF(AND('Pedido e Cotação'!H98="PEG-6",'Pedido e Cotação'!F98=100),AO$19,IF(AND('Pedido e Cotação'!H98="PEG-6",'Pedido e Cotação'!F98=200),AP$19,IF(AND('Pedido e Cotação'!H98="PEG-6",'Pedido e Cotação'!F98=1000),AQ$19,"")))))))</f>
        <v/>
      </c>
      <c r="K88" s="241" t="str">
        <f aca="false">IF('Pedido e Cotação'!H98=0,"",IF(AND('Pedido e Cotação'!H98="Biotina",'Pedido e Cotação'!F98=10),AL$18,IF(AND('Pedido e Cotação'!H98="Biotina",'Pedido e Cotação'!F98=25),AM$18,IF(AND('Pedido e Cotação'!H98="Biotina",'Pedido e Cotação'!F98=50),AN$18,IF(AND('Pedido e Cotação'!H98="Biotina",'Pedido e Cotação'!F98=100),AO$18,IF(AND('Pedido e Cotação'!H98="Biotina",'Pedido e Cotação'!F98=200),AP$18,IF(AND('Pedido e Cotação'!H98="Biotina",'Pedido e Cotação'!F98=1000),AQ$18,"")))))))</f>
        <v/>
      </c>
      <c r="L88" s="241" t="str">
        <f aca="false">IF('Pedido e Cotação'!H98=0,"",IF(AND('Pedido e Cotação'!H98="Thiol C6",'Pedido e Cotação'!F98=10),AL$22,IF(AND('Pedido e Cotação'!H98="Thiol C6",'Pedido e Cotação'!F98=25),AM$22,IF(AND('Pedido e Cotação'!H98="Thiol C6",'Pedido e Cotação'!F98=50),AN$22,IF(AND('Pedido e Cotação'!H98="Thiol C6",'Pedido e Cotação'!F98=100),AO$22,IF(AND('Pedido e Cotação'!H98="Thiol C6",'Pedido e Cotação'!F98=200),AP$22,IF(AND('Pedido e Cotação'!H98="Thiol C6",'Pedido e Cotação'!F98=1000),AQ$22,"")))))))</f>
        <v/>
      </c>
      <c r="M88" s="241" t="str">
        <f aca="false">IF('Pedido e Cotação'!H98=0,"",IF(AND('Pedido e Cotação'!H98="Cy3",'Pedido e Cotação'!F98=10),AL$16,IF(AND('Pedido e Cotação'!H98="Cy3",'Pedido e Cotação'!F98=25),AM$16,IF(AND('Pedido e Cotação'!H98="Cy3",'Pedido e Cotação'!F98=50),AN$16,IF(AND('Pedido e Cotação'!H98="Cy3",'Pedido e Cotação'!F98=100),AO$16,IF(AND('Pedido e Cotação'!H98="Cy3",'Pedido e Cotação'!F98=200),AP$16,IF(AND('Pedido e Cotação'!H98="Cy3",'Pedido e Cotação'!F98=1000),AQ$16,"")))))))</f>
        <v/>
      </c>
      <c r="N88" s="241" t="str">
        <f aca="false">IF('Pedido e Cotação'!H98=0,"",IF(AND('Pedido e Cotação'!H98="Cy5",'Pedido e Cotação'!F98=10),AL$17,IF(AND('Pedido e Cotação'!H98="Cy5",'Pedido e Cotação'!F98=25),AM$17,IF(AND('Pedido e Cotação'!H98="Cy5",'Pedido e Cotação'!F98=50),AN$17,IF(AND('Pedido e Cotação'!H98="Cy5",'Pedido e Cotação'!F98=100),AO$17,IF(AND('Pedido e Cotação'!H98="Cy5",'Pedido e Cotação'!F98=200),AP$17,IF(AND('Pedido e Cotação'!H98="Cy5",'Pedido e Cotação'!F98=1000),AQ$17,"")))))))</f>
        <v/>
      </c>
      <c r="O88" s="241" t="str">
        <f aca="false">IF('Pedido e Cotação'!H98=0,"",IF(AND('Pedido e Cotação'!H98="C3 Spacer",'Pedido e Cotação'!F98=10),AL$20,IF(AND('Pedido e Cotação'!H98="C3 Spacer",'Pedido e Cotação'!F98=25),AM$20,IF(AND('Pedido e Cotação'!H98="C3 Spacer",'Pedido e Cotação'!F98=50),AN$20,IF(AND('Pedido e Cotação'!H98="C3 Spacer",'Pedido e Cotação'!F98=100),AO$20,IF(AND('Pedido e Cotação'!H98="C3 Spacer",'Pedido e Cotação'!F98=200),AP$20,IF(AND('Pedido e Cotação'!H98="C3 Spacer",'Pedido e Cotação'!F98=1000),AQ$20,"")))))))</f>
        <v/>
      </c>
      <c r="P88" s="241" t="str">
        <f aca="false">IF('Pedido e Cotação'!H98=0,"",IF(AND('Pedido e Cotação'!H98="C6 Spacer",'Pedido e Cotação'!F98=10),AL$21,IF(AND('Pedido e Cotação'!H98="C6 Spacer",'Pedido e Cotação'!F98=25),AM$21,IF(AND('Pedido e Cotação'!H98="C6 Spacer",'Pedido e Cotação'!F98=50),AN$21,IF(AND('Pedido e Cotação'!H98="C6 Spacer",'Pedido e Cotação'!F98=100),AO$21,IF(AND('Pedido e Cotação'!H98="C6 Spacer",'Pedido e Cotação'!F98=200),AP$21,IF(AND('Pedido e Cotação'!H98="C6 Spacer",'Pedido e Cotação'!F98=1000),AQ$21,"")))))))</f>
        <v/>
      </c>
      <c r="Q88" s="241" t="str">
        <f aca="false">IF('Pedido e Cotação'!H98=0,"",IF(AND('Pedido e Cotação'!H98="HEX",'Pedido e Cotação'!F98=10),AL$15,IF(AND('Pedido e Cotação'!H98="HEX",'Pedido e Cotação'!F98=25),AM$15,IF(AND('Pedido e Cotação'!H98="HEX",'Pedido e Cotação'!F98=50),AN$15,IF(AND('Pedido e Cotação'!H98="HEX",'Pedido e Cotação'!F98=100),AO$15,IF(AND('Pedido e Cotação'!H98="HEX",'Pedido e Cotação'!F98=200),AP$15,IF(AND('Pedido e Cotação'!H98="HEX",'Pedido e Cotação'!F98=1000),AQ$15,"")))))))</f>
        <v/>
      </c>
      <c r="R88" s="241" t="str">
        <f aca="false">IF('Pedido e Cotação'!H98=0,"",IF(AND('Pedido e Cotação'!H98="Amino C6",'Pedido e Cotação'!F98=10),AL$23,IF(AND('Pedido e Cotação'!H98="Amino C6",'Pedido e Cotação'!F98=25),AM$23,IF(AND('Pedido e Cotação'!H98="Amino C6",'Pedido e Cotação'!F98=50),AN$23,IF(AND('Pedido e Cotação'!H98="Amino C6",'Pedido e Cotação'!F98=100),AO$23,IF(AND('Pedido e Cotação'!H98="Amino C6",'Pedido e Cotação'!F98=200),AP$23,IF(AND('Pedido e Cotação'!H98="Amino C6",'Pedido e Cotação'!F98=1000),AQ$23,"")))))))</f>
        <v/>
      </c>
      <c r="S88" s="241" t="str">
        <f aca="false">IF('Pedido e Cotação'!I98=0,"",IF(AND('Pedido e Cotação'!I98="FAM",'Pedido e Cotação'!F98=10),AL$24,IF(AND('Pedido e Cotação'!I98="FAM",'Pedido e Cotação'!F98=25),AM$24,IF(AND('Pedido e Cotação'!I98="FAM",'Pedido e Cotação'!F98=50),AN$24,IF(AND('Pedido e Cotação'!I98="FAM",'Pedido e Cotação'!F98=100),AO$24,IF(AND('Pedido e Cotação'!I98="FAM",'Pedido e Cotação'!F98=200),AP$24,IF(AND('Pedido e Cotação'!I98="FAM",'Pedido e Cotação'!F98=1000),AQ$24,"")))))))</f>
        <v/>
      </c>
      <c r="T88" s="241" t="str">
        <f aca="false">IF('Pedido e Cotação'!I98=0,"",IF(AND('Pedido e Cotação'!I98="Amino On",'Pedido e Cotação'!F98=10),AL$25,IF(AND('Pedido e Cotação'!I98="Amino On",'Pedido e Cotação'!F98=25),AM$25,IF(AND('Pedido e Cotação'!I98="Amino On",'Pedido e Cotação'!F98=50),AN$25,IF(AND('Pedido e Cotação'!I98="Amino On",'Pedido e Cotação'!F98=100),AO$25,IF(AND('Pedido e Cotação'!I98="Amino On",'Pedido e Cotação'!F98=200),AP$25,IF(AND('Pedido e Cotação'!I98="Amino On",'Pedido e Cotação'!F98=1000),AQ$25,"")))))))</f>
        <v/>
      </c>
      <c r="U88" s="241" t="str">
        <f aca="false">IF('Pedido e Cotação'!I98=0,"",IF(AND('Pedido e Cotação'!I98="TAMRA",'Pedido e Cotação'!F98=10),AL$26,IF(AND('Pedido e Cotação'!I98="TAMRA",'Pedido e Cotação'!F98=25),AM$26,IF(AND('Pedido e Cotação'!I98="TAMRA",'Pedido e Cotação'!F98=50),AN$26,IF(AND('Pedido e Cotação'!I98="TAMRA",'Pedido e Cotação'!F98=100),AO$26,IF(AND('Pedido e Cotação'!I98="TAMRA",'Pedido e Cotação'!F98=200),AP$26,IF(AND('Pedido e Cotação'!I98="TAMRA",'Pedido e Cotação'!F98=1000),AQ$26,"")))))))</f>
        <v/>
      </c>
      <c r="V88" s="241" t="str">
        <f aca="false">IF('Pedido e Cotação'!I98=0,"",IF(AND('Pedido e Cotação'!I98="BHQ 1",'Pedido e Cotação'!F98=10),AL$27,IF(AND('Pedido e Cotação'!I98="BHQ 1",'Pedido e Cotação'!F98=25),AM$27,IF(AND('Pedido e Cotação'!I98="BHQ 1",'Pedido e Cotação'!F98=50),AN$27,IF(AND('Pedido e Cotação'!I98="BHQ 1",'Pedido e Cotação'!F98=100),AO$27,IF(AND('Pedido e Cotação'!I98="BHQ 1",'Pedido e Cotação'!F98=200),AP$27,IF(AND('Pedido e Cotação'!I98="BHQ 1",'Pedido e Cotação'!F98=1000),AQ$27,"")))))))</f>
        <v/>
      </c>
      <c r="W88" s="241" t="str">
        <f aca="false">IF('Pedido e Cotação'!I98=0,"",IF(AND('Pedido e Cotação'!I98="BHQ 2",'Pedido e Cotação'!F98=10),AL$28,IF(AND('Pedido e Cotação'!I98="BHQ 2",'Pedido e Cotação'!F98=25),AM$28,IF(AND('Pedido e Cotação'!I98="BHQ 2",'Pedido e Cotação'!F98=50),AN$28,IF(AND('Pedido e Cotação'!I98="BHQ 2",'Pedido e Cotação'!F98=100),AO$28,IF(AND('Pedido e Cotação'!I98="BHQ 2",'Pedido e Cotação'!F98=200),AP$28,IF(AND('Pedido e Cotação'!I98="BHQ 2",'Pedido e Cotação'!F98=1000),AQ$28,"")))))))</f>
        <v/>
      </c>
      <c r="X88" s="241" t="str">
        <f aca="false">IF('Pedido e Cotação'!I98=0,"",IF(AND('Pedido e Cotação'!I98="BHQ 3",'Pedido e Cotação'!F98=10),AL$29,IF(AND('Pedido e Cotação'!I98="BHQ 3",'Pedido e Cotação'!F98=25),AM$29,IF(AND('Pedido e Cotação'!I98="BHQ 3",'Pedido e Cotação'!F98=50),AN$29,IF(AND('Pedido e Cotação'!I98="BHQ 3",'Pedido e Cotação'!F98=100),AO$29,IF(AND('Pedido e Cotação'!I98="BHQ 3",'Pedido e Cotação'!F98=200),AP$29,IF(AND('Pedido e Cotação'!I98="BHQ 3",'Pedido e Cotação'!F98=1000),AQ$29,"")))))))</f>
        <v/>
      </c>
      <c r="Y88" s="241" t="str">
        <f aca="false">IF('Pedido e Cotação'!I98=0,"",IF(AND('Pedido e Cotação'!I98="ROX",'Pedido e Cotação'!F98=10),AL$31,IF(AND('Pedido e Cotação'!I98="ROX",'Pedido e Cotação'!F98=25),AM$31,IF(AND('Pedido e Cotação'!I98="ROX",'Pedido e Cotação'!F98=50),AN$31,IF(AND('Pedido e Cotação'!I98="ROX",'Pedido e Cotação'!F98=100),AO$31,IF(AND('Pedido e Cotação'!I98="ROX",'Pedido e Cotação'!F98=200),AP$31,IF(AND('Pedido e Cotação'!I98="ROX",'Pedido e Cotação'!F98=1000),AQ$31,"")))))))</f>
        <v/>
      </c>
      <c r="Z88" s="241" t="str">
        <f aca="false">IF('Pedido e Cotação'!I98=0,"",IF(AND('Pedido e Cotação'!I98="Dabcyl",'Pedido e Cotação'!F98=10),AL$30,IF(AND('Pedido e Cotação'!I98="Dabcyl",'Pedido e Cotação'!F98=25),AM$30,IF(AND('Pedido e Cotação'!I98="Dabcyl",'Pedido e Cotação'!F98=50),AN$30,IF(AND('Pedido e Cotação'!I98="Dabcyl",'Pedido e Cotação'!F98=100),AO$30,IF(AND('Pedido e Cotação'!I98="Dabcyl",'Pedido e Cotação'!F98=200),AP$30,IF(AND('Pedido e Cotação'!I98="Dabcyl",'Pedido e Cotação'!F98=1000),AQ$30,"")))))))</f>
        <v/>
      </c>
      <c r="AA88" s="242" t="str">
        <f aca="false">IF('Pedido e Cotação'!I98=0,"",IF(AND('Pedido e Cotação'!I98="Colesterol TEG",'Pedido e Cotação'!F98=10),AL$32,IF(AND('Pedido e Cotação'!I98="Colesterol TEG",'Pedido e Cotação'!F98=25),AM$32,IF(AND('Pedido e Cotação'!I98="Colesterol TEG",'Pedido e Cotação'!F98=50),AN$32,IF(AND('Pedido e Cotação'!I98="Colesterol TEG",'Pedido e Cotação'!F98=100),AO$32,IF(AND('Pedido e Cotação'!I98="Colesterol TEG",'Pedido e Cotação'!F98=200),AP$32,IF(AND('Pedido e Cotação'!I98="Colesterol TEG",'Pedido e Cotação'!F98=1000),AQ$32,"")))))))</f>
        <v/>
      </c>
      <c r="AB88" s="242" t="str">
        <f aca="false">IF('Pedido e Cotação'!I98=0,"",IF(AND('Pedido e Cotação'!I98="Ferroceno",'Pedido e Cotação'!F98=10),AL$33,IF(AND('Pedido e Cotação'!I98="Ferroceno",'Pedido e Cotação'!F98=25),AM$33,IF(AND('Pedido e Cotação'!I98="Ferroceno",'Pedido e Cotação'!F98=50),AN$33,IF(AND('Pedido e Cotação'!I98="Ferroceno",'Pedido e Cotação'!F98=100),AO$33,IF(AND('Pedido e Cotação'!I98="Ferroceno",'Pedido e Cotação'!F98=200),AP$33,IF(AND('Pedido e Cotação'!I98="Ferroceno",'Pedido e Cotação'!F98=1000),AQ$33,"")))))))</f>
        <v/>
      </c>
      <c r="AC88" s="242" t="str">
        <f aca="false">IF('Pedido e Cotação'!I98=0,"",IF(AND('Pedido e Cotação'!I98="Spacer C3",'Pedido e Cotação'!F98=10),AL$36,IF(AND('Pedido e Cotação'!I98="Spacer C3",'Pedido e Cotação'!F98=25),AM$36,IF(AND('Pedido e Cotação'!I98="Spacer C3",'Pedido e Cotação'!F98=50),AN$36,IF(AND('Pedido e Cotação'!I98="Spacer C3",'Pedido e Cotação'!F98=100),AO$36,IF(AND('Pedido e Cotação'!I98="Spacer C3",'Pedido e Cotação'!F98=200),AP$36,IF(AND('Pedido e Cotação'!I98="Spacer C3",'Pedido e Cotação'!F98=1000),AQ$36,"")))))))</f>
        <v/>
      </c>
      <c r="AD88" s="242" t="str">
        <f aca="false">IF('Pedido e Cotação'!I98=0,"",IF(AND('Pedido e Cotação'!I98="Spacer C6",'Pedido e Cotação'!F98=10),AL$37,IF(AND('Pedido e Cotação'!I98="Spacer C6",'Pedido e Cotação'!F98=25),AM$37,IF(AND('Pedido e Cotação'!I98="Spacer C6",'Pedido e Cotação'!F98=50),AN$37,IF(AND('Pedido e Cotação'!I98="Spacer C6",'Pedido e Cotação'!F98=100),AO$37,IF(AND('Pedido e Cotação'!I98="Spacer C6",'Pedido e Cotação'!F98=200),AP$37,IF(AND('Pedido e Cotação'!I98="Spacer C6",'Pedido e Cotação'!F98=1000),AQ$37,"")))))))</f>
        <v/>
      </c>
      <c r="AE88" s="242" t="str">
        <f aca="false">IF('Pedido e Cotação'!I98=0,"",IF(AND('Pedido e Cotação'!I98="Biotina",'Pedido e Cotação'!F98=10),AL$38,IF(AND('Pedido e Cotação'!I98="Biotina",'Pedido e Cotação'!F98=25),AM$38,IF(AND('Pedido e Cotação'!I98="Biotina",'Pedido e Cotação'!F98=50),AN$38,IF(AND('Pedido e Cotação'!I98="Biotina",'Pedido e Cotação'!F98=100),AO$38,IF(AND('Pedido e Cotação'!I98="Biotina",'Pedido e Cotação'!F98=200),AP$38,IF(AND('Pedido e Cotação'!I98="Biotina",'Pedido e Cotação'!F98=1000),AQ$38,"")))))))</f>
        <v/>
      </c>
      <c r="AF88" s="242" t="str">
        <f aca="false">IF('Pedido e Cotação'!I98=0,"",IF(AND('Pedido e Cotação'!I98="Fosforilação",'Pedido e Cotação'!F98=10),AL$39,IF(AND('Pedido e Cotação'!I98="Fosforilação",'Pedido e Cotação'!F98=25),AM$39,IF(AND('Pedido e Cotação'!I98="Fosforilação",'Pedido e Cotação'!F98=50),AN$39,IF(AND('Pedido e Cotação'!I98="Fosforilação",'Pedido e Cotação'!F98=100),AO$39,IF(AND('Pedido e Cotação'!I98="Fosforilação",'Pedido e Cotação'!F98=200),AP$39,IF(AND('Pedido e Cotação'!I98="Fosforilação",'Pedido e Cotação'!F98=1000),AQ$39,"")))))))</f>
        <v/>
      </c>
      <c r="AG88" s="242" t="str">
        <f aca="false">IF('Pedido e Cotação'!I98=0,"",IF(AND('Pedido e Cotação'!I98="Thiol C6",'Pedido e Cotação'!F98=10),AL$34,IF(AND('Pedido e Cotação'!I98="Thiol C6",'Pedido e Cotação'!F98=25),AM$34,IF(AND('Pedido e Cotação'!I98="Thiol C6",'Pedido e Cotação'!F98=50),AN$34,IF(AND('Pedido e Cotação'!I98="Thiol C6",'Pedido e Cotação'!F98=100),AO$34,IF(AND('Pedido e Cotação'!I98="Thiol C6",'Pedido e Cotação'!F98=200),AP$34,IF(AND('Pedido e Cotação'!I98="Thiol C6",'Pedido e Cotação'!F98=1000),AQ$34,"")))))))</f>
        <v/>
      </c>
      <c r="AH88" s="242" t="str">
        <f aca="false">IF('Pedido e Cotação'!I98=0,"",IF(AND('Pedido e Cotação'!I98="Dithiol Serinol",'Pedido e Cotação'!F98=10),AL$35,IF(AND('Pedido e Cotação'!I98="Dithiol Serinol",'Pedido e Cotação'!F98=25),AM$35,IF(AND('Pedido e Cotação'!I98="Dithiol Serinol",'Pedido e Cotação'!F98=50),AN$35,IF(AND('Pedido e Cotação'!I98="Dithiol Serinol",'Pedido e Cotação'!F98=100),AO$35,IF(AND('Pedido e Cotação'!I98="Dithiol Serinol",'Pedido e Cotação'!F98=200),AP$35,IF(AND('Pedido e Cotação'!I98="Dithiol Serinol",'Pedido e Cotação'!F98=1000),AQ$35,"")))))))</f>
        <v/>
      </c>
      <c r="AI88" s="241" t="n">
        <f aca="false">SUM(A88:AH88)</f>
        <v>0</v>
      </c>
    </row>
    <row r="89" customFormat="false" ht="12.75" hidden="false" customHeight="false" outlineLevel="0" collapsed="false">
      <c r="A89" s="241" t="str">
        <f aca="false">IF('Pedido e Cotação'!H99=0,"",IF(AND('Pedido e Cotação'!H99="FAM",'Pedido e Cotação'!F99=10),AL$6,IF(AND('Pedido e Cotação'!H99="FAM",'Pedido e Cotação'!F99=25),AM$6,IF(AND('Pedido e Cotação'!H99="FAM",'Pedido e Cotação'!F99=50),AN$6,IF(AND('Pedido e Cotação'!H99="FAM",'Pedido e Cotação'!F99=100),AO$6,IF(AND('Pedido e Cotação'!H99="FAM",'Pedido e Cotação'!F99=200),AP$6,IF(AND('Pedido e Cotação'!H99="FAM",'Pedido e Cotação'!F99=1000),AQ$6,"")))))))</f>
        <v/>
      </c>
      <c r="B89" s="241" t="str">
        <f aca="false">IF('Pedido e Cotação'!H99=0,"",IF(AND('Pedido e Cotação'!H99="Fosforilação",'Pedido e Cotação'!F99=10),AL$7,IF(AND('Pedido e Cotação'!H99="Fosforilação",'Pedido e Cotação'!F99=25),AM$7,IF(AND('Pedido e Cotação'!H99="Fosforilação",'Pedido e Cotação'!F99=50),AN$7,IF(AND('Pedido e Cotação'!H99="Fosforilação",'Pedido e Cotação'!F99=100),AO$7,IF(AND('Pedido e Cotação'!H99="Fosforilação",'Pedido e Cotação'!F99=200),AP$7,IF(AND('Pedido e Cotação'!H99="Fosforilação",'Pedido e Cotação'!F99=1000),AQ$7,"")))))))</f>
        <v/>
      </c>
      <c r="C89" s="241" t="str">
        <f aca="false">IF('Pedido e Cotação'!H99=0,"",IF(AND('Pedido e Cotação'!H99="Quasar 570",'Pedido e Cotação'!F99=10),AL$8,IF(AND('Pedido e Cotação'!H99="Quasar 570",'Pedido e Cotação'!F99=25),AM$8,IF(AND('Pedido e Cotação'!H99="Quasar 570",'Pedido e Cotação'!F99=50),AN$8,IF(AND('Pedido e Cotação'!H99="Quasar 570",'Pedido e Cotação'!F99=100),AO$8,IF(AND('Pedido e Cotação'!H99="Quasar 570",'Pedido e Cotação'!F99=200),AP$8,IF(AND('Pedido e Cotação'!H99="Quasar 570",'Pedido e Cotação'!F99=1000),AQ$8,"")))))))</f>
        <v/>
      </c>
      <c r="D89" s="241" t="str">
        <f aca="false">IF('Pedido e Cotação'!H99=0,"",IF(AND('Pedido e Cotação'!H99="Quasar 670",'Pedido e Cotação'!F99=10),AL$9,IF(AND('Pedido e Cotação'!H99="Quasar 670",'Pedido e Cotação'!F99=25),AM$9,IF(AND('Pedido e Cotação'!H99="Quasar 670",'Pedido e Cotação'!F99=50),AN$9,IF(AND('Pedido e Cotação'!H99="Quasar 670",'Pedido e Cotação'!F99=100),AO$9,IF(AND('Pedido e Cotação'!H99="Quasar 670",'Pedido e Cotação'!F99=200),AP$9,IF(AND('Pedido e Cotação'!H99="Quasar 670",'Pedido e Cotação'!F99=1000),AQ$9,"")))))))</f>
        <v/>
      </c>
      <c r="E89" s="241" t="str">
        <f aca="false">IF('Pedido e Cotação'!H99=0,"",IF(AND('Pedido e Cotação'!H99="Quasar 705",'Pedido e Cotação'!F99=10),AL$10,IF(AND('Pedido e Cotação'!H99="Quasar 705",'Pedido e Cotação'!F99=25),AM$10,IF(AND('Pedido e Cotação'!H99="Quasar 705",'Pedido e Cotação'!F99=50),AN$10,IF(AND('Pedido e Cotação'!H99="Quasar 705",'Pedido e Cotação'!F99=100),AO$10,IF(AND('Pedido e Cotação'!H99="Quasar 705",'Pedido e Cotação'!F99=200),AP$10,IF(AND('Pedido e Cotação'!H99="Quasar 705",'Pedido e Cotação'!F99=1000),AQ$10,"")))))))</f>
        <v/>
      </c>
      <c r="F89" s="241" t="str">
        <f aca="false">IF('Pedido e Cotação'!H99=0,"",IF(AND('Pedido e Cotação'!H99="CAL Flúor Orange 560",'Pedido e Cotação'!F99=10),AL$11,IF(AND('Pedido e Cotação'!H99="CAL Flúor Orange 560",'Pedido e Cotação'!F99=25),AM$11,IF(AND('Pedido e Cotação'!H99="CAL Flúor Orange 560",'Pedido e Cotação'!F99=50),AN$11,IF(AND('Pedido e Cotação'!H99="CAL Flúor Orange 560",'Pedido e Cotação'!F99=100),AO$11,IF(AND('Pedido e Cotação'!H99="CAL Flúor Orange 560",'Pedido e Cotação'!F99=200),AP$11,IF(AND('Pedido e Cotação'!H99="CAL Flúor Orange 560",'Pedido e Cotação'!F99=1000),AQ$11,"")))))))</f>
        <v/>
      </c>
      <c r="G89" s="241" t="str">
        <f aca="false">IF('Pedido e Cotação'!H99=0,"",IF(AND('Pedido e Cotação'!H99="CAL Flúor Red 590",'Pedido e Cotação'!F99=10),AL$12,IF(AND('Pedido e Cotação'!H99="CAL Flúor Red 590",'Pedido e Cotação'!F99=25),AM$12,IF(AND('Pedido e Cotação'!H99="CAL Flúor Red 590",'Pedido e Cotação'!F99=50),AN$12,IF(AND('Pedido e Cotação'!H99="CAL Flúor Red 590",'Pedido e Cotação'!F99=100),AO$12,IF(AND('Pedido e Cotação'!H99="CAL Flúor Red 590",'Pedido e Cotação'!F99=200),AP$12,IF(AND('Pedido e Cotação'!H99="CAL Flúor Red 590",'Pedido e Cotação'!F99=1000),AQ$12,"")))))))</f>
        <v/>
      </c>
      <c r="H89" s="241" t="str">
        <f aca="false">IF('Pedido e Cotação'!H99=0,"",IF(AND('Pedido e Cotação'!H99="CAL Flúor Red 610",'Pedido e Cotação'!F99=10),AL$13,IF(AND('Pedido e Cotação'!H99="CAL Flúor Red 610",'Pedido e Cotação'!F99=25),AM$13,IF(AND('Pedido e Cotação'!H99="CAL Flúor Red 610",'Pedido e Cotação'!F99=50),AN$13,IF(AND('Pedido e Cotação'!H99="CAL Flúor Red 610",'Pedido e Cotação'!F99=100),AO$13,IF(AND('Pedido e Cotação'!H99="CAL Flúor Red 610",'Pedido e Cotação'!F99=200),AP$13,IF(AND('Pedido e Cotação'!H99="CAL Flúor Red 610",'Pedido e Cotação'!F99=1000),AQ$13,"")))))))</f>
        <v/>
      </c>
      <c r="I89" s="241" t="str">
        <f aca="false">IF('Pedido e Cotação'!H99=0,"",IF(AND('Pedido e Cotação'!H99="TET",'Pedido e Cotação'!F99=10),AL$14,IF(AND('Pedido e Cotação'!H99="TET",'Pedido e Cotação'!F99=25),AM$14,IF(AND('Pedido e Cotação'!H99="TET",'Pedido e Cotação'!F99=50),AN$14,IF(AND('Pedido e Cotação'!H99="TET",'Pedido e Cotação'!F99=100),AO$14,IF(AND('Pedido e Cotação'!H99="TET",'Pedido e Cotação'!F99=200),AP$14,IF(AND('Pedido e Cotação'!H99="TET",'Pedido e Cotação'!F99=1000),AQ$14,"")))))))</f>
        <v/>
      </c>
      <c r="J89" s="241" t="str">
        <f aca="false">IF('Pedido e Cotação'!H99=0,"",IF(AND('Pedido e Cotação'!H99="PEG-6",'Pedido e Cotação'!F99=10),AL$19,IF(AND('Pedido e Cotação'!H99="PEG-6",'Pedido e Cotação'!F99=25),AM$19,IF(AND('Pedido e Cotação'!H99="PEG-6",'Pedido e Cotação'!F99=50),AN$19,IF(AND('Pedido e Cotação'!H99="PEG-6",'Pedido e Cotação'!F99=100),AO$19,IF(AND('Pedido e Cotação'!H99="PEG-6",'Pedido e Cotação'!F99=200),AP$19,IF(AND('Pedido e Cotação'!H99="PEG-6",'Pedido e Cotação'!F99=1000),AQ$19,"")))))))</f>
        <v/>
      </c>
      <c r="K89" s="241" t="str">
        <f aca="false">IF('Pedido e Cotação'!H99=0,"",IF(AND('Pedido e Cotação'!H99="Biotina",'Pedido e Cotação'!F99=10),AL$18,IF(AND('Pedido e Cotação'!H99="Biotina",'Pedido e Cotação'!F99=25),AM$18,IF(AND('Pedido e Cotação'!H99="Biotina",'Pedido e Cotação'!F99=50),AN$18,IF(AND('Pedido e Cotação'!H99="Biotina",'Pedido e Cotação'!F99=100),AO$18,IF(AND('Pedido e Cotação'!H99="Biotina",'Pedido e Cotação'!F99=200),AP$18,IF(AND('Pedido e Cotação'!H99="Biotina",'Pedido e Cotação'!F99=1000),AQ$18,"")))))))</f>
        <v/>
      </c>
      <c r="L89" s="241" t="str">
        <f aca="false">IF('Pedido e Cotação'!H99=0,"",IF(AND('Pedido e Cotação'!H99="Thiol C6",'Pedido e Cotação'!F99=10),AL$22,IF(AND('Pedido e Cotação'!H99="Thiol C6",'Pedido e Cotação'!F99=25),AM$22,IF(AND('Pedido e Cotação'!H99="Thiol C6",'Pedido e Cotação'!F99=50),AN$22,IF(AND('Pedido e Cotação'!H99="Thiol C6",'Pedido e Cotação'!F99=100),AO$22,IF(AND('Pedido e Cotação'!H99="Thiol C6",'Pedido e Cotação'!F99=200),AP$22,IF(AND('Pedido e Cotação'!H99="Thiol C6",'Pedido e Cotação'!F99=1000),AQ$22,"")))))))</f>
        <v/>
      </c>
      <c r="M89" s="241" t="str">
        <f aca="false">IF('Pedido e Cotação'!H99=0,"",IF(AND('Pedido e Cotação'!H99="Cy3",'Pedido e Cotação'!F99=10),AL$16,IF(AND('Pedido e Cotação'!H99="Cy3",'Pedido e Cotação'!F99=25),AM$16,IF(AND('Pedido e Cotação'!H99="Cy3",'Pedido e Cotação'!F99=50),AN$16,IF(AND('Pedido e Cotação'!H99="Cy3",'Pedido e Cotação'!F99=100),AO$16,IF(AND('Pedido e Cotação'!H99="Cy3",'Pedido e Cotação'!F99=200),AP$16,IF(AND('Pedido e Cotação'!H99="Cy3",'Pedido e Cotação'!F99=1000),AQ$16,"")))))))</f>
        <v/>
      </c>
      <c r="N89" s="241" t="str">
        <f aca="false">IF('Pedido e Cotação'!H99=0,"",IF(AND('Pedido e Cotação'!H99="Cy5",'Pedido e Cotação'!F99=10),AL$17,IF(AND('Pedido e Cotação'!H99="Cy5",'Pedido e Cotação'!F99=25),AM$17,IF(AND('Pedido e Cotação'!H99="Cy5",'Pedido e Cotação'!F99=50),AN$17,IF(AND('Pedido e Cotação'!H99="Cy5",'Pedido e Cotação'!F99=100),AO$17,IF(AND('Pedido e Cotação'!H99="Cy5",'Pedido e Cotação'!F99=200),AP$17,IF(AND('Pedido e Cotação'!H99="Cy5",'Pedido e Cotação'!F99=1000),AQ$17,"")))))))</f>
        <v/>
      </c>
      <c r="O89" s="241" t="str">
        <f aca="false">IF('Pedido e Cotação'!H99=0,"",IF(AND('Pedido e Cotação'!H99="C3 Spacer",'Pedido e Cotação'!F99=10),AL$20,IF(AND('Pedido e Cotação'!H99="C3 Spacer",'Pedido e Cotação'!F99=25),AM$20,IF(AND('Pedido e Cotação'!H99="C3 Spacer",'Pedido e Cotação'!F99=50),AN$20,IF(AND('Pedido e Cotação'!H99="C3 Spacer",'Pedido e Cotação'!F99=100),AO$20,IF(AND('Pedido e Cotação'!H99="C3 Spacer",'Pedido e Cotação'!F99=200),AP$20,IF(AND('Pedido e Cotação'!H99="C3 Spacer",'Pedido e Cotação'!F99=1000),AQ$20,"")))))))</f>
        <v/>
      </c>
      <c r="P89" s="241" t="str">
        <f aca="false">IF('Pedido e Cotação'!H99=0,"",IF(AND('Pedido e Cotação'!H99="C6 Spacer",'Pedido e Cotação'!F99=10),AL$21,IF(AND('Pedido e Cotação'!H99="C6 Spacer",'Pedido e Cotação'!F99=25),AM$21,IF(AND('Pedido e Cotação'!H99="C6 Spacer",'Pedido e Cotação'!F99=50),AN$21,IF(AND('Pedido e Cotação'!H99="C6 Spacer",'Pedido e Cotação'!F99=100),AO$21,IF(AND('Pedido e Cotação'!H99="C6 Spacer",'Pedido e Cotação'!F99=200),AP$21,IF(AND('Pedido e Cotação'!H99="C6 Spacer",'Pedido e Cotação'!F99=1000),AQ$21,"")))))))</f>
        <v/>
      </c>
      <c r="Q89" s="241" t="str">
        <f aca="false">IF('Pedido e Cotação'!H99=0,"",IF(AND('Pedido e Cotação'!H99="HEX",'Pedido e Cotação'!F99=10),AL$15,IF(AND('Pedido e Cotação'!H99="HEX",'Pedido e Cotação'!F99=25),AM$15,IF(AND('Pedido e Cotação'!H99="HEX",'Pedido e Cotação'!F99=50),AN$15,IF(AND('Pedido e Cotação'!H99="HEX",'Pedido e Cotação'!F99=100),AO$15,IF(AND('Pedido e Cotação'!H99="HEX",'Pedido e Cotação'!F99=200),AP$15,IF(AND('Pedido e Cotação'!H99="HEX",'Pedido e Cotação'!F99=1000),AQ$15,"")))))))</f>
        <v/>
      </c>
      <c r="R89" s="241" t="str">
        <f aca="false">IF('Pedido e Cotação'!H99=0,"",IF(AND('Pedido e Cotação'!H99="Amino C6",'Pedido e Cotação'!F99=10),AL$23,IF(AND('Pedido e Cotação'!H99="Amino C6",'Pedido e Cotação'!F99=25),AM$23,IF(AND('Pedido e Cotação'!H99="Amino C6",'Pedido e Cotação'!F99=50),AN$23,IF(AND('Pedido e Cotação'!H99="Amino C6",'Pedido e Cotação'!F99=100),AO$23,IF(AND('Pedido e Cotação'!H99="Amino C6",'Pedido e Cotação'!F99=200),AP$23,IF(AND('Pedido e Cotação'!H99="Amino C6",'Pedido e Cotação'!F99=1000),AQ$23,"")))))))</f>
        <v/>
      </c>
      <c r="S89" s="241" t="str">
        <f aca="false">IF('Pedido e Cotação'!I99=0,"",IF(AND('Pedido e Cotação'!I99="FAM",'Pedido e Cotação'!F99=10),AL$24,IF(AND('Pedido e Cotação'!I99="FAM",'Pedido e Cotação'!F99=25),AM$24,IF(AND('Pedido e Cotação'!I99="FAM",'Pedido e Cotação'!F99=50),AN$24,IF(AND('Pedido e Cotação'!I99="FAM",'Pedido e Cotação'!F99=100),AO$24,IF(AND('Pedido e Cotação'!I99="FAM",'Pedido e Cotação'!F99=200),AP$24,IF(AND('Pedido e Cotação'!I99="FAM",'Pedido e Cotação'!F99=1000),AQ$24,"")))))))</f>
        <v/>
      </c>
      <c r="T89" s="241" t="str">
        <f aca="false">IF('Pedido e Cotação'!I99=0,"",IF(AND('Pedido e Cotação'!I99="Amino On",'Pedido e Cotação'!F99=10),AL$25,IF(AND('Pedido e Cotação'!I99="Amino On",'Pedido e Cotação'!F99=25),AM$25,IF(AND('Pedido e Cotação'!I99="Amino On",'Pedido e Cotação'!F99=50),AN$25,IF(AND('Pedido e Cotação'!I99="Amino On",'Pedido e Cotação'!F99=100),AO$25,IF(AND('Pedido e Cotação'!I99="Amino On",'Pedido e Cotação'!F99=200),AP$25,IF(AND('Pedido e Cotação'!I99="Amino On",'Pedido e Cotação'!F99=1000),AQ$25,"")))))))</f>
        <v/>
      </c>
      <c r="U89" s="241" t="str">
        <f aca="false">IF('Pedido e Cotação'!I99=0,"",IF(AND('Pedido e Cotação'!I99="TAMRA",'Pedido e Cotação'!F99=10),AL$26,IF(AND('Pedido e Cotação'!I99="TAMRA",'Pedido e Cotação'!F99=25),AM$26,IF(AND('Pedido e Cotação'!I99="TAMRA",'Pedido e Cotação'!F99=50),AN$26,IF(AND('Pedido e Cotação'!I99="TAMRA",'Pedido e Cotação'!F99=100),AO$26,IF(AND('Pedido e Cotação'!I99="TAMRA",'Pedido e Cotação'!F99=200),AP$26,IF(AND('Pedido e Cotação'!I99="TAMRA",'Pedido e Cotação'!F99=1000),AQ$26,"")))))))</f>
        <v/>
      </c>
      <c r="V89" s="241" t="str">
        <f aca="false">IF('Pedido e Cotação'!I99=0,"",IF(AND('Pedido e Cotação'!I99="BHQ 1",'Pedido e Cotação'!F99=10),AL$27,IF(AND('Pedido e Cotação'!I99="BHQ 1",'Pedido e Cotação'!F99=25),AM$27,IF(AND('Pedido e Cotação'!I99="BHQ 1",'Pedido e Cotação'!F99=50),AN$27,IF(AND('Pedido e Cotação'!I99="BHQ 1",'Pedido e Cotação'!F99=100),AO$27,IF(AND('Pedido e Cotação'!I99="BHQ 1",'Pedido e Cotação'!F99=200),AP$27,IF(AND('Pedido e Cotação'!I99="BHQ 1",'Pedido e Cotação'!F99=1000),AQ$27,"")))))))</f>
        <v/>
      </c>
      <c r="W89" s="241" t="str">
        <f aca="false">IF('Pedido e Cotação'!I99=0,"",IF(AND('Pedido e Cotação'!I99="BHQ 2",'Pedido e Cotação'!F99=10),AL$28,IF(AND('Pedido e Cotação'!I99="BHQ 2",'Pedido e Cotação'!F99=25),AM$28,IF(AND('Pedido e Cotação'!I99="BHQ 2",'Pedido e Cotação'!F99=50),AN$28,IF(AND('Pedido e Cotação'!I99="BHQ 2",'Pedido e Cotação'!F99=100),AO$28,IF(AND('Pedido e Cotação'!I99="BHQ 2",'Pedido e Cotação'!F99=200),AP$28,IF(AND('Pedido e Cotação'!I99="BHQ 2",'Pedido e Cotação'!F99=1000),AQ$28,"")))))))</f>
        <v/>
      </c>
      <c r="X89" s="241" t="str">
        <f aca="false">IF('Pedido e Cotação'!I99=0,"",IF(AND('Pedido e Cotação'!I99="BHQ 3",'Pedido e Cotação'!F99=10),AL$29,IF(AND('Pedido e Cotação'!I99="BHQ 3",'Pedido e Cotação'!F99=25),AM$29,IF(AND('Pedido e Cotação'!I99="BHQ 3",'Pedido e Cotação'!F99=50),AN$29,IF(AND('Pedido e Cotação'!I99="BHQ 3",'Pedido e Cotação'!F99=100),AO$29,IF(AND('Pedido e Cotação'!I99="BHQ 3",'Pedido e Cotação'!F99=200),AP$29,IF(AND('Pedido e Cotação'!I99="BHQ 3",'Pedido e Cotação'!F99=1000),AQ$29,"")))))))</f>
        <v/>
      </c>
      <c r="Y89" s="241" t="str">
        <f aca="false">IF('Pedido e Cotação'!I99=0,"",IF(AND('Pedido e Cotação'!I99="ROX",'Pedido e Cotação'!F99=10),AL$31,IF(AND('Pedido e Cotação'!I99="ROX",'Pedido e Cotação'!F99=25),AM$31,IF(AND('Pedido e Cotação'!I99="ROX",'Pedido e Cotação'!F99=50),AN$31,IF(AND('Pedido e Cotação'!I99="ROX",'Pedido e Cotação'!F99=100),AO$31,IF(AND('Pedido e Cotação'!I99="ROX",'Pedido e Cotação'!F99=200),AP$31,IF(AND('Pedido e Cotação'!I99="ROX",'Pedido e Cotação'!F99=1000),AQ$31,"")))))))</f>
        <v/>
      </c>
      <c r="Z89" s="241" t="str">
        <f aca="false">IF('Pedido e Cotação'!I99=0,"",IF(AND('Pedido e Cotação'!I99="Dabcyl",'Pedido e Cotação'!F99=10),AL$30,IF(AND('Pedido e Cotação'!I99="Dabcyl",'Pedido e Cotação'!F99=25),AM$30,IF(AND('Pedido e Cotação'!I99="Dabcyl",'Pedido e Cotação'!F99=50),AN$30,IF(AND('Pedido e Cotação'!I99="Dabcyl",'Pedido e Cotação'!F99=100),AO$30,IF(AND('Pedido e Cotação'!I99="Dabcyl",'Pedido e Cotação'!F99=200),AP$30,IF(AND('Pedido e Cotação'!I99="Dabcyl",'Pedido e Cotação'!F99=1000),AQ$30,"")))))))</f>
        <v/>
      </c>
      <c r="AA89" s="242" t="str">
        <f aca="false">IF('Pedido e Cotação'!I99=0,"",IF(AND('Pedido e Cotação'!I99="Colesterol TEG",'Pedido e Cotação'!F99=10),AL$32,IF(AND('Pedido e Cotação'!I99="Colesterol TEG",'Pedido e Cotação'!F99=25),AM$32,IF(AND('Pedido e Cotação'!I99="Colesterol TEG",'Pedido e Cotação'!F99=50),AN$32,IF(AND('Pedido e Cotação'!I99="Colesterol TEG",'Pedido e Cotação'!F99=100),AO$32,IF(AND('Pedido e Cotação'!I99="Colesterol TEG",'Pedido e Cotação'!F99=200),AP$32,IF(AND('Pedido e Cotação'!I99="Colesterol TEG",'Pedido e Cotação'!F99=1000),AQ$32,"")))))))</f>
        <v/>
      </c>
      <c r="AB89" s="242" t="str">
        <f aca="false">IF('Pedido e Cotação'!I99=0,"",IF(AND('Pedido e Cotação'!I99="Ferroceno",'Pedido e Cotação'!F99=10),AL$33,IF(AND('Pedido e Cotação'!I99="Ferroceno",'Pedido e Cotação'!F99=25),AM$33,IF(AND('Pedido e Cotação'!I99="Ferroceno",'Pedido e Cotação'!F99=50),AN$33,IF(AND('Pedido e Cotação'!I99="Ferroceno",'Pedido e Cotação'!F99=100),AO$33,IF(AND('Pedido e Cotação'!I99="Ferroceno",'Pedido e Cotação'!F99=200),AP$33,IF(AND('Pedido e Cotação'!I99="Ferroceno",'Pedido e Cotação'!F99=1000),AQ$33,"")))))))</f>
        <v/>
      </c>
      <c r="AC89" s="242" t="str">
        <f aca="false">IF('Pedido e Cotação'!I99=0,"",IF(AND('Pedido e Cotação'!I99="Spacer C3",'Pedido e Cotação'!F99=10),AL$36,IF(AND('Pedido e Cotação'!I99="Spacer C3",'Pedido e Cotação'!F99=25),AM$36,IF(AND('Pedido e Cotação'!I99="Spacer C3",'Pedido e Cotação'!F99=50),AN$36,IF(AND('Pedido e Cotação'!I99="Spacer C3",'Pedido e Cotação'!F99=100),AO$36,IF(AND('Pedido e Cotação'!I99="Spacer C3",'Pedido e Cotação'!F99=200),AP$36,IF(AND('Pedido e Cotação'!I99="Spacer C3",'Pedido e Cotação'!F99=1000),AQ$36,"")))))))</f>
        <v/>
      </c>
      <c r="AD89" s="242" t="str">
        <f aca="false">IF('Pedido e Cotação'!I99=0,"",IF(AND('Pedido e Cotação'!I99="Spacer C6",'Pedido e Cotação'!F99=10),AL$37,IF(AND('Pedido e Cotação'!I99="Spacer C6",'Pedido e Cotação'!F99=25),AM$37,IF(AND('Pedido e Cotação'!I99="Spacer C6",'Pedido e Cotação'!F99=50),AN$37,IF(AND('Pedido e Cotação'!I99="Spacer C6",'Pedido e Cotação'!F99=100),AO$37,IF(AND('Pedido e Cotação'!I99="Spacer C6",'Pedido e Cotação'!F99=200),AP$37,IF(AND('Pedido e Cotação'!I99="Spacer C6",'Pedido e Cotação'!F99=1000),AQ$37,"")))))))</f>
        <v/>
      </c>
      <c r="AE89" s="242" t="str">
        <f aca="false">IF('Pedido e Cotação'!I99=0,"",IF(AND('Pedido e Cotação'!I99="Biotina",'Pedido e Cotação'!F99=10),AL$38,IF(AND('Pedido e Cotação'!I99="Biotina",'Pedido e Cotação'!F99=25),AM$38,IF(AND('Pedido e Cotação'!I99="Biotina",'Pedido e Cotação'!F99=50),AN$38,IF(AND('Pedido e Cotação'!I99="Biotina",'Pedido e Cotação'!F99=100),AO$38,IF(AND('Pedido e Cotação'!I99="Biotina",'Pedido e Cotação'!F99=200),AP$38,IF(AND('Pedido e Cotação'!I99="Biotina",'Pedido e Cotação'!F99=1000),AQ$38,"")))))))</f>
        <v/>
      </c>
      <c r="AF89" s="242" t="str">
        <f aca="false">IF('Pedido e Cotação'!I99=0,"",IF(AND('Pedido e Cotação'!I99="Fosforilação",'Pedido e Cotação'!F99=10),AL$39,IF(AND('Pedido e Cotação'!I99="Fosforilação",'Pedido e Cotação'!F99=25),AM$39,IF(AND('Pedido e Cotação'!I99="Fosforilação",'Pedido e Cotação'!F99=50),AN$39,IF(AND('Pedido e Cotação'!I99="Fosforilação",'Pedido e Cotação'!F99=100),AO$39,IF(AND('Pedido e Cotação'!I99="Fosforilação",'Pedido e Cotação'!F99=200),AP$39,IF(AND('Pedido e Cotação'!I99="Fosforilação",'Pedido e Cotação'!F99=1000),AQ$39,"")))))))</f>
        <v/>
      </c>
      <c r="AG89" s="242" t="str">
        <f aca="false">IF('Pedido e Cotação'!I99=0,"",IF(AND('Pedido e Cotação'!I99="Thiol C6",'Pedido e Cotação'!F99=10),AL$34,IF(AND('Pedido e Cotação'!I99="Thiol C6",'Pedido e Cotação'!F99=25),AM$34,IF(AND('Pedido e Cotação'!I99="Thiol C6",'Pedido e Cotação'!F99=50),AN$34,IF(AND('Pedido e Cotação'!I99="Thiol C6",'Pedido e Cotação'!F99=100),AO$34,IF(AND('Pedido e Cotação'!I99="Thiol C6",'Pedido e Cotação'!F99=200),AP$34,IF(AND('Pedido e Cotação'!I99="Thiol C6",'Pedido e Cotação'!F99=1000),AQ$34,"")))))))</f>
        <v/>
      </c>
      <c r="AH89" s="242" t="str">
        <f aca="false">IF('Pedido e Cotação'!I99=0,"",IF(AND('Pedido e Cotação'!I99="Dithiol Serinol",'Pedido e Cotação'!F99=10),AL$35,IF(AND('Pedido e Cotação'!I99="Dithiol Serinol",'Pedido e Cotação'!F99=25),AM$35,IF(AND('Pedido e Cotação'!I99="Dithiol Serinol",'Pedido e Cotação'!F99=50),AN$35,IF(AND('Pedido e Cotação'!I99="Dithiol Serinol",'Pedido e Cotação'!F99=100),AO$35,IF(AND('Pedido e Cotação'!I99="Dithiol Serinol",'Pedido e Cotação'!F99=200),AP$35,IF(AND('Pedido e Cotação'!I99="Dithiol Serinol",'Pedido e Cotação'!F99=1000),AQ$35,"")))))))</f>
        <v/>
      </c>
      <c r="AI89" s="241" t="n">
        <f aca="false">SUM(A89:AH89)</f>
        <v>0</v>
      </c>
    </row>
    <row r="90" customFormat="false" ht="12.75" hidden="false" customHeight="false" outlineLevel="0" collapsed="false">
      <c r="A90" s="241" t="str">
        <f aca="false">IF('Pedido e Cotação'!H100=0,"",IF(AND('Pedido e Cotação'!H100="FAM",'Pedido e Cotação'!F100=10),AL$6,IF(AND('Pedido e Cotação'!H100="FAM",'Pedido e Cotação'!F100=25),AM$6,IF(AND('Pedido e Cotação'!H100="FAM",'Pedido e Cotação'!F100=50),AN$6,IF(AND('Pedido e Cotação'!H100="FAM",'Pedido e Cotação'!F100=100),AO$6,IF(AND('Pedido e Cotação'!H100="FAM",'Pedido e Cotação'!F100=200),AP$6,IF(AND('Pedido e Cotação'!H100="FAM",'Pedido e Cotação'!F100=1000),AQ$6,"")))))))</f>
        <v/>
      </c>
      <c r="B90" s="241" t="str">
        <f aca="false">IF('Pedido e Cotação'!H100=0,"",IF(AND('Pedido e Cotação'!H100="Fosforilação",'Pedido e Cotação'!F100=10),AL$7,IF(AND('Pedido e Cotação'!H100="Fosforilação",'Pedido e Cotação'!F100=25),AM$7,IF(AND('Pedido e Cotação'!H100="Fosforilação",'Pedido e Cotação'!F100=50),AN$7,IF(AND('Pedido e Cotação'!H100="Fosforilação",'Pedido e Cotação'!F100=100),AO$7,IF(AND('Pedido e Cotação'!H100="Fosforilação",'Pedido e Cotação'!F100=200),AP$7,IF(AND('Pedido e Cotação'!H100="Fosforilação",'Pedido e Cotação'!F100=1000),AQ$7,"")))))))</f>
        <v/>
      </c>
      <c r="C90" s="241" t="str">
        <f aca="false">IF('Pedido e Cotação'!H100=0,"",IF(AND('Pedido e Cotação'!H100="Quasar 570",'Pedido e Cotação'!F100=10),AL$8,IF(AND('Pedido e Cotação'!H100="Quasar 570",'Pedido e Cotação'!F100=25),AM$8,IF(AND('Pedido e Cotação'!H100="Quasar 570",'Pedido e Cotação'!F100=50),AN$8,IF(AND('Pedido e Cotação'!H100="Quasar 570",'Pedido e Cotação'!F100=100),AO$8,IF(AND('Pedido e Cotação'!H100="Quasar 570",'Pedido e Cotação'!F100=200),AP$8,IF(AND('Pedido e Cotação'!H100="Quasar 570",'Pedido e Cotação'!F100=1000),AQ$8,"")))))))</f>
        <v/>
      </c>
      <c r="D90" s="241" t="str">
        <f aca="false">IF('Pedido e Cotação'!H100=0,"",IF(AND('Pedido e Cotação'!H100="Quasar 670",'Pedido e Cotação'!F100=10),AL$9,IF(AND('Pedido e Cotação'!H100="Quasar 670",'Pedido e Cotação'!F100=25),AM$9,IF(AND('Pedido e Cotação'!H100="Quasar 670",'Pedido e Cotação'!F100=50),AN$9,IF(AND('Pedido e Cotação'!H100="Quasar 670",'Pedido e Cotação'!F100=100),AO$9,IF(AND('Pedido e Cotação'!H100="Quasar 670",'Pedido e Cotação'!F100=200),AP$9,IF(AND('Pedido e Cotação'!H100="Quasar 670",'Pedido e Cotação'!F100=1000),AQ$9,"")))))))</f>
        <v/>
      </c>
      <c r="E90" s="241" t="str">
        <f aca="false">IF('Pedido e Cotação'!H100=0,"",IF(AND('Pedido e Cotação'!H100="Quasar 705",'Pedido e Cotação'!F100=10),AL$10,IF(AND('Pedido e Cotação'!H100="Quasar 705",'Pedido e Cotação'!F100=25),AM$10,IF(AND('Pedido e Cotação'!H100="Quasar 705",'Pedido e Cotação'!F100=50),AN$10,IF(AND('Pedido e Cotação'!H100="Quasar 705",'Pedido e Cotação'!F100=100),AO$10,IF(AND('Pedido e Cotação'!H100="Quasar 705",'Pedido e Cotação'!F100=200),AP$10,IF(AND('Pedido e Cotação'!H100="Quasar 705",'Pedido e Cotação'!F100=1000),AQ$10,"")))))))</f>
        <v/>
      </c>
      <c r="F90" s="241" t="str">
        <f aca="false">IF('Pedido e Cotação'!H100=0,"",IF(AND('Pedido e Cotação'!H100="CAL Flúor Orange 560",'Pedido e Cotação'!F100=10),AL$11,IF(AND('Pedido e Cotação'!H100="CAL Flúor Orange 560",'Pedido e Cotação'!F100=25),AM$11,IF(AND('Pedido e Cotação'!H100="CAL Flúor Orange 560",'Pedido e Cotação'!F100=50),AN$11,IF(AND('Pedido e Cotação'!H100="CAL Flúor Orange 560",'Pedido e Cotação'!F100=100),AO$11,IF(AND('Pedido e Cotação'!H100="CAL Flúor Orange 560",'Pedido e Cotação'!F100=200),AP$11,IF(AND('Pedido e Cotação'!H100="CAL Flúor Orange 560",'Pedido e Cotação'!F100=1000),AQ$11,"")))))))</f>
        <v/>
      </c>
      <c r="G90" s="241" t="str">
        <f aca="false">IF('Pedido e Cotação'!H100=0,"",IF(AND('Pedido e Cotação'!H100="CAL Flúor Red 590",'Pedido e Cotação'!F100=10),AL$12,IF(AND('Pedido e Cotação'!H100="CAL Flúor Red 590",'Pedido e Cotação'!F100=25),AM$12,IF(AND('Pedido e Cotação'!H100="CAL Flúor Red 590",'Pedido e Cotação'!F100=50),AN$12,IF(AND('Pedido e Cotação'!H100="CAL Flúor Red 590",'Pedido e Cotação'!F100=100),AO$12,IF(AND('Pedido e Cotação'!H100="CAL Flúor Red 590",'Pedido e Cotação'!F100=200),AP$12,IF(AND('Pedido e Cotação'!H100="CAL Flúor Red 590",'Pedido e Cotação'!F100=1000),AQ$12,"")))))))</f>
        <v/>
      </c>
      <c r="H90" s="241" t="str">
        <f aca="false">IF('Pedido e Cotação'!H100=0,"",IF(AND('Pedido e Cotação'!H100="CAL Flúor Red 610",'Pedido e Cotação'!F100=10),AL$13,IF(AND('Pedido e Cotação'!H100="CAL Flúor Red 610",'Pedido e Cotação'!F100=25),AM$13,IF(AND('Pedido e Cotação'!H100="CAL Flúor Red 610",'Pedido e Cotação'!F100=50),AN$13,IF(AND('Pedido e Cotação'!H100="CAL Flúor Red 610",'Pedido e Cotação'!F100=100),AO$13,IF(AND('Pedido e Cotação'!H100="CAL Flúor Red 610",'Pedido e Cotação'!F100=200),AP$13,IF(AND('Pedido e Cotação'!H100="CAL Flúor Red 610",'Pedido e Cotação'!F100=1000),AQ$13,"")))))))</f>
        <v/>
      </c>
      <c r="I90" s="241" t="str">
        <f aca="false">IF('Pedido e Cotação'!H100=0,"",IF(AND('Pedido e Cotação'!H100="TET",'Pedido e Cotação'!F100=10),AL$14,IF(AND('Pedido e Cotação'!H100="TET",'Pedido e Cotação'!F100=25),AM$14,IF(AND('Pedido e Cotação'!H100="TET",'Pedido e Cotação'!F100=50),AN$14,IF(AND('Pedido e Cotação'!H100="TET",'Pedido e Cotação'!F100=100),AO$14,IF(AND('Pedido e Cotação'!H100="TET",'Pedido e Cotação'!F100=200),AP$14,IF(AND('Pedido e Cotação'!H100="TET",'Pedido e Cotação'!F100=1000),AQ$14,"")))))))</f>
        <v/>
      </c>
      <c r="J90" s="241" t="str">
        <f aca="false">IF('Pedido e Cotação'!H100=0,"",IF(AND('Pedido e Cotação'!H100="PEG-6",'Pedido e Cotação'!F100=10),AL$19,IF(AND('Pedido e Cotação'!H100="PEG-6",'Pedido e Cotação'!F100=25),AM$19,IF(AND('Pedido e Cotação'!H100="PEG-6",'Pedido e Cotação'!F100=50),AN$19,IF(AND('Pedido e Cotação'!H100="PEG-6",'Pedido e Cotação'!F100=100),AO$19,IF(AND('Pedido e Cotação'!H100="PEG-6",'Pedido e Cotação'!F100=200),AP$19,IF(AND('Pedido e Cotação'!H100="PEG-6",'Pedido e Cotação'!F100=1000),AQ$19,"")))))))</f>
        <v/>
      </c>
      <c r="K90" s="241" t="str">
        <f aca="false">IF('Pedido e Cotação'!H100=0,"",IF(AND('Pedido e Cotação'!H100="Biotina",'Pedido e Cotação'!F100=10),AL$18,IF(AND('Pedido e Cotação'!H100="Biotina",'Pedido e Cotação'!F100=25),AM$18,IF(AND('Pedido e Cotação'!H100="Biotina",'Pedido e Cotação'!F100=50),AN$18,IF(AND('Pedido e Cotação'!H100="Biotina",'Pedido e Cotação'!F100=100),AO$18,IF(AND('Pedido e Cotação'!H100="Biotina",'Pedido e Cotação'!F100=200),AP$18,IF(AND('Pedido e Cotação'!H100="Biotina",'Pedido e Cotação'!F100=1000),AQ$18,"")))))))</f>
        <v/>
      </c>
      <c r="L90" s="241" t="str">
        <f aca="false">IF('Pedido e Cotação'!H100=0,"",IF(AND('Pedido e Cotação'!H100="Thiol C6",'Pedido e Cotação'!F100=10),AL$22,IF(AND('Pedido e Cotação'!H100="Thiol C6",'Pedido e Cotação'!F100=25),AM$22,IF(AND('Pedido e Cotação'!H100="Thiol C6",'Pedido e Cotação'!F100=50),AN$22,IF(AND('Pedido e Cotação'!H100="Thiol C6",'Pedido e Cotação'!F100=100),AO$22,IF(AND('Pedido e Cotação'!H100="Thiol C6",'Pedido e Cotação'!F100=200),AP$22,IF(AND('Pedido e Cotação'!H100="Thiol C6",'Pedido e Cotação'!F100=1000),AQ$22,"")))))))</f>
        <v/>
      </c>
      <c r="M90" s="241" t="str">
        <f aca="false">IF('Pedido e Cotação'!H100=0,"",IF(AND('Pedido e Cotação'!H100="Cy3",'Pedido e Cotação'!F100=10),AL$16,IF(AND('Pedido e Cotação'!H100="Cy3",'Pedido e Cotação'!F100=25),AM$16,IF(AND('Pedido e Cotação'!H100="Cy3",'Pedido e Cotação'!F100=50),AN$16,IF(AND('Pedido e Cotação'!H100="Cy3",'Pedido e Cotação'!F100=100),AO$16,IF(AND('Pedido e Cotação'!H100="Cy3",'Pedido e Cotação'!F100=200),AP$16,IF(AND('Pedido e Cotação'!H100="Cy3",'Pedido e Cotação'!F100=1000),AQ$16,"")))))))</f>
        <v/>
      </c>
      <c r="N90" s="241" t="str">
        <f aca="false">IF('Pedido e Cotação'!H100=0,"",IF(AND('Pedido e Cotação'!H100="Cy5",'Pedido e Cotação'!F100=10),AL$17,IF(AND('Pedido e Cotação'!H100="Cy5",'Pedido e Cotação'!F100=25),AM$17,IF(AND('Pedido e Cotação'!H100="Cy5",'Pedido e Cotação'!F100=50),AN$17,IF(AND('Pedido e Cotação'!H100="Cy5",'Pedido e Cotação'!F100=100),AO$17,IF(AND('Pedido e Cotação'!H100="Cy5",'Pedido e Cotação'!F100=200),AP$17,IF(AND('Pedido e Cotação'!H100="Cy5",'Pedido e Cotação'!F100=1000),AQ$17,"")))))))</f>
        <v/>
      </c>
      <c r="O90" s="241" t="str">
        <f aca="false">IF('Pedido e Cotação'!H100=0,"",IF(AND('Pedido e Cotação'!H100="C3 Spacer",'Pedido e Cotação'!F100=10),AL$20,IF(AND('Pedido e Cotação'!H100="C3 Spacer",'Pedido e Cotação'!F100=25),AM$20,IF(AND('Pedido e Cotação'!H100="C3 Spacer",'Pedido e Cotação'!F100=50),AN$20,IF(AND('Pedido e Cotação'!H100="C3 Spacer",'Pedido e Cotação'!F100=100),AO$20,IF(AND('Pedido e Cotação'!H100="C3 Spacer",'Pedido e Cotação'!F100=200),AP$20,IF(AND('Pedido e Cotação'!H100="C3 Spacer",'Pedido e Cotação'!F100=1000),AQ$20,"")))))))</f>
        <v/>
      </c>
      <c r="P90" s="241" t="str">
        <f aca="false">IF('Pedido e Cotação'!H100=0,"",IF(AND('Pedido e Cotação'!H100="C6 Spacer",'Pedido e Cotação'!F100=10),AL$21,IF(AND('Pedido e Cotação'!H100="C6 Spacer",'Pedido e Cotação'!F100=25),AM$21,IF(AND('Pedido e Cotação'!H100="C6 Spacer",'Pedido e Cotação'!F100=50),AN$21,IF(AND('Pedido e Cotação'!H100="C6 Spacer",'Pedido e Cotação'!F100=100),AO$21,IF(AND('Pedido e Cotação'!H100="C6 Spacer",'Pedido e Cotação'!F100=200),AP$21,IF(AND('Pedido e Cotação'!H100="C6 Spacer",'Pedido e Cotação'!F100=1000),AQ$21,"")))))))</f>
        <v/>
      </c>
      <c r="Q90" s="241" t="str">
        <f aca="false">IF('Pedido e Cotação'!H100=0,"",IF(AND('Pedido e Cotação'!H100="HEX",'Pedido e Cotação'!F100=10),AL$15,IF(AND('Pedido e Cotação'!H100="HEX",'Pedido e Cotação'!F100=25),AM$15,IF(AND('Pedido e Cotação'!H100="HEX",'Pedido e Cotação'!F100=50),AN$15,IF(AND('Pedido e Cotação'!H100="HEX",'Pedido e Cotação'!F100=100),AO$15,IF(AND('Pedido e Cotação'!H100="HEX",'Pedido e Cotação'!F100=200),AP$15,IF(AND('Pedido e Cotação'!H100="HEX",'Pedido e Cotação'!F100=1000),AQ$15,"")))))))</f>
        <v/>
      </c>
      <c r="R90" s="241" t="str">
        <f aca="false">IF('Pedido e Cotação'!H100=0,"",IF(AND('Pedido e Cotação'!H100="Amino C6",'Pedido e Cotação'!F100=10),AL$23,IF(AND('Pedido e Cotação'!H100="Amino C6",'Pedido e Cotação'!F100=25),AM$23,IF(AND('Pedido e Cotação'!H100="Amino C6",'Pedido e Cotação'!F100=50),AN$23,IF(AND('Pedido e Cotação'!H100="Amino C6",'Pedido e Cotação'!F100=100),AO$23,IF(AND('Pedido e Cotação'!H100="Amino C6",'Pedido e Cotação'!F100=200),AP$23,IF(AND('Pedido e Cotação'!H100="Amino C6",'Pedido e Cotação'!F100=1000),AQ$23,"")))))))</f>
        <v/>
      </c>
      <c r="S90" s="241" t="str">
        <f aca="false">IF('Pedido e Cotação'!I100=0,"",IF(AND('Pedido e Cotação'!I100="FAM",'Pedido e Cotação'!F100=10),AL$24,IF(AND('Pedido e Cotação'!I100="FAM",'Pedido e Cotação'!F100=25),AM$24,IF(AND('Pedido e Cotação'!I100="FAM",'Pedido e Cotação'!F100=50),AN$24,IF(AND('Pedido e Cotação'!I100="FAM",'Pedido e Cotação'!F100=100),AO$24,IF(AND('Pedido e Cotação'!I100="FAM",'Pedido e Cotação'!F100=200),AP$24,IF(AND('Pedido e Cotação'!I100="FAM",'Pedido e Cotação'!F100=1000),AQ$24,"")))))))</f>
        <v/>
      </c>
      <c r="T90" s="241" t="str">
        <f aca="false">IF('Pedido e Cotação'!I100=0,"",IF(AND('Pedido e Cotação'!I100="Amino On",'Pedido e Cotação'!F100=10),AL$25,IF(AND('Pedido e Cotação'!I100="Amino On",'Pedido e Cotação'!F100=25),AM$25,IF(AND('Pedido e Cotação'!I100="Amino On",'Pedido e Cotação'!F100=50),AN$25,IF(AND('Pedido e Cotação'!I100="Amino On",'Pedido e Cotação'!F100=100),AO$25,IF(AND('Pedido e Cotação'!I100="Amino On",'Pedido e Cotação'!F100=200),AP$25,IF(AND('Pedido e Cotação'!I100="Amino On",'Pedido e Cotação'!F100=1000),AQ$25,"")))))))</f>
        <v/>
      </c>
      <c r="U90" s="241" t="str">
        <f aca="false">IF('Pedido e Cotação'!I100=0,"",IF(AND('Pedido e Cotação'!I100="TAMRA",'Pedido e Cotação'!F100=10),AL$26,IF(AND('Pedido e Cotação'!I100="TAMRA",'Pedido e Cotação'!F100=25),AM$26,IF(AND('Pedido e Cotação'!I100="TAMRA",'Pedido e Cotação'!F100=50),AN$26,IF(AND('Pedido e Cotação'!I100="TAMRA",'Pedido e Cotação'!F100=100),AO$26,IF(AND('Pedido e Cotação'!I100="TAMRA",'Pedido e Cotação'!F100=200),AP$26,IF(AND('Pedido e Cotação'!I100="TAMRA",'Pedido e Cotação'!F100=1000),AQ$26,"")))))))</f>
        <v/>
      </c>
      <c r="V90" s="241" t="str">
        <f aca="false">IF('Pedido e Cotação'!I100=0,"",IF(AND('Pedido e Cotação'!I100="BHQ 1",'Pedido e Cotação'!F100=10),AL$27,IF(AND('Pedido e Cotação'!I100="BHQ 1",'Pedido e Cotação'!F100=25),AM$27,IF(AND('Pedido e Cotação'!I100="BHQ 1",'Pedido e Cotação'!F100=50),AN$27,IF(AND('Pedido e Cotação'!I100="BHQ 1",'Pedido e Cotação'!F100=100),AO$27,IF(AND('Pedido e Cotação'!I100="BHQ 1",'Pedido e Cotação'!F100=200),AP$27,IF(AND('Pedido e Cotação'!I100="BHQ 1",'Pedido e Cotação'!F100=1000),AQ$27,"")))))))</f>
        <v/>
      </c>
      <c r="W90" s="241" t="str">
        <f aca="false">IF('Pedido e Cotação'!I100=0,"",IF(AND('Pedido e Cotação'!I100="BHQ 2",'Pedido e Cotação'!F100=10),AL$28,IF(AND('Pedido e Cotação'!I100="BHQ 2",'Pedido e Cotação'!F100=25),AM$28,IF(AND('Pedido e Cotação'!I100="BHQ 2",'Pedido e Cotação'!F100=50),AN$28,IF(AND('Pedido e Cotação'!I100="BHQ 2",'Pedido e Cotação'!F100=100),AO$28,IF(AND('Pedido e Cotação'!I100="BHQ 2",'Pedido e Cotação'!F100=200),AP$28,IF(AND('Pedido e Cotação'!I100="BHQ 2",'Pedido e Cotação'!F100=1000),AQ$28,"")))))))</f>
        <v/>
      </c>
      <c r="X90" s="241" t="str">
        <f aca="false">IF('Pedido e Cotação'!I100=0,"",IF(AND('Pedido e Cotação'!I100="BHQ 3",'Pedido e Cotação'!F100=10),AL$29,IF(AND('Pedido e Cotação'!I100="BHQ 3",'Pedido e Cotação'!F100=25),AM$29,IF(AND('Pedido e Cotação'!I100="BHQ 3",'Pedido e Cotação'!F100=50),AN$29,IF(AND('Pedido e Cotação'!I100="BHQ 3",'Pedido e Cotação'!F100=100),AO$29,IF(AND('Pedido e Cotação'!I100="BHQ 3",'Pedido e Cotação'!F100=200),AP$29,IF(AND('Pedido e Cotação'!I100="BHQ 3",'Pedido e Cotação'!F100=1000),AQ$29,"")))))))</f>
        <v/>
      </c>
      <c r="Y90" s="241" t="str">
        <f aca="false">IF('Pedido e Cotação'!I100=0,"",IF(AND('Pedido e Cotação'!I100="ROX",'Pedido e Cotação'!F100=10),AL$31,IF(AND('Pedido e Cotação'!I100="ROX",'Pedido e Cotação'!F100=25),AM$31,IF(AND('Pedido e Cotação'!I100="ROX",'Pedido e Cotação'!F100=50),AN$31,IF(AND('Pedido e Cotação'!I100="ROX",'Pedido e Cotação'!F100=100),AO$31,IF(AND('Pedido e Cotação'!I100="ROX",'Pedido e Cotação'!F100=200),AP$31,IF(AND('Pedido e Cotação'!I100="ROX",'Pedido e Cotação'!F100=1000),AQ$31,"")))))))</f>
        <v/>
      </c>
      <c r="Z90" s="241" t="str">
        <f aca="false">IF('Pedido e Cotação'!I100=0,"",IF(AND('Pedido e Cotação'!I100="Dabcyl",'Pedido e Cotação'!F100=10),AL$30,IF(AND('Pedido e Cotação'!I100="Dabcyl",'Pedido e Cotação'!F100=25),AM$30,IF(AND('Pedido e Cotação'!I100="Dabcyl",'Pedido e Cotação'!F100=50),AN$30,IF(AND('Pedido e Cotação'!I100="Dabcyl",'Pedido e Cotação'!F100=100),AO$30,IF(AND('Pedido e Cotação'!I100="Dabcyl",'Pedido e Cotação'!F100=200),AP$30,IF(AND('Pedido e Cotação'!I100="Dabcyl",'Pedido e Cotação'!F100=1000),AQ$30,"")))))))</f>
        <v/>
      </c>
      <c r="AA90" s="242" t="str">
        <f aca="false">IF('Pedido e Cotação'!I100=0,"",IF(AND('Pedido e Cotação'!I100="Colesterol TEG",'Pedido e Cotação'!F100=10),AL$32,IF(AND('Pedido e Cotação'!I100="Colesterol TEG",'Pedido e Cotação'!F100=25),AM$32,IF(AND('Pedido e Cotação'!I100="Colesterol TEG",'Pedido e Cotação'!F100=50),AN$32,IF(AND('Pedido e Cotação'!I100="Colesterol TEG",'Pedido e Cotação'!F100=100),AO$32,IF(AND('Pedido e Cotação'!I100="Colesterol TEG",'Pedido e Cotação'!F100=200),AP$32,IF(AND('Pedido e Cotação'!I100="Colesterol TEG",'Pedido e Cotação'!F100=1000),AQ$32,"")))))))</f>
        <v/>
      </c>
      <c r="AB90" s="242" t="str">
        <f aca="false">IF('Pedido e Cotação'!I100=0,"",IF(AND('Pedido e Cotação'!I100="Ferroceno",'Pedido e Cotação'!F100=10),AL$33,IF(AND('Pedido e Cotação'!I100="Ferroceno",'Pedido e Cotação'!F100=25),AM$33,IF(AND('Pedido e Cotação'!I100="Ferroceno",'Pedido e Cotação'!F100=50),AN$33,IF(AND('Pedido e Cotação'!I100="Ferroceno",'Pedido e Cotação'!F100=100),AO$33,IF(AND('Pedido e Cotação'!I100="Ferroceno",'Pedido e Cotação'!F100=200),AP$33,IF(AND('Pedido e Cotação'!I100="Ferroceno",'Pedido e Cotação'!F100=1000),AQ$33,"")))))))</f>
        <v/>
      </c>
      <c r="AC90" s="242" t="str">
        <f aca="false">IF('Pedido e Cotação'!I100=0,"",IF(AND('Pedido e Cotação'!I100="Spacer C3",'Pedido e Cotação'!F100=10),AL$36,IF(AND('Pedido e Cotação'!I100="Spacer C3",'Pedido e Cotação'!F100=25),AM$36,IF(AND('Pedido e Cotação'!I100="Spacer C3",'Pedido e Cotação'!F100=50),AN$36,IF(AND('Pedido e Cotação'!I100="Spacer C3",'Pedido e Cotação'!F100=100),AO$36,IF(AND('Pedido e Cotação'!I100="Spacer C3",'Pedido e Cotação'!F100=200),AP$36,IF(AND('Pedido e Cotação'!I100="Spacer C3",'Pedido e Cotação'!F100=1000),AQ$36,"")))))))</f>
        <v/>
      </c>
      <c r="AD90" s="242" t="str">
        <f aca="false">IF('Pedido e Cotação'!I100=0,"",IF(AND('Pedido e Cotação'!I100="Spacer C6",'Pedido e Cotação'!F100=10),AL$37,IF(AND('Pedido e Cotação'!I100="Spacer C6",'Pedido e Cotação'!F100=25),AM$37,IF(AND('Pedido e Cotação'!I100="Spacer C6",'Pedido e Cotação'!F100=50),AN$37,IF(AND('Pedido e Cotação'!I100="Spacer C6",'Pedido e Cotação'!F100=100),AO$37,IF(AND('Pedido e Cotação'!I100="Spacer C6",'Pedido e Cotação'!F100=200),AP$37,IF(AND('Pedido e Cotação'!I100="Spacer C6",'Pedido e Cotação'!F100=1000),AQ$37,"")))))))</f>
        <v/>
      </c>
      <c r="AE90" s="242" t="str">
        <f aca="false">IF('Pedido e Cotação'!I100=0,"",IF(AND('Pedido e Cotação'!I100="Biotina",'Pedido e Cotação'!F100=10),AL$38,IF(AND('Pedido e Cotação'!I100="Biotina",'Pedido e Cotação'!F100=25),AM$38,IF(AND('Pedido e Cotação'!I100="Biotina",'Pedido e Cotação'!F100=50),AN$38,IF(AND('Pedido e Cotação'!I100="Biotina",'Pedido e Cotação'!F100=100),AO$38,IF(AND('Pedido e Cotação'!I100="Biotina",'Pedido e Cotação'!F100=200),AP$38,IF(AND('Pedido e Cotação'!I100="Biotina",'Pedido e Cotação'!F100=1000),AQ$38,"")))))))</f>
        <v/>
      </c>
      <c r="AF90" s="242" t="str">
        <f aca="false">IF('Pedido e Cotação'!I100=0,"",IF(AND('Pedido e Cotação'!I100="Fosforilação",'Pedido e Cotação'!F100=10),AL$39,IF(AND('Pedido e Cotação'!I100="Fosforilação",'Pedido e Cotação'!F100=25),AM$39,IF(AND('Pedido e Cotação'!I100="Fosforilação",'Pedido e Cotação'!F100=50),AN$39,IF(AND('Pedido e Cotação'!I100="Fosforilação",'Pedido e Cotação'!F100=100),AO$39,IF(AND('Pedido e Cotação'!I100="Fosforilação",'Pedido e Cotação'!F100=200),AP$39,IF(AND('Pedido e Cotação'!I100="Fosforilação",'Pedido e Cotação'!F100=1000),AQ$39,"")))))))</f>
        <v/>
      </c>
      <c r="AG90" s="242" t="str">
        <f aca="false">IF('Pedido e Cotação'!I100=0,"",IF(AND('Pedido e Cotação'!I100="Thiol C6",'Pedido e Cotação'!F100=10),AL$34,IF(AND('Pedido e Cotação'!I100="Thiol C6",'Pedido e Cotação'!F100=25),AM$34,IF(AND('Pedido e Cotação'!I100="Thiol C6",'Pedido e Cotação'!F100=50),AN$34,IF(AND('Pedido e Cotação'!I100="Thiol C6",'Pedido e Cotação'!F100=100),AO$34,IF(AND('Pedido e Cotação'!I100="Thiol C6",'Pedido e Cotação'!F100=200),AP$34,IF(AND('Pedido e Cotação'!I100="Thiol C6",'Pedido e Cotação'!F100=1000),AQ$34,"")))))))</f>
        <v/>
      </c>
      <c r="AH90" s="242" t="str">
        <f aca="false">IF('Pedido e Cotação'!I100=0,"",IF(AND('Pedido e Cotação'!I100="Dithiol Serinol",'Pedido e Cotação'!F100=10),AL$35,IF(AND('Pedido e Cotação'!I100="Dithiol Serinol",'Pedido e Cotação'!F100=25),AM$35,IF(AND('Pedido e Cotação'!I100="Dithiol Serinol",'Pedido e Cotação'!F100=50),AN$35,IF(AND('Pedido e Cotação'!I100="Dithiol Serinol",'Pedido e Cotação'!F100=100),AO$35,IF(AND('Pedido e Cotação'!I100="Dithiol Serinol",'Pedido e Cotação'!F100=200),AP$35,IF(AND('Pedido e Cotação'!I100="Dithiol Serinol",'Pedido e Cotação'!F100=1000),AQ$35,"")))))))</f>
        <v/>
      </c>
      <c r="AI90" s="241" t="n">
        <f aca="false">SUM(A90:AH90)</f>
        <v>0</v>
      </c>
    </row>
    <row r="91" customFormat="false" ht="12.75" hidden="false" customHeight="false" outlineLevel="0" collapsed="false">
      <c r="A91" s="241" t="str">
        <f aca="false">IF('Pedido e Cotação'!H101=0,"",IF(AND('Pedido e Cotação'!H101="FAM",'Pedido e Cotação'!F101=10),AL$6,IF(AND('Pedido e Cotação'!H101="FAM",'Pedido e Cotação'!F101=25),AM$6,IF(AND('Pedido e Cotação'!H101="FAM",'Pedido e Cotação'!F101=50),AN$6,IF(AND('Pedido e Cotação'!H101="FAM",'Pedido e Cotação'!F101=100),AO$6,IF(AND('Pedido e Cotação'!H101="FAM",'Pedido e Cotação'!F101=200),AP$6,IF(AND('Pedido e Cotação'!H101="FAM",'Pedido e Cotação'!F101=1000),AQ$6,"")))))))</f>
        <v/>
      </c>
      <c r="B91" s="241" t="str">
        <f aca="false">IF('Pedido e Cotação'!H101=0,"",IF(AND('Pedido e Cotação'!H101="Fosforilação",'Pedido e Cotação'!F101=10),AL$7,IF(AND('Pedido e Cotação'!H101="Fosforilação",'Pedido e Cotação'!F101=25),AM$7,IF(AND('Pedido e Cotação'!H101="Fosforilação",'Pedido e Cotação'!F101=50),AN$7,IF(AND('Pedido e Cotação'!H101="Fosforilação",'Pedido e Cotação'!F101=100),AO$7,IF(AND('Pedido e Cotação'!H101="Fosforilação",'Pedido e Cotação'!F101=200),AP$7,IF(AND('Pedido e Cotação'!H101="Fosforilação",'Pedido e Cotação'!F101=1000),AQ$7,"")))))))</f>
        <v/>
      </c>
      <c r="C91" s="241" t="str">
        <f aca="false">IF('Pedido e Cotação'!H101=0,"",IF(AND('Pedido e Cotação'!H101="Quasar 570",'Pedido e Cotação'!F101=10),AL$8,IF(AND('Pedido e Cotação'!H101="Quasar 570",'Pedido e Cotação'!F101=25),AM$8,IF(AND('Pedido e Cotação'!H101="Quasar 570",'Pedido e Cotação'!F101=50),AN$8,IF(AND('Pedido e Cotação'!H101="Quasar 570",'Pedido e Cotação'!F101=100),AO$8,IF(AND('Pedido e Cotação'!H101="Quasar 570",'Pedido e Cotação'!F101=200),AP$8,IF(AND('Pedido e Cotação'!H101="Quasar 570",'Pedido e Cotação'!F101=1000),AQ$8,"")))))))</f>
        <v/>
      </c>
      <c r="D91" s="241" t="str">
        <f aca="false">IF('Pedido e Cotação'!H101=0,"",IF(AND('Pedido e Cotação'!H101="Quasar 670",'Pedido e Cotação'!F101=10),AL$9,IF(AND('Pedido e Cotação'!H101="Quasar 670",'Pedido e Cotação'!F101=25),AM$9,IF(AND('Pedido e Cotação'!H101="Quasar 670",'Pedido e Cotação'!F101=50),AN$9,IF(AND('Pedido e Cotação'!H101="Quasar 670",'Pedido e Cotação'!F101=100),AO$9,IF(AND('Pedido e Cotação'!H101="Quasar 670",'Pedido e Cotação'!F101=200),AP$9,IF(AND('Pedido e Cotação'!H101="Quasar 670",'Pedido e Cotação'!F101=1000),AQ$9,"")))))))</f>
        <v/>
      </c>
      <c r="E91" s="241" t="str">
        <f aca="false">IF('Pedido e Cotação'!H101=0,"",IF(AND('Pedido e Cotação'!H101="Quasar 705",'Pedido e Cotação'!F101=10),AL$10,IF(AND('Pedido e Cotação'!H101="Quasar 705",'Pedido e Cotação'!F101=25),AM$10,IF(AND('Pedido e Cotação'!H101="Quasar 705",'Pedido e Cotação'!F101=50),AN$10,IF(AND('Pedido e Cotação'!H101="Quasar 705",'Pedido e Cotação'!F101=100),AO$10,IF(AND('Pedido e Cotação'!H101="Quasar 705",'Pedido e Cotação'!F101=200),AP$10,IF(AND('Pedido e Cotação'!H101="Quasar 705",'Pedido e Cotação'!F101=1000),AQ$10,"")))))))</f>
        <v/>
      </c>
      <c r="F91" s="241" t="str">
        <f aca="false">IF('Pedido e Cotação'!H101=0,"",IF(AND('Pedido e Cotação'!H101="CAL Flúor Orange 560",'Pedido e Cotação'!F101=10),AL$11,IF(AND('Pedido e Cotação'!H101="CAL Flúor Orange 560",'Pedido e Cotação'!F101=25),AM$11,IF(AND('Pedido e Cotação'!H101="CAL Flúor Orange 560",'Pedido e Cotação'!F101=50),AN$11,IF(AND('Pedido e Cotação'!H101="CAL Flúor Orange 560",'Pedido e Cotação'!F101=100),AO$11,IF(AND('Pedido e Cotação'!H101="CAL Flúor Orange 560",'Pedido e Cotação'!F101=200),AP$11,IF(AND('Pedido e Cotação'!H101="CAL Flúor Orange 560",'Pedido e Cotação'!F101=1000),AQ$11,"")))))))</f>
        <v/>
      </c>
      <c r="G91" s="241" t="str">
        <f aca="false">IF('Pedido e Cotação'!H101=0,"",IF(AND('Pedido e Cotação'!H101="CAL Flúor Red 590",'Pedido e Cotação'!F101=10),AL$12,IF(AND('Pedido e Cotação'!H101="CAL Flúor Red 590",'Pedido e Cotação'!F101=25),AM$12,IF(AND('Pedido e Cotação'!H101="CAL Flúor Red 590",'Pedido e Cotação'!F101=50),AN$12,IF(AND('Pedido e Cotação'!H101="CAL Flúor Red 590",'Pedido e Cotação'!F101=100),AO$12,IF(AND('Pedido e Cotação'!H101="CAL Flúor Red 590",'Pedido e Cotação'!F101=200),AP$12,IF(AND('Pedido e Cotação'!H101="CAL Flúor Red 590",'Pedido e Cotação'!F101=1000),AQ$12,"")))))))</f>
        <v/>
      </c>
      <c r="H91" s="241" t="str">
        <f aca="false">IF('Pedido e Cotação'!H101=0,"",IF(AND('Pedido e Cotação'!H101="CAL Flúor Red 610",'Pedido e Cotação'!F101=10),AL$13,IF(AND('Pedido e Cotação'!H101="CAL Flúor Red 610",'Pedido e Cotação'!F101=25),AM$13,IF(AND('Pedido e Cotação'!H101="CAL Flúor Red 610",'Pedido e Cotação'!F101=50),AN$13,IF(AND('Pedido e Cotação'!H101="CAL Flúor Red 610",'Pedido e Cotação'!F101=100),AO$13,IF(AND('Pedido e Cotação'!H101="CAL Flúor Red 610",'Pedido e Cotação'!F101=200),AP$13,IF(AND('Pedido e Cotação'!H101="CAL Flúor Red 610",'Pedido e Cotação'!F101=1000),AQ$13,"")))))))</f>
        <v/>
      </c>
      <c r="I91" s="241" t="str">
        <f aca="false">IF('Pedido e Cotação'!H101=0,"",IF(AND('Pedido e Cotação'!H101="TET",'Pedido e Cotação'!F101=10),AL$14,IF(AND('Pedido e Cotação'!H101="TET",'Pedido e Cotação'!F101=25),AM$14,IF(AND('Pedido e Cotação'!H101="TET",'Pedido e Cotação'!F101=50),AN$14,IF(AND('Pedido e Cotação'!H101="TET",'Pedido e Cotação'!F101=100),AO$14,IF(AND('Pedido e Cotação'!H101="TET",'Pedido e Cotação'!F101=200),AP$14,IF(AND('Pedido e Cotação'!H101="TET",'Pedido e Cotação'!F101=1000),AQ$14,"")))))))</f>
        <v/>
      </c>
      <c r="J91" s="241" t="str">
        <f aca="false">IF('Pedido e Cotação'!H101=0,"",IF(AND('Pedido e Cotação'!H101="PEG-6",'Pedido e Cotação'!F101=10),AL$19,IF(AND('Pedido e Cotação'!H101="PEG-6",'Pedido e Cotação'!F101=25),AM$19,IF(AND('Pedido e Cotação'!H101="PEG-6",'Pedido e Cotação'!F101=50),AN$19,IF(AND('Pedido e Cotação'!H101="PEG-6",'Pedido e Cotação'!F101=100),AO$19,IF(AND('Pedido e Cotação'!H101="PEG-6",'Pedido e Cotação'!F101=200),AP$19,IF(AND('Pedido e Cotação'!H101="PEG-6",'Pedido e Cotação'!F101=1000),AQ$19,"")))))))</f>
        <v/>
      </c>
      <c r="K91" s="241" t="str">
        <f aca="false">IF('Pedido e Cotação'!H101=0,"",IF(AND('Pedido e Cotação'!H101="Biotina",'Pedido e Cotação'!F101=10),AL$18,IF(AND('Pedido e Cotação'!H101="Biotina",'Pedido e Cotação'!F101=25),AM$18,IF(AND('Pedido e Cotação'!H101="Biotina",'Pedido e Cotação'!F101=50),AN$18,IF(AND('Pedido e Cotação'!H101="Biotina",'Pedido e Cotação'!F101=100),AO$18,IF(AND('Pedido e Cotação'!H101="Biotina",'Pedido e Cotação'!F101=200),AP$18,IF(AND('Pedido e Cotação'!H101="Biotina",'Pedido e Cotação'!F101=1000),AQ$18,"")))))))</f>
        <v/>
      </c>
      <c r="L91" s="241" t="str">
        <f aca="false">IF('Pedido e Cotação'!H101=0,"",IF(AND('Pedido e Cotação'!H101="Thiol C6",'Pedido e Cotação'!F101=10),AL$22,IF(AND('Pedido e Cotação'!H101="Thiol C6",'Pedido e Cotação'!F101=25),AM$22,IF(AND('Pedido e Cotação'!H101="Thiol C6",'Pedido e Cotação'!F101=50),AN$22,IF(AND('Pedido e Cotação'!H101="Thiol C6",'Pedido e Cotação'!F101=100),AO$22,IF(AND('Pedido e Cotação'!H101="Thiol C6",'Pedido e Cotação'!F101=200),AP$22,IF(AND('Pedido e Cotação'!H101="Thiol C6",'Pedido e Cotação'!F101=1000),AQ$22,"")))))))</f>
        <v/>
      </c>
      <c r="M91" s="241" t="str">
        <f aca="false">IF('Pedido e Cotação'!H101=0,"",IF(AND('Pedido e Cotação'!H101="Cy3",'Pedido e Cotação'!F101=10),AL$16,IF(AND('Pedido e Cotação'!H101="Cy3",'Pedido e Cotação'!F101=25),AM$16,IF(AND('Pedido e Cotação'!H101="Cy3",'Pedido e Cotação'!F101=50),AN$16,IF(AND('Pedido e Cotação'!H101="Cy3",'Pedido e Cotação'!F101=100),AO$16,IF(AND('Pedido e Cotação'!H101="Cy3",'Pedido e Cotação'!F101=200),AP$16,IF(AND('Pedido e Cotação'!H101="Cy3",'Pedido e Cotação'!F101=1000),AQ$16,"")))))))</f>
        <v/>
      </c>
      <c r="N91" s="241" t="str">
        <f aca="false">IF('Pedido e Cotação'!H101=0,"",IF(AND('Pedido e Cotação'!H101="Cy5",'Pedido e Cotação'!F101=10),AL$17,IF(AND('Pedido e Cotação'!H101="Cy5",'Pedido e Cotação'!F101=25),AM$17,IF(AND('Pedido e Cotação'!H101="Cy5",'Pedido e Cotação'!F101=50),AN$17,IF(AND('Pedido e Cotação'!H101="Cy5",'Pedido e Cotação'!F101=100),AO$17,IF(AND('Pedido e Cotação'!H101="Cy5",'Pedido e Cotação'!F101=200),AP$17,IF(AND('Pedido e Cotação'!H101="Cy5",'Pedido e Cotação'!F101=1000),AQ$17,"")))))))</f>
        <v/>
      </c>
      <c r="O91" s="241" t="str">
        <f aca="false">IF('Pedido e Cotação'!H101=0,"",IF(AND('Pedido e Cotação'!H101="C3 Spacer",'Pedido e Cotação'!F101=10),AL$20,IF(AND('Pedido e Cotação'!H101="C3 Spacer",'Pedido e Cotação'!F101=25),AM$20,IF(AND('Pedido e Cotação'!H101="C3 Spacer",'Pedido e Cotação'!F101=50),AN$20,IF(AND('Pedido e Cotação'!H101="C3 Spacer",'Pedido e Cotação'!F101=100),AO$20,IF(AND('Pedido e Cotação'!H101="C3 Spacer",'Pedido e Cotação'!F101=200),AP$20,IF(AND('Pedido e Cotação'!H101="C3 Spacer",'Pedido e Cotação'!F101=1000),AQ$20,"")))))))</f>
        <v/>
      </c>
      <c r="P91" s="241" t="str">
        <f aca="false">IF('Pedido e Cotação'!H101=0,"",IF(AND('Pedido e Cotação'!H101="C6 Spacer",'Pedido e Cotação'!F101=10),AL$21,IF(AND('Pedido e Cotação'!H101="C6 Spacer",'Pedido e Cotação'!F101=25),AM$21,IF(AND('Pedido e Cotação'!H101="C6 Spacer",'Pedido e Cotação'!F101=50),AN$21,IF(AND('Pedido e Cotação'!H101="C6 Spacer",'Pedido e Cotação'!F101=100),AO$21,IF(AND('Pedido e Cotação'!H101="C6 Spacer",'Pedido e Cotação'!F101=200),AP$21,IF(AND('Pedido e Cotação'!H101="C6 Spacer",'Pedido e Cotação'!F101=1000),AQ$21,"")))))))</f>
        <v/>
      </c>
      <c r="Q91" s="241" t="str">
        <f aca="false">IF('Pedido e Cotação'!H101=0,"",IF(AND('Pedido e Cotação'!H101="HEX",'Pedido e Cotação'!F101=10),AL$15,IF(AND('Pedido e Cotação'!H101="HEX",'Pedido e Cotação'!F101=25),AM$15,IF(AND('Pedido e Cotação'!H101="HEX",'Pedido e Cotação'!F101=50),AN$15,IF(AND('Pedido e Cotação'!H101="HEX",'Pedido e Cotação'!F101=100),AO$15,IF(AND('Pedido e Cotação'!H101="HEX",'Pedido e Cotação'!F101=200),AP$15,IF(AND('Pedido e Cotação'!H101="HEX",'Pedido e Cotação'!F101=1000),AQ$15,"")))))))</f>
        <v/>
      </c>
      <c r="R91" s="241" t="str">
        <f aca="false">IF('Pedido e Cotação'!H101=0,"",IF(AND('Pedido e Cotação'!H101="Amino C6",'Pedido e Cotação'!F101=10),AL$23,IF(AND('Pedido e Cotação'!H101="Amino C6",'Pedido e Cotação'!F101=25),AM$23,IF(AND('Pedido e Cotação'!H101="Amino C6",'Pedido e Cotação'!F101=50),AN$23,IF(AND('Pedido e Cotação'!H101="Amino C6",'Pedido e Cotação'!F101=100),AO$23,IF(AND('Pedido e Cotação'!H101="Amino C6",'Pedido e Cotação'!F101=200),AP$23,IF(AND('Pedido e Cotação'!H101="Amino C6",'Pedido e Cotação'!F101=1000),AQ$23,"")))))))</f>
        <v/>
      </c>
      <c r="S91" s="241" t="str">
        <f aca="false">IF('Pedido e Cotação'!I101=0,"",IF(AND('Pedido e Cotação'!I101="FAM",'Pedido e Cotação'!F101=10),AL$24,IF(AND('Pedido e Cotação'!I101="FAM",'Pedido e Cotação'!F101=25),AM$24,IF(AND('Pedido e Cotação'!I101="FAM",'Pedido e Cotação'!F101=50),AN$24,IF(AND('Pedido e Cotação'!I101="FAM",'Pedido e Cotação'!F101=100),AO$24,IF(AND('Pedido e Cotação'!I101="FAM",'Pedido e Cotação'!F101=200),AP$24,IF(AND('Pedido e Cotação'!I101="FAM",'Pedido e Cotação'!F101=1000),AQ$24,"")))))))</f>
        <v/>
      </c>
      <c r="T91" s="241" t="str">
        <f aca="false">IF('Pedido e Cotação'!I101=0,"",IF(AND('Pedido e Cotação'!I101="Amino On",'Pedido e Cotação'!F101=10),AL$25,IF(AND('Pedido e Cotação'!I101="Amino On",'Pedido e Cotação'!F101=25),AM$25,IF(AND('Pedido e Cotação'!I101="Amino On",'Pedido e Cotação'!F101=50),AN$25,IF(AND('Pedido e Cotação'!I101="Amino On",'Pedido e Cotação'!F101=100),AO$25,IF(AND('Pedido e Cotação'!I101="Amino On",'Pedido e Cotação'!F101=200),AP$25,IF(AND('Pedido e Cotação'!I101="Amino On",'Pedido e Cotação'!F101=1000),AQ$25,"")))))))</f>
        <v/>
      </c>
      <c r="U91" s="241" t="str">
        <f aca="false">IF('Pedido e Cotação'!I101=0,"",IF(AND('Pedido e Cotação'!I101="TAMRA",'Pedido e Cotação'!F101=10),AL$26,IF(AND('Pedido e Cotação'!I101="TAMRA",'Pedido e Cotação'!F101=25),AM$26,IF(AND('Pedido e Cotação'!I101="TAMRA",'Pedido e Cotação'!F101=50),AN$26,IF(AND('Pedido e Cotação'!I101="TAMRA",'Pedido e Cotação'!F101=100),AO$26,IF(AND('Pedido e Cotação'!I101="TAMRA",'Pedido e Cotação'!F101=200),AP$26,IF(AND('Pedido e Cotação'!I101="TAMRA",'Pedido e Cotação'!F101=1000),AQ$26,"")))))))</f>
        <v/>
      </c>
      <c r="V91" s="241" t="str">
        <f aca="false">IF('Pedido e Cotação'!I101=0,"",IF(AND('Pedido e Cotação'!I101="BHQ 1",'Pedido e Cotação'!F101=10),AL$27,IF(AND('Pedido e Cotação'!I101="BHQ 1",'Pedido e Cotação'!F101=25),AM$27,IF(AND('Pedido e Cotação'!I101="BHQ 1",'Pedido e Cotação'!F101=50),AN$27,IF(AND('Pedido e Cotação'!I101="BHQ 1",'Pedido e Cotação'!F101=100),AO$27,IF(AND('Pedido e Cotação'!I101="BHQ 1",'Pedido e Cotação'!F101=200),AP$27,IF(AND('Pedido e Cotação'!I101="BHQ 1",'Pedido e Cotação'!F101=1000),AQ$27,"")))))))</f>
        <v/>
      </c>
      <c r="W91" s="241" t="str">
        <f aca="false">IF('Pedido e Cotação'!I101=0,"",IF(AND('Pedido e Cotação'!I101="BHQ 2",'Pedido e Cotação'!F101=10),AL$28,IF(AND('Pedido e Cotação'!I101="BHQ 2",'Pedido e Cotação'!F101=25),AM$28,IF(AND('Pedido e Cotação'!I101="BHQ 2",'Pedido e Cotação'!F101=50),AN$28,IF(AND('Pedido e Cotação'!I101="BHQ 2",'Pedido e Cotação'!F101=100),AO$28,IF(AND('Pedido e Cotação'!I101="BHQ 2",'Pedido e Cotação'!F101=200),AP$28,IF(AND('Pedido e Cotação'!I101="BHQ 2",'Pedido e Cotação'!F101=1000),AQ$28,"")))))))</f>
        <v/>
      </c>
      <c r="X91" s="241" t="str">
        <f aca="false">IF('Pedido e Cotação'!I101=0,"",IF(AND('Pedido e Cotação'!I101="BHQ 3",'Pedido e Cotação'!F101=10),AL$29,IF(AND('Pedido e Cotação'!I101="BHQ 3",'Pedido e Cotação'!F101=25),AM$29,IF(AND('Pedido e Cotação'!I101="BHQ 3",'Pedido e Cotação'!F101=50),AN$29,IF(AND('Pedido e Cotação'!I101="BHQ 3",'Pedido e Cotação'!F101=100),AO$29,IF(AND('Pedido e Cotação'!I101="BHQ 3",'Pedido e Cotação'!F101=200),AP$29,IF(AND('Pedido e Cotação'!I101="BHQ 3",'Pedido e Cotação'!F101=1000),AQ$29,"")))))))</f>
        <v/>
      </c>
      <c r="Y91" s="241" t="str">
        <f aca="false">IF('Pedido e Cotação'!I101=0,"",IF(AND('Pedido e Cotação'!I101="ROX",'Pedido e Cotação'!F101=10),AL$31,IF(AND('Pedido e Cotação'!I101="ROX",'Pedido e Cotação'!F101=25),AM$31,IF(AND('Pedido e Cotação'!I101="ROX",'Pedido e Cotação'!F101=50),AN$31,IF(AND('Pedido e Cotação'!I101="ROX",'Pedido e Cotação'!F101=100),AO$31,IF(AND('Pedido e Cotação'!I101="ROX",'Pedido e Cotação'!F101=200),AP$31,IF(AND('Pedido e Cotação'!I101="ROX",'Pedido e Cotação'!F101=1000),AQ$31,"")))))))</f>
        <v/>
      </c>
      <c r="Z91" s="241" t="str">
        <f aca="false">IF('Pedido e Cotação'!I101=0,"",IF(AND('Pedido e Cotação'!I101="Dabcyl",'Pedido e Cotação'!F101=10),AL$30,IF(AND('Pedido e Cotação'!I101="Dabcyl",'Pedido e Cotação'!F101=25),AM$30,IF(AND('Pedido e Cotação'!I101="Dabcyl",'Pedido e Cotação'!F101=50),AN$30,IF(AND('Pedido e Cotação'!I101="Dabcyl",'Pedido e Cotação'!F101=100),AO$30,IF(AND('Pedido e Cotação'!I101="Dabcyl",'Pedido e Cotação'!F101=200),AP$30,IF(AND('Pedido e Cotação'!I101="Dabcyl",'Pedido e Cotação'!F101=1000),AQ$30,"")))))))</f>
        <v/>
      </c>
      <c r="AA91" s="242" t="str">
        <f aca="false">IF('Pedido e Cotação'!I101=0,"",IF(AND('Pedido e Cotação'!I101="Colesterol TEG",'Pedido e Cotação'!F101=10),AL$32,IF(AND('Pedido e Cotação'!I101="Colesterol TEG",'Pedido e Cotação'!F101=25),AM$32,IF(AND('Pedido e Cotação'!I101="Colesterol TEG",'Pedido e Cotação'!F101=50),AN$32,IF(AND('Pedido e Cotação'!I101="Colesterol TEG",'Pedido e Cotação'!F101=100),AO$32,IF(AND('Pedido e Cotação'!I101="Colesterol TEG",'Pedido e Cotação'!F101=200),AP$32,IF(AND('Pedido e Cotação'!I101="Colesterol TEG",'Pedido e Cotação'!F101=1000),AQ$32,"")))))))</f>
        <v/>
      </c>
      <c r="AB91" s="242" t="str">
        <f aca="false">IF('Pedido e Cotação'!I101=0,"",IF(AND('Pedido e Cotação'!I101="Ferroceno",'Pedido e Cotação'!F101=10),AL$33,IF(AND('Pedido e Cotação'!I101="Ferroceno",'Pedido e Cotação'!F101=25),AM$33,IF(AND('Pedido e Cotação'!I101="Ferroceno",'Pedido e Cotação'!F101=50),AN$33,IF(AND('Pedido e Cotação'!I101="Ferroceno",'Pedido e Cotação'!F101=100),AO$33,IF(AND('Pedido e Cotação'!I101="Ferroceno",'Pedido e Cotação'!F101=200),AP$33,IF(AND('Pedido e Cotação'!I101="Ferroceno",'Pedido e Cotação'!F101=1000),AQ$33,"")))))))</f>
        <v/>
      </c>
      <c r="AC91" s="242" t="str">
        <f aca="false">IF('Pedido e Cotação'!I101=0,"",IF(AND('Pedido e Cotação'!I101="Spacer C3",'Pedido e Cotação'!F101=10),AL$36,IF(AND('Pedido e Cotação'!I101="Spacer C3",'Pedido e Cotação'!F101=25),AM$36,IF(AND('Pedido e Cotação'!I101="Spacer C3",'Pedido e Cotação'!F101=50),AN$36,IF(AND('Pedido e Cotação'!I101="Spacer C3",'Pedido e Cotação'!F101=100),AO$36,IF(AND('Pedido e Cotação'!I101="Spacer C3",'Pedido e Cotação'!F101=200),AP$36,IF(AND('Pedido e Cotação'!I101="Spacer C3",'Pedido e Cotação'!F101=1000),AQ$36,"")))))))</f>
        <v/>
      </c>
      <c r="AD91" s="242" t="str">
        <f aca="false">IF('Pedido e Cotação'!I101=0,"",IF(AND('Pedido e Cotação'!I101="Spacer C6",'Pedido e Cotação'!F101=10),AL$37,IF(AND('Pedido e Cotação'!I101="Spacer C6",'Pedido e Cotação'!F101=25),AM$37,IF(AND('Pedido e Cotação'!I101="Spacer C6",'Pedido e Cotação'!F101=50),AN$37,IF(AND('Pedido e Cotação'!I101="Spacer C6",'Pedido e Cotação'!F101=100),AO$37,IF(AND('Pedido e Cotação'!I101="Spacer C6",'Pedido e Cotação'!F101=200),AP$37,IF(AND('Pedido e Cotação'!I101="Spacer C6",'Pedido e Cotação'!F101=1000),AQ$37,"")))))))</f>
        <v/>
      </c>
      <c r="AE91" s="242" t="str">
        <f aca="false">IF('Pedido e Cotação'!I101=0,"",IF(AND('Pedido e Cotação'!I101="Biotina",'Pedido e Cotação'!F101=10),AL$38,IF(AND('Pedido e Cotação'!I101="Biotina",'Pedido e Cotação'!F101=25),AM$38,IF(AND('Pedido e Cotação'!I101="Biotina",'Pedido e Cotação'!F101=50),AN$38,IF(AND('Pedido e Cotação'!I101="Biotina",'Pedido e Cotação'!F101=100),AO$38,IF(AND('Pedido e Cotação'!I101="Biotina",'Pedido e Cotação'!F101=200),AP$38,IF(AND('Pedido e Cotação'!I101="Biotina",'Pedido e Cotação'!F101=1000),AQ$38,"")))))))</f>
        <v/>
      </c>
      <c r="AF91" s="242" t="str">
        <f aca="false">IF('Pedido e Cotação'!I101=0,"",IF(AND('Pedido e Cotação'!I101="Fosforilação",'Pedido e Cotação'!F101=10),AL$39,IF(AND('Pedido e Cotação'!I101="Fosforilação",'Pedido e Cotação'!F101=25),AM$39,IF(AND('Pedido e Cotação'!I101="Fosforilação",'Pedido e Cotação'!F101=50),AN$39,IF(AND('Pedido e Cotação'!I101="Fosforilação",'Pedido e Cotação'!F101=100),AO$39,IF(AND('Pedido e Cotação'!I101="Fosforilação",'Pedido e Cotação'!F101=200),AP$39,IF(AND('Pedido e Cotação'!I101="Fosforilação",'Pedido e Cotação'!F101=1000),AQ$39,"")))))))</f>
        <v/>
      </c>
      <c r="AG91" s="242" t="str">
        <f aca="false">IF('Pedido e Cotação'!I101=0,"",IF(AND('Pedido e Cotação'!I101="Thiol C6",'Pedido e Cotação'!F101=10),AL$34,IF(AND('Pedido e Cotação'!I101="Thiol C6",'Pedido e Cotação'!F101=25),AM$34,IF(AND('Pedido e Cotação'!I101="Thiol C6",'Pedido e Cotação'!F101=50),AN$34,IF(AND('Pedido e Cotação'!I101="Thiol C6",'Pedido e Cotação'!F101=100),AO$34,IF(AND('Pedido e Cotação'!I101="Thiol C6",'Pedido e Cotação'!F101=200),AP$34,IF(AND('Pedido e Cotação'!I101="Thiol C6",'Pedido e Cotação'!F101=1000),AQ$34,"")))))))</f>
        <v/>
      </c>
      <c r="AH91" s="242" t="str">
        <f aca="false">IF('Pedido e Cotação'!I101=0,"",IF(AND('Pedido e Cotação'!I101="Dithiol Serinol",'Pedido e Cotação'!F101=10),AL$35,IF(AND('Pedido e Cotação'!I101="Dithiol Serinol",'Pedido e Cotação'!F101=25),AM$35,IF(AND('Pedido e Cotação'!I101="Dithiol Serinol",'Pedido e Cotação'!F101=50),AN$35,IF(AND('Pedido e Cotação'!I101="Dithiol Serinol",'Pedido e Cotação'!F101=100),AO$35,IF(AND('Pedido e Cotação'!I101="Dithiol Serinol",'Pedido e Cotação'!F101=200),AP$35,IF(AND('Pedido e Cotação'!I101="Dithiol Serinol",'Pedido e Cotação'!F101=1000),AQ$35,"")))))))</f>
        <v/>
      </c>
      <c r="AI91" s="241" t="n">
        <f aca="false">SUM(A91:AH91)</f>
        <v>0</v>
      </c>
    </row>
    <row r="92" customFormat="false" ht="12.75" hidden="false" customHeight="false" outlineLevel="0" collapsed="false">
      <c r="A92" s="241" t="str">
        <f aca="false">IF('Pedido e Cotação'!H102=0,"",IF(AND('Pedido e Cotação'!H102="FAM",'Pedido e Cotação'!F102=10),AL$6,IF(AND('Pedido e Cotação'!H102="FAM",'Pedido e Cotação'!F102=25),AM$6,IF(AND('Pedido e Cotação'!H102="FAM",'Pedido e Cotação'!F102=50),AN$6,IF(AND('Pedido e Cotação'!H102="FAM",'Pedido e Cotação'!F102=100),AO$6,IF(AND('Pedido e Cotação'!H102="FAM",'Pedido e Cotação'!F102=200),AP$6,IF(AND('Pedido e Cotação'!H102="FAM",'Pedido e Cotação'!F102=1000),AQ$6,"")))))))</f>
        <v/>
      </c>
      <c r="B92" s="241" t="str">
        <f aca="false">IF('Pedido e Cotação'!H102=0,"",IF(AND('Pedido e Cotação'!H102="Fosforilação",'Pedido e Cotação'!F102=10),AL$7,IF(AND('Pedido e Cotação'!H102="Fosforilação",'Pedido e Cotação'!F102=25),AM$7,IF(AND('Pedido e Cotação'!H102="Fosforilação",'Pedido e Cotação'!F102=50),AN$7,IF(AND('Pedido e Cotação'!H102="Fosforilação",'Pedido e Cotação'!F102=100),AO$7,IF(AND('Pedido e Cotação'!H102="Fosforilação",'Pedido e Cotação'!F102=200),AP$7,IF(AND('Pedido e Cotação'!H102="Fosforilação",'Pedido e Cotação'!F102=1000),AQ$7,"")))))))</f>
        <v/>
      </c>
      <c r="C92" s="241" t="str">
        <f aca="false">IF('Pedido e Cotação'!H102=0,"",IF(AND('Pedido e Cotação'!H102="Quasar 570",'Pedido e Cotação'!F102=10),AL$8,IF(AND('Pedido e Cotação'!H102="Quasar 570",'Pedido e Cotação'!F102=25),AM$8,IF(AND('Pedido e Cotação'!H102="Quasar 570",'Pedido e Cotação'!F102=50),AN$8,IF(AND('Pedido e Cotação'!H102="Quasar 570",'Pedido e Cotação'!F102=100),AO$8,IF(AND('Pedido e Cotação'!H102="Quasar 570",'Pedido e Cotação'!F102=200),AP$8,IF(AND('Pedido e Cotação'!H102="Quasar 570",'Pedido e Cotação'!F102=1000),AQ$8,"")))))))</f>
        <v/>
      </c>
      <c r="D92" s="241" t="str">
        <f aca="false">IF('Pedido e Cotação'!H102=0,"",IF(AND('Pedido e Cotação'!H102="Quasar 670",'Pedido e Cotação'!F102=10),AL$9,IF(AND('Pedido e Cotação'!H102="Quasar 670",'Pedido e Cotação'!F102=25),AM$9,IF(AND('Pedido e Cotação'!H102="Quasar 670",'Pedido e Cotação'!F102=50),AN$9,IF(AND('Pedido e Cotação'!H102="Quasar 670",'Pedido e Cotação'!F102=100),AO$9,IF(AND('Pedido e Cotação'!H102="Quasar 670",'Pedido e Cotação'!F102=200),AP$9,IF(AND('Pedido e Cotação'!H102="Quasar 670",'Pedido e Cotação'!F102=1000),AQ$9,"")))))))</f>
        <v/>
      </c>
      <c r="E92" s="241" t="str">
        <f aca="false">IF('Pedido e Cotação'!H102=0,"",IF(AND('Pedido e Cotação'!H102="Quasar 705",'Pedido e Cotação'!F102=10),AL$10,IF(AND('Pedido e Cotação'!H102="Quasar 705",'Pedido e Cotação'!F102=25),AM$10,IF(AND('Pedido e Cotação'!H102="Quasar 705",'Pedido e Cotação'!F102=50),AN$10,IF(AND('Pedido e Cotação'!H102="Quasar 705",'Pedido e Cotação'!F102=100),AO$10,IF(AND('Pedido e Cotação'!H102="Quasar 705",'Pedido e Cotação'!F102=200),AP$10,IF(AND('Pedido e Cotação'!H102="Quasar 705",'Pedido e Cotação'!F102=1000),AQ$10,"")))))))</f>
        <v/>
      </c>
      <c r="F92" s="241" t="str">
        <f aca="false">IF('Pedido e Cotação'!H102=0,"",IF(AND('Pedido e Cotação'!H102="CAL Flúor Orange 560",'Pedido e Cotação'!F102=10),AL$11,IF(AND('Pedido e Cotação'!H102="CAL Flúor Orange 560",'Pedido e Cotação'!F102=25),AM$11,IF(AND('Pedido e Cotação'!H102="CAL Flúor Orange 560",'Pedido e Cotação'!F102=50),AN$11,IF(AND('Pedido e Cotação'!H102="CAL Flúor Orange 560",'Pedido e Cotação'!F102=100),AO$11,IF(AND('Pedido e Cotação'!H102="CAL Flúor Orange 560",'Pedido e Cotação'!F102=200),AP$11,IF(AND('Pedido e Cotação'!H102="CAL Flúor Orange 560",'Pedido e Cotação'!F102=1000),AQ$11,"")))))))</f>
        <v/>
      </c>
      <c r="G92" s="241" t="str">
        <f aca="false">IF('Pedido e Cotação'!H102=0,"",IF(AND('Pedido e Cotação'!H102="CAL Flúor Red 590",'Pedido e Cotação'!F102=10),AL$12,IF(AND('Pedido e Cotação'!H102="CAL Flúor Red 590",'Pedido e Cotação'!F102=25),AM$12,IF(AND('Pedido e Cotação'!H102="CAL Flúor Red 590",'Pedido e Cotação'!F102=50),AN$12,IF(AND('Pedido e Cotação'!H102="CAL Flúor Red 590",'Pedido e Cotação'!F102=100),AO$12,IF(AND('Pedido e Cotação'!H102="CAL Flúor Red 590",'Pedido e Cotação'!F102=200),AP$12,IF(AND('Pedido e Cotação'!H102="CAL Flúor Red 590",'Pedido e Cotação'!F102=1000),AQ$12,"")))))))</f>
        <v/>
      </c>
      <c r="H92" s="241" t="str">
        <f aca="false">IF('Pedido e Cotação'!H102=0,"",IF(AND('Pedido e Cotação'!H102="CAL Flúor Red 610",'Pedido e Cotação'!F102=10),AL$13,IF(AND('Pedido e Cotação'!H102="CAL Flúor Red 610",'Pedido e Cotação'!F102=25),AM$13,IF(AND('Pedido e Cotação'!H102="CAL Flúor Red 610",'Pedido e Cotação'!F102=50),AN$13,IF(AND('Pedido e Cotação'!H102="CAL Flúor Red 610",'Pedido e Cotação'!F102=100),AO$13,IF(AND('Pedido e Cotação'!H102="CAL Flúor Red 610",'Pedido e Cotação'!F102=200),AP$13,IF(AND('Pedido e Cotação'!H102="CAL Flúor Red 610",'Pedido e Cotação'!F102=1000),AQ$13,"")))))))</f>
        <v/>
      </c>
      <c r="I92" s="241" t="str">
        <f aca="false">IF('Pedido e Cotação'!H102=0,"",IF(AND('Pedido e Cotação'!H102="TET",'Pedido e Cotação'!F102=10),AL$14,IF(AND('Pedido e Cotação'!H102="TET",'Pedido e Cotação'!F102=25),AM$14,IF(AND('Pedido e Cotação'!H102="TET",'Pedido e Cotação'!F102=50),AN$14,IF(AND('Pedido e Cotação'!H102="TET",'Pedido e Cotação'!F102=100),AO$14,IF(AND('Pedido e Cotação'!H102="TET",'Pedido e Cotação'!F102=200),AP$14,IF(AND('Pedido e Cotação'!H102="TET",'Pedido e Cotação'!F102=1000),AQ$14,"")))))))</f>
        <v/>
      </c>
      <c r="J92" s="241" t="str">
        <f aca="false">IF('Pedido e Cotação'!H102=0,"",IF(AND('Pedido e Cotação'!H102="PEG-6",'Pedido e Cotação'!F102=10),AL$19,IF(AND('Pedido e Cotação'!H102="PEG-6",'Pedido e Cotação'!F102=25),AM$19,IF(AND('Pedido e Cotação'!H102="PEG-6",'Pedido e Cotação'!F102=50),AN$19,IF(AND('Pedido e Cotação'!H102="PEG-6",'Pedido e Cotação'!F102=100),AO$19,IF(AND('Pedido e Cotação'!H102="PEG-6",'Pedido e Cotação'!F102=200),AP$19,IF(AND('Pedido e Cotação'!H102="PEG-6",'Pedido e Cotação'!F102=1000),AQ$19,"")))))))</f>
        <v/>
      </c>
      <c r="K92" s="241" t="str">
        <f aca="false">IF('Pedido e Cotação'!H102=0,"",IF(AND('Pedido e Cotação'!H102="Biotina",'Pedido e Cotação'!F102=10),AL$18,IF(AND('Pedido e Cotação'!H102="Biotina",'Pedido e Cotação'!F102=25),AM$18,IF(AND('Pedido e Cotação'!H102="Biotina",'Pedido e Cotação'!F102=50),AN$18,IF(AND('Pedido e Cotação'!H102="Biotina",'Pedido e Cotação'!F102=100),AO$18,IF(AND('Pedido e Cotação'!H102="Biotina",'Pedido e Cotação'!F102=200),AP$18,IF(AND('Pedido e Cotação'!H102="Biotina",'Pedido e Cotação'!F102=1000),AQ$18,"")))))))</f>
        <v/>
      </c>
      <c r="L92" s="241" t="str">
        <f aca="false">IF('Pedido e Cotação'!H102=0,"",IF(AND('Pedido e Cotação'!H102="Thiol C6",'Pedido e Cotação'!F102=10),AL$22,IF(AND('Pedido e Cotação'!H102="Thiol C6",'Pedido e Cotação'!F102=25),AM$22,IF(AND('Pedido e Cotação'!H102="Thiol C6",'Pedido e Cotação'!F102=50),AN$22,IF(AND('Pedido e Cotação'!H102="Thiol C6",'Pedido e Cotação'!F102=100),AO$22,IF(AND('Pedido e Cotação'!H102="Thiol C6",'Pedido e Cotação'!F102=200),AP$22,IF(AND('Pedido e Cotação'!H102="Thiol C6",'Pedido e Cotação'!F102=1000),AQ$22,"")))))))</f>
        <v/>
      </c>
      <c r="M92" s="241" t="str">
        <f aca="false">IF('Pedido e Cotação'!H102=0,"",IF(AND('Pedido e Cotação'!H102="Cy3",'Pedido e Cotação'!F102=10),AL$16,IF(AND('Pedido e Cotação'!H102="Cy3",'Pedido e Cotação'!F102=25),AM$16,IF(AND('Pedido e Cotação'!H102="Cy3",'Pedido e Cotação'!F102=50),AN$16,IF(AND('Pedido e Cotação'!H102="Cy3",'Pedido e Cotação'!F102=100),AO$16,IF(AND('Pedido e Cotação'!H102="Cy3",'Pedido e Cotação'!F102=200),AP$16,IF(AND('Pedido e Cotação'!H102="Cy3",'Pedido e Cotação'!F102=1000),AQ$16,"")))))))</f>
        <v/>
      </c>
      <c r="N92" s="241" t="str">
        <f aca="false">IF('Pedido e Cotação'!H102=0,"",IF(AND('Pedido e Cotação'!H102="Cy5",'Pedido e Cotação'!F102=10),AL$17,IF(AND('Pedido e Cotação'!H102="Cy5",'Pedido e Cotação'!F102=25),AM$17,IF(AND('Pedido e Cotação'!H102="Cy5",'Pedido e Cotação'!F102=50),AN$17,IF(AND('Pedido e Cotação'!H102="Cy5",'Pedido e Cotação'!F102=100),AO$17,IF(AND('Pedido e Cotação'!H102="Cy5",'Pedido e Cotação'!F102=200),AP$17,IF(AND('Pedido e Cotação'!H102="Cy5",'Pedido e Cotação'!F102=1000),AQ$17,"")))))))</f>
        <v/>
      </c>
      <c r="O92" s="241" t="str">
        <f aca="false">IF('Pedido e Cotação'!H102=0,"",IF(AND('Pedido e Cotação'!H102="C3 Spacer",'Pedido e Cotação'!F102=10),AL$20,IF(AND('Pedido e Cotação'!H102="C3 Spacer",'Pedido e Cotação'!F102=25),AM$20,IF(AND('Pedido e Cotação'!H102="C3 Spacer",'Pedido e Cotação'!F102=50),AN$20,IF(AND('Pedido e Cotação'!H102="C3 Spacer",'Pedido e Cotação'!F102=100),AO$20,IF(AND('Pedido e Cotação'!H102="C3 Spacer",'Pedido e Cotação'!F102=200),AP$20,IF(AND('Pedido e Cotação'!H102="C3 Spacer",'Pedido e Cotação'!F102=1000),AQ$20,"")))))))</f>
        <v/>
      </c>
      <c r="P92" s="241" t="str">
        <f aca="false">IF('Pedido e Cotação'!H102=0,"",IF(AND('Pedido e Cotação'!H102="C6 Spacer",'Pedido e Cotação'!F102=10),AL$21,IF(AND('Pedido e Cotação'!H102="C6 Spacer",'Pedido e Cotação'!F102=25),AM$21,IF(AND('Pedido e Cotação'!H102="C6 Spacer",'Pedido e Cotação'!F102=50),AN$21,IF(AND('Pedido e Cotação'!H102="C6 Spacer",'Pedido e Cotação'!F102=100),AO$21,IF(AND('Pedido e Cotação'!H102="C6 Spacer",'Pedido e Cotação'!F102=200),AP$21,IF(AND('Pedido e Cotação'!H102="C6 Spacer",'Pedido e Cotação'!F102=1000),AQ$21,"")))))))</f>
        <v/>
      </c>
      <c r="Q92" s="241" t="str">
        <f aca="false">IF('Pedido e Cotação'!H102=0,"",IF(AND('Pedido e Cotação'!H102="HEX",'Pedido e Cotação'!F102=10),AL$15,IF(AND('Pedido e Cotação'!H102="HEX",'Pedido e Cotação'!F102=25),AM$15,IF(AND('Pedido e Cotação'!H102="HEX",'Pedido e Cotação'!F102=50),AN$15,IF(AND('Pedido e Cotação'!H102="HEX",'Pedido e Cotação'!F102=100),AO$15,IF(AND('Pedido e Cotação'!H102="HEX",'Pedido e Cotação'!F102=200),AP$15,IF(AND('Pedido e Cotação'!H102="HEX",'Pedido e Cotação'!F102=1000),AQ$15,"")))))))</f>
        <v/>
      </c>
      <c r="R92" s="241" t="str">
        <f aca="false">IF('Pedido e Cotação'!H102=0,"",IF(AND('Pedido e Cotação'!H102="Amino C6",'Pedido e Cotação'!F102=10),AL$23,IF(AND('Pedido e Cotação'!H102="Amino C6",'Pedido e Cotação'!F102=25),AM$23,IF(AND('Pedido e Cotação'!H102="Amino C6",'Pedido e Cotação'!F102=50),AN$23,IF(AND('Pedido e Cotação'!H102="Amino C6",'Pedido e Cotação'!F102=100),AO$23,IF(AND('Pedido e Cotação'!H102="Amino C6",'Pedido e Cotação'!F102=200),AP$23,IF(AND('Pedido e Cotação'!H102="Amino C6",'Pedido e Cotação'!F102=1000),AQ$23,"")))))))</f>
        <v/>
      </c>
      <c r="S92" s="241" t="str">
        <f aca="false">IF('Pedido e Cotação'!I102=0,"",IF(AND('Pedido e Cotação'!I102="FAM",'Pedido e Cotação'!F102=10),AL$24,IF(AND('Pedido e Cotação'!I102="FAM",'Pedido e Cotação'!F102=25),AM$24,IF(AND('Pedido e Cotação'!I102="FAM",'Pedido e Cotação'!F102=50),AN$24,IF(AND('Pedido e Cotação'!I102="FAM",'Pedido e Cotação'!F102=100),AO$24,IF(AND('Pedido e Cotação'!I102="FAM",'Pedido e Cotação'!F102=200),AP$24,IF(AND('Pedido e Cotação'!I102="FAM",'Pedido e Cotação'!F102=1000),AQ$24,"")))))))</f>
        <v/>
      </c>
      <c r="T92" s="241" t="str">
        <f aca="false">IF('Pedido e Cotação'!I102=0,"",IF(AND('Pedido e Cotação'!I102="Amino On",'Pedido e Cotação'!F102=10),AL$25,IF(AND('Pedido e Cotação'!I102="Amino On",'Pedido e Cotação'!F102=25),AM$25,IF(AND('Pedido e Cotação'!I102="Amino On",'Pedido e Cotação'!F102=50),AN$25,IF(AND('Pedido e Cotação'!I102="Amino On",'Pedido e Cotação'!F102=100),AO$25,IF(AND('Pedido e Cotação'!I102="Amino On",'Pedido e Cotação'!F102=200),AP$25,IF(AND('Pedido e Cotação'!I102="Amino On",'Pedido e Cotação'!F102=1000),AQ$25,"")))))))</f>
        <v/>
      </c>
      <c r="U92" s="241" t="str">
        <f aca="false">IF('Pedido e Cotação'!I102=0,"",IF(AND('Pedido e Cotação'!I102="TAMRA",'Pedido e Cotação'!F102=10),AL$26,IF(AND('Pedido e Cotação'!I102="TAMRA",'Pedido e Cotação'!F102=25),AM$26,IF(AND('Pedido e Cotação'!I102="TAMRA",'Pedido e Cotação'!F102=50),AN$26,IF(AND('Pedido e Cotação'!I102="TAMRA",'Pedido e Cotação'!F102=100),AO$26,IF(AND('Pedido e Cotação'!I102="TAMRA",'Pedido e Cotação'!F102=200),AP$26,IF(AND('Pedido e Cotação'!I102="TAMRA",'Pedido e Cotação'!F102=1000),AQ$26,"")))))))</f>
        <v/>
      </c>
      <c r="V92" s="241" t="str">
        <f aca="false">IF('Pedido e Cotação'!I102=0,"",IF(AND('Pedido e Cotação'!I102="BHQ 1",'Pedido e Cotação'!F102=10),AL$27,IF(AND('Pedido e Cotação'!I102="BHQ 1",'Pedido e Cotação'!F102=25),AM$27,IF(AND('Pedido e Cotação'!I102="BHQ 1",'Pedido e Cotação'!F102=50),AN$27,IF(AND('Pedido e Cotação'!I102="BHQ 1",'Pedido e Cotação'!F102=100),AO$27,IF(AND('Pedido e Cotação'!I102="BHQ 1",'Pedido e Cotação'!F102=200),AP$27,IF(AND('Pedido e Cotação'!I102="BHQ 1",'Pedido e Cotação'!F102=1000),AQ$27,"")))))))</f>
        <v/>
      </c>
      <c r="W92" s="241" t="str">
        <f aca="false">IF('Pedido e Cotação'!I102=0,"",IF(AND('Pedido e Cotação'!I102="BHQ 2",'Pedido e Cotação'!F102=10),AL$28,IF(AND('Pedido e Cotação'!I102="BHQ 2",'Pedido e Cotação'!F102=25),AM$28,IF(AND('Pedido e Cotação'!I102="BHQ 2",'Pedido e Cotação'!F102=50),AN$28,IF(AND('Pedido e Cotação'!I102="BHQ 2",'Pedido e Cotação'!F102=100),AO$28,IF(AND('Pedido e Cotação'!I102="BHQ 2",'Pedido e Cotação'!F102=200),AP$28,IF(AND('Pedido e Cotação'!I102="BHQ 2",'Pedido e Cotação'!F102=1000),AQ$28,"")))))))</f>
        <v/>
      </c>
      <c r="X92" s="241" t="str">
        <f aca="false">IF('Pedido e Cotação'!I102=0,"",IF(AND('Pedido e Cotação'!I102="BHQ 3",'Pedido e Cotação'!F102=10),AL$29,IF(AND('Pedido e Cotação'!I102="BHQ 3",'Pedido e Cotação'!F102=25),AM$29,IF(AND('Pedido e Cotação'!I102="BHQ 3",'Pedido e Cotação'!F102=50),AN$29,IF(AND('Pedido e Cotação'!I102="BHQ 3",'Pedido e Cotação'!F102=100),AO$29,IF(AND('Pedido e Cotação'!I102="BHQ 3",'Pedido e Cotação'!F102=200),AP$29,IF(AND('Pedido e Cotação'!I102="BHQ 3",'Pedido e Cotação'!F102=1000),AQ$29,"")))))))</f>
        <v/>
      </c>
      <c r="Y92" s="241" t="str">
        <f aca="false">IF('Pedido e Cotação'!I102=0,"",IF(AND('Pedido e Cotação'!I102="ROX",'Pedido e Cotação'!F102=10),AL$31,IF(AND('Pedido e Cotação'!I102="ROX",'Pedido e Cotação'!F102=25),AM$31,IF(AND('Pedido e Cotação'!I102="ROX",'Pedido e Cotação'!F102=50),AN$31,IF(AND('Pedido e Cotação'!I102="ROX",'Pedido e Cotação'!F102=100),AO$31,IF(AND('Pedido e Cotação'!I102="ROX",'Pedido e Cotação'!F102=200),AP$31,IF(AND('Pedido e Cotação'!I102="ROX",'Pedido e Cotação'!F102=1000),AQ$31,"")))))))</f>
        <v/>
      </c>
      <c r="Z92" s="241" t="str">
        <f aca="false">IF('Pedido e Cotação'!I102=0,"",IF(AND('Pedido e Cotação'!I102="Dabcyl",'Pedido e Cotação'!F102=10),AL$30,IF(AND('Pedido e Cotação'!I102="Dabcyl",'Pedido e Cotação'!F102=25),AM$30,IF(AND('Pedido e Cotação'!I102="Dabcyl",'Pedido e Cotação'!F102=50),AN$30,IF(AND('Pedido e Cotação'!I102="Dabcyl",'Pedido e Cotação'!F102=100),AO$30,IF(AND('Pedido e Cotação'!I102="Dabcyl",'Pedido e Cotação'!F102=200),AP$30,IF(AND('Pedido e Cotação'!I102="Dabcyl",'Pedido e Cotação'!F102=1000),AQ$30,"")))))))</f>
        <v/>
      </c>
      <c r="AA92" s="242" t="str">
        <f aca="false">IF('Pedido e Cotação'!I102=0,"",IF(AND('Pedido e Cotação'!I102="Colesterol TEG",'Pedido e Cotação'!F102=10),AL$32,IF(AND('Pedido e Cotação'!I102="Colesterol TEG",'Pedido e Cotação'!F102=25),AM$32,IF(AND('Pedido e Cotação'!I102="Colesterol TEG",'Pedido e Cotação'!F102=50),AN$32,IF(AND('Pedido e Cotação'!I102="Colesterol TEG",'Pedido e Cotação'!F102=100),AO$32,IF(AND('Pedido e Cotação'!I102="Colesterol TEG",'Pedido e Cotação'!F102=200),AP$32,IF(AND('Pedido e Cotação'!I102="Colesterol TEG",'Pedido e Cotação'!F102=1000),AQ$32,"")))))))</f>
        <v/>
      </c>
      <c r="AB92" s="242" t="str">
        <f aca="false">IF('Pedido e Cotação'!I102=0,"",IF(AND('Pedido e Cotação'!I102="Ferroceno",'Pedido e Cotação'!F102=10),AL$33,IF(AND('Pedido e Cotação'!I102="Ferroceno",'Pedido e Cotação'!F102=25),AM$33,IF(AND('Pedido e Cotação'!I102="Ferroceno",'Pedido e Cotação'!F102=50),AN$33,IF(AND('Pedido e Cotação'!I102="Ferroceno",'Pedido e Cotação'!F102=100),AO$33,IF(AND('Pedido e Cotação'!I102="Ferroceno",'Pedido e Cotação'!F102=200),AP$33,IF(AND('Pedido e Cotação'!I102="Ferroceno",'Pedido e Cotação'!F102=1000),AQ$33,"")))))))</f>
        <v/>
      </c>
      <c r="AC92" s="242" t="str">
        <f aca="false">IF('Pedido e Cotação'!I102=0,"",IF(AND('Pedido e Cotação'!I102="Spacer C3",'Pedido e Cotação'!F102=10),AL$36,IF(AND('Pedido e Cotação'!I102="Spacer C3",'Pedido e Cotação'!F102=25),AM$36,IF(AND('Pedido e Cotação'!I102="Spacer C3",'Pedido e Cotação'!F102=50),AN$36,IF(AND('Pedido e Cotação'!I102="Spacer C3",'Pedido e Cotação'!F102=100),AO$36,IF(AND('Pedido e Cotação'!I102="Spacer C3",'Pedido e Cotação'!F102=200),AP$36,IF(AND('Pedido e Cotação'!I102="Spacer C3",'Pedido e Cotação'!F102=1000),AQ$36,"")))))))</f>
        <v/>
      </c>
      <c r="AD92" s="242" t="str">
        <f aca="false">IF('Pedido e Cotação'!I102=0,"",IF(AND('Pedido e Cotação'!I102="Spacer C6",'Pedido e Cotação'!F102=10),AL$37,IF(AND('Pedido e Cotação'!I102="Spacer C6",'Pedido e Cotação'!F102=25),AM$37,IF(AND('Pedido e Cotação'!I102="Spacer C6",'Pedido e Cotação'!F102=50),AN$37,IF(AND('Pedido e Cotação'!I102="Spacer C6",'Pedido e Cotação'!F102=100),AO$37,IF(AND('Pedido e Cotação'!I102="Spacer C6",'Pedido e Cotação'!F102=200),AP$37,IF(AND('Pedido e Cotação'!I102="Spacer C6",'Pedido e Cotação'!F102=1000),AQ$37,"")))))))</f>
        <v/>
      </c>
      <c r="AE92" s="242" t="str">
        <f aca="false">IF('Pedido e Cotação'!I102=0,"",IF(AND('Pedido e Cotação'!I102="Biotina",'Pedido e Cotação'!F102=10),AL$38,IF(AND('Pedido e Cotação'!I102="Biotina",'Pedido e Cotação'!F102=25),AM$38,IF(AND('Pedido e Cotação'!I102="Biotina",'Pedido e Cotação'!F102=50),AN$38,IF(AND('Pedido e Cotação'!I102="Biotina",'Pedido e Cotação'!F102=100),AO$38,IF(AND('Pedido e Cotação'!I102="Biotina",'Pedido e Cotação'!F102=200),AP$38,IF(AND('Pedido e Cotação'!I102="Biotina",'Pedido e Cotação'!F102=1000),AQ$38,"")))))))</f>
        <v/>
      </c>
      <c r="AF92" s="242" t="str">
        <f aca="false">IF('Pedido e Cotação'!I102=0,"",IF(AND('Pedido e Cotação'!I102="Fosforilação",'Pedido e Cotação'!F102=10),AL$39,IF(AND('Pedido e Cotação'!I102="Fosforilação",'Pedido e Cotação'!F102=25),AM$39,IF(AND('Pedido e Cotação'!I102="Fosforilação",'Pedido e Cotação'!F102=50),AN$39,IF(AND('Pedido e Cotação'!I102="Fosforilação",'Pedido e Cotação'!F102=100),AO$39,IF(AND('Pedido e Cotação'!I102="Fosforilação",'Pedido e Cotação'!F102=200),AP$39,IF(AND('Pedido e Cotação'!I102="Fosforilação",'Pedido e Cotação'!F102=1000),AQ$39,"")))))))</f>
        <v/>
      </c>
      <c r="AG92" s="242" t="str">
        <f aca="false">IF('Pedido e Cotação'!I102=0,"",IF(AND('Pedido e Cotação'!I102="Thiol C6",'Pedido e Cotação'!F102=10),AL$34,IF(AND('Pedido e Cotação'!I102="Thiol C6",'Pedido e Cotação'!F102=25),AM$34,IF(AND('Pedido e Cotação'!I102="Thiol C6",'Pedido e Cotação'!F102=50),AN$34,IF(AND('Pedido e Cotação'!I102="Thiol C6",'Pedido e Cotação'!F102=100),AO$34,IF(AND('Pedido e Cotação'!I102="Thiol C6",'Pedido e Cotação'!F102=200),AP$34,IF(AND('Pedido e Cotação'!I102="Thiol C6",'Pedido e Cotação'!F102=1000),AQ$34,"")))))))</f>
        <v/>
      </c>
      <c r="AH92" s="242" t="str">
        <f aca="false">IF('Pedido e Cotação'!I102=0,"",IF(AND('Pedido e Cotação'!I102="Dithiol Serinol",'Pedido e Cotação'!F102=10),AL$35,IF(AND('Pedido e Cotação'!I102="Dithiol Serinol",'Pedido e Cotação'!F102=25),AM$35,IF(AND('Pedido e Cotação'!I102="Dithiol Serinol",'Pedido e Cotação'!F102=50),AN$35,IF(AND('Pedido e Cotação'!I102="Dithiol Serinol",'Pedido e Cotação'!F102=100),AO$35,IF(AND('Pedido e Cotação'!I102="Dithiol Serinol",'Pedido e Cotação'!F102=200),AP$35,IF(AND('Pedido e Cotação'!I102="Dithiol Serinol",'Pedido e Cotação'!F102=1000),AQ$35,"")))))))</f>
        <v/>
      </c>
      <c r="AI92" s="241" t="n">
        <f aca="false">SUM(A92:AH92)</f>
        <v>0</v>
      </c>
    </row>
    <row r="93" customFormat="false" ht="12.75" hidden="false" customHeight="false" outlineLevel="0" collapsed="false">
      <c r="A93" s="241" t="str">
        <f aca="false">IF('Pedido e Cotação'!H103=0,"",IF(AND('Pedido e Cotação'!H103="FAM",'Pedido e Cotação'!F103=10),AL$6,IF(AND('Pedido e Cotação'!H103="FAM",'Pedido e Cotação'!F103=25),AM$6,IF(AND('Pedido e Cotação'!H103="FAM",'Pedido e Cotação'!F103=50),AN$6,IF(AND('Pedido e Cotação'!H103="FAM",'Pedido e Cotação'!F103=100),AO$6,IF(AND('Pedido e Cotação'!H103="FAM",'Pedido e Cotação'!F103=200),AP$6,IF(AND('Pedido e Cotação'!H103="FAM",'Pedido e Cotação'!F103=1000),AQ$6,"")))))))</f>
        <v/>
      </c>
      <c r="B93" s="241" t="str">
        <f aca="false">IF('Pedido e Cotação'!H103=0,"",IF(AND('Pedido e Cotação'!H103="Fosforilação",'Pedido e Cotação'!F103=10),AL$7,IF(AND('Pedido e Cotação'!H103="Fosforilação",'Pedido e Cotação'!F103=25),AM$7,IF(AND('Pedido e Cotação'!H103="Fosforilação",'Pedido e Cotação'!F103=50),AN$7,IF(AND('Pedido e Cotação'!H103="Fosforilação",'Pedido e Cotação'!F103=100),AO$7,IF(AND('Pedido e Cotação'!H103="Fosforilação",'Pedido e Cotação'!F103=200),AP$7,IF(AND('Pedido e Cotação'!H103="Fosforilação",'Pedido e Cotação'!F103=1000),AQ$7,"")))))))</f>
        <v/>
      </c>
      <c r="C93" s="241" t="str">
        <f aca="false">IF('Pedido e Cotação'!H103=0,"",IF(AND('Pedido e Cotação'!H103="Quasar 570",'Pedido e Cotação'!F103=10),AL$8,IF(AND('Pedido e Cotação'!H103="Quasar 570",'Pedido e Cotação'!F103=25),AM$8,IF(AND('Pedido e Cotação'!H103="Quasar 570",'Pedido e Cotação'!F103=50),AN$8,IF(AND('Pedido e Cotação'!H103="Quasar 570",'Pedido e Cotação'!F103=100),AO$8,IF(AND('Pedido e Cotação'!H103="Quasar 570",'Pedido e Cotação'!F103=200),AP$8,IF(AND('Pedido e Cotação'!H103="Quasar 570",'Pedido e Cotação'!F103=1000),AQ$8,"")))))))</f>
        <v/>
      </c>
      <c r="D93" s="241" t="str">
        <f aca="false">IF('Pedido e Cotação'!H103=0,"",IF(AND('Pedido e Cotação'!H103="Quasar 670",'Pedido e Cotação'!F103=10),AL$9,IF(AND('Pedido e Cotação'!H103="Quasar 670",'Pedido e Cotação'!F103=25),AM$9,IF(AND('Pedido e Cotação'!H103="Quasar 670",'Pedido e Cotação'!F103=50),AN$9,IF(AND('Pedido e Cotação'!H103="Quasar 670",'Pedido e Cotação'!F103=100),AO$9,IF(AND('Pedido e Cotação'!H103="Quasar 670",'Pedido e Cotação'!F103=200),AP$9,IF(AND('Pedido e Cotação'!H103="Quasar 670",'Pedido e Cotação'!F103=1000),AQ$9,"")))))))</f>
        <v/>
      </c>
      <c r="E93" s="241" t="str">
        <f aca="false">IF('Pedido e Cotação'!H103=0,"",IF(AND('Pedido e Cotação'!H103="Quasar 705",'Pedido e Cotação'!F103=10),AL$10,IF(AND('Pedido e Cotação'!H103="Quasar 705",'Pedido e Cotação'!F103=25),AM$10,IF(AND('Pedido e Cotação'!H103="Quasar 705",'Pedido e Cotação'!F103=50),AN$10,IF(AND('Pedido e Cotação'!H103="Quasar 705",'Pedido e Cotação'!F103=100),AO$10,IF(AND('Pedido e Cotação'!H103="Quasar 705",'Pedido e Cotação'!F103=200),AP$10,IF(AND('Pedido e Cotação'!H103="Quasar 705",'Pedido e Cotação'!F103=1000),AQ$10,"")))))))</f>
        <v/>
      </c>
      <c r="F93" s="241" t="str">
        <f aca="false">IF('Pedido e Cotação'!H103=0,"",IF(AND('Pedido e Cotação'!H103="CAL Flúor Orange 560",'Pedido e Cotação'!F103=10),AL$11,IF(AND('Pedido e Cotação'!H103="CAL Flúor Orange 560",'Pedido e Cotação'!F103=25),AM$11,IF(AND('Pedido e Cotação'!H103="CAL Flúor Orange 560",'Pedido e Cotação'!F103=50),AN$11,IF(AND('Pedido e Cotação'!H103="CAL Flúor Orange 560",'Pedido e Cotação'!F103=100),AO$11,IF(AND('Pedido e Cotação'!H103="CAL Flúor Orange 560",'Pedido e Cotação'!F103=200),AP$11,IF(AND('Pedido e Cotação'!H103="CAL Flúor Orange 560",'Pedido e Cotação'!F103=1000),AQ$11,"")))))))</f>
        <v/>
      </c>
      <c r="G93" s="241" t="str">
        <f aca="false">IF('Pedido e Cotação'!H103=0,"",IF(AND('Pedido e Cotação'!H103="CAL Flúor Red 590",'Pedido e Cotação'!F103=10),AL$12,IF(AND('Pedido e Cotação'!H103="CAL Flúor Red 590",'Pedido e Cotação'!F103=25),AM$12,IF(AND('Pedido e Cotação'!H103="CAL Flúor Red 590",'Pedido e Cotação'!F103=50),AN$12,IF(AND('Pedido e Cotação'!H103="CAL Flúor Red 590",'Pedido e Cotação'!F103=100),AO$12,IF(AND('Pedido e Cotação'!H103="CAL Flúor Red 590",'Pedido e Cotação'!F103=200),AP$12,IF(AND('Pedido e Cotação'!H103="CAL Flúor Red 590",'Pedido e Cotação'!F103=1000),AQ$12,"")))))))</f>
        <v/>
      </c>
      <c r="H93" s="241" t="str">
        <f aca="false">IF('Pedido e Cotação'!H103=0,"",IF(AND('Pedido e Cotação'!H103="CAL Flúor Red 610",'Pedido e Cotação'!F103=10),AL$13,IF(AND('Pedido e Cotação'!H103="CAL Flúor Red 610",'Pedido e Cotação'!F103=25),AM$13,IF(AND('Pedido e Cotação'!H103="CAL Flúor Red 610",'Pedido e Cotação'!F103=50),AN$13,IF(AND('Pedido e Cotação'!H103="CAL Flúor Red 610",'Pedido e Cotação'!F103=100),AO$13,IF(AND('Pedido e Cotação'!H103="CAL Flúor Red 610",'Pedido e Cotação'!F103=200),AP$13,IF(AND('Pedido e Cotação'!H103="CAL Flúor Red 610",'Pedido e Cotação'!F103=1000),AQ$13,"")))))))</f>
        <v/>
      </c>
      <c r="I93" s="241" t="str">
        <f aca="false">IF('Pedido e Cotação'!H103=0,"",IF(AND('Pedido e Cotação'!H103="TET",'Pedido e Cotação'!F103=10),AL$14,IF(AND('Pedido e Cotação'!H103="TET",'Pedido e Cotação'!F103=25),AM$14,IF(AND('Pedido e Cotação'!H103="TET",'Pedido e Cotação'!F103=50),AN$14,IF(AND('Pedido e Cotação'!H103="TET",'Pedido e Cotação'!F103=100),AO$14,IF(AND('Pedido e Cotação'!H103="TET",'Pedido e Cotação'!F103=200),AP$14,IF(AND('Pedido e Cotação'!H103="TET",'Pedido e Cotação'!F103=1000),AQ$14,"")))))))</f>
        <v/>
      </c>
      <c r="J93" s="241" t="str">
        <f aca="false">IF('Pedido e Cotação'!H103=0,"",IF(AND('Pedido e Cotação'!H103="PEG-6",'Pedido e Cotação'!F103=10),AL$19,IF(AND('Pedido e Cotação'!H103="PEG-6",'Pedido e Cotação'!F103=25),AM$19,IF(AND('Pedido e Cotação'!H103="PEG-6",'Pedido e Cotação'!F103=50),AN$19,IF(AND('Pedido e Cotação'!H103="PEG-6",'Pedido e Cotação'!F103=100),AO$19,IF(AND('Pedido e Cotação'!H103="PEG-6",'Pedido e Cotação'!F103=200),AP$19,IF(AND('Pedido e Cotação'!H103="PEG-6",'Pedido e Cotação'!F103=1000),AQ$19,"")))))))</f>
        <v/>
      </c>
      <c r="K93" s="241" t="str">
        <f aca="false">IF('Pedido e Cotação'!H103=0,"",IF(AND('Pedido e Cotação'!H103="Biotina",'Pedido e Cotação'!F103=10),AL$18,IF(AND('Pedido e Cotação'!H103="Biotina",'Pedido e Cotação'!F103=25),AM$18,IF(AND('Pedido e Cotação'!H103="Biotina",'Pedido e Cotação'!F103=50),AN$18,IF(AND('Pedido e Cotação'!H103="Biotina",'Pedido e Cotação'!F103=100),AO$18,IF(AND('Pedido e Cotação'!H103="Biotina",'Pedido e Cotação'!F103=200),AP$18,IF(AND('Pedido e Cotação'!H103="Biotina",'Pedido e Cotação'!F103=1000),AQ$18,"")))))))</f>
        <v/>
      </c>
      <c r="L93" s="241" t="str">
        <f aca="false">IF('Pedido e Cotação'!H103=0,"",IF(AND('Pedido e Cotação'!H103="Thiol C6",'Pedido e Cotação'!F103=10),AL$22,IF(AND('Pedido e Cotação'!H103="Thiol C6",'Pedido e Cotação'!F103=25),AM$22,IF(AND('Pedido e Cotação'!H103="Thiol C6",'Pedido e Cotação'!F103=50),AN$22,IF(AND('Pedido e Cotação'!H103="Thiol C6",'Pedido e Cotação'!F103=100),AO$22,IF(AND('Pedido e Cotação'!H103="Thiol C6",'Pedido e Cotação'!F103=200),AP$22,IF(AND('Pedido e Cotação'!H103="Thiol C6",'Pedido e Cotação'!F103=1000),AQ$22,"")))))))</f>
        <v/>
      </c>
      <c r="M93" s="241" t="str">
        <f aca="false">IF('Pedido e Cotação'!H103=0,"",IF(AND('Pedido e Cotação'!H103="Cy3",'Pedido e Cotação'!F103=10),AL$16,IF(AND('Pedido e Cotação'!H103="Cy3",'Pedido e Cotação'!F103=25),AM$16,IF(AND('Pedido e Cotação'!H103="Cy3",'Pedido e Cotação'!F103=50),AN$16,IF(AND('Pedido e Cotação'!H103="Cy3",'Pedido e Cotação'!F103=100),AO$16,IF(AND('Pedido e Cotação'!H103="Cy3",'Pedido e Cotação'!F103=200),AP$16,IF(AND('Pedido e Cotação'!H103="Cy3",'Pedido e Cotação'!F103=1000),AQ$16,"")))))))</f>
        <v/>
      </c>
      <c r="N93" s="241" t="str">
        <f aca="false">IF('Pedido e Cotação'!H103=0,"",IF(AND('Pedido e Cotação'!H103="Cy5",'Pedido e Cotação'!F103=10),AL$17,IF(AND('Pedido e Cotação'!H103="Cy5",'Pedido e Cotação'!F103=25),AM$17,IF(AND('Pedido e Cotação'!H103="Cy5",'Pedido e Cotação'!F103=50),AN$17,IF(AND('Pedido e Cotação'!H103="Cy5",'Pedido e Cotação'!F103=100),AO$17,IF(AND('Pedido e Cotação'!H103="Cy5",'Pedido e Cotação'!F103=200),AP$17,IF(AND('Pedido e Cotação'!H103="Cy5",'Pedido e Cotação'!F103=1000),AQ$17,"")))))))</f>
        <v/>
      </c>
      <c r="O93" s="241" t="str">
        <f aca="false">IF('Pedido e Cotação'!H103=0,"",IF(AND('Pedido e Cotação'!H103="C3 Spacer",'Pedido e Cotação'!F103=10),AL$20,IF(AND('Pedido e Cotação'!H103="C3 Spacer",'Pedido e Cotação'!F103=25),AM$20,IF(AND('Pedido e Cotação'!H103="C3 Spacer",'Pedido e Cotação'!F103=50),AN$20,IF(AND('Pedido e Cotação'!H103="C3 Spacer",'Pedido e Cotação'!F103=100),AO$20,IF(AND('Pedido e Cotação'!H103="C3 Spacer",'Pedido e Cotação'!F103=200),AP$20,IF(AND('Pedido e Cotação'!H103="C3 Spacer",'Pedido e Cotação'!F103=1000),AQ$20,"")))))))</f>
        <v/>
      </c>
      <c r="P93" s="241" t="str">
        <f aca="false">IF('Pedido e Cotação'!H103=0,"",IF(AND('Pedido e Cotação'!H103="C6 Spacer",'Pedido e Cotação'!F103=10),AL$21,IF(AND('Pedido e Cotação'!H103="C6 Spacer",'Pedido e Cotação'!F103=25),AM$21,IF(AND('Pedido e Cotação'!H103="C6 Spacer",'Pedido e Cotação'!F103=50),AN$21,IF(AND('Pedido e Cotação'!H103="C6 Spacer",'Pedido e Cotação'!F103=100),AO$21,IF(AND('Pedido e Cotação'!H103="C6 Spacer",'Pedido e Cotação'!F103=200),AP$21,IF(AND('Pedido e Cotação'!H103="C6 Spacer",'Pedido e Cotação'!F103=1000),AQ$21,"")))))))</f>
        <v/>
      </c>
      <c r="Q93" s="241" t="str">
        <f aca="false">IF('Pedido e Cotação'!H103=0,"",IF(AND('Pedido e Cotação'!H103="HEX",'Pedido e Cotação'!F103=10),AL$15,IF(AND('Pedido e Cotação'!H103="HEX",'Pedido e Cotação'!F103=25),AM$15,IF(AND('Pedido e Cotação'!H103="HEX",'Pedido e Cotação'!F103=50),AN$15,IF(AND('Pedido e Cotação'!H103="HEX",'Pedido e Cotação'!F103=100),AO$15,IF(AND('Pedido e Cotação'!H103="HEX",'Pedido e Cotação'!F103=200),AP$15,IF(AND('Pedido e Cotação'!H103="HEX",'Pedido e Cotação'!F103=1000),AQ$15,"")))))))</f>
        <v/>
      </c>
      <c r="R93" s="241" t="str">
        <f aca="false">IF('Pedido e Cotação'!H103=0,"",IF(AND('Pedido e Cotação'!H103="Amino C6",'Pedido e Cotação'!F103=10),AL$23,IF(AND('Pedido e Cotação'!H103="Amino C6",'Pedido e Cotação'!F103=25),AM$23,IF(AND('Pedido e Cotação'!H103="Amino C6",'Pedido e Cotação'!F103=50),AN$23,IF(AND('Pedido e Cotação'!H103="Amino C6",'Pedido e Cotação'!F103=100),AO$23,IF(AND('Pedido e Cotação'!H103="Amino C6",'Pedido e Cotação'!F103=200),AP$23,IF(AND('Pedido e Cotação'!H103="Amino C6",'Pedido e Cotação'!F103=1000),AQ$23,"")))))))</f>
        <v/>
      </c>
      <c r="S93" s="241" t="str">
        <f aca="false">IF('Pedido e Cotação'!I103=0,"",IF(AND('Pedido e Cotação'!I103="FAM",'Pedido e Cotação'!F103=10),AL$24,IF(AND('Pedido e Cotação'!I103="FAM",'Pedido e Cotação'!F103=25),AM$24,IF(AND('Pedido e Cotação'!I103="FAM",'Pedido e Cotação'!F103=50),AN$24,IF(AND('Pedido e Cotação'!I103="FAM",'Pedido e Cotação'!F103=100),AO$24,IF(AND('Pedido e Cotação'!I103="FAM",'Pedido e Cotação'!F103=200),AP$24,IF(AND('Pedido e Cotação'!I103="FAM",'Pedido e Cotação'!F103=1000),AQ$24,"")))))))</f>
        <v/>
      </c>
      <c r="T93" s="241" t="str">
        <f aca="false">IF('Pedido e Cotação'!I103=0,"",IF(AND('Pedido e Cotação'!I103="Amino On",'Pedido e Cotação'!F103=10),AL$25,IF(AND('Pedido e Cotação'!I103="Amino On",'Pedido e Cotação'!F103=25),AM$25,IF(AND('Pedido e Cotação'!I103="Amino On",'Pedido e Cotação'!F103=50),AN$25,IF(AND('Pedido e Cotação'!I103="Amino On",'Pedido e Cotação'!F103=100),AO$25,IF(AND('Pedido e Cotação'!I103="Amino On",'Pedido e Cotação'!F103=200),AP$25,IF(AND('Pedido e Cotação'!I103="Amino On",'Pedido e Cotação'!F103=1000),AQ$25,"")))))))</f>
        <v/>
      </c>
      <c r="U93" s="241" t="str">
        <f aca="false">IF('Pedido e Cotação'!I103=0,"",IF(AND('Pedido e Cotação'!I103="TAMRA",'Pedido e Cotação'!F103=10),AL$26,IF(AND('Pedido e Cotação'!I103="TAMRA",'Pedido e Cotação'!F103=25),AM$26,IF(AND('Pedido e Cotação'!I103="TAMRA",'Pedido e Cotação'!F103=50),AN$26,IF(AND('Pedido e Cotação'!I103="TAMRA",'Pedido e Cotação'!F103=100),AO$26,IF(AND('Pedido e Cotação'!I103="TAMRA",'Pedido e Cotação'!F103=200),AP$26,IF(AND('Pedido e Cotação'!I103="TAMRA",'Pedido e Cotação'!F103=1000),AQ$26,"")))))))</f>
        <v/>
      </c>
      <c r="V93" s="241" t="str">
        <f aca="false">IF('Pedido e Cotação'!I103=0,"",IF(AND('Pedido e Cotação'!I103="BHQ 1",'Pedido e Cotação'!F103=10),AL$27,IF(AND('Pedido e Cotação'!I103="BHQ 1",'Pedido e Cotação'!F103=25),AM$27,IF(AND('Pedido e Cotação'!I103="BHQ 1",'Pedido e Cotação'!F103=50),AN$27,IF(AND('Pedido e Cotação'!I103="BHQ 1",'Pedido e Cotação'!F103=100),AO$27,IF(AND('Pedido e Cotação'!I103="BHQ 1",'Pedido e Cotação'!F103=200),AP$27,IF(AND('Pedido e Cotação'!I103="BHQ 1",'Pedido e Cotação'!F103=1000),AQ$27,"")))))))</f>
        <v/>
      </c>
      <c r="W93" s="241" t="str">
        <f aca="false">IF('Pedido e Cotação'!I103=0,"",IF(AND('Pedido e Cotação'!I103="BHQ 2",'Pedido e Cotação'!F103=10),AL$28,IF(AND('Pedido e Cotação'!I103="BHQ 2",'Pedido e Cotação'!F103=25),AM$28,IF(AND('Pedido e Cotação'!I103="BHQ 2",'Pedido e Cotação'!F103=50),AN$28,IF(AND('Pedido e Cotação'!I103="BHQ 2",'Pedido e Cotação'!F103=100),AO$28,IF(AND('Pedido e Cotação'!I103="BHQ 2",'Pedido e Cotação'!F103=200),AP$28,IF(AND('Pedido e Cotação'!I103="BHQ 2",'Pedido e Cotação'!F103=1000),AQ$28,"")))))))</f>
        <v/>
      </c>
      <c r="X93" s="241" t="str">
        <f aca="false">IF('Pedido e Cotação'!I103=0,"",IF(AND('Pedido e Cotação'!I103="BHQ 3",'Pedido e Cotação'!F103=10),AL$29,IF(AND('Pedido e Cotação'!I103="BHQ 3",'Pedido e Cotação'!F103=25),AM$29,IF(AND('Pedido e Cotação'!I103="BHQ 3",'Pedido e Cotação'!F103=50),AN$29,IF(AND('Pedido e Cotação'!I103="BHQ 3",'Pedido e Cotação'!F103=100),AO$29,IF(AND('Pedido e Cotação'!I103="BHQ 3",'Pedido e Cotação'!F103=200),AP$29,IF(AND('Pedido e Cotação'!I103="BHQ 3",'Pedido e Cotação'!F103=1000),AQ$29,"")))))))</f>
        <v/>
      </c>
      <c r="Y93" s="241" t="str">
        <f aca="false">IF('Pedido e Cotação'!I103=0,"",IF(AND('Pedido e Cotação'!I103="ROX",'Pedido e Cotação'!F103=10),AL$31,IF(AND('Pedido e Cotação'!I103="ROX",'Pedido e Cotação'!F103=25),AM$31,IF(AND('Pedido e Cotação'!I103="ROX",'Pedido e Cotação'!F103=50),AN$31,IF(AND('Pedido e Cotação'!I103="ROX",'Pedido e Cotação'!F103=100),AO$31,IF(AND('Pedido e Cotação'!I103="ROX",'Pedido e Cotação'!F103=200),AP$31,IF(AND('Pedido e Cotação'!I103="ROX",'Pedido e Cotação'!F103=1000),AQ$31,"")))))))</f>
        <v/>
      </c>
      <c r="Z93" s="241" t="str">
        <f aca="false">IF('Pedido e Cotação'!I103=0,"",IF(AND('Pedido e Cotação'!I103="Dabcyl",'Pedido e Cotação'!F103=10),AL$30,IF(AND('Pedido e Cotação'!I103="Dabcyl",'Pedido e Cotação'!F103=25),AM$30,IF(AND('Pedido e Cotação'!I103="Dabcyl",'Pedido e Cotação'!F103=50),AN$30,IF(AND('Pedido e Cotação'!I103="Dabcyl",'Pedido e Cotação'!F103=100),AO$30,IF(AND('Pedido e Cotação'!I103="Dabcyl",'Pedido e Cotação'!F103=200),AP$30,IF(AND('Pedido e Cotação'!I103="Dabcyl",'Pedido e Cotação'!F103=1000),AQ$30,"")))))))</f>
        <v/>
      </c>
      <c r="AA93" s="242" t="str">
        <f aca="false">IF('Pedido e Cotação'!I103=0,"",IF(AND('Pedido e Cotação'!I103="Colesterol TEG",'Pedido e Cotação'!F103=10),AL$32,IF(AND('Pedido e Cotação'!I103="Colesterol TEG",'Pedido e Cotação'!F103=25),AM$32,IF(AND('Pedido e Cotação'!I103="Colesterol TEG",'Pedido e Cotação'!F103=50),AN$32,IF(AND('Pedido e Cotação'!I103="Colesterol TEG",'Pedido e Cotação'!F103=100),AO$32,IF(AND('Pedido e Cotação'!I103="Colesterol TEG",'Pedido e Cotação'!F103=200),AP$32,IF(AND('Pedido e Cotação'!I103="Colesterol TEG",'Pedido e Cotação'!F103=1000),AQ$32,"")))))))</f>
        <v/>
      </c>
      <c r="AB93" s="242" t="str">
        <f aca="false">IF('Pedido e Cotação'!I103=0,"",IF(AND('Pedido e Cotação'!I103="Ferroceno",'Pedido e Cotação'!F103=10),AL$33,IF(AND('Pedido e Cotação'!I103="Ferroceno",'Pedido e Cotação'!F103=25),AM$33,IF(AND('Pedido e Cotação'!I103="Ferroceno",'Pedido e Cotação'!F103=50),AN$33,IF(AND('Pedido e Cotação'!I103="Ferroceno",'Pedido e Cotação'!F103=100),AO$33,IF(AND('Pedido e Cotação'!I103="Ferroceno",'Pedido e Cotação'!F103=200),AP$33,IF(AND('Pedido e Cotação'!I103="Ferroceno",'Pedido e Cotação'!F103=1000),AQ$33,"")))))))</f>
        <v/>
      </c>
      <c r="AC93" s="242" t="str">
        <f aca="false">IF('Pedido e Cotação'!I103=0,"",IF(AND('Pedido e Cotação'!I103="Spacer C3",'Pedido e Cotação'!F103=10),AL$36,IF(AND('Pedido e Cotação'!I103="Spacer C3",'Pedido e Cotação'!F103=25),AM$36,IF(AND('Pedido e Cotação'!I103="Spacer C3",'Pedido e Cotação'!F103=50),AN$36,IF(AND('Pedido e Cotação'!I103="Spacer C3",'Pedido e Cotação'!F103=100),AO$36,IF(AND('Pedido e Cotação'!I103="Spacer C3",'Pedido e Cotação'!F103=200),AP$36,IF(AND('Pedido e Cotação'!I103="Spacer C3",'Pedido e Cotação'!F103=1000),AQ$36,"")))))))</f>
        <v/>
      </c>
      <c r="AD93" s="242" t="str">
        <f aca="false">IF('Pedido e Cotação'!I103=0,"",IF(AND('Pedido e Cotação'!I103="Spacer C6",'Pedido e Cotação'!F103=10),AL$37,IF(AND('Pedido e Cotação'!I103="Spacer C6",'Pedido e Cotação'!F103=25),AM$37,IF(AND('Pedido e Cotação'!I103="Spacer C6",'Pedido e Cotação'!F103=50),AN$37,IF(AND('Pedido e Cotação'!I103="Spacer C6",'Pedido e Cotação'!F103=100),AO$37,IF(AND('Pedido e Cotação'!I103="Spacer C6",'Pedido e Cotação'!F103=200),AP$37,IF(AND('Pedido e Cotação'!I103="Spacer C6",'Pedido e Cotação'!F103=1000),AQ$37,"")))))))</f>
        <v/>
      </c>
      <c r="AE93" s="242" t="str">
        <f aca="false">IF('Pedido e Cotação'!I103=0,"",IF(AND('Pedido e Cotação'!I103="Biotina",'Pedido e Cotação'!F103=10),AL$38,IF(AND('Pedido e Cotação'!I103="Biotina",'Pedido e Cotação'!F103=25),AM$38,IF(AND('Pedido e Cotação'!I103="Biotina",'Pedido e Cotação'!F103=50),AN$38,IF(AND('Pedido e Cotação'!I103="Biotina",'Pedido e Cotação'!F103=100),AO$38,IF(AND('Pedido e Cotação'!I103="Biotina",'Pedido e Cotação'!F103=200),AP$38,IF(AND('Pedido e Cotação'!I103="Biotina",'Pedido e Cotação'!F103=1000),AQ$38,"")))))))</f>
        <v/>
      </c>
      <c r="AF93" s="242" t="str">
        <f aca="false">IF('Pedido e Cotação'!I103=0,"",IF(AND('Pedido e Cotação'!I103="Fosforilação",'Pedido e Cotação'!F103=10),AL$39,IF(AND('Pedido e Cotação'!I103="Fosforilação",'Pedido e Cotação'!F103=25),AM$39,IF(AND('Pedido e Cotação'!I103="Fosforilação",'Pedido e Cotação'!F103=50),AN$39,IF(AND('Pedido e Cotação'!I103="Fosforilação",'Pedido e Cotação'!F103=100),AO$39,IF(AND('Pedido e Cotação'!I103="Fosforilação",'Pedido e Cotação'!F103=200),AP$39,IF(AND('Pedido e Cotação'!I103="Fosforilação",'Pedido e Cotação'!F103=1000),AQ$39,"")))))))</f>
        <v/>
      </c>
      <c r="AG93" s="242" t="str">
        <f aca="false">IF('Pedido e Cotação'!I103=0,"",IF(AND('Pedido e Cotação'!I103="Thiol C6",'Pedido e Cotação'!F103=10),AL$34,IF(AND('Pedido e Cotação'!I103="Thiol C6",'Pedido e Cotação'!F103=25),AM$34,IF(AND('Pedido e Cotação'!I103="Thiol C6",'Pedido e Cotação'!F103=50),AN$34,IF(AND('Pedido e Cotação'!I103="Thiol C6",'Pedido e Cotação'!F103=100),AO$34,IF(AND('Pedido e Cotação'!I103="Thiol C6",'Pedido e Cotação'!F103=200),AP$34,IF(AND('Pedido e Cotação'!I103="Thiol C6",'Pedido e Cotação'!F103=1000),AQ$34,"")))))))</f>
        <v/>
      </c>
      <c r="AH93" s="242" t="str">
        <f aca="false">IF('Pedido e Cotação'!I103=0,"",IF(AND('Pedido e Cotação'!I103="Dithiol Serinol",'Pedido e Cotação'!F103=10),AL$35,IF(AND('Pedido e Cotação'!I103="Dithiol Serinol",'Pedido e Cotação'!F103=25),AM$35,IF(AND('Pedido e Cotação'!I103="Dithiol Serinol",'Pedido e Cotação'!F103=50),AN$35,IF(AND('Pedido e Cotação'!I103="Dithiol Serinol",'Pedido e Cotação'!F103=100),AO$35,IF(AND('Pedido e Cotação'!I103="Dithiol Serinol",'Pedido e Cotação'!F103=200),AP$35,IF(AND('Pedido e Cotação'!I103="Dithiol Serinol",'Pedido e Cotação'!F103=1000),AQ$35,"")))))))</f>
        <v/>
      </c>
      <c r="AI93" s="241" t="n">
        <f aca="false">SUM(A93:AH93)</f>
        <v>0</v>
      </c>
    </row>
    <row r="94" customFormat="false" ht="12.75" hidden="false" customHeight="false" outlineLevel="0" collapsed="false">
      <c r="A94" s="241" t="str">
        <f aca="false">IF('Pedido e Cotação'!H104=0,"",IF(AND('Pedido e Cotação'!H104="FAM",'Pedido e Cotação'!F104=10),AL$6,IF(AND('Pedido e Cotação'!H104="FAM",'Pedido e Cotação'!F104=25),AM$6,IF(AND('Pedido e Cotação'!H104="FAM",'Pedido e Cotação'!F104=50),AN$6,IF(AND('Pedido e Cotação'!H104="FAM",'Pedido e Cotação'!F104=100),AO$6,IF(AND('Pedido e Cotação'!H104="FAM",'Pedido e Cotação'!F104=200),AP$6,IF(AND('Pedido e Cotação'!H104="FAM",'Pedido e Cotação'!F104=1000),AQ$6,"")))))))</f>
        <v/>
      </c>
      <c r="B94" s="241" t="str">
        <f aca="false">IF('Pedido e Cotação'!H104=0,"",IF(AND('Pedido e Cotação'!H104="Fosforilação",'Pedido e Cotação'!F104=10),AL$7,IF(AND('Pedido e Cotação'!H104="Fosforilação",'Pedido e Cotação'!F104=25),AM$7,IF(AND('Pedido e Cotação'!H104="Fosforilação",'Pedido e Cotação'!F104=50),AN$7,IF(AND('Pedido e Cotação'!H104="Fosforilação",'Pedido e Cotação'!F104=100),AO$7,IF(AND('Pedido e Cotação'!H104="Fosforilação",'Pedido e Cotação'!F104=200),AP$7,IF(AND('Pedido e Cotação'!H104="Fosforilação",'Pedido e Cotação'!F104=1000),AQ$7,"")))))))</f>
        <v/>
      </c>
      <c r="C94" s="241" t="str">
        <f aca="false">IF('Pedido e Cotação'!H104=0,"",IF(AND('Pedido e Cotação'!H104="Quasar 570",'Pedido e Cotação'!F104=10),AL$8,IF(AND('Pedido e Cotação'!H104="Quasar 570",'Pedido e Cotação'!F104=25),AM$8,IF(AND('Pedido e Cotação'!H104="Quasar 570",'Pedido e Cotação'!F104=50),AN$8,IF(AND('Pedido e Cotação'!H104="Quasar 570",'Pedido e Cotação'!F104=100),AO$8,IF(AND('Pedido e Cotação'!H104="Quasar 570",'Pedido e Cotação'!F104=200),AP$8,IF(AND('Pedido e Cotação'!H104="Quasar 570",'Pedido e Cotação'!F104=1000),AQ$8,"")))))))</f>
        <v/>
      </c>
      <c r="D94" s="241" t="str">
        <f aca="false">IF('Pedido e Cotação'!H104=0,"",IF(AND('Pedido e Cotação'!H104="Quasar 670",'Pedido e Cotação'!F104=10),AL$9,IF(AND('Pedido e Cotação'!H104="Quasar 670",'Pedido e Cotação'!F104=25),AM$9,IF(AND('Pedido e Cotação'!H104="Quasar 670",'Pedido e Cotação'!F104=50),AN$9,IF(AND('Pedido e Cotação'!H104="Quasar 670",'Pedido e Cotação'!F104=100),AO$9,IF(AND('Pedido e Cotação'!H104="Quasar 670",'Pedido e Cotação'!F104=200),AP$9,IF(AND('Pedido e Cotação'!H104="Quasar 670",'Pedido e Cotação'!F104=1000),AQ$9,"")))))))</f>
        <v/>
      </c>
      <c r="E94" s="241" t="str">
        <f aca="false">IF('Pedido e Cotação'!H104=0,"",IF(AND('Pedido e Cotação'!H104="Quasar 705",'Pedido e Cotação'!F104=10),AL$10,IF(AND('Pedido e Cotação'!H104="Quasar 705",'Pedido e Cotação'!F104=25),AM$10,IF(AND('Pedido e Cotação'!H104="Quasar 705",'Pedido e Cotação'!F104=50),AN$10,IF(AND('Pedido e Cotação'!H104="Quasar 705",'Pedido e Cotação'!F104=100),AO$10,IF(AND('Pedido e Cotação'!H104="Quasar 705",'Pedido e Cotação'!F104=200),AP$10,IF(AND('Pedido e Cotação'!H104="Quasar 705",'Pedido e Cotação'!F104=1000),AQ$10,"")))))))</f>
        <v/>
      </c>
      <c r="F94" s="241" t="str">
        <f aca="false">IF('Pedido e Cotação'!H104=0,"",IF(AND('Pedido e Cotação'!H104="CAL Flúor Orange 560",'Pedido e Cotação'!F104=10),AL$11,IF(AND('Pedido e Cotação'!H104="CAL Flúor Orange 560",'Pedido e Cotação'!F104=25),AM$11,IF(AND('Pedido e Cotação'!H104="CAL Flúor Orange 560",'Pedido e Cotação'!F104=50),AN$11,IF(AND('Pedido e Cotação'!H104="CAL Flúor Orange 560",'Pedido e Cotação'!F104=100),AO$11,IF(AND('Pedido e Cotação'!H104="CAL Flúor Orange 560",'Pedido e Cotação'!F104=200),AP$11,IF(AND('Pedido e Cotação'!H104="CAL Flúor Orange 560",'Pedido e Cotação'!F104=1000),AQ$11,"")))))))</f>
        <v/>
      </c>
      <c r="G94" s="241" t="str">
        <f aca="false">IF('Pedido e Cotação'!H104=0,"",IF(AND('Pedido e Cotação'!H104="CAL Flúor Red 590",'Pedido e Cotação'!F104=10),AL$12,IF(AND('Pedido e Cotação'!H104="CAL Flúor Red 590",'Pedido e Cotação'!F104=25),AM$12,IF(AND('Pedido e Cotação'!H104="CAL Flúor Red 590",'Pedido e Cotação'!F104=50),AN$12,IF(AND('Pedido e Cotação'!H104="CAL Flúor Red 590",'Pedido e Cotação'!F104=100),AO$12,IF(AND('Pedido e Cotação'!H104="CAL Flúor Red 590",'Pedido e Cotação'!F104=200),AP$12,IF(AND('Pedido e Cotação'!H104="CAL Flúor Red 590",'Pedido e Cotação'!F104=1000),AQ$12,"")))))))</f>
        <v/>
      </c>
      <c r="H94" s="241" t="str">
        <f aca="false">IF('Pedido e Cotação'!H104=0,"",IF(AND('Pedido e Cotação'!H104="CAL Flúor Red 610",'Pedido e Cotação'!F104=10),AL$13,IF(AND('Pedido e Cotação'!H104="CAL Flúor Red 610",'Pedido e Cotação'!F104=25),AM$13,IF(AND('Pedido e Cotação'!H104="CAL Flúor Red 610",'Pedido e Cotação'!F104=50),AN$13,IF(AND('Pedido e Cotação'!H104="CAL Flúor Red 610",'Pedido e Cotação'!F104=100),AO$13,IF(AND('Pedido e Cotação'!H104="CAL Flúor Red 610",'Pedido e Cotação'!F104=200),AP$13,IF(AND('Pedido e Cotação'!H104="CAL Flúor Red 610",'Pedido e Cotação'!F104=1000),AQ$13,"")))))))</f>
        <v/>
      </c>
      <c r="I94" s="241" t="str">
        <f aca="false">IF('Pedido e Cotação'!H104=0,"",IF(AND('Pedido e Cotação'!H104="TET",'Pedido e Cotação'!F104=10),AL$14,IF(AND('Pedido e Cotação'!H104="TET",'Pedido e Cotação'!F104=25),AM$14,IF(AND('Pedido e Cotação'!H104="TET",'Pedido e Cotação'!F104=50),AN$14,IF(AND('Pedido e Cotação'!H104="TET",'Pedido e Cotação'!F104=100),AO$14,IF(AND('Pedido e Cotação'!H104="TET",'Pedido e Cotação'!F104=200),AP$14,IF(AND('Pedido e Cotação'!H104="TET",'Pedido e Cotação'!F104=1000),AQ$14,"")))))))</f>
        <v/>
      </c>
      <c r="J94" s="241" t="str">
        <f aca="false">IF('Pedido e Cotação'!H104=0,"",IF(AND('Pedido e Cotação'!H104="PEG-6",'Pedido e Cotação'!F104=10),AL$19,IF(AND('Pedido e Cotação'!H104="PEG-6",'Pedido e Cotação'!F104=25),AM$19,IF(AND('Pedido e Cotação'!H104="PEG-6",'Pedido e Cotação'!F104=50),AN$19,IF(AND('Pedido e Cotação'!H104="PEG-6",'Pedido e Cotação'!F104=100),AO$19,IF(AND('Pedido e Cotação'!H104="PEG-6",'Pedido e Cotação'!F104=200),AP$19,IF(AND('Pedido e Cotação'!H104="PEG-6",'Pedido e Cotação'!F104=1000),AQ$19,"")))))))</f>
        <v/>
      </c>
      <c r="K94" s="241" t="str">
        <f aca="false">IF('Pedido e Cotação'!H104=0,"",IF(AND('Pedido e Cotação'!H104="Biotina",'Pedido e Cotação'!F104=10),AL$18,IF(AND('Pedido e Cotação'!H104="Biotina",'Pedido e Cotação'!F104=25),AM$18,IF(AND('Pedido e Cotação'!H104="Biotina",'Pedido e Cotação'!F104=50),AN$18,IF(AND('Pedido e Cotação'!H104="Biotina",'Pedido e Cotação'!F104=100),AO$18,IF(AND('Pedido e Cotação'!H104="Biotina",'Pedido e Cotação'!F104=200),AP$18,IF(AND('Pedido e Cotação'!H104="Biotina",'Pedido e Cotação'!F104=1000),AQ$18,"")))))))</f>
        <v/>
      </c>
      <c r="L94" s="241" t="str">
        <f aca="false">IF('Pedido e Cotação'!H104=0,"",IF(AND('Pedido e Cotação'!H104="Thiol C6",'Pedido e Cotação'!F104=10),AL$22,IF(AND('Pedido e Cotação'!H104="Thiol C6",'Pedido e Cotação'!F104=25),AM$22,IF(AND('Pedido e Cotação'!H104="Thiol C6",'Pedido e Cotação'!F104=50),AN$22,IF(AND('Pedido e Cotação'!H104="Thiol C6",'Pedido e Cotação'!F104=100),AO$22,IF(AND('Pedido e Cotação'!H104="Thiol C6",'Pedido e Cotação'!F104=200),AP$22,IF(AND('Pedido e Cotação'!H104="Thiol C6",'Pedido e Cotação'!F104=1000),AQ$22,"")))))))</f>
        <v/>
      </c>
      <c r="M94" s="241" t="str">
        <f aca="false">IF('Pedido e Cotação'!H104=0,"",IF(AND('Pedido e Cotação'!H104="Cy3",'Pedido e Cotação'!F104=10),AL$16,IF(AND('Pedido e Cotação'!H104="Cy3",'Pedido e Cotação'!F104=25),AM$16,IF(AND('Pedido e Cotação'!H104="Cy3",'Pedido e Cotação'!F104=50),AN$16,IF(AND('Pedido e Cotação'!H104="Cy3",'Pedido e Cotação'!F104=100),AO$16,IF(AND('Pedido e Cotação'!H104="Cy3",'Pedido e Cotação'!F104=200),AP$16,IF(AND('Pedido e Cotação'!H104="Cy3",'Pedido e Cotação'!F104=1000),AQ$16,"")))))))</f>
        <v/>
      </c>
      <c r="N94" s="241" t="str">
        <f aca="false">IF('Pedido e Cotação'!H104=0,"",IF(AND('Pedido e Cotação'!H104="Cy5",'Pedido e Cotação'!F104=10),AL$17,IF(AND('Pedido e Cotação'!H104="Cy5",'Pedido e Cotação'!F104=25),AM$17,IF(AND('Pedido e Cotação'!H104="Cy5",'Pedido e Cotação'!F104=50),AN$17,IF(AND('Pedido e Cotação'!H104="Cy5",'Pedido e Cotação'!F104=100),AO$17,IF(AND('Pedido e Cotação'!H104="Cy5",'Pedido e Cotação'!F104=200),AP$17,IF(AND('Pedido e Cotação'!H104="Cy5",'Pedido e Cotação'!F104=1000),AQ$17,"")))))))</f>
        <v/>
      </c>
      <c r="O94" s="241" t="str">
        <f aca="false">IF('Pedido e Cotação'!H104=0,"",IF(AND('Pedido e Cotação'!H104="C3 Spacer",'Pedido e Cotação'!F104=10),AL$20,IF(AND('Pedido e Cotação'!H104="C3 Spacer",'Pedido e Cotação'!F104=25),AM$20,IF(AND('Pedido e Cotação'!H104="C3 Spacer",'Pedido e Cotação'!F104=50),AN$20,IF(AND('Pedido e Cotação'!H104="C3 Spacer",'Pedido e Cotação'!F104=100),AO$20,IF(AND('Pedido e Cotação'!H104="C3 Spacer",'Pedido e Cotação'!F104=200),AP$20,IF(AND('Pedido e Cotação'!H104="C3 Spacer",'Pedido e Cotação'!F104=1000),AQ$20,"")))))))</f>
        <v/>
      </c>
      <c r="P94" s="241" t="str">
        <f aca="false">IF('Pedido e Cotação'!H104=0,"",IF(AND('Pedido e Cotação'!H104="C6 Spacer",'Pedido e Cotação'!F104=10),AL$21,IF(AND('Pedido e Cotação'!H104="C6 Spacer",'Pedido e Cotação'!F104=25),AM$21,IF(AND('Pedido e Cotação'!H104="C6 Spacer",'Pedido e Cotação'!F104=50),AN$21,IF(AND('Pedido e Cotação'!H104="C6 Spacer",'Pedido e Cotação'!F104=100),AO$21,IF(AND('Pedido e Cotação'!H104="C6 Spacer",'Pedido e Cotação'!F104=200),AP$21,IF(AND('Pedido e Cotação'!H104="C6 Spacer",'Pedido e Cotação'!F104=1000),AQ$21,"")))))))</f>
        <v/>
      </c>
      <c r="Q94" s="241" t="str">
        <f aca="false">IF('Pedido e Cotação'!H104=0,"",IF(AND('Pedido e Cotação'!H104="HEX",'Pedido e Cotação'!F104=10),AL$15,IF(AND('Pedido e Cotação'!H104="HEX",'Pedido e Cotação'!F104=25),AM$15,IF(AND('Pedido e Cotação'!H104="HEX",'Pedido e Cotação'!F104=50),AN$15,IF(AND('Pedido e Cotação'!H104="HEX",'Pedido e Cotação'!F104=100),AO$15,IF(AND('Pedido e Cotação'!H104="HEX",'Pedido e Cotação'!F104=200),AP$15,IF(AND('Pedido e Cotação'!H104="HEX",'Pedido e Cotação'!F104=1000),AQ$15,"")))))))</f>
        <v/>
      </c>
      <c r="R94" s="241" t="str">
        <f aca="false">IF('Pedido e Cotação'!H104=0,"",IF(AND('Pedido e Cotação'!H104="Amino C6",'Pedido e Cotação'!F104=10),AL$23,IF(AND('Pedido e Cotação'!H104="Amino C6",'Pedido e Cotação'!F104=25),AM$23,IF(AND('Pedido e Cotação'!H104="Amino C6",'Pedido e Cotação'!F104=50),AN$23,IF(AND('Pedido e Cotação'!H104="Amino C6",'Pedido e Cotação'!F104=100),AO$23,IF(AND('Pedido e Cotação'!H104="Amino C6",'Pedido e Cotação'!F104=200),AP$23,IF(AND('Pedido e Cotação'!H104="Amino C6",'Pedido e Cotação'!F104=1000),AQ$23,"")))))))</f>
        <v/>
      </c>
      <c r="S94" s="241" t="str">
        <f aca="false">IF('Pedido e Cotação'!I104=0,"",IF(AND('Pedido e Cotação'!I104="FAM",'Pedido e Cotação'!F104=10),AL$24,IF(AND('Pedido e Cotação'!I104="FAM",'Pedido e Cotação'!F104=25),AM$24,IF(AND('Pedido e Cotação'!I104="FAM",'Pedido e Cotação'!F104=50),AN$24,IF(AND('Pedido e Cotação'!I104="FAM",'Pedido e Cotação'!F104=100),AO$24,IF(AND('Pedido e Cotação'!I104="FAM",'Pedido e Cotação'!F104=200),AP$24,IF(AND('Pedido e Cotação'!I104="FAM",'Pedido e Cotação'!F104=1000),AQ$24,"")))))))</f>
        <v/>
      </c>
      <c r="T94" s="241" t="str">
        <f aca="false">IF('Pedido e Cotação'!I104=0,"",IF(AND('Pedido e Cotação'!I104="Amino On",'Pedido e Cotação'!F104=10),AL$25,IF(AND('Pedido e Cotação'!I104="Amino On",'Pedido e Cotação'!F104=25),AM$25,IF(AND('Pedido e Cotação'!I104="Amino On",'Pedido e Cotação'!F104=50),AN$25,IF(AND('Pedido e Cotação'!I104="Amino On",'Pedido e Cotação'!F104=100),AO$25,IF(AND('Pedido e Cotação'!I104="Amino On",'Pedido e Cotação'!F104=200),AP$25,IF(AND('Pedido e Cotação'!I104="Amino On",'Pedido e Cotação'!F104=1000),AQ$25,"")))))))</f>
        <v/>
      </c>
      <c r="U94" s="241" t="str">
        <f aca="false">IF('Pedido e Cotação'!I104=0,"",IF(AND('Pedido e Cotação'!I104="TAMRA",'Pedido e Cotação'!F104=10),AL$26,IF(AND('Pedido e Cotação'!I104="TAMRA",'Pedido e Cotação'!F104=25),AM$26,IF(AND('Pedido e Cotação'!I104="TAMRA",'Pedido e Cotação'!F104=50),AN$26,IF(AND('Pedido e Cotação'!I104="TAMRA",'Pedido e Cotação'!F104=100),AO$26,IF(AND('Pedido e Cotação'!I104="TAMRA",'Pedido e Cotação'!F104=200),AP$26,IF(AND('Pedido e Cotação'!I104="TAMRA",'Pedido e Cotação'!F104=1000),AQ$26,"")))))))</f>
        <v/>
      </c>
      <c r="V94" s="241" t="str">
        <f aca="false">IF('Pedido e Cotação'!I104=0,"",IF(AND('Pedido e Cotação'!I104="BHQ 1",'Pedido e Cotação'!F104=10),AL$27,IF(AND('Pedido e Cotação'!I104="BHQ 1",'Pedido e Cotação'!F104=25),AM$27,IF(AND('Pedido e Cotação'!I104="BHQ 1",'Pedido e Cotação'!F104=50),AN$27,IF(AND('Pedido e Cotação'!I104="BHQ 1",'Pedido e Cotação'!F104=100),AO$27,IF(AND('Pedido e Cotação'!I104="BHQ 1",'Pedido e Cotação'!F104=200),AP$27,IF(AND('Pedido e Cotação'!I104="BHQ 1",'Pedido e Cotação'!F104=1000),AQ$27,"")))))))</f>
        <v/>
      </c>
      <c r="W94" s="241" t="str">
        <f aca="false">IF('Pedido e Cotação'!I104=0,"",IF(AND('Pedido e Cotação'!I104="BHQ 2",'Pedido e Cotação'!F104=10),AL$28,IF(AND('Pedido e Cotação'!I104="BHQ 2",'Pedido e Cotação'!F104=25),AM$28,IF(AND('Pedido e Cotação'!I104="BHQ 2",'Pedido e Cotação'!F104=50),AN$28,IF(AND('Pedido e Cotação'!I104="BHQ 2",'Pedido e Cotação'!F104=100),AO$28,IF(AND('Pedido e Cotação'!I104="BHQ 2",'Pedido e Cotação'!F104=200),AP$28,IF(AND('Pedido e Cotação'!I104="BHQ 2",'Pedido e Cotação'!F104=1000),AQ$28,"")))))))</f>
        <v/>
      </c>
      <c r="X94" s="241" t="str">
        <f aca="false">IF('Pedido e Cotação'!I104=0,"",IF(AND('Pedido e Cotação'!I104="BHQ 3",'Pedido e Cotação'!F104=10),AL$29,IF(AND('Pedido e Cotação'!I104="BHQ 3",'Pedido e Cotação'!F104=25),AM$29,IF(AND('Pedido e Cotação'!I104="BHQ 3",'Pedido e Cotação'!F104=50),AN$29,IF(AND('Pedido e Cotação'!I104="BHQ 3",'Pedido e Cotação'!F104=100),AO$29,IF(AND('Pedido e Cotação'!I104="BHQ 3",'Pedido e Cotação'!F104=200),AP$29,IF(AND('Pedido e Cotação'!I104="BHQ 3",'Pedido e Cotação'!F104=1000),AQ$29,"")))))))</f>
        <v/>
      </c>
      <c r="Y94" s="241" t="str">
        <f aca="false">IF('Pedido e Cotação'!I104=0,"",IF(AND('Pedido e Cotação'!I104="ROX",'Pedido e Cotação'!F104=10),AL$31,IF(AND('Pedido e Cotação'!I104="ROX",'Pedido e Cotação'!F104=25),AM$31,IF(AND('Pedido e Cotação'!I104="ROX",'Pedido e Cotação'!F104=50),AN$31,IF(AND('Pedido e Cotação'!I104="ROX",'Pedido e Cotação'!F104=100),AO$31,IF(AND('Pedido e Cotação'!I104="ROX",'Pedido e Cotação'!F104=200),AP$31,IF(AND('Pedido e Cotação'!I104="ROX",'Pedido e Cotação'!F104=1000),AQ$31,"")))))))</f>
        <v/>
      </c>
      <c r="Z94" s="241" t="str">
        <f aca="false">IF('Pedido e Cotação'!I104=0,"",IF(AND('Pedido e Cotação'!I104="Dabcyl",'Pedido e Cotação'!F104=10),AL$30,IF(AND('Pedido e Cotação'!I104="Dabcyl",'Pedido e Cotação'!F104=25),AM$30,IF(AND('Pedido e Cotação'!I104="Dabcyl",'Pedido e Cotação'!F104=50),AN$30,IF(AND('Pedido e Cotação'!I104="Dabcyl",'Pedido e Cotação'!F104=100),AO$30,IF(AND('Pedido e Cotação'!I104="Dabcyl",'Pedido e Cotação'!F104=200),AP$30,IF(AND('Pedido e Cotação'!I104="Dabcyl",'Pedido e Cotação'!F104=1000),AQ$30,"")))))))</f>
        <v/>
      </c>
      <c r="AA94" s="242" t="str">
        <f aca="false">IF('Pedido e Cotação'!I104=0,"",IF(AND('Pedido e Cotação'!I104="Colesterol TEG",'Pedido e Cotação'!F104=10),AL$32,IF(AND('Pedido e Cotação'!I104="Colesterol TEG",'Pedido e Cotação'!F104=25),AM$32,IF(AND('Pedido e Cotação'!I104="Colesterol TEG",'Pedido e Cotação'!F104=50),AN$32,IF(AND('Pedido e Cotação'!I104="Colesterol TEG",'Pedido e Cotação'!F104=100),AO$32,IF(AND('Pedido e Cotação'!I104="Colesterol TEG",'Pedido e Cotação'!F104=200),AP$32,IF(AND('Pedido e Cotação'!I104="Colesterol TEG",'Pedido e Cotação'!F104=1000),AQ$32,"")))))))</f>
        <v/>
      </c>
      <c r="AB94" s="242" t="str">
        <f aca="false">IF('Pedido e Cotação'!I104=0,"",IF(AND('Pedido e Cotação'!I104="Ferroceno",'Pedido e Cotação'!F104=10),AL$33,IF(AND('Pedido e Cotação'!I104="Ferroceno",'Pedido e Cotação'!F104=25),AM$33,IF(AND('Pedido e Cotação'!I104="Ferroceno",'Pedido e Cotação'!F104=50),AN$33,IF(AND('Pedido e Cotação'!I104="Ferroceno",'Pedido e Cotação'!F104=100),AO$33,IF(AND('Pedido e Cotação'!I104="Ferroceno",'Pedido e Cotação'!F104=200),AP$33,IF(AND('Pedido e Cotação'!I104="Ferroceno",'Pedido e Cotação'!F104=1000),AQ$33,"")))))))</f>
        <v/>
      </c>
      <c r="AC94" s="242" t="str">
        <f aca="false">IF('Pedido e Cotação'!I104=0,"",IF(AND('Pedido e Cotação'!I104="Spacer C3",'Pedido e Cotação'!F104=10),AL$36,IF(AND('Pedido e Cotação'!I104="Spacer C3",'Pedido e Cotação'!F104=25),AM$36,IF(AND('Pedido e Cotação'!I104="Spacer C3",'Pedido e Cotação'!F104=50),AN$36,IF(AND('Pedido e Cotação'!I104="Spacer C3",'Pedido e Cotação'!F104=100),AO$36,IF(AND('Pedido e Cotação'!I104="Spacer C3",'Pedido e Cotação'!F104=200),AP$36,IF(AND('Pedido e Cotação'!I104="Spacer C3",'Pedido e Cotação'!F104=1000),AQ$36,"")))))))</f>
        <v/>
      </c>
      <c r="AD94" s="242" t="str">
        <f aca="false">IF('Pedido e Cotação'!I104=0,"",IF(AND('Pedido e Cotação'!I104="Spacer C6",'Pedido e Cotação'!F104=10),AL$37,IF(AND('Pedido e Cotação'!I104="Spacer C6",'Pedido e Cotação'!F104=25),AM$37,IF(AND('Pedido e Cotação'!I104="Spacer C6",'Pedido e Cotação'!F104=50),AN$37,IF(AND('Pedido e Cotação'!I104="Spacer C6",'Pedido e Cotação'!F104=100),AO$37,IF(AND('Pedido e Cotação'!I104="Spacer C6",'Pedido e Cotação'!F104=200),AP$37,IF(AND('Pedido e Cotação'!I104="Spacer C6",'Pedido e Cotação'!F104=1000),AQ$37,"")))))))</f>
        <v/>
      </c>
      <c r="AE94" s="242" t="str">
        <f aca="false">IF('Pedido e Cotação'!I104=0,"",IF(AND('Pedido e Cotação'!I104="Biotina",'Pedido e Cotação'!F104=10),AL$38,IF(AND('Pedido e Cotação'!I104="Biotina",'Pedido e Cotação'!F104=25),AM$38,IF(AND('Pedido e Cotação'!I104="Biotina",'Pedido e Cotação'!F104=50),AN$38,IF(AND('Pedido e Cotação'!I104="Biotina",'Pedido e Cotação'!F104=100),AO$38,IF(AND('Pedido e Cotação'!I104="Biotina",'Pedido e Cotação'!F104=200),AP$38,IF(AND('Pedido e Cotação'!I104="Biotina",'Pedido e Cotação'!F104=1000),AQ$38,"")))))))</f>
        <v/>
      </c>
      <c r="AF94" s="242" t="str">
        <f aca="false">IF('Pedido e Cotação'!I104=0,"",IF(AND('Pedido e Cotação'!I104="Fosforilação",'Pedido e Cotação'!F104=10),AL$39,IF(AND('Pedido e Cotação'!I104="Fosforilação",'Pedido e Cotação'!F104=25),AM$39,IF(AND('Pedido e Cotação'!I104="Fosforilação",'Pedido e Cotação'!F104=50),AN$39,IF(AND('Pedido e Cotação'!I104="Fosforilação",'Pedido e Cotação'!F104=100),AO$39,IF(AND('Pedido e Cotação'!I104="Fosforilação",'Pedido e Cotação'!F104=200),AP$39,IF(AND('Pedido e Cotação'!I104="Fosforilação",'Pedido e Cotação'!F104=1000),AQ$39,"")))))))</f>
        <v/>
      </c>
      <c r="AG94" s="242" t="str">
        <f aca="false">IF('Pedido e Cotação'!I104=0,"",IF(AND('Pedido e Cotação'!I104="Thiol C6",'Pedido e Cotação'!F104=10),AL$34,IF(AND('Pedido e Cotação'!I104="Thiol C6",'Pedido e Cotação'!F104=25),AM$34,IF(AND('Pedido e Cotação'!I104="Thiol C6",'Pedido e Cotação'!F104=50),AN$34,IF(AND('Pedido e Cotação'!I104="Thiol C6",'Pedido e Cotação'!F104=100),AO$34,IF(AND('Pedido e Cotação'!I104="Thiol C6",'Pedido e Cotação'!F104=200),AP$34,IF(AND('Pedido e Cotação'!I104="Thiol C6",'Pedido e Cotação'!F104=1000),AQ$34,"")))))))</f>
        <v/>
      </c>
      <c r="AH94" s="242" t="str">
        <f aca="false">IF('Pedido e Cotação'!I104=0,"",IF(AND('Pedido e Cotação'!I104="Dithiol Serinol",'Pedido e Cotação'!F104=10),AL$35,IF(AND('Pedido e Cotação'!I104="Dithiol Serinol",'Pedido e Cotação'!F104=25),AM$35,IF(AND('Pedido e Cotação'!I104="Dithiol Serinol",'Pedido e Cotação'!F104=50),AN$35,IF(AND('Pedido e Cotação'!I104="Dithiol Serinol",'Pedido e Cotação'!F104=100),AO$35,IF(AND('Pedido e Cotação'!I104="Dithiol Serinol",'Pedido e Cotação'!F104=200),AP$35,IF(AND('Pedido e Cotação'!I104="Dithiol Serinol",'Pedido e Cotação'!F104=1000),AQ$35,"")))))))</f>
        <v/>
      </c>
      <c r="AI94" s="241" t="n">
        <f aca="false">SUM(A94:AH94)</f>
        <v>0</v>
      </c>
    </row>
    <row r="95" customFormat="false" ht="12.75" hidden="false" customHeight="false" outlineLevel="0" collapsed="false">
      <c r="A95" s="241" t="str">
        <f aca="false">IF('Pedido e Cotação'!H105=0,"",IF(AND('Pedido e Cotação'!H105="FAM",'Pedido e Cotação'!F105=10),AL$6,IF(AND('Pedido e Cotação'!H105="FAM",'Pedido e Cotação'!F105=25),AM$6,IF(AND('Pedido e Cotação'!H105="FAM",'Pedido e Cotação'!F105=50),AN$6,IF(AND('Pedido e Cotação'!H105="FAM",'Pedido e Cotação'!F105=100),AO$6,IF(AND('Pedido e Cotação'!H105="FAM",'Pedido e Cotação'!F105=200),AP$6,IF(AND('Pedido e Cotação'!H105="FAM",'Pedido e Cotação'!F105=1000),AQ$6,"")))))))</f>
        <v/>
      </c>
      <c r="B95" s="241" t="str">
        <f aca="false">IF('Pedido e Cotação'!H105=0,"",IF(AND('Pedido e Cotação'!H105="Fosforilação",'Pedido e Cotação'!F105=10),AL$7,IF(AND('Pedido e Cotação'!H105="Fosforilação",'Pedido e Cotação'!F105=25),AM$7,IF(AND('Pedido e Cotação'!H105="Fosforilação",'Pedido e Cotação'!F105=50),AN$7,IF(AND('Pedido e Cotação'!H105="Fosforilação",'Pedido e Cotação'!F105=100),AO$7,IF(AND('Pedido e Cotação'!H105="Fosforilação",'Pedido e Cotação'!F105=200),AP$7,IF(AND('Pedido e Cotação'!H105="Fosforilação",'Pedido e Cotação'!F105=1000),AQ$7,"")))))))</f>
        <v/>
      </c>
      <c r="C95" s="241" t="str">
        <f aca="false">IF('Pedido e Cotação'!H105=0,"",IF(AND('Pedido e Cotação'!H105="Quasar 570",'Pedido e Cotação'!F105=10),AL$8,IF(AND('Pedido e Cotação'!H105="Quasar 570",'Pedido e Cotação'!F105=25),AM$8,IF(AND('Pedido e Cotação'!H105="Quasar 570",'Pedido e Cotação'!F105=50),AN$8,IF(AND('Pedido e Cotação'!H105="Quasar 570",'Pedido e Cotação'!F105=100),AO$8,IF(AND('Pedido e Cotação'!H105="Quasar 570",'Pedido e Cotação'!F105=200),AP$8,IF(AND('Pedido e Cotação'!H105="Quasar 570",'Pedido e Cotação'!F105=1000),AQ$8,"")))))))</f>
        <v/>
      </c>
      <c r="D95" s="241" t="str">
        <f aca="false">IF('Pedido e Cotação'!H105=0,"",IF(AND('Pedido e Cotação'!H105="Quasar 670",'Pedido e Cotação'!F105=10),AL$9,IF(AND('Pedido e Cotação'!H105="Quasar 670",'Pedido e Cotação'!F105=25),AM$9,IF(AND('Pedido e Cotação'!H105="Quasar 670",'Pedido e Cotação'!F105=50),AN$9,IF(AND('Pedido e Cotação'!H105="Quasar 670",'Pedido e Cotação'!F105=100),AO$9,IF(AND('Pedido e Cotação'!H105="Quasar 670",'Pedido e Cotação'!F105=200),AP$9,IF(AND('Pedido e Cotação'!H105="Quasar 670",'Pedido e Cotação'!F105=1000),AQ$9,"")))))))</f>
        <v/>
      </c>
      <c r="E95" s="241" t="str">
        <f aca="false">IF('Pedido e Cotação'!H105=0,"",IF(AND('Pedido e Cotação'!H105="Quasar 705",'Pedido e Cotação'!F105=10),AL$10,IF(AND('Pedido e Cotação'!H105="Quasar 705",'Pedido e Cotação'!F105=25),AM$10,IF(AND('Pedido e Cotação'!H105="Quasar 705",'Pedido e Cotação'!F105=50),AN$10,IF(AND('Pedido e Cotação'!H105="Quasar 705",'Pedido e Cotação'!F105=100),AO$10,IF(AND('Pedido e Cotação'!H105="Quasar 705",'Pedido e Cotação'!F105=200),AP$10,IF(AND('Pedido e Cotação'!H105="Quasar 705",'Pedido e Cotação'!F105=1000),AQ$10,"")))))))</f>
        <v/>
      </c>
      <c r="F95" s="241" t="str">
        <f aca="false">IF('Pedido e Cotação'!H105=0,"",IF(AND('Pedido e Cotação'!H105="CAL Flúor Orange 560",'Pedido e Cotação'!F105=10),AL$11,IF(AND('Pedido e Cotação'!H105="CAL Flúor Orange 560",'Pedido e Cotação'!F105=25),AM$11,IF(AND('Pedido e Cotação'!H105="CAL Flúor Orange 560",'Pedido e Cotação'!F105=50),AN$11,IF(AND('Pedido e Cotação'!H105="CAL Flúor Orange 560",'Pedido e Cotação'!F105=100),AO$11,IF(AND('Pedido e Cotação'!H105="CAL Flúor Orange 560",'Pedido e Cotação'!F105=200),AP$11,IF(AND('Pedido e Cotação'!H105="CAL Flúor Orange 560",'Pedido e Cotação'!F105=1000),AQ$11,"")))))))</f>
        <v/>
      </c>
      <c r="G95" s="241" t="str">
        <f aca="false">IF('Pedido e Cotação'!H105=0,"",IF(AND('Pedido e Cotação'!H105="CAL Flúor Red 590",'Pedido e Cotação'!F105=10),AL$12,IF(AND('Pedido e Cotação'!H105="CAL Flúor Red 590",'Pedido e Cotação'!F105=25),AM$12,IF(AND('Pedido e Cotação'!H105="CAL Flúor Red 590",'Pedido e Cotação'!F105=50),AN$12,IF(AND('Pedido e Cotação'!H105="CAL Flúor Red 590",'Pedido e Cotação'!F105=100),AO$12,IF(AND('Pedido e Cotação'!H105="CAL Flúor Red 590",'Pedido e Cotação'!F105=200),AP$12,IF(AND('Pedido e Cotação'!H105="CAL Flúor Red 590",'Pedido e Cotação'!F105=1000),AQ$12,"")))))))</f>
        <v/>
      </c>
      <c r="H95" s="241" t="str">
        <f aca="false">IF('Pedido e Cotação'!H105=0,"",IF(AND('Pedido e Cotação'!H105="CAL Flúor Red 610",'Pedido e Cotação'!F105=10),AL$13,IF(AND('Pedido e Cotação'!H105="CAL Flúor Red 610",'Pedido e Cotação'!F105=25),AM$13,IF(AND('Pedido e Cotação'!H105="CAL Flúor Red 610",'Pedido e Cotação'!F105=50),AN$13,IF(AND('Pedido e Cotação'!H105="CAL Flúor Red 610",'Pedido e Cotação'!F105=100),AO$13,IF(AND('Pedido e Cotação'!H105="CAL Flúor Red 610",'Pedido e Cotação'!F105=200),AP$13,IF(AND('Pedido e Cotação'!H105="CAL Flúor Red 610",'Pedido e Cotação'!F105=1000),AQ$13,"")))))))</f>
        <v/>
      </c>
      <c r="I95" s="241" t="str">
        <f aca="false">IF('Pedido e Cotação'!H105=0,"",IF(AND('Pedido e Cotação'!H105="TET",'Pedido e Cotação'!F105=10),AL$14,IF(AND('Pedido e Cotação'!H105="TET",'Pedido e Cotação'!F105=25),AM$14,IF(AND('Pedido e Cotação'!H105="TET",'Pedido e Cotação'!F105=50),AN$14,IF(AND('Pedido e Cotação'!H105="TET",'Pedido e Cotação'!F105=100),AO$14,IF(AND('Pedido e Cotação'!H105="TET",'Pedido e Cotação'!F105=200),AP$14,IF(AND('Pedido e Cotação'!H105="TET",'Pedido e Cotação'!F105=1000),AQ$14,"")))))))</f>
        <v/>
      </c>
      <c r="J95" s="241" t="str">
        <f aca="false">IF('Pedido e Cotação'!H105=0,"",IF(AND('Pedido e Cotação'!H105="PEG-6",'Pedido e Cotação'!F105=10),AL$19,IF(AND('Pedido e Cotação'!H105="PEG-6",'Pedido e Cotação'!F105=25),AM$19,IF(AND('Pedido e Cotação'!H105="PEG-6",'Pedido e Cotação'!F105=50),AN$19,IF(AND('Pedido e Cotação'!H105="PEG-6",'Pedido e Cotação'!F105=100),AO$19,IF(AND('Pedido e Cotação'!H105="PEG-6",'Pedido e Cotação'!F105=200),AP$19,IF(AND('Pedido e Cotação'!H105="PEG-6",'Pedido e Cotação'!F105=1000),AQ$19,"")))))))</f>
        <v/>
      </c>
      <c r="K95" s="241" t="str">
        <f aca="false">IF('Pedido e Cotação'!H105=0,"",IF(AND('Pedido e Cotação'!H105="Biotina",'Pedido e Cotação'!F105=10),AL$18,IF(AND('Pedido e Cotação'!H105="Biotina",'Pedido e Cotação'!F105=25),AM$18,IF(AND('Pedido e Cotação'!H105="Biotina",'Pedido e Cotação'!F105=50),AN$18,IF(AND('Pedido e Cotação'!H105="Biotina",'Pedido e Cotação'!F105=100),AO$18,IF(AND('Pedido e Cotação'!H105="Biotina",'Pedido e Cotação'!F105=200),AP$18,IF(AND('Pedido e Cotação'!H105="Biotina",'Pedido e Cotação'!F105=1000),AQ$18,"")))))))</f>
        <v/>
      </c>
      <c r="L95" s="241" t="str">
        <f aca="false">IF('Pedido e Cotação'!H105=0,"",IF(AND('Pedido e Cotação'!H105="Thiol C6",'Pedido e Cotação'!F105=10),AL$22,IF(AND('Pedido e Cotação'!H105="Thiol C6",'Pedido e Cotação'!F105=25),AM$22,IF(AND('Pedido e Cotação'!H105="Thiol C6",'Pedido e Cotação'!F105=50),AN$22,IF(AND('Pedido e Cotação'!H105="Thiol C6",'Pedido e Cotação'!F105=100),AO$22,IF(AND('Pedido e Cotação'!H105="Thiol C6",'Pedido e Cotação'!F105=200),AP$22,IF(AND('Pedido e Cotação'!H105="Thiol C6",'Pedido e Cotação'!F105=1000),AQ$22,"")))))))</f>
        <v/>
      </c>
      <c r="M95" s="241" t="str">
        <f aca="false">IF('Pedido e Cotação'!H105=0,"",IF(AND('Pedido e Cotação'!H105="Cy3",'Pedido e Cotação'!F105=10),AL$16,IF(AND('Pedido e Cotação'!H105="Cy3",'Pedido e Cotação'!F105=25),AM$16,IF(AND('Pedido e Cotação'!H105="Cy3",'Pedido e Cotação'!F105=50),AN$16,IF(AND('Pedido e Cotação'!H105="Cy3",'Pedido e Cotação'!F105=100),AO$16,IF(AND('Pedido e Cotação'!H105="Cy3",'Pedido e Cotação'!F105=200),AP$16,IF(AND('Pedido e Cotação'!H105="Cy3",'Pedido e Cotação'!F105=1000),AQ$16,"")))))))</f>
        <v/>
      </c>
      <c r="N95" s="241" t="str">
        <f aca="false">IF('Pedido e Cotação'!H105=0,"",IF(AND('Pedido e Cotação'!H105="Cy5",'Pedido e Cotação'!F105=10),AL$17,IF(AND('Pedido e Cotação'!H105="Cy5",'Pedido e Cotação'!F105=25),AM$17,IF(AND('Pedido e Cotação'!H105="Cy5",'Pedido e Cotação'!F105=50),AN$17,IF(AND('Pedido e Cotação'!H105="Cy5",'Pedido e Cotação'!F105=100),AO$17,IF(AND('Pedido e Cotação'!H105="Cy5",'Pedido e Cotação'!F105=200),AP$17,IF(AND('Pedido e Cotação'!H105="Cy5",'Pedido e Cotação'!F105=1000),AQ$17,"")))))))</f>
        <v/>
      </c>
      <c r="O95" s="241" t="str">
        <f aca="false">IF('Pedido e Cotação'!H105=0,"",IF(AND('Pedido e Cotação'!H105="C3 Spacer",'Pedido e Cotação'!F105=10),AL$20,IF(AND('Pedido e Cotação'!H105="C3 Spacer",'Pedido e Cotação'!F105=25),AM$20,IF(AND('Pedido e Cotação'!H105="C3 Spacer",'Pedido e Cotação'!F105=50),AN$20,IF(AND('Pedido e Cotação'!H105="C3 Spacer",'Pedido e Cotação'!F105=100),AO$20,IF(AND('Pedido e Cotação'!H105="C3 Spacer",'Pedido e Cotação'!F105=200),AP$20,IF(AND('Pedido e Cotação'!H105="C3 Spacer",'Pedido e Cotação'!F105=1000),AQ$20,"")))))))</f>
        <v/>
      </c>
      <c r="P95" s="241" t="str">
        <f aca="false">IF('Pedido e Cotação'!H105=0,"",IF(AND('Pedido e Cotação'!H105="C6 Spacer",'Pedido e Cotação'!F105=10),AL$21,IF(AND('Pedido e Cotação'!H105="C6 Spacer",'Pedido e Cotação'!F105=25),AM$21,IF(AND('Pedido e Cotação'!H105="C6 Spacer",'Pedido e Cotação'!F105=50),AN$21,IF(AND('Pedido e Cotação'!H105="C6 Spacer",'Pedido e Cotação'!F105=100),AO$21,IF(AND('Pedido e Cotação'!H105="C6 Spacer",'Pedido e Cotação'!F105=200),AP$21,IF(AND('Pedido e Cotação'!H105="C6 Spacer",'Pedido e Cotação'!F105=1000),AQ$21,"")))))))</f>
        <v/>
      </c>
      <c r="Q95" s="241" t="str">
        <f aca="false">IF('Pedido e Cotação'!H105=0,"",IF(AND('Pedido e Cotação'!H105="HEX",'Pedido e Cotação'!F105=10),AL$15,IF(AND('Pedido e Cotação'!H105="HEX",'Pedido e Cotação'!F105=25),AM$15,IF(AND('Pedido e Cotação'!H105="HEX",'Pedido e Cotação'!F105=50),AN$15,IF(AND('Pedido e Cotação'!H105="HEX",'Pedido e Cotação'!F105=100),AO$15,IF(AND('Pedido e Cotação'!H105="HEX",'Pedido e Cotação'!F105=200),AP$15,IF(AND('Pedido e Cotação'!H105="HEX",'Pedido e Cotação'!F105=1000),AQ$15,"")))))))</f>
        <v/>
      </c>
      <c r="R95" s="241" t="str">
        <f aca="false">IF('Pedido e Cotação'!H105=0,"",IF(AND('Pedido e Cotação'!H105="Amino C6",'Pedido e Cotação'!F105=10),AL$23,IF(AND('Pedido e Cotação'!H105="Amino C6",'Pedido e Cotação'!F105=25),AM$23,IF(AND('Pedido e Cotação'!H105="Amino C6",'Pedido e Cotação'!F105=50),AN$23,IF(AND('Pedido e Cotação'!H105="Amino C6",'Pedido e Cotação'!F105=100),AO$23,IF(AND('Pedido e Cotação'!H105="Amino C6",'Pedido e Cotação'!F105=200),AP$23,IF(AND('Pedido e Cotação'!H105="Amino C6",'Pedido e Cotação'!F105=1000),AQ$23,"")))))))</f>
        <v/>
      </c>
      <c r="S95" s="241" t="str">
        <f aca="false">IF('Pedido e Cotação'!I105=0,"",IF(AND('Pedido e Cotação'!I105="FAM",'Pedido e Cotação'!F105=10),AL$24,IF(AND('Pedido e Cotação'!I105="FAM",'Pedido e Cotação'!F105=25),AM$24,IF(AND('Pedido e Cotação'!I105="FAM",'Pedido e Cotação'!F105=50),AN$24,IF(AND('Pedido e Cotação'!I105="FAM",'Pedido e Cotação'!F105=100),AO$24,IF(AND('Pedido e Cotação'!I105="FAM",'Pedido e Cotação'!F105=200),AP$24,IF(AND('Pedido e Cotação'!I105="FAM",'Pedido e Cotação'!F105=1000),AQ$24,"")))))))</f>
        <v/>
      </c>
      <c r="T95" s="241" t="str">
        <f aca="false">IF('Pedido e Cotação'!I105=0,"",IF(AND('Pedido e Cotação'!I105="Amino On",'Pedido e Cotação'!F105=10),AL$25,IF(AND('Pedido e Cotação'!I105="Amino On",'Pedido e Cotação'!F105=25),AM$25,IF(AND('Pedido e Cotação'!I105="Amino On",'Pedido e Cotação'!F105=50),AN$25,IF(AND('Pedido e Cotação'!I105="Amino On",'Pedido e Cotação'!F105=100),AO$25,IF(AND('Pedido e Cotação'!I105="Amino On",'Pedido e Cotação'!F105=200),AP$25,IF(AND('Pedido e Cotação'!I105="Amino On",'Pedido e Cotação'!F105=1000),AQ$25,"")))))))</f>
        <v/>
      </c>
      <c r="U95" s="241" t="str">
        <f aca="false">IF('Pedido e Cotação'!I105=0,"",IF(AND('Pedido e Cotação'!I105="TAMRA",'Pedido e Cotação'!F105=10),AL$26,IF(AND('Pedido e Cotação'!I105="TAMRA",'Pedido e Cotação'!F105=25),AM$26,IF(AND('Pedido e Cotação'!I105="TAMRA",'Pedido e Cotação'!F105=50),AN$26,IF(AND('Pedido e Cotação'!I105="TAMRA",'Pedido e Cotação'!F105=100),AO$26,IF(AND('Pedido e Cotação'!I105="TAMRA",'Pedido e Cotação'!F105=200),AP$26,IF(AND('Pedido e Cotação'!I105="TAMRA",'Pedido e Cotação'!F105=1000),AQ$26,"")))))))</f>
        <v/>
      </c>
      <c r="V95" s="241" t="str">
        <f aca="false">IF('Pedido e Cotação'!I105=0,"",IF(AND('Pedido e Cotação'!I105="BHQ 1",'Pedido e Cotação'!F105=10),AL$27,IF(AND('Pedido e Cotação'!I105="BHQ 1",'Pedido e Cotação'!F105=25),AM$27,IF(AND('Pedido e Cotação'!I105="BHQ 1",'Pedido e Cotação'!F105=50),AN$27,IF(AND('Pedido e Cotação'!I105="BHQ 1",'Pedido e Cotação'!F105=100),AO$27,IF(AND('Pedido e Cotação'!I105="BHQ 1",'Pedido e Cotação'!F105=200),AP$27,IF(AND('Pedido e Cotação'!I105="BHQ 1",'Pedido e Cotação'!F105=1000),AQ$27,"")))))))</f>
        <v/>
      </c>
      <c r="W95" s="241" t="str">
        <f aca="false">IF('Pedido e Cotação'!I105=0,"",IF(AND('Pedido e Cotação'!I105="BHQ 2",'Pedido e Cotação'!F105=10),AL$28,IF(AND('Pedido e Cotação'!I105="BHQ 2",'Pedido e Cotação'!F105=25),AM$28,IF(AND('Pedido e Cotação'!I105="BHQ 2",'Pedido e Cotação'!F105=50),AN$28,IF(AND('Pedido e Cotação'!I105="BHQ 2",'Pedido e Cotação'!F105=100),AO$28,IF(AND('Pedido e Cotação'!I105="BHQ 2",'Pedido e Cotação'!F105=200),AP$28,IF(AND('Pedido e Cotação'!I105="BHQ 2",'Pedido e Cotação'!F105=1000),AQ$28,"")))))))</f>
        <v/>
      </c>
      <c r="X95" s="241" t="str">
        <f aca="false">IF('Pedido e Cotação'!I105=0,"",IF(AND('Pedido e Cotação'!I105="BHQ 3",'Pedido e Cotação'!F105=10),AL$29,IF(AND('Pedido e Cotação'!I105="BHQ 3",'Pedido e Cotação'!F105=25),AM$29,IF(AND('Pedido e Cotação'!I105="BHQ 3",'Pedido e Cotação'!F105=50),AN$29,IF(AND('Pedido e Cotação'!I105="BHQ 3",'Pedido e Cotação'!F105=100),AO$29,IF(AND('Pedido e Cotação'!I105="BHQ 3",'Pedido e Cotação'!F105=200),AP$29,IF(AND('Pedido e Cotação'!I105="BHQ 3",'Pedido e Cotação'!F105=1000),AQ$29,"")))))))</f>
        <v/>
      </c>
      <c r="Y95" s="241" t="str">
        <f aca="false">IF('Pedido e Cotação'!I105=0,"",IF(AND('Pedido e Cotação'!I105="ROX",'Pedido e Cotação'!F105=10),AL$31,IF(AND('Pedido e Cotação'!I105="ROX",'Pedido e Cotação'!F105=25),AM$31,IF(AND('Pedido e Cotação'!I105="ROX",'Pedido e Cotação'!F105=50),AN$31,IF(AND('Pedido e Cotação'!I105="ROX",'Pedido e Cotação'!F105=100),AO$31,IF(AND('Pedido e Cotação'!I105="ROX",'Pedido e Cotação'!F105=200),AP$31,IF(AND('Pedido e Cotação'!I105="ROX",'Pedido e Cotação'!F105=1000),AQ$31,"")))))))</f>
        <v/>
      </c>
      <c r="Z95" s="241" t="str">
        <f aca="false">IF('Pedido e Cotação'!I105=0,"",IF(AND('Pedido e Cotação'!I105="Dabcyl",'Pedido e Cotação'!F105=10),AL$30,IF(AND('Pedido e Cotação'!I105="Dabcyl",'Pedido e Cotação'!F105=25),AM$30,IF(AND('Pedido e Cotação'!I105="Dabcyl",'Pedido e Cotação'!F105=50),AN$30,IF(AND('Pedido e Cotação'!I105="Dabcyl",'Pedido e Cotação'!F105=100),AO$30,IF(AND('Pedido e Cotação'!I105="Dabcyl",'Pedido e Cotação'!F105=200),AP$30,IF(AND('Pedido e Cotação'!I105="Dabcyl",'Pedido e Cotação'!F105=1000),AQ$30,"")))))))</f>
        <v/>
      </c>
      <c r="AA95" s="242" t="str">
        <f aca="false">IF('Pedido e Cotação'!I105=0,"",IF(AND('Pedido e Cotação'!I105="Colesterol TEG",'Pedido e Cotação'!F105=10),AL$32,IF(AND('Pedido e Cotação'!I105="Colesterol TEG",'Pedido e Cotação'!F105=25),AM$32,IF(AND('Pedido e Cotação'!I105="Colesterol TEG",'Pedido e Cotação'!F105=50),AN$32,IF(AND('Pedido e Cotação'!I105="Colesterol TEG",'Pedido e Cotação'!F105=100),AO$32,IF(AND('Pedido e Cotação'!I105="Colesterol TEG",'Pedido e Cotação'!F105=200),AP$32,IF(AND('Pedido e Cotação'!I105="Colesterol TEG",'Pedido e Cotação'!F105=1000),AQ$32,"")))))))</f>
        <v/>
      </c>
      <c r="AB95" s="242" t="str">
        <f aca="false">IF('Pedido e Cotação'!I105=0,"",IF(AND('Pedido e Cotação'!I105="Ferroceno",'Pedido e Cotação'!F105=10),AL$33,IF(AND('Pedido e Cotação'!I105="Ferroceno",'Pedido e Cotação'!F105=25),AM$33,IF(AND('Pedido e Cotação'!I105="Ferroceno",'Pedido e Cotação'!F105=50),AN$33,IF(AND('Pedido e Cotação'!I105="Ferroceno",'Pedido e Cotação'!F105=100),AO$33,IF(AND('Pedido e Cotação'!I105="Ferroceno",'Pedido e Cotação'!F105=200),AP$33,IF(AND('Pedido e Cotação'!I105="Ferroceno",'Pedido e Cotação'!F105=1000),AQ$33,"")))))))</f>
        <v/>
      </c>
      <c r="AC95" s="242" t="str">
        <f aca="false">IF('Pedido e Cotação'!I105=0,"",IF(AND('Pedido e Cotação'!I105="Spacer C3",'Pedido e Cotação'!F105=10),AL$36,IF(AND('Pedido e Cotação'!I105="Spacer C3",'Pedido e Cotação'!F105=25),AM$36,IF(AND('Pedido e Cotação'!I105="Spacer C3",'Pedido e Cotação'!F105=50),AN$36,IF(AND('Pedido e Cotação'!I105="Spacer C3",'Pedido e Cotação'!F105=100),AO$36,IF(AND('Pedido e Cotação'!I105="Spacer C3",'Pedido e Cotação'!F105=200),AP$36,IF(AND('Pedido e Cotação'!I105="Spacer C3",'Pedido e Cotação'!F105=1000),AQ$36,"")))))))</f>
        <v/>
      </c>
      <c r="AD95" s="242" t="str">
        <f aca="false">IF('Pedido e Cotação'!I105=0,"",IF(AND('Pedido e Cotação'!I105="Spacer C6",'Pedido e Cotação'!F105=10),AL$37,IF(AND('Pedido e Cotação'!I105="Spacer C6",'Pedido e Cotação'!F105=25),AM$37,IF(AND('Pedido e Cotação'!I105="Spacer C6",'Pedido e Cotação'!F105=50),AN$37,IF(AND('Pedido e Cotação'!I105="Spacer C6",'Pedido e Cotação'!F105=100),AO$37,IF(AND('Pedido e Cotação'!I105="Spacer C6",'Pedido e Cotação'!F105=200),AP$37,IF(AND('Pedido e Cotação'!I105="Spacer C6",'Pedido e Cotação'!F105=1000),AQ$37,"")))))))</f>
        <v/>
      </c>
      <c r="AE95" s="242" t="str">
        <f aca="false">IF('Pedido e Cotação'!I105=0,"",IF(AND('Pedido e Cotação'!I105="Biotina",'Pedido e Cotação'!F105=10),AL$38,IF(AND('Pedido e Cotação'!I105="Biotina",'Pedido e Cotação'!F105=25),AM$38,IF(AND('Pedido e Cotação'!I105="Biotina",'Pedido e Cotação'!F105=50),AN$38,IF(AND('Pedido e Cotação'!I105="Biotina",'Pedido e Cotação'!F105=100),AO$38,IF(AND('Pedido e Cotação'!I105="Biotina",'Pedido e Cotação'!F105=200),AP$38,IF(AND('Pedido e Cotação'!I105="Biotina",'Pedido e Cotação'!F105=1000),AQ$38,"")))))))</f>
        <v/>
      </c>
      <c r="AF95" s="242" t="str">
        <f aca="false">IF('Pedido e Cotação'!I105=0,"",IF(AND('Pedido e Cotação'!I105="Fosforilação",'Pedido e Cotação'!F105=10),AL$39,IF(AND('Pedido e Cotação'!I105="Fosforilação",'Pedido e Cotação'!F105=25),AM$39,IF(AND('Pedido e Cotação'!I105="Fosforilação",'Pedido e Cotação'!F105=50),AN$39,IF(AND('Pedido e Cotação'!I105="Fosforilação",'Pedido e Cotação'!F105=100),AO$39,IF(AND('Pedido e Cotação'!I105="Fosforilação",'Pedido e Cotação'!F105=200),AP$39,IF(AND('Pedido e Cotação'!I105="Fosforilação",'Pedido e Cotação'!F105=1000),AQ$39,"")))))))</f>
        <v/>
      </c>
      <c r="AG95" s="242" t="str">
        <f aca="false">IF('Pedido e Cotação'!I105=0,"",IF(AND('Pedido e Cotação'!I105="Thiol C6",'Pedido e Cotação'!F105=10),AL$34,IF(AND('Pedido e Cotação'!I105="Thiol C6",'Pedido e Cotação'!F105=25),AM$34,IF(AND('Pedido e Cotação'!I105="Thiol C6",'Pedido e Cotação'!F105=50),AN$34,IF(AND('Pedido e Cotação'!I105="Thiol C6",'Pedido e Cotação'!F105=100),AO$34,IF(AND('Pedido e Cotação'!I105="Thiol C6",'Pedido e Cotação'!F105=200),AP$34,IF(AND('Pedido e Cotação'!I105="Thiol C6",'Pedido e Cotação'!F105=1000),AQ$34,"")))))))</f>
        <v/>
      </c>
      <c r="AH95" s="242" t="str">
        <f aca="false">IF('Pedido e Cotação'!I105=0,"",IF(AND('Pedido e Cotação'!I105="Dithiol Serinol",'Pedido e Cotação'!F105=10),AL$35,IF(AND('Pedido e Cotação'!I105="Dithiol Serinol",'Pedido e Cotação'!F105=25),AM$35,IF(AND('Pedido e Cotação'!I105="Dithiol Serinol",'Pedido e Cotação'!F105=50),AN$35,IF(AND('Pedido e Cotação'!I105="Dithiol Serinol",'Pedido e Cotação'!F105=100),AO$35,IF(AND('Pedido e Cotação'!I105="Dithiol Serinol",'Pedido e Cotação'!F105=200),AP$35,IF(AND('Pedido e Cotação'!I105="Dithiol Serinol",'Pedido e Cotação'!F105=1000),AQ$35,"")))))))</f>
        <v/>
      </c>
      <c r="AI95" s="241" t="n">
        <f aca="false">SUM(A95:AH95)</f>
        <v>0</v>
      </c>
    </row>
    <row r="96" customFormat="false" ht="12.75" hidden="false" customHeight="false" outlineLevel="0" collapsed="false">
      <c r="A96" s="241" t="str">
        <f aca="false">IF('Pedido e Cotação'!H106=0,"",IF(AND('Pedido e Cotação'!H106="FAM",'Pedido e Cotação'!F106=10),AL$6,IF(AND('Pedido e Cotação'!H106="FAM",'Pedido e Cotação'!F106=25),AM$6,IF(AND('Pedido e Cotação'!H106="FAM",'Pedido e Cotação'!F106=50),AN$6,IF(AND('Pedido e Cotação'!H106="FAM",'Pedido e Cotação'!F106=100),AO$6,IF(AND('Pedido e Cotação'!H106="FAM",'Pedido e Cotação'!F106=200),AP$6,IF(AND('Pedido e Cotação'!H106="FAM",'Pedido e Cotação'!F106=1000),AQ$6,"")))))))</f>
        <v/>
      </c>
      <c r="B96" s="241" t="str">
        <f aca="false">IF('Pedido e Cotação'!H106=0,"",IF(AND('Pedido e Cotação'!H106="Fosforilação",'Pedido e Cotação'!F106=10),AL$7,IF(AND('Pedido e Cotação'!H106="Fosforilação",'Pedido e Cotação'!F106=25),AM$7,IF(AND('Pedido e Cotação'!H106="Fosforilação",'Pedido e Cotação'!F106=50),AN$7,IF(AND('Pedido e Cotação'!H106="Fosforilação",'Pedido e Cotação'!F106=100),AO$7,IF(AND('Pedido e Cotação'!H106="Fosforilação",'Pedido e Cotação'!F106=200),AP$7,IF(AND('Pedido e Cotação'!H106="Fosforilação",'Pedido e Cotação'!F106=1000),AQ$7,"")))))))</f>
        <v/>
      </c>
      <c r="C96" s="241" t="str">
        <f aca="false">IF('Pedido e Cotação'!H106=0,"",IF(AND('Pedido e Cotação'!H106="Quasar 570",'Pedido e Cotação'!F106=10),AL$8,IF(AND('Pedido e Cotação'!H106="Quasar 570",'Pedido e Cotação'!F106=25),AM$8,IF(AND('Pedido e Cotação'!H106="Quasar 570",'Pedido e Cotação'!F106=50),AN$8,IF(AND('Pedido e Cotação'!H106="Quasar 570",'Pedido e Cotação'!F106=100),AO$8,IF(AND('Pedido e Cotação'!H106="Quasar 570",'Pedido e Cotação'!F106=200),AP$8,IF(AND('Pedido e Cotação'!H106="Quasar 570",'Pedido e Cotação'!F106=1000),AQ$8,"")))))))</f>
        <v/>
      </c>
      <c r="D96" s="241" t="str">
        <f aca="false">IF('Pedido e Cotação'!H106=0,"",IF(AND('Pedido e Cotação'!H106="Quasar 670",'Pedido e Cotação'!F106=10),AL$9,IF(AND('Pedido e Cotação'!H106="Quasar 670",'Pedido e Cotação'!F106=25),AM$9,IF(AND('Pedido e Cotação'!H106="Quasar 670",'Pedido e Cotação'!F106=50),AN$9,IF(AND('Pedido e Cotação'!H106="Quasar 670",'Pedido e Cotação'!F106=100),AO$9,IF(AND('Pedido e Cotação'!H106="Quasar 670",'Pedido e Cotação'!F106=200),AP$9,IF(AND('Pedido e Cotação'!H106="Quasar 670",'Pedido e Cotação'!F106=1000),AQ$9,"")))))))</f>
        <v/>
      </c>
      <c r="E96" s="241" t="str">
        <f aca="false">IF('Pedido e Cotação'!H106=0,"",IF(AND('Pedido e Cotação'!H106="Quasar 705",'Pedido e Cotação'!F106=10),AL$10,IF(AND('Pedido e Cotação'!H106="Quasar 705",'Pedido e Cotação'!F106=25),AM$10,IF(AND('Pedido e Cotação'!H106="Quasar 705",'Pedido e Cotação'!F106=50),AN$10,IF(AND('Pedido e Cotação'!H106="Quasar 705",'Pedido e Cotação'!F106=100),AO$10,IF(AND('Pedido e Cotação'!H106="Quasar 705",'Pedido e Cotação'!F106=200),AP$10,IF(AND('Pedido e Cotação'!H106="Quasar 705",'Pedido e Cotação'!F106=1000),AQ$10,"")))))))</f>
        <v/>
      </c>
      <c r="F96" s="241" t="str">
        <f aca="false">IF('Pedido e Cotação'!H106=0,"",IF(AND('Pedido e Cotação'!H106="CAL Flúor Orange 560",'Pedido e Cotação'!F106=10),AL$11,IF(AND('Pedido e Cotação'!H106="CAL Flúor Orange 560",'Pedido e Cotação'!F106=25),AM$11,IF(AND('Pedido e Cotação'!H106="CAL Flúor Orange 560",'Pedido e Cotação'!F106=50),AN$11,IF(AND('Pedido e Cotação'!H106="CAL Flúor Orange 560",'Pedido e Cotação'!F106=100),AO$11,IF(AND('Pedido e Cotação'!H106="CAL Flúor Orange 560",'Pedido e Cotação'!F106=200),AP$11,IF(AND('Pedido e Cotação'!H106="CAL Flúor Orange 560",'Pedido e Cotação'!F106=1000),AQ$11,"")))))))</f>
        <v/>
      </c>
      <c r="G96" s="241" t="str">
        <f aca="false">IF('Pedido e Cotação'!H106=0,"",IF(AND('Pedido e Cotação'!H106="CAL Flúor Red 590",'Pedido e Cotação'!F106=10),AL$12,IF(AND('Pedido e Cotação'!H106="CAL Flúor Red 590",'Pedido e Cotação'!F106=25),AM$12,IF(AND('Pedido e Cotação'!H106="CAL Flúor Red 590",'Pedido e Cotação'!F106=50),AN$12,IF(AND('Pedido e Cotação'!H106="CAL Flúor Red 590",'Pedido e Cotação'!F106=100),AO$12,IF(AND('Pedido e Cotação'!H106="CAL Flúor Red 590",'Pedido e Cotação'!F106=200),AP$12,IF(AND('Pedido e Cotação'!H106="CAL Flúor Red 590",'Pedido e Cotação'!F106=1000),AQ$12,"")))))))</f>
        <v/>
      </c>
      <c r="H96" s="241" t="str">
        <f aca="false">IF('Pedido e Cotação'!H106=0,"",IF(AND('Pedido e Cotação'!H106="CAL Flúor Red 610",'Pedido e Cotação'!F106=10),AL$13,IF(AND('Pedido e Cotação'!H106="CAL Flúor Red 610",'Pedido e Cotação'!F106=25),AM$13,IF(AND('Pedido e Cotação'!H106="CAL Flúor Red 610",'Pedido e Cotação'!F106=50),AN$13,IF(AND('Pedido e Cotação'!H106="CAL Flúor Red 610",'Pedido e Cotação'!F106=100),AO$13,IF(AND('Pedido e Cotação'!H106="CAL Flúor Red 610",'Pedido e Cotação'!F106=200),AP$13,IF(AND('Pedido e Cotação'!H106="CAL Flúor Red 610",'Pedido e Cotação'!F106=1000),AQ$13,"")))))))</f>
        <v/>
      </c>
      <c r="I96" s="241" t="str">
        <f aca="false">IF('Pedido e Cotação'!H106=0,"",IF(AND('Pedido e Cotação'!H106="TET",'Pedido e Cotação'!F106=10),AL$14,IF(AND('Pedido e Cotação'!H106="TET",'Pedido e Cotação'!F106=25),AM$14,IF(AND('Pedido e Cotação'!H106="TET",'Pedido e Cotação'!F106=50),AN$14,IF(AND('Pedido e Cotação'!H106="TET",'Pedido e Cotação'!F106=100),AO$14,IF(AND('Pedido e Cotação'!H106="TET",'Pedido e Cotação'!F106=200),AP$14,IF(AND('Pedido e Cotação'!H106="TET",'Pedido e Cotação'!F106=1000),AQ$14,"")))))))</f>
        <v/>
      </c>
      <c r="J96" s="241" t="str">
        <f aca="false">IF('Pedido e Cotação'!H106=0,"",IF(AND('Pedido e Cotação'!H106="PEG-6",'Pedido e Cotação'!F106=10),AL$19,IF(AND('Pedido e Cotação'!H106="PEG-6",'Pedido e Cotação'!F106=25),AM$19,IF(AND('Pedido e Cotação'!H106="PEG-6",'Pedido e Cotação'!F106=50),AN$19,IF(AND('Pedido e Cotação'!H106="PEG-6",'Pedido e Cotação'!F106=100),AO$19,IF(AND('Pedido e Cotação'!H106="PEG-6",'Pedido e Cotação'!F106=200),AP$19,IF(AND('Pedido e Cotação'!H106="PEG-6",'Pedido e Cotação'!F106=1000),AQ$19,"")))))))</f>
        <v/>
      </c>
      <c r="K96" s="241" t="str">
        <f aca="false">IF('Pedido e Cotação'!H106=0,"",IF(AND('Pedido e Cotação'!H106="Biotina",'Pedido e Cotação'!F106=10),AL$18,IF(AND('Pedido e Cotação'!H106="Biotina",'Pedido e Cotação'!F106=25),AM$18,IF(AND('Pedido e Cotação'!H106="Biotina",'Pedido e Cotação'!F106=50),AN$18,IF(AND('Pedido e Cotação'!H106="Biotina",'Pedido e Cotação'!F106=100),AO$18,IF(AND('Pedido e Cotação'!H106="Biotina",'Pedido e Cotação'!F106=200),AP$18,IF(AND('Pedido e Cotação'!H106="Biotina",'Pedido e Cotação'!F106=1000),AQ$18,"")))))))</f>
        <v/>
      </c>
      <c r="L96" s="241" t="str">
        <f aca="false">IF('Pedido e Cotação'!H106=0,"",IF(AND('Pedido e Cotação'!H106="Thiol C6",'Pedido e Cotação'!F106=10),AL$22,IF(AND('Pedido e Cotação'!H106="Thiol C6",'Pedido e Cotação'!F106=25),AM$22,IF(AND('Pedido e Cotação'!H106="Thiol C6",'Pedido e Cotação'!F106=50),AN$22,IF(AND('Pedido e Cotação'!H106="Thiol C6",'Pedido e Cotação'!F106=100),AO$22,IF(AND('Pedido e Cotação'!H106="Thiol C6",'Pedido e Cotação'!F106=200),AP$22,IF(AND('Pedido e Cotação'!H106="Thiol C6",'Pedido e Cotação'!F106=1000),AQ$22,"")))))))</f>
        <v/>
      </c>
      <c r="M96" s="241" t="str">
        <f aca="false">IF('Pedido e Cotação'!H106=0,"",IF(AND('Pedido e Cotação'!H106="Cy3",'Pedido e Cotação'!F106=10),AL$16,IF(AND('Pedido e Cotação'!H106="Cy3",'Pedido e Cotação'!F106=25),AM$16,IF(AND('Pedido e Cotação'!H106="Cy3",'Pedido e Cotação'!F106=50),AN$16,IF(AND('Pedido e Cotação'!H106="Cy3",'Pedido e Cotação'!F106=100),AO$16,IF(AND('Pedido e Cotação'!H106="Cy3",'Pedido e Cotação'!F106=200),AP$16,IF(AND('Pedido e Cotação'!H106="Cy3",'Pedido e Cotação'!F106=1000),AQ$16,"")))))))</f>
        <v/>
      </c>
      <c r="N96" s="241" t="str">
        <f aca="false">IF('Pedido e Cotação'!H106=0,"",IF(AND('Pedido e Cotação'!H106="Cy5",'Pedido e Cotação'!F106=10),AL$17,IF(AND('Pedido e Cotação'!H106="Cy5",'Pedido e Cotação'!F106=25),AM$17,IF(AND('Pedido e Cotação'!H106="Cy5",'Pedido e Cotação'!F106=50),AN$17,IF(AND('Pedido e Cotação'!H106="Cy5",'Pedido e Cotação'!F106=100),AO$17,IF(AND('Pedido e Cotação'!H106="Cy5",'Pedido e Cotação'!F106=200),AP$17,IF(AND('Pedido e Cotação'!H106="Cy5",'Pedido e Cotação'!F106=1000),AQ$17,"")))))))</f>
        <v/>
      </c>
      <c r="O96" s="241" t="str">
        <f aca="false">IF('Pedido e Cotação'!H106=0,"",IF(AND('Pedido e Cotação'!H106="C3 Spacer",'Pedido e Cotação'!F106=10),AL$20,IF(AND('Pedido e Cotação'!H106="C3 Spacer",'Pedido e Cotação'!F106=25),AM$20,IF(AND('Pedido e Cotação'!H106="C3 Spacer",'Pedido e Cotação'!F106=50),AN$20,IF(AND('Pedido e Cotação'!H106="C3 Spacer",'Pedido e Cotação'!F106=100),AO$20,IF(AND('Pedido e Cotação'!H106="C3 Spacer",'Pedido e Cotação'!F106=200),AP$20,IF(AND('Pedido e Cotação'!H106="C3 Spacer",'Pedido e Cotação'!F106=1000),AQ$20,"")))))))</f>
        <v/>
      </c>
      <c r="P96" s="241" t="str">
        <f aca="false">IF('Pedido e Cotação'!H106=0,"",IF(AND('Pedido e Cotação'!H106="C6 Spacer",'Pedido e Cotação'!F106=10),AL$21,IF(AND('Pedido e Cotação'!H106="C6 Spacer",'Pedido e Cotação'!F106=25),AM$21,IF(AND('Pedido e Cotação'!H106="C6 Spacer",'Pedido e Cotação'!F106=50),AN$21,IF(AND('Pedido e Cotação'!H106="C6 Spacer",'Pedido e Cotação'!F106=100),AO$21,IF(AND('Pedido e Cotação'!H106="C6 Spacer",'Pedido e Cotação'!F106=200),AP$21,IF(AND('Pedido e Cotação'!H106="C6 Spacer",'Pedido e Cotação'!F106=1000),AQ$21,"")))))))</f>
        <v/>
      </c>
      <c r="Q96" s="241" t="str">
        <f aca="false">IF('Pedido e Cotação'!H106=0,"",IF(AND('Pedido e Cotação'!H106="HEX",'Pedido e Cotação'!F106=10),AL$15,IF(AND('Pedido e Cotação'!H106="HEX",'Pedido e Cotação'!F106=25),AM$15,IF(AND('Pedido e Cotação'!H106="HEX",'Pedido e Cotação'!F106=50),AN$15,IF(AND('Pedido e Cotação'!H106="HEX",'Pedido e Cotação'!F106=100),AO$15,IF(AND('Pedido e Cotação'!H106="HEX",'Pedido e Cotação'!F106=200),AP$15,IF(AND('Pedido e Cotação'!H106="HEX",'Pedido e Cotação'!F106=1000),AQ$15,"")))))))</f>
        <v/>
      </c>
      <c r="R96" s="241" t="str">
        <f aca="false">IF('Pedido e Cotação'!H106=0,"",IF(AND('Pedido e Cotação'!H106="Amino C6",'Pedido e Cotação'!F106=10),AL$23,IF(AND('Pedido e Cotação'!H106="Amino C6",'Pedido e Cotação'!F106=25),AM$23,IF(AND('Pedido e Cotação'!H106="Amino C6",'Pedido e Cotação'!F106=50),AN$23,IF(AND('Pedido e Cotação'!H106="Amino C6",'Pedido e Cotação'!F106=100),AO$23,IF(AND('Pedido e Cotação'!H106="Amino C6",'Pedido e Cotação'!F106=200),AP$23,IF(AND('Pedido e Cotação'!H106="Amino C6",'Pedido e Cotação'!F106=1000),AQ$23,"")))))))</f>
        <v/>
      </c>
      <c r="S96" s="241" t="str">
        <f aca="false">IF('Pedido e Cotação'!I106=0,"",IF(AND('Pedido e Cotação'!I106="FAM",'Pedido e Cotação'!F106=10),AL$24,IF(AND('Pedido e Cotação'!I106="FAM",'Pedido e Cotação'!F106=25),AM$24,IF(AND('Pedido e Cotação'!I106="FAM",'Pedido e Cotação'!F106=50),AN$24,IF(AND('Pedido e Cotação'!I106="FAM",'Pedido e Cotação'!F106=100),AO$24,IF(AND('Pedido e Cotação'!I106="FAM",'Pedido e Cotação'!F106=200),AP$24,IF(AND('Pedido e Cotação'!I106="FAM",'Pedido e Cotação'!F106=1000),AQ$24,"")))))))</f>
        <v/>
      </c>
      <c r="T96" s="241" t="str">
        <f aca="false">IF('Pedido e Cotação'!I106=0,"",IF(AND('Pedido e Cotação'!I106="Amino On",'Pedido e Cotação'!F106=10),AL$25,IF(AND('Pedido e Cotação'!I106="Amino On",'Pedido e Cotação'!F106=25),AM$25,IF(AND('Pedido e Cotação'!I106="Amino On",'Pedido e Cotação'!F106=50),AN$25,IF(AND('Pedido e Cotação'!I106="Amino On",'Pedido e Cotação'!F106=100),AO$25,IF(AND('Pedido e Cotação'!I106="Amino On",'Pedido e Cotação'!F106=200),AP$25,IF(AND('Pedido e Cotação'!I106="Amino On",'Pedido e Cotação'!F106=1000),AQ$25,"")))))))</f>
        <v/>
      </c>
      <c r="U96" s="241" t="str">
        <f aca="false">IF('Pedido e Cotação'!I106=0,"",IF(AND('Pedido e Cotação'!I106="TAMRA",'Pedido e Cotação'!F106=10),AL$26,IF(AND('Pedido e Cotação'!I106="TAMRA",'Pedido e Cotação'!F106=25),AM$26,IF(AND('Pedido e Cotação'!I106="TAMRA",'Pedido e Cotação'!F106=50),AN$26,IF(AND('Pedido e Cotação'!I106="TAMRA",'Pedido e Cotação'!F106=100),AO$26,IF(AND('Pedido e Cotação'!I106="TAMRA",'Pedido e Cotação'!F106=200),AP$26,IF(AND('Pedido e Cotação'!I106="TAMRA",'Pedido e Cotação'!F106=1000),AQ$26,"")))))))</f>
        <v/>
      </c>
      <c r="V96" s="241" t="str">
        <f aca="false">IF('Pedido e Cotação'!I106=0,"",IF(AND('Pedido e Cotação'!I106="BHQ 1",'Pedido e Cotação'!F106=10),AL$27,IF(AND('Pedido e Cotação'!I106="BHQ 1",'Pedido e Cotação'!F106=25),AM$27,IF(AND('Pedido e Cotação'!I106="BHQ 1",'Pedido e Cotação'!F106=50),AN$27,IF(AND('Pedido e Cotação'!I106="BHQ 1",'Pedido e Cotação'!F106=100),AO$27,IF(AND('Pedido e Cotação'!I106="BHQ 1",'Pedido e Cotação'!F106=200),AP$27,IF(AND('Pedido e Cotação'!I106="BHQ 1",'Pedido e Cotação'!F106=1000),AQ$27,"")))))))</f>
        <v/>
      </c>
      <c r="W96" s="241" t="str">
        <f aca="false">IF('Pedido e Cotação'!I106=0,"",IF(AND('Pedido e Cotação'!I106="BHQ 2",'Pedido e Cotação'!F106=10),AL$28,IF(AND('Pedido e Cotação'!I106="BHQ 2",'Pedido e Cotação'!F106=25),AM$28,IF(AND('Pedido e Cotação'!I106="BHQ 2",'Pedido e Cotação'!F106=50),AN$28,IF(AND('Pedido e Cotação'!I106="BHQ 2",'Pedido e Cotação'!F106=100),AO$28,IF(AND('Pedido e Cotação'!I106="BHQ 2",'Pedido e Cotação'!F106=200),AP$28,IF(AND('Pedido e Cotação'!I106="BHQ 2",'Pedido e Cotação'!F106=1000),AQ$28,"")))))))</f>
        <v/>
      </c>
      <c r="X96" s="241" t="str">
        <f aca="false">IF('Pedido e Cotação'!I106=0,"",IF(AND('Pedido e Cotação'!I106="BHQ 3",'Pedido e Cotação'!F106=10),AL$29,IF(AND('Pedido e Cotação'!I106="BHQ 3",'Pedido e Cotação'!F106=25),AM$29,IF(AND('Pedido e Cotação'!I106="BHQ 3",'Pedido e Cotação'!F106=50),AN$29,IF(AND('Pedido e Cotação'!I106="BHQ 3",'Pedido e Cotação'!F106=100),AO$29,IF(AND('Pedido e Cotação'!I106="BHQ 3",'Pedido e Cotação'!F106=200),AP$29,IF(AND('Pedido e Cotação'!I106="BHQ 3",'Pedido e Cotação'!F106=1000),AQ$29,"")))))))</f>
        <v/>
      </c>
      <c r="Y96" s="241" t="str">
        <f aca="false">IF('Pedido e Cotação'!I106=0,"",IF(AND('Pedido e Cotação'!I106="ROX",'Pedido e Cotação'!F106=10),AL$31,IF(AND('Pedido e Cotação'!I106="ROX",'Pedido e Cotação'!F106=25),AM$31,IF(AND('Pedido e Cotação'!I106="ROX",'Pedido e Cotação'!F106=50),AN$31,IF(AND('Pedido e Cotação'!I106="ROX",'Pedido e Cotação'!F106=100),AO$31,IF(AND('Pedido e Cotação'!I106="ROX",'Pedido e Cotação'!F106=200),AP$31,IF(AND('Pedido e Cotação'!I106="ROX",'Pedido e Cotação'!F106=1000),AQ$31,"")))))))</f>
        <v/>
      </c>
      <c r="Z96" s="241" t="str">
        <f aca="false">IF('Pedido e Cotação'!I106=0,"",IF(AND('Pedido e Cotação'!I106="Dabcyl",'Pedido e Cotação'!F106=10),AL$30,IF(AND('Pedido e Cotação'!I106="Dabcyl",'Pedido e Cotação'!F106=25),AM$30,IF(AND('Pedido e Cotação'!I106="Dabcyl",'Pedido e Cotação'!F106=50),AN$30,IF(AND('Pedido e Cotação'!I106="Dabcyl",'Pedido e Cotação'!F106=100),AO$30,IF(AND('Pedido e Cotação'!I106="Dabcyl",'Pedido e Cotação'!F106=200),AP$30,IF(AND('Pedido e Cotação'!I106="Dabcyl",'Pedido e Cotação'!F106=1000),AQ$30,"")))))))</f>
        <v/>
      </c>
      <c r="AA96" s="242" t="str">
        <f aca="false">IF('Pedido e Cotação'!I106=0,"",IF(AND('Pedido e Cotação'!I106="Colesterol TEG",'Pedido e Cotação'!F106=10),AL$32,IF(AND('Pedido e Cotação'!I106="Colesterol TEG",'Pedido e Cotação'!F106=25),AM$32,IF(AND('Pedido e Cotação'!I106="Colesterol TEG",'Pedido e Cotação'!F106=50),AN$32,IF(AND('Pedido e Cotação'!I106="Colesterol TEG",'Pedido e Cotação'!F106=100),AO$32,IF(AND('Pedido e Cotação'!I106="Colesterol TEG",'Pedido e Cotação'!F106=200),AP$32,IF(AND('Pedido e Cotação'!I106="Colesterol TEG",'Pedido e Cotação'!F106=1000),AQ$32,"")))))))</f>
        <v/>
      </c>
      <c r="AB96" s="242" t="str">
        <f aca="false">IF('Pedido e Cotação'!I106=0,"",IF(AND('Pedido e Cotação'!I106="Ferroceno",'Pedido e Cotação'!F106=10),AL$33,IF(AND('Pedido e Cotação'!I106="Ferroceno",'Pedido e Cotação'!F106=25),AM$33,IF(AND('Pedido e Cotação'!I106="Ferroceno",'Pedido e Cotação'!F106=50),AN$33,IF(AND('Pedido e Cotação'!I106="Ferroceno",'Pedido e Cotação'!F106=100),AO$33,IF(AND('Pedido e Cotação'!I106="Ferroceno",'Pedido e Cotação'!F106=200),AP$33,IF(AND('Pedido e Cotação'!I106="Ferroceno",'Pedido e Cotação'!F106=1000),AQ$33,"")))))))</f>
        <v/>
      </c>
      <c r="AC96" s="242" t="str">
        <f aca="false">IF('Pedido e Cotação'!I106=0,"",IF(AND('Pedido e Cotação'!I106="Spacer C3",'Pedido e Cotação'!F106=10),AL$36,IF(AND('Pedido e Cotação'!I106="Spacer C3",'Pedido e Cotação'!F106=25),AM$36,IF(AND('Pedido e Cotação'!I106="Spacer C3",'Pedido e Cotação'!F106=50),AN$36,IF(AND('Pedido e Cotação'!I106="Spacer C3",'Pedido e Cotação'!F106=100),AO$36,IF(AND('Pedido e Cotação'!I106="Spacer C3",'Pedido e Cotação'!F106=200),AP$36,IF(AND('Pedido e Cotação'!I106="Spacer C3",'Pedido e Cotação'!F106=1000),AQ$36,"")))))))</f>
        <v/>
      </c>
      <c r="AD96" s="242" t="str">
        <f aca="false">IF('Pedido e Cotação'!I106=0,"",IF(AND('Pedido e Cotação'!I106="Spacer C6",'Pedido e Cotação'!F106=10),AL$37,IF(AND('Pedido e Cotação'!I106="Spacer C6",'Pedido e Cotação'!F106=25),AM$37,IF(AND('Pedido e Cotação'!I106="Spacer C6",'Pedido e Cotação'!F106=50),AN$37,IF(AND('Pedido e Cotação'!I106="Spacer C6",'Pedido e Cotação'!F106=100),AO$37,IF(AND('Pedido e Cotação'!I106="Spacer C6",'Pedido e Cotação'!F106=200),AP$37,IF(AND('Pedido e Cotação'!I106="Spacer C6",'Pedido e Cotação'!F106=1000),AQ$37,"")))))))</f>
        <v/>
      </c>
      <c r="AE96" s="242" t="str">
        <f aca="false">IF('Pedido e Cotação'!I106=0,"",IF(AND('Pedido e Cotação'!I106="Biotina",'Pedido e Cotação'!F106=10),AL$38,IF(AND('Pedido e Cotação'!I106="Biotina",'Pedido e Cotação'!F106=25),AM$38,IF(AND('Pedido e Cotação'!I106="Biotina",'Pedido e Cotação'!F106=50),AN$38,IF(AND('Pedido e Cotação'!I106="Biotina",'Pedido e Cotação'!F106=100),AO$38,IF(AND('Pedido e Cotação'!I106="Biotina",'Pedido e Cotação'!F106=200),AP$38,IF(AND('Pedido e Cotação'!I106="Biotina",'Pedido e Cotação'!F106=1000),AQ$38,"")))))))</f>
        <v/>
      </c>
      <c r="AF96" s="242" t="str">
        <f aca="false">IF('Pedido e Cotação'!I106=0,"",IF(AND('Pedido e Cotação'!I106="Fosforilação",'Pedido e Cotação'!F106=10),AL$39,IF(AND('Pedido e Cotação'!I106="Fosforilação",'Pedido e Cotação'!F106=25),AM$39,IF(AND('Pedido e Cotação'!I106="Fosforilação",'Pedido e Cotação'!F106=50),AN$39,IF(AND('Pedido e Cotação'!I106="Fosforilação",'Pedido e Cotação'!F106=100),AO$39,IF(AND('Pedido e Cotação'!I106="Fosforilação",'Pedido e Cotação'!F106=200),AP$39,IF(AND('Pedido e Cotação'!I106="Fosforilação",'Pedido e Cotação'!F106=1000),AQ$39,"")))))))</f>
        <v/>
      </c>
      <c r="AG96" s="242" t="str">
        <f aca="false">IF('Pedido e Cotação'!I106=0,"",IF(AND('Pedido e Cotação'!I106="Thiol C6",'Pedido e Cotação'!F106=10),AL$34,IF(AND('Pedido e Cotação'!I106="Thiol C6",'Pedido e Cotação'!F106=25),AM$34,IF(AND('Pedido e Cotação'!I106="Thiol C6",'Pedido e Cotação'!F106=50),AN$34,IF(AND('Pedido e Cotação'!I106="Thiol C6",'Pedido e Cotação'!F106=100),AO$34,IF(AND('Pedido e Cotação'!I106="Thiol C6",'Pedido e Cotação'!F106=200),AP$34,IF(AND('Pedido e Cotação'!I106="Thiol C6",'Pedido e Cotação'!F106=1000),AQ$34,"")))))))</f>
        <v/>
      </c>
      <c r="AH96" s="242" t="str">
        <f aca="false">IF('Pedido e Cotação'!I106=0,"",IF(AND('Pedido e Cotação'!I106="Dithiol Serinol",'Pedido e Cotação'!F106=10),AL$35,IF(AND('Pedido e Cotação'!I106="Dithiol Serinol",'Pedido e Cotação'!F106=25),AM$35,IF(AND('Pedido e Cotação'!I106="Dithiol Serinol",'Pedido e Cotação'!F106=50),AN$35,IF(AND('Pedido e Cotação'!I106="Dithiol Serinol",'Pedido e Cotação'!F106=100),AO$35,IF(AND('Pedido e Cotação'!I106="Dithiol Serinol",'Pedido e Cotação'!F106=200),AP$35,IF(AND('Pedido e Cotação'!I106="Dithiol Serinol",'Pedido e Cotação'!F106=1000),AQ$35,"")))))))</f>
        <v/>
      </c>
      <c r="AI96" s="241" t="n">
        <f aca="false">SUM(A96:AH96)</f>
        <v>0</v>
      </c>
    </row>
    <row r="97" customFormat="false" ht="12.75" hidden="false" customHeight="false" outlineLevel="0" collapsed="false">
      <c r="A97" s="241" t="str">
        <f aca="false">IF('Pedido e Cotação'!H107=0,"",IF(AND('Pedido e Cotação'!H107="FAM",'Pedido e Cotação'!F107=10),AL$6,IF(AND('Pedido e Cotação'!H107="FAM",'Pedido e Cotação'!F107=25),AM$6,IF(AND('Pedido e Cotação'!H107="FAM",'Pedido e Cotação'!F107=50),AN$6,IF(AND('Pedido e Cotação'!H107="FAM",'Pedido e Cotação'!F107=100),AO$6,IF(AND('Pedido e Cotação'!H107="FAM",'Pedido e Cotação'!F107=200),AP$6,IF(AND('Pedido e Cotação'!H107="FAM",'Pedido e Cotação'!F107=1000),AQ$6,"")))))))</f>
        <v/>
      </c>
      <c r="B97" s="241" t="str">
        <f aca="false">IF('Pedido e Cotação'!H107=0,"",IF(AND('Pedido e Cotação'!H107="Fosforilação",'Pedido e Cotação'!F107=10),AL$7,IF(AND('Pedido e Cotação'!H107="Fosforilação",'Pedido e Cotação'!F107=25),AM$7,IF(AND('Pedido e Cotação'!H107="Fosforilação",'Pedido e Cotação'!F107=50),AN$7,IF(AND('Pedido e Cotação'!H107="Fosforilação",'Pedido e Cotação'!F107=100),AO$7,IF(AND('Pedido e Cotação'!H107="Fosforilação",'Pedido e Cotação'!F107=200),AP$7,IF(AND('Pedido e Cotação'!H107="Fosforilação",'Pedido e Cotação'!F107=1000),AQ$7,"")))))))</f>
        <v/>
      </c>
      <c r="C97" s="241" t="str">
        <f aca="false">IF('Pedido e Cotação'!H107=0,"",IF(AND('Pedido e Cotação'!H107="Quasar 570",'Pedido e Cotação'!F107=10),AL$8,IF(AND('Pedido e Cotação'!H107="Quasar 570",'Pedido e Cotação'!F107=25),AM$8,IF(AND('Pedido e Cotação'!H107="Quasar 570",'Pedido e Cotação'!F107=50),AN$8,IF(AND('Pedido e Cotação'!H107="Quasar 570",'Pedido e Cotação'!F107=100),AO$8,IF(AND('Pedido e Cotação'!H107="Quasar 570",'Pedido e Cotação'!F107=200),AP$8,IF(AND('Pedido e Cotação'!H107="Quasar 570",'Pedido e Cotação'!F107=1000),AQ$8,"")))))))</f>
        <v/>
      </c>
      <c r="D97" s="241" t="str">
        <f aca="false">IF('Pedido e Cotação'!H107=0,"",IF(AND('Pedido e Cotação'!H107="Quasar 670",'Pedido e Cotação'!F107=10),AL$9,IF(AND('Pedido e Cotação'!H107="Quasar 670",'Pedido e Cotação'!F107=25),AM$9,IF(AND('Pedido e Cotação'!H107="Quasar 670",'Pedido e Cotação'!F107=50),AN$9,IF(AND('Pedido e Cotação'!H107="Quasar 670",'Pedido e Cotação'!F107=100),AO$9,IF(AND('Pedido e Cotação'!H107="Quasar 670",'Pedido e Cotação'!F107=200),AP$9,IF(AND('Pedido e Cotação'!H107="Quasar 670",'Pedido e Cotação'!F107=1000),AQ$9,"")))))))</f>
        <v/>
      </c>
      <c r="E97" s="241" t="str">
        <f aca="false">IF('Pedido e Cotação'!H107=0,"",IF(AND('Pedido e Cotação'!H107="Quasar 705",'Pedido e Cotação'!F107=10),AL$10,IF(AND('Pedido e Cotação'!H107="Quasar 705",'Pedido e Cotação'!F107=25),AM$10,IF(AND('Pedido e Cotação'!H107="Quasar 705",'Pedido e Cotação'!F107=50),AN$10,IF(AND('Pedido e Cotação'!H107="Quasar 705",'Pedido e Cotação'!F107=100),AO$10,IF(AND('Pedido e Cotação'!H107="Quasar 705",'Pedido e Cotação'!F107=200),AP$10,IF(AND('Pedido e Cotação'!H107="Quasar 705",'Pedido e Cotação'!F107=1000),AQ$10,"")))))))</f>
        <v/>
      </c>
      <c r="F97" s="241" t="str">
        <f aca="false">IF('Pedido e Cotação'!H107=0,"",IF(AND('Pedido e Cotação'!H107="CAL Flúor Orange 560",'Pedido e Cotação'!F107=10),AL$11,IF(AND('Pedido e Cotação'!H107="CAL Flúor Orange 560",'Pedido e Cotação'!F107=25),AM$11,IF(AND('Pedido e Cotação'!H107="CAL Flúor Orange 560",'Pedido e Cotação'!F107=50),AN$11,IF(AND('Pedido e Cotação'!H107="CAL Flúor Orange 560",'Pedido e Cotação'!F107=100),AO$11,IF(AND('Pedido e Cotação'!H107="CAL Flúor Orange 560",'Pedido e Cotação'!F107=200),AP$11,IF(AND('Pedido e Cotação'!H107="CAL Flúor Orange 560",'Pedido e Cotação'!F107=1000),AQ$11,"")))))))</f>
        <v/>
      </c>
      <c r="G97" s="241" t="str">
        <f aca="false">IF('Pedido e Cotação'!H107=0,"",IF(AND('Pedido e Cotação'!H107="CAL Flúor Red 590",'Pedido e Cotação'!F107=10),AL$12,IF(AND('Pedido e Cotação'!H107="CAL Flúor Red 590",'Pedido e Cotação'!F107=25),AM$12,IF(AND('Pedido e Cotação'!H107="CAL Flúor Red 590",'Pedido e Cotação'!F107=50),AN$12,IF(AND('Pedido e Cotação'!H107="CAL Flúor Red 590",'Pedido e Cotação'!F107=100),AO$12,IF(AND('Pedido e Cotação'!H107="CAL Flúor Red 590",'Pedido e Cotação'!F107=200),AP$12,IF(AND('Pedido e Cotação'!H107="CAL Flúor Red 590",'Pedido e Cotação'!F107=1000),AQ$12,"")))))))</f>
        <v/>
      </c>
      <c r="H97" s="241" t="str">
        <f aca="false">IF('Pedido e Cotação'!H107=0,"",IF(AND('Pedido e Cotação'!H107="CAL Flúor Red 610",'Pedido e Cotação'!F107=10),AL$13,IF(AND('Pedido e Cotação'!H107="CAL Flúor Red 610",'Pedido e Cotação'!F107=25),AM$13,IF(AND('Pedido e Cotação'!H107="CAL Flúor Red 610",'Pedido e Cotação'!F107=50),AN$13,IF(AND('Pedido e Cotação'!H107="CAL Flúor Red 610",'Pedido e Cotação'!F107=100),AO$13,IF(AND('Pedido e Cotação'!H107="CAL Flúor Red 610",'Pedido e Cotação'!F107=200),AP$13,IF(AND('Pedido e Cotação'!H107="CAL Flúor Red 610",'Pedido e Cotação'!F107=1000),AQ$13,"")))))))</f>
        <v/>
      </c>
      <c r="I97" s="241" t="str">
        <f aca="false">IF('Pedido e Cotação'!H107=0,"",IF(AND('Pedido e Cotação'!H107="TET",'Pedido e Cotação'!F107=10),AL$14,IF(AND('Pedido e Cotação'!H107="TET",'Pedido e Cotação'!F107=25),AM$14,IF(AND('Pedido e Cotação'!H107="TET",'Pedido e Cotação'!F107=50),AN$14,IF(AND('Pedido e Cotação'!H107="TET",'Pedido e Cotação'!F107=100),AO$14,IF(AND('Pedido e Cotação'!H107="TET",'Pedido e Cotação'!F107=200),AP$14,IF(AND('Pedido e Cotação'!H107="TET",'Pedido e Cotação'!F107=1000),AQ$14,"")))))))</f>
        <v/>
      </c>
      <c r="J97" s="241" t="str">
        <f aca="false">IF('Pedido e Cotação'!H107=0,"",IF(AND('Pedido e Cotação'!H107="PEG-6",'Pedido e Cotação'!F107=10),AL$19,IF(AND('Pedido e Cotação'!H107="PEG-6",'Pedido e Cotação'!F107=25),AM$19,IF(AND('Pedido e Cotação'!H107="PEG-6",'Pedido e Cotação'!F107=50),AN$19,IF(AND('Pedido e Cotação'!H107="PEG-6",'Pedido e Cotação'!F107=100),AO$19,IF(AND('Pedido e Cotação'!H107="PEG-6",'Pedido e Cotação'!F107=200),AP$19,IF(AND('Pedido e Cotação'!H107="PEG-6",'Pedido e Cotação'!F107=1000),AQ$19,"")))))))</f>
        <v/>
      </c>
      <c r="K97" s="241" t="str">
        <f aca="false">IF('Pedido e Cotação'!H107=0,"",IF(AND('Pedido e Cotação'!H107="Biotina",'Pedido e Cotação'!F107=10),AL$18,IF(AND('Pedido e Cotação'!H107="Biotina",'Pedido e Cotação'!F107=25),AM$18,IF(AND('Pedido e Cotação'!H107="Biotina",'Pedido e Cotação'!F107=50),AN$18,IF(AND('Pedido e Cotação'!H107="Biotina",'Pedido e Cotação'!F107=100),AO$18,IF(AND('Pedido e Cotação'!H107="Biotina",'Pedido e Cotação'!F107=200),AP$18,IF(AND('Pedido e Cotação'!H107="Biotina",'Pedido e Cotação'!F107=1000),AQ$18,"")))))))</f>
        <v/>
      </c>
      <c r="L97" s="241" t="str">
        <f aca="false">IF('Pedido e Cotação'!H107=0,"",IF(AND('Pedido e Cotação'!H107="Thiol C6",'Pedido e Cotação'!F107=10),AL$22,IF(AND('Pedido e Cotação'!H107="Thiol C6",'Pedido e Cotação'!F107=25),AM$22,IF(AND('Pedido e Cotação'!H107="Thiol C6",'Pedido e Cotação'!F107=50),AN$22,IF(AND('Pedido e Cotação'!H107="Thiol C6",'Pedido e Cotação'!F107=100),AO$22,IF(AND('Pedido e Cotação'!H107="Thiol C6",'Pedido e Cotação'!F107=200),AP$22,IF(AND('Pedido e Cotação'!H107="Thiol C6",'Pedido e Cotação'!F107=1000),AQ$22,"")))))))</f>
        <v/>
      </c>
      <c r="M97" s="241" t="str">
        <f aca="false">IF('Pedido e Cotação'!H107=0,"",IF(AND('Pedido e Cotação'!H107="Cy3",'Pedido e Cotação'!F107=10),AL$16,IF(AND('Pedido e Cotação'!H107="Cy3",'Pedido e Cotação'!F107=25),AM$16,IF(AND('Pedido e Cotação'!H107="Cy3",'Pedido e Cotação'!F107=50),AN$16,IF(AND('Pedido e Cotação'!H107="Cy3",'Pedido e Cotação'!F107=100),AO$16,IF(AND('Pedido e Cotação'!H107="Cy3",'Pedido e Cotação'!F107=200),AP$16,IF(AND('Pedido e Cotação'!H107="Cy3",'Pedido e Cotação'!F107=1000),AQ$16,"")))))))</f>
        <v/>
      </c>
      <c r="N97" s="241" t="str">
        <f aca="false">IF('Pedido e Cotação'!H107=0,"",IF(AND('Pedido e Cotação'!H107="Cy5",'Pedido e Cotação'!F107=10),AL$17,IF(AND('Pedido e Cotação'!H107="Cy5",'Pedido e Cotação'!F107=25),AM$17,IF(AND('Pedido e Cotação'!H107="Cy5",'Pedido e Cotação'!F107=50),AN$17,IF(AND('Pedido e Cotação'!H107="Cy5",'Pedido e Cotação'!F107=100),AO$17,IF(AND('Pedido e Cotação'!H107="Cy5",'Pedido e Cotação'!F107=200),AP$17,IF(AND('Pedido e Cotação'!H107="Cy5",'Pedido e Cotação'!F107=1000),AQ$17,"")))))))</f>
        <v/>
      </c>
      <c r="O97" s="241" t="str">
        <f aca="false">IF('Pedido e Cotação'!H107=0,"",IF(AND('Pedido e Cotação'!H107="C3 Spacer",'Pedido e Cotação'!F107=10),AL$20,IF(AND('Pedido e Cotação'!H107="C3 Spacer",'Pedido e Cotação'!F107=25),AM$20,IF(AND('Pedido e Cotação'!H107="C3 Spacer",'Pedido e Cotação'!F107=50),AN$20,IF(AND('Pedido e Cotação'!H107="C3 Spacer",'Pedido e Cotação'!F107=100),AO$20,IF(AND('Pedido e Cotação'!H107="C3 Spacer",'Pedido e Cotação'!F107=200),AP$20,IF(AND('Pedido e Cotação'!H107="C3 Spacer",'Pedido e Cotação'!F107=1000),AQ$20,"")))))))</f>
        <v/>
      </c>
      <c r="P97" s="241" t="str">
        <f aca="false">IF('Pedido e Cotação'!H107=0,"",IF(AND('Pedido e Cotação'!H107="C6 Spacer",'Pedido e Cotação'!F107=10),AL$21,IF(AND('Pedido e Cotação'!H107="C6 Spacer",'Pedido e Cotação'!F107=25),AM$21,IF(AND('Pedido e Cotação'!H107="C6 Spacer",'Pedido e Cotação'!F107=50),AN$21,IF(AND('Pedido e Cotação'!H107="C6 Spacer",'Pedido e Cotação'!F107=100),AO$21,IF(AND('Pedido e Cotação'!H107="C6 Spacer",'Pedido e Cotação'!F107=200),AP$21,IF(AND('Pedido e Cotação'!H107="C6 Spacer",'Pedido e Cotação'!F107=1000),AQ$21,"")))))))</f>
        <v/>
      </c>
      <c r="Q97" s="241" t="str">
        <f aca="false">IF('Pedido e Cotação'!H107=0,"",IF(AND('Pedido e Cotação'!H107="HEX",'Pedido e Cotação'!F107=10),AL$15,IF(AND('Pedido e Cotação'!H107="HEX",'Pedido e Cotação'!F107=25),AM$15,IF(AND('Pedido e Cotação'!H107="HEX",'Pedido e Cotação'!F107=50),AN$15,IF(AND('Pedido e Cotação'!H107="HEX",'Pedido e Cotação'!F107=100),AO$15,IF(AND('Pedido e Cotação'!H107="HEX",'Pedido e Cotação'!F107=200),AP$15,IF(AND('Pedido e Cotação'!H107="HEX",'Pedido e Cotação'!F107=1000),AQ$15,"")))))))</f>
        <v/>
      </c>
      <c r="R97" s="241" t="str">
        <f aca="false">IF('Pedido e Cotação'!H107=0,"",IF(AND('Pedido e Cotação'!H107="Amino C6",'Pedido e Cotação'!F107=10),AL$23,IF(AND('Pedido e Cotação'!H107="Amino C6",'Pedido e Cotação'!F107=25),AM$23,IF(AND('Pedido e Cotação'!H107="Amino C6",'Pedido e Cotação'!F107=50),AN$23,IF(AND('Pedido e Cotação'!H107="Amino C6",'Pedido e Cotação'!F107=100),AO$23,IF(AND('Pedido e Cotação'!H107="Amino C6",'Pedido e Cotação'!F107=200),AP$23,IF(AND('Pedido e Cotação'!H107="Amino C6",'Pedido e Cotação'!F107=1000),AQ$23,"")))))))</f>
        <v/>
      </c>
      <c r="S97" s="241" t="str">
        <f aca="false">IF('Pedido e Cotação'!I107=0,"",IF(AND('Pedido e Cotação'!I107="FAM",'Pedido e Cotação'!F107=10),AL$24,IF(AND('Pedido e Cotação'!I107="FAM",'Pedido e Cotação'!F107=25),AM$24,IF(AND('Pedido e Cotação'!I107="FAM",'Pedido e Cotação'!F107=50),AN$24,IF(AND('Pedido e Cotação'!I107="FAM",'Pedido e Cotação'!F107=100),AO$24,IF(AND('Pedido e Cotação'!I107="FAM",'Pedido e Cotação'!F107=200),AP$24,IF(AND('Pedido e Cotação'!I107="FAM",'Pedido e Cotação'!F107=1000),AQ$24,"")))))))</f>
        <v/>
      </c>
      <c r="T97" s="241" t="str">
        <f aca="false">IF('Pedido e Cotação'!I107=0,"",IF(AND('Pedido e Cotação'!I107="Amino On",'Pedido e Cotação'!F107=10),AL$25,IF(AND('Pedido e Cotação'!I107="Amino On",'Pedido e Cotação'!F107=25),AM$25,IF(AND('Pedido e Cotação'!I107="Amino On",'Pedido e Cotação'!F107=50),AN$25,IF(AND('Pedido e Cotação'!I107="Amino On",'Pedido e Cotação'!F107=100),AO$25,IF(AND('Pedido e Cotação'!I107="Amino On",'Pedido e Cotação'!F107=200),AP$25,IF(AND('Pedido e Cotação'!I107="Amino On",'Pedido e Cotação'!F107=1000),AQ$25,"")))))))</f>
        <v/>
      </c>
      <c r="U97" s="241" t="str">
        <f aca="false">IF('Pedido e Cotação'!I107=0,"",IF(AND('Pedido e Cotação'!I107="TAMRA",'Pedido e Cotação'!F107=10),AL$26,IF(AND('Pedido e Cotação'!I107="TAMRA",'Pedido e Cotação'!F107=25),AM$26,IF(AND('Pedido e Cotação'!I107="TAMRA",'Pedido e Cotação'!F107=50),AN$26,IF(AND('Pedido e Cotação'!I107="TAMRA",'Pedido e Cotação'!F107=100),AO$26,IF(AND('Pedido e Cotação'!I107="TAMRA",'Pedido e Cotação'!F107=200),AP$26,IF(AND('Pedido e Cotação'!I107="TAMRA",'Pedido e Cotação'!F107=1000),AQ$26,"")))))))</f>
        <v/>
      </c>
      <c r="V97" s="241" t="str">
        <f aca="false">IF('Pedido e Cotação'!I107=0,"",IF(AND('Pedido e Cotação'!I107="BHQ 1",'Pedido e Cotação'!F107=10),AL$27,IF(AND('Pedido e Cotação'!I107="BHQ 1",'Pedido e Cotação'!F107=25),AM$27,IF(AND('Pedido e Cotação'!I107="BHQ 1",'Pedido e Cotação'!F107=50),AN$27,IF(AND('Pedido e Cotação'!I107="BHQ 1",'Pedido e Cotação'!F107=100),AO$27,IF(AND('Pedido e Cotação'!I107="BHQ 1",'Pedido e Cotação'!F107=200),AP$27,IF(AND('Pedido e Cotação'!I107="BHQ 1",'Pedido e Cotação'!F107=1000),AQ$27,"")))))))</f>
        <v/>
      </c>
      <c r="W97" s="241" t="str">
        <f aca="false">IF('Pedido e Cotação'!I107=0,"",IF(AND('Pedido e Cotação'!I107="BHQ 2",'Pedido e Cotação'!F107=10),AL$28,IF(AND('Pedido e Cotação'!I107="BHQ 2",'Pedido e Cotação'!F107=25),AM$28,IF(AND('Pedido e Cotação'!I107="BHQ 2",'Pedido e Cotação'!F107=50),AN$28,IF(AND('Pedido e Cotação'!I107="BHQ 2",'Pedido e Cotação'!F107=100),AO$28,IF(AND('Pedido e Cotação'!I107="BHQ 2",'Pedido e Cotação'!F107=200),AP$28,IF(AND('Pedido e Cotação'!I107="BHQ 2",'Pedido e Cotação'!F107=1000),AQ$28,"")))))))</f>
        <v/>
      </c>
      <c r="X97" s="241" t="str">
        <f aca="false">IF('Pedido e Cotação'!I107=0,"",IF(AND('Pedido e Cotação'!I107="BHQ 3",'Pedido e Cotação'!F107=10),AL$29,IF(AND('Pedido e Cotação'!I107="BHQ 3",'Pedido e Cotação'!F107=25),AM$29,IF(AND('Pedido e Cotação'!I107="BHQ 3",'Pedido e Cotação'!F107=50),AN$29,IF(AND('Pedido e Cotação'!I107="BHQ 3",'Pedido e Cotação'!F107=100),AO$29,IF(AND('Pedido e Cotação'!I107="BHQ 3",'Pedido e Cotação'!F107=200),AP$29,IF(AND('Pedido e Cotação'!I107="BHQ 3",'Pedido e Cotação'!F107=1000),AQ$29,"")))))))</f>
        <v/>
      </c>
      <c r="Y97" s="241" t="str">
        <f aca="false">IF('Pedido e Cotação'!I107=0,"",IF(AND('Pedido e Cotação'!I107="ROX",'Pedido e Cotação'!F107=10),AL$31,IF(AND('Pedido e Cotação'!I107="ROX",'Pedido e Cotação'!F107=25),AM$31,IF(AND('Pedido e Cotação'!I107="ROX",'Pedido e Cotação'!F107=50),AN$31,IF(AND('Pedido e Cotação'!I107="ROX",'Pedido e Cotação'!F107=100),AO$31,IF(AND('Pedido e Cotação'!I107="ROX",'Pedido e Cotação'!F107=200),AP$31,IF(AND('Pedido e Cotação'!I107="ROX",'Pedido e Cotação'!F107=1000),AQ$31,"")))))))</f>
        <v/>
      </c>
      <c r="Z97" s="241" t="str">
        <f aca="false">IF('Pedido e Cotação'!I107=0,"",IF(AND('Pedido e Cotação'!I107="Dabcyl",'Pedido e Cotação'!F107=10),AL$30,IF(AND('Pedido e Cotação'!I107="Dabcyl",'Pedido e Cotação'!F107=25),AM$30,IF(AND('Pedido e Cotação'!I107="Dabcyl",'Pedido e Cotação'!F107=50),AN$30,IF(AND('Pedido e Cotação'!I107="Dabcyl",'Pedido e Cotação'!F107=100),AO$30,IF(AND('Pedido e Cotação'!I107="Dabcyl",'Pedido e Cotação'!F107=200),AP$30,IF(AND('Pedido e Cotação'!I107="Dabcyl",'Pedido e Cotação'!F107=1000),AQ$30,"")))))))</f>
        <v/>
      </c>
      <c r="AA97" s="242" t="str">
        <f aca="false">IF('Pedido e Cotação'!I107=0,"",IF(AND('Pedido e Cotação'!I107="Colesterol TEG",'Pedido e Cotação'!F107=10),AL$32,IF(AND('Pedido e Cotação'!I107="Colesterol TEG",'Pedido e Cotação'!F107=25),AM$32,IF(AND('Pedido e Cotação'!I107="Colesterol TEG",'Pedido e Cotação'!F107=50),AN$32,IF(AND('Pedido e Cotação'!I107="Colesterol TEG",'Pedido e Cotação'!F107=100),AO$32,IF(AND('Pedido e Cotação'!I107="Colesterol TEG",'Pedido e Cotação'!F107=200),AP$32,IF(AND('Pedido e Cotação'!I107="Colesterol TEG",'Pedido e Cotação'!F107=1000),AQ$32,"")))))))</f>
        <v/>
      </c>
      <c r="AB97" s="242" t="str">
        <f aca="false">IF('Pedido e Cotação'!I107=0,"",IF(AND('Pedido e Cotação'!I107="Ferroceno",'Pedido e Cotação'!F107=10),AL$33,IF(AND('Pedido e Cotação'!I107="Ferroceno",'Pedido e Cotação'!F107=25),AM$33,IF(AND('Pedido e Cotação'!I107="Ferroceno",'Pedido e Cotação'!F107=50),AN$33,IF(AND('Pedido e Cotação'!I107="Ferroceno",'Pedido e Cotação'!F107=100),AO$33,IF(AND('Pedido e Cotação'!I107="Ferroceno",'Pedido e Cotação'!F107=200),AP$33,IF(AND('Pedido e Cotação'!I107="Ferroceno",'Pedido e Cotação'!F107=1000),AQ$33,"")))))))</f>
        <v/>
      </c>
      <c r="AC97" s="242" t="str">
        <f aca="false">IF('Pedido e Cotação'!I107=0,"",IF(AND('Pedido e Cotação'!I107="Spacer C3",'Pedido e Cotação'!F107=10),AL$36,IF(AND('Pedido e Cotação'!I107="Spacer C3",'Pedido e Cotação'!F107=25),AM$36,IF(AND('Pedido e Cotação'!I107="Spacer C3",'Pedido e Cotação'!F107=50),AN$36,IF(AND('Pedido e Cotação'!I107="Spacer C3",'Pedido e Cotação'!F107=100),AO$36,IF(AND('Pedido e Cotação'!I107="Spacer C3",'Pedido e Cotação'!F107=200),AP$36,IF(AND('Pedido e Cotação'!I107="Spacer C3",'Pedido e Cotação'!F107=1000),AQ$36,"")))))))</f>
        <v/>
      </c>
      <c r="AD97" s="242" t="str">
        <f aca="false">IF('Pedido e Cotação'!I107=0,"",IF(AND('Pedido e Cotação'!I107="Spacer C6",'Pedido e Cotação'!F107=10),AL$37,IF(AND('Pedido e Cotação'!I107="Spacer C6",'Pedido e Cotação'!F107=25),AM$37,IF(AND('Pedido e Cotação'!I107="Spacer C6",'Pedido e Cotação'!F107=50),AN$37,IF(AND('Pedido e Cotação'!I107="Spacer C6",'Pedido e Cotação'!F107=100),AO$37,IF(AND('Pedido e Cotação'!I107="Spacer C6",'Pedido e Cotação'!F107=200),AP$37,IF(AND('Pedido e Cotação'!I107="Spacer C6",'Pedido e Cotação'!F107=1000),AQ$37,"")))))))</f>
        <v/>
      </c>
      <c r="AE97" s="242" t="str">
        <f aca="false">IF('Pedido e Cotação'!I107=0,"",IF(AND('Pedido e Cotação'!I107="Biotina",'Pedido e Cotação'!F107=10),AL$38,IF(AND('Pedido e Cotação'!I107="Biotina",'Pedido e Cotação'!F107=25),AM$38,IF(AND('Pedido e Cotação'!I107="Biotina",'Pedido e Cotação'!F107=50),AN$38,IF(AND('Pedido e Cotação'!I107="Biotina",'Pedido e Cotação'!F107=100),AO$38,IF(AND('Pedido e Cotação'!I107="Biotina",'Pedido e Cotação'!F107=200),AP$38,IF(AND('Pedido e Cotação'!I107="Biotina",'Pedido e Cotação'!F107=1000),AQ$38,"")))))))</f>
        <v/>
      </c>
      <c r="AF97" s="242" t="str">
        <f aca="false">IF('Pedido e Cotação'!I107=0,"",IF(AND('Pedido e Cotação'!I107="Fosforilação",'Pedido e Cotação'!F107=10),AL$39,IF(AND('Pedido e Cotação'!I107="Fosforilação",'Pedido e Cotação'!F107=25),AM$39,IF(AND('Pedido e Cotação'!I107="Fosforilação",'Pedido e Cotação'!F107=50),AN$39,IF(AND('Pedido e Cotação'!I107="Fosforilação",'Pedido e Cotação'!F107=100),AO$39,IF(AND('Pedido e Cotação'!I107="Fosforilação",'Pedido e Cotação'!F107=200),AP$39,IF(AND('Pedido e Cotação'!I107="Fosforilação",'Pedido e Cotação'!F107=1000),AQ$39,"")))))))</f>
        <v/>
      </c>
      <c r="AG97" s="242" t="str">
        <f aca="false">IF('Pedido e Cotação'!I107=0,"",IF(AND('Pedido e Cotação'!I107="Thiol C6",'Pedido e Cotação'!F107=10),AL$34,IF(AND('Pedido e Cotação'!I107="Thiol C6",'Pedido e Cotação'!F107=25),AM$34,IF(AND('Pedido e Cotação'!I107="Thiol C6",'Pedido e Cotação'!F107=50),AN$34,IF(AND('Pedido e Cotação'!I107="Thiol C6",'Pedido e Cotação'!F107=100),AO$34,IF(AND('Pedido e Cotação'!I107="Thiol C6",'Pedido e Cotação'!F107=200),AP$34,IF(AND('Pedido e Cotação'!I107="Thiol C6",'Pedido e Cotação'!F107=1000),AQ$34,"")))))))</f>
        <v/>
      </c>
      <c r="AH97" s="242" t="str">
        <f aca="false">IF('Pedido e Cotação'!I107=0,"",IF(AND('Pedido e Cotação'!I107="Dithiol Serinol",'Pedido e Cotação'!F107=10),AL$35,IF(AND('Pedido e Cotação'!I107="Dithiol Serinol",'Pedido e Cotação'!F107=25),AM$35,IF(AND('Pedido e Cotação'!I107="Dithiol Serinol",'Pedido e Cotação'!F107=50),AN$35,IF(AND('Pedido e Cotação'!I107="Dithiol Serinol",'Pedido e Cotação'!F107=100),AO$35,IF(AND('Pedido e Cotação'!I107="Dithiol Serinol",'Pedido e Cotação'!F107=200),AP$35,IF(AND('Pedido e Cotação'!I107="Dithiol Serinol",'Pedido e Cotação'!F107=1000),AQ$35,"")))))))</f>
        <v/>
      </c>
      <c r="AI97" s="241" t="n">
        <f aca="false">SUM(A97:AH97)</f>
        <v>0</v>
      </c>
    </row>
    <row r="98" customFormat="false" ht="12.75" hidden="false" customHeight="false" outlineLevel="0" collapsed="false">
      <c r="A98" s="241" t="str">
        <f aca="false">IF('Pedido e Cotação'!H108=0,"",IF(AND('Pedido e Cotação'!H108="FAM",'Pedido e Cotação'!F108=10),AL$6,IF(AND('Pedido e Cotação'!H108="FAM",'Pedido e Cotação'!F108=25),AM$6,IF(AND('Pedido e Cotação'!H108="FAM",'Pedido e Cotação'!F108=50),AN$6,IF(AND('Pedido e Cotação'!H108="FAM",'Pedido e Cotação'!F108=100),AO$6,IF(AND('Pedido e Cotação'!H108="FAM",'Pedido e Cotação'!F108=200),AP$6,IF(AND('Pedido e Cotação'!H108="FAM",'Pedido e Cotação'!F108=1000),AQ$6,"")))))))</f>
        <v/>
      </c>
      <c r="B98" s="241" t="str">
        <f aca="false">IF('Pedido e Cotação'!H108=0,"",IF(AND('Pedido e Cotação'!H108="Fosforilação",'Pedido e Cotação'!F108=10),AL$7,IF(AND('Pedido e Cotação'!H108="Fosforilação",'Pedido e Cotação'!F108=25),AM$7,IF(AND('Pedido e Cotação'!H108="Fosforilação",'Pedido e Cotação'!F108=50),AN$7,IF(AND('Pedido e Cotação'!H108="Fosforilação",'Pedido e Cotação'!F108=100),AO$7,IF(AND('Pedido e Cotação'!H108="Fosforilação",'Pedido e Cotação'!F108=200),AP$7,IF(AND('Pedido e Cotação'!H108="Fosforilação",'Pedido e Cotação'!F108=1000),AQ$7,"")))))))</f>
        <v/>
      </c>
      <c r="C98" s="241" t="str">
        <f aca="false">IF('Pedido e Cotação'!H108=0,"",IF(AND('Pedido e Cotação'!H108="Quasar 570",'Pedido e Cotação'!F108=10),AL$8,IF(AND('Pedido e Cotação'!H108="Quasar 570",'Pedido e Cotação'!F108=25),AM$8,IF(AND('Pedido e Cotação'!H108="Quasar 570",'Pedido e Cotação'!F108=50),AN$8,IF(AND('Pedido e Cotação'!H108="Quasar 570",'Pedido e Cotação'!F108=100),AO$8,IF(AND('Pedido e Cotação'!H108="Quasar 570",'Pedido e Cotação'!F108=200),AP$8,IF(AND('Pedido e Cotação'!H108="Quasar 570",'Pedido e Cotação'!F108=1000),AQ$8,"")))))))</f>
        <v/>
      </c>
      <c r="D98" s="241" t="str">
        <f aca="false">IF('Pedido e Cotação'!H108=0,"",IF(AND('Pedido e Cotação'!H108="Quasar 670",'Pedido e Cotação'!F108=10),AL$9,IF(AND('Pedido e Cotação'!H108="Quasar 670",'Pedido e Cotação'!F108=25),AM$9,IF(AND('Pedido e Cotação'!H108="Quasar 670",'Pedido e Cotação'!F108=50),AN$9,IF(AND('Pedido e Cotação'!H108="Quasar 670",'Pedido e Cotação'!F108=100),AO$9,IF(AND('Pedido e Cotação'!H108="Quasar 670",'Pedido e Cotação'!F108=200),AP$9,IF(AND('Pedido e Cotação'!H108="Quasar 670",'Pedido e Cotação'!F108=1000),AQ$9,"")))))))</f>
        <v/>
      </c>
      <c r="E98" s="241" t="str">
        <f aca="false">IF('Pedido e Cotação'!H108=0,"",IF(AND('Pedido e Cotação'!H108="Quasar 705",'Pedido e Cotação'!F108=10),AL$10,IF(AND('Pedido e Cotação'!H108="Quasar 705",'Pedido e Cotação'!F108=25),AM$10,IF(AND('Pedido e Cotação'!H108="Quasar 705",'Pedido e Cotação'!F108=50),AN$10,IF(AND('Pedido e Cotação'!H108="Quasar 705",'Pedido e Cotação'!F108=100),AO$10,IF(AND('Pedido e Cotação'!H108="Quasar 705",'Pedido e Cotação'!F108=200),AP$10,IF(AND('Pedido e Cotação'!H108="Quasar 705",'Pedido e Cotação'!F108=1000),AQ$10,"")))))))</f>
        <v/>
      </c>
      <c r="F98" s="241" t="str">
        <f aca="false">IF('Pedido e Cotação'!H108=0,"",IF(AND('Pedido e Cotação'!H108="CAL Flúor Orange 560",'Pedido e Cotação'!F108=10),AL$11,IF(AND('Pedido e Cotação'!H108="CAL Flúor Orange 560",'Pedido e Cotação'!F108=25),AM$11,IF(AND('Pedido e Cotação'!H108="CAL Flúor Orange 560",'Pedido e Cotação'!F108=50),AN$11,IF(AND('Pedido e Cotação'!H108="CAL Flúor Orange 560",'Pedido e Cotação'!F108=100),AO$11,IF(AND('Pedido e Cotação'!H108="CAL Flúor Orange 560",'Pedido e Cotação'!F108=200),AP$11,IF(AND('Pedido e Cotação'!H108="CAL Flúor Orange 560",'Pedido e Cotação'!F108=1000),AQ$11,"")))))))</f>
        <v/>
      </c>
      <c r="G98" s="241" t="str">
        <f aca="false">IF('Pedido e Cotação'!H108=0,"",IF(AND('Pedido e Cotação'!H108="CAL Flúor Red 590",'Pedido e Cotação'!F108=10),AL$12,IF(AND('Pedido e Cotação'!H108="CAL Flúor Red 590",'Pedido e Cotação'!F108=25),AM$12,IF(AND('Pedido e Cotação'!H108="CAL Flúor Red 590",'Pedido e Cotação'!F108=50),AN$12,IF(AND('Pedido e Cotação'!H108="CAL Flúor Red 590",'Pedido e Cotação'!F108=100),AO$12,IF(AND('Pedido e Cotação'!H108="CAL Flúor Red 590",'Pedido e Cotação'!F108=200),AP$12,IF(AND('Pedido e Cotação'!H108="CAL Flúor Red 590",'Pedido e Cotação'!F108=1000),AQ$12,"")))))))</f>
        <v/>
      </c>
      <c r="H98" s="241" t="str">
        <f aca="false">IF('Pedido e Cotação'!H108=0,"",IF(AND('Pedido e Cotação'!H108="CAL Flúor Red 610",'Pedido e Cotação'!F108=10),AL$13,IF(AND('Pedido e Cotação'!H108="CAL Flúor Red 610",'Pedido e Cotação'!F108=25),AM$13,IF(AND('Pedido e Cotação'!H108="CAL Flúor Red 610",'Pedido e Cotação'!F108=50),AN$13,IF(AND('Pedido e Cotação'!H108="CAL Flúor Red 610",'Pedido e Cotação'!F108=100),AO$13,IF(AND('Pedido e Cotação'!H108="CAL Flúor Red 610",'Pedido e Cotação'!F108=200),AP$13,IF(AND('Pedido e Cotação'!H108="CAL Flúor Red 610",'Pedido e Cotação'!F108=1000),AQ$13,"")))))))</f>
        <v/>
      </c>
      <c r="I98" s="241" t="str">
        <f aca="false">IF('Pedido e Cotação'!H108=0,"",IF(AND('Pedido e Cotação'!H108="TET",'Pedido e Cotação'!F108=10),AL$14,IF(AND('Pedido e Cotação'!H108="TET",'Pedido e Cotação'!F108=25),AM$14,IF(AND('Pedido e Cotação'!H108="TET",'Pedido e Cotação'!F108=50),AN$14,IF(AND('Pedido e Cotação'!H108="TET",'Pedido e Cotação'!F108=100),AO$14,IF(AND('Pedido e Cotação'!H108="TET",'Pedido e Cotação'!F108=200),AP$14,IF(AND('Pedido e Cotação'!H108="TET",'Pedido e Cotação'!F108=1000),AQ$14,"")))))))</f>
        <v/>
      </c>
      <c r="J98" s="241" t="str">
        <f aca="false">IF('Pedido e Cotação'!H108=0,"",IF(AND('Pedido e Cotação'!H108="PEG-6",'Pedido e Cotação'!F108=10),AL$19,IF(AND('Pedido e Cotação'!H108="PEG-6",'Pedido e Cotação'!F108=25),AM$19,IF(AND('Pedido e Cotação'!H108="PEG-6",'Pedido e Cotação'!F108=50),AN$19,IF(AND('Pedido e Cotação'!H108="PEG-6",'Pedido e Cotação'!F108=100),AO$19,IF(AND('Pedido e Cotação'!H108="PEG-6",'Pedido e Cotação'!F108=200),AP$19,IF(AND('Pedido e Cotação'!H108="PEG-6",'Pedido e Cotação'!F108=1000),AQ$19,"")))))))</f>
        <v/>
      </c>
      <c r="K98" s="241" t="str">
        <f aca="false">IF('Pedido e Cotação'!H108=0,"",IF(AND('Pedido e Cotação'!H108="Biotina",'Pedido e Cotação'!F108=10),AL$18,IF(AND('Pedido e Cotação'!H108="Biotina",'Pedido e Cotação'!F108=25),AM$18,IF(AND('Pedido e Cotação'!H108="Biotina",'Pedido e Cotação'!F108=50),AN$18,IF(AND('Pedido e Cotação'!H108="Biotina",'Pedido e Cotação'!F108=100),AO$18,IF(AND('Pedido e Cotação'!H108="Biotina",'Pedido e Cotação'!F108=200),AP$18,IF(AND('Pedido e Cotação'!H108="Biotina",'Pedido e Cotação'!F108=1000),AQ$18,"")))))))</f>
        <v/>
      </c>
      <c r="L98" s="241" t="str">
        <f aca="false">IF('Pedido e Cotação'!H108=0,"",IF(AND('Pedido e Cotação'!H108="Thiol C6",'Pedido e Cotação'!F108=10),AL$22,IF(AND('Pedido e Cotação'!H108="Thiol C6",'Pedido e Cotação'!F108=25),AM$22,IF(AND('Pedido e Cotação'!H108="Thiol C6",'Pedido e Cotação'!F108=50),AN$22,IF(AND('Pedido e Cotação'!H108="Thiol C6",'Pedido e Cotação'!F108=100),AO$22,IF(AND('Pedido e Cotação'!H108="Thiol C6",'Pedido e Cotação'!F108=200),AP$22,IF(AND('Pedido e Cotação'!H108="Thiol C6",'Pedido e Cotação'!F108=1000),AQ$22,"")))))))</f>
        <v/>
      </c>
      <c r="M98" s="241" t="str">
        <f aca="false">IF('Pedido e Cotação'!H108=0,"",IF(AND('Pedido e Cotação'!H108="Cy3",'Pedido e Cotação'!F108=10),AL$16,IF(AND('Pedido e Cotação'!H108="Cy3",'Pedido e Cotação'!F108=25),AM$16,IF(AND('Pedido e Cotação'!H108="Cy3",'Pedido e Cotação'!F108=50),AN$16,IF(AND('Pedido e Cotação'!H108="Cy3",'Pedido e Cotação'!F108=100),AO$16,IF(AND('Pedido e Cotação'!H108="Cy3",'Pedido e Cotação'!F108=200),AP$16,IF(AND('Pedido e Cotação'!H108="Cy3",'Pedido e Cotação'!F108=1000),AQ$16,"")))))))</f>
        <v/>
      </c>
      <c r="N98" s="241" t="str">
        <f aca="false">IF('Pedido e Cotação'!H108=0,"",IF(AND('Pedido e Cotação'!H108="Cy5",'Pedido e Cotação'!F108=10),AL$17,IF(AND('Pedido e Cotação'!H108="Cy5",'Pedido e Cotação'!F108=25),AM$17,IF(AND('Pedido e Cotação'!H108="Cy5",'Pedido e Cotação'!F108=50),AN$17,IF(AND('Pedido e Cotação'!H108="Cy5",'Pedido e Cotação'!F108=100),AO$17,IF(AND('Pedido e Cotação'!H108="Cy5",'Pedido e Cotação'!F108=200),AP$17,IF(AND('Pedido e Cotação'!H108="Cy5",'Pedido e Cotação'!F108=1000),AQ$17,"")))))))</f>
        <v/>
      </c>
      <c r="O98" s="241" t="str">
        <f aca="false">IF('Pedido e Cotação'!H108=0,"",IF(AND('Pedido e Cotação'!H108="C3 Spacer",'Pedido e Cotação'!F108=10),AL$20,IF(AND('Pedido e Cotação'!H108="C3 Spacer",'Pedido e Cotação'!F108=25),AM$20,IF(AND('Pedido e Cotação'!H108="C3 Spacer",'Pedido e Cotação'!F108=50),AN$20,IF(AND('Pedido e Cotação'!H108="C3 Spacer",'Pedido e Cotação'!F108=100),AO$20,IF(AND('Pedido e Cotação'!H108="C3 Spacer",'Pedido e Cotação'!F108=200),AP$20,IF(AND('Pedido e Cotação'!H108="C3 Spacer",'Pedido e Cotação'!F108=1000),AQ$20,"")))))))</f>
        <v/>
      </c>
      <c r="P98" s="241" t="str">
        <f aca="false">IF('Pedido e Cotação'!H108=0,"",IF(AND('Pedido e Cotação'!H108="C6 Spacer",'Pedido e Cotação'!F108=10),AL$21,IF(AND('Pedido e Cotação'!H108="C6 Spacer",'Pedido e Cotação'!F108=25),AM$21,IF(AND('Pedido e Cotação'!H108="C6 Spacer",'Pedido e Cotação'!F108=50),AN$21,IF(AND('Pedido e Cotação'!H108="C6 Spacer",'Pedido e Cotação'!F108=100),AO$21,IF(AND('Pedido e Cotação'!H108="C6 Spacer",'Pedido e Cotação'!F108=200),AP$21,IF(AND('Pedido e Cotação'!H108="C6 Spacer",'Pedido e Cotação'!F108=1000),AQ$21,"")))))))</f>
        <v/>
      </c>
      <c r="Q98" s="241" t="str">
        <f aca="false">IF('Pedido e Cotação'!H108=0,"",IF(AND('Pedido e Cotação'!H108="HEX",'Pedido e Cotação'!F108=10),AL$15,IF(AND('Pedido e Cotação'!H108="HEX",'Pedido e Cotação'!F108=25),AM$15,IF(AND('Pedido e Cotação'!H108="HEX",'Pedido e Cotação'!F108=50),AN$15,IF(AND('Pedido e Cotação'!H108="HEX",'Pedido e Cotação'!F108=100),AO$15,IF(AND('Pedido e Cotação'!H108="HEX",'Pedido e Cotação'!F108=200),AP$15,IF(AND('Pedido e Cotação'!H108="HEX",'Pedido e Cotação'!F108=1000),AQ$15,"")))))))</f>
        <v/>
      </c>
      <c r="R98" s="241" t="str">
        <f aca="false">IF('Pedido e Cotação'!H108=0,"",IF(AND('Pedido e Cotação'!H108="Amino C6",'Pedido e Cotação'!F108=10),AL$23,IF(AND('Pedido e Cotação'!H108="Amino C6",'Pedido e Cotação'!F108=25),AM$23,IF(AND('Pedido e Cotação'!H108="Amino C6",'Pedido e Cotação'!F108=50),AN$23,IF(AND('Pedido e Cotação'!H108="Amino C6",'Pedido e Cotação'!F108=100),AO$23,IF(AND('Pedido e Cotação'!H108="Amino C6",'Pedido e Cotação'!F108=200),AP$23,IF(AND('Pedido e Cotação'!H108="Amino C6",'Pedido e Cotação'!F108=1000),AQ$23,"")))))))</f>
        <v/>
      </c>
      <c r="S98" s="241" t="str">
        <f aca="false">IF('Pedido e Cotação'!I108=0,"",IF(AND('Pedido e Cotação'!I108="FAM",'Pedido e Cotação'!F108=10),AL$24,IF(AND('Pedido e Cotação'!I108="FAM",'Pedido e Cotação'!F108=25),AM$24,IF(AND('Pedido e Cotação'!I108="FAM",'Pedido e Cotação'!F108=50),AN$24,IF(AND('Pedido e Cotação'!I108="FAM",'Pedido e Cotação'!F108=100),AO$24,IF(AND('Pedido e Cotação'!I108="FAM",'Pedido e Cotação'!F108=200),AP$24,IF(AND('Pedido e Cotação'!I108="FAM",'Pedido e Cotação'!F108=1000),AQ$24,"")))))))</f>
        <v/>
      </c>
      <c r="T98" s="241" t="str">
        <f aca="false">IF('Pedido e Cotação'!I108=0,"",IF(AND('Pedido e Cotação'!I108="Amino On",'Pedido e Cotação'!F108=10),AL$25,IF(AND('Pedido e Cotação'!I108="Amino On",'Pedido e Cotação'!F108=25),AM$25,IF(AND('Pedido e Cotação'!I108="Amino On",'Pedido e Cotação'!F108=50),AN$25,IF(AND('Pedido e Cotação'!I108="Amino On",'Pedido e Cotação'!F108=100),AO$25,IF(AND('Pedido e Cotação'!I108="Amino On",'Pedido e Cotação'!F108=200),AP$25,IF(AND('Pedido e Cotação'!I108="Amino On",'Pedido e Cotação'!F108=1000),AQ$25,"")))))))</f>
        <v/>
      </c>
      <c r="U98" s="241" t="str">
        <f aca="false">IF('Pedido e Cotação'!I108=0,"",IF(AND('Pedido e Cotação'!I108="TAMRA",'Pedido e Cotação'!F108=10),AL$26,IF(AND('Pedido e Cotação'!I108="TAMRA",'Pedido e Cotação'!F108=25),AM$26,IF(AND('Pedido e Cotação'!I108="TAMRA",'Pedido e Cotação'!F108=50),AN$26,IF(AND('Pedido e Cotação'!I108="TAMRA",'Pedido e Cotação'!F108=100),AO$26,IF(AND('Pedido e Cotação'!I108="TAMRA",'Pedido e Cotação'!F108=200),AP$26,IF(AND('Pedido e Cotação'!I108="TAMRA",'Pedido e Cotação'!F108=1000),AQ$26,"")))))))</f>
        <v/>
      </c>
      <c r="V98" s="241" t="str">
        <f aca="false">IF('Pedido e Cotação'!I108=0,"",IF(AND('Pedido e Cotação'!I108="BHQ 1",'Pedido e Cotação'!F108=10),AL$27,IF(AND('Pedido e Cotação'!I108="BHQ 1",'Pedido e Cotação'!F108=25),AM$27,IF(AND('Pedido e Cotação'!I108="BHQ 1",'Pedido e Cotação'!F108=50),AN$27,IF(AND('Pedido e Cotação'!I108="BHQ 1",'Pedido e Cotação'!F108=100),AO$27,IF(AND('Pedido e Cotação'!I108="BHQ 1",'Pedido e Cotação'!F108=200),AP$27,IF(AND('Pedido e Cotação'!I108="BHQ 1",'Pedido e Cotação'!F108=1000),AQ$27,"")))))))</f>
        <v/>
      </c>
      <c r="W98" s="241" t="str">
        <f aca="false">IF('Pedido e Cotação'!I108=0,"",IF(AND('Pedido e Cotação'!I108="BHQ 2",'Pedido e Cotação'!F108=10),AL$28,IF(AND('Pedido e Cotação'!I108="BHQ 2",'Pedido e Cotação'!F108=25),AM$28,IF(AND('Pedido e Cotação'!I108="BHQ 2",'Pedido e Cotação'!F108=50),AN$28,IF(AND('Pedido e Cotação'!I108="BHQ 2",'Pedido e Cotação'!F108=100),AO$28,IF(AND('Pedido e Cotação'!I108="BHQ 2",'Pedido e Cotação'!F108=200),AP$28,IF(AND('Pedido e Cotação'!I108="BHQ 2",'Pedido e Cotação'!F108=1000),AQ$28,"")))))))</f>
        <v/>
      </c>
      <c r="X98" s="241" t="str">
        <f aca="false">IF('Pedido e Cotação'!I108=0,"",IF(AND('Pedido e Cotação'!I108="BHQ 3",'Pedido e Cotação'!F108=10),AL$29,IF(AND('Pedido e Cotação'!I108="BHQ 3",'Pedido e Cotação'!F108=25),AM$29,IF(AND('Pedido e Cotação'!I108="BHQ 3",'Pedido e Cotação'!F108=50),AN$29,IF(AND('Pedido e Cotação'!I108="BHQ 3",'Pedido e Cotação'!F108=100),AO$29,IF(AND('Pedido e Cotação'!I108="BHQ 3",'Pedido e Cotação'!F108=200),AP$29,IF(AND('Pedido e Cotação'!I108="BHQ 3",'Pedido e Cotação'!F108=1000),AQ$29,"")))))))</f>
        <v/>
      </c>
      <c r="Y98" s="241" t="str">
        <f aca="false">IF('Pedido e Cotação'!I108=0,"",IF(AND('Pedido e Cotação'!I108="ROX",'Pedido e Cotação'!F108=10),AL$31,IF(AND('Pedido e Cotação'!I108="ROX",'Pedido e Cotação'!F108=25),AM$31,IF(AND('Pedido e Cotação'!I108="ROX",'Pedido e Cotação'!F108=50),AN$31,IF(AND('Pedido e Cotação'!I108="ROX",'Pedido e Cotação'!F108=100),AO$31,IF(AND('Pedido e Cotação'!I108="ROX",'Pedido e Cotação'!F108=200),AP$31,IF(AND('Pedido e Cotação'!I108="ROX",'Pedido e Cotação'!F108=1000),AQ$31,"")))))))</f>
        <v/>
      </c>
      <c r="Z98" s="241" t="str">
        <f aca="false">IF('Pedido e Cotação'!I108=0,"",IF(AND('Pedido e Cotação'!I108="Dabcyl",'Pedido e Cotação'!F108=10),AL$30,IF(AND('Pedido e Cotação'!I108="Dabcyl",'Pedido e Cotação'!F108=25),AM$30,IF(AND('Pedido e Cotação'!I108="Dabcyl",'Pedido e Cotação'!F108=50),AN$30,IF(AND('Pedido e Cotação'!I108="Dabcyl",'Pedido e Cotação'!F108=100),AO$30,IF(AND('Pedido e Cotação'!I108="Dabcyl",'Pedido e Cotação'!F108=200),AP$30,IF(AND('Pedido e Cotação'!I108="Dabcyl",'Pedido e Cotação'!F108=1000),AQ$30,"")))))))</f>
        <v/>
      </c>
      <c r="AA98" s="242" t="str">
        <f aca="false">IF('Pedido e Cotação'!I108=0,"",IF(AND('Pedido e Cotação'!I108="Colesterol TEG",'Pedido e Cotação'!F108=10),AL$32,IF(AND('Pedido e Cotação'!I108="Colesterol TEG",'Pedido e Cotação'!F108=25),AM$32,IF(AND('Pedido e Cotação'!I108="Colesterol TEG",'Pedido e Cotação'!F108=50),AN$32,IF(AND('Pedido e Cotação'!I108="Colesterol TEG",'Pedido e Cotação'!F108=100),AO$32,IF(AND('Pedido e Cotação'!I108="Colesterol TEG",'Pedido e Cotação'!F108=200),AP$32,IF(AND('Pedido e Cotação'!I108="Colesterol TEG",'Pedido e Cotação'!F108=1000),AQ$32,"")))))))</f>
        <v/>
      </c>
      <c r="AB98" s="242" t="str">
        <f aca="false">IF('Pedido e Cotação'!I108=0,"",IF(AND('Pedido e Cotação'!I108="Ferroceno",'Pedido e Cotação'!F108=10),AL$33,IF(AND('Pedido e Cotação'!I108="Ferroceno",'Pedido e Cotação'!F108=25),AM$33,IF(AND('Pedido e Cotação'!I108="Ferroceno",'Pedido e Cotação'!F108=50),AN$33,IF(AND('Pedido e Cotação'!I108="Ferroceno",'Pedido e Cotação'!F108=100),AO$33,IF(AND('Pedido e Cotação'!I108="Ferroceno",'Pedido e Cotação'!F108=200),AP$33,IF(AND('Pedido e Cotação'!I108="Ferroceno",'Pedido e Cotação'!F108=1000),AQ$33,"")))))))</f>
        <v/>
      </c>
      <c r="AC98" s="242" t="str">
        <f aca="false">IF('Pedido e Cotação'!I108=0,"",IF(AND('Pedido e Cotação'!I108="Spacer C3",'Pedido e Cotação'!F108=10),AL$36,IF(AND('Pedido e Cotação'!I108="Spacer C3",'Pedido e Cotação'!F108=25),AM$36,IF(AND('Pedido e Cotação'!I108="Spacer C3",'Pedido e Cotação'!F108=50),AN$36,IF(AND('Pedido e Cotação'!I108="Spacer C3",'Pedido e Cotação'!F108=100),AO$36,IF(AND('Pedido e Cotação'!I108="Spacer C3",'Pedido e Cotação'!F108=200),AP$36,IF(AND('Pedido e Cotação'!I108="Spacer C3",'Pedido e Cotação'!F108=1000),AQ$36,"")))))))</f>
        <v/>
      </c>
      <c r="AD98" s="242" t="str">
        <f aca="false">IF('Pedido e Cotação'!I108=0,"",IF(AND('Pedido e Cotação'!I108="Spacer C6",'Pedido e Cotação'!F108=10),AL$37,IF(AND('Pedido e Cotação'!I108="Spacer C6",'Pedido e Cotação'!F108=25),AM$37,IF(AND('Pedido e Cotação'!I108="Spacer C6",'Pedido e Cotação'!F108=50),AN$37,IF(AND('Pedido e Cotação'!I108="Spacer C6",'Pedido e Cotação'!F108=100),AO$37,IF(AND('Pedido e Cotação'!I108="Spacer C6",'Pedido e Cotação'!F108=200),AP$37,IF(AND('Pedido e Cotação'!I108="Spacer C6",'Pedido e Cotação'!F108=1000),AQ$37,"")))))))</f>
        <v/>
      </c>
      <c r="AE98" s="242" t="str">
        <f aca="false">IF('Pedido e Cotação'!I108=0,"",IF(AND('Pedido e Cotação'!I108="Biotina",'Pedido e Cotação'!F108=10),AL$38,IF(AND('Pedido e Cotação'!I108="Biotina",'Pedido e Cotação'!F108=25),AM$38,IF(AND('Pedido e Cotação'!I108="Biotina",'Pedido e Cotação'!F108=50),AN$38,IF(AND('Pedido e Cotação'!I108="Biotina",'Pedido e Cotação'!F108=100),AO$38,IF(AND('Pedido e Cotação'!I108="Biotina",'Pedido e Cotação'!F108=200),AP$38,IF(AND('Pedido e Cotação'!I108="Biotina",'Pedido e Cotação'!F108=1000),AQ$38,"")))))))</f>
        <v/>
      </c>
      <c r="AF98" s="242" t="str">
        <f aca="false">IF('Pedido e Cotação'!I108=0,"",IF(AND('Pedido e Cotação'!I108="Fosforilação",'Pedido e Cotação'!F108=10),AL$39,IF(AND('Pedido e Cotação'!I108="Fosforilação",'Pedido e Cotação'!F108=25),AM$39,IF(AND('Pedido e Cotação'!I108="Fosforilação",'Pedido e Cotação'!F108=50),AN$39,IF(AND('Pedido e Cotação'!I108="Fosforilação",'Pedido e Cotação'!F108=100),AO$39,IF(AND('Pedido e Cotação'!I108="Fosforilação",'Pedido e Cotação'!F108=200),AP$39,IF(AND('Pedido e Cotação'!I108="Fosforilação",'Pedido e Cotação'!F108=1000),AQ$39,"")))))))</f>
        <v/>
      </c>
      <c r="AG98" s="242" t="str">
        <f aca="false">IF('Pedido e Cotação'!I108=0,"",IF(AND('Pedido e Cotação'!I108="Thiol C6",'Pedido e Cotação'!F108=10),AL$34,IF(AND('Pedido e Cotação'!I108="Thiol C6",'Pedido e Cotação'!F108=25),AM$34,IF(AND('Pedido e Cotação'!I108="Thiol C6",'Pedido e Cotação'!F108=50),AN$34,IF(AND('Pedido e Cotação'!I108="Thiol C6",'Pedido e Cotação'!F108=100),AO$34,IF(AND('Pedido e Cotação'!I108="Thiol C6",'Pedido e Cotação'!F108=200),AP$34,IF(AND('Pedido e Cotação'!I108="Thiol C6",'Pedido e Cotação'!F108=1000),AQ$34,"")))))))</f>
        <v/>
      </c>
      <c r="AH98" s="242" t="str">
        <f aca="false">IF('Pedido e Cotação'!I108=0,"",IF(AND('Pedido e Cotação'!I108="Dithiol Serinol",'Pedido e Cotação'!F108=10),AL$35,IF(AND('Pedido e Cotação'!I108="Dithiol Serinol",'Pedido e Cotação'!F108=25),AM$35,IF(AND('Pedido e Cotação'!I108="Dithiol Serinol",'Pedido e Cotação'!F108=50),AN$35,IF(AND('Pedido e Cotação'!I108="Dithiol Serinol",'Pedido e Cotação'!F108=100),AO$35,IF(AND('Pedido e Cotação'!I108="Dithiol Serinol",'Pedido e Cotação'!F108=200),AP$35,IF(AND('Pedido e Cotação'!I108="Dithiol Serinol",'Pedido e Cotação'!F108=1000),AQ$35,"")))))))</f>
        <v/>
      </c>
      <c r="AI98" s="241" t="n">
        <f aca="false">SUM(A98:AH98)</f>
        <v>0</v>
      </c>
    </row>
    <row r="99" customFormat="false" ht="12.75" hidden="false" customHeight="false" outlineLevel="0" collapsed="false">
      <c r="A99" s="241" t="str">
        <f aca="false">IF('Pedido e Cotação'!H109=0,"",IF(AND('Pedido e Cotação'!H109="FAM",'Pedido e Cotação'!F109=10),AL$6,IF(AND('Pedido e Cotação'!H109="FAM",'Pedido e Cotação'!F109=25),AM$6,IF(AND('Pedido e Cotação'!H109="FAM",'Pedido e Cotação'!F109=50),AN$6,IF(AND('Pedido e Cotação'!H109="FAM",'Pedido e Cotação'!F109=100),AO$6,IF(AND('Pedido e Cotação'!H109="FAM",'Pedido e Cotação'!F109=200),AP$6,IF(AND('Pedido e Cotação'!H109="FAM",'Pedido e Cotação'!F109=1000),AQ$6,"")))))))</f>
        <v/>
      </c>
      <c r="B99" s="241" t="str">
        <f aca="false">IF('Pedido e Cotação'!H109=0,"",IF(AND('Pedido e Cotação'!H109="Fosforilação",'Pedido e Cotação'!F109=10),AL$7,IF(AND('Pedido e Cotação'!H109="Fosforilação",'Pedido e Cotação'!F109=25),AM$7,IF(AND('Pedido e Cotação'!H109="Fosforilação",'Pedido e Cotação'!F109=50),AN$7,IF(AND('Pedido e Cotação'!H109="Fosforilação",'Pedido e Cotação'!F109=100),AO$7,IF(AND('Pedido e Cotação'!H109="Fosforilação",'Pedido e Cotação'!F109=200),AP$7,IF(AND('Pedido e Cotação'!H109="Fosforilação",'Pedido e Cotação'!F109=1000),AQ$7,"")))))))</f>
        <v/>
      </c>
      <c r="C99" s="241" t="str">
        <f aca="false">IF('Pedido e Cotação'!H109=0,"",IF(AND('Pedido e Cotação'!H109="Quasar 570",'Pedido e Cotação'!F109=10),AL$8,IF(AND('Pedido e Cotação'!H109="Quasar 570",'Pedido e Cotação'!F109=25),AM$8,IF(AND('Pedido e Cotação'!H109="Quasar 570",'Pedido e Cotação'!F109=50),AN$8,IF(AND('Pedido e Cotação'!H109="Quasar 570",'Pedido e Cotação'!F109=100),AO$8,IF(AND('Pedido e Cotação'!H109="Quasar 570",'Pedido e Cotação'!F109=200),AP$8,IF(AND('Pedido e Cotação'!H109="Quasar 570",'Pedido e Cotação'!F109=1000),AQ$8,"")))))))</f>
        <v/>
      </c>
      <c r="D99" s="241" t="str">
        <f aca="false">IF('Pedido e Cotação'!H109=0,"",IF(AND('Pedido e Cotação'!H109="Quasar 670",'Pedido e Cotação'!F109=10),AL$9,IF(AND('Pedido e Cotação'!H109="Quasar 670",'Pedido e Cotação'!F109=25),AM$9,IF(AND('Pedido e Cotação'!H109="Quasar 670",'Pedido e Cotação'!F109=50),AN$9,IF(AND('Pedido e Cotação'!H109="Quasar 670",'Pedido e Cotação'!F109=100),AO$9,IF(AND('Pedido e Cotação'!H109="Quasar 670",'Pedido e Cotação'!F109=200),AP$9,IF(AND('Pedido e Cotação'!H109="Quasar 670",'Pedido e Cotação'!F109=1000),AQ$9,"")))))))</f>
        <v/>
      </c>
      <c r="E99" s="241" t="str">
        <f aca="false">IF('Pedido e Cotação'!H109=0,"",IF(AND('Pedido e Cotação'!H109="Quasar 705",'Pedido e Cotação'!F109=10),AL$10,IF(AND('Pedido e Cotação'!H109="Quasar 705",'Pedido e Cotação'!F109=25),AM$10,IF(AND('Pedido e Cotação'!H109="Quasar 705",'Pedido e Cotação'!F109=50),AN$10,IF(AND('Pedido e Cotação'!H109="Quasar 705",'Pedido e Cotação'!F109=100),AO$10,IF(AND('Pedido e Cotação'!H109="Quasar 705",'Pedido e Cotação'!F109=200),AP$10,IF(AND('Pedido e Cotação'!H109="Quasar 705",'Pedido e Cotação'!F109=1000),AQ$10,"")))))))</f>
        <v/>
      </c>
      <c r="F99" s="241" t="str">
        <f aca="false">IF('Pedido e Cotação'!H109=0,"",IF(AND('Pedido e Cotação'!H109="CAL Flúor Orange 560",'Pedido e Cotação'!F109=10),AL$11,IF(AND('Pedido e Cotação'!H109="CAL Flúor Orange 560",'Pedido e Cotação'!F109=25),AM$11,IF(AND('Pedido e Cotação'!H109="CAL Flúor Orange 560",'Pedido e Cotação'!F109=50),AN$11,IF(AND('Pedido e Cotação'!H109="CAL Flúor Orange 560",'Pedido e Cotação'!F109=100),AO$11,IF(AND('Pedido e Cotação'!H109="CAL Flúor Orange 560",'Pedido e Cotação'!F109=200),AP$11,IF(AND('Pedido e Cotação'!H109="CAL Flúor Orange 560",'Pedido e Cotação'!F109=1000),AQ$11,"")))))))</f>
        <v/>
      </c>
      <c r="G99" s="241" t="str">
        <f aca="false">IF('Pedido e Cotação'!H109=0,"",IF(AND('Pedido e Cotação'!H109="CAL Flúor Red 590",'Pedido e Cotação'!F109=10),AL$12,IF(AND('Pedido e Cotação'!H109="CAL Flúor Red 590",'Pedido e Cotação'!F109=25),AM$12,IF(AND('Pedido e Cotação'!H109="CAL Flúor Red 590",'Pedido e Cotação'!F109=50),AN$12,IF(AND('Pedido e Cotação'!H109="CAL Flúor Red 590",'Pedido e Cotação'!F109=100),AO$12,IF(AND('Pedido e Cotação'!H109="CAL Flúor Red 590",'Pedido e Cotação'!F109=200),AP$12,IF(AND('Pedido e Cotação'!H109="CAL Flúor Red 590",'Pedido e Cotação'!F109=1000),AQ$12,"")))))))</f>
        <v/>
      </c>
      <c r="H99" s="241" t="str">
        <f aca="false">IF('Pedido e Cotação'!H109=0,"",IF(AND('Pedido e Cotação'!H109="CAL Flúor Red 610",'Pedido e Cotação'!F109=10),AL$13,IF(AND('Pedido e Cotação'!H109="CAL Flúor Red 610",'Pedido e Cotação'!F109=25),AM$13,IF(AND('Pedido e Cotação'!H109="CAL Flúor Red 610",'Pedido e Cotação'!F109=50),AN$13,IF(AND('Pedido e Cotação'!H109="CAL Flúor Red 610",'Pedido e Cotação'!F109=100),AO$13,IF(AND('Pedido e Cotação'!H109="CAL Flúor Red 610",'Pedido e Cotação'!F109=200),AP$13,IF(AND('Pedido e Cotação'!H109="CAL Flúor Red 610",'Pedido e Cotação'!F109=1000),AQ$13,"")))))))</f>
        <v/>
      </c>
      <c r="I99" s="241" t="str">
        <f aca="false">IF('Pedido e Cotação'!H109=0,"",IF(AND('Pedido e Cotação'!H109="TET",'Pedido e Cotação'!F109=10),AL$14,IF(AND('Pedido e Cotação'!H109="TET",'Pedido e Cotação'!F109=25),AM$14,IF(AND('Pedido e Cotação'!H109="TET",'Pedido e Cotação'!F109=50),AN$14,IF(AND('Pedido e Cotação'!H109="TET",'Pedido e Cotação'!F109=100),AO$14,IF(AND('Pedido e Cotação'!H109="TET",'Pedido e Cotação'!F109=200),AP$14,IF(AND('Pedido e Cotação'!H109="TET",'Pedido e Cotação'!F109=1000),AQ$14,"")))))))</f>
        <v/>
      </c>
      <c r="J99" s="241" t="str">
        <f aca="false">IF('Pedido e Cotação'!H109=0,"",IF(AND('Pedido e Cotação'!H109="PEG-6",'Pedido e Cotação'!F109=10),AL$19,IF(AND('Pedido e Cotação'!H109="PEG-6",'Pedido e Cotação'!F109=25),AM$19,IF(AND('Pedido e Cotação'!H109="PEG-6",'Pedido e Cotação'!F109=50),AN$19,IF(AND('Pedido e Cotação'!H109="PEG-6",'Pedido e Cotação'!F109=100),AO$19,IF(AND('Pedido e Cotação'!H109="PEG-6",'Pedido e Cotação'!F109=200),AP$19,IF(AND('Pedido e Cotação'!H109="PEG-6",'Pedido e Cotação'!F109=1000),AQ$19,"")))))))</f>
        <v/>
      </c>
      <c r="K99" s="241" t="str">
        <f aca="false">IF('Pedido e Cotação'!H109=0,"",IF(AND('Pedido e Cotação'!H109="Biotina",'Pedido e Cotação'!F109=10),AL$18,IF(AND('Pedido e Cotação'!H109="Biotina",'Pedido e Cotação'!F109=25),AM$18,IF(AND('Pedido e Cotação'!H109="Biotina",'Pedido e Cotação'!F109=50),AN$18,IF(AND('Pedido e Cotação'!H109="Biotina",'Pedido e Cotação'!F109=100),AO$18,IF(AND('Pedido e Cotação'!H109="Biotina",'Pedido e Cotação'!F109=200),AP$18,IF(AND('Pedido e Cotação'!H109="Biotina",'Pedido e Cotação'!F109=1000),AQ$18,"")))))))</f>
        <v/>
      </c>
      <c r="L99" s="241" t="str">
        <f aca="false">IF('Pedido e Cotação'!H109=0,"",IF(AND('Pedido e Cotação'!H109="Thiol C6",'Pedido e Cotação'!F109=10),AL$22,IF(AND('Pedido e Cotação'!H109="Thiol C6",'Pedido e Cotação'!F109=25),AM$22,IF(AND('Pedido e Cotação'!H109="Thiol C6",'Pedido e Cotação'!F109=50),AN$22,IF(AND('Pedido e Cotação'!H109="Thiol C6",'Pedido e Cotação'!F109=100),AO$22,IF(AND('Pedido e Cotação'!H109="Thiol C6",'Pedido e Cotação'!F109=200),AP$22,IF(AND('Pedido e Cotação'!H109="Thiol C6",'Pedido e Cotação'!F109=1000),AQ$22,"")))))))</f>
        <v/>
      </c>
      <c r="M99" s="241" t="str">
        <f aca="false">IF('Pedido e Cotação'!H109=0,"",IF(AND('Pedido e Cotação'!H109="Cy3",'Pedido e Cotação'!F109=10),AL$16,IF(AND('Pedido e Cotação'!H109="Cy3",'Pedido e Cotação'!F109=25),AM$16,IF(AND('Pedido e Cotação'!H109="Cy3",'Pedido e Cotação'!F109=50),AN$16,IF(AND('Pedido e Cotação'!H109="Cy3",'Pedido e Cotação'!F109=100),AO$16,IF(AND('Pedido e Cotação'!H109="Cy3",'Pedido e Cotação'!F109=200),AP$16,IF(AND('Pedido e Cotação'!H109="Cy3",'Pedido e Cotação'!F109=1000),AQ$16,"")))))))</f>
        <v/>
      </c>
      <c r="N99" s="241" t="str">
        <f aca="false">IF('Pedido e Cotação'!H109=0,"",IF(AND('Pedido e Cotação'!H109="Cy5",'Pedido e Cotação'!F109=10),AL$17,IF(AND('Pedido e Cotação'!H109="Cy5",'Pedido e Cotação'!F109=25),AM$17,IF(AND('Pedido e Cotação'!H109="Cy5",'Pedido e Cotação'!F109=50),AN$17,IF(AND('Pedido e Cotação'!H109="Cy5",'Pedido e Cotação'!F109=100),AO$17,IF(AND('Pedido e Cotação'!H109="Cy5",'Pedido e Cotação'!F109=200),AP$17,IF(AND('Pedido e Cotação'!H109="Cy5",'Pedido e Cotação'!F109=1000),AQ$17,"")))))))</f>
        <v/>
      </c>
      <c r="O99" s="241" t="str">
        <f aca="false">IF('Pedido e Cotação'!H109=0,"",IF(AND('Pedido e Cotação'!H109="C3 Spacer",'Pedido e Cotação'!F109=10),AL$20,IF(AND('Pedido e Cotação'!H109="C3 Spacer",'Pedido e Cotação'!F109=25),AM$20,IF(AND('Pedido e Cotação'!H109="C3 Spacer",'Pedido e Cotação'!F109=50),AN$20,IF(AND('Pedido e Cotação'!H109="C3 Spacer",'Pedido e Cotação'!F109=100),AO$20,IF(AND('Pedido e Cotação'!H109="C3 Spacer",'Pedido e Cotação'!F109=200),AP$20,IF(AND('Pedido e Cotação'!H109="C3 Spacer",'Pedido e Cotação'!F109=1000),AQ$20,"")))))))</f>
        <v/>
      </c>
      <c r="P99" s="241" t="str">
        <f aca="false">IF('Pedido e Cotação'!H109=0,"",IF(AND('Pedido e Cotação'!H109="C6 Spacer",'Pedido e Cotação'!F109=10),AL$21,IF(AND('Pedido e Cotação'!H109="C6 Spacer",'Pedido e Cotação'!F109=25),AM$21,IF(AND('Pedido e Cotação'!H109="C6 Spacer",'Pedido e Cotação'!F109=50),AN$21,IF(AND('Pedido e Cotação'!H109="C6 Spacer",'Pedido e Cotação'!F109=100),AO$21,IF(AND('Pedido e Cotação'!H109="C6 Spacer",'Pedido e Cotação'!F109=200),AP$21,IF(AND('Pedido e Cotação'!H109="C6 Spacer",'Pedido e Cotação'!F109=1000),AQ$21,"")))))))</f>
        <v/>
      </c>
      <c r="Q99" s="241" t="str">
        <f aca="false">IF('Pedido e Cotação'!H109=0,"",IF(AND('Pedido e Cotação'!H109="HEX",'Pedido e Cotação'!F109=10),AL$15,IF(AND('Pedido e Cotação'!H109="HEX",'Pedido e Cotação'!F109=25),AM$15,IF(AND('Pedido e Cotação'!H109="HEX",'Pedido e Cotação'!F109=50),AN$15,IF(AND('Pedido e Cotação'!H109="HEX",'Pedido e Cotação'!F109=100),AO$15,IF(AND('Pedido e Cotação'!H109="HEX",'Pedido e Cotação'!F109=200),AP$15,IF(AND('Pedido e Cotação'!H109="HEX",'Pedido e Cotação'!F109=1000),AQ$15,"")))))))</f>
        <v/>
      </c>
      <c r="R99" s="241" t="str">
        <f aca="false">IF('Pedido e Cotação'!H109=0,"",IF(AND('Pedido e Cotação'!H109="Amino C6",'Pedido e Cotação'!F109=10),AL$23,IF(AND('Pedido e Cotação'!H109="Amino C6",'Pedido e Cotação'!F109=25),AM$23,IF(AND('Pedido e Cotação'!H109="Amino C6",'Pedido e Cotação'!F109=50),AN$23,IF(AND('Pedido e Cotação'!H109="Amino C6",'Pedido e Cotação'!F109=100),AO$23,IF(AND('Pedido e Cotação'!H109="Amino C6",'Pedido e Cotação'!F109=200),AP$23,IF(AND('Pedido e Cotação'!H109="Amino C6",'Pedido e Cotação'!F109=1000),AQ$23,"")))))))</f>
        <v/>
      </c>
      <c r="S99" s="241" t="str">
        <f aca="false">IF('Pedido e Cotação'!I109=0,"",IF(AND('Pedido e Cotação'!I109="FAM",'Pedido e Cotação'!F109=10),AL$24,IF(AND('Pedido e Cotação'!I109="FAM",'Pedido e Cotação'!F109=25),AM$24,IF(AND('Pedido e Cotação'!I109="FAM",'Pedido e Cotação'!F109=50),AN$24,IF(AND('Pedido e Cotação'!I109="FAM",'Pedido e Cotação'!F109=100),AO$24,IF(AND('Pedido e Cotação'!I109="FAM",'Pedido e Cotação'!F109=200),AP$24,IF(AND('Pedido e Cotação'!I109="FAM",'Pedido e Cotação'!F109=1000),AQ$24,"")))))))</f>
        <v/>
      </c>
      <c r="T99" s="241" t="str">
        <f aca="false">IF('Pedido e Cotação'!I109=0,"",IF(AND('Pedido e Cotação'!I109="Amino On",'Pedido e Cotação'!F109=10),AL$25,IF(AND('Pedido e Cotação'!I109="Amino On",'Pedido e Cotação'!F109=25),AM$25,IF(AND('Pedido e Cotação'!I109="Amino On",'Pedido e Cotação'!F109=50),AN$25,IF(AND('Pedido e Cotação'!I109="Amino On",'Pedido e Cotação'!F109=100),AO$25,IF(AND('Pedido e Cotação'!I109="Amino On",'Pedido e Cotação'!F109=200),AP$25,IF(AND('Pedido e Cotação'!I109="Amino On",'Pedido e Cotação'!F109=1000),AQ$25,"")))))))</f>
        <v/>
      </c>
      <c r="U99" s="241" t="str">
        <f aca="false">IF('Pedido e Cotação'!I109=0,"",IF(AND('Pedido e Cotação'!I109="TAMRA",'Pedido e Cotação'!F109=10),AL$26,IF(AND('Pedido e Cotação'!I109="TAMRA",'Pedido e Cotação'!F109=25),AM$26,IF(AND('Pedido e Cotação'!I109="TAMRA",'Pedido e Cotação'!F109=50),AN$26,IF(AND('Pedido e Cotação'!I109="TAMRA",'Pedido e Cotação'!F109=100),AO$26,IF(AND('Pedido e Cotação'!I109="TAMRA",'Pedido e Cotação'!F109=200),AP$26,IF(AND('Pedido e Cotação'!I109="TAMRA",'Pedido e Cotação'!F109=1000),AQ$26,"")))))))</f>
        <v/>
      </c>
      <c r="V99" s="241" t="str">
        <f aca="false">IF('Pedido e Cotação'!I109=0,"",IF(AND('Pedido e Cotação'!I109="BHQ 1",'Pedido e Cotação'!F109=10),AL$27,IF(AND('Pedido e Cotação'!I109="BHQ 1",'Pedido e Cotação'!F109=25),AM$27,IF(AND('Pedido e Cotação'!I109="BHQ 1",'Pedido e Cotação'!F109=50),AN$27,IF(AND('Pedido e Cotação'!I109="BHQ 1",'Pedido e Cotação'!F109=100),AO$27,IF(AND('Pedido e Cotação'!I109="BHQ 1",'Pedido e Cotação'!F109=200),AP$27,IF(AND('Pedido e Cotação'!I109="BHQ 1",'Pedido e Cotação'!F109=1000),AQ$27,"")))))))</f>
        <v/>
      </c>
      <c r="W99" s="241" t="str">
        <f aca="false">IF('Pedido e Cotação'!I109=0,"",IF(AND('Pedido e Cotação'!I109="BHQ 2",'Pedido e Cotação'!F109=10),AL$28,IF(AND('Pedido e Cotação'!I109="BHQ 2",'Pedido e Cotação'!F109=25),AM$28,IF(AND('Pedido e Cotação'!I109="BHQ 2",'Pedido e Cotação'!F109=50),AN$28,IF(AND('Pedido e Cotação'!I109="BHQ 2",'Pedido e Cotação'!F109=100),AO$28,IF(AND('Pedido e Cotação'!I109="BHQ 2",'Pedido e Cotação'!F109=200),AP$28,IF(AND('Pedido e Cotação'!I109="BHQ 2",'Pedido e Cotação'!F109=1000),AQ$28,"")))))))</f>
        <v/>
      </c>
      <c r="X99" s="241" t="str">
        <f aca="false">IF('Pedido e Cotação'!I109=0,"",IF(AND('Pedido e Cotação'!I109="BHQ 3",'Pedido e Cotação'!F109=10),AL$29,IF(AND('Pedido e Cotação'!I109="BHQ 3",'Pedido e Cotação'!F109=25),AM$29,IF(AND('Pedido e Cotação'!I109="BHQ 3",'Pedido e Cotação'!F109=50),AN$29,IF(AND('Pedido e Cotação'!I109="BHQ 3",'Pedido e Cotação'!F109=100),AO$29,IF(AND('Pedido e Cotação'!I109="BHQ 3",'Pedido e Cotação'!F109=200),AP$29,IF(AND('Pedido e Cotação'!I109="BHQ 3",'Pedido e Cotação'!F109=1000),AQ$29,"")))))))</f>
        <v/>
      </c>
      <c r="Y99" s="241" t="str">
        <f aca="false">IF('Pedido e Cotação'!I109=0,"",IF(AND('Pedido e Cotação'!I109="ROX",'Pedido e Cotação'!F109=10),AL$31,IF(AND('Pedido e Cotação'!I109="ROX",'Pedido e Cotação'!F109=25),AM$31,IF(AND('Pedido e Cotação'!I109="ROX",'Pedido e Cotação'!F109=50),AN$31,IF(AND('Pedido e Cotação'!I109="ROX",'Pedido e Cotação'!F109=100),AO$31,IF(AND('Pedido e Cotação'!I109="ROX",'Pedido e Cotação'!F109=200),AP$31,IF(AND('Pedido e Cotação'!I109="ROX",'Pedido e Cotação'!F109=1000),AQ$31,"")))))))</f>
        <v/>
      </c>
      <c r="Z99" s="241" t="str">
        <f aca="false">IF('Pedido e Cotação'!I109=0,"",IF(AND('Pedido e Cotação'!I109="Dabcyl",'Pedido e Cotação'!F109=10),AL$30,IF(AND('Pedido e Cotação'!I109="Dabcyl",'Pedido e Cotação'!F109=25),AM$30,IF(AND('Pedido e Cotação'!I109="Dabcyl",'Pedido e Cotação'!F109=50),AN$30,IF(AND('Pedido e Cotação'!I109="Dabcyl",'Pedido e Cotação'!F109=100),AO$30,IF(AND('Pedido e Cotação'!I109="Dabcyl",'Pedido e Cotação'!F109=200),AP$30,IF(AND('Pedido e Cotação'!I109="Dabcyl",'Pedido e Cotação'!F109=1000),AQ$30,"")))))))</f>
        <v/>
      </c>
      <c r="AA99" s="242" t="str">
        <f aca="false">IF('Pedido e Cotação'!I109=0,"",IF(AND('Pedido e Cotação'!I109="Colesterol TEG",'Pedido e Cotação'!F109=10),AL$32,IF(AND('Pedido e Cotação'!I109="Colesterol TEG",'Pedido e Cotação'!F109=25),AM$32,IF(AND('Pedido e Cotação'!I109="Colesterol TEG",'Pedido e Cotação'!F109=50),AN$32,IF(AND('Pedido e Cotação'!I109="Colesterol TEG",'Pedido e Cotação'!F109=100),AO$32,IF(AND('Pedido e Cotação'!I109="Colesterol TEG",'Pedido e Cotação'!F109=200),AP$32,IF(AND('Pedido e Cotação'!I109="Colesterol TEG",'Pedido e Cotação'!F109=1000),AQ$32,"")))))))</f>
        <v/>
      </c>
      <c r="AB99" s="242" t="str">
        <f aca="false">IF('Pedido e Cotação'!I109=0,"",IF(AND('Pedido e Cotação'!I109="Ferroceno",'Pedido e Cotação'!F109=10),AL$33,IF(AND('Pedido e Cotação'!I109="Ferroceno",'Pedido e Cotação'!F109=25),AM$33,IF(AND('Pedido e Cotação'!I109="Ferroceno",'Pedido e Cotação'!F109=50),AN$33,IF(AND('Pedido e Cotação'!I109="Ferroceno",'Pedido e Cotação'!F109=100),AO$33,IF(AND('Pedido e Cotação'!I109="Ferroceno",'Pedido e Cotação'!F109=200),AP$33,IF(AND('Pedido e Cotação'!I109="Ferroceno",'Pedido e Cotação'!F109=1000),AQ$33,"")))))))</f>
        <v/>
      </c>
      <c r="AC99" s="242" t="str">
        <f aca="false">IF('Pedido e Cotação'!I109=0,"",IF(AND('Pedido e Cotação'!I109="Spacer C3",'Pedido e Cotação'!F109=10),AL$36,IF(AND('Pedido e Cotação'!I109="Spacer C3",'Pedido e Cotação'!F109=25),AM$36,IF(AND('Pedido e Cotação'!I109="Spacer C3",'Pedido e Cotação'!F109=50),AN$36,IF(AND('Pedido e Cotação'!I109="Spacer C3",'Pedido e Cotação'!F109=100),AO$36,IF(AND('Pedido e Cotação'!I109="Spacer C3",'Pedido e Cotação'!F109=200),AP$36,IF(AND('Pedido e Cotação'!I109="Spacer C3",'Pedido e Cotação'!F109=1000),AQ$36,"")))))))</f>
        <v/>
      </c>
      <c r="AD99" s="242" t="str">
        <f aca="false">IF('Pedido e Cotação'!I109=0,"",IF(AND('Pedido e Cotação'!I109="Spacer C6",'Pedido e Cotação'!F109=10),AL$37,IF(AND('Pedido e Cotação'!I109="Spacer C6",'Pedido e Cotação'!F109=25),AM$37,IF(AND('Pedido e Cotação'!I109="Spacer C6",'Pedido e Cotação'!F109=50),AN$37,IF(AND('Pedido e Cotação'!I109="Spacer C6",'Pedido e Cotação'!F109=100),AO$37,IF(AND('Pedido e Cotação'!I109="Spacer C6",'Pedido e Cotação'!F109=200),AP$37,IF(AND('Pedido e Cotação'!I109="Spacer C6",'Pedido e Cotação'!F109=1000),AQ$37,"")))))))</f>
        <v/>
      </c>
      <c r="AE99" s="242" t="str">
        <f aca="false">IF('Pedido e Cotação'!I109=0,"",IF(AND('Pedido e Cotação'!I109="Biotina",'Pedido e Cotação'!F109=10),AL$38,IF(AND('Pedido e Cotação'!I109="Biotina",'Pedido e Cotação'!F109=25),AM$38,IF(AND('Pedido e Cotação'!I109="Biotina",'Pedido e Cotação'!F109=50),AN$38,IF(AND('Pedido e Cotação'!I109="Biotina",'Pedido e Cotação'!F109=100),AO$38,IF(AND('Pedido e Cotação'!I109="Biotina",'Pedido e Cotação'!F109=200),AP$38,IF(AND('Pedido e Cotação'!I109="Biotina",'Pedido e Cotação'!F109=1000),AQ$38,"")))))))</f>
        <v/>
      </c>
      <c r="AF99" s="242" t="str">
        <f aca="false">IF('Pedido e Cotação'!I109=0,"",IF(AND('Pedido e Cotação'!I109="Fosforilação",'Pedido e Cotação'!F109=10),AL$39,IF(AND('Pedido e Cotação'!I109="Fosforilação",'Pedido e Cotação'!F109=25),AM$39,IF(AND('Pedido e Cotação'!I109="Fosforilação",'Pedido e Cotação'!F109=50),AN$39,IF(AND('Pedido e Cotação'!I109="Fosforilação",'Pedido e Cotação'!F109=100),AO$39,IF(AND('Pedido e Cotação'!I109="Fosforilação",'Pedido e Cotação'!F109=200),AP$39,IF(AND('Pedido e Cotação'!I109="Fosforilação",'Pedido e Cotação'!F109=1000),AQ$39,"")))))))</f>
        <v/>
      </c>
      <c r="AG99" s="242" t="str">
        <f aca="false">IF('Pedido e Cotação'!I109=0,"",IF(AND('Pedido e Cotação'!I109="Thiol C6",'Pedido e Cotação'!F109=10),AL$34,IF(AND('Pedido e Cotação'!I109="Thiol C6",'Pedido e Cotação'!F109=25),AM$34,IF(AND('Pedido e Cotação'!I109="Thiol C6",'Pedido e Cotação'!F109=50),AN$34,IF(AND('Pedido e Cotação'!I109="Thiol C6",'Pedido e Cotação'!F109=100),AO$34,IF(AND('Pedido e Cotação'!I109="Thiol C6",'Pedido e Cotação'!F109=200),AP$34,IF(AND('Pedido e Cotação'!I109="Thiol C6",'Pedido e Cotação'!F109=1000),AQ$34,"")))))))</f>
        <v/>
      </c>
      <c r="AH99" s="242" t="str">
        <f aca="false">IF('Pedido e Cotação'!I109=0,"",IF(AND('Pedido e Cotação'!I109="Dithiol Serinol",'Pedido e Cotação'!F109=10),AL$35,IF(AND('Pedido e Cotação'!I109="Dithiol Serinol",'Pedido e Cotação'!F109=25),AM$35,IF(AND('Pedido e Cotação'!I109="Dithiol Serinol",'Pedido e Cotação'!F109=50),AN$35,IF(AND('Pedido e Cotação'!I109="Dithiol Serinol",'Pedido e Cotação'!F109=100),AO$35,IF(AND('Pedido e Cotação'!I109="Dithiol Serinol",'Pedido e Cotação'!F109=200),AP$35,IF(AND('Pedido e Cotação'!I109="Dithiol Serinol",'Pedido e Cotação'!F109=1000),AQ$35,"")))))))</f>
        <v/>
      </c>
      <c r="AI99" s="241" t="n">
        <f aca="false">SUM(A99:AH99)</f>
        <v>0</v>
      </c>
    </row>
    <row r="100" customFormat="false" ht="12.75" hidden="false" customHeight="false" outlineLevel="0" collapsed="false">
      <c r="A100" s="241" t="str">
        <f aca="false">IF('Pedido e Cotação'!H110=0,"",IF(AND('Pedido e Cotação'!H110="FAM",'Pedido e Cotação'!F110=10),AL$6,IF(AND('Pedido e Cotação'!H110="FAM",'Pedido e Cotação'!F110=25),AM$6,IF(AND('Pedido e Cotação'!H110="FAM",'Pedido e Cotação'!F110=50),AN$6,IF(AND('Pedido e Cotação'!H110="FAM",'Pedido e Cotação'!F110=100),AO$6,IF(AND('Pedido e Cotação'!H110="FAM",'Pedido e Cotação'!F110=200),AP$6,IF(AND('Pedido e Cotação'!H110="FAM",'Pedido e Cotação'!F110=1000),AQ$6,"")))))))</f>
        <v/>
      </c>
      <c r="B100" s="241" t="str">
        <f aca="false">IF('Pedido e Cotação'!H110=0,"",IF(AND('Pedido e Cotação'!H110="Fosforilação",'Pedido e Cotação'!F110=10),AL$7,IF(AND('Pedido e Cotação'!H110="Fosforilação",'Pedido e Cotação'!F110=25),AM$7,IF(AND('Pedido e Cotação'!H110="Fosforilação",'Pedido e Cotação'!F110=50),AN$7,IF(AND('Pedido e Cotação'!H110="Fosforilação",'Pedido e Cotação'!F110=100),AO$7,IF(AND('Pedido e Cotação'!H110="Fosforilação",'Pedido e Cotação'!F110=200),AP$7,IF(AND('Pedido e Cotação'!H110="Fosforilação",'Pedido e Cotação'!F110=1000),AQ$7,"")))))))</f>
        <v/>
      </c>
      <c r="C100" s="241" t="str">
        <f aca="false">IF('Pedido e Cotação'!H110=0,"",IF(AND('Pedido e Cotação'!H110="Quasar 570",'Pedido e Cotação'!F110=10),AL$8,IF(AND('Pedido e Cotação'!H110="Quasar 570",'Pedido e Cotação'!F110=25),AM$8,IF(AND('Pedido e Cotação'!H110="Quasar 570",'Pedido e Cotação'!F110=50),AN$8,IF(AND('Pedido e Cotação'!H110="Quasar 570",'Pedido e Cotação'!F110=100),AO$8,IF(AND('Pedido e Cotação'!H110="Quasar 570",'Pedido e Cotação'!F110=200),AP$8,IF(AND('Pedido e Cotação'!H110="Quasar 570",'Pedido e Cotação'!F110=1000),AQ$8,"")))))))</f>
        <v/>
      </c>
      <c r="D100" s="241" t="str">
        <f aca="false">IF('Pedido e Cotação'!H110=0,"",IF(AND('Pedido e Cotação'!H110="Quasar 670",'Pedido e Cotação'!F110=10),AL$9,IF(AND('Pedido e Cotação'!H110="Quasar 670",'Pedido e Cotação'!F110=25),AM$9,IF(AND('Pedido e Cotação'!H110="Quasar 670",'Pedido e Cotação'!F110=50),AN$9,IF(AND('Pedido e Cotação'!H110="Quasar 670",'Pedido e Cotação'!F110=100),AO$9,IF(AND('Pedido e Cotação'!H110="Quasar 670",'Pedido e Cotação'!F110=200),AP$9,IF(AND('Pedido e Cotação'!H110="Quasar 670",'Pedido e Cotação'!F110=1000),AQ$9,"")))))))</f>
        <v/>
      </c>
      <c r="E100" s="241" t="str">
        <f aca="false">IF('Pedido e Cotação'!H110=0,"",IF(AND('Pedido e Cotação'!H110="Quasar 705",'Pedido e Cotação'!F110=10),AL$10,IF(AND('Pedido e Cotação'!H110="Quasar 705",'Pedido e Cotação'!F110=25),AM$10,IF(AND('Pedido e Cotação'!H110="Quasar 705",'Pedido e Cotação'!F110=50),AN$10,IF(AND('Pedido e Cotação'!H110="Quasar 705",'Pedido e Cotação'!F110=100),AO$10,IF(AND('Pedido e Cotação'!H110="Quasar 705",'Pedido e Cotação'!F110=200),AP$10,IF(AND('Pedido e Cotação'!H110="Quasar 705",'Pedido e Cotação'!F110=1000),AQ$10,"")))))))</f>
        <v/>
      </c>
      <c r="F100" s="241" t="str">
        <f aca="false">IF('Pedido e Cotação'!H110=0,"",IF(AND('Pedido e Cotação'!H110="CAL Flúor Orange 560",'Pedido e Cotação'!F110=10),AL$11,IF(AND('Pedido e Cotação'!H110="CAL Flúor Orange 560",'Pedido e Cotação'!F110=25),AM$11,IF(AND('Pedido e Cotação'!H110="CAL Flúor Orange 560",'Pedido e Cotação'!F110=50),AN$11,IF(AND('Pedido e Cotação'!H110="CAL Flúor Orange 560",'Pedido e Cotação'!F110=100),AO$11,IF(AND('Pedido e Cotação'!H110="CAL Flúor Orange 560",'Pedido e Cotação'!F110=200),AP$11,IF(AND('Pedido e Cotação'!H110="CAL Flúor Orange 560",'Pedido e Cotação'!F110=1000),AQ$11,"")))))))</f>
        <v/>
      </c>
      <c r="G100" s="241" t="str">
        <f aca="false">IF('Pedido e Cotação'!H110=0,"",IF(AND('Pedido e Cotação'!H110="CAL Flúor Red 590",'Pedido e Cotação'!F110=10),AL$12,IF(AND('Pedido e Cotação'!H110="CAL Flúor Red 590",'Pedido e Cotação'!F110=25),AM$12,IF(AND('Pedido e Cotação'!H110="CAL Flúor Red 590",'Pedido e Cotação'!F110=50),AN$12,IF(AND('Pedido e Cotação'!H110="CAL Flúor Red 590",'Pedido e Cotação'!F110=100),AO$12,IF(AND('Pedido e Cotação'!H110="CAL Flúor Red 590",'Pedido e Cotação'!F110=200),AP$12,IF(AND('Pedido e Cotação'!H110="CAL Flúor Red 590",'Pedido e Cotação'!F110=1000),AQ$12,"")))))))</f>
        <v/>
      </c>
      <c r="H100" s="241" t="str">
        <f aca="false">IF('Pedido e Cotação'!H110=0,"",IF(AND('Pedido e Cotação'!H110="CAL Flúor Red 610",'Pedido e Cotação'!F110=10),AL$13,IF(AND('Pedido e Cotação'!H110="CAL Flúor Red 610",'Pedido e Cotação'!F110=25),AM$13,IF(AND('Pedido e Cotação'!H110="CAL Flúor Red 610",'Pedido e Cotação'!F110=50),AN$13,IF(AND('Pedido e Cotação'!H110="CAL Flúor Red 610",'Pedido e Cotação'!F110=100),AO$13,IF(AND('Pedido e Cotação'!H110="CAL Flúor Red 610",'Pedido e Cotação'!F110=200),AP$13,IF(AND('Pedido e Cotação'!H110="CAL Flúor Red 610",'Pedido e Cotação'!F110=1000),AQ$13,"")))))))</f>
        <v/>
      </c>
      <c r="I100" s="241" t="str">
        <f aca="false">IF('Pedido e Cotação'!H110=0,"",IF(AND('Pedido e Cotação'!H110="TET",'Pedido e Cotação'!F110=10),AL$14,IF(AND('Pedido e Cotação'!H110="TET",'Pedido e Cotação'!F110=25),AM$14,IF(AND('Pedido e Cotação'!H110="TET",'Pedido e Cotação'!F110=50),AN$14,IF(AND('Pedido e Cotação'!H110="TET",'Pedido e Cotação'!F110=100),AO$14,IF(AND('Pedido e Cotação'!H110="TET",'Pedido e Cotação'!F110=200),AP$14,IF(AND('Pedido e Cotação'!H110="TET",'Pedido e Cotação'!F110=1000),AQ$14,"")))))))</f>
        <v/>
      </c>
      <c r="J100" s="241" t="str">
        <f aca="false">IF('Pedido e Cotação'!H110=0,"",IF(AND('Pedido e Cotação'!H110="PEG-6",'Pedido e Cotação'!F110=10),AL$19,IF(AND('Pedido e Cotação'!H110="PEG-6",'Pedido e Cotação'!F110=25),AM$19,IF(AND('Pedido e Cotação'!H110="PEG-6",'Pedido e Cotação'!F110=50),AN$19,IF(AND('Pedido e Cotação'!H110="PEG-6",'Pedido e Cotação'!F110=100),AO$19,IF(AND('Pedido e Cotação'!H110="PEG-6",'Pedido e Cotação'!F110=200),AP$19,IF(AND('Pedido e Cotação'!H110="PEG-6",'Pedido e Cotação'!F110=1000),AQ$19,"")))))))</f>
        <v/>
      </c>
      <c r="K100" s="241" t="str">
        <f aca="false">IF('Pedido e Cotação'!H110=0,"",IF(AND('Pedido e Cotação'!H110="Biotina",'Pedido e Cotação'!F110=10),AL$18,IF(AND('Pedido e Cotação'!H110="Biotina",'Pedido e Cotação'!F110=25),AM$18,IF(AND('Pedido e Cotação'!H110="Biotina",'Pedido e Cotação'!F110=50),AN$18,IF(AND('Pedido e Cotação'!H110="Biotina",'Pedido e Cotação'!F110=100),AO$18,IF(AND('Pedido e Cotação'!H110="Biotina",'Pedido e Cotação'!F110=200),AP$18,IF(AND('Pedido e Cotação'!H110="Biotina",'Pedido e Cotação'!F110=1000),AQ$18,"")))))))</f>
        <v/>
      </c>
      <c r="L100" s="241" t="str">
        <f aca="false">IF('Pedido e Cotação'!H110=0,"",IF(AND('Pedido e Cotação'!H110="Thiol C6",'Pedido e Cotação'!F110=10),AL$22,IF(AND('Pedido e Cotação'!H110="Thiol C6",'Pedido e Cotação'!F110=25),AM$22,IF(AND('Pedido e Cotação'!H110="Thiol C6",'Pedido e Cotação'!F110=50),AN$22,IF(AND('Pedido e Cotação'!H110="Thiol C6",'Pedido e Cotação'!F110=100),AO$22,IF(AND('Pedido e Cotação'!H110="Thiol C6",'Pedido e Cotação'!F110=200),AP$22,IF(AND('Pedido e Cotação'!H110="Thiol C6",'Pedido e Cotação'!F110=1000),AQ$22,"")))))))</f>
        <v/>
      </c>
      <c r="M100" s="241" t="str">
        <f aca="false">IF('Pedido e Cotação'!H110=0,"",IF(AND('Pedido e Cotação'!H110="Cy3",'Pedido e Cotação'!F110=10),AL$16,IF(AND('Pedido e Cotação'!H110="Cy3",'Pedido e Cotação'!F110=25),AM$16,IF(AND('Pedido e Cotação'!H110="Cy3",'Pedido e Cotação'!F110=50),AN$16,IF(AND('Pedido e Cotação'!H110="Cy3",'Pedido e Cotação'!F110=100),AO$16,IF(AND('Pedido e Cotação'!H110="Cy3",'Pedido e Cotação'!F110=200),AP$16,IF(AND('Pedido e Cotação'!H110="Cy3",'Pedido e Cotação'!F110=1000),AQ$16,"")))))))</f>
        <v/>
      </c>
      <c r="N100" s="241" t="str">
        <f aca="false">IF('Pedido e Cotação'!H110=0,"",IF(AND('Pedido e Cotação'!H110="Cy5",'Pedido e Cotação'!F110=10),AL$17,IF(AND('Pedido e Cotação'!H110="Cy5",'Pedido e Cotação'!F110=25),AM$17,IF(AND('Pedido e Cotação'!H110="Cy5",'Pedido e Cotação'!F110=50),AN$17,IF(AND('Pedido e Cotação'!H110="Cy5",'Pedido e Cotação'!F110=100),AO$17,IF(AND('Pedido e Cotação'!H110="Cy5",'Pedido e Cotação'!F110=200),AP$17,IF(AND('Pedido e Cotação'!H110="Cy5",'Pedido e Cotação'!F110=1000),AQ$17,"")))))))</f>
        <v/>
      </c>
      <c r="O100" s="241" t="str">
        <f aca="false">IF('Pedido e Cotação'!H110=0,"",IF(AND('Pedido e Cotação'!H110="C3 Spacer",'Pedido e Cotação'!F110=10),AL$20,IF(AND('Pedido e Cotação'!H110="C3 Spacer",'Pedido e Cotação'!F110=25),AM$20,IF(AND('Pedido e Cotação'!H110="C3 Spacer",'Pedido e Cotação'!F110=50),AN$20,IF(AND('Pedido e Cotação'!H110="C3 Spacer",'Pedido e Cotação'!F110=100),AO$20,IF(AND('Pedido e Cotação'!H110="C3 Spacer",'Pedido e Cotação'!F110=200),AP$20,IF(AND('Pedido e Cotação'!H110="C3 Spacer",'Pedido e Cotação'!F110=1000),AQ$20,"")))))))</f>
        <v/>
      </c>
      <c r="P100" s="241" t="str">
        <f aca="false">IF('Pedido e Cotação'!H110=0,"",IF(AND('Pedido e Cotação'!H110="C6 Spacer",'Pedido e Cotação'!F110=10),AL$21,IF(AND('Pedido e Cotação'!H110="C6 Spacer",'Pedido e Cotação'!F110=25),AM$21,IF(AND('Pedido e Cotação'!H110="C6 Spacer",'Pedido e Cotação'!F110=50),AN$21,IF(AND('Pedido e Cotação'!H110="C6 Spacer",'Pedido e Cotação'!F110=100),AO$21,IF(AND('Pedido e Cotação'!H110="C6 Spacer",'Pedido e Cotação'!F110=200),AP$21,IF(AND('Pedido e Cotação'!H110="C6 Spacer",'Pedido e Cotação'!F110=1000),AQ$21,"")))))))</f>
        <v/>
      </c>
      <c r="Q100" s="241" t="str">
        <f aca="false">IF('Pedido e Cotação'!H110=0,"",IF(AND('Pedido e Cotação'!H110="HEX",'Pedido e Cotação'!F110=10),AL$15,IF(AND('Pedido e Cotação'!H110="HEX",'Pedido e Cotação'!F110=25),AM$15,IF(AND('Pedido e Cotação'!H110="HEX",'Pedido e Cotação'!F110=50),AN$15,IF(AND('Pedido e Cotação'!H110="HEX",'Pedido e Cotação'!F110=100),AO$15,IF(AND('Pedido e Cotação'!H110="HEX",'Pedido e Cotação'!F110=200),AP$15,IF(AND('Pedido e Cotação'!H110="HEX",'Pedido e Cotação'!F110=1000),AQ$15,"")))))))</f>
        <v/>
      </c>
      <c r="R100" s="241" t="str">
        <f aca="false">IF('Pedido e Cotação'!H110=0,"",IF(AND('Pedido e Cotação'!H110="Amino C6",'Pedido e Cotação'!F110=10),AL$23,IF(AND('Pedido e Cotação'!H110="Amino C6",'Pedido e Cotação'!F110=25),AM$23,IF(AND('Pedido e Cotação'!H110="Amino C6",'Pedido e Cotação'!F110=50),AN$23,IF(AND('Pedido e Cotação'!H110="Amino C6",'Pedido e Cotação'!F110=100),AO$23,IF(AND('Pedido e Cotação'!H110="Amino C6",'Pedido e Cotação'!F110=200),AP$23,IF(AND('Pedido e Cotação'!H110="Amino C6",'Pedido e Cotação'!F110=1000),AQ$23,"")))))))</f>
        <v/>
      </c>
      <c r="S100" s="241" t="str">
        <f aca="false">IF('Pedido e Cotação'!I110=0,"",IF(AND('Pedido e Cotação'!I110="FAM",'Pedido e Cotação'!F110=10),AL$24,IF(AND('Pedido e Cotação'!I110="FAM",'Pedido e Cotação'!F110=25),AM$24,IF(AND('Pedido e Cotação'!I110="FAM",'Pedido e Cotação'!F110=50),AN$24,IF(AND('Pedido e Cotação'!I110="FAM",'Pedido e Cotação'!F110=100),AO$24,IF(AND('Pedido e Cotação'!I110="FAM",'Pedido e Cotação'!F110=200),AP$24,IF(AND('Pedido e Cotação'!I110="FAM",'Pedido e Cotação'!F110=1000),AQ$24,"")))))))</f>
        <v/>
      </c>
      <c r="T100" s="241" t="str">
        <f aca="false">IF('Pedido e Cotação'!I110=0,"",IF(AND('Pedido e Cotação'!I110="Amino On",'Pedido e Cotação'!F110=10),AL$25,IF(AND('Pedido e Cotação'!I110="Amino On",'Pedido e Cotação'!F110=25),AM$25,IF(AND('Pedido e Cotação'!I110="Amino On",'Pedido e Cotação'!F110=50),AN$25,IF(AND('Pedido e Cotação'!I110="Amino On",'Pedido e Cotação'!F110=100),AO$25,IF(AND('Pedido e Cotação'!I110="Amino On",'Pedido e Cotação'!F110=200),AP$25,IF(AND('Pedido e Cotação'!I110="Amino On",'Pedido e Cotação'!F110=1000),AQ$25,"")))))))</f>
        <v/>
      </c>
      <c r="U100" s="241" t="str">
        <f aca="false">IF('Pedido e Cotação'!I110=0,"",IF(AND('Pedido e Cotação'!I110="TAMRA",'Pedido e Cotação'!F110=10),AL$26,IF(AND('Pedido e Cotação'!I110="TAMRA",'Pedido e Cotação'!F110=25),AM$26,IF(AND('Pedido e Cotação'!I110="TAMRA",'Pedido e Cotação'!F110=50),AN$26,IF(AND('Pedido e Cotação'!I110="TAMRA",'Pedido e Cotação'!F110=100),AO$26,IF(AND('Pedido e Cotação'!I110="TAMRA",'Pedido e Cotação'!F110=200),AP$26,IF(AND('Pedido e Cotação'!I110="TAMRA",'Pedido e Cotação'!F110=1000),AQ$26,"")))))))</f>
        <v/>
      </c>
      <c r="V100" s="241" t="str">
        <f aca="false">IF('Pedido e Cotação'!I110=0,"",IF(AND('Pedido e Cotação'!I110="BHQ 1",'Pedido e Cotação'!F110=10),AL$27,IF(AND('Pedido e Cotação'!I110="BHQ 1",'Pedido e Cotação'!F110=25),AM$27,IF(AND('Pedido e Cotação'!I110="BHQ 1",'Pedido e Cotação'!F110=50),AN$27,IF(AND('Pedido e Cotação'!I110="BHQ 1",'Pedido e Cotação'!F110=100),AO$27,IF(AND('Pedido e Cotação'!I110="BHQ 1",'Pedido e Cotação'!F110=200),AP$27,IF(AND('Pedido e Cotação'!I110="BHQ 1",'Pedido e Cotação'!F110=1000),AQ$27,"")))))))</f>
        <v/>
      </c>
      <c r="W100" s="241" t="str">
        <f aca="false">IF('Pedido e Cotação'!I110=0,"",IF(AND('Pedido e Cotação'!I110="BHQ 2",'Pedido e Cotação'!F110=10),AL$28,IF(AND('Pedido e Cotação'!I110="BHQ 2",'Pedido e Cotação'!F110=25),AM$28,IF(AND('Pedido e Cotação'!I110="BHQ 2",'Pedido e Cotação'!F110=50),AN$28,IF(AND('Pedido e Cotação'!I110="BHQ 2",'Pedido e Cotação'!F110=100),AO$28,IF(AND('Pedido e Cotação'!I110="BHQ 2",'Pedido e Cotação'!F110=200),AP$28,IF(AND('Pedido e Cotação'!I110="BHQ 2",'Pedido e Cotação'!F110=1000),AQ$28,"")))))))</f>
        <v/>
      </c>
      <c r="X100" s="241" t="str">
        <f aca="false">IF('Pedido e Cotação'!I110=0,"",IF(AND('Pedido e Cotação'!I110="BHQ 3",'Pedido e Cotação'!F110=10),AL$29,IF(AND('Pedido e Cotação'!I110="BHQ 3",'Pedido e Cotação'!F110=25),AM$29,IF(AND('Pedido e Cotação'!I110="BHQ 3",'Pedido e Cotação'!F110=50),AN$29,IF(AND('Pedido e Cotação'!I110="BHQ 3",'Pedido e Cotação'!F110=100),AO$29,IF(AND('Pedido e Cotação'!I110="BHQ 3",'Pedido e Cotação'!F110=200),AP$29,IF(AND('Pedido e Cotação'!I110="BHQ 3",'Pedido e Cotação'!F110=1000),AQ$29,"")))))))</f>
        <v/>
      </c>
      <c r="Y100" s="241" t="str">
        <f aca="false">IF('Pedido e Cotação'!I110=0,"",IF(AND('Pedido e Cotação'!I110="ROX",'Pedido e Cotação'!F110=10),AL$31,IF(AND('Pedido e Cotação'!I110="ROX",'Pedido e Cotação'!F110=25),AM$31,IF(AND('Pedido e Cotação'!I110="ROX",'Pedido e Cotação'!F110=50),AN$31,IF(AND('Pedido e Cotação'!I110="ROX",'Pedido e Cotação'!F110=100),AO$31,IF(AND('Pedido e Cotação'!I110="ROX",'Pedido e Cotação'!F110=200),AP$31,IF(AND('Pedido e Cotação'!I110="ROX",'Pedido e Cotação'!F110=1000),AQ$31,"")))))))</f>
        <v/>
      </c>
      <c r="Z100" s="241" t="str">
        <f aca="false">IF('Pedido e Cotação'!I110=0,"",IF(AND('Pedido e Cotação'!I110="Dabcyl",'Pedido e Cotação'!F110=10),AL$30,IF(AND('Pedido e Cotação'!I110="Dabcyl",'Pedido e Cotação'!F110=25),AM$30,IF(AND('Pedido e Cotação'!I110="Dabcyl",'Pedido e Cotação'!F110=50),AN$30,IF(AND('Pedido e Cotação'!I110="Dabcyl",'Pedido e Cotação'!F110=100),AO$30,IF(AND('Pedido e Cotação'!I110="Dabcyl",'Pedido e Cotação'!F110=200),AP$30,IF(AND('Pedido e Cotação'!I110="Dabcyl",'Pedido e Cotação'!F110=1000),AQ$30,"")))))))</f>
        <v/>
      </c>
      <c r="AA100" s="242" t="str">
        <f aca="false">IF('Pedido e Cotação'!I110=0,"",IF(AND('Pedido e Cotação'!I110="Colesterol TEG",'Pedido e Cotação'!F110=10),AL$32,IF(AND('Pedido e Cotação'!I110="Colesterol TEG",'Pedido e Cotação'!F110=25),AM$32,IF(AND('Pedido e Cotação'!I110="Colesterol TEG",'Pedido e Cotação'!F110=50),AN$32,IF(AND('Pedido e Cotação'!I110="Colesterol TEG",'Pedido e Cotação'!F110=100),AO$32,IF(AND('Pedido e Cotação'!I110="Colesterol TEG",'Pedido e Cotação'!F110=200),AP$32,IF(AND('Pedido e Cotação'!I110="Colesterol TEG",'Pedido e Cotação'!F110=1000),AQ$32,"")))))))</f>
        <v/>
      </c>
      <c r="AB100" s="242" t="str">
        <f aca="false">IF('Pedido e Cotação'!I110=0,"",IF(AND('Pedido e Cotação'!I110="Ferroceno",'Pedido e Cotação'!F110=10),AL$33,IF(AND('Pedido e Cotação'!I110="Ferroceno",'Pedido e Cotação'!F110=25),AM$33,IF(AND('Pedido e Cotação'!I110="Ferroceno",'Pedido e Cotação'!F110=50),AN$33,IF(AND('Pedido e Cotação'!I110="Ferroceno",'Pedido e Cotação'!F110=100),AO$33,IF(AND('Pedido e Cotação'!I110="Ferroceno",'Pedido e Cotação'!F110=200),AP$33,IF(AND('Pedido e Cotação'!I110="Ferroceno",'Pedido e Cotação'!F110=1000),AQ$33,"")))))))</f>
        <v/>
      </c>
      <c r="AC100" s="242" t="str">
        <f aca="false">IF('Pedido e Cotação'!I110=0,"",IF(AND('Pedido e Cotação'!I110="Spacer C3",'Pedido e Cotação'!F110=10),AL$36,IF(AND('Pedido e Cotação'!I110="Spacer C3",'Pedido e Cotação'!F110=25),AM$36,IF(AND('Pedido e Cotação'!I110="Spacer C3",'Pedido e Cotação'!F110=50),AN$36,IF(AND('Pedido e Cotação'!I110="Spacer C3",'Pedido e Cotação'!F110=100),AO$36,IF(AND('Pedido e Cotação'!I110="Spacer C3",'Pedido e Cotação'!F110=200),AP$36,IF(AND('Pedido e Cotação'!I110="Spacer C3",'Pedido e Cotação'!F110=1000),AQ$36,"")))))))</f>
        <v/>
      </c>
      <c r="AD100" s="242" t="str">
        <f aca="false">IF('Pedido e Cotação'!I110=0,"",IF(AND('Pedido e Cotação'!I110="Spacer C6",'Pedido e Cotação'!F110=10),AL$37,IF(AND('Pedido e Cotação'!I110="Spacer C6",'Pedido e Cotação'!F110=25),AM$37,IF(AND('Pedido e Cotação'!I110="Spacer C6",'Pedido e Cotação'!F110=50),AN$37,IF(AND('Pedido e Cotação'!I110="Spacer C6",'Pedido e Cotação'!F110=100),AO$37,IF(AND('Pedido e Cotação'!I110="Spacer C6",'Pedido e Cotação'!F110=200),AP$37,IF(AND('Pedido e Cotação'!I110="Spacer C6",'Pedido e Cotação'!F110=1000),AQ$37,"")))))))</f>
        <v/>
      </c>
      <c r="AE100" s="242" t="str">
        <f aca="false">IF('Pedido e Cotação'!I110=0,"",IF(AND('Pedido e Cotação'!I110="Biotina",'Pedido e Cotação'!F110=10),AL$38,IF(AND('Pedido e Cotação'!I110="Biotina",'Pedido e Cotação'!F110=25),AM$38,IF(AND('Pedido e Cotação'!I110="Biotina",'Pedido e Cotação'!F110=50),AN$38,IF(AND('Pedido e Cotação'!I110="Biotina",'Pedido e Cotação'!F110=100),AO$38,IF(AND('Pedido e Cotação'!I110="Biotina",'Pedido e Cotação'!F110=200),AP$38,IF(AND('Pedido e Cotação'!I110="Biotina",'Pedido e Cotação'!F110=1000),AQ$38,"")))))))</f>
        <v/>
      </c>
      <c r="AF100" s="242" t="str">
        <f aca="false">IF('Pedido e Cotação'!I110=0,"",IF(AND('Pedido e Cotação'!I110="Fosforilação",'Pedido e Cotação'!F110=10),AL$39,IF(AND('Pedido e Cotação'!I110="Fosforilação",'Pedido e Cotação'!F110=25),AM$39,IF(AND('Pedido e Cotação'!I110="Fosforilação",'Pedido e Cotação'!F110=50),AN$39,IF(AND('Pedido e Cotação'!I110="Fosforilação",'Pedido e Cotação'!F110=100),AO$39,IF(AND('Pedido e Cotação'!I110="Fosforilação",'Pedido e Cotação'!F110=200),AP$39,IF(AND('Pedido e Cotação'!I110="Fosforilação",'Pedido e Cotação'!F110=1000),AQ$39,"")))))))</f>
        <v/>
      </c>
      <c r="AG100" s="242" t="str">
        <f aca="false">IF('Pedido e Cotação'!I110=0,"",IF(AND('Pedido e Cotação'!I110="Thiol C6",'Pedido e Cotação'!F110=10),AL$34,IF(AND('Pedido e Cotação'!I110="Thiol C6",'Pedido e Cotação'!F110=25),AM$34,IF(AND('Pedido e Cotação'!I110="Thiol C6",'Pedido e Cotação'!F110=50),AN$34,IF(AND('Pedido e Cotação'!I110="Thiol C6",'Pedido e Cotação'!F110=100),AO$34,IF(AND('Pedido e Cotação'!I110="Thiol C6",'Pedido e Cotação'!F110=200),AP$34,IF(AND('Pedido e Cotação'!I110="Thiol C6",'Pedido e Cotação'!F110=1000),AQ$34,"")))))))</f>
        <v/>
      </c>
      <c r="AH100" s="242" t="str">
        <f aca="false">IF('Pedido e Cotação'!I110=0,"",IF(AND('Pedido e Cotação'!I110="Dithiol Serinol",'Pedido e Cotação'!F110=10),AL$35,IF(AND('Pedido e Cotação'!I110="Dithiol Serinol",'Pedido e Cotação'!F110=25),AM$35,IF(AND('Pedido e Cotação'!I110="Dithiol Serinol",'Pedido e Cotação'!F110=50),AN$35,IF(AND('Pedido e Cotação'!I110="Dithiol Serinol",'Pedido e Cotação'!F110=100),AO$35,IF(AND('Pedido e Cotação'!I110="Dithiol Serinol",'Pedido e Cotação'!F110=200),AP$35,IF(AND('Pedido e Cotação'!I110="Dithiol Serinol",'Pedido e Cotação'!F110=1000),AQ$35,"")))))))</f>
        <v/>
      </c>
      <c r="AI100" s="241" t="n">
        <f aca="false">SUM(A100:AH100)</f>
        <v>0</v>
      </c>
    </row>
    <row r="101" customFormat="false" ht="12.75" hidden="false" customHeight="false" outlineLevel="0" collapsed="false">
      <c r="A101" s="241" t="str">
        <f aca="false">IF('Pedido e Cotação'!H111=0,"",IF(AND('Pedido e Cotação'!H111="FAM",'Pedido e Cotação'!F111=10),AL$6,IF(AND('Pedido e Cotação'!H111="FAM",'Pedido e Cotação'!F111=25),AM$6,IF(AND('Pedido e Cotação'!H111="FAM",'Pedido e Cotação'!F111=50),AN$6,IF(AND('Pedido e Cotação'!H111="FAM",'Pedido e Cotação'!F111=100),AO$6,IF(AND('Pedido e Cotação'!H111="FAM",'Pedido e Cotação'!F111=200),AP$6,IF(AND('Pedido e Cotação'!H111="FAM",'Pedido e Cotação'!F111=1000),AQ$6,"")))))))</f>
        <v/>
      </c>
      <c r="B101" s="241" t="str">
        <f aca="false">IF('Pedido e Cotação'!H111=0,"",IF(AND('Pedido e Cotação'!H111="Fosforilação",'Pedido e Cotação'!F111=10),AL$7,IF(AND('Pedido e Cotação'!H111="Fosforilação",'Pedido e Cotação'!F111=25),AM$7,IF(AND('Pedido e Cotação'!H111="Fosforilação",'Pedido e Cotação'!F111=50),AN$7,IF(AND('Pedido e Cotação'!H111="Fosforilação",'Pedido e Cotação'!F111=100),AO$7,IF(AND('Pedido e Cotação'!H111="Fosforilação",'Pedido e Cotação'!F111=200),AP$7,IF(AND('Pedido e Cotação'!H111="Fosforilação",'Pedido e Cotação'!F111=1000),AQ$7,"")))))))</f>
        <v/>
      </c>
      <c r="C101" s="241" t="str">
        <f aca="false">IF('Pedido e Cotação'!H111=0,"",IF(AND('Pedido e Cotação'!H111="Quasar 570",'Pedido e Cotação'!F111=10),AL$8,IF(AND('Pedido e Cotação'!H111="Quasar 570",'Pedido e Cotação'!F111=25),AM$8,IF(AND('Pedido e Cotação'!H111="Quasar 570",'Pedido e Cotação'!F111=50),AN$8,IF(AND('Pedido e Cotação'!H111="Quasar 570",'Pedido e Cotação'!F111=100),AO$8,IF(AND('Pedido e Cotação'!H111="Quasar 570",'Pedido e Cotação'!F111=200),AP$8,IF(AND('Pedido e Cotação'!H111="Quasar 570",'Pedido e Cotação'!F111=1000),AQ$8,"")))))))</f>
        <v/>
      </c>
      <c r="D101" s="241" t="str">
        <f aca="false">IF('Pedido e Cotação'!H111=0,"",IF(AND('Pedido e Cotação'!H111="Quasar 670",'Pedido e Cotação'!F111=10),AL$9,IF(AND('Pedido e Cotação'!H111="Quasar 670",'Pedido e Cotação'!F111=25),AM$9,IF(AND('Pedido e Cotação'!H111="Quasar 670",'Pedido e Cotação'!F111=50),AN$9,IF(AND('Pedido e Cotação'!H111="Quasar 670",'Pedido e Cotação'!F111=100),AO$9,IF(AND('Pedido e Cotação'!H111="Quasar 670",'Pedido e Cotação'!F111=200),AP$9,IF(AND('Pedido e Cotação'!H111="Quasar 670",'Pedido e Cotação'!F111=1000),AQ$9,"")))))))</f>
        <v/>
      </c>
      <c r="E101" s="241" t="str">
        <f aca="false">IF('Pedido e Cotação'!H111=0,"",IF(AND('Pedido e Cotação'!H111="Quasar 705",'Pedido e Cotação'!F111=10),AL$10,IF(AND('Pedido e Cotação'!H111="Quasar 705",'Pedido e Cotação'!F111=25),AM$10,IF(AND('Pedido e Cotação'!H111="Quasar 705",'Pedido e Cotação'!F111=50),AN$10,IF(AND('Pedido e Cotação'!H111="Quasar 705",'Pedido e Cotação'!F111=100),AO$10,IF(AND('Pedido e Cotação'!H111="Quasar 705",'Pedido e Cotação'!F111=200),AP$10,IF(AND('Pedido e Cotação'!H111="Quasar 705",'Pedido e Cotação'!F111=1000),AQ$10,"")))))))</f>
        <v/>
      </c>
      <c r="F101" s="241" t="str">
        <f aca="false">IF('Pedido e Cotação'!H111=0,"",IF(AND('Pedido e Cotação'!H111="CAL Flúor Orange 560",'Pedido e Cotação'!F111=10),AL$11,IF(AND('Pedido e Cotação'!H111="CAL Flúor Orange 560",'Pedido e Cotação'!F111=25),AM$11,IF(AND('Pedido e Cotação'!H111="CAL Flúor Orange 560",'Pedido e Cotação'!F111=50),AN$11,IF(AND('Pedido e Cotação'!H111="CAL Flúor Orange 560",'Pedido e Cotação'!F111=100),AO$11,IF(AND('Pedido e Cotação'!H111="CAL Flúor Orange 560",'Pedido e Cotação'!F111=200),AP$11,IF(AND('Pedido e Cotação'!H111="CAL Flúor Orange 560",'Pedido e Cotação'!F111=1000),AQ$11,"")))))))</f>
        <v/>
      </c>
      <c r="G101" s="241" t="str">
        <f aca="false">IF('Pedido e Cotação'!H111=0,"",IF(AND('Pedido e Cotação'!H111="CAL Flúor Red 590",'Pedido e Cotação'!F111=10),AL$12,IF(AND('Pedido e Cotação'!H111="CAL Flúor Red 590",'Pedido e Cotação'!F111=25),AM$12,IF(AND('Pedido e Cotação'!H111="CAL Flúor Red 590",'Pedido e Cotação'!F111=50),AN$12,IF(AND('Pedido e Cotação'!H111="CAL Flúor Red 590",'Pedido e Cotação'!F111=100),AO$12,IF(AND('Pedido e Cotação'!H111="CAL Flúor Red 590",'Pedido e Cotação'!F111=200),AP$12,IF(AND('Pedido e Cotação'!H111="CAL Flúor Red 590",'Pedido e Cotação'!F111=1000),AQ$12,"")))))))</f>
        <v/>
      </c>
      <c r="H101" s="241" t="str">
        <f aca="false">IF('Pedido e Cotação'!H111=0,"",IF(AND('Pedido e Cotação'!H111="CAL Flúor Red 610",'Pedido e Cotação'!F111=10),AL$13,IF(AND('Pedido e Cotação'!H111="CAL Flúor Red 610",'Pedido e Cotação'!F111=25),AM$13,IF(AND('Pedido e Cotação'!H111="CAL Flúor Red 610",'Pedido e Cotação'!F111=50),AN$13,IF(AND('Pedido e Cotação'!H111="CAL Flúor Red 610",'Pedido e Cotação'!F111=100),AO$13,IF(AND('Pedido e Cotação'!H111="CAL Flúor Red 610",'Pedido e Cotação'!F111=200),AP$13,IF(AND('Pedido e Cotação'!H111="CAL Flúor Red 610",'Pedido e Cotação'!F111=1000),AQ$13,"")))))))</f>
        <v/>
      </c>
      <c r="I101" s="241" t="str">
        <f aca="false">IF('Pedido e Cotação'!H111=0,"",IF(AND('Pedido e Cotação'!H111="TET",'Pedido e Cotação'!F111=10),AL$14,IF(AND('Pedido e Cotação'!H111="TET",'Pedido e Cotação'!F111=25),AM$14,IF(AND('Pedido e Cotação'!H111="TET",'Pedido e Cotação'!F111=50),AN$14,IF(AND('Pedido e Cotação'!H111="TET",'Pedido e Cotação'!F111=100),AO$14,IF(AND('Pedido e Cotação'!H111="TET",'Pedido e Cotação'!F111=200),AP$14,IF(AND('Pedido e Cotação'!H111="TET",'Pedido e Cotação'!F111=1000),AQ$14,"")))))))</f>
        <v/>
      </c>
      <c r="J101" s="241" t="str">
        <f aca="false">IF('Pedido e Cotação'!H111=0,"",IF(AND('Pedido e Cotação'!H111="PEG-6",'Pedido e Cotação'!F111=10),AL$19,IF(AND('Pedido e Cotação'!H111="PEG-6",'Pedido e Cotação'!F111=25),AM$19,IF(AND('Pedido e Cotação'!H111="PEG-6",'Pedido e Cotação'!F111=50),AN$19,IF(AND('Pedido e Cotação'!H111="PEG-6",'Pedido e Cotação'!F111=100),AO$19,IF(AND('Pedido e Cotação'!H111="PEG-6",'Pedido e Cotação'!F111=200),AP$19,IF(AND('Pedido e Cotação'!H111="PEG-6",'Pedido e Cotação'!F111=1000),AQ$19,"")))))))</f>
        <v/>
      </c>
      <c r="K101" s="241" t="str">
        <f aca="false">IF('Pedido e Cotação'!H111=0,"",IF(AND('Pedido e Cotação'!H111="Biotina",'Pedido e Cotação'!F111=10),AL$18,IF(AND('Pedido e Cotação'!H111="Biotina",'Pedido e Cotação'!F111=25),AM$18,IF(AND('Pedido e Cotação'!H111="Biotina",'Pedido e Cotação'!F111=50),AN$18,IF(AND('Pedido e Cotação'!H111="Biotina",'Pedido e Cotação'!F111=100),AO$18,IF(AND('Pedido e Cotação'!H111="Biotina",'Pedido e Cotação'!F111=200),AP$18,IF(AND('Pedido e Cotação'!H111="Biotina",'Pedido e Cotação'!F111=1000),AQ$18,"")))))))</f>
        <v/>
      </c>
      <c r="L101" s="241" t="str">
        <f aca="false">IF('Pedido e Cotação'!H111=0,"",IF(AND('Pedido e Cotação'!H111="Thiol C6",'Pedido e Cotação'!F111=10),AL$22,IF(AND('Pedido e Cotação'!H111="Thiol C6",'Pedido e Cotação'!F111=25),AM$22,IF(AND('Pedido e Cotação'!H111="Thiol C6",'Pedido e Cotação'!F111=50),AN$22,IF(AND('Pedido e Cotação'!H111="Thiol C6",'Pedido e Cotação'!F111=100),AO$22,IF(AND('Pedido e Cotação'!H111="Thiol C6",'Pedido e Cotação'!F111=200),AP$22,IF(AND('Pedido e Cotação'!H111="Thiol C6",'Pedido e Cotação'!F111=1000),AQ$22,"")))))))</f>
        <v/>
      </c>
      <c r="M101" s="241" t="str">
        <f aca="false">IF('Pedido e Cotação'!H111=0,"",IF(AND('Pedido e Cotação'!H111="Cy3",'Pedido e Cotação'!F111=10),AL$16,IF(AND('Pedido e Cotação'!H111="Cy3",'Pedido e Cotação'!F111=25),AM$16,IF(AND('Pedido e Cotação'!H111="Cy3",'Pedido e Cotação'!F111=50),AN$16,IF(AND('Pedido e Cotação'!H111="Cy3",'Pedido e Cotação'!F111=100),AO$16,IF(AND('Pedido e Cotação'!H111="Cy3",'Pedido e Cotação'!F111=200),AP$16,IF(AND('Pedido e Cotação'!H111="Cy3",'Pedido e Cotação'!F111=1000),AQ$16,"")))))))</f>
        <v/>
      </c>
      <c r="N101" s="241" t="str">
        <f aca="false">IF('Pedido e Cotação'!H111=0,"",IF(AND('Pedido e Cotação'!H111="Cy5",'Pedido e Cotação'!F111=10),AL$17,IF(AND('Pedido e Cotação'!H111="Cy5",'Pedido e Cotação'!F111=25),AM$17,IF(AND('Pedido e Cotação'!H111="Cy5",'Pedido e Cotação'!F111=50),AN$17,IF(AND('Pedido e Cotação'!H111="Cy5",'Pedido e Cotação'!F111=100),AO$17,IF(AND('Pedido e Cotação'!H111="Cy5",'Pedido e Cotação'!F111=200),AP$17,IF(AND('Pedido e Cotação'!H111="Cy5",'Pedido e Cotação'!F111=1000),AQ$17,"")))))))</f>
        <v/>
      </c>
      <c r="O101" s="241" t="str">
        <f aca="false">IF('Pedido e Cotação'!H111=0,"",IF(AND('Pedido e Cotação'!H111="C3 Spacer",'Pedido e Cotação'!F111=10),AL$20,IF(AND('Pedido e Cotação'!H111="C3 Spacer",'Pedido e Cotação'!F111=25),AM$20,IF(AND('Pedido e Cotação'!H111="C3 Spacer",'Pedido e Cotação'!F111=50),AN$20,IF(AND('Pedido e Cotação'!H111="C3 Spacer",'Pedido e Cotação'!F111=100),AO$20,IF(AND('Pedido e Cotação'!H111="C3 Spacer",'Pedido e Cotação'!F111=200),AP$20,IF(AND('Pedido e Cotação'!H111="C3 Spacer",'Pedido e Cotação'!F111=1000),AQ$20,"")))))))</f>
        <v/>
      </c>
      <c r="P101" s="241" t="str">
        <f aca="false">IF('Pedido e Cotação'!H111=0,"",IF(AND('Pedido e Cotação'!H111="C6 Spacer",'Pedido e Cotação'!F111=10),AL$21,IF(AND('Pedido e Cotação'!H111="C6 Spacer",'Pedido e Cotação'!F111=25),AM$21,IF(AND('Pedido e Cotação'!H111="C6 Spacer",'Pedido e Cotação'!F111=50),AN$21,IF(AND('Pedido e Cotação'!H111="C6 Spacer",'Pedido e Cotação'!F111=100),AO$21,IF(AND('Pedido e Cotação'!H111="C6 Spacer",'Pedido e Cotação'!F111=200),AP$21,IF(AND('Pedido e Cotação'!H111="C6 Spacer",'Pedido e Cotação'!F111=1000),AQ$21,"")))))))</f>
        <v/>
      </c>
      <c r="Q101" s="241" t="str">
        <f aca="false">IF('Pedido e Cotação'!H111=0,"",IF(AND('Pedido e Cotação'!H111="HEX",'Pedido e Cotação'!F111=10),AL$15,IF(AND('Pedido e Cotação'!H111="HEX",'Pedido e Cotação'!F111=25),AM$15,IF(AND('Pedido e Cotação'!H111="HEX",'Pedido e Cotação'!F111=50),AN$15,IF(AND('Pedido e Cotação'!H111="HEX",'Pedido e Cotação'!F111=100),AO$15,IF(AND('Pedido e Cotação'!H111="HEX",'Pedido e Cotação'!F111=200),AP$15,IF(AND('Pedido e Cotação'!H111="HEX",'Pedido e Cotação'!F111=1000),AQ$15,"")))))))</f>
        <v/>
      </c>
      <c r="R101" s="241" t="str">
        <f aca="false">IF('Pedido e Cotação'!H111=0,"",IF(AND('Pedido e Cotação'!H111="Amino C6",'Pedido e Cotação'!F111=10),AL$23,IF(AND('Pedido e Cotação'!H111="Amino C6",'Pedido e Cotação'!F111=25),AM$23,IF(AND('Pedido e Cotação'!H111="Amino C6",'Pedido e Cotação'!F111=50),AN$23,IF(AND('Pedido e Cotação'!H111="Amino C6",'Pedido e Cotação'!F111=100),AO$23,IF(AND('Pedido e Cotação'!H111="Amino C6",'Pedido e Cotação'!F111=200),AP$23,IF(AND('Pedido e Cotação'!H111="Amino C6",'Pedido e Cotação'!F111=1000),AQ$23,"")))))))</f>
        <v/>
      </c>
      <c r="S101" s="241" t="str">
        <f aca="false">IF('Pedido e Cotação'!I111=0,"",IF(AND('Pedido e Cotação'!I111="FAM",'Pedido e Cotação'!F111=10),AL$24,IF(AND('Pedido e Cotação'!I111="FAM",'Pedido e Cotação'!F111=25),AM$24,IF(AND('Pedido e Cotação'!I111="FAM",'Pedido e Cotação'!F111=50),AN$24,IF(AND('Pedido e Cotação'!I111="FAM",'Pedido e Cotação'!F111=100),AO$24,IF(AND('Pedido e Cotação'!I111="FAM",'Pedido e Cotação'!F111=200),AP$24,IF(AND('Pedido e Cotação'!I111="FAM",'Pedido e Cotação'!F111=1000),AQ$24,"")))))))</f>
        <v/>
      </c>
      <c r="T101" s="241" t="str">
        <f aca="false">IF('Pedido e Cotação'!I111=0,"",IF(AND('Pedido e Cotação'!I111="Amino On",'Pedido e Cotação'!F111=10),AL$25,IF(AND('Pedido e Cotação'!I111="Amino On",'Pedido e Cotação'!F111=25),AM$25,IF(AND('Pedido e Cotação'!I111="Amino On",'Pedido e Cotação'!F111=50),AN$25,IF(AND('Pedido e Cotação'!I111="Amino On",'Pedido e Cotação'!F111=100),AO$25,IF(AND('Pedido e Cotação'!I111="Amino On",'Pedido e Cotação'!F111=200),AP$25,IF(AND('Pedido e Cotação'!I111="Amino On",'Pedido e Cotação'!F111=1000),AQ$25,"")))))))</f>
        <v/>
      </c>
      <c r="U101" s="241" t="str">
        <f aca="false">IF('Pedido e Cotação'!I111=0,"",IF(AND('Pedido e Cotação'!I111="TAMRA",'Pedido e Cotação'!F111=10),AL$26,IF(AND('Pedido e Cotação'!I111="TAMRA",'Pedido e Cotação'!F111=25),AM$26,IF(AND('Pedido e Cotação'!I111="TAMRA",'Pedido e Cotação'!F111=50),AN$26,IF(AND('Pedido e Cotação'!I111="TAMRA",'Pedido e Cotação'!F111=100),AO$26,IF(AND('Pedido e Cotação'!I111="TAMRA",'Pedido e Cotação'!F111=200),AP$26,IF(AND('Pedido e Cotação'!I111="TAMRA",'Pedido e Cotação'!F111=1000),AQ$26,"")))))))</f>
        <v/>
      </c>
      <c r="V101" s="241" t="str">
        <f aca="false">IF('Pedido e Cotação'!I111=0,"",IF(AND('Pedido e Cotação'!I111="BHQ 1",'Pedido e Cotação'!F111=10),AL$27,IF(AND('Pedido e Cotação'!I111="BHQ 1",'Pedido e Cotação'!F111=25),AM$27,IF(AND('Pedido e Cotação'!I111="BHQ 1",'Pedido e Cotação'!F111=50),AN$27,IF(AND('Pedido e Cotação'!I111="BHQ 1",'Pedido e Cotação'!F111=100),AO$27,IF(AND('Pedido e Cotação'!I111="BHQ 1",'Pedido e Cotação'!F111=200),AP$27,IF(AND('Pedido e Cotação'!I111="BHQ 1",'Pedido e Cotação'!F111=1000),AQ$27,"")))))))</f>
        <v/>
      </c>
      <c r="W101" s="241" t="str">
        <f aca="false">IF('Pedido e Cotação'!I111=0,"",IF(AND('Pedido e Cotação'!I111="BHQ 2",'Pedido e Cotação'!F111=10),AL$28,IF(AND('Pedido e Cotação'!I111="BHQ 2",'Pedido e Cotação'!F111=25),AM$28,IF(AND('Pedido e Cotação'!I111="BHQ 2",'Pedido e Cotação'!F111=50),AN$28,IF(AND('Pedido e Cotação'!I111="BHQ 2",'Pedido e Cotação'!F111=100),AO$28,IF(AND('Pedido e Cotação'!I111="BHQ 2",'Pedido e Cotação'!F111=200),AP$28,IF(AND('Pedido e Cotação'!I111="BHQ 2",'Pedido e Cotação'!F111=1000),AQ$28,"")))))))</f>
        <v/>
      </c>
      <c r="X101" s="241" t="str">
        <f aca="false">IF('Pedido e Cotação'!I111=0,"",IF(AND('Pedido e Cotação'!I111="BHQ 3",'Pedido e Cotação'!F111=10),AL$29,IF(AND('Pedido e Cotação'!I111="BHQ 3",'Pedido e Cotação'!F111=25),AM$29,IF(AND('Pedido e Cotação'!I111="BHQ 3",'Pedido e Cotação'!F111=50),AN$29,IF(AND('Pedido e Cotação'!I111="BHQ 3",'Pedido e Cotação'!F111=100),AO$29,IF(AND('Pedido e Cotação'!I111="BHQ 3",'Pedido e Cotação'!F111=200),AP$29,IF(AND('Pedido e Cotação'!I111="BHQ 3",'Pedido e Cotação'!F111=1000),AQ$29,"")))))))</f>
        <v/>
      </c>
      <c r="Y101" s="241" t="str">
        <f aca="false">IF('Pedido e Cotação'!I111=0,"",IF(AND('Pedido e Cotação'!I111="ROX",'Pedido e Cotação'!F111=10),AL$31,IF(AND('Pedido e Cotação'!I111="ROX",'Pedido e Cotação'!F111=25),AM$31,IF(AND('Pedido e Cotação'!I111="ROX",'Pedido e Cotação'!F111=50),AN$31,IF(AND('Pedido e Cotação'!I111="ROX",'Pedido e Cotação'!F111=100),AO$31,IF(AND('Pedido e Cotação'!I111="ROX",'Pedido e Cotação'!F111=200),AP$31,IF(AND('Pedido e Cotação'!I111="ROX",'Pedido e Cotação'!F111=1000),AQ$31,"")))))))</f>
        <v/>
      </c>
      <c r="Z101" s="241" t="str">
        <f aca="false">IF('Pedido e Cotação'!I111=0,"",IF(AND('Pedido e Cotação'!I111="Dabcyl",'Pedido e Cotação'!F111=10),AL$30,IF(AND('Pedido e Cotação'!I111="Dabcyl",'Pedido e Cotação'!F111=25),AM$30,IF(AND('Pedido e Cotação'!I111="Dabcyl",'Pedido e Cotação'!F111=50),AN$30,IF(AND('Pedido e Cotação'!I111="Dabcyl",'Pedido e Cotação'!F111=100),AO$30,IF(AND('Pedido e Cotação'!I111="Dabcyl",'Pedido e Cotação'!F111=200),AP$30,IF(AND('Pedido e Cotação'!I111="Dabcyl",'Pedido e Cotação'!F111=1000),AQ$30,"")))))))</f>
        <v/>
      </c>
      <c r="AA101" s="242" t="str">
        <f aca="false">IF('Pedido e Cotação'!I111=0,"",IF(AND('Pedido e Cotação'!I111="Colesterol TEG",'Pedido e Cotação'!F111=10),AL$32,IF(AND('Pedido e Cotação'!I111="Colesterol TEG",'Pedido e Cotação'!F111=25),AM$32,IF(AND('Pedido e Cotação'!I111="Colesterol TEG",'Pedido e Cotação'!F111=50),AN$32,IF(AND('Pedido e Cotação'!I111="Colesterol TEG",'Pedido e Cotação'!F111=100),AO$32,IF(AND('Pedido e Cotação'!I111="Colesterol TEG",'Pedido e Cotação'!F111=200),AP$32,IF(AND('Pedido e Cotação'!I111="Colesterol TEG",'Pedido e Cotação'!F111=1000),AQ$32,"")))))))</f>
        <v/>
      </c>
      <c r="AB101" s="242" t="str">
        <f aca="false">IF('Pedido e Cotação'!I111=0,"",IF(AND('Pedido e Cotação'!I111="Ferroceno",'Pedido e Cotação'!F111=10),AL$33,IF(AND('Pedido e Cotação'!I111="Ferroceno",'Pedido e Cotação'!F111=25),AM$33,IF(AND('Pedido e Cotação'!I111="Ferroceno",'Pedido e Cotação'!F111=50),AN$33,IF(AND('Pedido e Cotação'!I111="Ferroceno",'Pedido e Cotação'!F111=100),AO$33,IF(AND('Pedido e Cotação'!I111="Ferroceno",'Pedido e Cotação'!F111=200),AP$33,IF(AND('Pedido e Cotação'!I111="Ferroceno",'Pedido e Cotação'!F111=1000),AQ$33,"")))))))</f>
        <v/>
      </c>
      <c r="AC101" s="242" t="str">
        <f aca="false">IF('Pedido e Cotação'!I111=0,"",IF(AND('Pedido e Cotação'!I111="Spacer C3",'Pedido e Cotação'!F111=10),AL$36,IF(AND('Pedido e Cotação'!I111="Spacer C3",'Pedido e Cotação'!F111=25),AM$36,IF(AND('Pedido e Cotação'!I111="Spacer C3",'Pedido e Cotação'!F111=50),AN$36,IF(AND('Pedido e Cotação'!I111="Spacer C3",'Pedido e Cotação'!F111=100),AO$36,IF(AND('Pedido e Cotação'!I111="Spacer C3",'Pedido e Cotação'!F111=200),AP$36,IF(AND('Pedido e Cotação'!I111="Spacer C3",'Pedido e Cotação'!F111=1000),AQ$36,"")))))))</f>
        <v/>
      </c>
      <c r="AD101" s="242" t="str">
        <f aca="false">IF('Pedido e Cotação'!I111=0,"",IF(AND('Pedido e Cotação'!I111="Spacer C6",'Pedido e Cotação'!F111=10),AL$37,IF(AND('Pedido e Cotação'!I111="Spacer C6",'Pedido e Cotação'!F111=25),AM$37,IF(AND('Pedido e Cotação'!I111="Spacer C6",'Pedido e Cotação'!F111=50),AN$37,IF(AND('Pedido e Cotação'!I111="Spacer C6",'Pedido e Cotação'!F111=100),AO$37,IF(AND('Pedido e Cotação'!I111="Spacer C6",'Pedido e Cotação'!F111=200),AP$37,IF(AND('Pedido e Cotação'!I111="Spacer C6",'Pedido e Cotação'!F111=1000),AQ$37,"")))))))</f>
        <v/>
      </c>
      <c r="AE101" s="242" t="str">
        <f aca="false">IF('Pedido e Cotação'!I111=0,"",IF(AND('Pedido e Cotação'!I111="Biotina",'Pedido e Cotação'!F111=10),AL$38,IF(AND('Pedido e Cotação'!I111="Biotina",'Pedido e Cotação'!F111=25),AM$38,IF(AND('Pedido e Cotação'!I111="Biotina",'Pedido e Cotação'!F111=50),AN$38,IF(AND('Pedido e Cotação'!I111="Biotina",'Pedido e Cotação'!F111=100),AO$38,IF(AND('Pedido e Cotação'!I111="Biotina",'Pedido e Cotação'!F111=200),AP$38,IF(AND('Pedido e Cotação'!I111="Biotina",'Pedido e Cotação'!F111=1000),AQ$38,"")))))))</f>
        <v/>
      </c>
      <c r="AF101" s="242" t="str">
        <f aca="false">IF('Pedido e Cotação'!I111=0,"",IF(AND('Pedido e Cotação'!I111="Fosforilação",'Pedido e Cotação'!F111=10),AL$39,IF(AND('Pedido e Cotação'!I111="Fosforilação",'Pedido e Cotação'!F111=25),AM$39,IF(AND('Pedido e Cotação'!I111="Fosforilação",'Pedido e Cotação'!F111=50),AN$39,IF(AND('Pedido e Cotação'!I111="Fosforilação",'Pedido e Cotação'!F111=100),AO$39,IF(AND('Pedido e Cotação'!I111="Fosforilação",'Pedido e Cotação'!F111=200),AP$39,IF(AND('Pedido e Cotação'!I111="Fosforilação",'Pedido e Cotação'!F111=1000),AQ$39,"")))))))</f>
        <v/>
      </c>
      <c r="AG101" s="242" t="str">
        <f aca="false">IF('Pedido e Cotação'!I111=0,"",IF(AND('Pedido e Cotação'!I111="Thiol C6",'Pedido e Cotação'!F111=10),AL$34,IF(AND('Pedido e Cotação'!I111="Thiol C6",'Pedido e Cotação'!F111=25),AM$34,IF(AND('Pedido e Cotação'!I111="Thiol C6",'Pedido e Cotação'!F111=50),AN$34,IF(AND('Pedido e Cotação'!I111="Thiol C6",'Pedido e Cotação'!F111=100),AO$34,IF(AND('Pedido e Cotação'!I111="Thiol C6",'Pedido e Cotação'!F111=200),AP$34,IF(AND('Pedido e Cotação'!I111="Thiol C6",'Pedido e Cotação'!F111=1000),AQ$34,"")))))))</f>
        <v/>
      </c>
      <c r="AH101" s="242" t="str">
        <f aca="false">IF('Pedido e Cotação'!I111=0,"",IF(AND('Pedido e Cotação'!I111="Dithiol Serinol",'Pedido e Cotação'!F111=10),AL$35,IF(AND('Pedido e Cotação'!I111="Dithiol Serinol",'Pedido e Cotação'!F111=25),AM$35,IF(AND('Pedido e Cotação'!I111="Dithiol Serinol",'Pedido e Cotação'!F111=50),AN$35,IF(AND('Pedido e Cotação'!I111="Dithiol Serinol",'Pedido e Cotação'!F111=100),AO$35,IF(AND('Pedido e Cotação'!I111="Dithiol Serinol",'Pedido e Cotação'!F111=200),AP$35,IF(AND('Pedido e Cotação'!I111="Dithiol Serinol",'Pedido e Cotação'!F111=1000),AQ$35,"")))))))</f>
        <v/>
      </c>
      <c r="AI101" s="241" t="n">
        <f aca="false">SUM(A101:AH101)</f>
        <v>0</v>
      </c>
    </row>
    <row r="102" customFormat="false" ht="12.75" hidden="false" customHeight="false" outlineLevel="0" collapsed="false">
      <c r="A102" s="241" t="str">
        <f aca="false">IF('Pedido e Cotação'!H112=0,"",IF(AND('Pedido e Cotação'!H112="FAM",'Pedido e Cotação'!F112=10),AL$6,IF(AND('Pedido e Cotação'!H112="FAM",'Pedido e Cotação'!F112=25),AM$6,IF(AND('Pedido e Cotação'!H112="FAM",'Pedido e Cotação'!F112=50),AN$6,IF(AND('Pedido e Cotação'!H112="FAM",'Pedido e Cotação'!F112=100),AO$6,IF(AND('Pedido e Cotação'!H112="FAM",'Pedido e Cotação'!F112=200),AP$6,IF(AND('Pedido e Cotação'!H112="FAM",'Pedido e Cotação'!F112=1000),AQ$6,"")))))))</f>
        <v/>
      </c>
      <c r="B102" s="241" t="str">
        <f aca="false">IF('Pedido e Cotação'!H112=0,"",IF(AND('Pedido e Cotação'!H112="Fosforilação",'Pedido e Cotação'!F112=10),AL$7,IF(AND('Pedido e Cotação'!H112="Fosforilação",'Pedido e Cotação'!F112=25),AM$7,IF(AND('Pedido e Cotação'!H112="Fosforilação",'Pedido e Cotação'!F112=50),AN$7,IF(AND('Pedido e Cotação'!H112="Fosforilação",'Pedido e Cotação'!F112=100),AO$7,IF(AND('Pedido e Cotação'!H112="Fosforilação",'Pedido e Cotação'!F112=200),AP$7,IF(AND('Pedido e Cotação'!H112="Fosforilação",'Pedido e Cotação'!F112=1000),AQ$7,"")))))))</f>
        <v/>
      </c>
      <c r="C102" s="241" t="str">
        <f aca="false">IF('Pedido e Cotação'!H112=0,"",IF(AND('Pedido e Cotação'!H112="Quasar 570",'Pedido e Cotação'!F112=10),AL$8,IF(AND('Pedido e Cotação'!H112="Quasar 570",'Pedido e Cotação'!F112=25),AM$8,IF(AND('Pedido e Cotação'!H112="Quasar 570",'Pedido e Cotação'!F112=50),AN$8,IF(AND('Pedido e Cotação'!H112="Quasar 570",'Pedido e Cotação'!F112=100),AO$8,IF(AND('Pedido e Cotação'!H112="Quasar 570",'Pedido e Cotação'!F112=200),AP$8,IF(AND('Pedido e Cotação'!H112="Quasar 570",'Pedido e Cotação'!F112=1000),AQ$8,"")))))))</f>
        <v/>
      </c>
      <c r="D102" s="241" t="str">
        <f aca="false">IF('Pedido e Cotação'!H112=0,"",IF(AND('Pedido e Cotação'!H112="Quasar 670",'Pedido e Cotação'!F112=10),AL$9,IF(AND('Pedido e Cotação'!H112="Quasar 670",'Pedido e Cotação'!F112=25),AM$9,IF(AND('Pedido e Cotação'!H112="Quasar 670",'Pedido e Cotação'!F112=50),AN$9,IF(AND('Pedido e Cotação'!H112="Quasar 670",'Pedido e Cotação'!F112=100),AO$9,IF(AND('Pedido e Cotação'!H112="Quasar 670",'Pedido e Cotação'!F112=200),AP$9,IF(AND('Pedido e Cotação'!H112="Quasar 670",'Pedido e Cotação'!F112=1000),AQ$9,"")))))))</f>
        <v/>
      </c>
      <c r="E102" s="241" t="str">
        <f aca="false">IF('Pedido e Cotação'!H112=0,"",IF(AND('Pedido e Cotação'!H112="Quasar 705",'Pedido e Cotação'!F112=10),AL$10,IF(AND('Pedido e Cotação'!H112="Quasar 705",'Pedido e Cotação'!F112=25),AM$10,IF(AND('Pedido e Cotação'!H112="Quasar 705",'Pedido e Cotação'!F112=50),AN$10,IF(AND('Pedido e Cotação'!H112="Quasar 705",'Pedido e Cotação'!F112=100),AO$10,IF(AND('Pedido e Cotação'!H112="Quasar 705",'Pedido e Cotação'!F112=200),AP$10,IF(AND('Pedido e Cotação'!H112="Quasar 705",'Pedido e Cotação'!F112=1000),AQ$10,"")))))))</f>
        <v/>
      </c>
      <c r="F102" s="241" t="str">
        <f aca="false">IF('Pedido e Cotação'!H112=0,"",IF(AND('Pedido e Cotação'!H112="CAL Flúor Orange 560",'Pedido e Cotação'!F112=10),AL$11,IF(AND('Pedido e Cotação'!H112="CAL Flúor Orange 560",'Pedido e Cotação'!F112=25),AM$11,IF(AND('Pedido e Cotação'!H112="CAL Flúor Orange 560",'Pedido e Cotação'!F112=50),AN$11,IF(AND('Pedido e Cotação'!H112="CAL Flúor Orange 560",'Pedido e Cotação'!F112=100),AO$11,IF(AND('Pedido e Cotação'!H112="CAL Flúor Orange 560",'Pedido e Cotação'!F112=200),AP$11,IF(AND('Pedido e Cotação'!H112="CAL Flúor Orange 560",'Pedido e Cotação'!F112=1000),AQ$11,"")))))))</f>
        <v/>
      </c>
      <c r="G102" s="241" t="str">
        <f aca="false">IF('Pedido e Cotação'!H112=0,"",IF(AND('Pedido e Cotação'!H112="CAL Flúor Red 590",'Pedido e Cotação'!F112=10),AL$12,IF(AND('Pedido e Cotação'!H112="CAL Flúor Red 590",'Pedido e Cotação'!F112=25),AM$12,IF(AND('Pedido e Cotação'!H112="CAL Flúor Red 590",'Pedido e Cotação'!F112=50),AN$12,IF(AND('Pedido e Cotação'!H112="CAL Flúor Red 590",'Pedido e Cotação'!F112=100),AO$12,IF(AND('Pedido e Cotação'!H112="CAL Flúor Red 590",'Pedido e Cotação'!F112=200),AP$12,IF(AND('Pedido e Cotação'!H112="CAL Flúor Red 590",'Pedido e Cotação'!F112=1000),AQ$12,"")))))))</f>
        <v/>
      </c>
      <c r="H102" s="241" t="str">
        <f aca="false">IF('Pedido e Cotação'!H112=0,"",IF(AND('Pedido e Cotação'!H112="CAL Flúor Red 610",'Pedido e Cotação'!F112=10),AL$13,IF(AND('Pedido e Cotação'!H112="CAL Flúor Red 610",'Pedido e Cotação'!F112=25),AM$13,IF(AND('Pedido e Cotação'!H112="CAL Flúor Red 610",'Pedido e Cotação'!F112=50),AN$13,IF(AND('Pedido e Cotação'!H112="CAL Flúor Red 610",'Pedido e Cotação'!F112=100),AO$13,IF(AND('Pedido e Cotação'!H112="CAL Flúor Red 610",'Pedido e Cotação'!F112=200),AP$13,IF(AND('Pedido e Cotação'!H112="CAL Flúor Red 610",'Pedido e Cotação'!F112=1000),AQ$13,"")))))))</f>
        <v/>
      </c>
      <c r="I102" s="241" t="str">
        <f aca="false">IF('Pedido e Cotação'!H112=0,"",IF(AND('Pedido e Cotação'!H112="TET",'Pedido e Cotação'!F112=10),AL$14,IF(AND('Pedido e Cotação'!H112="TET",'Pedido e Cotação'!F112=25),AM$14,IF(AND('Pedido e Cotação'!H112="TET",'Pedido e Cotação'!F112=50),AN$14,IF(AND('Pedido e Cotação'!H112="TET",'Pedido e Cotação'!F112=100),AO$14,IF(AND('Pedido e Cotação'!H112="TET",'Pedido e Cotação'!F112=200),AP$14,IF(AND('Pedido e Cotação'!H112="TET",'Pedido e Cotação'!F112=1000),AQ$14,"")))))))</f>
        <v/>
      </c>
      <c r="J102" s="241" t="str">
        <f aca="false">IF('Pedido e Cotação'!H112=0,"",IF(AND('Pedido e Cotação'!H112="PEG-6",'Pedido e Cotação'!F112=10),AL$19,IF(AND('Pedido e Cotação'!H112="PEG-6",'Pedido e Cotação'!F112=25),AM$19,IF(AND('Pedido e Cotação'!H112="PEG-6",'Pedido e Cotação'!F112=50),AN$19,IF(AND('Pedido e Cotação'!H112="PEG-6",'Pedido e Cotação'!F112=100),AO$19,IF(AND('Pedido e Cotação'!H112="PEG-6",'Pedido e Cotação'!F112=200),AP$19,IF(AND('Pedido e Cotação'!H112="PEG-6",'Pedido e Cotação'!F112=1000),AQ$19,"")))))))</f>
        <v/>
      </c>
      <c r="K102" s="241" t="str">
        <f aca="false">IF('Pedido e Cotação'!H112=0,"",IF(AND('Pedido e Cotação'!H112="Biotina",'Pedido e Cotação'!F112=10),AL$18,IF(AND('Pedido e Cotação'!H112="Biotina",'Pedido e Cotação'!F112=25),AM$18,IF(AND('Pedido e Cotação'!H112="Biotina",'Pedido e Cotação'!F112=50),AN$18,IF(AND('Pedido e Cotação'!H112="Biotina",'Pedido e Cotação'!F112=100),AO$18,IF(AND('Pedido e Cotação'!H112="Biotina",'Pedido e Cotação'!F112=200),AP$18,IF(AND('Pedido e Cotação'!H112="Biotina",'Pedido e Cotação'!F112=1000),AQ$18,"")))))))</f>
        <v/>
      </c>
      <c r="L102" s="241" t="str">
        <f aca="false">IF('Pedido e Cotação'!H112=0,"",IF(AND('Pedido e Cotação'!H112="Thiol C6",'Pedido e Cotação'!F112=10),AL$22,IF(AND('Pedido e Cotação'!H112="Thiol C6",'Pedido e Cotação'!F112=25),AM$22,IF(AND('Pedido e Cotação'!H112="Thiol C6",'Pedido e Cotação'!F112=50),AN$22,IF(AND('Pedido e Cotação'!H112="Thiol C6",'Pedido e Cotação'!F112=100),AO$22,IF(AND('Pedido e Cotação'!H112="Thiol C6",'Pedido e Cotação'!F112=200),AP$22,IF(AND('Pedido e Cotação'!H112="Thiol C6",'Pedido e Cotação'!F112=1000),AQ$22,"")))))))</f>
        <v/>
      </c>
      <c r="M102" s="241" t="str">
        <f aca="false">IF('Pedido e Cotação'!H112=0,"",IF(AND('Pedido e Cotação'!H112="Cy3",'Pedido e Cotação'!F112=10),AL$16,IF(AND('Pedido e Cotação'!H112="Cy3",'Pedido e Cotação'!F112=25),AM$16,IF(AND('Pedido e Cotação'!H112="Cy3",'Pedido e Cotação'!F112=50),AN$16,IF(AND('Pedido e Cotação'!H112="Cy3",'Pedido e Cotação'!F112=100),AO$16,IF(AND('Pedido e Cotação'!H112="Cy3",'Pedido e Cotação'!F112=200),AP$16,IF(AND('Pedido e Cotação'!H112="Cy3",'Pedido e Cotação'!F112=1000),AQ$16,"")))))))</f>
        <v/>
      </c>
      <c r="N102" s="241" t="str">
        <f aca="false">IF('Pedido e Cotação'!H112=0,"",IF(AND('Pedido e Cotação'!H112="Cy5",'Pedido e Cotação'!F112=10),AL$17,IF(AND('Pedido e Cotação'!H112="Cy5",'Pedido e Cotação'!F112=25),AM$17,IF(AND('Pedido e Cotação'!H112="Cy5",'Pedido e Cotação'!F112=50),AN$17,IF(AND('Pedido e Cotação'!H112="Cy5",'Pedido e Cotação'!F112=100),AO$17,IF(AND('Pedido e Cotação'!H112="Cy5",'Pedido e Cotação'!F112=200),AP$17,IF(AND('Pedido e Cotação'!H112="Cy5",'Pedido e Cotação'!F112=1000),AQ$17,"")))))))</f>
        <v/>
      </c>
      <c r="O102" s="241" t="str">
        <f aca="false">IF('Pedido e Cotação'!H112=0,"",IF(AND('Pedido e Cotação'!H112="C3 Spacer",'Pedido e Cotação'!F112=10),AL$20,IF(AND('Pedido e Cotação'!H112="C3 Spacer",'Pedido e Cotação'!F112=25),AM$20,IF(AND('Pedido e Cotação'!H112="C3 Spacer",'Pedido e Cotação'!F112=50),AN$20,IF(AND('Pedido e Cotação'!H112="C3 Spacer",'Pedido e Cotação'!F112=100),AO$20,IF(AND('Pedido e Cotação'!H112="C3 Spacer",'Pedido e Cotação'!F112=200),AP$20,IF(AND('Pedido e Cotação'!H112="C3 Spacer",'Pedido e Cotação'!F112=1000),AQ$20,"")))))))</f>
        <v/>
      </c>
      <c r="P102" s="241" t="str">
        <f aca="false">IF('Pedido e Cotação'!H112=0,"",IF(AND('Pedido e Cotação'!H112="C6 Spacer",'Pedido e Cotação'!F112=10),AL$21,IF(AND('Pedido e Cotação'!H112="C6 Spacer",'Pedido e Cotação'!F112=25),AM$21,IF(AND('Pedido e Cotação'!H112="C6 Spacer",'Pedido e Cotação'!F112=50),AN$21,IF(AND('Pedido e Cotação'!H112="C6 Spacer",'Pedido e Cotação'!F112=100),AO$21,IF(AND('Pedido e Cotação'!H112="C6 Spacer",'Pedido e Cotação'!F112=200),AP$21,IF(AND('Pedido e Cotação'!H112="C6 Spacer",'Pedido e Cotação'!F112=1000),AQ$21,"")))))))</f>
        <v/>
      </c>
      <c r="Q102" s="241" t="str">
        <f aca="false">IF('Pedido e Cotação'!H112=0,"",IF(AND('Pedido e Cotação'!H112="HEX",'Pedido e Cotação'!F112=10),AL$15,IF(AND('Pedido e Cotação'!H112="HEX",'Pedido e Cotação'!F112=25),AM$15,IF(AND('Pedido e Cotação'!H112="HEX",'Pedido e Cotação'!F112=50),AN$15,IF(AND('Pedido e Cotação'!H112="HEX",'Pedido e Cotação'!F112=100),AO$15,IF(AND('Pedido e Cotação'!H112="HEX",'Pedido e Cotação'!F112=200),AP$15,IF(AND('Pedido e Cotação'!H112="HEX",'Pedido e Cotação'!F112=1000),AQ$15,"")))))))</f>
        <v/>
      </c>
      <c r="R102" s="241" t="str">
        <f aca="false">IF('Pedido e Cotação'!H112=0,"",IF(AND('Pedido e Cotação'!H112="Amino C6",'Pedido e Cotação'!F112=10),AL$23,IF(AND('Pedido e Cotação'!H112="Amino C6",'Pedido e Cotação'!F112=25),AM$23,IF(AND('Pedido e Cotação'!H112="Amino C6",'Pedido e Cotação'!F112=50),AN$23,IF(AND('Pedido e Cotação'!H112="Amino C6",'Pedido e Cotação'!F112=100),AO$23,IF(AND('Pedido e Cotação'!H112="Amino C6",'Pedido e Cotação'!F112=200),AP$23,IF(AND('Pedido e Cotação'!H112="Amino C6",'Pedido e Cotação'!F112=1000),AQ$23,"")))))))</f>
        <v/>
      </c>
      <c r="S102" s="241" t="str">
        <f aca="false">IF('Pedido e Cotação'!I112=0,"",IF(AND('Pedido e Cotação'!I112="FAM",'Pedido e Cotação'!F112=10),AL$24,IF(AND('Pedido e Cotação'!I112="FAM",'Pedido e Cotação'!F112=25),AM$24,IF(AND('Pedido e Cotação'!I112="FAM",'Pedido e Cotação'!F112=50),AN$24,IF(AND('Pedido e Cotação'!I112="FAM",'Pedido e Cotação'!F112=100),AO$24,IF(AND('Pedido e Cotação'!I112="FAM",'Pedido e Cotação'!F112=200),AP$24,IF(AND('Pedido e Cotação'!I112="FAM",'Pedido e Cotação'!F112=1000),AQ$24,"")))))))</f>
        <v/>
      </c>
      <c r="T102" s="241" t="str">
        <f aca="false">IF('Pedido e Cotação'!I112=0,"",IF(AND('Pedido e Cotação'!I112="Amino On",'Pedido e Cotação'!F112=10),AL$25,IF(AND('Pedido e Cotação'!I112="Amino On",'Pedido e Cotação'!F112=25),AM$25,IF(AND('Pedido e Cotação'!I112="Amino On",'Pedido e Cotação'!F112=50),AN$25,IF(AND('Pedido e Cotação'!I112="Amino On",'Pedido e Cotação'!F112=100),AO$25,IF(AND('Pedido e Cotação'!I112="Amino On",'Pedido e Cotação'!F112=200),AP$25,IF(AND('Pedido e Cotação'!I112="Amino On",'Pedido e Cotação'!F112=1000),AQ$25,"")))))))</f>
        <v/>
      </c>
      <c r="U102" s="241" t="str">
        <f aca="false">IF('Pedido e Cotação'!I112=0,"",IF(AND('Pedido e Cotação'!I112="TAMRA",'Pedido e Cotação'!F112=10),AL$26,IF(AND('Pedido e Cotação'!I112="TAMRA",'Pedido e Cotação'!F112=25),AM$26,IF(AND('Pedido e Cotação'!I112="TAMRA",'Pedido e Cotação'!F112=50),AN$26,IF(AND('Pedido e Cotação'!I112="TAMRA",'Pedido e Cotação'!F112=100),AO$26,IF(AND('Pedido e Cotação'!I112="TAMRA",'Pedido e Cotação'!F112=200),AP$26,IF(AND('Pedido e Cotação'!I112="TAMRA",'Pedido e Cotação'!F112=1000),AQ$26,"")))))))</f>
        <v/>
      </c>
      <c r="V102" s="241" t="str">
        <f aca="false">IF('Pedido e Cotação'!I112=0,"",IF(AND('Pedido e Cotação'!I112="BHQ 1",'Pedido e Cotação'!F112=10),AL$27,IF(AND('Pedido e Cotação'!I112="BHQ 1",'Pedido e Cotação'!F112=25),AM$27,IF(AND('Pedido e Cotação'!I112="BHQ 1",'Pedido e Cotação'!F112=50),AN$27,IF(AND('Pedido e Cotação'!I112="BHQ 1",'Pedido e Cotação'!F112=100),AO$27,IF(AND('Pedido e Cotação'!I112="BHQ 1",'Pedido e Cotação'!F112=200),AP$27,IF(AND('Pedido e Cotação'!I112="BHQ 1",'Pedido e Cotação'!F112=1000),AQ$27,"")))))))</f>
        <v/>
      </c>
      <c r="W102" s="241" t="str">
        <f aca="false">IF('Pedido e Cotação'!I112=0,"",IF(AND('Pedido e Cotação'!I112="BHQ 2",'Pedido e Cotação'!F112=10),AL$28,IF(AND('Pedido e Cotação'!I112="BHQ 2",'Pedido e Cotação'!F112=25),AM$28,IF(AND('Pedido e Cotação'!I112="BHQ 2",'Pedido e Cotação'!F112=50),AN$28,IF(AND('Pedido e Cotação'!I112="BHQ 2",'Pedido e Cotação'!F112=100),AO$28,IF(AND('Pedido e Cotação'!I112="BHQ 2",'Pedido e Cotação'!F112=200),AP$28,IF(AND('Pedido e Cotação'!I112="BHQ 2",'Pedido e Cotação'!F112=1000),AQ$28,"")))))))</f>
        <v/>
      </c>
      <c r="X102" s="241" t="str">
        <f aca="false">IF('Pedido e Cotação'!I112=0,"",IF(AND('Pedido e Cotação'!I112="BHQ 3",'Pedido e Cotação'!F112=10),AL$29,IF(AND('Pedido e Cotação'!I112="BHQ 3",'Pedido e Cotação'!F112=25),AM$29,IF(AND('Pedido e Cotação'!I112="BHQ 3",'Pedido e Cotação'!F112=50),AN$29,IF(AND('Pedido e Cotação'!I112="BHQ 3",'Pedido e Cotação'!F112=100),AO$29,IF(AND('Pedido e Cotação'!I112="BHQ 3",'Pedido e Cotação'!F112=200),AP$29,IF(AND('Pedido e Cotação'!I112="BHQ 3",'Pedido e Cotação'!F112=1000),AQ$29,"")))))))</f>
        <v/>
      </c>
      <c r="Y102" s="241" t="str">
        <f aca="false">IF('Pedido e Cotação'!I112=0,"",IF(AND('Pedido e Cotação'!I112="ROX",'Pedido e Cotação'!F112=10),AL$31,IF(AND('Pedido e Cotação'!I112="ROX",'Pedido e Cotação'!F112=25),AM$31,IF(AND('Pedido e Cotação'!I112="ROX",'Pedido e Cotação'!F112=50),AN$31,IF(AND('Pedido e Cotação'!I112="ROX",'Pedido e Cotação'!F112=100),AO$31,IF(AND('Pedido e Cotação'!I112="ROX",'Pedido e Cotação'!F112=200),AP$31,IF(AND('Pedido e Cotação'!I112="ROX",'Pedido e Cotação'!F112=1000),AQ$31,"")))))))</f>
        <v/>
      </c>
      <c r="Z102" s="241" t="str">
        <f aca="false">IF('Pedido e Cotação'!I112=0,"",IF(AND('Pedido e Cotação'!I112="Dabcyl",'Pedido e Cotação'!F112=10),AL$30,IF(AND('Pedido e Cotação'!I112="Dabcyl",'Pedido e Cotação'!F112=25),AM$30,IF(AND('Pedido e Cotação'!I112="Dabcyl",'Pedido e Cotação'!F112=50),AN$30,IF(AND('Pedido e Cotação'!I112="Dabcyl",'Pedido e Cotação'!F112=100),AO$30,IF(AND('Pedido e Cotação'!I112="Dabcyl",'Pedido e Cotação'!F112=200),AP$30,IF(AND('Pedido e Cotação'!I112="Dabcyl",'Pedido e Cotação'!F112=1000),AQ$30,"")))))))</f>
        <v/>
      </c>
      <c r="AA102" s="242" t="str">
        <f aca="false">IF('Pedido e Cotação'!I112=0,"",IF(AND('Pedido e Cotação'!I112="Colesterol TEG",'Pedido e Cotação'!F112=10),AL$32,IF(AND('Pedido e Cotação'!I112="Colesterol TEG",'Pedido e Cotação'!F112=25),AM$32,IF(AND('Pedido e Cotação'!I112="Colesterol TEG",'Pedido e Cotação'!F112=50),AN$32,IF(AND('Pedido e Cotação'!I112="Colesterol TEG",'Pedido e Cotação'!F112=100),AO$32,IF(AND('Pedido e Cotação'!I112="Colesterol TEG",'Pedido e Cotação'!F112=200),AP$32,IF(AND('Pedido e Cotação'!I112="Colesterol TEG",'Pedido e Cotação'!F112=1000),AQ$32,"")))))))</f>
        <v/>
      </c>
      <c r="AB102" s="242" t="str">
        <f aca="false">IF('Pedido e Cotação'!I112=0,"",IF(AND('Pedido e Cotação'!I112="Ferroceno",'Pedido e Cotação'!F112=10),AL$33,IF(AND('Pedido e Cotação'!I112="Ferroceno",'Pedido e Cotação'!F112=25),AM$33,IF(AND('Pedido e Cotação'!I112="Ferroceno",'Pedido e Cotação'!F112=50),AN$33,IF(AND('Pedido e Cotação'!I112="Ferroceno",'Pedido e Cotação'!F112=100),AO$33,IF(AND('Pedido e Cotação'!I112="Ferroceno",'Pedido e Cotação'!F112=200),AP$33,IF(AND('Pedido e Cotação'!I112="Ferroceno",'Pedido e Cotação'!F112=1000),AQ$33,"")))))))</f>
        <v/>
      </c>
      <c r="AC102" s="242" t="str">
        <f aca="false">IF('Pedido e Cotação'!I112=0,"",IF(AND('Pedido e Cotação'!I112="Spacer C3",'Pedido e Cotação'!F112=10),AL$36,IF(AND('Pedido e Cotação'!I112="Spacer C3",'Pedido e Cotação'!F112=25),AM$36,IF(AND('Pedido e Cotação'!I112="Spacer C3",'Pedido e Cotação'!F112=50),AN$36,IF(AND('Pedido e Cotação'!I112="Spacer C3",'Pedido e Cotação'!F112=100),AO$36,IF(AND('Pedido e Cotação'!I112="Spacer C3",'Pedido e Cotação'!F112=200),AP$36,IF(AND('Pedido e Cotação'!I112="Spacer C3",'Pedido e Cotação'!F112=1000),AQ$36,"")))))))</f>
        <v/>
      </c>
      <c r="AD102" s="242" t="str">
        <f aca="false">IF('Pedido e Cotação'!I112=0,"",IF(AND('Pedido e Cotação'!I112="Spacer C6",'Pedido e Cotação'!F112=10),AL$37,IF(AND('Pedido e Cotação'!I112="Spacer C6",'Pedido e Cotação'!F112=25),AM$37,IF(AND('Pedido e Cotação'!I112="Spacer C6",'Pedido e Cotação'!F112=50),AN$37,IF(AND('Pedido e Cotação'!I112="Spacer C6",'Pedido e Cotação'!F112=100),AO$37,IF(AND('Pedido e Cotação'!I112="Spacer C6",'Pedido e Cotação'!F112=200),AP$37,IF(AND('Pedido e Cotação'!I112="Spacer C6",'Pedido e Cotação'!F112=1000),AQ$37,"")))))))</f>
        <v/>
      </c>
      <c r="AE102" s="242" t="str">
        <f aca="false">IF('Pedido e Cotação'!I112=0,"",IF(AND('Pedido e Cotação'!I112="Biotina",'Pedido e Cotação'!F112=10),AL$38,IF(AND('Pedido e Cotação'!I112="Biotina",'Pedido e Cotação'!F112=25),AM$38,IF(AND('Pedido e Cotação'!I112="Biotina",'Pedido e Cotação'!F112=50),AN$38,IF(AND('Pedido e Cotação'!I112="Biotina",'Pedido e Cotação'!F112=100),AO$38,IF(AND('Pedido e Cotação'!I112="Biotina",'Pedido e Cotação'!F112=200),AP$38,IF(AND('Pedido e Cotação'!I112="Biotina",'Pedido e Cotação'!F112=1000),AQ$38,"")))))))</f>
        <v/>
      </c>
      <c r="AF102" s="242" t="str">
        <f aca="false">IF('Pedido e Cotação'!I112=0,"",IF(AND('Pedido e Cotação'!I112="Fosforilação",'Pedido e Cotação'!F112=10),AL$39,IF(AND('Pedido e Cotação'!I112="Fosforilação",'Pedido e Cotação'!F112=25),AM$39,IF(AND('Pedido e Cotação'!I112="Fosforilação",'Pedido e Cotação'!F112=50),AN$39,IF(AND('Pedido e Cotação'!I112="Fosforilação",'Pedido e Cotação'!F112=100),AO$39,IF(AND('Pedido e Cotação'!I112="Fosforilação",'Pedido e Cotação'!F112=200),AP$39,IF(AND('Pedido e Cotação'!I112="Fosforilação",'Pedido e Cotação'!F112=1000),AQ$39,"")))))))</f>
        <v/>
      </c>
      <c r="AG102" s="242" t="str">
        <f aca="false">IF('Pedido e Cotação'!I112=0,"",IF(AND('Pedido e Cotação'!I112="Thiol C6",'Pedido e Cotação'!F112=10),AL$34,IF(AND('Pedido e Cotação'!I112="Thiol C6",'Pedido e Cotação'!F112=25),AM$34,IF(AND('Pedido e Cotação'!I112="Thiol C6",'Pedido e Cotação'!F112=50),AN$34,IF(AND('Pedido e Cotação'!I112="Thiol C6",'Pedido e Cotação'!F112=100),AO$34,IF(AND('Pedido e Cotação'!I112="Thiol C6",'Pedido e Cotação'!F112=200),AP$34,IF(AND('Pedido e Cotação'!I112="Thiol C6",'Pedido e Cotação'!F112=1000),AQ$34,"")))))))</f>
        <v/>
      </c>
      <c r="AH102" s="242" t="str">
        <f aca="false">IF('Pedido e Cotação'!I112=0,"",IF(AND('Pedido e Cotação'!I112="Dithiol Serinol",'Pedido e Cotação'!F112=10),AL$35,IF(AND('Pedido e Cotação'!I112="Dithiol Serinol",'Pedido e Cotação'!F112=25),AM$35,IF(AND('Pedido e Cotação'!I112="Dithiol Serinol",'Pedido e Cotação'!F112=50),AN$35,IF(AND('Pedido e Cotação'!I112="Dithiol Serinol",'Pedido e Cotação'!F112=100),AO$35,IF(AND('Pedido e Cotação'!I112="Dithiol Serinol",'Pedido e Cotação'!F112=200),AP$35,IF(AND('Pedido e Cotação'!I112="Dithiol Serinol",'Pedido e Cotação'!F112=1000),AQ$35,"")))))))</f>
        <v/>
      </c>
      <c r="AI102" s="241" t="n">
        <f aca="false">SUM(A102:AH102)</f>
        <v>0</v>
      </c>
    </row>
    <row r="103" customFormat="false" ht="12.75" hidden="false" customHeight="false" outlineLevel="0" collapsed="false">
      <c r="A103" s="255" t="n">
        <f aca="false">SUM(A3:A102)</f>
        <v>0</v>
      </c>
      <c r="B103" s="255" t="n">
        <f aca="false">SUM(B3:B102)</f>
        <v>0</v>
      </c>
      <c r="C103" s="255" t="n">
        <f aca="false">SUM(C3:C102)</f>
        <v>0</v>
      </c>
      <c r="D103" s="255" t="n">
        <f aca="false">SUM(D3:D102)</f>
        <v>0</v>
      </c>
      <c r="E103" s="255" t="n">
        <f aca="false">SUM(E3:E102)</f>
        <v>0</v>
      </c>
      <c r="F103" s="255" t="n">
        <f aca="false">SUM(F3:F102)</f>
        <v>0</v>
      </c>
      <c r="G103" s="255" t="n">
        <f aca="false">SUM(G3:G102)</f>
        <v>0</v>
      </c>
      <c r="H103" s="255" t="n">
        <f aca="false">SUM(H3:H102)</f>
        <v>0</v>
      </c>
      <c r="I103" s="255" t="n">
        <f aca="false">SUM(I3:I102)</f>
        <v>0</v>
      </c>
      <c r="J103" s="255"/>
      <c r="K103" s="255" t="n">
        <f aca="false">SUM(K3:K102)</f>
        <v>0</v>
      </c>
      <c r="L103" s="255" t="n">
        <f aca="false">SUM(L3:L102)</f>
        <v>0</v>
      </c>
      <c r="M103" s="255" t="n">
        <f aca="false">SUM(M3:M102)</f>
        <v>0</v>
      </c>
      <c r="N103" s="255" t="n">
        <f aca="false">SUM(N3:N102)</f>
        <v>0</v>
      </c>
      <c r="O103" s="255"/>
      <c r="P103" s="255"/>
      <c r="Q103" s="255" t="n">
        <f aca="false">SUM(Q3:Q102)</f>
        <v>0</v>
      </c>
      <c r="R103" s="255" t="n">
        <f aca="false">SUM(R3:R102)</f>
        <v>0</v>
      </c>
      <c r="S103" s="255" t="n">
        <f aca="false">SUM(S3:S102)</f>
        <v>0</v>
      </c>
      <c r="T103" s="255" t="n">
        <f aca="false">SUM(T3:T102)</f>
        <v>0</v>
      </c>
      <c r="U103" s="255" t="n">
        <f aca="false">SUM(U3:U102)</f>
        <v>0</v>
      </c>
      <c r="V103" s="255" t="n">
        <f aca="false">SUM(V3:V102)</f>
        <v>0</v>
      </c>
      <c r="W103" s="255" t="n">
        <f aca="false">SUM(W3:W102)</f>
        <v>0</v>
      </c>
      <c r="X103" s="255"/>
      <c r="Y103" s="255" t="n">
        <f aca="false">SUM(Y3:Y102)</f>
        <v>0</v>
      </c>
      <c r="Z103" s="255" t="n">
        <f aca="false">SUM(Z3:Z102)</f>
        <v>0</v>
      </c>
      <c r="AA103" s="255" t="n">
        <f aca="false">SUM(AA3:AA102)</f>
        <v>0</v>
      </c>
      <c r="AB103" s="255" t="n">
        <f aca="false">SUM(AB3:AB102)</f>
        <v>0</v>
      </c>
      <c r="AC103" s="255"/>
      <c r="AD103" s="255"/>
      <c r="AE103" s="255"/>
      <c r="AF103" s="255"/>
      <c r="AG103" s="255" t="n">
        <f aca="false">SUM(AG3:AG102)</f>
        <v>0</v>
      </c>
      <c r="AH103" s="255" t="n">
        <f aca="false">SUM(AH3:AH102)</f>
        <v>0</v>
      </c>
      <c r="AI103" s="255" t="n">
        <f aca="false">SUM(AI3:AI102)</f>
        <v>0</v>
      </c>
    </row>
  </sheetData>
  <mergeCells count="6">
    <mergeCell ref="A1:R1"/>
    <mergeCell ref="S1:AH1"/>
    <mergeCell ref="AI1:AI2"/>
    <mergeCell ref="AK4:AQ4"/>
    <mergeCell ref="AJ6:AJ23"/>
    <mergeCell ref="AJ24:AJ3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10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42" activeCellId="0" sqref="E42"/>
    </sheetView>
  </sheetViews>
  <sheetFormatPr defaultColWidth="8.84765625" defaultRowHeight="12.75" zeroHeight="false" outlineLevelRow="0" outlineLevelCol="0"/>
  <cols>
    <col collapsed="false" customWidth="true" hidden="false" outlineLevel="0" max="1" min="1" style="0" width="1.99"/>
    <col collapsed="false" customWidth="true" hidden="false" outlineLevel="0" max="2" min="2" style="0" width="9.4"/>
    <col collapsed="false" customWidth="true" hidden="false" outlineLevel="0" max="9" min="9" style="0" width="3.13"/>
    <col collapsed="false" customWidth="true" hidden="false" outlineLevel="0" max="10" min="10" style="0" width="9.84"/>
    <col collapsed="false" customWidth="true" hidden="false" outlineLevel="0" max="16" min="16" style="0" width="2.84"/>
    <col collapsed="false" customWidth="true" hidden="false" outlineLevel="0" max="17" min="17" style="0" width="10.4"/>
  </cols>
  <sheetData>
    <row r="1" customFormat="false" ht="12.75" hidden="false" customHeight="true" outlineLevel="0" collapsed="false">
      <c r="B1" s="256" t="s">
        <v>1108</v>
      </c>
      <c r="C1" s="256"/>
      <c r="D1" s="256"/>
      <c r="E1" s="256"/>
      <c r="F1" s="256"/>
      <c r="G1" s="256"/>
      <c r="H1" s="256"/>
      <c r="J1" s="256" t="s">
        <v>53</v>
      </c>
      <c r="K1" s="256"/>
      <c r="L1" s="256"/>
      <c r="M1" s="256"/>
      <c r="N1" s="256"/>
      <c r="O1" s="256"/>
      <c r="Q1" s="256" t="s">
        <v>1109</v>
      </c>
      <c r="R1" s="256"/>
      <c r="S1" s="256"/>
      <c r="T1" s="256"/>
      <c r="U1" s="256"/>
      <c r="V1" s="256"/>
    </row>
    <row r="2" customFormat="false" ht="15.75" hidden="false" customHeight="false" outlineLevel="0" collapsed="false">
      <c r="B2" s="257"/>
      <c r="C2" s="258" t="n">
        <v>10</v>
      </c>
      <c r="D2" s="258" t="n">
        <v>25</v>
      </c>
      <c r="E2" s="258" t="n">
        <v>50</v>
      </c>
      <c r="F2" s="258" t="n">
        <v>100</v>
      </c>
      <c r="G2" s="258" t="n">
        <v>200</v>
      </c>
      <c r="H2" s="258" t="n">
        <v>1</v>
      </c>
      <c r="J2" s="259" t="n">
        <v>10</v>
      </c>
      <c r="K2" s="259" t="n">
        <v>25</v>
      </c>
      <c r="L2" s="259" t="n">
        <v>50</v>
      </c>
      <c r="M2" s="259" t="n">
        <v>100</v>
      </c>
      <c r="N2" s="259" t="n">
        <v>200</v>
      </c>
      <c r="O2" s="259" t="n">
        <v>1000</v>
      </c>
      <c r="Q2" s="259" t="n">
        <v>10</v>
      </c>
      <c r="R2" s="259" t="n">
        <v>25</v>
      </c>
      <c r="S2" s="259" t="n">
        <v>50</v>
      </c>
      <c r="T2" s="259" t="n">
        <v>100</v>
      </c>
      <c r="U2" s="259" t="n">
        <v>200</v>
      </c>
      <c r="V2" s="259" t="n">
        <v>1000</v>
      </c>
    </row>
    <row r="3" customFormat="false" ht="15.75" hidden="false" customHeight="false" outlineLevel="0" collapsed="false">
      <c r="B3" s="260" t="s">
        <v>1110</v>
      </c>
      <c r="C3" s="261" t="n">
        <v>2.4</v>
      </c>
      <c r="D3" s="261" t="n">
        <v>2.7</v>
      </c>
      <c r="E3" s="261" t="n">
        <v>3.4</v>
      </c>
      <c r="F3" s="261" t="n">
        <v>4.3</v>
      </c>
      <c r="G3" s="261" t="n">
        <v>5.5</v>
      </c>
      <c r="H3" s="261" t="n">
        <v>11.8</v>
      </c>
      <c r="J3" s="262" t="str">
        <f aca="false">IF('Pedido e Cotação'!E13="","",IF(AND('Pedido e Cotação'!J13="RP-OPC",'Pedido e Cotação'!F13=10,Inosina!C3&lt;=50),Inosina!C3*C$3,IF(AND('Pedido e Cotação'!J13="HPLC",'Pedido e Cotação'!F13=10,Inosina!C3&lt;=50),Inosina!C3*C$7+185,IF(AND('Pedido e Cotação'!J13="RP-OPC",'Pedido e Cotação'!F13=10,Inosina!C3&gt;50,Inosina!C3&lt;=80),Inosina!C3*C$4,IF(AND('Pedido e Cotação'!J13="HPLC",'Pedido e Cotação'!F13=10,Inosina!C3&gt;50,Inosina!C3&lt;=80),Inosina!C3*C$7+185,IF(AND('Pedido e Cotação'!J13="RP-OPC",'Pedido e Cotação'!F13=10,Inosina!C3&gt;80),Inosina!C3*C$5,IF(AND('Pedido e Cotação'!J13="HPLC",'Pedido e Cotação'!F13=10,Inosina!C3&gt;80),Inosina!C3*C$7+185,"")))))))</f>
        <v/>
      </c>
      <c r="K3" s="262" t="str">
        <f aca="false">IF('Pedido e Cotação'!E13="","",IF(AND('Pedido e Cotação'!J13="RP-OPC",'Pedido e Cotação'!F13=25,Inosina!C3&lt;=50),Inosina!C3*D$3,IF(AND('Pedido e Cotação'!J13="HPLC",'Pedido e Cotação'!F13=25,Inosina!C3&lt;=50),Inosina!C3*D$7+185,IF(AND('Pedido e Cotação'!J13="RP-OPC",'Pedido e Cotação'!F13=25,Inosina!C3&gt;50,Inosina!C3&lt;=80),Inosina!C3*D$4,IF(AND('Pedido e Cotação'!J13="HPLC",'Pedido e Cotação'!F13=25,Inosina!C3&gt;50,Inosina!C3&lt;=80),Inosina!C3*D$7+185,IF(AND('Pedido e Cotação'!J13="RP-OPC",'Pedido e Cotação'!F13=25,Inosina!C3&gt;80),Inosina!C3*D$5,IF(AND('Pedido e Cotação'!J13="HPLC",'Pedido e Cotação'!F13=25,Inosina!C3&gt;80),Inosina!C3*D$7+185,"")))))))</f>
        <v/>
      </c>
      <c r="L3" s="262" t="str">
        <f aca="false">IF('Pedido e Cotação'!E13="","",IF(AND('Pedido e Cotação'!J13="RP-OPC",'Pedido e Cotação'!F13=50,Inosina!C3&lt;=50),Inosina!C3*E$3,IF(AND('Pedido e Cotação'!J13="HPLC",'Pedido e Cotação'!F13=50,Inosina!C3&lt;=50),Inosina!C3*E$7+185,IF(AND('Pedido e Cotação'!J13="RP-OPC",'Pedido e Cotação'!F13=50,Inosina!C3&gt;50,Inosina!C3&lt;=80),Inosina!C3*E$4,IF(AND('Pedido e Cotação'!J13="HPLC",'Pedido e Cotação'!F13=50,Inosina!C3&gt;50,Inosina!C3&lt;=80),Inosina!C3*E$7+185,IF(AND('Pedido e Cotação'!J13="RP-OPC",'Pedido e Cotação'!F13=50,Inosina!C3&gt;80),Inosina!C3*E$5,IF(AND('Pedido e Cotação'!J13="HPLC",'Pedido e Cotação'!F13=50,Inosina!C3&gt;80),Inosina!C3*E$7+185,"")))))))</f>
        <v/>
      </c>
      <c r="M3" s="262" t="str">
        <f aca="false">IF('Pedido e Cotação'!E13="","",IF(AND('Pedido e Cotação'!J13="RP-OPC",'Pedido e Cotação'!F13=100,Inosina!C3&lt;=50),Inosina!C3*F$3,IF(AND('Pedido e Cotação'!J13="HPLC",'Pedido e Cotação'!F13=100,Inosina!C3&lt;=50),Inosina!C3*F$7+185,IF(AND('Pedido e Cotação'!J13="RP-OPC",'Pedido e Cotação'!F13=100,Inosina!C3&gt;50,Inosina!C3&lt;=80),Inosina!C3*F$4,IF(AND('Pedido e Cotação'!J13="HPLC",'Pedido e Cotação'!F13=100,Inosina!C3&gt;50,Inosina!C3&lt;=80),Inosina!C3*F$7+185,IF(AND('Pedido e Cotação'!J13="RP-OPC",'Pedido e Cotação'!F13=100,Inosina!C3&gt;80),Inosina!C3*F$5,IF(AND('Pedido e Cotação'!J13="HPLC",'Pedido e Cotação'!F13=100,Inosina!C3&gt;80),Inosina!C3*F$7+185,"")))))))</f>
        <v/>
      </c>
      <c r="N3" s="262" t="str">
        <f aca="false">IF('Pedido e Cotação'!E13="","",IF(AND('Pedido e Cotação'!J13="RP-OPC",'Pedido e Cotação'!F13=200,Inosina!C3&lt;=50),Inosina!C3*G$3,IF(AND('Pedido e Cotação'!J13="HPLC",'Pedido e Cotação'!F13=200,Inosina!C3&lt;=50),Inosina!C3*G$7+185,IF(AND('Pedido e Cotação'!J13="RP-OPC",'Pedido e Cotação'!F13=200,Inosina!C3&gt;50,Inosina!C3&lt;=80),Inosina!C3*G$4,IF(AND('Pedido e Cotação'!J13="HPLC",'Pedido e Cotação'!F13=200,Inosina!C3&gt;50,Inosina!C3&lt;=80),Inosina!C3*G$7+185,IF(AND('Pedido e Cotação'!J13="RP-OPC",'Pedido e Cotação'!F13=200,Inosina!C3&gt;80),Inosina!C3*G$5,IF(AND('Pedido e Cotação'!J13="HPLC",'Pedido e Cotação'!F13=200,Inosina!C3&gt;80),Inosina!C3*G$7+185,"")))))))</f>
        <v/>
      </c>
      <c r="O3" s="262" t="str">
        <f aca="false">IF('Pedido e Cotação'!E13="","",IF(AND('Pedido e Cotação'!J13="RP-OPC",'Pedido e Cotação'!F13=1000,Inosina!C3&lt;=50),Inosina!C3*H$3,IF(AND('Pedido e Cotação'!J13="HPLC",'Pedido e Cotação'!F13=1000,Inosina!C3&lt;=50),Inosina!C3*H$7+185,IF(AND('Pedido e Cotação'!J13="RP-OPC",'Pedido e Cotação'!F13=1000,Inosina!C3&gt;50,Inosina!C3&lt;=80),Inosina!C3*H$4,IF(AND('Pedido e Cotação'!J13="HPLC",'Pedido e Cotação'!F13=1000,Inosina!C3&gt;50,Inosina!C3&lt;=80),Inosina!C3*H$7+185,IF(AND('Pedido e Cotação'!J13="RP-OPC",'Pedido e Cotação'!F13=1000,Inosina!C3&gt;80),Inosina!C3*H$5,IF(AND('Pedido e Cotação'!J13="HPLC",'Pedido e Cotação'!F13=1000,Inosina!C3&gt;80),Inosina!C3*H$7+185,"")))))))</f>
        <v/>
      </c>
      <c r="Q3" s="262" t="str">
        <f aca="false">IF('Pedido e Cotação'!E13="","",IF(AND('Pedido e Cotação'!J13="Dessalinizado",'Pedido e Cotação'!F13=10),Inosina!C3*C$7,""))</f>
        <v/>
      </c>
      <c r="R3" s="262" t="str">
        <f aca="false">IF('Pedido e Cotação'!E13="","",IF(AND('Pedido e Cotação'!J13="Dessalinizado",'Pedido e Cotação'!F13=25),Inosina!C3*D$7,""))</f>
        <v/>
      </c>
      <c r="S3" s="262" t="str">
        <f aca="false">IF('Pedido e Cotação'!E13="","",IF(AND('Pedido e Cotação'!J13="Dessalinizado",'Pedido e Cotação'!F13=50),Inosina!C3*E$7,""))</f>
        <v/>
      </c>
      <c r="T3" s="262" t="str">
        <f aca="false">IF('Pedido e Cotação'!E13="","",IF(AND('Pedido e Cotação'!J13="Dessalinizado",'Pedido e Cotação'!F13=100),Inosina!C3*F$7,""))</f>
        <v/>
      </c>
      <c r="U3" s="262" t="str">
        <f aca="false">IF('Pedido e Cotação'!E13="","",IF(AND('Pedido e Cotação'!J13="Dessalinizado",'Pedido e Cotação'!F13=200),Inosina!C3*G$7,""))</f>
        <v/>
      </c>
      <c r="V3" s="262" t="str">
        <f aca="false">IF('Pedido e Cotação'!E13="","",IF(AND('Pedido e Cotação'!J13="Dessalinizado",'Pedido e Cotação'!F13=1000),Inosina!C3*H$7,""))</f>
        <v/>
      </c>
    </row>
    <row r="4" customFormat="false" ht="15.75" hidden="false" customHeight="false" outlineLevel="0" collapsed="false">
      <c r="B4" s="260" t="s">
        <v>1111</v>
      </c>
      <c r="C4" s="261" t="n">
        <v>3</v>
      </c>
      <c r="D4" s="261" t="n">
        <v>3.4</v>
      </c>
      <c r="E4" s="261" t="n">
        <v>4.1</v>
      </c>
      <c r="F4" s="261" t="n">
        <v>4.9</v>
      </c>
      <c r="G4" s="261" t="n">
        <v>5.9</v>
      </c>
      <c r="H4" s="261" t="n">
        <v>12.1</v>
      </c>
      <c r="J4" s="262" t="str">
        <f aca="false">IF('Pedido e Cotação'!E14="","",IF(AND('Pedido e Cotação'!J14="RP-OPC",'Pedido e Cotação'!F14=10,Inosina!C4&lt;=50),Inosina!C4*C$3,IF(AND('Pedido e Cotação'!J14="HPLC",'Pedido e Cotação'!F14=10,Inosina!C4&lt;=50),Inosina!C4*C$7+185,IF(AND('Pedido e Cotação'!J14="RP-OPC",'Pedido e Cotação'!F14=10,Inosina!C4&gt;50,Inosina!C4&lt;=80),Inosina!C4*C$4,IF(AND('Pedido e Cotação'!J14="HPLC",'Pedido e Cotação'!F14=10,Inosina!C4&gt;50,Inosina!C4&lt;=80),Inosina!C4*C$7+185,IF(AND('Pedido e Cotação'!J14="RP-OPC",'Pedido e Cotação'!F14=10,Inosina!C4&gt;80),Inosina!C4*C$5,IF(AND('Pedido e Cotação'!J14="HPLC",'Pedido e Cotação'!F14=10,Inosina!C4&gt;80),Inosina!C4*C$7+185,"")))))))</f>
        <v/>
      </c>
      <c r="K4" s="262" t="str">
        <f aca="false">IF('Pedido e Cotação'!E14="","",IF(AND('Pedido e Cotação'!J14="RP-OPC",'Pedido e Cotação'!F14=25,Inosina!C4&lt;=50),Inosina!C4*D$3,IF(AND('Pedido e Cotação'!J14="HPLC",'Pedido e Cotação'!F14=25,Inosina!C4&lt;=50),Inosina!C4*D$7+185,IF(AND('Pedido e Cotação'!J14="RP-OPC",'Pedido e Cotação'!F14=25,Inosina!C4&gt;50,Inosina!C4&lt;=80),Inosina!C4*D$4,IF(AND('Pedido e Cotação'!J14="HPLC",'Pedido e Cotação'!F14=25,Inosina!C4&gt;50,Inosina!C4&lt;=80),Inosina!C4*D$7+185,IF(AND('Pedido e Cotação'!J14="RP-OPC",'Pedido e Cotação'!F14=25,Inosina!C4&gt;80),Inosina!C4*D$5,IF(AND('Pedido e Cotação'!J14="HPLC",'Pedido e Cotação'!F14=25,Inosina!C4&gt;80),Inosina!C4*D$7+185,"")))))))</f>
        <v/>
      </c>
      <c r="L4" s="262" t="str">
        <f aca="false">IF('Pedido e Cotação'!E14="","",IF(AND('Pedido e Cotação'!J14="RP-OPC",'Pedido e Cotação'!F14=50,Inosina!C4&lt;=50),Inosina!C4*E$3,IF(AND('Pedido e Cotação'!J14="HPLC",'Pedido e Cotação'!F14=50,Inosina!C4&lt;=50),Inosina!C4*E$7+185,IF(AND('Pedido e Cotação'!J14="RP-OPC",'Pedido e Cotação'!F14=50,Inosina!C4&gt;50,Inosina!C4&lt;=80),Inosina!C4*E$4,IF(AND('Pedido e Cotação'!J14="HPLC",'Pedido e Cotação'!F14=50,Inosina!C4&gt;50,Inosina!C4&lt;=80),Inosina!C4*E$7+185,IF(AND('Pedido e Cotação'!J14="RP-OPC",'Pedido e Cotação'!F14=50,Inosina!C4&gt;80),Inosina!C4*E$5,IF(AND('Pedido e Cotação'!J14="HPLC",'Pedido e Cotação'!F14=50,Inosina!C4&gt;80),Inosina!C4*E$7+185,"")))))))</f>
        <v/>
      </c>
      <c r="M4" s="262" t="str">
        <f aca="false">IF('Pedido e Cotação'!E14="","",IF(AND('Pedido e Cotação'!J14="RP-OPC",'Pedido e Cotação'!F14=100,Inosina!C4&lt;=50),Inosina!C4*F$3,IF(AND('Pedido e Cotação'!J14="HPLC",'Pedido e Cotação'!F14=100,Inosina!C4&lt;=50),Inosina!C4*F$7+185,IF(AND('Pedido e Cotação'!J14="RP-OPC",'Pedido e Cotação'!F14=100,Inosina!C4&gt;50,Inosina!C4&lt;=80),Inosina!C4*F$4,IF(AND('Pedido e Cotação'!J14="HPLC",'Pedido e Cotação'!F14=100,Inosina!C4&gt;50,Inosina!C4&lt;=80),Inosina!C4*F$7+185,IF(AND('Pedido e Cotação'!J14="RP-OPC",'Pedido e Cotação'!F14=100,Inosina!C4&gt;80),Inosina!C4*F$5,IF(AND('Pedido e Cotação'!J14="HPLC",'Pedido e Cotação'!F14=100,Inosina!C4&gt;80),Inosina!C4*F$7+185,"")))))))</f>
        <v/>
      </c>
      <c r="N4" s="262" t="str">
        <f aca="false">IF('Pedido e Cotação'!E14="","",IF(AND('Pedido e Cotação'!J14="RP-OPC",'Pedido e Cotação'!F14=200,Inosina!C4&lt;=50),Inosina!C4*G$3,IF(AND('Pedido e Cotação'!J14="HPLC",'Pedido e Cotação'!F14=200,Inosina!C4&lt;=50),Inosina!C4*G$7+185,IF(AND('Pedido e Cotação'!J14="RP-OPC",'Pedido e Cotação'!F14=200,Inosina!C4&gt;50,Inosina!C4&lt;=80),Inosina!C4*G$4,IF(AND('Pedido e Cotação'!J14="HPLC",'Pedido e Cotação'!F14=200,Inosina!C4&gt;50,Inosina!C4&lt;=80),Inosina!C4*G$7+185,IF(AND('Pedido e Cotação'!J14="RP-OPC",'Pedido e Cotação'!F14=200,Inosina!C4&gt;80),Inosina!C4*G$5,IF(AND('Pedido e Cotação'!J14="HPLC",'Pedido e Cotação'!F14=200,Inosina!C4&gt;80),Inosina!C4*G$7+185,"")))))))</f>
        <v/>
      </c>
      <c r="O4" s="262" t="str">
        <f aca="false">IF('Pedido e Cotação'!E14="","",IF(AND('Pedido e Cotação'!J14="RP-OPC",'Pedido e Cotação'!F14=1000,Inosina!C4&lt;=50),Inosina!C4*H$3,IF(AND('Pedido e Cotação'!J14="HPLC",'Pedido e Cotação'!F14=1000,Inosina!C4&lt;=50),Inosina!C4*H$7+185,IF(AND('Pedido e Cotação'!J14="RP-OPC",'Pedido e Cotação'!F14=1000,Inosina!C4&gt;50,Inosina!C4&lt;=80),Inosina!C4*H$4,IF(AND('Pedido e Cotação'!J14="HPLC",'Pedido e Cotação'!F14=1000,Inosina!C4&gt;50,Inosina!C4&lt;=80),Inosina!C4*H$7+185,IF(AND('Pedido e Cotação'!J14="RP-OPC",'Pedido e Cotação'!F14=1000,Inosina!C4&gt;80),Inosina!C4*H$5,IF(AND('Pedido e Cotação'!J14="HPLC",'Pedido e Cotação'!F14=1000,Inosina!C4&gt;80),Inosina!C4*H$7+185,"")))))))</f>
        <v/>
      </c>
      <c r="Q4" s="262" t="str">
        <f aca="false">IF('Pedido e Cotação'!E14="","",IF(AND('Pedido e Cotação'!J14="Dessalinizado",'Pedido e Cotação'!F14=10),Inosina!C4*C$7,""))</f>
        <v/>
      </c>
      <c r="R4" s="262" t="str">
        <f aca="false">IF('Pedido e Cotação'!E14="","",IF(AND('Pedido e Cotação'!J14="Dessalinizado",'Pedido e Cotação'!F14=25),Inosina!C4*D$7,""))</f>
        <v/>
      </c>
      <c r="S4" s="262" t="str">
        <f aca="false">IF('Pedido e Cotação'!E14="","",IF(AND('Pedido e Cotação'!J14="Dessalinizado",'Pedido e Cotação'!F14=50),Inosina!C4*E$7,""))</f>
        <v/>
      </c>
      <c r="T4" s="262" t="str">
        <f aca="false">IF('Pedido e Cotação'!E14="","",IF(AND('Pedido e Cotação'!J14="Dessalinizado",'Pedido e Cotação'!F14=100),Inosina!C4*F$7,""))</f>
        <v/>
      </c>
      <c r="U4" s="262" t="str">
        <f aca="false">IF('Pedido e Cotação'!E14="","",IF(AND('Pedido e Cotação'!J14="Dessalinizado",'Pedido e Cotação'!F14=200),Inosina!C4*G$7,""))</f>
        <v/>
      </c>
      <c r="V4" s="262" t="str">
        <f aca="false">IF('Pedido e Cotação'!E14="","",IF(AND('Pedido e Cotação'!J14="Dessalinizado",'Pedido e Cotação'!F14=1000),Inosina!C4*H$7,""))</f>
        <v/>
      </c>
    </row>
    <row r="5" customFormat="false" ht="15.75" hidden="false" customHeight="false" outlineLevel="0" collapsed="false">
      <c r="B5" s="260" t="s">
        <v>1112</v>
      </c>
      <c r="C5" s="261" t="n">
        <v>3.9</v>
      </c>
      <c r="D5" s="261" t="n">
        <v>4.5</v>
      </c>
      <c r="E5" s="261" t="n">
        <v>5.4</v>
      </c>
      <c r="F5" s="261" t="n">
        <v>5.8</v>
      </c>
      <c r="G5" s="261" t="n">
        <v>6.4</v>
      </c>
      <c r="H5" s="261" t="n">
        <v>12.4</v>
      </c>
      <c r="J5" s="262" t="str">
        <f aca="false">IF('Pedido e Cotação'!E15="","",IF(AND('Pedido e Cotação'!J15="RP-OPC",'Pedido e Cotação'!F15=10,Inosina!C5&lt;=50),Inosina!C5*C$3,IF(AND('Pedido e Cotação'!J15="HPLC",'Pedido e Cotação'!F15=10,Inosina!C5&lt;=50),Inosina!C5*C$7+185,IF(AND('Pedido e Cotação'!J15="RP-OPC",'Pedido e Cotação'!F15=10,Inosina!C5&gt;50,Inosina!C5&lt;=80),Inosina!C5*C$4,IF(AND('Pedido e Cotação'!J15="HPLC",'Pedido e Cotação'!F15=10,Inosina!C5&gt;50,Inosina!C5&lt;=80),Inosina!C5*C$7+185,IF(AND('Pedido e Cotação'!J15="RP-OPC",'Pedido e Cotação'!F15=10,Inosina!C5&gt;80),Inosina!C5*C$5,IF(AND('Pedido e Cotação'!J15="HPLC",'Pedido e Cotação'!F15=10,Inosina!C5&gt;80),Inosina!C5*C$7+185,"")))))))</f>
        <v/>
      </c>
      <c r="K5" s="262" t="str">
        <f aca="false">IF('Pedido e Cotação'!E15="","",IF(AND('Pedido e Cotação'!J15="RP-OPC",'Pedido e Cotação'!F15=25,Inosina!C5&lt;=50),Inosina!C5*D$3,IF(AND('Pedido e Cotação'!J15="HPLC",'Pedido e Cotação'!F15=25,Inosina!C5&lt;=50),Inosina!C5*D$7+185,IF(AND('Pedido e Cotação'!J15="RP-OPC",'Pedido e Cotação'!F15=25,Inosina!C5&gt;50,Inosina!C5&lt;=80),Inosina!C5*D$4,IF(AND('Pedido e Cotação'!J15="HPLC",'Pedido e Cotação'!F15=25,Inosina!C5&gt;50,Inosina!C5&lt;=80),Inosina!C5*D$7+185,IF(AND('Pedido e Cotação'!J15="RP-OPC",'Pedido e Cotação'!F15=25,Inosina!C5&gt;80),Inosina!C5*D$5,IF(AND('Pedido e Cotação'!J15="HPLC",'Pedido e Cotação'!F15=25,Inosina!C5&gt;80),Inosina!C5*D$7+185,"")))))))</f>
        <v/>
      </c>
      <c r="L5" s="262" t="str">
        <f aca="false">IF('Pedido e Cotação'!E15="","",IF(AND('Pedido e Cotação'!J15="RP-OPC",'Pedido e Cotação'!F15=50,Inosina!C5&lt;=50),Inosina!C5*E$3,IF(AND('Pedido e Cotação'!J15="HPLC",'Pedido e Cotação'!F15=50,Inosina!C5&lt;=50),Inosina!C5*E$7+185,IF(AND('Pedido e Cotação'!J15="RP-OPC",'Pedido e Cotação'!F15=50,Inosina!C5&gt;50,Inosina!C5&lt;=80),Inosina!C5*E$4,IF(AND('Pedido e Cotação'!J15="HPLC",'Pedido e Cotação'!F15=50,Inosina!C5&gt;50,Inosina!C5&lt;=80),Inosina!C5*E$7+185,IF(AND('Pedido e Cotação'!J15="RP-OPC",'Pedido e Cotação'!F15=50,Inosina!C5&gt;80),Inosina!C5*E$5,IF(AND('Pedido e Cotação'!J15="HPLC",'Pedido e Cotação'!F15=50,Inosina!C5&gt;80),Inosina!C5*E$7+185,"")))))))</f>
        <v/>
      </c>
      <c r="M5" s="262" t="str">
        <f aca="false">IF('Pedido e Cotação'!E15="","",IF(AND('Pedido e Cotação'!J15="RP-OPC",'Pedido e Cotação'!F15=100,Inosina!C5&lt;=50),Inosina!C5*F$3,IF(AND('Pedido e Cotação'!J15="HPLC",'Pedido e Cotação'!F15=100,Inosina!C5&lt;=50),Inosina!C5*F$7+185,IF(AND('Pedido e Cotação'!J15="RP-OPC",'Pedido e Cotação'!F15=100,Inosina!C5&gt;50,Inosina!C5&lt;=80),Inosina!C5*F$4,IF(AND('Pedido e Cotação'!J15="HPLC",'Pedido e Cotação'!F15=100,Inosina!C5&gt;50,Inosina!C5&lt;=80),Inosina!C5*F$7+185,IF(AND('Pedido e Cotação'!J15="RP-OPC",'Pedido e Cotação'!F15=100,Inosina!C5&gt;80),Inosina!C5*F$5,IF(AND('Pedido e Cotação'!J15="HPLC",'Pedido e Cotação'!F15=100,Inosina!C5&gt;80),Inosina!C5*F$7+185,"")))))))</f>
        <v/>
      </c>
      <c r="N5" s="262" t="str">
        <f aca="false">IF('Pedido e Cotação'!E15="","",IF(AND('Pedido e Cotação'!J15="RP-OPC",'Pedido e Cotação'!F15=200,Inosina!C5&lt;=50),Inosina!C5*G$3,IF(AND('Pedido e Cotação'!J15="HPLC",'Pedido e Cotação'!F15=200,Inosina!C5&lt;=50),Inosina!C5*G$7+185,IF(AND('Pedido e Cotação'!J15="RP-OPC",'Pedido e Cotação'!F15=200,Inosina!C5&gt;50,Inosina!C5&lt;=80),Inosina!C5*G$4,IF(AND('Pedido e Cotação'!J15="HPLC",'Pedido e Cotação'!F15=200,Inosina!C5&gt;50,Inosina!C5&lt;=80),Inosina!C5*G$7+185,IF(AND('Pedido e Cotação'!J15="RP-OPC",'Pedido e Cotação'!F15=200,Inosina!C5&gt;80),Inosina!C5*G$5,IF(AND('Pedido e Cotação'!J15="HPLC",'Pedido e Cotação'!F15=200,Inosina!C5&gt;80),Inosina!C5*G$7+185,"")))))))</f>
        <v/>
      </c>
      <c r="O5" s="262" t="str">
        <f aca="false">IF('Pedido e Cotação'!E15="","",IF(AND('Pedido e Cotação'!J15="RP-OPC",'Pedido e Cotação'!F15=1000,Inosina!C5&lt;=50),Inosina!C5*H$3,IF(AND('Pedido e Cotação'!J15="HPLC",'Pedido e Cotação'!F15=1000,Inosina!C5&lt;=50),Inosina!C5*H$7+185,IF(AND('Pedido e Cotação'!J15="RP-OPC",'Pedido e Cotação'!F15=1000,Inosina!C5&gt;50,Inosina!C5&lt;=80),Inosina!C5*H$4,IF(AND('Pedido e Cotação'!J15="HPLC",'Pedido e Cotação'!F15=1000,Inosina!C5&gt;50,Inosina!C5&lt;=80),Inosina!C5*H$7+185,IF(AND('Pedido e Cotação'!J15="RP-OPC",'Pedido e Cotação'!F15=1000,Inosina!C5&gt;80),Inosina!C5*H$5,IF(AND('Pedido e Cotação'!J15="HPLC",'Pedido e Cotação'!F15=1000,Inosina!C5&gt;80),Inosina!C5*H$7+185,"")))))))</f>
        <v/>
      </c>
      <c r="Q5" s="262" t="str">
        <f aca="false">IF('Pedido e Cotação'!E15="","",IF(AND('Pedido e Cotação'!J15="Dessalinizado",'Pedido e Cotação'!F15=10),Inosina!C5*C$7,""))</f>
        <v/>
      </c>
      <c r="R5" s="262" t="str">
        <f aca="false">IF('Pedido e Cotação'!E15="","",IF(AND('Pedido e Cotação'!J15="Dessalinizado",'Pedido e Cotação'!F15=25),Inosina!C5*D$7,""))</f>
        <v/>
      </c>
      <c r="S5" s="262" t="str">
        <f aca="false">IF('Pedido e Cotação'!E15="","",IF(AND('Pedido e Cotação'!J15="Dessalinizado",'Pedido e Cotação'!F15=50),Inosina!C5*E$7,""))</f>
        <v/>
      </c>
      <c r="T5" s="262" t="str">
        <f aca="false">IF('Pedido e Cotação'!E15="","",IF(AND('Pedido e Cotação'!J15="Dessalinizado",'Pedido e Cotação'!F15=100),Inosina!C5*F$7,""))</f>
        <v/>
      </c>
      <c r="U5" s="262" t="str">
        <f aca="false">IF('Pedido e Cotação'!E15="","",IF(AND('Pedido e Cotação'!J15="Dessalinizado",'Pedido e Cotação'!F15=200),Inosina!C5*G$7,""))</f>
        <v/>
      </c>
      <c r="V5" s="262" t="str">
        <f aca="false">IF('Pedido e Cotação'!E15="","",IF(AND('Pedido e Cotação'!J15="Dessalinizado",'Pedido e Cotação'!F15=1000),Inosina!C5*H$7,""))</f>
        <v/>
      </c>
    </row>
    <row r="6" customFormat="false" ht="15.75" hidden="false" customHeight="false" outlineLevel="0" collapsed="false">
      <c r="J6" s="262" t="str">
        <f aca="false">IF('Pedido e Cotação'!E16="","",IF(AND('Pedido e Cotação'!J16="RP-OPC",'Pedido e Cotação'!F16=10,Inosina!C6&lt;=50),Inosina!C6*C$3,IF(AND('Pedido e Cotação'!J16="HPLC",'Pedido e Cotação'!F16=10,Inosina!C6&lt;=50),Inosina!C6*C$7+185,IF(AND('Pedido e Cotação'!J16="RP-OPC",'Pedido e Cotação'!F16=10,Inosina!C6&gt;50,Inosina!C6&lt;=80),Inosina!C6*C$4,IF(AND('Pedido e Cotação'!J16="HPLC",'Pedido e Cotação'!F16=10,Inosina!C6&gt;50,Inosina!C6&lt;=80),Inosina!C6*C$7+185,IF(AND('Pedido e Cotação'!J16="RP-OPC",'Pedido e Cotação'!F16=10,Inosina!C6&gt;80),Inosina!C6*C$5,IF(AND('Pedido e Cotação'!J16="HPLC",'Pedido e Cotação'!F16=10,Inosina!C6&gt;80),Inosina!C6*C$7+185,"")))))))</f>
        <v/>
      </c>
      <c r="K6" s="262" t="str">
        <f aca="false">IF('Pedido e Cotação'!E16="","",IF(AND('Pedido e Cotação'!J16="RP-OPC",'Pedido e Cotação'!F16=25,Inosina!C6&lt;=50),Inosina!C6*D$3,IF(AND('Pedido e Cotação'!J16="HPLC",'Pedido e Cotação'!F16=25,Inosina!C6&lt;=50),Inosina!C6*D$7+185,IF(AND('Pedido e Cotação'!J16="RP-OPC",'Pedido e Cotação'!F16=25,Inosina!C6&gt;50,Inosina!C6&lt;=80),Inosina!C6*D$4,IF(AND('Pedido e Cotação'!J16="HPLC",'Pedido e Cotação'!F16=25,Inosina!C6&gt;50,Inosina!C6&lt;=80),Inosina!C6*D$7+185,IF(AND('Pedido e Cotação'!J16="RP-OPC",'Pedido e Cotação'!F16=25,Inosina!C6&gt;80),Inosina!C6*D$5,IF(AND('Pedido e Cotação'!J16="HPLC",'Pedido e Cotação'!F16=25,Inosina!C6&gt;80),Inosina!C6*D$7+185,"")))))))</f>
        <v/>
      </c>
      <c r="L6" s="262" t="str">
        <f aca="false">IF('Pedido e Cotação'!E16="","",IF(AND('Pedido e Cotação'!J16="RP-OPC",'Pedido e Cotação'!F16=50,Inosina!C6&lt;=50),Inosina!C6*E$3,IF(AND('Pedido e Cotação'!J16="HPLC",'Pedido e Cotação'!F16=50,Inosina!C6&lt;=50),Inosina!C6*E$7+185,IF(AND('Pedido e Cotação'!J16="RP-OPC",'Pedido e Cotação'!F16=50,Inosina!C6&gt;50,Inosina!C6&lt;=80),Inosina!C6*E$4,IF(AND('Pedido e Cotação'!J16="HPLC",'Pedido e Cotação'!F16=50,Inosina!C6&gt;50,Inosina!C6&lt;=80),Inosina!C6*E$7+185,IF(AND('Pedido e Cotação'!J16="RP-OPC",'Pedido e Cotação'!F16=50,Inosina!C6&gt;80),Inosina!C6*E$5,IF(AND('Pedido e Cotação'!J16="HPLC",'Pedido e Cotação'!F16=50,Inosina!C6&gt;80),Inosina!C6*E$7+185,"")))))))</f>
        <v/>
      </c>
      <c r="M6" s="262" t="str">
        <f aca="false">IF('Pedido e Cotação'!E16="","",IF(AND('Pedido e Cotação'!J16="RP-OPC",'Pedido e Cotação'!F16=100,Inosina!C6&lt;=50),Inosina!C6*F$3,IF(AND('Pedido e Cotação'!J16="HPLC",'Pedido e Cotação'!F16=100,Inosina!C6&lt;=50),Inosina!C6*F$7+185,IF(AND('Pedido e Cotação'!J16="RP-OPC",'Pedido e Cotação'!F16=100,Inosina!C6&gt;50,Inosina!C6&lt;=80),Inosina!C6*F$4,IF(AND('Pedido e Cotação'!J16="HPLC",'Pedido e Cotação'!F16=100,Inosina!C6&gt;50,Inosina!C6&lt;=80),Inosina!C6*F$7+185,IF(AND('Pedido e Cotação'!J16="RP-OPC",'Pedido e Cotação'!F16=100,Inosina!C6&gt;80),Inosina!C6*F$5,IF(AND('Pedido e Cotação'!J16="HPLC",'Pedido e Cotação'!F16=100,Inosina!C6&gt;80),Inosina!C6*F$7+185,"")))))))</f>
        <v/>
      </c>
      <c r="N6" s="262" t="str">
        <f aca="false">IF('Pedido e Cotação'!E16="","",IF(AND('Pedido e Cotação'!J16="RP-OPC",'Pedido e Cotação'!F16=200,Inosina!C6&lt;=50),Inosina!C6*G$3,IF(AND('Pedido e Cotação'!J16="HPLC",'Pedido e Cotação'!F16=200,Inosina!C6&lt;=50),Inosina!C6*G$7+185,IF(AND('Pedido e Cotação'!J16="RP-OPC",'Pedido e Cotação'!F16=200,Inosina!C6&gt;50,Inosina!C6&lt;=80),Inosina!C6*G$4,IF(AND('Pedido e Cotação'!J16="HPLC",'Pedido e Cotação'!F16=200,Inosina!C6&gt;50,Inosina!C6&lt;=80),Inosina!C6*G$7+185,IF(AND('Pedido e Cotação'!J16="RP-OPC",'Pedido e Cotação'!F16=200,Inosina!C6&gt;80),Inosina!C6*G$5,IF(AND('Pedido e Cotação'!J16="HPLC",'Pedido e Cotação'!F16=200,Inosina!C6&gt;80),Inosina!C6*G$7+185,"")))))))</f>
        <v/>
      </c>
      <c r="O6" s="262" t="str">
        <f aca="false">IF('Pedido e Cotação'!E16="","",IF(AND('Pedido e Cotação'!J16="RP-OPC",'Pedido e Cotação'!F16=1000,Inosina!C6&lt;=50),Inosina!C6*H$3,IF(AND('Pedido e Cotação'!J16="HPLC",'Pedido e Cotação'!F16=1000,Inosina!C6&lt;=50),Inosina!C6*H$7+185,IF(AND('Pedido e Cotação'!J16="RP-OPC",'Pedido e Cotação'!F16=1000,Inosina!C6&gt;50,Inosina!C6&lt;=80),Inosina!C6*H$4,IF(AND('Pedido e Cotação'!J16="HPLC",'Pedido e Cotação'!F16=1000,Inosina!C6&gt;50,Inosina!C6&lt;=80),Inosina!C6*H$7+185,IF(AND('Pedido e Cotação'!J16="RP-OPC",'Pedido e Cotação'!F16=1000,Inosina!C6&gt;80),Inosina!C6*H$5,IF(AND('Pedido e Cotação'!J16="HPLC",'Pedido e Cotação'!F16=1000,Inosina!C6&gt;80),Inosina!C6*H$7+185,"")))))))</f>
        <v/>
      </c>
      <c r="Q6" s="262" t="str">
        <f aca="false">IF('Pedido e Cotação'!E16="","",IF(AND('Pedido e Cotação'!J16="Dessalinizado",'Pedido e Cotação'!F16=10),Inosina!C6*C$7,""))</f>
        <v/>
      </c>
      <c r="R6" s="262" t="str">
        <f aca="false">IF('Pedido e Cotação'!E16="","",IF(AND('Pedido e Cotação'!J16="Dessalinizado",'Pedido e Cotação'!F16=25),Inosina!C6*D$7,""))</f>
        <v/>
      </c>
      <c r="S6" s="262" t="str">
        <f aca="false">IF('Pedido e Cotação'!E16="","",IF(AND('Pedido e Cotação'!J16="Dessalinizado",'Pedido e Cotação'!F16=50),Inosina!C6*E$7,""))</f>
        <v/>
      </c>
      <c r="T6" s="262" t="str">
        <f aca="false">IF('Pedido e Cotação'!E16="","",IF(AND('Pedido e Cotação'!J16="Dessalinizado",'Pedido e Cotação'!F16=100),Inosina!C6*F$7,""))</f>
        <v/>
      </c>
      <c r="U6" s="262" t="str">
        <f aca="false">IF('Pedido e Cotação'!E16="","",IF(AND('Pedido e Cotação'!J16="Dessalinizado",'Pedido e Cotação'!F16=200),Inosina!C6*G$7,""))</f>
        <v/>
      </c>
      <c r="V6" s="262" t="str">
        <f aca="false">IF('Pedido e Cotação'!E16="","",IF(AND('Pedido e Cotação'!J16="Dessalinizado",'Pedido e Cotação'!F16=1000),Inosina!C6*H$7,""))</f>
        <v/>
      </c>
    </row>
    <row r="7" customFormat="false" ht="15.75" hidden="false" customHeight="false" outlineLevel="0" collapsed="false">
      <c r="B7" s="263" t="s">
        <v>1113</v>
      </c>
      <c r="C7" s="261" t="n">
        <v>1.35</v>
      </c>
      <c r="D7" s="261" t="n">
        <v>1.35</v>
      </c>
      <c r="E7" s="261" t="n">
        <v>2.3</v>
      </c>
      <c r="F7" s="261" t="n">
        <v>3.25</v>
      </c>
      <c r="G7" s="261" t="n">
        <v>4.35</v>
      </c>
      <c r="H7" s="261" t="n">
        <v>10.7</v>
      </c>
      <c r="J7" s="262" t="str">
        <f aca="false">IF('Pedido e Cotação'!E17="","",IF(AND('Pedido e Cotação'!J17="RP-OPC",'Pedido e Cotação'!F17=10,Inosina!C7&lt;=50),Inosina!C7*C$3,IF(AND('Pedido e Cotação'!J17="HPLC",'Pedido e Cotação'!F17=10,Inosina!C7&lt;=50),Inosina!C7*C$7+185,IF(AND('Pedido e Cotação'!J17="RP-OPC",'Pedido e Cotação'!F17=10,Inosina!C7&gt;50,Inosina!C7&lt;=80),Inosina!C7*C$4,IF(AND('Pedido e Cotação'!J17="HPLC",'Pedido e Cotação'!F17=10,Inosina!C7&gt;50,Inosina!C7&lt;=80),Inosina!C7*C$7+185,IF(AND('Pedido e Cotação'!J17="RP-OPC",'Pedido e Cotação'!F17=10,Inosina!C7&gt;80),Inosina!C7*C$5,IF(AND('Pedido e Cotação'!J17="HPLC",'Pedido e Cotação'!F17=10,Inosina!C7&gt;80),Inosina!C7*C$7+185,"")))))))</f>
        <v/>
      </c>
      <c r="K7" s="262" t="str">
        <f aca="false">IF('Pedido e Cotação'!E17="","",IF(AND('Pedido e Cotação'!J17="RP-OPC",'Pedido e Cotação'!F17=25,Inosina!C7&lt;=50),Inosina!C7*D$3,IF(AND('Pedido e Cotação'!J17="HPLC",'Pedido e Cotação'!F17=25,Inosina!C7&lt;=50),Inosina!C7*D$7+185,IF(AND('Pedido e Cotação'!J17="RP-OPC",'Pedido e Cotação'!F17=25,Inosina!C7&gt;50,Inosina!C7&lt;=80),Inosina!C7*D$4,IF(AND('Pedido e Cotação'!J17="HPLC",'Pedido e Cotação'!F17=25,Inosina!C7&gt;50,Inosina!C7&lt;=80),Inosina!C7*D$7+185,IF(AND('Pedido e Cotação'!J17="RP-OPC",'Pedido e Cotação'!F17=25,Inosina!C7&gt;80),Inosina!C7*D$5,IF(AND('Pedido e Cotação'!J17="HPLC",'Pedido e Cotação'!F17=25,Inosina!C7&gt;80),Inosina!C7*D$7+185,"")))))))</f>
        <v/>
      </c>
      <c r="L7" s="262" t="str">
        <f aca="false">IF('Pedido e Cotação'!E17="","",IF(AND('Pedido e Cotação'!J17="RP-OPC",'Pedido e Cotação'!F17=50,Inosina!C7&lt;=50),Inosina!C7*E$3,IF(AND('Pedido e Cotação'!J17="HPLC",'Pedido e Cotação'!F17=50,Inosina!C7&lt;=50),Inosina!C7*E$7+185,IF(AND('Pedido e Cotação'!J17="RP-OPC",'Pedido e Cotação'!F17=50,Inosina!C7&gt;50,Inosina!C7&lt;=80),Inosina!C7*E$4,IF(AND('Pedido e Cotação'!J17="HPLC",'Pedido e Cotação'!F17=50,Inosina!C7&gt;50,Inosina!C7&lt;=80),Inosina!C7*E$7+185,IF(AND('Pedido e Cotação'!J17="RP-OPC",'Pedido e Cotação'!F17=50,Inosina!C7&gt;80),Inosina!C7*E$5,IF(AND('Pedido e Cotação'!J17="HPLC",'Pedido e Cotação'!F17=50,Inosina!C7&gt;80),Inosina!C7*E$7+185,"")))))))</f>
        <v/>
      </c>
      <c r="M7" s="262" t="str">
        <f aca="false">IF('Pedido e Cotação'!E17="","",IF(AND('Pedido e Cotação'!J17="RP-OPC",'Pedido e Cotação'!F17=100,Inosina!C7&lt;=50),Inosina!C7*F$3,IF(AND('Pedido e Cotação'!J17="HPLC",'Pedido e Cotação'!F17=100,Inosina!C7&lt;=50),Inosina!C7*F$7+185,IF(AND('Pedido e Cotação'!J17="RP-OPC",'Pedido e Cotação'!F17=100,Inosina!C7&gt;50,Inosina!C7&lt;=80),Inosina!C7*F$4,IF(AND('Pedido e Cotação'!J17="HPLC",'Pedido e Cotação'!F17=100,Inosina!C7&gt;50,Inosina!C7&lt;=80),Inosina!C7*F$7+185,IF(AND('Pedido e Cotação'!J17="RP-OPC",'Pedido e Cotação'!F17=100,Inosina!C7&gt;80),Inosina!C7*F$5,IF(AND('Pedido e Cotação'!J17="HPLC",'Pedido e Cotação'!F17=100,Inosina!C7&gt;80),Inosina!C7*F$7+185,"")))))))</f>
        <v/>
      </c>
      <c r="N7" s="262" t="str">
        <f aca="false">IF('Pedido e Cotação'!E17="","",IF(AND('Pedido e Cotação'!J17="RP-OPC",'Pedido e Cotação'!F17=200,Inosina!C7&lt;=50),Inosina!C7*G$3,IF(AND('Pedido e Cotação'!J17="HPLC",'Pedido e Cotação'!F17=200,Inosina!C7&lt;=50),Inosina!C7*G$7+185,IF(AND('Pedido e Cotação'!J17="RP-OPC",'Pedido e Cotação'!F17=200,Inosina!C7&gt;50,Inosina!C7&lt;=80),Inosina!C7*G$4,IF(AND('Pedido e Cotação'!J17="HPLC",'Pedido e Cotação'!F17=200,Inosina!C7&gt;50,Inosina!C7&lt;=80),Inosina!C7*G$7+185,IF(AND('Pedido e Cotação'!J17="RP-OPC",'Pedido e Cotação'!F17=200,Inosina!C7&gt;80),Inosina!C7*G$5,IF(AND('Pedido e Cotação'!J17="HPLC",'Pedido e Cotação'!F17=200,Inosina!C7&gt;80),Inosina!C7*G$7+185,"")))))))</f>
        <v/>
      </c>
      <c r="O7" s="262" t="str">
        <f aca="false">IF('Pedido e Cotação'!E17="","",IF(AND('Pedido e Cotação'!J17="RP-OPC",'Pedido e Cotação'!F17=1000,Inosina!C7&lt;=50),Inosina!C7*H$3,IF(AND('Pedido e Cotação'!J17="HPLC",'Pedido e Cotação'!F17=1000,Inosina!C7&lt;=50),Inosina!C7*H$7+185,IF(AND('Pedido e Cotação'!J17="RP-OPC",'Pedido e Cotação'!F17=1000,Inosina!C7&gt;50,Inosina!C7&lt;=80),Inosina!C7*H$4,IF(AND('Pedido e Cotação'!J17="HPLC",'Pedido e Cotação'!F17=1000,Inosina!C7&gt;50,Inosina!C7&lt;=80),Inosina!C7*H$7+185,IF(AND('Pedido e Cotação'!J17="RP-OPC",'Pedido e Cotação'!F17=1000,Inosina!C7&gt;80),Inosina!C7*H$5,IF(AND('Pedido e Cotação'!J17="HPLC",'Pedido e Cotação'!F17=1000,Inosina!C7&gt;80),Inosina!C7*H$7+185,"")))))))</f>
        <v/>
      </c>
      <c r="Q7" s="262" t="str">
        <f aca="false">IF('Pedido e Cotação'!E17="","",IF(AND('Pedido e Cotação'!J17="Dessalinizado",'Pedido e Cotação'!F17=10),Inosina!C7*C$7,""))</f>
        <v/>
      </c>
      <c r="R7" s="262" t="str">
        <f aca="false">IF('Pedido e Cotação'!E17="","",IF(AND('Pedido e Cotação'!J17="Dessalinizado",'Pedido e Cotação'!F17=25),Inosina!C7*D$7,""))</f>
        <v/>
      </c>
      <c r="S7" s="262" t="str">
        <f aca="false">IF('Pedido e Cotação'!E17="","",IF(AND('Pedido e Cotação'!J17="Dessalinizado",'Pedido e Cotação'!F17=50),Inosina!C7*E$7,""))</f>
        <v/>
      </c>
      <c r="T7" s="262" t="str">
        <f aca="false">IF('Pedido e Cotação'!E17="","",IF(AND('Pedido e Cotação'!J17="Dessalinizado",'Pedido e Cotação'!F17=100),Inosina!C7*F$7,""))</f>
        <v/>
      </c>
      <c r="U7" s="262" t="str">
        <f aca="false">IF('Pedido e Cotação'!E17="","",IF(AND('Pedido e Cotação'!J17="Dessalinizado",'Pedido e Cotação'!F17=200),Inosina!C7*G$7,""))</f>
        <v/>
      </c>
      <c r="V7" s="262" t="str">
        <f aca="false">IF('Pedido e Cotação'!E17="","",IF(AND('Pedido e Cotação'!J17="Dessalinizado",'Pedido e Cotação'!F17=1000),Inosina!C7*H$7,""))</f>
        <v/>
      </c>
    </row>
    <row r="8" customFormat="false" ht="15.75" hidden="false" customHeight="false" outlineLevel="0" collapsed="false">
      <c r="J8" s="262" t="str">
        <f aca="false">IF('Pedido e Cotação'!E18="","",IF(AND('Pedido e Cotação'!J18="RP-OPC",'Pedido e Cotação'!F18=10,Inosina!C8&lt;=50),Inosina!C8*C$3,IF(AND('Pedido e Cotação'!J18="HPLC",'Pedido e Cotação'!F18=10,Inosina!C8&lt;=50),Inosina!C8*C$7+185,IF(AND('Pedido e Cotação'!J18="RP-OPC",'Pedido e Cotação'!F18=10,Inosina!C8&gt;50,Inosina!C8&lt;=80),Inosina!C8*C$4,IF(AND('Pedido e Cotação'!J18="HPLC",'Pedido e Cotação'!F18=10,Inosina!C8&gt;50,Inosina!C8&lt;=80),Inosina!C8*C$7+185,IF(AND('Pedido e Cotação'!J18="RP-OPC",'Pedido e Cotação'!F18=10,Inosina!C8&gt;80),Inosina!C8*C$5,IF(AND('Pedido e Cotação'!J18="HPLC",'Pedido e Cotação'!F18=10,Inosina!C8&gt;80),Inosina!C8*C$7+185,"")))))))</f>
        <v/>
      </c>
      <c r="K8" s="262" t="str">
        <f aca="false">IF('Pedido e Cotação'!E18="","",IF(AND('Pedido e Cotação'!J18="RP-OPC",'Pedido e Cotação'!F18=25,Inosina!C8&lt;=50),Inosina!C8*D$3,IF(AND('Pedido e Cotação'!J18="HPLC",'Pedido e Cotação'!F18=25,Inosina!C8&lt;=50),Inosina!C8*D$7+185,IF(AND('Pedido e Cotação'!J18="RP-OPC",'Pedido e Cotação'!F18=25,Inosina!C8&gt;50,Inosina!C8&lt;=80),Inosina!C8*D$4,IF(AND('Pedido e Cotação'!J18="HPLC",'Pedido e Cotação'!F18=25,Inosina!C8&gt;50,Inosina!C8&lt;=80),Inosina!C8*D$7+185,IF(AND('Pedido e Cotação'!J18="RP-OPC",'Pedido e Cotação'!F18=25,Inosina!C8&gt;80),Inosina!C8*D$5,IF(AND('Pedido e Cotação'!J18="HPLC",'Pedido e Cotação'!F18=25,Inosina!C8&gt;80),Inosina!C8*D$7+185,"")))))))</f>
        <v/>
      </c>
      <c r="L8" s="262" t="str">
        <f aca="false">IF('Pedido e Cotação'!E18="","",IF(AND('Pedido e Cotação'!J18="RP-OPC",'Pedido e Cotação'!F18=50,Inosina!C8&lt;=50),Inosina!C8*E$3,IF(AND('Pedido e Cotação'!J18="HPLC",'Pedido e Cotação'!F18=50,Inosina!C8&lt;=50),Inosina!C8*E$7+185,IF(AND('Pedido e Cotação'!J18="RP-OPC",'Pedido e Cotação'!F18=50,Inosina!C8&gt;50,Inosina!C8&lt;=80),Inosina!C8*E$4,IF(AND('Pedido e Cotação'!J18="HPLC",'Pedido e Cotação'!F18=50,Inosina!C8&gt;50,Inosina!C8&lt;=80),Inosina!C8*E$7+185,IF(AND('Pedido e Cotação'!J18="RP-OPC",'Pedido e Cotação'!F18=50,Inosina!C8&gt;80),Inosina!C8*E$5,IF(AND('Pedido e Cotação'!J18="HPLC",'Pedido e Cotação'!F18=50,Inosina!C8&gt;80),Inosina!C8*E$7+185,"")))))))</f>
        <v/>
      </c>
      <c r="M8" s="262" t="str">
        <f aca="false">IF('Pedido e Cotação'!E18="","",IF(AND('Pedido e Cotação'!J18="RP-OPC",'Pedido e Cotação'!F18=100,Inosina!C8&lt;=50),Inosina!C8*F$3,IF(AND('Pedido e Cotação'!J18="HPLC",'Pedido e Cotação'!F18=100,Inosina!C8&lt;=50),Inosina!C8*F$7+185,IF(AND('Pedido e Cotação'!J18="RP-OPC",'Pedido e Cotação'!F18=100,Inosina!C8&gt;50,Inosina!C8&lt;=80),Inosina!C8*F$4,IF(AND('Pedido e Cotação'!J18="HPLC",'Pedido e Cotação'!F18=100,Inosina!C8&gt;50,Inosina!C8&lt;=80),Inosina!C8*F$7+185,IF(AND('Pedido e Cotação'!J18="RP-OPC",'Pedido e Cotação'!F18=100,Inosina!C8&gt;80),Inosina!C8*F$5,IF(AND('Pedido e Cotação'!J18="HPLC",'Pedido e Cotação'!F18=100,Inosina!C8&gt;80),Inosina!C8*F$7+185,"")))))))</f>
        <v/>
      </c>
      <c r="N8" s="262" t="str">
        <f aca="false">IF('Pedido e Cotação'!E18="","",IF(AND('Pedido e Cotação'!J18="RP-OPC",'Pedido e Cotação'!F18=200,Inosina!C8&lt;=50),Inosina!C8*G$3,IF(AND('Pedido e Cotação'!J18="HPLC",'Pedido e Cotação'!F18=200,Inosina!C8&lt;=50),Inosina!C8*G$7+185,IF(AND('Pedido e Cotação'!J18="RP-OPC",'Pedido e Cotação'!F18=200,Inosina!C8&gt;50,Inosina!C8&lt;=80),Inosina!C8*G$4,IF(AND('Pedido e Cotação'!J18="HPLC",'Pedido e Cotação'!F18=200,Inosina!C8&gt;50,Inosina!C8&lt;=80),Inosina!C8*G$7+185,IF(AND('Pedido e Cotação'!J18="RP-OPC",'Pedido e Cotação'!F18=200,Inosina!C8&gt;80),Inosina!C8*G$5,IF(AND('Pedido e Cotação'!J18="HPLC",'Pedido e Cotação'!F18=200,Inosina!C8&gt;80),Inosina!C8*G$7+185,"")))))))</f>
        <v/>
      </c>
      <c r="O8" s="262" t="str">
        <f aca="false">IF('Pedido e Cotação'!E18="","",IF(AND('Pedido e Cotação'!J18="RP-OPC",'Pedido e Cotação'!F18=1000,Inosina!C8&lt;=50),Inosina!C8*H$3,IF(AND('Pedido e Cotação'!J18="HPLC",'Pedido e Cotação'!F18=1000,Inosina!C8&lt;=50),Inosina!C8*H$7+185,IF(AND('Pedido e Cotação'!J18="RP-OPC",'Pedido e Cotação'!F18=1000,Inosina!C8&gt;50,Inosina!C8&lt;=80),Inosina!C8*H$4,IF(AND('Pedido e Cotação'!J18="HPLC",'Pedido e Cotação'!F18=1000,Inosina!C8&gt;50,Inosina!C8&lt;=80),Inosina!C8*H$7+185,IF(AND('Pedido e Cotação'!J18="RP-OPC",'Pedido e Cotação'!F18=1000,Inosina!C8&gt;80),Inosina!C8*H$5,IF(AND('Pedido e Cotação'!J18="HPLC",'Pedido e Cotação'!F18=1000,Inosina!C8&gt;80),Inosina!C8*H$7+185,"")))))))</f>
        <v/>
      </c>
      <c r="Q8" s="262" t="str">
        <f aca="false">IF('Pedido e Cotação'!E18="","",IF(AND('Pedido e Cotação'!J18="Dessalinizado",'Pedido e Cotação'!F18=10),Inosina!C8*C$7,""))</f>
        <v/>
      </c>
      <c r="R8" s="262" t="str">
        <f aca="false">IF('Pedido e Cotação'!E18="","",IF(AND('Pedido e Cotação'!J18="Dessalinizado",'Pedido e Cotação'!F18=25),Inosina!C8*D$7,""))</f>
        <v/>
      </c>
      <c r="S8" s="262" t="str">
        <f aca="false">IF('Pedido e Cotação'!E18="","",IF(AND('Pedido e Cotação'!J18="Dessalinizado",'Pedido e Cotação'!F18=50),Inosina!C8*E$7,""))</f>
        <v/>
      </c>
      <c r="T8" s="262" t="str">
        <f aca="false">IF('Pedido e Cotação'!E18="","",IF(AND('Pedido e Cotação'!J18="Dessalinizado",'Pedido e Cotação'!F18=100),Inosina!C8*F$7,""))</f>
        <v/>
      </c>
      <c r="U8" s="262" t="str">
        <f aca="false">IF('Pedido e Cotação'!E18="","",IF(AND('Pedido e Cotação'!J18="Dessalinizado",'Pedido e Cotação'!F18=200),Inosina!C8*G$7,""))</f>
        <v/>
      </c>
      <c r="V8" s="262" t="str">
        <f aca="false">IF('Pedido e Cotação'!E18="","",IF(AND('Pedido e Cotação'!J18="Dessalinizado",'Pedido e Cotação'!F18=1000),Inosina!C8*H$7,""))</f>
        <v/>
      </c>
    </row>
    <row r="9" customFormat="false" ht="15.75" hidden="false" customHeight="false" outlineLevel="0" collapsed="false">
      <c r="J9" s="262" t="str">
        <f aca="false">IF('Pedido e Cotação'!E19="","",IF(AND('Pedido e Cotação'!J19="RP-OPC",'Pedido e Cotação'!F19=10,Inosina!C9&lt;=50),Inosina!C9*C$3,IF(AND('Pedido e Cotação'!J19="HPLC",'Pedido e Cotação'!F19=10,Inosina!C9&lt;=50),Inosina!C9*C$7+185,IF(AND('Pedido e Cotação'!J19="RP-OPC",'Pedido e Cotação'!F19=10,Inosina!C9&gt;50,Inosina!C9&lt;=80),Inosina!C9*C$4,IF(AND('Pedido e Cotação'!J19="HPLC",'Pedido e Cotação'!F19=10,Inosina!C9&gt;50,Inosina!C9&lt;=80),Inosina!C9*C$7+185,IF(AND('Pedido e Cotação'!J19="RP-OPC",'Pedido e Cotação'!F19=10,Inosina!C9&gt;80),Inosina!C9*C$5,IF(AND('Pedido e Cotação'!J19="HPLC",'Pedido e Cotação'!F19=10,Inosina!C9&gt;80),Inosina!C9*C$7+185,"")))))))</f>
        <v/>
      </c>
      <c r="K9" s="262" t="str">
        <f aca="false">IF('Pedido e Cotação'!E19="","",IF(AND('Pedido e Cotação'!J19="RP-OPC",'Pedido e Cotação'!F19=25,Inosina!C9&lt;=50),Inosina!C9*D$3,IF(AND('Pedido e Cotação'!J19="HPLC",'Pedido e Cotação'!F19=25,Inosina!C9&lt;=50),Inosina!C9*D$7+185,IF(AND('Pedido e Cotação'!J19="RP-OPC",'Pedido e Cotação'!F19=25,Inosina!C9&gt;50,Inosina!C9&lt;=80),Inosina!C9*D$4,IF(AND('Pedido e Cotação'!J19="HPLC",'Pedido e Cotação'!F19=25,Inosina!C9&gt;50,Inosina!C9&lt;=80),Inosina!C9*D$7+185,IF(AND('Pedido e Cotação'!J19="RP-OPC",'Pedido e Cotação'!F19=25,Inosina!C9&gt;80),Inosina!C9*D$5,IF(AND('Pedido e Cotação'!J19="HPLC",'Pedido e Cotação'!F19=25,Inosina!C9&gt;80),Inosina!C9*D$7+185,"")))))))</f>
        <v/>
      </c>
      <c r="L9" s="262" t="str">
        <f aca="false">IF('Pedido e Cotação'!E19="","",IF(AND('Pedido e Cotação'!J19="RP-OPC",'Pedido e Cotação'!F19=50,Inosina!C9&lt;=50),Inosina!C9*E$3,IF(AND('Pedido e Cotação'!J19="HPLC",'Pedido e Cotação'!F19=50,Inosina!C9&lt;=50),Inosina!C9*E$7+185,IF(AND('Pedido e Cotação'!J19="RP-OPC",'Pedido e Cotação'!F19=50,Inosina!C9&gt;50,Inosina!C9&lt;=80),Inosina!C9*E$4,IF(AND('Pedido e Cotação'!J19="HPLC",'Pedido e Cotação'!F19=50,Inosina!C9&gt;50,Inosina!C9&lt;=80),Inosina!C9*E$7+185,IF(AND('Pedido e Cotação'!J19="RP-OPC",'Pedido e Cotação'!F19=50,Inosina!C9&gt;80),Inosina!C9*E$5,IF(AND('Pedido e Cotação'!J19="HPLC",'Pedido e Cotação'!F19=50,Inosina!C9&gt;80),Inosina!C9*E$7+185,"")))))))</f>
        <v/>
      </c>
      <c r="M9" s="262" t="str">
        <f aca="false">IF('Pedido e Cotação'!E19="","",IF(AND('Pedido e Cotação'!J19="RP-OPC",'Pedido e Cotação'!F19=100,Inosina!C9&lt;=50),Inosina!C9*F$3,IF(AND('Pedido e Cotação'!J19="HPLC",'Pedido e Cotação'!F19=100,Inosina!C9&lt;=50),Inosina!C9*F$7+185,IF(AND('Pedido e Cotação'!J19="RP-OPC",'Pedido e Cotação'!F19=100,Inosina!C9&gt;50,Inosina!C9&lt;=80),Inosina!C9*F$4,IF(AND('Pedido e Cotação'!J19="HPLC",'Pedido e Cotação'!F19=100,Inosina!C9&gt;50,Inosina!C9&lt;=80),Inosina!C9*F$7+185,IF(AND('Pedido e Cotação'!J19="RP-OPC",'Pedido e Cotação'!F19=100,Inosina!C9&gt;80),Inosina!C9*F$5,IF(AND('Pedido e Cotação'!J19="HPLC",'Pedido e Cotação'!F19=100,Inosina!C9&gt;80),Inosina!C9*F$7+185,"")))))))</f>
        <v/>
      </c>
      <c r="N9" s="262" t="str">
        <f aca="false">IF('Pedido e Cotação'!E19="","",IF(AND('Pedido e Cotação'!J19="RP-OPC",'Pedido e Cotação'!F19=200,Inosina!C9&lt;=50),Inosina!C9*G$3,IF(AND('Pedido e Cotação'!J19="HPLC",'Pedido e Cotação'!F19=200,Inosina!C9&lt;=50),Inosina!C9*G$7+185,IF(AND('Pedido e Cotação'!J19="RP-OPC",'Pedido e Cotação'!F19=200,Inosina!C9&gt;50,Inosina!C9&lt;=80),Inosina!C9*G$4,IF(AND('Pedido e Cotação'!J19="HPLC",'Pedido e Cotação'!F19=200,Inosina!C9&gt;50,Inosina!C9&lt;=80),Inosina!C9*G$7+185,IF(AND('Pedido e Cotação'!J19="RP-OPC",'Pedido e Cotação'!F19=200,Inosina!C9&gt;80),Inosina!C9*G$5,IF(AND('Pedido e Cotação'!J19="HPLC",'Pedido e Cotação'!F19=200,Inosina!C9&gt;80),Inosina!C9*G$7+185,"")))))))</f>
        <v/>
      </c>
      <c r="O9" s="262" t="str">
        <f aca="false">IF('Pedido e Cotação'!E19="","",IF(AND('Pedido e Cotação'!J19="RP-OPC",'Pedido e Cotação'!F19=1000,Inosina!C9&lt;=50),Inosina!C9*H$3,IF(AND('Pedido e Cotação'!J19="HPLC",'Pedido e Cotação'!F19=1000,Inosina!C9&lt;=50),Inosina!C9*H$7+185,IF(AND('Pedido e Cotação'!J19="RP-OPC",'Pedido e Cotação'!F19=1000,Inosina!C9&gt;50,Inosina!C9&lt;=80),Inosina!C9*H$4,IF(AND('Pedido e Cotação'!J19="HPLC",'Pedido e Cotação'!F19=1000,Inosina!C9&gt;50,Inosina!C9&lt;=80),Inosina!C9*H$7+185,IF(AND('Pedido e Cotação'!J19="RP-OPC",'Pedido e Cotação'!F19=1000,Inosina!C9&gt;80),Inosina!C9*H$5,IF(AND('Pedido e Cotação'!J19="HPLC",'Pedido e Cotação'!F19=1000,Inosina!C9&gt;80),Inosina!C9*H$7+185,"")))))))</f>
        <v/>
      </c>
      <c r="Q9" s="262" t="str">
        <f aca="false">IF('Pedido e Cotação'!E19="","",IF(AND('Pedido e Cotação'!J19="Dessalinizado",'Pedido e Cotação'!F19=10),Inosina!C9*C$7,""))</f>
        <v/>
      </c>
      <c r="R9" s="262" t="str">
        <f aca="false">IF('Pedido e Cotação'!E19="","",IF(AND('Pedido e Cotação'!J19="Dessalinizado",'Pedido e Cotação'!F19=25),Inosina!C9*D$7,""))</f>
        <v/>
      </c>
      <c r="S9" s="262" t="str">
        <f aca="false">IF('Pedido e Cotação'!E19="","",IF(AND('Pedido e Cotação'!J19="Dessalinizado",'Pedido e Cotação'!F19=50),Inosina!C9*E$7,""))</f>
        <v/>
      </c>
      <c r="T9" s="262" t="str">
        <f aca="false">IF('Pedido e Cotação'!E19="","",IF(AND('Pedido e Cotação'!J19="Dessalinizado",'Pedido e Cotação'!F19=100),Inosina!C9*F$7,""))</f>
        <v/>
      </c>
      <c r="U9" s="262" t="str">
        <f aca="false">IF('Pedido e Cotação'!E19="","",IF(AND('Pedido e Cotação'!J19="Dessalinizado",'Pedido e Cotação'!F19=200),Inosina!C9*G$7,""))</f>
        <v/>
      </c>
      <c r="V9" s="262" t="str">
        <f aca="false">IF('Pedido e Cotação'!E19="","",IF(AND('Pedido e Cotação'!J19="Dessalinizado",'Pedido e Cotação'!F19=1000),Inosina!C9*H$7,""))</f>
        <v/>
      </c>
    </row>
    <row r="10" customFormat="false" ht="15.75" hidden="false" customHeight="false" outlineLevel="0" collapsed="false">
      <c r="J10" s="262" t="str">
        <f aca="false">IF('Pedido e Cotação'!E20="","",IF(AND('Pedido e Cotação'!J20="RP-OPC",'Pedido e Cotação'!F20=10,Inosina!C10&lt;=50),Inosina!C10*C$3,IF(AND('Pedido e Cotação'!J20="HPLC",'Pedido e Cotação'!F20=10,Inosina!C10&lt;=50),Inosina!C10*C$7+185,IF(AND('Pedido e Cotação'!J20="RP-OPC",'Pedido e Cotação'!F20=10,Inosina!C10&gt;50,Inosina!C10&lt;=80),Inosina!C10*C$4,IF(AND('Pedido e Cotação'!J20="HPLC",'Pedido e Cotação'!F20=10,Inosina!C10&gt;50,Inosina!C10&lt;=80),Inosina!C10*C$7+185,IF(AND('Pedido e Cotação'!J20="RP-OPC",'Pedido e Cotação'!F20=10,Inosina!C10&gt;80),Inosina!C10*C$5,IF(AND('Pedido e Cotação'!J20="HPLC",'Pedido e Cotação'!F20=10,Inosina!C10&gt;80),Inosina!C10*C$7+185,"")))))))</f>
        <v/>
      </c>
      <c r="K10" s="262" t="str">
        <f aca="false">IF('Pedido e Cotação'!E20="","",IF(AND('Pedido e Cotação'!J20="RP-OPC",'Pedido e Cotação'!F20=25,Inosina!C10&lt;=50),Inosina!C10*D$3,IF(AND('Pedido e Cotação'!J20="HPLC",'Pedido e Cotação'!F20=25,Inosina!C10&lt;=50),Inosina!C10*D$7+185,IF(AND('Pedido e Cotação'!J20="RP-OPC",'Pedido e Cotação'!F20=25,Inosina!C10&gt;50,Inosina!C10&lt;=80),Inosina!C10*D$4,IF(AND('Pedido e Cotação'!J20="HPLC",'Pedido e Cotação'!F20=25,Inosina!C10&gt;50,Inosina!C10&lt;=80),Inosina!C10*D$7+185,IF(AND('Pedido e Cotação'!J20="RP-OPC",'Pedido e Cotação'!F20=25,Inosina!C10&gt;80),Inosina!C10*D$5,IF(AND('Pedido e Cotação'!J20="HPLC",'Pedido e Cotação'!F20=25,Inosina!C10&gt;80),Inosina!C10*D$7+185,"")))))))</f>
        <v/>
      </c>
      <c r="L10" s="262" t="str">
        <f aca="false">IF('Pedido e Cotação'!E20="","",IF(AND('Pedido e Cotação'!J20="RP-OPC",'Pedido e Cotação'!F20=50,Inosina!C10&lt;=50),Inosina!C10*E$3,IF(AND('Pedido e Cotação'!J20="HPLC",'Pedido e Cotação'!F20=50,Inosina!C10&lt;=50),Inosina!C10*E$7+185,IF(AND('Pedido e Cotação'!J20="RP-OPC",'Pedido e Cotação'!F20=50,Inosina!C10&gt;50,Inosina!C10&lt;=80),Inosina!C10*E$4,IF(AND('Pedido e Cotação'!J20="HPLC",'Pedido e Cotação'!F20=50,Inosina!C10&gt;50,Inosina!C10&lt;=80),Inosina!C10*E$7+185,IF(AND('Pedido e Cotação'!J20="RP-OPC",'Pedido e Cotação'!F20=50,Inosina!C10&gt;80),Inosina!C10*E$5,IF(AND('Pedido e Cotação'!J20="HPLC",'Pedido e Cotação'!F20=50,Inosina!C10&gt;80),Inosina!C10*E$7+185,"")))))))</f>
        <v/>
      </c>
      <c r="M10" s="262" t="str">
        <f aca="false">IF('Pedido e Cotação'!E20="","",IF(AND('Pedido e Cotação'!J20="RP-OPC",'Pedido e Cotação'!F20=100,Inosina!C10&lt;=50),Inosina!C10*F$3,IF(AND('Pedido e Cotação'!J20="HPLC",'Pedido e Cotação'!F20=100,Inosina!C10&lt;=50),Inosina!C10*F$7+185,IF(AND('Pedido e Cotação'!J20="RP-OPC",'Pedido e Cotação'!F20=100,Inosina!C10&gt;50,Inosina!C10&lt;=80),Inosina!C10*F$4,IF(AND('Pedido e Cotação'!J20="HPLC",'Pedido e Cotação'!F20=100,Inosina!C10&gt;50,Inosina!C10&lt;=80),Inosina!C10*F$7+185,IF(AND('Pedido e Cotação'!J20="RP-OPC",'Pedido e Cotação'!F20=100,Inosina!C10&gt;80),Inosina!C10*F$5,IF(AND('Pedido e Cotação'!J20="HPLC",'Pedido e Cotação'!F20=100,Inosina!C10&gt;80),Inosina!C10*F$7+185,"")))))))</f>
        <v/>
      </c>
      <c r="N10" s="262" t="str">
        <f aca="false">IF('Pedido e Cotação'!E20="","",IF(AND('Pedido e Cotação'!J20="RP-OPC",'Pedido e Cotação'!F20=200,Inosina!C10&lt;=50),Inosina!C10*G$3,IF(AND('Pedido e Cotação'!J20="HPLC",'Pedido e Cotação'!F20=200,Inosina!C10&lt;=50),Inosina!C10*G$7+185,IF(AND('Pedido e Cotação'!J20="RP-OPC",'Pedido e Cotação'!F20=200,Inosina!C10&gt;50,Inosina!C10&lt;=80),Inosina!C10*G$4,IF(AND('Pedido e Cotação'!J20="HPLC",'Pedido e Cotação'!F20=200,Inosina!C10&gt;50,Inosina!C10&lt;=80),Inosina!C10*G$7+185,IF(AND('Pedido e Cotação'!J20="RP-OPC",'Pedido e Cotação'!F20=200,Inosina!C10&gt;80),Inosina!C10*G$5,IF(AND('Pedido e Cotação'!J20="HPLC",'Pedido e Cotação'!F20=200,Inosina!C10&gt;80),Inosina!C10*G$7+185,"")))))))</f>
        <v/>
      </c>
      <c r="O10" s="262" t="str">
        <f aca="false">IF('Pedido e Cotação'!E20="","",IF(AND('Pedido e Cotação'!J20="RP-OPC",'Pedido e Cotação'!F20=1000,Inosina!C10&lt;=50),Inosina!C10*H$3,IF(AND('Pedido e Cotação'!J20="HPLC",'Pedido e Cotação'!F20=1000,Inosina!C10&lt;=50),Inosina!C10*H$7+185,IF(AND('Pedido e Cotação'!J20="RP-OPC",'Pedido e Cotação'!F20=1000,Inosina!C10&gt;50,Inosina!C10&lt;=80),Inosina!C10*H$4,IF(AND('Pedido e Cotação'!J20="HPLC",'Pedido e Cotação'!F20=1000,Inosina!C10&gt;50,Inosina!C10&lt;=80),Inosina!C10*H$7+185,IF(AND('Pedido e Cotação'!J20="RP-OPC",'Pedido e Cotação'!F20=1000,Inosina!C10&gt;80),Inosina!C10*H$5,IF(AND('Pedido e Cotação'!J20="HPLC",'Pedido e Cotação'!F20=1000,Inosina!C10&gt;80),Inosina!C10*H$7+185,"")))))))</f>
        <v/>
      </c>
      <c r="Q10" s="262" t="str">
        <f aca="false">IF('Pedido e Cotação'!E20="","",IF(AND('Pedido e Cotação'!J20="Dessalinizado",'Pedido e Cotação'!F20=10),Inosina!C10*C$7,""))</f>
        <v/>
      </c>
      <c r="R10" s="262" t="str">
        <f aca="false">IF('Pedido e Cotação'!E20="","",IF(AND('Pedido e Cotação'!J20="Dessalinizado",'Pedido e Cotação'!F20=25),Inosina!C10*D$7,""))</f>
        <v/>
      </c>
      <c r="S10" s="262" t="str">
        <f aca="false">IF('Pedido e Cotação'!E20="","",IF(AND('Pedido e Cotação'!J20="Dessalinizado",'Pedido e Cotação'!F20=50),Inosina!C10*E$7,""))</f>
        <v/>
      </c>
      <c r="T10" s="262" t="str">
        <f aca="false">IF('Pedido e Cotação'!E20="","",IF(AND('Pedido e Cotação'!J20="Dessalinizado",'Pedido e Cotação'!F20=100),Inosina!C10*F$7,""))</f>
        <v/>
      </c>
      <c r="U10" s="262" t="str">
        <f aca="false">IF('Pedido e Cotação'!E20="","",IF(AND('Pedido e Cotação'!J20="Dessalinizado",'Pedido e Cotação'!F20=200),Inosina!C10*G$7,""))</f>
        <v/>
      </c>
      <c r="V10" s="262" t="str">
        <f aca="false">IF('Pedido e Cotação'!E20="","",IF(AND('Pedido e Cotação'!J20="Dessalinizado",'Pedido e Cotação'!F20=1000),Inosina!C10*H$7,""))</f>
        <v/>
      </c>
    </row>
    <row r="11" customFormat="false" ht="15.75" hidden="false" customHeight="false" outlineLevel="0" collapsed="false">
      <c r="J11" s="262" t="str">
        <f aca="false">IF('Pedido e Cotação'!E21="","",IF(AND('Pedido e Cotação'!J21="RP-OPC",'Pedido e Cotação'!F21=10,Inosina!C11&lt;=50),Inosina!C11*C$3,IF(AND('Pedido e Cotação'!J21="HPLC",'Pedido e Cotação'!F21=10,Inosina!C11&lt;=50),Inosina!C11*C$7+185,IF(AND('Pedido e Cotação'!J21="RP-OPC",'Pedido e Cotação'!F21=10,Inosina!C11&gt;50,Inosina!C11&lt;=80),Inosina!C11*C$4,IF(AND('Pedido e Cotação'!J21="HPLC",'Pedido e Cotação'!F21=10,Inosina!C11&gt;50,Inosina!C11&lt;=80),Inosina!C11*C$7+185,IF(AND('Pedido e Cotação'!J21="RP-OPC",'Pedido e Cotação'!F21=10,Inosina!C11&gt;80),Inosina!C11*C$5,IF(AND('Pedido e Cotação'!J21="HPLC",'Pedido e Cotação'!F21=10,Inosina!C11&gt;80),Inosina!C11*C$7+185,"")))))))</f>
        <v/>
      </c>
      <c r="K11" s="262" t="str">
        <f aca="false">IF('Pedido e Cotação'!E21="","",IF(AND('Pedido e Cotação'!J21="RP-OPC",'Pedido e Cotação'!F21=25,Inosina!C11&lt;=50),Inosina!C11*D$3,IF(AND('Pedido e Cotação'!J21="HPLC",'Pedido e Cotação'!F21=25,Inosina!C11&lt;=50),Inosina!C11*D$7+185,IF(AND('Pedido e Cotação'!J21="RP-OPC",'Pedido e Cotação'!F21=25,Inosina!C11&gt;50,Inosina!C11&lt;=80),Inosina!C11*D$4,IF(AND('Pedido e Cotação'!J21="HPLC",'Pedido e Cotação'!F21=25,Inosina!C11&gt;50,Inosina!C11&lt;=80),Inosina!C11*D$7+185,IF(AND('Pedido e Cotação'!J21="RP-OPC",'Pedido e Cotação'!F21=25,Inosina!C11&gt;80),Inosina!C11*D$5,IF(AND('Pedido e Cotação'!J21="HPLC",'Pedido e Cotação'!F21=25,Inosina!C11&gt;80),Inosina!C11*D$7+185,"")))))))</f>
        <v/>
      </c>
      <c r="L11" s="262" t="str">
        <f aca="false">IF('Pedido e Cotação'!E21="","",IF(AND('Pedido e Cotação'!J21="RP-OPC",'Pedido e Cotação'!F21=50,Inosina!C11&lt;=50),Inosina!C11*E$3,IF(AND('Pedido e Cotação'!J21="HPLC",'Pedido e Cotação'!F21=50,Inosina!C11&lt;=50),Inosina!C11*E$7+185,IF(AND('Pedido e Cotação'!J21="RP-OPC",'Pedido e Cotação'!F21=50,Inosina!C11&gt;50,Inosina!C11&lt;=80),Inosina!C11*E$4,IF(AND('Pedido e Cotação'!J21="HPLC",'Pedido e Cotação'!F21=50,Inosina!C11&gt;50,Inosina!C11&lt;=80),Inosina!C11*E$7+185,IF(AND('Pedido e Cotação'!J21="RP-OPC",'Pedido e Cotação'!F21=50,Inosina!C11&gt;80),Inosina!C11*E$5,IF(AND('Pedido e Cotação'!J21="HPLC",'Pedido e Cotação'!F21=50,Inosina!C11&gt;80),Inosina!C11*E$7+185,"")))))))</f>
        <v/>
      </c>
      <c r="M11" s="262" t="str">
        <f aca="false">IF('Pedido e Cotação'!E21="","",IF(AND('Pedido e Cotação'!J21="RP-OPC",'Pedido e Cotação'!F21=100,Inosina!C11&lt;=50),Inosina!C11*F$3,IF(AND('Pedido e Cotação'!J21="HPLC",'Pedido e Cotação'!F21=100,Inosina!C11&lt;=50),Inosina!C11*F$7+185,IF(AND('Pedido e Cotação'!J21="RP-OPC",'Pedido e Cotação'!F21=100,Inosina!C11&gt;50,Inosina!C11&lt;=80),Inosina!C11*F$4,IF(AND('Pedido e Cotação'!J21="HPLC",'Pedido e Cotação'!F21=100,Inosina!C11&gt;50,Inosina!C11&lt;=80),Inosina!C11*F$7+185,IF(AND('Pedido e Cotação'!J21="RP-OPC",'Pedido e Cotação'!F21=100,Inosina!C11&gt;80),Inosina!C11*F$5,IF(AND('Pedido e Cotação'!J21="HPLC",'Pedido e Cotação'!F21=100,Inosina!C11&gt;80),Inosina!C11*F$7+185,"")))))))</f>
        <v/>
      </c>
      <c r="N11" s="262" t="str">
        <f aca="false">IF('Pedido e Cotação'!E21="","",IF(AND('Pedido e Cotação'!J21="RP-OPC",'Pedido e Cotação'!F21=200,Inosina!C11&lt;=50),Inosina!C11*G$3,IF(AND('Pedido e Cotação'!J21="HPLC",'Pedido e Cotação'!F21=200,Inosina!C11&lt;=50),Inosina!C11*G$7+185,IF(AND('Pedido e Cotação'!J21="RP-OPC",'Pedido e Cotação'!F21=200,Inosina!C11&gt;50,Inosina!C11&lt;=80),Inosina!C11*G$4,IF(AND('Pedido e Cotação'!J21="HPLC",'Pedido e Cotação'!F21=200,Inosina!C11&gt;50,Inosina!C11&lt;=80),Inosina!C11*G$7+185,IF(AND('Pedido e Cotação'!J21="RP-OPC",'Pedido e Cotação'!F21=200,Inosina!C11&gt;80),Inosina!C11*G$5,IF(AND('Pedido e Cotação'!J21="HPLC",'Pedido e Cotação'!F21=200,Inosina!C11&gt;80),Inosina!C11*G$7+185,"")))))))</f>
        <v/>
      </c>
      <c r="O11" s="262" t="str">
        <f aca="false">IF('Pedido e Cotação'!E21="","",IF(AND('Pedido e Cotação'!J21="RP-OPC",'Pedido e Cotação'!F21=1000,Inosina!C11&lt;=50),Inosina!C11*H$3,IF(AND('Pedido e Cotação'!J21="HPLC",'Pedido e Cotação'!F21=1000,Inosina!C11&lt;=50),Inosina!C11*H$7+185,IF(AND('Pedido e Cotação'!J21="RP-OPC",'Pedido e Cotação'!F21=1000,Inosina!C11&gt;50,Inosina!C11&lt;=80),Inosina!C11*H$4,IF(AND('Pedido e Cotação'!J21="HPLC",'Pedido e Cotação'!F21=1000,Inosina!C11&gt;50,Inosina!C11&lt;=80),Inosina!C11*H$7+185,IF(AND('Pedido e Cotação'!J21="RP-OPC",'Pedido e Cotação'!F21=1000,Inosina!C11&gt;80),Inosina!C11*H$5,IF(AND('Pedido e Cotação'!J21="HPLC",'Pedido e Cotação'!F21=1000,Inosina!C11&gt;80),Inosina!C11*H$7+185,"")))))))</f>
        <v/>
      </c>
      <c r="Q11" s="262" t="str">
        <f aca="false">IF('Pedido e Cotação'!E21="","",IF(AND('Pedido e Cotação'!J21="Dessalinizado",'Pedido e Cotação'!F21=10),Inosina!C11*C$7,""))</f>
        <v/>
      </c>
      <c r="R11" s="262" t="str">
        <f aca="false">IF('Pedido e Cotação'!E21="","",IF(AND('Pedido e Cotação'!J21="Dessalinizado",'Pedido e Cotação'!F21=25),Inosina!C11*D$7,""))</f>
        <v/>
      </c>
      <c r="S11" s="262" t="str">
        <f aca="false">IF('Pedido e Cotação'!E21="","",IF(AND('Pedido e Cotação'!J21="Dessalinizado",'Pedido e Cotação'!F21=50),Inosina!C11*E$7,""))</f>
        <v/>
      </c>
      <c r="T11" s="262" t="str">
        <f aca="false">IF('Pedido e Cotação'!E21="","",IF(AND('Pedido e Cotação'!J21="Dessalinizado",'Pedido e Cotação'!F21=100),Inosina!C11*F$7,""))</f>
        <v/>
      </c>
      <c r="U11" s="262" t="str">
        <f aca="false">IF('Pedido e Cotação'!E21="","",IF(AND('Pedido e Cotação'!J21="Dessalinizado",'Pedido e Cotação'!F21=200),Inosina!C11*G$7,""))</f>
        <v/>
      </c>
      <c r="V11" s="262" t="str">
        <f aca="false">IF('Pedido e Cotação'!E21="","",IF(AND('Pedido e Cotação'!J21="Dessalinizado",'Pedido e Cotação'!F21=1000),Inosina!C11*H$7,""))</f>
        <v/>
      </c>
    </row>
    <row r="12" customFormat="false" ht="15.75" hidden="false" customHeight="false" outlineLevel="0" collapsed="false">
      <c r="J12" s="262" t="str">
        <f aca="false">IF('Pedido e Cotação'!E22="","",IF(AND('Pedido e Cotação'!J22="RP-OPC",'Pedido e Cotação'!F22=10,Inosina!C12&lt;=50),Inosina!C12*C$3,IF(AND('Pedido e Cotação'!J22="HPLC",'Pedido e Cotação'!F22=10,Inosina!C12&lt;=50),Inosina!C12*C$7+185,IF(AND('Pedido e Cotação'!J22="RP-OPC",'Pedido e Cotação'!F22=10,Inosina!C12&gt;50,Inosina!C12&lt;=80),Inosina!C12*C$4,IF(AND('Pedido e Cotação'!J22="HPLC",'Pedido e Cotação'!F22=10,Inosina!C12&gt;50,Inosina!C12&lt;=80),Inosina!C12*C$7+185,IF(AND('Pedido e Cotação'!J22="RP-OPC",'Pedido e Cotação'!F22=10,Inosina!C12&gt;80),Inosina!C12*C$5,IF(AND('Pedido e Cotação'!J22="HPLC",'Pedido e Cotação'!F22=10,Inosina!C12&gt;80),Inosina!C12*C$7+185,"")))))))</f>
        <v/>
      </c>
      <c r="K12" s="262" t="str">
        <f aca="false">IF('Pedido e Cotação'!E22="","",IF(AND('Pedido e Cotação'!J22="RP-OPC",'Pedido e Cotação'!F22=25,Inosina!C12&lt;=50),Inosina!C12*D$3,IF(AND('Pedido e Cotação'!J22="HPLC",'Pedido e Cotação'!F22=25,Inosina!C12&lt;=50),Inosina!C12*D$7+185,IF(AND('Pedido e Cotação'!J22="RP-OPC",'Pedido e Cotação'!F22=25,Inosina!C12&gt;50,Inosina!C12&lt;=80),Inosina!C12*D$4,IF(AND('Pedido e Cotação'!J22="HPLC",'Pedido e Cotação'!F22=25,Inosina!C12&gt;50,Inosina!C12&lt;=80),Inosina!C12*D$7+185,IF(AND('Pedido e Cotação'!J22="RP-OPC",'Pedido e Cotação'!F22=25,Inosina!C12&gt;80),Inosina!C12*D$5,IF(AND('Pedido e Cotação'!J22="HPLC",'Pedido e Cotação'!F22=25,Inosina!C12&gt;80),Inosina!C12*D$7+185,"")))))))</f>
        <v/>
      </c>
      <c r="L12" s="262" t="str">
        <f aca="false">IF('Pedido e Cotação'!E22="","",IF(AND('Pedido e Cotação'!J22="RP-OPC",'Pedido e Cotação'!F22=50,Inosina!C12&lt;=50),Inosina!C12*E$3,IF(AND('Pedido e Cotação'!J22="HPLC",'Pedido e Cotação'!F22=50,Inosina!C12&lt;=50),Inosina!C12*E$7+185,IF(AND('Pedido e Cotação'!J22="RP-OPC",'Pedido e Cotação'!F22=50,Inosina!C12&gt;50,Inosina!C12&lt;=80),Inosina!C12*E$4,IF(AND('Pedido e Cotação'!J22="HPLC",'Pedido e Cotação'!F22=50,Inosina!C12&gt;50,Inosina!C12&lt;=80),Inosina!C12*E$7+185,IF(AND('Pedido e Cotação'!J22="RP-OPC",'Pedido e Cotação'!F22=50,Inosina!C12&gt;80),Inosina!C12*E$5,IF(AND('Pedido e Cotação'!J22="HPLC",'Pedido e Cotação'!F22=50,Inosina!C12&gt;80),Inosina!C12*E$7+185,"")))))))</f>
        <v/>
      </c>
      <c r="M12" s="262" t="str">
        <f aca="false">IF('Pedido e Cotação'!E22="","",IF(AND('Pedido e Cotação'!J22="RP-OPC",'Pedido e Cotação'!F22=100,Inosina!C12&lt;=50),Inosina!C12*F$3,IF(AND('Pedido e Cotação'!J22="HPLC",'Pedido e Cotação'!F22=100,Inosina!C12&lt;=50),Inosina!C12*F$7+185,IF(AND('Pedido e Cotação'!J22="RP-OPC",'Pedido e Cotação'!F22=100,Inosina!C12&gt;50,Inosina!C12&lt;=80),Inosina!C12*F$4,IF(AND('Pedido e Cotação'!J22="HPLC",'Pedido e Cotação'!F22=100,Inosina!C12&gt;50,Inosina!C12&lt;=80),Inosina!C12*F$7+185,IF(AND('Pedido e Cotação'!J22="RP-OPC",'Pedido e Cotação'!F22=100,Inosina!C12&gt;80),Inosina!C12*F$5,IF(AND('Pedido e Cotação'!J22="HPLC",'Pedido e Cotação'!F22=100,Inosina!C12&gt;80),Inosina!C12*F$7+185,"")))))))</f>
        <v/>
      </c>
      <c r="N12" s="262" t="str">
        <f aca="false">IF('Pedido e Cotação'!E22="","",IF(AND('Pedido e Cotação'!J22="RP-OPC",'Pedido e Cotação'!F22=200,Inosina!C12&lt;=50),Inosina!C12*G$3,IF(AND('Pedido e Cotação'!J22="HPLC",'Pedido e Cotação'!F22=200,Inosina!C12&lt;=50),Inosina!C12*G$7+185,IF(AND('Pedido e Cotação'!J22="RP-OPC",'Pedido e Cotação'!F22=200,Inosina!C12&gt;50,Inosina!C12&lt;=80),Inosina!C12*G$4,IF(AND('Pedido e Cotação'!J22="HPLC",'Pedido e Cotação'!F22=200,Inosina!C12&gt;50,Inosina!C12&lt;=80),Inosina!C12*G$7+185,IF(AND('Pedido e Cotação'!J22="RP-OPC",'Pedido e Cotação'!F22=200,Inosina!C12&gt;80),Inosina!C12*G$5,IF(AND('Pedido e Cotação'!J22="HPLC",'Pedido e Cotação'!F22=200,Inosina!C12&gt;80),Inosina!C12*G$7+185,"")))))))</f>
        <v/>
      </c>
      <c r="O12" s="262" t="str">
        <f aca="false">IF('Pedido e Cotação'!E22="","",IF(AND('Pedido e Cotação'!J22="RP-OPC",'Pedido e Cotação'!F22=1000,Inosina!C12&lt;=50),Inosina!C12*H$3,IF(AND('Pedido e Cotação'!J22="HPLC",'Pedido e Cotação'!F22=1000,Inosina!C12&lt;=50),Inosina!C12*H$7+185,IF(AND('Pedido e Cotação'!J22="RP-OPC",'Pedido e Cotação'!F22=1000,Inosina!C12&gt;50,Inosina!C12&lt;=80),Inosina!C12*H$4,IF(AND('Pedido e Cotação'!J22="HPLC",'Pedido e Cotação'!F22=1000,Inosina!C12&gt;50,Inosina!C12&lt;=80),Inosina!C12*H$7+185,IF(AND('Pedido e Cotação'!J22="RP-OPC",'Pedido e Cotação'!F22=1000,Inosina!C12&gt;80),Inosina!C12*H$5,IF(AND('Pedido e Cotação'!J22="HPLC",'Pedido e Cotação'!F22=1000,Inosina!C12&gt;80),Inosina!C12*H$7+185,"")))))))</f>
        <v/>
      </c>
      <c r="Q12" s="262" t="str">
        <f aca="false">IF('Pedido e Cotação'!E22="","",IF(AND('Pedido e Cotação'!J22="Dessalinizado",'Pedido e Cotação'!F22=10),Inosina!C12*C$7,""))</f>
        <v/>
      </c>
      <c r="R12" s="262" t="str">
        <f aca="false">IF('Pedido e Cotação'!E22="","",IF(AND('Pedido e Cotação'!J22="Dessalinizado",'Pedido e Cotação'!F22=25),Inosina!C12*D$7,""))</f>
        <v/>
      </c>
      <c r="S12" s="262" t="str">
        <f aca="false">IF('Pedido e Cotação'!E22="","",IF(AND('Pedido e Cotação'!J22="Dessalinizado",'Pedido e Cotação'!F22=50),Inosina!C12*E$7,""))</f>
        <v/>
      </c>
      <c r="T12" s="262" t="str">
        <f aca="false">IF('Pedido e Cotação'!E22="","",IF(AND('Pedido e Cotação'!J22="Dessalinizado",'Pedido e Cotação'!F22=100),Inosina!C12*F$7,""))</f>
        <v/>
      </c>
      <c r="U12" s="262" t="str">
        <f aca="false">IF('Pedido e Cotação'!E22="","",IF(AND('Pedido e Cotação'!J22="Dessalinizado",'Pedido e Cotação'!F22=200),Inosina!C12*G$7,""))</f>
        <v/>
      </c>
      <c r="V12" s="262" t="str">
        <f aca="false">IF('Pedido e Cotação'!E22="","",IF(AND('Pedido e Cotação'!J22="Dessalinizado",'Pedido e Cotação'!F22=1000),Inosina!C12*H$7,""))</f>
        <v/>
      </c>
    </row>
    <row r="13" customFormat="false" ht="15.75" hidden="false" customHeight="false" outlineLevel="0" collapsed="false">
      <c r="J13" s="262" t="str">
        <f aca="false">IF('Pedido e Cotação'!E23="","",IF(AND('Pedido e Cotação'!J23="RP-OPC",'Pedido e Cotação'!F23=10,Inosina!C13&lt;=50),Inosina!C13*C$3,IF(AND('Pedido e Cotação'!J23="HPLC",'Pedido e Cotação'!F23=10,Inosina!C13&lt;=50),Inosina!C13*C$7+185,IF(AND('Pedido e Cotação'!J23="RP-OPC",'Pedido e Cotação'!F23=10,Inosina!C13&gt;50,Inosina!C13&lt;=80),Inosina!C13*C$4,IF(AND('Pedido e Cotação'!J23="HPLC",'Pedido e Cotação'!F23=10,Inosina!C13&gt;50,Inosina!C13&lt;=80),Inosina!C13*C$7+185,IF(AND('Pedido e Cotação'!J23="RP-OPC",'Pedido e Cotação'!F23=10,Inosina!C13&gt;80),Inosina!C13*C$5,IF(AND('Pedido e Cotação'!J23="HPLC",'Pedido e Cotação'!F23=10,Inosina!C13&gt;80),Inosina!C13*C$7+185,"")))))))</f>
        <v/>
      </c>
      <c r="K13" s="262" t="str">
        <f aca="false">IF('Pedido e Cotação'!E23="","",IF(AND('Pedido e Cotação'!J23="RP-OPC",'Pedido e Cotação'!F23=25,Inosina!C13&lt;=50),Inosina!C13*D$3,IF(AND('Pedido e Cotação'!J23="HPLC",'Pedido e Cotação'!F23=25,Inosina!C13&lt;=50),Inosina!C13*D$7+185,IF(AND('Pedido e Cotação'!J23="RP-OPC",'Pedido e Cotação'!F23=25,Inosina!C13&gt;50,Inosina!C13&lt;=80),Inosina!C13*D$4,IF(AND('Pedido e Cotação'!J23="HPLC",'Pedido e Cotação'!F23=25,Inosina!C13&gt;50,Inosina!C13&lt;=80),Inosina!C13*D$7+185,IF(AND('Pedido e Cotação'!J23="RP-OPC",'Pedido e Cotação'!F23=25,Inosina!C13&gt;80),Inosina!C13*D$5,IF(AND('Pedido e Cotação'!J23="HPLC",'Pedido e Cotação'!F23=25,Inosina!C13&gt;80),Inosina!C13*D$7+185,"")))))))</f>
        <v/>
      </c>
      <c r="L13" s="262" t="str">
        <f aca="false">IF('Pedido e Cotação'!E23="","",IF(AND('Pedido e Cotação'!J23="RP-OPC",'Pedido e Cotação'!F23=50,Inosina!C13&lt;=50),Inosina!C13*E$3,IF(AND('Pedido e Cotação'!J23="HPLC",'Pedido e Cotação'!F23=50,Inosina!C13&lt;=50),Inosina!C13*E$7+185,IF(AND('Pedido e Cotação'!J23="RP-OPC",'Pedido e Cotação'!F23=50,Inosina!C13&gt;50,Inosina!C13&lt;=80),Inosina!C13*E$4,IF(AND('Pedido e Cotação'!J23="HPLC",'Pedido e Cotação'!F23=50,Inosina!C13&gt;50,Inosina!C13&lt;=80),Inosina!C13*E$7+185,IF(AND('Pedido e Cotação'!J23="RP-OPC",'Pedido e Cotação'!F23=50,Inosina!C13&gt;80),Inosina!C13*E$5,IF(AND('Pedido e Cotação'!J23="HPLC",'Pedido e Cotação'!F23=50,Inosina!C13&gt;80),Inosina!C13*E$7+185,"")))))))</f>
        <v/>
      </c>
      <c r="M13" s="262" t="str">
        <f aca="false">IF('Pedido e Cotação'!E23="","",IF(AND('Pedido e Cotação'!J23="RP-OPC",'Pedido e Cotação'!F23=100,Inosina!C13&lt;=50),Inosina!C13*F$3,IF(AND('Pedido e Cotação'!J23="HPLC",'Pedido e Cotação'!F23=100,Inosina!C13&lt;=50),Inosina!C13*F$7+185,IF(AND('Pedido e Cotação'!J23="RP-OPC",'Pedido e Cotação'!F23=100,Inosina!C13&gt;50,Inosina!C13&lt;=80),Inosina!C13*F$4,IF(AND('Pedido e Cotação'!J23="HPLC",'Pedido e Cotação'!F23=100,Inosina!C13&gt;50,Inosina!C13&lt;=80),Inosina!C13*F$7+185,IF(AND('Pedido e Cotação'!J23="RP-OPC",'Pedido e Cotação'!F23=100,Inosina!C13&gt;80),Inosina!C13*F$5,IF(AND('Pedido e Cotação'!J23="HPLC",'Pedido e Cotação'!F23=100,Inosina!C13&gt;80),Inosina!C13*F$7+185,"")))))))</f>
        <v/>
      </c>
      <c r="N13" s="262" t="str">
        <f aca="false">IF('Pedido e Cotação'!E23="","",IF(AND('Pedido e Cotação'!J23="RP-OPC",'Pedido e Cotação'!F23=200,Inosina!C13&lt;=50),Inosina!C13*G$3,IF(AND('Pedido e Cotação'!J23="HPLC",'Pedido e Cotação'!F23=200,Inosina!C13&lt;=50),Inosina!C13*G$7+185,IF(AND('Pedido e Cotação'!J23="RP-OPC",'Pedido e Cotação'!F23=200,Inosina!C13&gt;50,Inosina!C13&lt;=80),Inosina!C13*G$4,IF(AND('Pedido e Cotação'!J23="HPLC",'Pedido e Cotação'!F23=200,Inosina!C13&gt;50,Inosina!C13&lt;=80),Inosina!C13*G$7+185,IF(AND('Pedido e Cotação'!J23="RP-OPC",'Pedido e Cotação'!F23=200,Inosina!C13&gt;80),Inosina!C13*G$5,IF(AND('Pedido e Cotação'!J23="HPLC",'Pedido e Cotação'!F23=200,Inosina!C13&gt;80),Inosina!C13*G$7+185,"")))))))</f>
        <v/>
      </c>
      <c r="O13" s="262" t="str">
        <f aca="false">IF('Pedido e Cotação'!E23="","",IF(AND('Pedido e Cotação'!J23="RP-OPC",'Pedido e Cotação'!F23=1000,Inosina!C13&lt;=50),Inosina!C13*H$3,IF(AND('Pedido e Cotação'!J23="HPLC",'Pedido e Cotação'!F23=1000,Inosina!C13&lt;=50),Inosina!C13*H$7+185,IF(AND('Pedido e Cotação'!J23="RP-OPC",'Pedido e Cotação'!F23=1000,Inosina!C13&gt;50,Inosina!C13&lt;=80),Inosina!C13*H$4,IF(AND('Pedido e Cotação'!J23="HPLC",'Pedido e Cotação'!F23=1000,Inosina!C13&gt;50,Inosina!C13&lt;=80),Inosina!C13*H$7+185,IF(AND('Pedido e Cotação'!J23="RP-OPC",'Pedido e Cotação'!F23=1000,Inosina!C13&gt;80),Inosina!C13*H$5,IF(AND('Pedido e Cotação'!J23="HPLC",'Pedido e Cotação'!F23=1000,Inosina!C13&gt;80),Inosina!C13*H$7+185,"")))))))</f>
        <v/>
      </c>
      <c r="Q13" s="262" t="str">
        <f aca="false">IF('Pedido e Cotação'!E23="","",IF(AND('Pedido e Cotação'!J23="Dessalinizado",'Pedido e Cotação'!F23=10),Inosina!C13*C$7,""))</f>
        <v/>
      </c>
      <c r="R13" s="262" t="str">
        <f aca="false">IF('Pedido e Cotação'!E23="","",IF(AND('Pedido e Cotação'!J23="Dessalinizado",'Pedido e Cotação'!F23=25),Inosina!C13*D$7,""))</f>
        <v/>
      </c>
      <c r="S13" s="262" t="str">
        <f aca="false">IF('Pedido e Cotação'!E23="","",IF(AND('Pedido e Cotação'!J23="Dessalinizado",'Pedido e Cotação'!F23=50),Inosina!C13*E$7,""))</f>
        <v/>
      </c>
      <c r="T13" s="262" t="str">
        <f aca="false">IF('Pedido e Cotação'!E23="","",IF(AND('Pedido e Cotação'!J23="Dessalinizado",'Pedido e Cotação'!F23=100),Inosina!C13*F$7,""))</f>
        <v/>
      </c>
      <c r="U13" s="262" t="str">
        <f aca="false">IF('Pedido e Cotação'!E23="","",IF(AND('Pedido e Cotação'!J23="Dessalinizado",'Pedido e Cotação'!F23=200),Inosina!C13*G$7,""))</f>
        <v/>
      </c>
      <c r="V13" s="262" t="str">
        <f aca="false">IF('Pedido e Cotação'!E23="","",IF(AND('Pedido e Cotação'!J23="Dessalinizado",'Pedido e Cotação'!F23=1000),Inosina!C13*H$7,""))</f>
        <v/>
      </c>
    </row>
    <row r="14" customFormat="false" ht="15.75" hidden="false" customHeight="false" outlineLevel="0" collapsed="false">
      <c r="J14" s="262" t="str">
        <f aca="false">IF('Pedido e Cotação'!E24="","",IF(AND('Pedido e Cotação'!J24="RP-OPC",'Pedido e Cotação'!F24=10,Inosina!C14&lt;=50),Inosina!C14*C$3,IF(AND('Pedido e Cotação'!J24="HPLC",'Pedido e Cotação'!F24=10,Inosina!C14&lt;=50),Inosina!C14*C$7+185,IF(AND('Pedido e Cotação'!J24="RP-OPC",'Pedido e Cotação'!F24=10,Inosina!C14&gt;50,Inosina!C14&lt;=80),Inosina!C14*C$4,IF(AND('Pedido e Cotação'!J24="HPLC",'Pedido e Cotação'!F24=10,Inosina!C14&gt;50,Inosina!C14&lt;=80),Inosina!C14*C$7+185,IF(AND('Pedido e Cotação'!J24="RP-OPC",'Pedido e Cotação'!F24=10,Inosina!C14&gt;80),Inosina!C14*C$5,IF(AND('Pedido e Cotação'!J24="HPLC",'Pedido e Cotação'!F24=10,Inosina!C14&gt;80),Inosina!C14*C$7+185,"")))))))</f>
        <v/>
      </c>
      <c r="K14" s="262" t="str">
        <f aca="false">IF('Pedido e Cotação'!E24="","",IF(AND('Pedido e Cotação'!J24="RP-OPC",'Pedido e Cotação'!F24=25,Inosina!C14&lt;=50),Inosina!C14*D$3,IF(AND('Pedido e Cotação'!J24="HPLC",'Pedido e Cotação'!F24=25,Inosina!C14&lt;=50),Inosina!C14*D$7+185,IF(AND('Pedido e Cotação'!J24="RP-OPC",'Pedido e Cotação'!F24=25,Inosina!C14&gt;50,Inosina!C14&lt;=80),Inosina!C14*D$4,IF(AND('Pedido e Cotação'!J24="HPLC",'Pedido e Cotação'!F24=25,Inosina!C14&gt;50,Inosina!C14&lt;=80),Inosina!C14*D$7+185,IF(AND('Pedido e Cotação'!J24="RP-OPC",'Pedido e Cotação'!F24=25,Inosina!C14&gt;80),Inosina!C14*D$5,IF(AND('Pedido e Cotação'!J24="HPLC",'Pedido e Cotação'!F24=25,Inosina!C14&gt;80),Inosina!C14*D$7+185,"")))))))</f>
        <v/>
      </c>
      <c r="L14" s="262" t="str">
        <f aca="false">IF('Pedido e Cotação'!E24="","",IF(AND('Pedido e Cotação'!J24="RP-OPC",'Pedido e Cotação'!F24=50,Inosina!C14&lt;=50),Inosina!C14*E$3,IF(AND('Pedido e Cotação'!J24="HPLC",'Pedido e Cotação'!F24=50,Inosina!C14&lt;=50),Inosina!C14*E$7+185,IF(AND('Pedido e Cotação'!J24="RP-OPC",'Pedido e Cotação'!F24=50,Inosina!C14&gt;50,Inosina!C14&lt;=80),Inosina!C14*E$4,IF(AND('Pedido e Cotação'!J24="HPLC",'Pedido e Cotação'!F24=50,Inosina!C14&gt;50,Inosina!C14&lt;=80),Inosina!C14*E$7+185,IF(AND('Pedido e Cotação'!J24="RP-OPC",'Pedido e Cotação'!F24=50,Inosina!C14&gt;80),Inosina!C14*E$5,IF(AND('Pedido e Cotação'!J24="HPLC",'Pedido e Cotação'!F24=50,Inosina!C14&gt;80),Inosina!C14*E$7+185,"")))))))</f>
        <v/>
      </c>
      <c r="M14" s="262" t="str">
        <f aca="false">IF('Pedido e Cotação'!E24="","",IF(AND('Pedido e Cotação'!J24="RP-OPC",'Pedido e Cotação'!F24=100,Inosina!C14&lt;=50),Inosina!C14*F$3,IF(AND('Pedido e Cotação'!J24="HPLC",'Pedido e Cotação'!F24=100,Inosina!C14&lt;=50),Inosina!C14*F$7+185,IF(AND('Pedido e Cotação'!J24="RP-OPC",'Pedido e Cotação'!F24=100,Inosina!C14&gt;50,Inosina!C14&lt;=80),Inosina!C14*F$4,IF(AND('Pedido e Cotação'!J24="HPLC",'Pedido e Cotação'!F24=100,Inosina!C14&gt;50,Inosina!C14&lt;=80),Inosina!C14*F$7+185,IF(AND('Pedido e Cotação'!J24="RP-OPC",'Pedido e Cotação'!F24=100,Inosina!C14&gt;80),Inosina!C14*F$5,IF(AND('Pedido e Cotação'!J24="HPLC",'Pedido e Cotação'!F24=100,Inosina!C14&gt;80),Inosina!C14*F$7+185,"")))))))</f>
        <v/>
      </c>
      <c r="N14" s="262" t="str">
        <f aca="false">IF('Pedido e Cotação'!E24="","",IF(AND('Pedido e Cotação'!J24="RP-OPC",'Pedido e Cotação'!F24=200,Inosina!C14&lt;=50),Inosina!C14*G$3,IF(AND('Pedido e Cotação'!J24="HPLC",'Pedido e Cotação'!F24=200,Inosina!C14&lt;=50),Inosina!C14*G$7+185,IF(AND('Pedido e Cotação'!J24="RP-OPC",'Pedido e Cotação'!F24=200,Inosina!C14&gt;50,Inosina!C14&lt;=80),Inosina!C14*G$4,IF(AND('Pedido e Cotação'!J24="HPLC",'Pedido e Cotação'!F24=200,Inosina!C14&gt;50,Inosina!C14&lt;=80),Inosina!C14*G$7+185,IF(AND('Pedido e Cotação'!J24="RP-OPC",'Pedido e Cotação'!F24=200,Inosina!C14&gt;80),Inosina!C14*G$5,IF(AND('Pedido e Cotação'!J24="HPLC",'Pedido e Cotação'!F24=200,Inosina!C14&gt;80),Inosina!C14*G$7+185,"")))))))</f>
        <v/>
      </c>
      <c r="O14" s="262" t="str">
        <f aca="false">IF('Pedido e Cotação'!E24="","",IF(AND('Pedido e Cotação'!J24="RP-OPC",'Pedido e Cotação'!F24=1000,Inosina!C14&lt;=50),Inosina!C14*H$3,IF(AND('Pedido e Cotação'!J24="HPLC",'Pedido e Cotação'!F24=1000,Inosina!C14&lt;=50),Inosina!C14*H$7+185,IF(AND('Pedido e Cotação'!J24="RP-OPC",'Pedido e Cotação'!F24=1000,Inosina!C14&gt;50,Inosina!C14&lt;=80),Inosina!C14*H$4,IF(AND('Pedido e Cotação'!J24="HPLC",'Pedido e Cotação'!F24=1000,Inosina!C14&gt;50,Inosina!C14&lt;=80),Inosina!C14*H$7+185,IF(AND('Pedido e Cotação'!J24="RP-OPC",'Pedido e Cotação'!F24=1000,Inosina!C14&gt;80),Inosina!C14*H$5,IF(AND('Pedido e Cotação'!J24="HPLC",'Pedido e Cotação'!F24=1000,Inosina!C14&gt;80),Inosina!C14*H$7+185,"")))))))</f>
        <v/>
      </c>
      <c r="Q14" s="262" t="str">
        <f aca="false">IF('Pedido e Cotação'!E24="","",IF(AND('Pedido e Cotação'!J24="Dessalinizado",'Pedido e Cotação'!F24=10),Inosina!C14*C$7,""))</f>
        <v/>
      </c>
      <c r="R14" s="262" t="str">
        <f aca="false">IF('Pedido e Cotação'!E24="","",IF(AND('Pedido e Cotação'!J24="Dessalinizado",'Pedido e Cotação'!F24=25),Inosina!C14*D$7,""))</f>
        <v/>
      </c>
      <c r="S14" s="262" t="str">
        <f aca="false">IF('Pedido e Cotação'!E24="","",IF(AND('Pedido e Cotação'!J24="Dessalinizado",'Pedido e Cotação'!F24=50),Inosina!C14*E$7,""))</f>
        <v/>
      </c>
      <c r="T14" s="262" t="str">
        <f aca="false">IF('Pedido e Cotação'!E24="","",IF(AND('Pedido e Cotação'!J24="Dessalinizado",'Pedido e Cotação'!F24=100),Inosina!C14*F$7,""))</f>
        <v/>
      </c>
      <c r="U14" s="262" t="str">
        <f aca="false">IF('Pedido e Cotação'!E24="","",IF(AND('Pedido e Cotação'!J24="Dessalinizado",'Pedido e Cotação'!F24=200),Inosina!C14*G$7,""))</f>
        <v/>
      </c>
      <c r="V14" s="262" t="str">
        <f aca="false">IF('Pedido e Cotação'!E24="","",IF(AND('Pedido e Cotação'!J24="Dessalinizado",'Pedido e Cotação'!F24=1000),Inosina!C14*H$7,""))</f>
        <v/>
      </c>
    </row>
    <row r="15" customFormat="false" ht="15.75" hidden="false" customHeight="false" outlineLevel="0" collapsed="false">
      <c r="J15" s="262" t="str">
        <f aca="false">IF('Pedido e Cotação'!E25="","",IF(AND('Pedido e Cotação'!J25="RP-OPC",'Pedido e Cotação'!F25=10,Inosina!C15&lt;=50),Inosina!C15*C$3,IF(AND('Pedido e Cotação'!J25="HPLC",'Pedido e Cotação'!F25=10,Inosina!C15&lt;=50),Inosina!C15*C$7+185,IF(AND('Pedido e Cotação'!J25="RP-OPC",'Pedido e Cotação'!F25=10,Inosina!C15&gt;50,Inosina!C15&lt;=80),Inosina!C15*C$4,IF(AND('Pedido e Cotação'!J25="HPLC",'Pedido e Cotação'!F25=10,Inosina!C15&gt;50,Inosina!C15&lt;=80),Inosina!C15*C$7+185,IF(AND('Pedido e Cotação'!J25="RP-OPC",'Pedido e Cotação'!F25=10,Inosina!C15&gt;80),Inosina!C15*C$5,IF(AND('Pedido e Cotação'!J25="HPLC",'Pedido e Cotação'!F25=10,Inosina!C15&gt;80),Inosina!C15*C$7+185,"")))))))</f>
        <v/>
      </c>
      <c r="K15" s="262" t="str">
        <f aca="false">IF('Pedido e Cotação'!E25="","",IF(AND('Pedido e Cotação'!J25="RP-OPC",'Pedido e Cotação'!F25=25,Inosina!C15&lt;=50),Inosina!C15*D$3,IF(AND('Pedido e Cotação'!J25="HPLC",'Pedido e Cotação'!F25=25,Inosina!C15&lt;=50),Inosina!C15*D$7+185,IF(AND('Pedido e Cotação'!J25="RP-OPC",'Pedido e Cotação'!F25=25,Inosina!C15&gt;50,Inosina!C15&lt;=80),Inosina!C15*D$4,IF(AND('Pedido e Cotação'!J25="HPLC",'Pedido e Cotação'!F25=25,Inosina!C15&gt;50,Inosina!C15&lt;=80),Inosina!C15*D$7+185,IF(AND('Pedido e Cotação'!J25="RP-OPC",'Pedido e Cotação'!F25=25,Inosina!C15&gt;80),Inosina!C15*D$5,IF(AND('Pedido e Cotação'!J25="HPLC",'Pedido e Cotação'!F25=25,Inosina!C15&gt;80),Inosina!C15*D$7+185,"")))))))</f>
        <v/>
      </c>
      <c r="L15" s="262" t="str">
        <f aca="false">IF('Pedido e Cotação'!E25="","",IF(AND('Pedido e Cotação'!J25="RP-OPC",'Pedido e Cotação'!F25=50,Inosina!C15&lt;=50),Inosina!C15*E$3,IF(AND('Pedido e Cotação'!J25="HPLC",'Pedido e Cotação'!F25=50,Inosina!C15&lt;=50),Inosina!C15*E$7+185,IF(AND('Pedido e Cotação'!J25="RP-OPC",'Pedido e Cotação'!F25=50,Inosina!C15&gt;50,Inosina!C15&lt;=80),Inosina!C15*E$4,IF(AND('Pedido e Cotação'!J25="HPLC",'Pedido e Cotação'!F25=50,Inosina!C15&gt;50,Inosina!C15&lt;=80),Inosina!C15*E$7+185,IF(AND('Pedido e Cotação'!J25="RP-OPC",'Pedido e Cotação'!F25=50,Inosina!C15&gt;80),Inosina!C15*E$5,IF(AND('Pedido e Cotação'!J25="HPLC",'Pedido e Cotação'!F25=50,Inosina!C15&gt;80),Inosina!C15*E$7+185,"")))))))</f>
        <v/>
      </c>
      <c r="M15" s="262" t="str">
        <f aca="false">IF('Pedido e Cotação'!E25="","",IF(AND('Pedido e Cotação'!J25="RP-OPC",'Pedido e Cotação'!F25=100,Inosina!C15&lt;=50),Inosina!C15*F$3,IF(AND('Pedido e Cotação'!J25="HPLC",'Pedido e Cotação'!F25=100,Inosina!C15&lt;=50),Inosina!C15*F$7+185,IF(AND('Pedido e Cotação'!J25="RP-OPC",'Pedido e Cotação'!F25=100,Inosina!C15&gt;50,Inosina!C15&lt;=80),Inosina!C15*F$4,IF(AND('Pedido e Cotação'!J25="HPLC",'Pedido e Cotação'!F25=100,Inosina!C15&gt;50,Inosina!C15&lt;=80),Inosina!C15*F$7+185,IF(AND('Pedido e Cotação'!J25="RP-OPC",'Pedido e Cotação'!F25=100,Inosina!C15&gt;80),Inosina!C15*F$5,IF(AND('Pedido e Cotação'!J25="HPLC",'Pedido e Cotação'!F25=100,Inosina!C15&gt;80),Inosina!C15*F$7+185,"")))))))</f>
        <v/>
      </c>
      <c r="N15" s="262" t="str">
        <f aca="false">IF('Pedido e Cotação'!E25="","",IF(AND('Pedido e Cotação'!J25="RP-OPC",'Pedido e Cotação'!F25=200,Inosina!C15&lt;=50),Inosina!C15*G$3,IF(AND('Pedido e Cotação'!J25="HPLC",'Pedido e Cotação'!F25=200,Inosina!C15&lt;=50),Inosina!C15*G$7+185,IF(AND('Pedido e Cotação'!J25="RP-OPC",'Pedido e Cotação'!F25=200,Inosina!C15&gt;50,Inosina!C15&lt;=80),Inosina!C15*G$4,IF(AND('Pedido e Cotação'!J25="HPLC",'Pedido e Cotação'!F25=200,Inosina!C15&gt;50,Inosina!C15&lt;=80),Inosina!C15*G$7+185,IF(AND('Pedido e Cotação'!J25="RP-OPC",'Pedido e Cotação'!F25=200,Inosina!C15&gt;80),Inosina!C15*G$5,IF(AND('Pedido e Cotação'!J25="HPLC",'Pedido e Cotação'!F25=200,Inosina!C15&gt;80),Inosina!C15*G$7+185,"")))))))</f>
        <v/>
      </c>
      <c r="O15" s="262" t="str">
        <f aca="false">IF('Pedido e Cotação'!E25="","",IF(AND('Pedido e Cotação'!J25="RP-OPC",'Pedido e Cotação'!F25=1000,Inosina!C15&lt;=50),Inosina!C15*H$3,IF(AND('Pedido e Cotação'!J25="HPLC",'Pedido e Cotação'!F25=1000,Inosina!C15&lt;=50),Inosina!C15*H$7+185,IF(AND('Pedido e Cotação'!J25="RP-OPC",'Pedido e Cotação'!F25=1000,Inosina!C15&gt;50,Inosina!C15&lt;=80),Inosina!C15*H$4,IF(AND('Pedido e Cotação'!J25="HPLC",'Pedido e Cotação'!F25=1000,Inosina!C15&gt;50,Inosina!C15&lt;=80),Inosina!C15*H$7+185,IF(AND('Pedido e Cotação'!J25="RP-OPC",'Pedido e Cotação'!F25=1000,Inosina!C15&gt;80),Inosina!C15*H$5,IF(AND('Pedido e Cotação'!J25="HPLC",'Pedido e Cotação'!F25=1000,Inosina!C15&gt;80),Inosina!C15*H$7+185,"")))))))</f>
        <v/>
      </c>
      <c r="Q15" s="262" t="str">
        <f aca="false">IF('Pedido e Cotação'!E25="","",IF(AND('Pedido e Cotação'!J25="Dessalinizado",'Pedido e Cotação'!F25=10),Inosina!C15*C$7,""))</f>
        <v/>
      </c>
      <c r="R15" s="262" t="str">
        <f aca="false">IF('Pedido e Cotação'!E25="","",IF(AND('Pedido e Cotação'!J25="Dessalinizado",'Pedido e Cotação'!F25=25),Inosina!C15*D$7,""))</f>
        <v/>
      </c>
      <c r="S15" s="262" t="str">
        <f aca="false">IF('Pedido e Cotação'!E25="","",IF(AND('Pedido e Cotação'!J25="Dessalinizado",'Pedido e Cotação'!F25=50),Inosina!C15*E$7,""))</f>
        <v/>
      </c>
      <c r="T15" s="262" t="str">
        <f aca="false">IF('Pedido e Cotação'!E25="","",IF(AND('Pedido e Cotação'!J25="Dessalinizado",'Pedido e Cotação'!F25=100),Inosina!C15*F$7,""))</f>
        <v/>
      </c>
      <c r="U15" s="262" t="str">
        <f aca="false">IF('Pedido e Cotação'!E25="","",IF(AND('Pedido e Cotação'!J25="Dessalinizado",'Pedido e Cotação'!F25=200),Inosina!C15*G$7,""))</f>
        <v/>
      </c>
      <c r="V15" s="262" t="str">
        <f aca="false">IF('Pedido e Cotação'!E25="","",IF(AND('Pedido e Cotação'!J25="Dessalinizado",'Pedido e Cotação'!F25=1000),Inosina!C15*H$7,""))</f>
        <v/>
      </c>
    </row>
    <row r="16" customFormat="false" ht="15.75" hidden="false" customHeight="false" outlineLevel="0" collapsed="false">
      <c r="J16" s="262" t="str">
        <f aca="false">IF('Pedido e Cotação'!E26="","",IF(AND('Pedido e Cotação'!J26="RP-OPC",'Pedido e Cotação'!F26=10,Inosina!C16&lt;=50),Inosina!C16*C$3,IF(AND('Pedido e Cotação'!J26="HPLC",'Pedido e Cotação'!F26=10,Inosina!C16&lt;=50),Inosina!C16*C$7+185,IF(AND('Pedido e Cotação'!J26="RP-OPC",'Pedido e Cotação'!F26=10,Inosina!C16&gt;50,Inosina!C16&lt;=80),Inosina!C16*C$4,IF(AND('Pedido e Cotação'!J26="HPLC",'Pedido e Cotação'!F26=10,Inosina!C16&gt;50,Inosina!C16&lt;=80),Inosina!C16*C$7+185,IF(AND('Pedido e Cotação'!J26="RP-OPC",'Pedido e Cotação'!F26=10,Inosina!C16&gt;80),Inosina!C16*C$5,IF(AND('Pedido e Cotação'!J26="HPLC",'Pedido e Cotação'!F26=10,Inosina!C16&gt;80),Inosina!C16*C$7+185,"")))))))</f>
        <v/>
      </c>
      <c r="K16" s="262" t="str">
        <f aca="false">IF('Pedido e Cotação'!E26="","",IF(AND('Pedido e Cotação'!J26="RP-OPC",'Pedido e Cotação'!F26=25,Inosina!C16&lt;=50),Inosina!C16*D$3,IF(AND('Pedido e Cotação'!J26="HPLC",'Pedido e Cotação'!F26=25,Inosina!C16&lt;=50),Inosina!C16*D$7+185,IF(AND('Pedido e Cotação'!J26="RP-OPC",'Pedido e Cotação'!F26=25,Inosina!C16&gt;50,Inosina!C16&lt;=80),Inosina!C16*D$4,IF(AND('Pedido e Cotação'!J26="HPLC",'Pedido e Cotação'!F26=25,Inosina!C16&gt;50,Inosina!C16&lt;=80),Inosina!C16*D$7+185,IF(AND('Pedido e Cotação'!J26="RP-OPC",'Pedido e Cotação'!F26=25,Inosina!C16&gt;80),Inosina!C16*D$5,IF(AND('Pedido e Cotação'!J26="HPLC",'Pedido e Cotação'!F26=25,Inosina!C16&gt;80),Inosina!C16*D$7+185,"")))))))</f>
        <v/>
      </c>
      <c r="L16" s="262" t="str">
        <f aca="false">IF('Pedido e Cotação'!E26="","",IF(AND('Pedido e Cotação'!J26="RP-OPC",'Pedido e Cotação'!F26=50,Inosina!C16&lt;=50),Inosina!C16*E$3,IF(AND('Pedido e Cotação'!J26="HPLC",'Pedido e Cotação'!F26=50,Inosina!C16&lt;=50),Inosina!C16*E$7+185,IF(AND('Pedido e Cotação'!J26="RP-OPC",'Pedido e Cotação'!F26=50,Inosina!C16&gt;50,Inosina!C16&lt;=80),Inosina!C16*E$4,IF(AND('Pedido e Cotação'!J26="HPLC",'Pedido e Cotação'!F26=50,Inosina!C16&gt;50,Inosina!C16&lt;=80),Inosina!C16*E$7+185,IF(AND('Pedido e Cotação'!J26="RP-OPC",'Pedido e Cotação'!F26=50,Inosina!C16&gt;80),Inosina!C16*E$5,IF(AND('Pedido e Cotação'!J26="HPLC",'Pedido e Cotação'!F26=50,Inosina!C16&gt;80),Inosina!C16*E$7+185,"")))))))</f>
        <v/>
      </c>
      <c r="M16" s="262" t="str">
        <f aca="false">IF('Pedido e Cotação'!E26="","",IF(AND('Pedido e Cotação'!J26="RP-OPC",'Pedido e Cotação'!F26=100,Inosina!C16&lt;=50),Inosina!C16*F$3,IF(AND('Pedido e Cotação'!J26="HPLC",'Pedido e Cotação'!F26=100,Inosina!C16&lt;=50),Inosina!C16*F$7+185,IF(AND('Pedido e Cotação'!J26="RP-OPC",'Pedido e Cotação'!F26=100,Inosina!C16&gt;50,Inosina!C16&lt;=80),Inosina!C16*F$4,IF(AND('Pedido e Cotação'!J26="HPLC",'Pedido e Cotação'!F26=100,Inosina!C16&gt;50,Inosina!C16&lt;=80),Inosina!C16*F$7+185,IF(AND('Pedido e Cotação'!J26="RP-OPC",'Pedido e Cotação'!F26=100,Inosina!C16&gt;80),Inosina!C16*F$5,IF(AND('Pedido e Cotação'!J26="HPLC",'Pedido e Cotação'!F26=100,Inosina!C16&gt;80),Inosina!C16*F$7+185,"")))))))</f>
        <v/>
      </c>
      <c r="N16" s="262" t="str">
        <f aca="false">IF('Pedido e Cotação'!E26="","",IF(AND('Pedido e Cotação'!J26="RP-OPC",'Pedido e Cotação'!F26=200,Inosina!C16&lt;=50),Inosina!C16*G$3,IF(AND('Pedido e Cotação'!J26="HPLC",'Pedido e Cotação'!F26=200,Inosina!C16&lt;=50),Inosina!C16*G$7+185,IF(AND('Pedido e Cotação'!J26="RP-OPC",'Pedido e Cotação'!F26=200,Inosina!C16&gt;50,Inosina!C16&lt;=80),Inosina!C16*G$4,IF(AND('Pedido e Cotação'!J26="HPLC",'Pedido e Cotação'!F26=200,Inosina!C16&gt;50,Inosina!C16&lt;=80),Inosina!C16*G$7+185,IF(AND('Pedido e Cotação'!J26="RP-OPC",'Pedido e Cotação'!F26=200,Inosina!C16&gt;80),Inosina!C16*G$5,IF(AND('Pedido e Cotação'!J26="HPLC",'Pedido e Cotação'!F26=200,Inosina!C16&gt;80),Inosina!C16*G$7+185,"")))))))</f>
        <v/>
      </c>
      <c r="O16" s="262" t="str">
        <f aca="false">IF('Pedido e Cotação'!E26="","",IF(AND('Pedido e Cotação'!J26="RP-OPC",'Pedido e Cotação'!F26=1000,Inosina!C16&lt;=50),Inosina!C16*H$3,IF(AND('Pedido e Cotação'!J26="HPLC",'Pedido e Cotação'!F26=1000,Inosina!C16&lt;=50),Inosina!C16*H$7+185,IF(AND('Pedido e Cotação'!J26="RP-OPC",'Pedido e Cotação'!F26=1000,Inosina!C16&gt;50,Inosina!C16&lt;=80),Inosina!C16*H$4,IF(AND('Pedido e Cotação'!J26="HPLC",'Pedido e Cotação'!F26=1000,Inosina!C16&gt;50,Inosina!C16&lt;=80),Inosina!C16*H$7+185,IF(AND('Pedido e Cotação'!J26="RP-OPC",'Pedido e Cotação'!F26=1000,Inosina!C16&gt;80),Inosina!C16*H$5,IF(AND('Pedido e Cotação'!J26="HPLC",'Pedido e Cotação'!F26=1000,Inosina!C16&gt;80),Inosina!C16*H$7+185,"")))))))</f>
        <v/>
      </c>
      <c r="Q16" s="262" t="str">
        <f aca="false">IF('Pedido e Cotação'!E26="","",IF(AND('Pedido e Cotação'!J26="Dessalinizado",'Pedido e Cotação'!F26=10),Inosina!C16*C$7,""))</f>
        <v/>
      </c>
      <c r="R16" s="262" t="str">
        <f aca="false">IF('Pedido e Cotação'!E26="","",IF(AND('Pedido e Cotação'!J26="Dessalinizado",'Pedido e Cotação'!F26=25),Inosina!C16*D$7,""))</f>
        <v/>
      </c>
      <c r="S16" s="262" t="str">
        <f aca="false">IF('Pedido e Cotação'!E26="","",IF(AND('Pedido e Cotação'!J26="Dessalinizado",'Pedido e Cotação'!F26=50),Inosina!C16*E$7,""))</f>
        <v/>
      </c>
      <c r="T16" s="262" t="str">
        <f aca="false">IF('Pedido e Cotação'!E26="","",IF(AND('Pedido e Cotação'!J26="Dessalinizado",'Pedido e Cotação'!F26=100),Inosina!C16*F$7,""))</f>
        <v/>
      </c>
      <c r="U16" s="262" t="str">
        <f aca="false">IF('Pedido e Cotação'!E26="","",IF(AND('Pedido e Cotação'!J26="Dessalinizado",'Pedido e Cotação'!F26=200),Inosina!C16*G$7,""))</f>
        <v/>
      </c>
      <c r="V16" s="262" t="str">
        <f aca="false">IF('Pedido e Cotação'!E26="","",IF(AND('Pedido e Cotação'!J26="Dessalinizado",'Pedido e Cotação'!F26=1000),Inosina!C16*H$7,""))</f>
        <v/>
      </c>
    </row>
    <row r="17" customFormat="false" ht="15.75" hidden="false" customHeight="false" outlineLevel="0" collapsed="false">
      <c r="J17" s="262" t="str">
        <f aca="false">IF('Pedido e Cotação'!E27="","",IF(AND('Pedido e Cotação'!J27="RP-OPC",'Pedido e Cotação'!F27=10,Inosina!C17&lt;=50),Inosina!C17*C$3,IF(AND('Pedido e Cotação'!J27="HPLC",'Pedido e Cotação'!F27=10,Inosina!C17&lt;=50),Inosina!C17*C$7+185,IF(AND('Pedido e Cotação'!J27="RP-OPC",'Pedido e Cotação'!F27=10,Inosina!C17&gt;50,Inosina!C17&lt;=80),Inosina!C17*C$4,IF(AND('Pedido e Cotação'!J27="HPLC",'Pedido e Cotação'!F27=10,Inosina!C17&gt;50,Inosina!C17&lt;=80),Inosina!C17*C$7+185,IF(AND('Pedido e Cotação'!J27="RP-OPC",'Pedido e Cotação'!F27=10,Inosina!C17&gt;80),Inosina!C17*C$5,IF(AND('Pedido e Cotação'!J27="HPLC",'Pedido e Cotação'!F27=10,Inosina!C17&gt;80),Inosina!C17*C$7+185,"")))))))</f>
        <v/>
      </c>
      <c r="K17" s="262" t="str">
        <f aca="false">IF('Pedido e Cotação'!E27="","",IF(AND('Pedido e Cotação'!J27="RP-OPC",'Pedido e Cotação'!F27=25,Inosina!C17&lt;=50),Inosina!C17*D$3,IF(AND('Pedido e Cotação'!J27="HPLC",'Pedido e Cotação'!F27=25,Inosina!C17&lt;=50),Inosina!C17*D$7+185,IF(AND('Pedido e Cotação'!J27="RP-OPC",'Pedido e Cotação'!F27=25,Inosina!C17&gt;50,Inosina!C17&lt;=80),Inosina!C17*D$4,IF(AND('Pedido e Cotação'!J27="HPLC",'Pedido e Cotação'!F27=25,Inosina!C17&gt;50,Inosina!C17&lt;=80),Inosina!C17*D$7+185,IF(AND('Pedido e Cotação'!J27="RP-OPC",'Pedido e Cotação'!F27=25,Inosina!C17&gt;80),Inosina!C17*D$5,IF(AND('Pedido e Cotação'!J27="HPLC",'Pedido e Cotação'!F27=25,Inosina!C17&gt;80),Inosina!C17*D$7+185,"")))))))</f>
        <v/>
      </c>
      <c r="L17" s="262" t="str">
        <f aca="false">IF('Pedido e Cotação'!E27="","",IF(AND('Pedido e Cotação'!J27="RP-OPC",'Pedido e Cotação'!F27=50,Inosina!C17&lt;=50),Inosina!C17*E$3,IF(AND('Pedido e Cotação'!J27="HPLC",'Pedido e Cotação'!F27=50,Inosina!C17&lt;=50),Inosina!C17*E$7+185,IF(AND('Pedido e Cotação'!J27="RP-OPC",'Pedido e Cotação'!F27=50,Inosina!C17&gt;50,Inosina!C17&lt;=80),Inosina!C17*E$4,IF(AND('Pedido e Cotação'!J27="HPLC",'Pedido e Cotação'!F27=50,Inosina!C17&gt;50,Inosina!C17&lt;=80),Inosina!C17*E$7+185,IF(AND('Pedido e Cotação'!J27="RP-OPC",'Pedido e Cotação'!F27=50,Inosina!C17&gt;80),Inosina!C17*E$5,IF(AND('Pedido e Cotação'!J27="HPLC",'Pedido e Cotação'!F27=50,Inosina!C17&gt;80),Inosina!C17*E$7+185,"")))))))</f>
        <v/>
      </c>
      <c r="M17" s="262" t="str">
        <f aca="false">IF('Pedido e Cotação'!E27="","",IF(AND('Pedido e Cotação'!J27="RP-OPC",'Pedido e Cotação'!F27=100,Inosina!C17&lt;=50),Inosina!C17*F$3,IF(AND('Pedido e Cotação'!J27="HPLC",'Pedido e Cotação'!F27=100,Inosina!C17&lt;=50),Inosina!C17*F$7+185,IF(AND('Pedido e Cotação'!J27="RP-OPC",'Pedido e Cotação'!F27=100,Inosina!C17&gt;50,Inosina!C17&lt;=80),Inosina!C17*F$4,IF(AND('Pedido e Cotação'!J27="HPLC",'Pedido e Cotação'!F27=100,Inosina!C17&gt;50,Inosina!C17&lt;=80),Inosina!C17*F$7+185,IF(AND('Pedido e Cotação'!J27="RP-OPC",'Pedido e Cotação'!F27=100,Inosina!C17&gt;80),Inosina!C17*F$5,IF(AND('Pedido e Cotação'!J27="HPLC",'Pedido e Cotação'!F27=100,Inosina!C17&gt;80),Inosina!C17*F$7+185,"")))))))</f>
        <v/>
      </c>
      <c r="N17" s="262" t="str">
        <f aca="false">IF('Pedido e Cotação'!E27="","",IF(AND('Pedido e Cotação'!J27="RP-OPC",'Pedido e Cotação'!F27=200,Inosina!C17&lt;=50),Inosina!C17*G$3,IF(AND('Pedido e Cotação'!J27="HPLC",'Pedido e Cotação'!F27=200,Inosina!C17&lt;=50),Inosina!C17*G$7+185,IF(AND('Pedido e Cotação'!J27="RP-OPC",'Pedido e Cotação'!F27=200,Inosina!C17&gt;50,Inosina!C17&lt;=80),Inosina!C17*G$4,IF(AND('Pedido e Cotação'!J27="HPLC",'Pedido e Cotação'!F27=200,Inosina!C17&gt;50,Inosina!C17&lt;=80),Inosina!C17*G$7+185,IF(AND('Pedido e Cotação'!J27="RP-OPC",'Pedido e Cotação'!F27=200,Inosina!C17&gt;80),Inosina!C17*G$5,IF(AND('Pedido e Cotação'!J27="HPLC",'Pedido e Cotação'!F27=200,Inosina!C17&gt;80),Inosina!C17*G$7+185,"")))))))</f>
        <v/>
      </c>
      <c r="O17" s="262" t="str">
        <f aca="false">IF('Pedido e Cotação'!E27="","",IF(AND('Pedido e Cotação'!J27="RP-OPC",'Pedido e Cotação'!F27=1000,Inosina!C17&lt;=50),Inosina!C17*H$3,IF(AND('Pedido e Cotação'!J27="HPLC",'Pedido e Cotação'!F27=1000,Inosina!C17&lt;=50),Inosina!C17*H$7+185,IF(AND('Pedido e Cotação'!J27="RP-OPC",'Pedido e Cotação'!F27=1000,Inosina!C17&gt;50,Inosina!C17&lt;=80),Inosina!C17*H$4,IF(AND('Pedido e Cotação'!J27="HPLC",'Pedido e Cotação'!F27=1000,Inosina!C17&gt;50,Inosina!C17&lt;=80),Inosina!C17*H$7+185,IF(AND('Pedido e Cotação'!J27="RP-OPC",'Pedido e Cotação'!F27=1000,Inosina!C17&gt;80),Inosina!C17*H$5,IF(AND('Pedido e Cotação'!J27="HPLC",'Pedido e Cotação'!F27=1000,Inosina!C17&gt;80),Inosina!C17*H$7+185,"")))))))</f>
        <v/>
      </c>
      <c r="Q17" s="262" t="str">
        <f aca="false">IF('Pedido e Cotação'!E27="","",IF(AND('Pedido e Cotação'!J27="Dessalinizado",'Pedido e Cotação'!F27=10),Inosina!C17*C$7,""))</f>
        <v/>
      </c>
      <c r="R17" s="262" t="str">
        <f aca="false">IF('Pedido e Cotação'!E27="","",IF(AND('Pedido e Cotação'!J27="Dessalinizado",'Pedido e Cotação'!F27=25),Inosina!C17*D$7,""))</f>
        <v/>
      </c>
      <c r="S17" s="262" t="str">
        <f aca="false">IF('Pedido e Cotação'!E27="","",IF(AND('Pedido e Cotação'!J27="Dessalinizado",'Pedido e Cotação'!F27=50),Inosina!C17*E$7,""))</f>
        <v/>
      </c>
      <c r="T17" s="262" t="str">
        <f aca="false">IF('Pedido e Cotação'!E27="","",IF(AND('Pedido e Cotação'!J27="Dessalinizado",'Pedido e Cotação'!F27=100),Inosina!C17*F$7,""))</f>
        <v/>
      </c>
      <c r="U17" s="262" t="str">
        <f aca="false">IF('Pedido e Cotação'!E27="","",IF(AND('Pedido e Cotação'!J27="Dessalinizado",'Pedido e Cotação'!F27=200),Inosina!C17*G$7,""))</f>
        <v/>
      </c>
      <c r="V17" s="262" t="str">
        <f aca="false">IF('Pedido e Cotação'!E27="","",IF(AND('Pedido e Cotação'!J27="Dessalinizado",'Pedido e Cotação'!F27=1000),Inosina!C17*H$7,""))</f>
        <v/>
      </c>
    </row>
    <row r="18" customFormat="false" ht="15.75" hidden="false" customHeight="false" outlineLevel="0" collapsed="false">
      <c r="J18" s="262" t="str">
        <f aca="false">IF('Pedido e Cotação'!E28="","",IF(AND('Pedido e Cotação'!J28="RP-OPC",'Pedido e Cotação'!F28=10,Inosina!C18&lt;=50),Inosina!C18*C$3,IF(AND('Pedido e Cotação'!J28="HPLC",'Pedido e Cotação'!F28=10,Inosina!C18&lt;=50),Inosina!C18*C$7+185,IF(AND('Pedido e Cotação'!J28="RP-OPC",'Pedido e Cotação'!F28=10,Inosina!C18&gt;50,Inosina!C18&lt;=80),Inosina!C18*C$4,IF(AND('Pedido e Cotação'!J28="HPLC",'Pedido e Cotação'!F28=10,Inosina!C18&gt;50,Inosina!C18&lt;=80),Inosina!C18*C$7+185,IF(AND('Pedido e Cotação'!J28="RP-OPC",'Pedido e Cotação'!F28=10,Inosina!C18&gt;80),Inosina!C18*C$5,IF(AND('Pedido e Cotação'!J28="HPLC",'Pedido e Cotação'!F28=10,Inosina!C18&gt;80),Inosina!C18*C$7+185,"")))))))</f>
        <v/>
      </c>
      <c r="K18" s="262" t="str">
        <f aca="false">IF('Pedido e Cotação'!E28="","",IF(AND('Pedido e Cotação'!J28="RP-OPC",'Pedido e Cotação'!F28=25,Inosina!C18&lt;=50),Inosina!C18*D$3,IF(AND('Pedido e Cotação'!J28="HPLC",'Pedido e Cotação'!F28=25,Inosina!C18&lt;=50),Inosina!C18*D$7+185,IF(AND('Pedido e Cotação'!J28="RP-OPC",'Pedido e Cotação'!F28=25,Inosina!C18&gt;50,Inosina!C18&lt;=80),Inosina!C18*D$4,IF(AND('Pedido e Cotação'!J28="HPLC",'Pedido e Cotação'!F28=25,Inosina!C18&gt;50,Inosina!C18&lt;=80),Inosina!C18*D$7+185,IF(AND('Pedido e Cotação'!J28="RP-OPC",'Pedido e Cotação'!F28=25,Inosina!C18&gt;80),Inosina!C18*D$5,IF(AND('Pedido e Cotação'!J28="HPLC",'Pedido e Cotação'!F28=25,Inosina!C18&gt;80),Inosina!C18*D$7+185,"")))))))</f>
        <v/>
      </c>
      <c r="L18" s="262" t="str">
        <f aca="false">IF('Pedido e Cotação'!E28="","",IF(AND('Pedido e Cotação'!J28="RP-OPC",'Pedido e Cotação'!F28=50,Inosina!C18&lt;=50),Inosina!C18*E$3,IF(AND('Pedido e Cotação'!J28="HPLC",'Pedido e Cotação'!F28=50,Inosina!C18&lt;=50),Inosina!C18*E$7+185,IF(AND('Pedido e Cotação'!J28="RP-OPC",'Pedido e Cotação'!F28=50,Inosina!C18&gt;50,Inosina!C18&lt;=80),Inosina!C18*E$4,IF(AND('Pedido e Cotação'!J28="HPLC",'Pedido e Cotação'!F28=50,Inosina!C18&gt;50,Inosina!C18&lt;=80),Inosina!C18*E$7+185,IF(AND('Pedido e Cotação'!J28="RP-OPC",'Pedido e Cotação'!F28=50,Inosina!C18&gt;80),Inosina!C18*E$5,IF(AND('Pedido e Cotação'!J28="HPLC",'Pedido e Cotação'!F28=50,Inosina!C18&gt;80),Inosina!C18*E$7+185,"")))))))</f>
        <v/>
      </c>
      <c r="M18" s="262" t="str">
        <f aca="false">IF('Pedido e Cotação'!E28="","",IF(AND('Pedido e Cotação'!J28="RP-OPC",'Pedido e Cotação'!F28=100,Inosina!C18&lt;=50),Inosina!C18*F$3,IF(AND('Pedido e Cotação'!J28="HPLC",'Pedido e Cotação'!F28=100,Inosina!C18&lt;=50),Inosina!C18*F$7+185,IF(AND('Pedido e Cotação'!J28="RP-OPC",'Pedido e Cotação'!F28=100,Inosina!C18&gt;50,Inosina!C18&lt;=80),Inosina!C18*F$4,IF(AND('Pedido e Cotação'!J28="HPLC",'Pedido e Cotação'!F28=100,Inosina!C18&gt;50,Inosina!C18&lt;=80),Inosina!C18*F$7+185,IF(AND('Pedido e Cotação'!J28="RP-OPC",'Pedido e Cotação'!F28=100,Inosina!C18&gt;80),Inosina!C18*F$5,IF(AND('Pedido e Cotação'!J28="HPLC",'Pedido e Cotação'!F28=100,Inosina!C18&gt;80),Inosina!C18*F$7+185,"")))))))</f>
        <v/>
      </c>
      <c r="N18" s="262" t="str">
        <f aca="false">IF('Pedido e Cotação'!E28="","",IF(AND('Pedido e Cotação'!J28="RP-OPC",'Pedido e Cotação'!F28=200,Inosina!C18&lt;=50),Inosina!C18*G$3,IF(AND('Pedido e Cotação'!J28="HPLC",'Pedido e Cotação'!F28=200,Inosina!C18&lt;=50),Inosina!C18*G$7+185,IF(AND('Pedido e Cotação'!J28="RP-OPC",'Pedido e Cotação'!F28=200,Inosina!C18&gt;50,Inosina!C18&lt;=80),Inosina!C18*G$4,IF(AND('Pedido e Cotação'!J28="HPLC",'Pedido e Cotação'!F28=200,Inosina!C18&gt;50,Inosina!C18&lt;=80),Inosina!C18*G$7+185,IF(AND('Pedido e Cotação'!J28="RP-OPC",'Pedido e Cotação'!F28=200,Inosina!C18&gt;80),Inosina!C18*G$5,IF(AND('Pedido e Cotação'!J28="HPLC",'Pedido e Cotação'!F28=200,Inosina!C18&gt;80),Inosina!C18*G$7+185,"")))))))</f>
        <v/>
      </c>
      <c r="O18" s="262" t="str">
        <f aca="false">IF('Pedido e Cotação'!E28="","",IF(AND('Pedido e Cotação'!J28="RP-OPC",'Pedido e Cotação'!F28=1000,Inosina!C18&lt;=50),Inosina!C18*H$3,IF(AND('Pedido e Cotação'!J28="HPLC",'Pedido e Cotação'!F28=1000,Inosina!C18&lt;=50),Inosina!C18*H$7+185,IF(AND('Pedido e Cotação'!J28="RP-OPC",'Pedido e Cotação'!F28=1000,Inosina!C18&gt;50,Inosina!C18&lt;=80),Inosina!C18*H$4,IF(AND('Pedido e Cotação'!J28="HPLC",'Pedido e Cotação'!F28=1000,Inosina!C18&gt;50,Inosina!C18&lt;=80),Inosina!C18*H$7+185,IF(AND('Pedido e Cotação'!J28="RP-OPC",'Pedido e Cotação'!F28=1000,Inosina!C18&gt;80),Inosina!C18*H$5,IF(AND('Pedido e Cotação'!J28="HPLC",'Pedido e Cotação'!F28=1000,Inosina!C18&gt;80),Inosina!C18*H$7+185,"")))))))</f>
        <v/>
      </c>
      <c r="Q18" s="262" t="str">
        <f aca="false">IF('Pedido e Cotação'!E28="","",IF(AND('Pedido e Cotação'!J28="Dessalinizado",'Pedido e Cotação'!F28=10),Inosina!C18*C$7,""))</f>
        <v/>
      </c>
      <c r="R18" s="262" t="str">
        <f aca="false">IF('Pedido e Cotação'!E28="","",IF(AND('Pedido e Cotação'!J28="Dessalinizado",'Pedido e Cotação'!F28=25),Inosina!C18*D$7,""))</f>
        <v/>
      </c>
      <c r="S18" s="262" t="str">
        <f aca="false">IF('Pedido e Cotação'!E28="","",IF(AND('Pedido e Cotação'!J28="Dessalinizado",'Pedido e Cotação'!F28=50),Inosina!C18*E$7,""))</f>
        <v/>
      </c>
      <c r="T18" s="262" t="str">
        <f aca="false">IF('Pedido e Cotação'!E28="","",IF(AND('Pedido e Cotação'!J28="Dessalinizado",'Pedido e Cotação'!F28=100),Inosina!C18*F$7,""))</f>
        <v/>
      </c>
      <c r="U18" s="262" t="str">
        <f aca="false">IF('Pedido e Cotação'!E28="","",IF(AND('Pedido e Cotação'!J28="Dessalinizado",'Pedido e Cotação'!F28=200),Inosina!C18*G$7,""))</f>
        <v/>
      </c>
      <c r="V18" s="262" t="str">
        <f aca="false">IF('Pedido e Cotação'!E28="","",IF(AND('Pedido e Cotação'!J28="Dessalinizado",'Pedido e Cotação'!F28=1000),Inosina!C18*H$7,""))</f>
        <v/>
      </c>
    </row>
    <row r="19" customFormat="false" ht="15.75" hidden="false" customHeight="false" outlineLevel="0" collapsed="false">
      <c r="J19" s="262" t="str">
        <f aca="false">IF('Pedido e Cotação'!E29="","",IF(AND('Pedido e Cotação'!J29="RP-OPC",'Pedido e Cotação'!F29=10,Inosina!C19&lt;=50),Inosina!C19*C$3,IF(AND('Pedido e Cotação'!J29="HPLC",'Pedido e Cotação'!F29=10,Inosina!C19&lt;=50),Inosina!C19*C$7+185,IF(AND('Pedido e Cotação'!J29="RP-OPC",'Pedido e Cotação'!F29=10,Inosina!C19&gt;50,Inosina!C19&lt;=80),Inosina!C19*C$4,IF(AND('Pedido e Cotação'!J29="HPLC",'Pedido e Cotação'!F29=10,Inosina!C19&gt;50,Inosina!C19&lt;=80),Inosina!C19*C$7+185,IF(AND('Pedido e Cotação'!J29="RP-OPC",'Pedido e Cotação'!F29=10,Inosina!C19&gt;80),Inosina!C19*C$5,IF(AND('Pedido e Cotação'!J29="HPLC",'Pedido e Cotação'!F29=10,Inosina!C19&gt;80),Inosina!C19*C$7+185,"")))))))</f>
        <v/>
      </c>
      <c r="K19" s="262" t="str">
        <f aca="false">IF('Pedido e Cotação'!E29="","",IF(AND('Pedido e Cotação'!J29="RP-OPC",'Pedido e Cotação'!F29=25,Inosina!C19&lt;=50),Inosina!C19*D$3,IF(AND('Pedido e Cotação'!J29="HPLC",'Pedido e Cotação'!F29=25,Inosina!C19&lt;=50),Inosina!C19*D$7+185,IF(AND('Pedido e Cotação'!J29="RP-OPC",'Pedido e Cotação'!F29=25,Inosina!C19&gt;50,Inosina!C19&lt;=80),Inosina!C19*D$4,IF(AND('Pedido e Cotação'!J29="HPLC",'Pedido e Cotação'!F29=25,Inosina!C19&gt;50,Inosina!C19&lt;=80),Inosina!C19*D$7+185,IF(AND('Pedido e Cotação'!J29="RP-OPC",'Pedido e Cotação'!F29=25,Inosina!C19&gt;80),Inosina!C19*D$5,IF(AND('Pedido e Cotação'!J29="HPLC",'Pedido e Cotação'!F29=25,Inosina!C19&gt;80),Inosina!C19*D$7+185,"")))))))</f>
        <v/>
      </c>
      <c r="L19" s="262" t="str">
        <f aca="false">IF('Pedido e Cotação'!E29="","",IF(AND('Pedido e Cotação'!J29="RP-OPC",'Pedido e Cotação'!F29=50,Inosina!C19&lt;=50),Inosina!C19*E$3,IF(AND('Pedido e Cotação'!J29="HPLC",'Pedido e Cotação'!F29=50,Inosina!C19&lt;=50),Inosina!C19*E$7+185,IF(AND('Pedido e Cotação'!J29="RP-OPC",'Pedido e Cotação'!F29=50,Inosina!C19&gt;50,Inosina!C19&lt;=80),Inosina!C19*E$4,IF(AND('Pedido e Cotação'!J29="HPLC",'Pedido e Cotação'!F29=50,Inosina!C19&gt;50,Inosina!C19&lt;=80),Inosina!C19*E$7+185,IF(AND('Pedido e Cotação'!J29="RP-OPC",'Pedido e Cotação'!F29=50,Inosina!C19&gt;80),Inosina!C19*E$5,IF(AND('Pedido e Cotação'!J29="HPLC",'Pedido e Cotação'!F29=50,Inosina!C19&gt;80),Inosina!C19*E$7+185,"")))))))</f>
        <v/>
      </c>
      <c r="M19" s="262" t="str">
        <f aca="false">IF('Pedido e Cotação'!E29="","",IF(AND('Pedido e Cotação'!J29="RP-OPC",'Pedido e Cotação'!F29=100,Inosina!C19&lt;=50),Inosina!C19*F$3,IF(AND('Pedido e Cotação'!J29="HPLC",'Pedido e Cotação'!F29=100,Inosina!C19&lt;=50),Inosina!C19*F$7+185,IF(AND('Pedido e Cotação'!J29="RP-OPC",'Pedido e Cotação'!F29=100,Inosina!C19&gt;50,Inosina!C19&lt;=80),Inosina!C19*F$4,IF(AND('Pedido e Cotação'!J29="HPLC",'Pedido e Cotação'!F29=100,Inosina!C19&gt;50,Inosina!C19&lt;=80),Inosina!C19*F$7+185,IF(AND('Pedido e Cotação'!J29="RP-OPC",'Pedido e Cotação'!F29=100,Inosina!C19&gt;80),Inosina!C19*F$5,IF(AND('Pedido e Cotação'!J29="HPLC",'Pedido e Cotação'!F29=100,Inosina!C19&gt;80),Inosina!C19*F$7+185,"")))))))</f>
        <v/>
      </c>
      <c r="N19" s="262" t="str">
        <f aca="false">IF('Pedido e Cotação'!E29="","",IF(AND('Pedido e Cotação'!J29="RP-OPC",'Pedido e Cotação'!F29=200,Inosina!C19&lt;=50),Inosina!C19*G$3,IF(AND('Pedido e Cotação'!J29="HPLC",'Pedido e Cotação'!F29=200,Inosina!C19&lt;=50),Inosina!C19*G$7+185,IF(AND('Pedido e Cotação'!J29="RP-OPC",'Pedido e Cotação'!F29=200,Inosina!C19&gt;50,Inosina!C19&lt;=80),Inosina!C19*G$4,IF(AND('Pedido e Cotação'!J29="HPLC",'Pedido e Cotação'!F29=200,Inosina!C19&gt;50,Inosina!C19&lt;=80),Inosina!C19*G$7+185,IF(AND('Pedido e Cotação'!J29="RP-OPC",'Pedido e Cotação'!F29=200,Inosina!C19&gt;80),Inosina!C19*G$5,IF(AND('Pedido e Cotação'!J29="HPLC",'Pedido e Cotação'!F29=200,Inosina!C19&gt;80),Inosina!C19*G$7+185,"")))))))</f>
        <v/>
      </c>
      <c r="O19" s="262" t="str">
        <f aca="false">IF('Pedido e Cotação'!E29="","",IF(AND('Pedido e Cotação'!J29="RP-OPC",'Pedido e Cotação'!F29=1000,Inosina!C19&lt;=50),Inosina!C19*H$3,IF(AND('Pedido e Cotação'!J29="HPLC",'Pedido e Cotação'!F29=1000,Inosina!C19&lt;=50),Inosina!C19*H$7+185,IF(AND('Pedido e Cotação'!J29="RP-OPC",'Pedido e Cotação'!F29=1000,Inosina!C19&gt;50,Inosina!C19&lt;=80),Inosina!C19*H$4,IF(AND('Pedido e Cotação'!J29="HPLC",'Pedido e Cotação'!F29=1000,Inosina!C19&gt;50,Inosina!C19&lt;=80),Inosina!C19*H$7+185,IF(AND('Pedido e Cotação'!J29="RP-OPC",'Pedido e Cotação'!F29=1000,Inosina!C19&gt;80),Inosina!C19*H$5,IF(AND('Pedido e Cotação'!J29="HPLC",'Pedido e Cotação'!F29=1000,Inosina!C19&gt;80),Inosina!C19*H$7+185,"")))))))</f>
        <v/>
      </c>
      <c r="Q19" s="262" t="str">
        <f aca="false">IF('Pedido e Cotação'!E29="","",IF(AND('Pedido e Cotação'!J29="Dessalinizado",'Pedido e Cotação'!F29=10),Inosina!C19*C$7,""))</f>
        <v/>
      </c>
      <c r="R19" s="262" t="str">
        <f aca="false">IF('Pedido e Cotação'!E29="","",IF(AND('Pedido e Cotação'!J29="Dessalinizado",'Pedido e Cotação'!F29=25),Inosina!C19*D$7,""))</f>
        <v/>
      </c>
      <c r="S19" s="262" t="str">
        <f aca="false">IF('Pedido e Cotação'!E29="","",IF(AND('Pedido e Cotação'!J29="Dessalinizado",'Pedido e Cotação'!F29=50),Inosina!C19*E$7,""))</f>
        <v/>
      </c>
      <c r="T19" s="262" t="str">
        <f aca="false">IF('Pedido e Cotação'!E29="","",IF(AND('Pedido e Cotação'!J29="Dessalinizado",'Pedido e Cotação'!F29=100),Inosina!C19*F$7,""))</f>
        <v/>
      </c>
      <c r="U19" s="262" t="str">
        <f aca="false">IF('Pedido e Cotação'!E29="","",IF(AND('Pedido e Cotação'!J29="Dessalinizado",'Pedido e Cotação'!F29=200),Inosina!C19*G$7,""))</f>
        <v/>
      </c>
      <c r="V19" s="262" t="str">
        <f aca="false">IF('Pedido e Cotação'!E29="","",IF(AND('Pedido e Cotação'!J29="Dessalinizado",'Pedido e Cotação'!F29=1000),Inosina!C19*H$7,""))</f>
        <v/>
      </c>
    </row>
    <row r="20" customFormat="false" ht="15.75" hidden="false" customHeight="false" outlineLevel="0" collapsed="false">
      <c r="J20" s="262" t="str">
        <f aca="false">IF('Pedido e Cotação'!E30="","",IF(AND('Pedido e Cotação'!J30="RP-OPC",'Pedido e Cotação'!F30=10,Inosina!C20&lt;=50),Inosina!C20*C$3,IF(AND('Pedido e Cotação'!J30="HPLC",'Pedido e Cotação'!F30=10,Inosina!C20&lt;=50),Inosina!C20*C$7+185,IF(AND('Pedido e Cotação'!J30="RP-OPC",'Pedido e Cotação'!F30=10,Inosina!C20&gt;50,Inosina!C20&lt;=80),Inosina!C20*C$4,IF(AND('Pedido e Cotação'!J30="HPLC",'Pedido e Cotação'!F30=10,Inosina!C20&gt;50,Inosina!C20&lt;=80),Inosina!C20*C$7+185,IF(AND('Pedido e Cotação'!J30="RP-OPC",'Pedido e Cotação'!F30=10,Inosina!C20&gt;80),Inosina!C20*C$5,IF(AND('Pedido e Cotação'!J30="HPLC",'Pedido e Cotação'!F30=10,Inosina!C20&gt;80),Inosina!C20*C$7+185,"")))))))</f>
        <v/>
      </c>
      <c r="K20" s="262" t="str">
        <f aca="false">IF('Pedido e Cotação'!E30="","",IF(AND('Pedido e Cotação'!J30="RP-OPC",'Pedido e Cotação'!F30=25,Inosina!C20&lt;=50),Inosina!C20*D$3,IF(AND('Pedido e Cotação'!J30="HPLC",'Pedido e Cotação'!F30=25,Inosina!C20&lt;=50),Inosina!C20*D$7+185,IF(AND('Pedido e Cotação'!J30="RP-OPC",'Pedido e Cotação'!F30=25,Inosina!C20&gt;50,Inosina!C20&lt;=80),Inosina!C20*D$4,IF(AND('Pedido e Cotação'!J30="HPLC",'Pedido e Cotação'!F30=25,Inosina!C20&gt;50,Inosina!C20&lt;=80),Inosina!C20*D$7+185,IF(AND('Pedido e Cotação'!J30="RP-OPC",'Pedido e Cotação'!F30=25,Inosina!C20&gt;80),Inosina!C20*D$5,IF(AND('Pedido e Cotação'!J30="HPLC",'Pedido e Cotação'!F30=25,Inosina!C20&gt;80),Inosina!C20*D$7+185,"")))))))</f>
        <v/>
      </c>
      <c r="L20" s="262" t="str">
        <f aca="false">IF('Pedido e Cotação'!E30="","",IF(AND('Pedido e Cotação'!J30="RP-OPC",'Pedido e Cotação'!F30=50,Inosina!C20&lt;=50),Inosina!C20*E$3,IF(AND('Pedido e Cotação'!J30="HPLC",'Pedido e Cotação'!F30=50,Inosina!C20&lt;=50),Inosina!C20*E$7+185,IF(AND('Pedido e Cotação'!J30="RP-OPC",'Pedido e Cotação'!F30=50,Inosina!C20&gt;50,Inosina!C20&lt;=80),Inosina!C20*E$4,IF(AND('Pedido e Cotação'!J30="HPLC",'Pedido e Cotação'!F30=50,Inosina!C20&gt;50,Inosina!C20&lt;=80),Inosina!C20*E$7+185,IF(AND('Pedido e Cotação'!J30="RP-OPC",'Pedido e Cotação'!F30=50,Inosina!C20&gt;80),Inosina!C20*E$5,IF(AND('Pedido e Cotação'!J30="HPLC",'Pedido e Cotação'!F30=50,Inosina!C20&gt;80),Inosina!C20*E$7+185,"")))))))</f>
        <v/>
      </c>
      <c r="M20" s="262" t="str">
        <f aca="false">IF('Pedido e Cotação'!E30="","",IF(AND('Pedido e Cotação'!J30="RP-OPC",'Pedido e Cotação'!F30=100,Inosina!C20&lt;=50),Inosina!C20*F$3,IF(AND('Pedido e Cotação'!J30="HPLC",'Pedido e Cotação'!F30=100,Inosina!C20&lt;=50),Inosina!C20*F$7+185,IF(AND('Pedido e Cotação'!J30="RP-OPC",'Pedido e Cotação'!F30=100,Inosina!C20&gt;50,Inosina!C20&lt;=80),Inosina!C20*F$4,IF(AND('Pedido e Cotação'!J30="HPLC",'Pedido e Cotação'!F30=100,Inosina!C20&gt;50,Inosina!C20&lt;=80),Inosina!C20*F$7+185,IF(AND('Pedido e Cotação'!J30="RP-OPC",'Pedido e Cotação'!F30=100,Inosina!C20&gt;80),Inosina!C20*F$5,IF(AND('Pedido e Cotação'!J30="HPLC",'Pedido e Cotação'!F30=100,Inosina!C20&gt;80),Inosina!C20*F$7+185,"")))))))</f>
        <v/>
      </c>
      <c r="N20" s="262" t="str">
        <f aca="false">IF('Pedido e Cotação'!E30="","",IF(AND('Pedido e Cotação'!J30="RP-OPC",'Pedido e Cotação'!F30=200,Inosina!C20&lt;=50),Inosina!C20*G$3,IF(AND('Pedido e Cotação'!J30="HPLC",'Pedido e Cotação'!F30=200,Inosina!C20&lt;=50),Inosina!C20*G$7+185,IF(AND('Pedido e Cotação'!J30="RP-OPC",'Pedido e Cotação'!F30=200,Inosina!C20&gt;50,Inosina!C20&lt;=80),Inosina!C20*G$4,IF(AND('Pedido e Cotação'!J30="HPLC",'Pedido e Cotação'!F30=200,Inosina!C20&gt;50,Inosina!C20&lt;=80),Inosina!C20*G$7+185,IF(AND('Pedido e Cotação'!J30="RP-OPC",'Pedido e Cotação'!F30=200,Inosina!C20&gt;80),Inosina!C20*G$5,IF(AND('Pedido e Cotação'!J30="HPLC",'Pedido e Cotação'!F30=200,Inosina!C20&gt;80),Inosina!C20*G$7+185,"")))))))</f>
        <v/>
      </c>
      <c r="O20" s="262" t="str">
        <f aca="false">IF('Pedido e Cotação'!E30="","",IF(AND('Pedido e Cotação'!J30="RP-OPC",'Pedido e Cotação'!F30=1000,Inosina!C20&lt;=50),Inosina!C20*H$3,IF(AND('Pedido e Cotação'!J30="HPLC",'Pedido e Cotação'!F30=1000,Inosina!C20&lt;=50),Inosina!C20*H$7+185,IF(AND('Pedido e Cotação'!J30="RP-OPC",'Pedido e Cotação'!F30=1000,Inosina!C20&gt;50,Inosina!C20&lt;=80),Inosina!C20*H$4,IF(AND('Pedido e Cotação'!J30="HPLC",'Pedido e Cotação'!F30=1000,Inosina!C20&gt;50,Inosina!C20&lt;=80),Inosina!C20*H$7+185,IF(AND('Pedido e Cotação'!J30="RP-OPC",'Pedido e Cotação'!F30=1000,Inosina!C20&gt;80),Inosina!C20*H$5,IF(AND('Pedido e Cotação'!J30="HPLC",'Pedido e Cotação'!F30=1000,Inosina!C20&gt;80),Inosina!C20*H$7+185,"")))))))</f>
        <v/>
      </c>
      <c r="Q20" s="262" t="str">
        <f aca="false">IF('Pedido e Cotação'!E30="","",IF(AND('Pedido e Cotação'!J30="Dessalinizado",'Pedido e Cotação'!F30=10),Inosina!C20*C$7,""))</f>
        <v/>
      </c>
      <c r="R20" s="262" t="str">
        <f aca="false">IF('Pedido e Cotação'!E30="","",IF(AND('Pedido e Cotação'!J30="Dessalinizado",'Pedido e Cotação'!F30=25),Inosina!C20*D$7,""))</f>
        <v/>
      </c>
      <c r="S20" s="262" t="str">
        <f aca="false">IF('Pedido e Cotação'!E30="","",IF(AND('Pedido e Cotação'!J30="Dessalinizado",'Pedido e Cotação'!F30=50),Inosina!C20*E$7,""))</f>
        <v/>
      </c>
      <c r="T20" s="262" t="str">
        <f aca="false">IF('Pedido e Cotação'!E30="","",IF(AND('Pedido e Cotação'!J30="Dessalinizado",'Pedido e Cotação'!F30=100),Inosina!C20*F$7,""))</f>
        <v/>
      </c>
      <c r="U20" s="262" t="str">
        <f aca="false">IF('Pedido e Cotação'!E30="","",IF(AND('Pedido e Cotação'!J30="Dessalinizado",'Pedido e Cotação'!F30=200),Inosina!C20*G$7,""))</f>
        <v/>
      </c>
      <c r="V20" s="262" t="str">
        <f aca="false">IF('Pedido e Cotação'!E30="","",IF(AND('Pedido e Cotação'!J30="Dessalinizado",'Pedido e Cotação'!F30=1000),Inosina!C20*H$7,""))</f>
        <v/>
      </c>
    </row>
    <row r="21" customFormat="false" ht="15.75" hidden="false" customHeight="false" outlineLevel="0" collapsed="false">
      <c r="J21" s="262" t="str">
        <f aca="false">IF('Pedido e Cotação'!E31="","",IF(AND('Pedido e Cotação'!J31="RP-OPC",'Pedido e Cotação'!F31=10,Inosina!C21&lt;=50),Inosina!C21*C$3,IF(AND('Pedido e Cotação'!J31="HPLC",'Pedido e Cotação'!F31=10,Inosina!C21&lt;=50),Inosina!C21*C$7+185,IF(AND('Pedido e Cotação'!J31="RP-OPC",'Pedido e Cotação'!F31=10,Inosina!C21&gt;50,Inosina!C21&lt;=80),Inosina!C21*C$4,IF(AND('Pedido e Cotação'!J31="HPLC",'Pedido e Cotação'!F31=10,Inosina!C21&gt;50,Inosina!C21&lt;=80),Inosina!C21*C$7+185,IF(AND('Pedido e Cotação'!J31="RP-OPC",'Pedido e Cotação'!F31=10,Inosina!C21&gt;80),Inosina!C21*C$5,IF(AND('Pedido e Cotação'!J31="HPLC",'Pedido e Cotação'!F31=10,Inosina!C21&gt;80),Inosina!C21*C$7+185,"")))))))</f>
        <v/>
      </c>
      <c r="K21" s="262" t="str">
        <f aca="false">IF('Pedido e Cotação'!E31="","",IF(AND('Pedido e Cotação'!J31="RP-OPC",'Pedido e Cotação'!F31=25,Inosina!C21&lt;=50),Inosina!C21*D$3,IF(AND('Pedido e Cotação'!J31="HPLC",'Pedido e Cotação'!F31=25,Inosina!C21&lt;=50),Inosina!C21*D$7+185,IF(AND('Pedido e Cotação'!J31="RP-OPC",'Pedido e Cotação'!F31=25,Inosina!C21&gt;50,Inosina!C21&lt;=80),Inosina!C21*D$4,IF(AND('Pedido e Cotação'!J31="HPLC",'Pedido e Cotação'!F31=25,Inosina!C21&gt;50,Inosina!C21&lt;=80),Inosina!C21*D$7+185,IF(AND('Pedido e Cotação'!J31="RP-OPC",'Pedido e Cotação'!F31=25,Inosina!C21&gt;80),Inosina!C21*D$5,IF(AND('Pedido e Cotação'!J31="HPLC",'Pedido e Cotação'!F31=25,Inosina!C21&gt;80),Inosina!C21*D$7+185,"")))))))</f>
        <v/>
      </c>
      <c r="L21" s="262" t="str">
        <f aca="false">IF('Pedido e Cotação'!E31="","",IF(AND('Pedido e Cotação'!J31="RP-OPC",'Pedido e Cotação'!F31=50,Inosina!C21&lt;=50),Inosina!C21*E$3,IF(AND('Pedido e Cotação'!J31="HPLC",'Pedido e Cotação'!F31=50,Inosina!C21&lt;=50),Inosina!C21*E$7+185,IF(AND('Pedido e Cotação'!J31="RP-OPC",'Pedido e Cotação'!F31=50,Inosina!C21&gt;50,Inosina!C21&lt;=80),Inosina!C21*E$4,IF(AND('Pedido e Cotação'!J31="HPLC",'Pedido e Cotação'!F31=50,Inosina!C21&gt;50,Inosina!C21&lt;=80),Inosina!C21*E$7+185,IF(AND('Pedido e Cotação'!J31="RP-OPC",'Pedido e Cotação'!F31=50,Inosina!C21&gt;80),Inosina!C21*E$5,IF(AND('Pedido e Cotação'!J31="HPLC",'Pedido e Cotação'!F31=50,Inosina!C21&gt;80),Inosina!C21*E$7+185,"")))))))</f>
        <v/>
      </c>
      <c r="M21" s="262" t="str">
        <f aca="false">IF('Pedido e Cotação'!E31="","",IF(AND('Pedido e Cotação'!J31="RP-OPC",'Pedido e Cotação'!F31=100,Inosina!C21&lt;=50),Inosina!C21*F$3,IF(AND('Pedido e Cotação'!J31="HPLC",'Pedido e Cotação'!F31=100,Inosina!C21&lt;=50),Inosina!C21*F$7+185,IF(AND('Pedido e Cotação'!J31="RP-OPC",'Pedido e Cotação'!F31=100,Inosina!C21&gt;50,Inosina!C21&lt;=80),Inosina!C21*F$4,IF(AND('Pedido e Cotação'!J31="HPLC",'Pedido e Cotação'!F31=100,Inosina!C21&gt;50,Inosina!C21&lt;=80),Inosina!C21*F$7+185,IF(AND('Pedido e Cotação'!J31="RP-OPC",'Pedido e Cotação'!F31=100,Inosina!C21&gt;80),Inosina!C21*F$5,IF(AND('Pedido e Cotação'!J31="HPLC",'Pedido e Cotação'!F31=100,Inosina!C21&gt;80),Inosina!C21*F$7+185,"")))))))</f>
        <v/>
      </c>
      <c r="N21" s="262" t="str">
        <f aca="false">IF('Pedido e Cotação'!E31="","",IF(AND('Pedido e Cotação'!J31="RP-OPC",'Pedido e Cotação'!F31=200,Inosina!C21&lt;=50),Inosina!C21*G$3,IF(AND('Pedido e Cotação'!J31="HPLC",'Pedido e Cotação'!F31=200,Inosina!C21&lt;=50),Inosina!C21*G$7+185,IF(AND('Pedido e Cotação'!J31="RP-OPC",'Pedido e Cotação'!F31=200,Inosina!C21&gt;50,Inosina!C21&lt;=80),Inosina!C21*G$4,IF(AND('Pedido e Cotação'!J31="HPLC",'Pedido e Cotação'!F31=200,Inosina!C21&gt;50,Inosina!C21&lt;=80),Inosina!C21*G$7+185,IF(AND('Pedido e Cotação'!J31="RP-OPC",'Pedido e Cotação'!F31=200,Inosina!C21&gt;80),Inosina!C21*G$5,IF(AND('Pedido e Cotação'!J31="HPLC",'Pedido e Cotação'!F31=200,Inosina!C21&gt;80),Inosina!C21*G$7+185,"")))))))</f>
        <v/>
      </c>
      <c r="O21" s="262" t="str">
        <f aca="false">IF('Pedido e Cotação'!E31="","",IF(AND('Pedido e Cotação'!J31="RP-OPC",'Pedido e Cotação'!F31=1000,Inosina!C21&lt;=50),Inosina!C21*H$3,IF(AND('Pedido e Cotação'!J31="HPLC",'Pedido e Cotação'!F31=1000,Inosina!C21&lt;=50),Inosina!C21*H$7+185,IF(AND('Pedido e Cotação'!J31="RP-OPC",'Pedido e Cotação'!F31=1000,Inosina!C21&gt;50,Inosina!C21&lt;=80),Inosina!C21*H$4,IF(AND('Pedido e Cotação'!J31="HPLC",'Pedido e Cotação'!F31=1000,Inosina!C21&gt;50,Inosina!C21&lt;=80),Inosina!C21*H$7+185,IF(AND('Pedido e Cotação'!J31="RP-OPC",'Pedido e Cotação'!F31=1000,Inosina!C21&gt;80),Inosina!C21*H$5,IF(AND('Pedido e Cotação'!J31="HPLC",'Pedido e Cotação'!F31=1000,Inosina!C21&gt;80),Inosina!C21*H$7+185,"")))))))</f>
        <v/>
      </c>
      <c r="Q21" s="262" t="str">
        <f aca="false">IF('Pedido e Cotação'!E31="","",IF(AND('Pedido e Cotação'!J31="Dessalinizado",'Pedido e Cotação'!F31=10),Inosina!C21*C$7,""))</f>
        <v/>
      </c>
      <c r="R21" s="262" t="str">
        <f aca="false">IF('Pedido e Cotação'!E31="","",IF(AND('Pedido e Cotação'!J31="Dessalinizado",'Pedido e Cotação'!F31=25),Inosina!C21*D$7,""))</f>
        <v/>
      </c>
      <c r="S21" s="262" t="str">
        <f aca="false">IF('Pedido e Cotação'!E31="","",IF(AND('Pedido e Cotação'!J31="Dessalinizado",'Pedido e Cotação'!F31=50),Inosina!C21*E$7,""))</f>
        <v/>
      </c>
      <c r="T21" s="262" t="str">
        <f aca="false">IF('Pedido e Cotação'!E31="","",IF(AND('Pedido e Cotação'!J31="Dessalinizado",'Pedido e Cotação'!F31=100),Inosina!C21*F$7,""))</f>
        <v/>
      </c>
      <c r="U21" s="262" t="str">
        <f aca="false">IF('Pedido e Cotação'!E31="","",IF(AND('Pedido e Cotação'!J31="Dessalinizado",'Pedido e Cotação'!F31=200),Inosina!C21*G$7,""))</f>
        <v/>
      </c>
      <c r="V21" s="262" t="str">
        <f aca="false">IF('Pedido e Cotação'!E31="","",IF(AND('Pedido e Cotação'!J31="Dessalinizado",'Pedido e Cotação'!F31=1000),Inosina!C21*H$7,""))</f>
        <v/>
      </c>
    </row>
    <row r="22" customFormat="false" ht="15.75" hidden="false" customHeight="false" outlineLevel="0" collapsed="false">
      <c r="J22" s="262" t="str">
        <f aca="false">IF('Pedido e Cotação'!E32="","",IF(AND('Pedido e Cotação'!J32="RP-OPC",'Pedido e Cotação'!F32=10,Inosina!C22&lt;=50),Inosina!C22*C$3,IF(AND('Pedido e Cotação'!J32="HPLC",'Pedido e Cotação'!F32=10,Inosina!C22&lt;=50),Inosina!C22*C$7+185,IF(AND('Pedido e Cotação'!J32="RP-OPC",'Pedido e Cotação'!F32=10,Inosina!C22&gt;50,Inosina!C22&lt;=80),Inosina!C22*C$4,IF(AND('Pedido e Cotação'!J32="HPLC",'Pedido e Cotação'!F32=10,Inosina!C22&gt;50,Inosina!C22&lt;=80),Inosina!C22*C$7+185,IF(AND('Pedido e Cotação'!J32="RP-OPC",'Pedido e Cotação'!F32=10,Inosina!C22&gt;80),Inosina!C22*C$5,IF(AND('Pedido e Cotação'!J32="HPLC",'Pedido e Cotação'!F32=10,Inosina!C22&gt;80),Inosina!C22*C$7+185,"")))))))</f>
        <v/>
      </c>
      <c r="K22" s="262" t="str">
        <f aca="false">IF('Pedido e Cotação'!E32="","",IF(AND('Pedido e Cotação'!J32="RP-OPC",'Pedido e Cotação'!F32=25,Inosina!C22&lt;=50),Inosina!C22*D$3,IF(AND('Pedido e Cotação'!J32="HPLC",'Pedido e Cotação'!F32=25,Inosina!C22&lt;=50),Inosina!C22*D$7+185,IF(AND('Pedido e Cotação'!J32="RP-OPC",'Pedido e Cotação'!F32=25,Inosina!C22&gt;50,Inosina!C22&lt;=80),Inosina!C22*D$4,IF(AND('Pedido e Cotação'!J32="HPLC",'Pedido e Cotação'!F32=25,Inosina!C22&gt;50,Inosina!C22&lt;=80),Inosina!C22*D$7+185,IF(AND('Pedido e Cotação'!J32="RP-OPC",'Pedido e Cotação'!F32=25,Inosina!C22&gt;80),Inosina!C22*D$5,IF(AND('Pedido e Cotação'!J32="HPLC",'Pedido e Cotação'!F32=25,Inosina!C22&gt;80),Inosina!C22*D$7+185,"")))))))</f>
        <v/>
      </c>
      <c r="L22" s="262" t="str">
        <f aca="false">IF('Pedido e Cotação'!E32="","",IF(AND('Pedido e Cotação'!J32="RP-OPC",'Pedido e Cotação'!F32=50,Inosina!C22&lt;=50),Inosina!C22*E$3,IF(AND('Pedido e Cotação'!J32="HPLC",'Pedido e Cotação'!F32=50,Inosina!C22&lt;=50),Inosina!C22*E$7+185,IF(AND('Pedido e Cotação'!J32="RP-OPC",'Pedido e Cotação'!F32=50,Inosina!C22&gt;50,Inosina!C22&lt;=80),Inosina!C22*E$4,IF(AND('Pedido e Cotação'!J32="HPLC",'Pedido e Cotação'!F32=50,Inosina!C22&gt;50,Inosina!C22&lt;=80),Inosina!C22*E$7+185,IF(AND('Pedido e Cotação'!J32="RP-OPC",'Pedido e Cotação'!F32=50,Inosina!C22&gt;80),Inosina!C22*E$5,IF(AND('Pedido e Cotação'!J32="HPLC",'Pedido e Cotação'!F32=50,Inosina!C22&gt;80),Inosina!C22*E$7+185,"")))))))</f>
        <v/>
      </c>
      <c r="M22" s="262" t="str">
        <f aca="false">IF('Pedido e Cotação'!E32="","",IF(AND('Pedido e Cotação'!J32="RP-OPC",'Pedido e Cotação'!F32=100,Inosina!C22&lt;=50),Inosina!C22*F$3,IF(AND('Pedido e Cotação'!J32="HPLC",'Pedido e Cotação'!F32=100,Inosina!C22&lt;=50),Inosina!C22*F$7+185,IF(AND('Pedido e Cotação'!J32="RP-OPC",'Pedido e Cotação'!F32=100,Inosina!C22&gt;50,Inosina!C22&lt;=80),Inosina!C22*F$4,IF(AND('Pedido e Cotação'!J32="HPLC",'Pedido e Cotação'!F32=100,Inosina!C22&gt;50,Inosina!C22&lt;=80),Inosina!C22*F$7+185,IF(AND('Pedido e Cotação'!J32="RP-OPC",'Pedido e Cotação'!F32=100,Inosina!C22&gt;80),Inosina!C22*F$5,IF(AND('Pedido e Cotação'!J32="HPLC",'Pedido e Cotação'!F32=100,Inosina!C22&gt;80),Inosina!C22*F$7+185,"")))))))</f>
        <v/>
      </c>
      <c r="N22" s="262" t="str">
        <f aca="false">IF('Pedido e Cotação'!E32="","",IF(AND('Pedido e Cotação'!J32="RP-OPC",'Pedido e Cotação'!F32=200,Inosina!C22&lt;=50),Inosina!C22*G$3,IF(AND('Pedido e Cotação'!J32="HPLC",'Pedido e Cotação'!F32=200,Inosina!C22&lt;=50),Inosina!C22*G$7+185,IF(AND('Pedido e Cotação'!J32="RP-OPC",'Pedido e Cotação'!F32=200,Inosina!C22&gt;50,Inosina!C22&lt;=80),Inosina!C22*G$4,IF(AND('Pedido e Cotação'!J32="HPLC",'Pedido e Cotação'!F32=200,Inosina!C22&gt;50,Inosina!C22&lt;=80),Inosina!C22*G$7+185,IF(AND('Pedido e Cotação'!J32="RP-OPC",'Pedido e Cotação'!F32=200,Inosina!C22&gt;80),Inosina!C22*G$5,IF(AND('Pedido e Cotação'!J32="HPLC",'Pedido e Cotação'!F32=200,Inosina!C22&gt;80),Inosina!C22*G$7+185,"")))))))</f>
        <v/>
      </c>
      <c r="O22" s="262" t="str">
        <f aca="false">IF('Pedido e Cotação'!E32="","",IF(AND('Pedido e Cotação'!J32="RP-OPC",'Pedido e Cotação'!F32=1000,Inosina!C22&lt;=50),Inosina!C22*H$3,IF(AND('Pedido e Cotação'!J32="HPLC",'Pedido e Cotação'!F32=1000,Inosina!C22&lt;=50),Inosina!C22*H$7+185,IF(AND('Pedido e Cotação'!J32="RP-OPC",'Pedido e Cotação'!F32=1000,Inosina!C22&gt;50,Inosina!C22&lt;=80),Inosina!C22*H$4,IF(AND('Pedido e Cotação'!J32="HPLC",'Pedido e Cotação'!F32=1000,Inosina!C22&gt;50,Inosina!C22&lt;=80),Inosina!C22*H$7+185,IF(AND('Pedido e Cotação'!J32="RP-OPC",'Pedido e Cotação'!F32=1000,Inosina!C22&gt;80),Inosina!C22*H$5,IF(AND('Pedido e Cotação'!J32="HPLC",'Pedido e Cotação'!F32=1000,Inosina!C22&gt;80),Inosina!C22*H$7+185,"")))))))</f>
        <v/>
      </c>
      <c r="Q22" s="262" t="str">
        <f aca="false">IF('Pedido e Cotação'!E32="","",IF(AND('Pedido e Cotação'!J32="Dessalinizado",'Pedido e Cotação'!F32=10),Inosina!C22*C$7,""))</f>
        <v/>
      </c>
      <c r="R22" s="262" t="str">
        <f aca="false">IF('Pedido e Cotação'!E32="","",IF(AND('Pedido e Cotação'!J32="Dessalinizado",'Pedido e Cotação'!F32=25),Inosina!C22*D$7,""))</f>
        <v/>
      </c>
      <c r="S22" s="262" t="str">
        <f aca="false">IF('Pedido e Cotação'!E32="","",IF(AND('Pedido e Cotação'!J32="Dessalinizado",'Pedido e Cotação'!F32=50),Inosina!C22*E$7,""))</f>
        <v/>
      </c>
      <c r="T22" s="262" t="str">
        <f aca="false">IF('Pedido e Cotação'!E32="","",IF(AND('Pedido e Cotação'!J32="Dessalinizado",'Pedido e Cotação'!F32=100),Inosina!C22*F$7,""))</f>
        <v/>
      </c>
      <c r="U22" s="262" t="str">
        <f aca="false">IF('Pedido e Cotação'!E32="","",IF(AND('Pedido e Cotação'!J32="Dessalinizado",'Pedido e Cotação'!F32=200),Inosina!C22*G$7,""))</f>
        <v/>
      </c>
      <c r="V22" s="262" t="str">
        <f aca="false">IF('Pedido e Cotação'!E32="","",IF(AND('Pedido e Cotação'!J32="Dessalinizado",'Pedido e Cotação'!F32=1000),Inosina!C22*H$7,""))</f>
        <v/>
      </c>
    </row>
    <row r="23" customFormat="false" ht="15.75" hidden="false" customHeight="false" outlineLevel="0" collapsed="false">
      <c r="J23" s="262" t="str">
        <f aca="false">IF('Pedido e Cotação'!E33="","",IF(AND('Pedido e Cotação'!J33="RP-OPC",'Pedido e Cotação'!F33=10,Inosina!C23&lt;=50),Inosina!C23*C$3,IF(AND('Pedido e Cotação'!J33="HPLC",'Pedido e Cotação'!F33=10,Inosina!C23&lt;=50),Inosina!C23*C$7+185,IF(AND('Pedido e Cotação'!J33="RP-OPC",'Pedido e Cotação'!F33=10,Inosina!C23&gt;50,Inosina!C23&lt;=80),Inosina!C23*C$4,IF(AND('Pedido e Cotação'!J33="HPLC",'Pedido e Cotação'!F33=10,Inosina!C23&gt;50,Inosina!C23&lt;=80),Inosina!C23*C$7+185,IF(AND('Pedido e Cotação'!J33="RP-OPC",'Pedido e Cotação'!F33=10,Inosina!C23&gt;80),Inosina!C23*C$5,IF(AND('Pedido e Cotação'!J33="HPLC",'Pedido e Cotação'!F33=10,Inosina!C23&gt;80),Inosina!C23*C$7+185,"")))))))</f>
        <v/>
      </c>
      <c r="K23" s="262" t="str">
        <f aca="false">IF('Pedido e Cotação'!E33="","",IF(AND('Pedido e Cotação'!J33="RP-OPC",'Pedido e Cotação'!F33=25,Inosina!C23&lt;=50),Inosina!C23*D$3,IF(AND('Pedido e Cotação'!J33="HPLC",'Pedido e Cotação'!F33=25,Inosina!C23&lt;=50),Inosina!C23*D$7+185,IF(AND('Pedido e Cotação'!J33="RP-OPC",'Pedido e Cotação'!F33=25,Inosina!C23&gt;50,Inosina!C23&lt;=80),Inosina!C23*D$4,IF(AND('Pedido e Cotação'!J33="HPLC",'Pedido e Cotação'!F33=25,Inosina!C23&gt;50,Inosina!C23&lt;=80),Inosina!C23*D$7+185,IF(AND('Pedido e Cotação'!J33="RP-OPC",'Pedido e Cotação'!F33=25,Inosina!C23&gt;80),Inosina!C23*D$5,IF(AND('Pedido e Cotação'!J33="HPLC",'Pedido e Cotação'!F33=25,Inosina!C23&gt;80),Inosina!C23*D$7+185,"")))))))</f>
        <v/>
      </c>
      <c r="L23" s="262" t="str">
        <f aca="false">IF('Pedido e Cotação'!E33="","",IF(AND('Pedido e Cotação'!J33="RP-OPC",'Pedido e Cotação'!F33=50,Inosina!C23&lt;=50),Inosina!C23*E$3,IF(AND('Pedido e Cotação'!J33="HPLC",'Pedido e Cotação'!F33=50,Inosina!C23&lt;=50),Inosina!C23*E$7+185,IF(AND('Pedido e Cotação'!J33="RP-OPC",'Pedido e Cotação'!F33=50,Inosina!C23&gt;50,Inosina!C23&lt;=80),Inosina!C23*E$4,IF(AND('Pedido e Cotação'!J33="HPLC",'Pedido e Cotação'!F33=50,Inosina!C23&gt;50,Inosina!C23&lt;=80),Inosina!C23*E$7+185,IF(AND('Pedido e Cotação'!J33="RP-OPC",'Pedido e Cotação'!F33=50,Inosina!C23&gt;80),Inosina!C23*E$5,IF(AND('Pedido e Cotação'!J33="HPLC",'Pedido e Cotação'!F33=50,Inosina!C23&gt;80),Inosina!C23*E$7+185,"")))))))</f>
        <v/>
      </c>
      <c r="M23" s="262" t="str">
        <f aca="false">IF('Pedido e Cotação'!E33="","",IF(AND('Pedido e Cotação'!J33="RP-OPC",'Pedido e Cotação'!F33=100,Inosina!C23&lt;=50),Inosina!C23*F$3,IF(AND('Pedido e Cotação'!J33="HPLC",'Pedido e Cotação'!F33=100,Inosina!C23&lt;=50),Inosina!C23*F$7+185,IF(AND('Pedido e Cotação'!J33="RP-OPC",'Pedido e Cotação'!F33=100,Inosina!C23&gt;50,Inosina!C23&lt;=80),Inosina!C23*F$4,IF(AND('Pedido e Cotação'!J33="HPLC",'Pedido e Cotação'!F33=100,Inosina!C23&gt;50,Inosina!C23&lt;=80),Inosina!C23*F$7+185,IF(AND('Pedido e Cotação'!J33="RP-OPC",'Pedido e Cotação'!F33=100,Inosina!C23&gt;80),Inosina!C23*F$5,IF(AND('Pedido e Cotação'!J33="HPLC",'Pedido e Cotação'!F33=100,Inosina!C23&gt;80),Inosina!C23*F$7+185,"")))))))</f>
        <v/>
      </c>
      <c r="N23" s="262" t="str">
        <f aca="false">IF('Pedido e Cotação'!E33="","",IF(AND('Pedido e Cotação'!J33="RP-OPC",'Pedido e Cotação'!F33=200,Inosina!C23&lt;=50),Inosina!C23*G$3,IF(AND('Pedido e Cotação'!J33="HPLC",'Pedido e Cotação'!F33=200,Inosina!C23&lt;=50),Inosina!C23*G$7+185,IF(AND('Pedido e Cotação'!J33="RP-OPC",'Pedido e Cotação'!F33=200,Inosina!C23&gt;50,Inosina!C23&lt;=80),Inosina!C23*G$4,IF(AND('Pedido e Cotação'!J33="HPLC",'Pedido e Cotação'!F33=200,Inosina!C23&gt;50,Inosina!C23&lt;=80),Inosina!C23*G$7+185,IF(AND('Pedido e Cotação'!J33="RP-OPC",'Pedido e Cotação'!F33=200,Inosina!C23&gt;80),Inosina!C23*G$5,IF(AND('Pedido e Cotação'!J33="HPLC",'Pedido e Cotação'!F33=200,Inosina!C23&gt;80),Inosina!C23*G$7+185,"")))))))</f>
        <v/>
      </c>
      <c r="O23" s="262" t="str">
        <f aca="false">IF('Pedido e Cotação'!E33="","",IF(AND('Pedido e Cotação'!J33="RP-OPC",'Pedido e Cotação'!F33=1000,Inosina!C23&lt;=50),Inosina!C23*H$3,IF(AND('Pedido e Cotação'!J33="HPLC",'Pedido e Cotação'!F33=1000,Inosina!C23&lt;=50),Inosina!C23*H$7+185,IF(AND('Pedido e Cotação'!J33="RP-OPC",'Pedido e Cotação'!F33=1000,Inosina!C23&gt;50,Inosina!C23&lt;=80),Inosina!C23*H$4,IF(AND('Pedido e Cotação'!J33="HPLC",'Pedido e Cotação'!F33=1000,Inosina!C23&gt;50,Inosina!C23&lt;=80),Inosina!C23*H$7+185,IF(AND('Pedido e Cotação'!J33="RP-OPC",'Pedido e Cotação'!F33=1000,Inosina!C23&gt;80),Inosina!C23*H$5,IF(AND('Pedido e Cotação'!J33="HPLC",'Pedido e Cotação'!F33=1000,Inosina!C23&gt;80),Inosina!C23*H$7+185,"")))))))</f>
        <v/>
      </c>
      <c r="Q23" s="262" t="str">
        <f aca="false">IF('Pedido e Cotação'!E33="","",IF(AND('Pedido e Cotação'!J33="Dessalinizado",'Pedido e Cotação'!F33=10),Inosina!C23*C$7,""))</f>
        <v/>
      </c>
      <c r="R23" s="262" t="str">
        <f aca="false">IF('Pedido e Cotação'!E33="","",IF(AND('Pedido e Cotação'!J33="Dessalinizado",'Pedido e Cotação'!F33=25),Inosina!C23*D$7,""))</f>
        <v/>
      </c>
      <c r="S23" s="262" t="str">
        <f aca="false">IF('Pedido e Cotação'!E33="","",IF(AND('Pedido e Cotação'!J33="Dessalinizado",'Pedido e Cotação'!F33=50),Inosina!C23*E$7,""))</f>
        <v/>
      </c>
      <c r="T23" s="262" t="str">
        <f aca="false">IF('Pedido e Cotação'!E33="","",IF(AND('Pedido e Cotação'!J33="Dessalinizado",'Pedido e Cotação'!F33=100),Inosina!C23*F$7,""))</f>
        <v/>
      </c>
      <c r="U23" s="262" t="str">
        <f aca="false">IF('Pedido e Cotação'!E33="","",IF(AND('Pedido e Cotação'!J33="Dessalinizado",'Pedido e Cotação'!F33=200),Inosina!C23*G$7,""))</f>
        <v/>
      </c>
      <c r="V23" s="262" t="str">
        <f aca="false">IF('Pedido e Cotação'!E33="","",IF(AND('Pedido e Cotação'!J33="Dessalinizado",'Pedido e Cotação'!F33=1000),Inosina!C23*H$7,""))</f>
        <v/>
      </c>
    </row>
    <row r="24" customFormat="false" ht="15.75" hidden="false" customHeight="false" outlineLevel="0" collapsed="false">
      <c r="J24" s="262" t="str">
        <f aca="false">IF('Pedido e Cotação'!E34="","",IF(AND('Pedido e Cotação'!J34="RP-OPC",'Pedido e Cotação'!F34=10,Inosina!C24&lt;=50),Inosina!C24*C$3,IF(AND('Pedido e Cotação'!J34="HPLC",'Pedido e Cotação'!F34=10,Inosina!C24&lt;=50),Inosina!C24*C$7+185,IF(AND('Pedido e Cotação'!J34="RP-OPC",'Pedido e Cotação'!F34=10,Inosina!C24&gt;50,Inosina!C24&lt;=80),Inosina!C24*C$4,IF(AND('Pedido e Cotação'!J34="HPLC",'Pedido e Cotação'!F34=10,Inosina!C24&gt;50,Inosina!C24&lt;=80),Inosina!C24*C$7+185,IF(AND('Pedido e Cotação'!J34="RP-OPC",'Pedido e Cotação'!F34=10,Inosina!C24&gt;80),Inosina!C24*C$5,IF(AND('Pedido e Cotação'!J34="HPLC",'Pedido e Cotação'!F34=10,Inosina!C24&gt;80),Inosina!C24*C$7+185,"")))))))</f>
        <v/>
      </c>
      <c r="K24" s="262" t="str">
        <f aca="false">IF('Pedido e Cotação'!E34="","",IF(AND('Pedido e Cotação'!J34="RP-OPC",'Pedido e Cotação'!F34=25,Inosina!C24&lt;=50),Inosina!C24*D$3,IF(AND('Pedido e Cotação'!J34="HPLC",'Pedido e Cotação'!F34=25,Inosina!C24&lt;=50),Inosina!C24*D$7+185,IF(AND('Pedido e Cotação'!J34="RP-OPC",'Pedido e Cotação'!F34=25,Inosina!C24&gt;50,Inosina!C24&lt;=80),Inosina!C24*D$4,IF(AND('Pedido e Cotação'!J34="HPLC",'Pedido e Cotação'!F34=25,Inosina!C24&gt;50,Inosina!C24&lt;=80),Inosina!C24*D$7+185,IF(AND('Pedido e Cotação'!J34="RP-OPC",'Pedido e Cotação'!F34=25,Inosina!C24&gt;80),Inosina!C24*D$5,IF(AND('Pedido e Cotação'!J34="HPLC",'Pedido e Cotação'!F34=25,Inosina!C24&gt;80),Inosina!C24*D$7+185,"")))))))</f>
        <v/>
      </c>
      <c r="L24" s="262" t="str">
        <f aca="false">IF('Pedido e Cotação'!E34="","",IF(AND('Pedido e Cotação'!J34="RP-OPC",'Pedido e Cotação'!F34=50,Inosina!C24&lt;=50),Inosina!C24*E$3,IF(AND('Pedido e Cotação'!J34="HPLC",'Pedido e Cotação'!F34=50,Inosina!C24&lt;=50),Inosina!C24*E$7+185,IF(AND('Pedido e Cotação'!J34="RP-OPC",'Pedido e Cotação'!F34=50,Inosina!C24&gt;50,Inosina!C24&lt;=80),Inosina!C24*E$4,IF(AND('Pedido e Cotação'!J34="HPLC",'Pedido e Cotação'!F34=50,Inosina!C24&gt;50,Inosina!C24&lt;=80),Inosina!C24*E$7+185,IF(AND('Pedido e Cotação'!J34="RP-OPC",'Pedido e Cotação'!F34=50,Inosina!C24&gt;80),Inosina!C24*E$5,IF(AND('Pedido e Cotação'!J34="HPLC",'Pedido e Cotação'!F34=50,Inosina!C24&gt;80),Inosina!C24*E$7+185,"")))))))</f>
        <v/>
      </c>
      <c r="M24" s="262" t="str">
        <f aca="false">IF('Pedido e Cotação'!E34="","",IF(AND('Pedido e Cotação'!J34="RP-OPC",'Pedido e Cotação'!F34=100,Inosina!C24&lt;=50),Inosina!C24*F$3,IF(AND('Pedido e Cotação'!J34="HPLC",'Pedido e Cotação'!F34=100,Inosina!C24&lt;=50),Inosina!C24*F$7+185,IF(AND('Pedido e Cotação'!J34="RP-OPC",'Pedido e Cotação'!F34=100,Inosina!C24&gt;50,Inosina!C24&lt;=80),Inosina!C24*F$4,IF(AND('Pedido e Cotação'!J34="HPLC",'Pedido e Cotação'!F34=100,Inosina!C24&gt;50,Inosina!C24&lt;=80),Inosina!C24*F$7+185,IF(AND('Pedido e Cotação'!J34="RP-OPC",'Pedido e Cotação'!F34=100,Inosina!C24&gt;80),Inosina!C24*F$5,IF(AND('Pedido e Cotação'!J34="HPLC",'Pedido e Cotação'!F34=100,Inosina!C24&gt;80),Inosina!C24*F$7+185,"")))))))</f>
        <v/>
      </c>
      <c r="N24" s="262" t="str">
        <f aca="false">IF('Pedido e Cotação'!E34="","",IF(AND('Pedido e Cotação'!J34="RP-OPC",'Pedido e Cotação'!F34=200,Inosina!C24&lt;=50),Inosina!C24*G$3,IF(AND('Pedido e Cotação'!J34="HPLC",'Pedido e Cotação'!F34=200,Inosina!C24&lt;=50),Inosina!C24*G$7+185,IF(AND('Pedido e Cotação'!J34="RP-OPC",'Pedido e Cotação'!F34=200,Inosina!C24&gt;50,Inosina!C24&lt;=80),Inosina!C24*G$4,IF(AND('Pedido e Cotação'!J34="HPLC",'Pedido e Cotação'!F34=200,Inosina!C24&gt;50,Inosina!C24&lt;=80),Inosina!C24*G$7+185,IF(AND('Pedido e Cotação'!J34="RP-OPC",'Pedido e Cotação'!F34=200,Inosina!C24&gt;80),Inosina!C24*G$5,IF(AND('Pedido e Cotação'!J34="HPLC",'Pedido e Cotação'!F34=200,Inosina!C24&gt;80),Inosina!C24*G$7+185,"")))))))</f>
        <v/>
      </c>
      <c r="O24" s="262" t="str">
        <f aca="false">IF('Pedido e Cotação'!E34="","",IF(AND('Pedido e Cotação'!J34="RP-OPC",'Pedido e Cotação'!F34=1000,Inosina!C24&lt;=50),Inosina!C24*H$3,IF(AND('Pedido e Cotação'!J34="HPLC",'Pedido e Cotação'!F34=1000,Inosina!C24&lt;=50),Inosina!C24*H$7+185,IF(AND('Pedido e Cotação'!J34="RP-OPC",'Pedido e Cotação'!F34=1000,Inosina!C24&gt;50,Inosina!C24&lt;=80),Inosina!C24*H$4,IF(AND('Pedido e Cotação'!J34="HPLC",'Pedido e Cotação'!F34=1000,Inosina!C24&gt;50,Inosina!C24&lt;=80),Inosina!C24*H$7+185,IF(AND('Pedido e Cotação'!J34="RP-OPC",'Pedido e Cotação'!F34=1000,Inosina!C24&gt;80),Inosina!C24*H$5,IF(AND('Pedido e Cotação'!J34="HPLC",'Pedido e Cotação'!F34=1000,Inosina!C24&gt;80),Inosina!C24*H$7+185,"")))))))</f>
        <v/>
      </c>
      <c r="Q24" s="262" t="str">
        <f aca="false">IF('Pedido e Cotação'!E34="","",IF(AND('Pedido e Cotação'!J34="Dessalinizado",'Pedido e Cotação'!F34=10),Inosina!C24*C$7,""))</f>
        <v/>
      </c>
      <c r="R24" s="262" t="str">
        <f aca="false">IF('Pedido e Cotação'!E34="","",IF(AND('Pedido e Cotação'!J34="Dessalinizado",'Pedido e Cotação'!F34=25),Inosina!C24*D$7,""))</f>
        <v/>
      </c>
      <c r="S24" s="262" t="str">
        <f aca="false">IF('Pedido e Cotação'!E34="","",IF(AND('Pedido e Cotação'!J34="Dessalinizado",'Pedido e Cotação'!F34=50),Inosina!C24*E$7,""))</f>
        <v/>
      </c>
      <c r="T24" s="262" t="str">
        <f aca="false">IF('Pedido e Cotação'!E34="","",IF(AND('Pedido e Cotação'!J34="Dessalinizado",'Pedido e Cotação'!F34=100),Inosina!C24*F$7,""))</f>
        <v/>
      </c>
      <c r="U24" s="262" t="str">
        <f aca="false">IF('Pedido e Cotação'!E34="","",IF(AND('Pedido e Cotação'!J34="Dessalinizado",'Pedido e Cotação'!F34=200),Inosina!C24*G$7,""))</f>
        <v/>
      </c>
      <c r="V24" s="262" t="str">
        <f aca="false">IF('Pedido e Cotação'!E34="","",IF(AND('Pedido e Cotação'!J34="Dessalinizado",'Pedido e Cotação'!F34=1000),Inosina!C24*H$7,""))</f>
        <v/>
      </c>
    </row>
    <row r="25" customFormat="false" ht="15.75" hidden="false" customHeight="false" outlineLevel="0" collapsed="false">
      <c r="J25" s="262" t="str">
        <f aca="false">IF('Pedido e Cotação'!E35="","",IF(AND('Pedido e Cotação'!J35="RP-OPC",'Pedido e Cotação'!F35=10,Inosina!C25&lt;=50),Inosina!C25*C$3,IF(AND('Pedido e Cotação'!J35="HPLC",'Pedido e Cotação'!F35=10,Inosina!C25&lt;=50),Inosina!C25*C$7+185,IF(AND('Pedido e Cotação'!J35="RP-OPC",'Pedido e Cotação'!F35=10,Inosina!C25&gt;50,Inosina!C25&lt;=80),Inosina!C25*C$4,IF(AND('Pedido e Cotação'!J35="HPLC",'Pedido e Cotação'!F35=10,Inosina!C25&gt;50,Inosina!C25&lt;=80),Inosina!C25*C$7+185,IF(AND('Pedido e Cotação'!J35="RP-OPC",'Pedido e Cotação'!F35=10,Inosina!C25&gt;80),Inosina!C25*C$5,IF(AND('Pedido e Cotação'!J35="HPLC",'Pedido e Cotação'!F35=10,Inosina!C25&gt;80),Inosina!C25*C$7+185,"")))))))</f>
        <v/>
      </c>
      <c r="K25" s="262" t="str">
        <f aca="false">IF('Pedido e Cotação'!E35="","",IF(AND('Pedido e Cotação'!J35="RP-OPC",'Pedido e Cotação'!F35=25,Inosina!C25&lt;=50),Inosina!C25*D$3,IF(AND('Pedido e Cotação'!J35="HPLC",'Pedido e Cotação'!F35=25,Inosina!C25&lt;=50),Inosina!C25*D$7+185,IF(AND('Pedido e Cotação'!J35="RP-OPC",'Pedido e Cotação'!F35=25,Inosina!C25&gt;50,Inosina!C25&lt;=80),Inosina!C25*D$4,IF(AND('Pedido e Cotação'!J35="HPLC",'Pedido e Cotação'!F35=25,Inosina!C25&gt;50,Inosina!C25&lt;=80),Inosina!C25*D$7+185,IF(AND('Pedido e Cotação'!J35="RP-OPC",'Pedido e Cotação'!F35=25,Inosina!C25&gt;80),Inosina!C25*D$5,IF(AND('Pedido e Cotação'!J35="HPLC",'Pedido e Cotação'!F35=25,Inosina!C25&gt;80),Inosina!C25*D$7+185,"")))))))</f>
        <v/>
      </c>
      <c r="L25" s="262" t="str">
        <f aca="false">IF('Pedido e Cotação'!E35="","",IF(AND('Pedido e Cotação'!J35="RP-OPC",'Pedido e Cotação'!F35=50,Inosina!C25&lt;=50),Inosina!C25*E$3,IF(AND('Pedido e Cotação'!J35="HPLC",'Pedido e Cotação'!F35=50,Inosina!C25&lt;=50),Inosina!C25*E$7+185,IF(AND('Pedido e Cotação'!J35="RP-OPC",'Pedido e Cotação'!F35=50,Inosina!C25&gt;50,Inosina!C25&lt;=80),Inosina!C25*E$4,IF(AND('Pedido e Cotação'!J35="HPLC",'Pedido e Cotação'!F35=50,Inosina!C25&gt;50,Inosina!C25&lt;=80),Inosina!C25*E$7+185,IF(AND('Pedido e Cotação'!J35="RP-OPC",'Pedido e Cotação'!F35=50,Inosina!C25&gt;80),Inosina!C25*E$5,IF(AND('Pedido e Cotação'!J35="HPLC",'Pedido e Cotação'!F35=50,Inosina!C25&gt;80),Inosina!C25*E$7+185,"")))))))</f>
        <v/>
      </c>
      <c r="M25" s="262" t="str">
        <f aca="false">IF('Pedido e Cotação'!E35="","",IF(AND('Pedido e Cotação'!J35="RP-OPC",'Pedido e Cotação'!F35=100,Inosina!C25&lt;=50),Inosina!C25*F$3,IF(AND('Pedido e Cotação'!J35="HPLC",'Pedido e Cotação'!F35=100,Inosina!C25&lt;=50),Inosina!C25*F$7+185,IF(AND('Pedido e Cotação'!J35="RP-OPC",'Pedido e Cotação'!F35=100,Inosina!C25&gt;50,Inosina!C25&lt;=80),Inosina!C25*F$4,IF(AND('Pedido e Cotação'!J35="HPLC",'Pedido e Cotação'!F35=100,Inosina!C25&gt;50,Inosina!C25&lt;=80),Inosina!C25*F$7+185,IF(AND('Pedido e Cotação'!J35="RP-OPC",'Pedido e Cotação'!F35=100,Inosina!C25&gt;80),Inosina!C25*F$5,IF(AND('Pedido e Cotação'!J35="HPLC",'Pedido e Cotação'!F35=100,Inosina!C25&gt;80),Inosina!C25*F$7+185,"")))))))</f>
        <v/>
      </c>
      <c r="N25" s="262" t="str">
        <f aca="false">IF('Pedido e Cotação'!E35="","",IF(AND('Pedido e Cotação'!J35="RP-OPC",'Pedido e Cotação'!F35=200,Inosina!C25&lt;=50),Inosina!C25*G$3,IF(AND('Pedido e Cotação'!J35="HPLC",'Pedido e Cotação'!F35=200,Inosina!C25&lt;=50),Inosina!C25*G$7+185,IF(AND('Pedido e Cotação'!J35="RP-OPC",'Pedido e Cotação'!F35=200,Inosina!C25&gt;50,Inosina!C25&lt;=80),Inosina!C25*G$4,IF(AND('Pedido e Cotação'!J35="HPLC",'Pedido e Cotação'!F35=200,Inosina!C25&gt;50,Inosina!C25&lt;=80),Inosina!C25*G$7+185,IF(AND('Pedido e Cotação'!J35="RP-OPC",'Pedido e Cotação'!F35=200,Inosina!C25&gt;80),Inosina!C25*G$5,IF(AND('Pedido e Cotação'!J35="HPLC",'Pedido e Cotação'!F35=200,Inosina!C25&gt;80),Inosina!C25*G$7+185,"")))))))</f>
        <v/>
      </c>
      <c r="O25" s="262" t="str">
        <f aca="false">IF('Pedido e Cotação'!E35="","",IF(AND('Pedido e Cotação'!J35="RP-OPC",'Pedido e Cotação'!F35=1000,Inosina!C25&lt;=50),Inosina!C25*H$3,IF(AND('Pedido e Cotação'!J35="HPLC",'Pedido e Cotação'!F35=1000,Inosina!C25&lt;=50),Inosina!C25*H$7+185,IF(AND('Pedido e Cotação'!J35="RP-OPC",'Pedido e Cotação'!F35=1000,Inosina!C25&gt;50,Inosina!C25&lt;=80),Inosina!C25*H$4,IF(AND('Pedido e Cotação'!J35="HPLC",'Pedido e Cotação'!F35=1000,Inosina!C25&gt;50,Inosina!C25&lt;=80),Inosina!C25*H$7+185,IF(AND('Pedido e Cotação'!J35="RP-OPC",'Pedido e Cotação'!F35=1000,Inosina!C25&gt;80),Inosina!C25*H$5,IF(AND('Pedido e Cotação'!J35="HPLC",'Pedido e Cotação'!F35=1000,Inosina!C25&gt;80),Inosina!C25*H$7+185,"")))))))</f>
        <v/>
      </c>
      <c r="Q25" s="262" t="str">
        <f aca="false">IF('Pedido e Cotação'!E35="","",IF(AND('Pedido e Cotação'!J35="Dessalinizado",'Pedido e Cotação'!F35=10),Inosina!C25*C$7,""))</f>
        <v/>
      </c>
      <c r="R25" s="262" t="str">
        <f aca="false">IF('Pedido e Cotação'!E35="","",IF(AND('Pedido e Cotação'!J35="Dessalinizado",'Pedido e Cotação'!F35=25),Inosina!C25*D$7,""))</f>
        <v/>
      </c>
      <c r="S25" s="262" t="str">
        <f aca="false">IF('Pedido e Cotação'!E35="","",IF(AND('Pedido e Cotação'!J35="Dessalinizado",'Pedido e Cotação'!F35=50),Inosina!C25*E$7,""))</f>
        <v/>
      </c>
      <c r="T25" s="262" t="str">
        <f aca="false">IF('Pedido e Cotação'!E35="","",IF(AND('Pedido e Cotação'!J35="Dessalinizado",'Pedido e Cotação'!F35=100),Inosina!C25*F$7,""))</f>
        <v/>
      </c>
      <c r="U25" s="262" t="str">
        <f aca="false">IF('Pedido e Cotação'!E35="","",IF(AND('Pedido e Cotação'!J35="Dessalinizado",'Pedido e Cotação'!F35=200),Inosina!C25*G$7,""))</f>
        <v/>
      </c>
      <c r="V25" s="262" t="str">
        <f aca="false">IF('Pedido e Cotação'!E35="","",IF(AND('Pedido e Cotação'!J35="Dessalinizado",'Pedido e Cotação'!F35=1000),Inosina!C25*H$7,""))</f>
        <v/>
      </c>
    </row>
    <row r="26" customFormat="false" ht="15.75" hidden="false" customHeight="false" outlineLevel="0" collapsed="false">
      <c r="J26" s="262" t="str">
        <f aca="false">IF('Pedido e Cotação'!E36="","",IF(AND('Pedido e Cotação'!J36="RP-OPC",'Pedido e Cotação'!F36=10,Inosina!C26&lt;=50),Inosina!C26*C$3,IF(AND('Pedido e Cotação'!J36="HPLC",'Pedido e Cotação'!F36=10,Inosina!C26&lt;=50),Inosina!C26*C$7+185,IF(AND('Pedido e Cotação'!J36="RP-OPC",'Pedido e Cotação'!F36=10,Inosina!C26&gt;50,Inosina!C26&lt;=80),Inosina!C26*C$4,IF(AND('Pedido e Cotação'!J36="HPLC",'Pedido e Cotação'!F36=10,Inosina!C26&gt;50,Inosina!C26&lt;=80),Inosina!C26*C$7+185,IF(AND('Pedido e Cotação'!J36="RP-OPC",'Pedido e Cotação'!F36=10,Inosina!C26&gt;80),Inosina!C26*C$5,IF(AND('Pedido e Cotação'!J36="HPLC",'Pedido e Cotação'!F36=10,Inosina!C26&gt;80),Inosina!C26*C$7+185,"")))))))</f>
        <v/>
      </c>
      <c r="K26" s="262" t="str">
        <f aca="false">IF('Pedido e Cotação'!E36="","",IF(AND('Pedido e Cotação'!J36="RP-OPC",'Pedido e Cotação'!F36=25,Inosina!C26&lt;=50),Inosina!C26*D$3,IF(AND('Pedido e Cotação'!J36="HPLC",'Pedido e Cotação'!F36=25,Inosina!C26&lt;=50),Inosina!C26*D$7+185,IF(AND('Pedido e Cotação'!J36="RP-OPC",'Pedido e Cotação'!F36=25,Inosina!C26&gt;50,Inosina!C26&lt;=80),Inosina!C26*D$4,IF(AND('Pedido e Cotação'!J36="HPLC",'Pedido e Cotação'!F36=25,Inosina!C26&gt;50,Inosina!C26&lt;=80),Inosina!C26*D$7+185,IF(AND('Pedido e Cotação'!J36="RP-OPC",'Pedido e Cotação'!F36=25,Inosina!C26&gt;80),Inosina!C26*D$5,IF(AND('Pedido e Cotação'!J36="HPLC",'Pedido e Cotação'!F36=25,Inosina!C26&gt;80),Inosina!C26*D$7+185,"")))))))</f>
        <v/>
      </c>
      <c r="L26" s="262" t="str">
        <f aca="false">IF('Pedido e Cotação'!E36="","",IF(AND('Pedido e Cotação'!J36="RP-OPC",'Pedido e Cotação'!F36=50,Inosina!C26&lt;=50),Inosina!C26*E$3,IF(AND('Pedido e Cotação'!J36="HPLC",'Pedido e Cotação'!F36=50,Inosina!C26&lt;=50),Inosina!C26*E$7+185,IF(AND('Pedido e Cotação'!J36="RP-OPC",'Pedido e Cotação'!F36=50,Inosina!C26&gt;50,Inosina!C26&lt;=80),Inosina!C26*E$4,IF(AND('Pedido e Cotação'!J36="HPLC",'Pedido e Cotação'!F36=50,Inosina!C26&gt;50,Inosina!C26&lt;=80),Inosina!C26*E$7+185,IF(AND('Pedido e Cotação'!J36="RP-OPC",'Pedido e Cotação'!F36=50,Inosina!C26&gt;80),Inosina!C26*E$5,IF(AND('Pedido e Cotação'!J36="HPLC",'Pedido e Cotação'!F36=50,Inosina!C26&gt;80),Inosina!C26*E$7+185,"")))))))</f>
        <v/>
      </c>
      <c r="M26" s="262" t="str">
        <f aca="false">IF('Pedido e Cotação'!E36="","",IF(AND('Pedido e Cotação'!J36="RP-OPC",'Pedido e Cotação'!F36=100,Inosina!C26&lt;=50),Inosina!C26*F$3,IF(AND('Pedido e Cotação'!J36="HPLC",'Pedido e Cotação'!F36=100,Inosina!C26&lt;=50),Inosina!C26*F$7+185,IF(AND('Pedido e Cotação'!J36="RP-OPC",'Pedido e Cotação'!F36=100,Inosina!C26&gt;50,Inosina!C26&lt;=80),Inosina!C26*F$4,IF(AND('Pedido e Cotação'!J36="HPLC",'Pedido e Cotação'!F36=100,Inosina!C26&gt;50,Inosina!C26&lt;=80),Inosina!C26*F$7+185,IF(AND('Pedido e Cotação'!J36="RP-OPC",'Pedido e Cotação'!F36=100,Inosina!C26&gt;80),Inosina!C26*F$5,IF(AND('Pedido e Cotação'!J36="HPLC",'Pedido e Cotação'!F36=100,Inosina!C26&gt;80),Inosina!C26*F$7+185,"")))))))</f>
        <v/>
      </c>
      <c r="N26" s="262" t="str">
        <f aca="false">IF('Pedido e Cotação'!E36="","",IF(AND('Pedido e Cotação'!J36="RP-OPC",'Pedido e Cotação'!F36=200,Inosina!C26&lt;=50),Inosina!C26*G$3,IF(AND('Pedido e Cotação'!J36="HPLC",'Pedido e Cotação'!F36=200,Inosina!C26&lt;=50),Inosina!C26*G$7+185,IF(AND('Pedido e Cotação'!J36="RP-OPC",'Pedido e Cotação'!F36=200,Inosina!C26&gt;50,Inosina!C26&lt;=80),Inosina!C26*G$4,IF(AND('Pedido e Cotação'!J36="HPLC",'Pedido e Cotação'!F36=200,Inosina!C26&gt;50,Inosina!C26&lt;=80),Inosina!C26*G$7+185,IF(AND('Pedido e Cotação'!J36="RP-OPC",'Pedido e Cotação'!F36=200,Inosina!C26&gt;80),Inosina!C26*G$5,IF(AND('Pedido e Cotação'!J36="HPLC",'Pedido e Cotação'!F36=200,Inosina!C26&gt;80),Inosina!C26*G$7+185,"")))))))</f>
        <v/>
      </c>
      <c r="O26" s="262" t="str">
        <f aca="false">IF('Pedido e Cotação'!E36="","",IF(AND('Pedido e Cotação'!J36="RP-OPC",'Pedido e Cotação'!F36=1000,Inosina!C26&lt;=50),Inosina!C26*H$3,IF(AND('Pedido e Cotação'!J36="HPLC",'Pedido e Cotação'!F36=1000,Inosina!C26&lt;=50),Inosina!C26*H$7+185,IF(AND('Pedido e Cotação'!J36="RP-OPC",'Pedido e Cotação'!F36=1000,Inosina!C26&gt;50,Inosina!C26&lt;=80),Inosina!C26*H$4,IF(AND('Pedido e Cotação'!J36="HPLC",'Pedido e Cotação'!F36=1000,Inosina!C26&gt;50,Inosina!C26&lt;=80),Inosina!C26*H$7+185,IF(AND('Pedido e Cotação'!J36="RP-OPC",'Pedido e Cotação'!F36=1000,Inosina!C26&gt;80),Inosina!C26*H$5,IF(AND('Pedido e Cotação'!J36="HPLC",'Pedido e Cotação'!F36=1000,Inosina!C26&gt;80),Inosina!C26*H$7+185,"")))))))</f>
        <v/>
      </c>
      <c r="Q26" s="262" t="str">
        <f aca="false">IF('Pedido e Cotação'!E36="","",IF(AND('Pedido e Cotação'!J36="Dessalinizado",'Pedido e Cotação'!F36=10),Inosina!C26*C$7,""))</f>
        <v/>
      </c>
      <c r="R26" s="262" t="str">
        <f aca="false">IF('Pedido e Cotação'!E36="","",IF(AND('Pedido e Cotação'!J36="Dessalinizado",'Pedido e Cotação'!F36=25),Inosina!C26*D$7,""))</f>
        <v/>
      </c>
      <c r="S26" s="262" t="str">
        <f aca="false">IF('Pedido e Cotação'!E36="","",IF(AND('Pedido e Cotação'!J36="Dessalinizado",'Pedido e Cotação'!F36=50),Inosina!C26*E$7,""))</f>
        <v/>
      </c>
      <c r="T26" s="262" t="str">
        <f aca="false">IF('Pedido e Cotação'!E36="","",IF(AND('Pedido e Cotação'!J36="Dessalinizado",'Pedido e Cotação'!F36=100),Inosina!C26*F$7,""))</f>
        <v/>
      </c>
      <c r="U26" s="262" t="str">
        <f aca="false">IF('Pedido e Cotação'!E36="","",IF(AND('Pedido e Cotação'!J36="Dessalinizado",'Pedido e Cotação'!F36=200),Inosina!C26*G$7,""))</f>
        <v/>
      </c>
      <c r="V26" s="262" t="str">
        <f aca="false">IF('Pedido e Cotação'!E36="","",IF(AND('Pedido e Cotação'!J36="Dessalinizado",'Pedido e Cotação'!F36=1000),Inosina!C26*H$7,""))</f>
        <v/>
      </c>
    </row>
    <row r="27" customFormat="false" ht="15.75" hidden="false" customHeight="false" outlineLevel="0" collapsed="false">
      <c r="J27" s="262" t="str">
        <f aca="false">IF('Pedido e Cotação'!E37="","",IF(AND('Pedido e Cotação'!J37="RP-OPC",'Pedido e Cotação'!F37=10,Inosina!C27&lt;=50),Inosina!C27*C$3,IF(AND('Pedido e Cotação'!J37="HPLC",'Pedido e Cotação'!F37=10,Inosina!C27&lt;=50),Inosina!C27*C$7+185,IF(AND('Pedido e Cotação'!J37="RP-OPC",'Pedido e Cotação'!F37=10,Inosina!C27&gt;50,Inosina!C27&lt;=80),Inosina!C27*C$4,IF(AND('Pedido e Cotação'!J37="HPLC",'Pedido e Cotação'!F37=10,Inosina!C27&gt;50,Inosina!C27&lt;=80),Inosina!C27*C$7+185,IF(AND('Pedido e Cotação'!J37="RP-OPC",'Pedido e Cotação'!F37=10,Inosina!C27&gt;80),Inosina!C27*C$5,IF(AND('Pedido e Cotação'!J37="HPLC",'Pedido e Cotação'!F37=10,Inosina!C27&gt;80),Inosina!C27*C$7+185,"")))))))</f>
        <v/>
      </c>
      <c r="K27" s="262" t="str">
        <f aca="false">IF('Pedido e Cotação'!E37="","",IF(AND('Pedido e Cotação'!J37="RP-OPC",'Pedido e Cotação'!F37=25,Inosina!C27&lt;=50),Inosina!C27*D$3,IF(AND('Pedido e Cotação'!J37="HPLC",'Pedido e Cotação'!F37=25,Inosina!C27&lt;=50),Inosina!C27*D$7+185,IF(AND('Pedido e Cotação'!J37="RP-OPC",'Pedido e Cotação'!F37=25,Inosina!C27&gt;50,Inosina!C27&lt;=80),Inosina!C27*D$4,IF(AND('Pedido e Cotação'!J37="HPLC",'Pedido e Cotação'!F37=25,Inosina!C27&gt;50,Inosina!C27&lt;=80),Inosina!C27*D$7+185,IF(AND('Pedido e Cotação'!J37="RP-OPC",'Pedido e Cotação'!F37=25,Inosina!C27&gt;80),Inosina!C27*D$5,IF(AND('Pedido e Cotação'!J37="HPLC",'Pedido e Cotação'!F37=25,Inosina!C27&gt;80),Inosina!C27*D$7+185,"")))))))</f>
        <v/>
      </c>
      <c r="L27" s="262" t="str">
        <f aca="false">IF('Pedido e Cotação'!E37="","",IF(AND('Pedido e Cotação'!J37="RP-OPC",'Pedido e Cotação'!F37=50,Inosina!C27&lt;=50),Inosina!C27*E$3,IF(AND('Pedido e Cotação'!J37="HPLC",'Pedido e Cotação'!F37=50,Inosina!C27&lt;=50),Inosina!C27*E$7+185,IF(AND('Pedido e Cotação'!J37="RP-OPC",'Pedido e Cotação'!F37=50,Inosina!C27&gt;50,Inosina!C27&lt;=80),Inosina!C27*E$4,IF(AND('Pedido e Cotação'!J37="HPLC",'Pedido e Cotação'!F37=50,Inosina!C27&gt;50,Inosina!C27&lt;=80),Inosina!C27*E$7+185,IF(AND('Pedido e Cotação'!J37="RP-OPC",'Pedido e Cotação'!F37=50,Inosina!C27&gt;80),Inosina!C27*E$5,IF(AND('Pedido e Cotação'!J37="HPLC",'Pedido e Cotação'!F37=50,Inosina!C27&gt;80),Inosina!C27*E$7+185,"")))))))</f>
        <v/>
      </c>
      <c r="M27" s="262" t="str">
        <f aca="false">IF('Pedido e Cotação'!E37="","",IF(AND('Pedido e Cotação'!J37="RP-OPC",'Pedido e Cotação'!F37=100,Inosina!C27&lt;=50),Inosina!C27*F$3,IF(AND('Pedido e Cotação'!J37="HPLC",'Pedido e Cotação'!F37=100,Inosina!C27&lt;=50),Inosina!C27*F$7+185,IF(AND('Pedido e Cotação'!J37="RP-OPC",'Pedido e Cotação'!F37=100,Inosina!C27&gt;50,Inosina!C27&lt;=80),Inosina!C27*F$4,IF(AND('Pedido e Cotação'!J37="HPLC",'Pedido e Cotação'!F37=100,Inosina!C27&gt;50,Inosina!C27&lt;=80),Inosina!C27*F$7+185,IF(AND('Pedido e Cotação'!J37="RP-OPC",'Pedido e Cotação'!F37=100,Inosina!C27&gt;80),Inosina!C27*F$5,IF(AND('Pedido e Cotação'!J37="HPLC",'Pedido e Cotação'!F37=100,Inosina!C27&gt;80),Inosina!C27*F$7+185,"")))))))</f>
        <v/>
      </c>
      <c r="N27" s="262" t="str">
        <f aca="false">IF('Pedido e Cotação'!E37="","",IF(AND('Pedido e Cotação'!J37="RP-OPC",'Pedido e Cotação'!F37=200,Inosina!C27&lt;=50),Inosina!C27*G$3,IF(AND('Pedido e Cotação'!J37="HPLC",'Pedido e Cotação'!F37=200,Inosina!C27&lt;=50),Inosina!C27*G$7+185,IF(AND('Pedido e Cotação'!J37="RP-OPC",'Pedido e Cotação'!F37=200,Inosina!C27&gt;50,Inosina!C27&lt;=80),Inosina!C27*G$4,IF(AND('Pedido e Cotação'!J37="HPLC",'Pedido e Cotação'!F37=200,Inosina!C27&gt;50,Inosina!C27&lt;=80),Inosina!C27*G$7+185,IF(AND('Pedido e Cotação'!J37="RP-OPC",'Pedido e Cotação'!F37=200,Inosina!C27&gt;80),Inosina!C27*G$5,IF(AND('Pedido e Cotação'!J37="HPLC",'Pedido e Cotação'!F37=200,Inosina!C27&gt;80),Inosina!C27*G$7+185,"")))))))</f>
        <v/>
      </c>
      <c r="O27" s="262" t="str">
        <f aca="false">IF('Pedido e Cotação'!E37="","",IF(AND('Pedido e Cotação'!J37="RP-OPC",'Pedido e Cotação'!F37=1000,Inosina!C27&lt;=50),Inosina!C27*H$3,IF(AND('Pedido e Cotação'!J37="HPLC",'Pedido e Cotação'!F37=1000,Inosina!C27&lt;=50),Inosina!C27*H$7+185,IF(AND('Pedido e Cotação'!J37="RP-OPC",'Pedido e Cotação'!F37=1000,Inosina!C27&gt;50,Inosina!C27&lt;=80),Inosina!C27*H$4,IF(AND('Pedido e Cotação'!J37="HPLC",'Pedido e Cotação'!F37=1000,Inosina!C27&gt;50,Inosina!C27&lt;=80),Inosina!C27*H$7+185,IF(AND('Pedido e Cotação'!J37="RP-OPC",'Pedido e Cotação'!F37=1000,Inosina!C27&gt;80),Inosina!C27*H$5,IF(AND('Pedido e Cotação'!J37="HPLC",'Pedido e Cotação'!F37=1000,Inosina!C27&gt;80),Inosina!C27*H$7+185,"")))))))</f>
        <v/>
      </c>
      <c r="Q27" s="262" t="str">
        <f aca="false">IF('Pedido e Cotação'!E37="","",IF(AND('Pedido e Cotação'!J37="Dessalinizado",'Pedido e Cotação'!F37=10),Inosina!C27*C$7,""))</f>
        <v/>
      </c>
      <c r="R27" s="262" t="str">
        <f aca="false">IF('Pedido e Cotação'!E37="","",IF(AND('Pedido e Cotação'!J37="Dessalinizado",'Pedido e Cotação'!F37=25),Inosina!C27*D$7,""))</f>
        <v/>
      </c>
      <c r="S27" s="262" t="str">
        <f aca="false">IF('Pedido e Cotação'!E37="","",IF(AND('Pedido e Cotação'!J37="Dessalinizado",'Pedido e Cotação'!F37=50),Inosina!C27*E$7,""))</f>
        <v/>
      </c>
      <c r="T27" s="262" t="str">
        <f aca="false">IF('Pedido e Cotação'!E37="","",IF(AND('Pedido e Cotação'!J37="Dessalinizado",'Pedido e Cotação'!F37=100),Inosina!C27*F$7,""))</f>
        <v/>
      </c>
      <c r="U27" s="262" t="str">
        <f aca="false">IF('Pedido e Cotação'!E37="","",IF(AND('Pedido e Cotação'!J37="Dessalinizado",'Pedido e Cotação'!F37=200),Inosina!C27*G$7,""))</f>
        <v/>
      </c>
      <c r="V27" s="262" t="str">
        <f aca="false">IF('Pedido e Cotação'!E37="","",IF(AND('Pedido e Cotação'!J37="Dessalinizado",'Pedido e Cotação'!F37=1000),Inosina!C27*H$7,""))</f>
        <v/>
      </c>
    </row>
    <row r="28" customFormat="false" ht="15.75" hidden="false" customHeight="false" outlineLevel="0" collapsed="false">
      <c r="J28" s="262" t="str">
        <f aca="false">IF('Pedido e Cotação'!E38="","",IF(AND('Pedido e Cotação'!J38="RP-OPC",'Pedido e Cotação'!F38=10,Inosina!C28&lt;=50),Inosina!C28*C$3,IF(AND('Pedido e Cotação'!J38="HPLC",'Pedido e Cotação'!F38=10,Inosina!C28&lt;=50),Inosina!C28*C$7+185,IF(AND('Pedido e Cotação'!J38="RP-OPC",'Pedido e Cotação'!F38=10,Inosina!C28&gt;50,Inosina!C28&lt;=80),Inosina!C28*C$4,IF(AND('Pedido e Cotação'!J38="HPLC",'Pedido e Cotação'!F38=10,Inosina!C28&gt;50,Inosina!C28&lt;=80),Inosina!C28*C$7+185,IF(AND('Pedido e Cotação'!J38="RP-OPC",'Pedido e Cotação'!F38=10,Inosina!C28&gt;80),Inosina!C28*C$5,IF(AND('Pedido e Cotação'!J38="HPLC",'Pedido e Cotação'!F38=10,Inosina!C28&gt;80),Inosina!C28*C$7+185,"")))))))</f>
        <v/>
      </c>
      <c r="K28" s="262" t="str">
        <f aca="false">IF('Pedido e Cotação'!E38="","",IF(AND('Pedido e Cotação'!J38="RP-OPC",'Pedido e Cotação'!F38=25,Inosina!C28&lt;=50),Inosina!C28*D$3,IF(AND('Pedido e Cotação'!J38="HPLC",'Pedido e Cotação'!F38=25,Inosina!C28&lt;=50),Inosina!C28*D$7+185,IF(AND('Pedido e Cotação'!J38="RP-OPC",'Pedido e Cotação'!F38=25,Inosina!C28&gt;50,Inosina!C28&lt;=80),Inosina!C28*D$4,IF(AND('Pedido e Cotação'!J38="HPLC",'Pedido e Cotação'!F38=25,Inosina!C28&gt;50,Inosina!C28&lt;=80),Inosina!C28*D$7+185,IF(AND('Pedido e Cotação'!J38="RP-OPC",'Pedido e Cotação'!F38=25,Inosina!C28&gt;80),Inosina!C28*D$5,IF(AND('Pedido e Cotação'!J38="HPLC",'Pedido e Cotação'!F38=25,Inosina!C28&gt;80),Inosina!C28*D$7+185,"")))))))</f>
        <v/>
      </c>
      <c r="L28" s="262" t="str">
        <f aca="false">IF('Pedido e Cotação'!E38="","",IF(AND('Pedido e Cotação'!J38="RP-OPC",'Pedido e Cotação'!F38=50,Inosina!C28&lt;=50),Inosina!C28*E$3,IF(AND('Pedido e Cotação'!J38="HPLC",'Pedido e Cotação'!F38=50,Inosina!C28&lt;=50),Inosina!C28*E$7+185,IF(AND('Pedido e Cotação'!J38="RP-OPC",'Pedido e Cotação'!F38=50,Inosina!C28&gt;50,Inosina!C28&lt;=80),Inosina!C28*E$4,IF(AND('Pedido e Cotação'!J38="HPLC",'Pedido e Cotação'!F38=50,Inosina!C28&gt;50,Inosina!C28&lt;=80),Inosina!C28*E$7+185,IF(AND('Pedido e Cotação'!J38="RP-OPC",'Pedido e Cotação'!F38=50,Inosina!C28&gt;80),Inosina!C28*E$5,IF(AND('Pedido e Cotação'!J38="HPLC",'Pedido e Cotação'!F38=50,Inosina!C28&gt;80),Inosina!C28*E$7+185,"")))))))</f>
        <v/>
      </c>
      <c r="M28" s="262" t="str">
        <f aca="false">IF('Pedido e Cotação'!E38="","",IF(AND('Pedido e Cotação'!J38="RP-OPC",'Pedido e Cotação'!F38=100,Inosina!C28&lt;=50),Inosina!C28*F$3,IF(AND('Pedido e Cotação'!J38="HPLC",'Pedido e Cotação'!F38=100,Inosina!C28&lt;=50),Inosina!C28*F$7+185,IF(AND('Pedido e Cotação'!J38="RP-OPC",'Pedido e Cotação'!F38=100,Inosina!C28&gt;50,Inosina!C28&lt;=80),Inosina!C28*F$4,IF(AND('Pedido e Cotação'!J38="HPLC",'Pedido e Cotação'!F38=100,Inosina!C28&gt;50,Inosina!C28&lt;=80),Inosina!C28*F$7+185,IF(AND('Pedido e Cotação'!J38="RP-OPC",'Pedido e Cotação'!F38=100,Inosina!C28&gt;80),Inosina!C28*F$5,IF(AND('Pedido e Cotação'!J38="HPLC",'Pedido e Cotação'!F38=100,Inosina!C28&gt;80),Inosina!C28*F$7+185,"")))))))</f>
        <v/>
      </c>
      <c r="N28" s="262" t="str">
        <f aca="false">IF('Pedido e Cotação'!E38="","",IF(AND('Pedido e Cotação'!J38="RP-OPC",'Pedido e Cotação'!F38=200,Inosina!C28&lt;=50),Inosina!C28*G$3,IF(AND('Pedido e Cotação'!J38="HPLC",'Pedido e Cotação'!F38=200,Inosina!C28&lt;=50),Inosina!C28*G$7+185,IF(AND('Pedido e Cotação'!J38="RP-OPC",'Pedido e Cotação'!F38=200,Inosina!C28&gt;50,Inosina!C28&lt;=80),Inosina!C28*G$4,IF(AND('Pedido e Cotação'!J38="HPLC",'Pedido e Cotação'!F38=200,Inosina!C28&gt;50,Inosina!C28&lt;=80),Inosina!C28*G$7+185,IF(AND('Pedido e Cotação'!J38="RP-OPC",'Pedido e Cotação'!F38=200,Inosina!C28&gt;80),Inosina!C28*G$5,IF(AND('Pedido e Cotação'!J38="HPLC",'Pedido e Cotação'!F38=200,Inosina!C28&gt;80),Inosina!C28*G$7+185,"")))))))</f>
        <v/>
      </c>
      <c r="O28" s="262" t="str">
        <f aca="false">IF('Pedido e Cotação'!E38="","",IF(AND('Pedido e Cotação'!J38="RP-OPC",'Pedido e Cotação'!F38=1000,Inosina!C28&lt;=50),Inosina!C28*H$3,IF(AND('Pedido e Cotação'!J38="HPLC",'Pedido e Cotação'!F38=1000,Inosina!C28&lt;=50),Inosina!C28*H$7+185,IF(AND('Pedido e Cotação'!J38="RP-OPC",'Pedido e Cotação'!F38=1000,Inosina!C28&gt;50,Inosina!C28&lt;=80),Inosina!C28*H$4,IF(AND('Pedido e Cotação'!J38="HPLC",'Pedido e Cotação'!F38=1000,Inosina!C28&gt;50,Inosina!C28&lt;=80),Inosina!C28*H$7+185,IF(AND('Pedido e Cotação'!J38="RP-OPC",'Pedido e Cotação'!F38=1000,Inosina!C28&gt;80),Inosina!C28*H$5,IF(AND('Pedido e Cotação'!J38="HPLC",'Pedido e Cotação'!F38=1000,Inosina!C28&gt;80),Inosina!C28*H$7+185,"")))))))</f>
        <v/>
      </c>
      <c r="Q28" s="262" t="str">
        <f aca="false">IF('Pedido e Cotação'!E38="","",IF(AND('Pedido e Cotação'!J38="Dessalinizado",'Pedido e Cotação'!F38=10),Inosina!C28*C$7,""))</f>
        <v/>
      </c>
      <c r="R28" s="262" t="str">
        <f aca="false">IF('Pedido e Cotação'!E38="","",IF(AND('Pedido e Cotação'!J38="Dessalinizado",'Pedido e Cotação'!F38=25),Inosina!C28*D$7,""))</f>
        <v/>
      </c>
      <c r="S28" s="262" t="str">
        <f aca="false">IF('Pedido e Cotação'!E38="","",IF(AND('Pedido e Cotação'!J38="Dessalinizado",'Pedido e Cotação'!F38=50),Inosina!C28*E$7,""))</f>
        <v/>
      </c>
      <c r="T28" s="262" t="str">
        <f aca="false">IF('Pedido e Cotação'!E38="","",IF(AND('Pedido e Cotação'!J38="Dessalinizado",'Pedido e Cotação'!F38=100),Inosina!C28*F$7,""))</f>
        <v/>
      </c>
      <c r="U28" s="262" t="str">
        <f aca="false">IF('Pedido e Cotação'!E38="","",IF(AND('Pedido e Cotação'!J38="Dessalinizado",'Pedido e Cotação'!F38=200),Inosina!C28*G$7,""))</f>
        <v/>
      </c>
      <c r="V28" s="262" t="str">
        <f aca="false">IF('Pedido e Cotação'!E38="","",IF(AND('Pedido e Cotação'!J38="Dessalinizado",'Pedido e Cotação'!F38=1000),Inosina!C28*H$7,""))</f>
        <v/>
      </c>
    </row>
    <row r="29" customFormat="false" ht="15.75" hidden="false" customHeight="false" outlineLevel="0" collapsed="false">
      <c r="J29" s="262" t="str">
        <f aca="false">IF('Pedido e Cotação'!E39="","",IF(AND('Pedido e Cotação'!J39="RP-OPC",'Pedido e Cotação'!F39=10,Inosina!C29&lt;=50),Inosina!C29*C$3,IF(AND('Pedido e Cotação'!J39="HPLC",'Pedido e Cotação'!F39=10,Inosina!C29&lt;=50),Inosina!C29*C$7+185,IF(AND('Pedido e Cotação'!J39="RP-OPC",'Pedido e Cotação'!F39=10,Inosina!C29&gt;50,Inosina!C29&lt;=80),Inosina!C29*C$4,IF(AND('Pedido e Cotação'!J39="HPLC",'Pedido e Cotação'!F39=10,Inosina!C29&gt;50,Inosina!C29&lt;=80),Inosina!C29*C$7+185,IF(AND('Pedido e Cotação'!J39="RP-OPC",'Pedido e Cotação'!F39=10,Inosina!C29&gt;80),Inosina!C29*C$5,IF(AND('Pedido e Cotação'!J39="HPLC",'Pedido e Cotação'!F39=10,Inosina!C29&gt;80),Inosina!C29*C$7+185,"")))))))</f>
        <v/>
      </c>
      <c r="K29" s="262" t="str">
        <f aca="false">IF('Pedido e Cotação'!E39="","",IF(AND('Pedido e Cotação'!J39="RP-OPC",'Pedido e Cotação'!F39=25,Inosina!C29&lt;=50),Inosina!C29*D$3,IF(AND('Pedido e Cotação'!J39="HPLC",'Pedido e Cotação'!F39=25,Inosina!C29&lt;=50),Inosina!C29*D$7+185,IF(AND('Pedido e Cotação'!J39="RP-OPC",'Pedido e Cotação'!F39=25,Inosina!C29&gt;50,Inosina!C29&lt;=80),Inosina!C29*D$4,IF(AND('Pedido e Cotação'!J39="HPLC",'Pedido e Cotação'!F39=25,Inosina!C29&gt;50,Inosina!C29&lt;=80),Inosina!C29*D$7+185,IF(AND('Pedido e Cotação'!J39="RP-OPC",'Pedido e Cotação'!F39=25,Inosina!C29&gt;80),Inosina!C29*D$5,IF(AND('Pedido e Cotação'!J39="HPLC",'Pedido e Cotação'!F39=25,Inosina!C29&gt;80),Inosina!C29*D$7+185,"")))))))</f>
        <v/>
      </c>
      <c r="L29" s="262" t="str">
        <f aca="false">IF('Pedido e Cotação'!E39="","",IF(AND('Pedido e Cotação'!J39="RP-OPC",'Pedido e Cotação'!F39=50,Inosina!C29&lt;=50),Inosina!C29*E$3,IF(AND('Pedido e Cotação'!J39="HPLC",'Pedido e Cotação'!F39=50,Inosina!C29&lt;=50),Inosina!C29*E$7+185,IF(AND('Pedido e Cotação'!J39="RP-OPC",'Pedido e Cotação'!F39=50,Inosina!C29&gt;50,Inosina!C29&lt;=80),Inosina!C29*E$4,IF(AND('Pedido e Cotação'!J39="HPLC",'Pedido e Cotação'!F39=50,Inosina!C29&gt;50,Inosina!C29&lt;=80),Inosina!C29*E$7+185,IF(AND('Pedido e Cotação'!J39="RP-OPC",'Pedido e Cotação'!F39=50,Inosina!C29&gt;80),Inosina!C29*E$5,IF(AND('Pedido e Cotação'!J39="HPLC",'Pedido e Cotação'!F39=50,Inosina!C29&gt;80),Inosina!C29*E$7+185,"")))))))</f>
        <v/>
      </c>
      <c r="M29" s="262" t="str">
        <f aca="false">IF('Pedido e Cotação'!E39="","",IF(AND('Pedido e Cotação'!J39="RP-OPC",'Pedido e Cotação'!F39=100,Inosina!C29&lt;=50),Inosina!C29*F$3,IF(AND('Pedido e Cotação'!J39="HPLC",'Pedido e Cotação'!F39=100,Inosina!C29&lt;=50),Inosina!C29*F$7+185,IF(AND('Pedido e Cotação'!J39="RP-OPC",'Pedido e Cotação'!F39=100,Inosina!C29&gt;50,Inosina!C29&lt;=80),Inosina!C29*F$4,IF(AND('Pedido e Cotação'!J39="HPLC",'Pedido e Cotação'!F39=100,Inosina!C29&gt;50,Inosina!C29&lt;=80),Inosina!C29*F$7+185,IF(AND('Pedido e Cotação'!J39="RP-OPC",'Pedido e Cotação'!F39=100,Inosina!C29&gt;80),Inosina!C29*F$5,IF(AND('Pedido e Cotação'!J39="HPLC",'Pedido e Cotação'!F39=100,Inosina!C29&gt;80),Inosina!C29*F$7+185,"")))))))</f>
        <v/>
      </c>
      <c r="N29" s="262" t="str">
        <f aca="false">IF('Pedido e Cotação'!E39="","",IF(AND('Pedido e Cotação'!J39="RP-OPC",'Pedido e Cotação'!F39=200,Inosina!C29&lt;=50),Inosina!C29*G$3,IF(AND('Pedido e Cotação'!J39="HPLC",'Pedido e Cotação'!F39=200,Inosina!C29&lt;=50),Inosina!C29*G$7+185,IF(AND('Pedido e Cotação'!J39="RP-OPC",'Pedido e Cotação'!F39=200,Inosina!C29&gt;50,Inosina!C29&lt;=80),Inosina!C29*G$4,IF(AND('Pedido e Cotação'!J39="HPLC",'Pedido e Cotação'!F39=200,Inosina!C29&gt;50,Inosina!C29&lt;=80),Inosina!C29*G$7+185,IF(AND('Pedido e Cotação'!J39="RP-OPC",'Pedido e Cotação'!F39=200,Inosina!C29&gt;80),Inosina!C29*G$5,IF(AND('Pedido e Cotação'!J39="HPLC",'Pedido e Cotação'!F39=200,Inosina!C29&gt;80),Inosina!C29*G$7+185,"")))))))</f>
        <v/>
      </c>
      <c r="O29" s="262" t="str">
        <f aca="false">IF('Pedido e Cotação'!E39="","",IF(AND('Pedido e Cotação'!J39="RP-OPC",'Pedido e Cotação'!F39=1000,Inosina!C29&lt;=50),Inosina!C29*H$3,IF(AND('Pedido e Cotação'!J39="HPLC",'Pedido e Cotação'!F39=1000,Inosina!C29&lt;=50),Inosina!C29*H$7+185,IF(AND('Pedido e Cotação'!J39="RP-OPC",'Pedido e Cotação'!F39=1000,Inosina!C29&gt;50,Inosina!C29&lt;=80),Inosina!C29*H$4,IF(AND('Pedido e Cotação'!J39="HPLC",'Pedido e Cotação'!F39=1000,Inosina!C29&gt;50,Inosina!C29&lt;=80),Inosina!C29*H$7+185,IF(AND('Pedido e Cotação'!J39="RP-OPC",'Pedido e Cotação'!F39=1000,Inosina!C29&gt;80),Inosina!C29*H$5,IF(AND('Pedido e Cotação'!J39="HPLC",'Pedido e Cotação'!F39=1000,Inosina!C29&gt;80),Inosina!C29*H$7+185,"")))))))</f>
        <v/>
      </c>
      <c r="Q29" s="262" t="str">
        <f aca="false">IF('Pedido e Cotação'!E39="","",IF(AND('Pedido e Cotação'!J39="Dessalinizado",'Pedido e Cotação'!F39=10),Inosina!C29*C$7,""))</f>
        <v/>
      </c>
      <c r="R29" s="262" t="str">
        <f aca="false">IF('Pedido e Cotação'!E39="","",IF(AND('Pedido e Cotação'!J39="Dessalinizado",'Pedido e Cotação'!F39=25),Inosina!C29*D$7,""))</f>
        <v/>
      </c>
      <c r="S29" s="262" t="str">
        <f aca="false">IF('Pedido e Cotação'!E39="","",IF(AND('Pedido e Cotação'!J39="Dessalinizado",'Pedido e Cotação'!F39=50),Inosina!C29*E$7,""))</f>
        <v/>
      </c>
      <c r="T29" s="262" t="str">
        <f aca="false">IF('Pedido e Cotação'!E39="","",IF(AND('Pedido e Cotação'!J39="Dessalinizado",'Pedido e Cotação'!F39=100),Inosina!C29*F$7,""))</f>
        <v/>
      </c>
      <c r="U29" s="262" t="str">
        <f aca="false">IF('Pedido e Cotação'!E39="","",IF(AND('Pedido e Cotação'!J39="Dessalinizado",'Pedido e Cotação'!F39=200),Inosina!C29*G$7,""))</f>
        <v/>
      </c>
      <c r="V29" s="262" t="str">
        <f aca="false">IF('Pedido e Cotação'!E39="","",IF(AND('Pedido e Cotação'!J39="Dessalinizado",'Pedido e Cotação'!F39=1000),Inosina!C29*H$7,""))</f>
        <v/>
      </c>
    </row>
    <row r="30" customFormat="false" ht="15.75" hidden="false" customHeight="false" outlineLevel="0" collapsed="false">
      <c r="J30" s="262" t="str">
        <f aca="false">IF('Pedido e Cotação'!E40="","",IF(AND('Pedido e Cotação'!J40="RP-OPC",'Pedido e Cotação'!F40=10,Inosina!C30&lt;=50),Inosina!C30*C$3,IF(AND('Pedido e Cotação'!J40="HPLC",'Pedido e Cotação'!F40=10,Inosina!C30&lt;=50),Inosina!C30*C$7+185,IF(AND('Pedido e Cotação'!J40="RP-OPC",'Pedido e Cotação'!F40=10,Inosina!C30&gt;50,Inosina!C30&lt;=80),Inosina!C30*C$4,IF(AND('Pedido e Cotação'!J40="HPLC",'Pedido e Cotação'!F40=10,Inosina!C30&gt;50,Inosina!C30&lt;=80),Inosina!C30*C$7+185,IF(AND('Pedido e Cotação'!J40="RP-OPC",'Pedido e Cotação'!F40=10,Inosina!C30&gt;80),Inosina!C30*C$5,IF(AND('Pedido e Cotação'!J40="HPLC",'Pedido e Cotação'!F40=10,Inosina!C30&gt;80),Inosina!C30*C$7+185,"")))))))</f>
        <v/>
      </c>
      <c r="K30" s="262" t="str">
        <f aca="false">IF('Pedido e Cotação'!E40="","",IF(AND('Pedido e Cotação'!J40="RP-OPC",'Pedido e Cotação'!F40=25,Inosina!C30&lt;=50),Inosina!C30*D$3,IF(AND('Pedido e Cotação'!J40="HPLC",'Pedido e Cotação'!F40=25,Inosina!C30&lt;=50),Inosina!C30*D$7+185,IF(AND('Pedido e Cotação'!J40="RP-OPC",'Pedido e Cotação'!F40=25,Inosina!C30&gt;50,Inosina!C30&lt;=80),Inosina!C30*D$4,IF(AND('Pedido e Cotação'!J40="HPLC",'Pedido e Cotação'!F40=25,Inosina!C30&gt;50,Inosina!C30&lt;=80),Inosina!C30*D$7+185,IF(AND('Pedido e Cotação'!J40="RP-OPC",'Pedido e Cotação'!F40=25,Inosina!C30&gt;80),Inosina!C30*D$5,IF(AND('Pedido e Cotação'!J40="HPLC",'Pedido e Cotação'!F40=25,Inosina!C30&gt;80),Inosina!C30*D$7+185,"")))))))</f>
        <v/>
      </c>
      <c r="L30" s="262" t="str">
        <f aca="false">IF('Pedido e Cotação'!E40="","",IF(AND('Pedido e Cotação'!J40="RP-OPC",'Pedido e Cotação'!F40=50,Inosina!C30&lt;=50),Inosina!C30*E$3,IF(AND('Pedido e Cotação'!J40="HPLC",'Pedido e Cotação'!F40=50,Inosina!C30&lt;=50),Inosina!C30*E$7+185,IF(AND('Pedido e Cotação'!J40="RP-OPC",'Pedido e Cotação'!F40=50,Inosina!C30&gt;50,Inosina!C30&lt;=80),Inosina!C30*E$4,IF(AND('Pedido e Cotação'!J40="HPLC",'Pedido e Cotação'!F40=50,Inosina!C30&gt;50,Inosina!C30&lt;=80),Inosina!C30*E$7+185,IF(AND('Pedido e Cotação'!J40="RP-OPC",'Pedido e Cotação'!F40=50,Inosina!C30&gt;80),Inosina!C30*E$5,IF(AND('Pedido e Cotação'!J40="HPLC",'Pedido e Cotação'!F40=50,Inosina!C30&gt;80),Inosina!C30*E$7+185,"")))))))</f>
        <v/>
      </c>
      <c r="M30" s="262" t="str">
        <f aca="false">IF('Pedido e Cotação'!E40="","",IF(AND('Pedido e Cotação'!J40="RP-OPC",'Pedido e Cotação'!F40=100,Inosina!C30&lt;=50),Inosina!C30*F$3,IF(AND('Pedido e Cotação'!J40="HPLC",'Pedido e Cotação'!F40=100,Inosina!C30&lt;=50),Inosina!C30*F$7+185,IF(AND('Pedido e Cotação'!J40="RP-OPC",'Pedido e Cotação'!F40=100,Inosina!C30&gt;50,Inosina!C30&lt;=80),Inosina!C30*F$4,IF(AND('Pedido e Cotação'!J40="HPLC",'Pedido e Cotação'!F40=100,Inosina!C30&gt;50,Inosina!C30&lt;=80),Inosina!C30*F$7+185,IF(AND('Pedido e Cotação'!J40="RP-OPC",'Pedido e Cotação'!F40=100,Inosina!C30&gt;80),Inosina!C30*F$5,IF(AND('Pedido e Cotação'!J40="HPLC",'Pedido e Cotação'!F40=100,Inosina!C30&gt;80),Inosina!C30*F$7+185,"")))))))</f>
        <v/>
      </c>
      <c r="N30" s="262" t="str">
        <f aca="false">IF('Pedido e Cotação'!E40="","",IF(AND('Pedido e Cotação'!J40="RP-OPC",'Pedido e Cotação'!F40=200,Inosina!C30&lt;=50),Inosina!C30*G$3,IF(AND('Pedido e Cotação'!J40="HPLC",'Pedido e Cotação'!F40=200,Inosina!C30&lt;=50),Inosina!C30*G$7+185,IF(AND('Pedido e Cotação'!J40="RP-OPC",'Pedido e Cotação'!F40=200,Inosina!C30&gt;50,Inosina!C30&lt;=80),Inosina!C30*G$4,IF(AND('Pedido e Cotação'!J40="HPLC",'Pedido e Cotação'!F40=200,Inosina!C30&gt;50,Inosina!C30&lt;=80),Inosina!C30*G$7+185,IF(AND('Pedido e Cotação'!J40="RP-OPC",'Pedido e Cotação'!F40=200,Inosina!C30&gt;80),Inosina!C30*G$5,IF(AND('Pedido e Cotação'!J40="HPLC",'Pedido e Cotação'!F40=200,Inosina!C30&gt;80),Inosina!C30*G$7+185,"")))))))</f>
        <v/>
      </c>
      <c r="O30" s="262" t="str">
        <f aca="false">IF('Pedido e Cotação'!E40="","",IF(AND('Pedido e Cotação'!J40="RP-OPC",'Pedido e Cotação'!F40=1000,Inosina!C30&lt;=50),Inosina!C30*H$3,IF(AND('Pedido e Cotação'!J40="HPLC",'Pedido e Cotação'!F40=1000,Inosina!C30&lt;=50),Inosina!C30*H$7+185,IF(AND('Pedido e Cotação'!J40="RP-OPC",'Pedido e Cotação'!F40=1000,Inosina!C30&gt;50,Inosina!C30&lt;=80),Inosina!C30*H$4,IF(AND('Pedido e Cotação'!J40="HPLC",'Pedido e Cotação'!F40=1000,Inosina!C30&gt;50,Inosina!C30&lt;=80),Inosina!C30*H$7+185,IF(AND('Pedido e Cotação'!J40="RP-OPC",'Pedido e Cotação'!F40=1000,Inosina!C30&gt;80),Inosina!C30*H$5,IF(AND('Pedido e Cotação'!J40="HPLC",'Pedido e Cotação'!F40=1000,Inosina!C30&gt;80),Inosina!C30*H$7+185,"")))))))</f>
        <v/>
      </c>
      <c r="Q30" s="262" t="str">
        <f aca="false">IF('Pedido e Cotação'!E40="","",IF(AND('Pedido e Cotação'!J40="Dessalinizado",'Pedido e Cotação'!F40=10),Inosina!C30*C$7,""))</f>
        <v/>
      </c>
      <c r="R30" s="262" t="str">
        <f aca="false">IF('Pedido e Cotação'!E40="","",IF(AND('Pedido e Cotação'!J40="Dessalinizado",'Pedido e Cotação'!F40=25),Inosina!C30*D$7,""))</f>
        <v/>
      </c>
      <c r="S30" s="262" t="str">
        <f aca="false">IF('Pedido e Cotação'!E40="","",IF(AND('Pedido e Cotação'!J40="Dessalinizado",'Pedido e Cotação'!F40=50),Inosina!C30*E$7,""))</f>
        <v/>
      </c>
      <c r="T30" s="262" t="str">
        <f aca="false">IF('Pedido e Cotação'!E40="","",IF(AND('Pedido e Cotação'!J40="Dessalinizado",'Pedido e Cotação'!F40=100),Inosina!C30*F$7,""))</f>
        <v/>
      </c>
      <c r="U30" s="262" t="str">
        <f aca="false">IF('Pedido e Cotação'!E40="","",IF(AND('Pedido e Cotação'!J40="Dessalinizado",'Pedido e Cotação'!F40=200),Inosina!C30*G$7,""))</f>
        <v/>
      </c>
      <c r="V30" s="262" t="str">
        <f aca="false">IF('Pedido e Cotação'!E40="","",IF(AND('Pedido e Cotação'!J40="Dessalinizado",'Pedido e Cotação'!F40=1000),Inosina!C30*H$7,""))</f>
        <v/>
      </c>
    </row>
    <row r="31" customFormat="false" ht="15.75" hidden="false" customHeight="false" outlineLevel="0" collapsed="false">
      <c r="J31" s="262" t="str">
        <f aca="false">IF('Pedido e Cotação'!E41="","",IF(AND('Pedido e Cotação'!J41="RP-OPC",'Pedido e Cotação'!F41=10,Inosina!C31&lt;=50),Inosina!C31*C$3,IF(AND('Pedido e Cotação'!J41="HPLC",'Pedido e Cotação'!F41=10,Inosina!C31&lt;=50),Inosina!C31*C$7+185,IF(AND('Pedido e Cotação'!J41="RP-OPC",'Pedido e Cotação'!F41=10,Inosina!C31&gt;50,Inosina!C31&lt;=80),Inosina!C31*C$4,IF(AND('Pedido e Cotação'!J41="HPLC",'Pedido e Cotação'!F41=10,Inosina!C31&gt;50,Inosina!C31&lt;=80),Inosina!C31*C$7+185,IF(AND('Pedido e Cotação'!J41="RP-OPC",'Pedido e Cotação'!F41=10,Inosina!C31&gt;80),Inosina!C31*C$5,IF(AND('Pedido e Cotação'!J41="HPLC",'Pedido e Cotação'!F41=10,Inosina!C31&gt;80),Inosina!C31*C$7+185,"")))))))</f>
        <v/>
      </c>
      <c r="K31" s="262" t="str">
        <f aca="false">IF('Pedido e Cotação'!E41="","",IF(AND('Pedido e Cotação'!J41="RP-OPC",'Pedido e Cotação'!F41=25,Inosina!C31&lt;=50),Inosina!C31*D$3,IF(AND('Pedido e Cotação'!J41="HPLC",'Pedido e Cotação'!F41=25,Inosina!C31&lt;=50),Inosina!C31*D$7+185,IF(AND('Pedido e Cotação'!J41="RP-OPC",'Pedido e Cotação'!F41=25,Inosina!C31&gt;50,Inosina!C31&lt;=80),Inosina!C31*D$4,IF(AND('Pedido e Cotação'!J41="HPLC",'Pedido e Cotação'!F41=25,Inosina!C31&gt;50,Inosina!C31&lt;=80),Inosina!C31*D$7+185,IF(AND('Pedido e Cotação'!J41="RP-OPC",'Pedido e Cotação'!F41=25,Inosina!C31&gt;80),Inosina!C31*D$5,IF(AND('Pedido e Cotação'!J41="HPLC",'Pedido e Cotação'!F41=25,Inosina!C31&gt;80),Inosina!C31*D$7+185,"")))))))</f>
        <v/>
      </c>
      <c r="L31" s="262" t="str">
        <f aca="false">IF('Pedido e Cotação'!E41="","",IF(AND('Pedido e Cotação'!J41="RP-OPC",'Pedido e Cotação'!F41=50,Inosina!C31&lt;=50),Inosina!C31*E$3,IF(AND('Pedido e Cotação'!J41="HPLC",'Pedido e Cotação'!F41=50,Inosina!C31&lt;=50),Inosina!C31*E$7+185,IF(AND('Pedido e Cotação'!J41="RP-OPC",'Pedido e Cotação'!F41=50,Inosina!C31&gt;50,Inosina!C31&lt;=80),Inosina!C31*E$4,IF(AND('Pedido e Cotação'!J41="HPLC",'Pedido e Cotação'!F41=50,Inosina!C31&gt;50,Inosina!C31&lt;=80),Inosina!C31*E$7+185,IF(AND('Pedido e Cotação'!J41="RP-OPC",'Pedido e Cotação'!F41=50,Inosina!C31&gt;80),Inosina!C31*E$5,IF(AND('Pedido e Cotação'!J41="HPLC",'Pedido e Cotação'!F41=50,Inosina!C31&gt;80),Inosina!C31*E$7+185,"")))))))</f>
        <v/>
      </c>
      <c r="M31" s="262" t="str">
        <f aca="false">IF('Pedido e Cotação'!E41="","",IF(AND('Pedido e Cotação'!J41="RP-OPC",'Pedido e Cotação'!F41=100,Inosina!C31&lt;=50),Inosina!C31*F$3,IF(AND('Pedido e Cotação'!J41="HPLC",'Pedido e Cotação'!F41=100,Inosina!C31&lt;=50),Inosina!C31*F$7+185,IF(AND('Pedido e Cotação'!J41="RP-OPC",'Pedido e Cotação'!F41=100,Inosina!C31&gt;50,Inosina!C31&lt;=80),Inosina!C31*F$4,IF(AND('Pedido e Cotação'!J41="HPLC",'Pedido e Cotação'!F41=100,Inosina!C31&gt;50,Inosina!C31&lt;=80),Inosina!C31*F$7+185,IF(AND('Pedido e Cotação'!J41="RP-OPC",'Pedido e Cotação'!F41=100,Inosina!C31&gt;80),Inosina!C31*F$5,IF(AND('Pedido e Cotação'!J41="HPLC",'Pedido e Cotação'!F41=100,Inosina!C31&gt;80),Inosina!C31*F$7+185,"")))))))</f>
        <v/>
      </c>
      <c r="N31" s="262" t="str">
        <f aca="false">IF('Pedido e Cotação'!E41="","",IF(AND('Pedido e Cotação'!J41="RP-OPC",'Pedido e Cotação'!F41=200,Inosina!C31&lt;=50),Inosina!C31*G$3,IF(AND('Pedido e Cotação'!J41="HPLC",'Pedido e Cotação'!F41=200,Inosina!C31&lt;=50),Inosina!C31*G$7+185,IF(AND('Pedido e Cotação'!J41="RP-OPC",'Pedido e Cotação'!F41=200,Inosina!C31&gt;50,Inosina!C31&lt;=80),Inosina!C31*G$4,IF(AND('Pedido e Cotação'!J41="HPLC",'Pedido e Cotação'!F41=200,Inosina!C31&gt;50,Inosina!C31&lt;=80),Inosina!C31*G$7+185,IF(AND('Pedido e Cotação'!J41="RP-OPC",'Pedido e Cotação'!F41=200,Inosina!C31&gt;80),Inosina!C31*G$5,IF(AND('Pedido e Cotação'!J41="HPLC",'Pedido e Cotação'!F41=200,Inosina!C31&gt;80),Inosina!C31*G$7+185,"")))))))</f>
        <v/>
      </c>
      <c r="O31" s="262" t="str">
        <f aca="false">IF('Pedido e Cotação'!E41="","",IF(AND('Pedido e Cotação'!J41="RP-OPC",'Pedido e Cotação'!F41=1000,Inosina!C31&lt;=50),Inosina!C31*H$3,IF(AND('Pedido e Cotação'!J41="HPLC",'Pedido e Cotação'!F41=1000,Inosina!C31&lt;=50),Inosina!C31*H$7+185,IF(AND('Pedido e Cotação'!J41="RP-OPC",'Pedido e Cotação'!F41=1000,Inosina!C31&gt;50,Inosina!C31&lt;=80),Inosina!C31*H$4,IF(AND('Pedido e Cotação'!J41="HPLC",'Pedido e Cotação'!F41=1000,Inosina!C31&gt;50,Inosina!C31&lt;=80),Inosina!C31*H$7+185,IF(AND('Pedido e Cotação'!J41="RP-OPC",'Pedido e Cotação'!F41=1000,Inosina!C31&gt;80),Inosina!C31*H$5,IF(AND('Pedido e Cotação'!J41="HPLC",'Pedido e Cotação'!F41=1000,Inosina!C31&gt;80),Inosina!C31*H$7+185,"")))))))</f>
        <v/>
      </c>
      <c r="Q31" s="262" t="str">
        <f aca="false">IF('Pedido e Cotação'!E41="","",IF(AND('Pedido e Cotação'!J41="Dessalinizado",'Pedido e Cotação'!F41=10),Inosina!C31*C$7,""))</f>
        <v/>
      </c>
      <c r="R31" s="262" t="str">
        <f aca="false">IF('Pedido e Cotação'!E41="","",IF(AND('Pedido e Cotação'!J41="Dessalinizado",'Pedido e Cotação'!F41=25),Inosina!C31*D$7,""))</f>
        <v/>
      </c>
      <c r="S31" s="262" t="str">
        <f aca="false">IF('Pedido e Cotação'!E41="","",IF(AND('Pedido e Cotação'!J41="Dessalinizado",'Pedido e Cotação'!F41=50),Inosina!C31*E$7,""))</f>
        <v/>
      </c>
      <c r="T31" s="262" t="str">
        <f aca="false">IF('Pedido e Cotação'!E41="","",IF(AND('Pedido e Cotação'!J41="Dessalinizado",'Pedido e Cotação'!F41=100),Inosina!C31*F$7,""))</f>
        <v/>
      </c>
      <c r="U31" s="262" t="str">
        <f aca="false">IF('Pedido e Cotação'!E41="","",IF(AND('Pedido e Cotação'!J41="Dessalinizado",'Pedido e Cotação'!F41=200),Inosina!C31*G$7,""))</f>
        <v/>
      </c>
      <c r="V31" s="262" t="str">
        <f aca="false">IF('Pedido e Cotação'!E41="","",IF(AND('Pedido e Cotação'!J41="Dessalinizado",'Pedido e Cotação'!F41=1000),Inosina!C31*H$7,""))</f>
        <v/>
      </c>
    </row>
    <row r="32" customFormat="false" ht="15.75" hidden="false" customHeight="false" outlineLevel="0" collapsed="false">
      <c r="J32" s="262" t="str">
        <f aca="false">IF('Pedido e Cotação'!E42="","",IF(AND('Pedido e Cotação'!J42="RP-OPC",'Pedido e Cotação'!F42=10,Inosina!C32&lt;=50),Inosina!C32*C$3,IF(AND('Pedido e Cotação'!J42="HPLC",'Pedido e Cotação'!F42=10,Inosina!C32&lt;=50),Inosina!C32*C$7+185,IF(AND('Pedido e Cotação'!J42="RP-OPC",'Pedido e Cotação'!F42=10,Inosina!C32&gt;50,Inosina!C32&lt;=80),Inosina!C32*C$4,IF(AND('Pedido e Cotação'!J42="HPLC",'Pedido e Cotação'!F42=10,Inosina!C32&gt;50,Inosina!C32&lt;=80),Inosina!C32*C$7+185,IF(AND('Pedido e Cotação'!J42="RP-OPC",'Pedido e Cotação'!F42=10,Inosina!C32&gt;80),Inosina!C32*C$5,IF(AND('Pedido e Cotação'!J42="HPLC",'Pedido e Cotação'!F42=10,Inosina!C32&gt;80),Inosina!C32*C$7+185,"")))))))</f>
        <v/>
      </c>
      <c r="K32" s="262" t="str">
        <f aca="false">IF('Pedido e Cotação'!E42="","",IF(AND('Pedido e Cotação'!J42="RP-OPC",'Pedido e Cotação'!F42=25,Inosina!C32&lt;=50),Inosina!C32*D$3,IF(AND('Pedido e Cotação'!J42="HPLC",'Pedido e Cotação'!F42=25,Inosina!C32&lt;=50),Inosina!C32*D$7+185,IF(AND('Pedido e Cotação'!J42="RP-OPC",'Pedido e Cotação'!F42=25,Inosina!C32&gt;50,Inosina!C32&lt;=80),Inosina!C32*D$4,IF(AND('Pedido e Cotação'!J42="HPLC",'Pedido e Cotação'!F42=25,Inosina!C32&gt;50,Inosina!C32&lt;=80),Inosina!C32*D$7+185,IF(AND('Pedido e Cotação'!J42="RP-OPC",'Pedido e Cotação'!F42=25,Inosina!C32&gt;80),Inosina!C32*D$5,IF(AND('Pedido e Cotação'!J42="HPLC",'Pedido e Cotação'!F42=25,Inosina!C32&gt;80),Inosina!C32*D$7+185,"")))))))</f>
        <v/>
      </c>
      <c r="L32" s="262" t="str">
        <f aca="false">IF('Pedido e Cotação'!E42="","",IF(AND('Pedido e Cotação'!J42="RP-OPC",'Pedido e Cotação'!F42=50,Inosina!C32&lt;=50),Inosina!C32*E$3,IF(AND('Pedido e Cotação'!J42="HPLC",'Pedido e Cotação'!F42=50,Inosina!C32&lt;=50),Inosina!C32*E$7+185,IF(AND('Pedido e Cotação'!J42="RP-OPC",'Pedido e Cotação'!F42=50,Inosina!C32&gt;50,Inosina!C32&lt;=80),Inosina!C32*E$4,IF(AND('Pedido e Cotação'!J42="HPLC",'Pedido e Cotação'!F42=50,Inosina!C32&gt;50,Inosina!C32&lt;=80),Inosina!C32*E$7+185,IF(AND('Pedido e Cotação'!J42="RP-OPC",'Pedido e Cotação'!F42=50,Inosina!C32&gt;80),Inosina!C32*E$5,IF(AND('Pedido e Cotação'!J42="HPLC",'Pedido e Cotação'!F42=50,Inosina!C32&gt;80),Inosina!C32*E$7+185,"")))))))</f>
        <v/>
      </c>
      <c r="M32" s="262" t="str">
        <f aca="false">IF('Pedido e Cotação'!E42="","",IF(AND('Pedido e Cotação'!J42="RP-OPC",'Pedido e Cotação'!F42=100,Inosina!C32&lt;=50),Inosina!C32*F$3,IF(AND('Pedido e Cotação'!J42="HPLC",'Pedido e Cotação'!F42=100,Inosina!C32&lt;=50),Inosina!C32*F$7+185,IF(AND('Pedido e Cotação'!J42="RP-OPC",'Pedido e Cotação'!F42=100,Inosina!C32&gt;50,Inosina!C32&lt;=80),Inosina!C32*F$4,IF(AND('Pedido e Cotação'!J42="HPLC",'Pedido e Cotação'!F42=100,Inosina!C32&gt;50,Inosina!C32&lt;=80),Inosina!C32*F$7+185,IF(AND('Pedido e Cotação'!J42="RP-OPC",'Pedido e Cotação'!F42=100,Inosina!C32&gt;80),Inosina!C32*F$5,IF(AND('Pedido e Cotação'!J42="HPLC",'Pedido e Cotação'!F42=100,Inosina!C32&gt;80),Inosina!C32*F$7+185,"")))))))</f>
        <v/>
      </c>
      <c r="N32" s="262" t="str">
        <f aca="false">IF('Pedido e Cotação'!E42="","",IF(AND('Pedido e Cotação'!J42="RP-OPC",'Pedido e Cotação'!F42=200,Inosina!C32&lt;=50),Inosina!C32*G$3,IF(AND('Pedido e Cotação'!J42="HPLC",'Pedido e Cotação'!F42=200,Inosina!C32&lt;=50),Inosina!C32*G$7+185,IF(AND('Pedido e Cotação'!J42="RP-OPC",'Pedido e Cotação'!F42=200,Inosina!C32&gt;50,Inosina!C32&lt;=80),Inosina!C32*G$4,IF(AND('Pedido e Cotação'!J42="HPLC",'Pedido e Cotação'!F42=200,Inosina!C32&gt;50,Inosina!C32&lt;=80),Inosina!C32*G$7+185,IF(AND('Pedido e Cotação'!J42="RP-OPC",'Pedido e Cotação'!F42=200,Inosina!C32&gt;80),Inosina!C32*G$5,IF(AND('Pedido e Cotação'!J42="HPLC",'Pedido e Cotação'!F42=200,Inosina!C32&gt;80),Inosina!C32*G$7+185,"")))))))</f>
        <v/>
      </c>
      <c r="O32" s="262" t="str">
        <f aca="false">IF('Pedido e Cotação'!E42="","",IF(AND('Pedido e Cotação'!J42="RP-OPC",'Pedido e Cotação'!F42=1000,Inosina!C32&lt;=50),Inosina!C32*H$3,IF(AND('Pedido e Cotação'!J42="HPLC",'Pedido e Cotação'!F42=1000,Inosina!C32&lt;=50),Inosina!C32*H$7+185,IF(AND('Pedido e Cotação'!J42="RP-OPC",'Pedido e Cotação'!F42=1000,Inosina!C32&gt;50,Inosina!C32&lt;=80),Inosina!C32*H$4,IF(AND('Pedido e Cotação'!J42="HPLC",'Pedido e Cotação'!F42=1000,Inosina!C32&gt;50,Inosina!C32&lt;=80),Inosina!C32*H$7+185,IF(AND('Pedido e Cotação'!J42="RP-OPC",'Pedido e Cotação'!F42=1000,Inosina!C32&gt;80),Inosina!C32*H$5,IF(AND('Pedido e Cotação'!J42="HPLC",'Pedido e Cotação'!F42=1000,Inosina!C32&gt;80),Inosina!C32*H$7+185,"")))))))</f>
        <v/>
      </c>
      <c r="Q32" s="262" t="str">
        <f aca="false">IF('Pedido e Cotação'!E42="","",IF(AND('Pedido e Cotação'!J42="Dessalinizado",'Pedido e Cotação'!F42=10),Inosina!C32*C$7,""))</f>
        <v/>
      </c>
      <c r="R32" s="262" t="str">
        <f aca="false">IF('Pedido e Cotação'!E42="","",IF(AND('Pedido e Cotação'!J42="Dessalinizado",'Pedido e Cotação'!F42=25),Inosina!C32*D$7,""))</f>
        <v/>
      </c>
      <c r="S32" s="262" t="str">
        <f aca="false">IF('Pedido e Cotação'!E42="","",IF(AND('Pedido e Cotação'!J42="Dessalinizado",'Pedido e Cotação'!F42=50),Inosina!C32*E$7,""))</f>
        <v/>
      </c>
      <c r="T32" s="262" t="str">
        <f aca="false">IF('Pedido e Cotação'!E42="","",IF(AND('Pedido e Cotação'!J42="Dessalinizado",'Pedido e Cotação'!F42=100),Inosina!C32*F$7,""))</f>
        <v/>
      </c>
      <c r="U32" s="262" t="str">
        <f aca="false">IF('Pedido e Cotação'!E42="","",IF(AND('Pedido e Cotação'!J42="Dessalinizado",'Pedido e Cotação'!F42=200),Inosina!C32*G$7,""))</f>
        <v/>
      </c>
      <c r="V32" s="262" t="str">
        <f aca="false">IF('Pedido e Cotação'!E42="","",IF(AND('Pedido e Cotação'!J42="Dessalinizado",'Pedido e Cotação'!F42=1000),Inosina!C32*H$7,""))</f>
        <v/>
      </c>
    </row>
    <row r="33" customFormat="false" ht="15.75" hidden="false" customHeight="false" outlineLevel="0" collapsed="false">
      <c r="J33" s="262" t="str">
        <f aca="false">IF('Pedido e Cotação'!E43="","",IF(AND('Pedido e Cotação'!J43="RP-OPC",'Pedido e Cotação'!F43=10,Inosina!C33&lt;=50),Inosina!C33*C$3,IF(AND('Pedido e Cotação'!J43="HPLC",'Pedido e Cotação'!F43=10,Inosina!C33&lt;=50),Inosina!C33*C$7+185,IF(AND('Pedido e Cotação'!J43="RP-OPC",'Pedido e Cotação'!F43=10,Inosina!C33&gt;50,Inosina!C33&lt;=80),Inosina!C33*C$4,IF(AND('Pedido e Cotação'!J43="HPLC",'Pedido e Cotação'!F43=10,Inosina!C33&gt;50,Inosina!C33&lt;=80),Inosina!C33*C$7+185,IF(AND('Pedido e Cotação'!J43="RP-OPC",'Pedido e Cotação'!F43=10,Inosina!C33&gt;80),Inosina!C33*C$5,IF(AND('Pedido e Cotação'!J43="HPLC",'Pedido e Cotação'!F43=10,Inosina!C33&gt;80),Inosina!C33*C$7+185,"")))))))</f>
        <v/>
      </c>
      <c r="K33" s="262" t="str">
        <f aca="false">IF('Pedido e Cotação'!E43="","",IF(AND('Pedido e Cotação'!J43="RP-OPC",'Pedido e Cotação'!F43=25,Inosina!C33&lt;=50),Inosina!C33*D$3,IF(AND('Pedido e Cotação'!J43="HPLC",'Pedido e Cotação'!F43=25,Inosina!C33&lt;=50),Inosina!C33*D$7+185,IF(AND('Pedido e Cotação'!J43="RP-OPC",'Pedido e Cotação'!F43=25,Inosina!C33&gt;50,Inosina!C33&lt;=80),Inosina!C33*D$4,IF(AND('Pedido e Cotação'!J43="HPLC",'Pedido e Cotação'!F43=25,Inosina!C33&gt;50,Inosina!C33&lt;=80),Inosina!C33*D$7+185,IF(AND('Pedido e Cotação'!J43="RP-OPC",'Pedido e Cotação'!F43=25,Inosina!C33&gt;80),Inosina!C33*D$5,IF(AND('Pedido e Cotação'!J43="HPLC",'Pedido e Cotação'!F43=25,Inosina!C33&gt;80),Inosina!C33*D$7+185,"")))))))</f>
        <v/>
      </c>
      <c r="L33" s="262" t="str">
        <f aca="false">IF('Pedido e Cotação'!E43="","",IF(AND('Pedido e Cotação'!J43="RP-OPC",'Pedido e Cotação'!F43=50,Inosina!C33&lt;=50),Inosina!C33*E$3,IF(AND('Pedido e Cotação'!J43="HPLC",'Pedido e Cotação'!F43=50,Inosina!C33&lt;=50),Inosina!C33*E$7+185,IF(AND('Pedido e Cotação'!J43="RP-OPC",'Pedido e Cotação'!F43=50,Inosina!C33&gt;50,Inosina!C33&lt;=80),Inosina!C33*E$4,IF(AND('Pedido e Cotação'!J43="HPLC",'Pedido e Cotação'!F43=50,Inosina!C33&gt;50,Inosina!C33&lt;=80),Inosina!C33*E$7+185,IF(AND('Pedido e Cotação'!J43="RP-OPC",'Pedido e Cotação'!F43=50,Inosina!C33&gt;80),Inosina!C33*E$5,IF(AND('Pedido e Cotação'!J43="HPLC",'Pedido e Cotação'!F43=50,Inosina!C33&gt;80),Inosina!C33*E$7+185,"")))))))</f>
        <v/>
      </c>
      <c r="M33" s="262" t="str">
        <f aca="false">IF('Pedido e Cotação'!E43="","",IF(AND('Pedido e Cotação'!J43="RP-OPC",'Pedido e Cotação'!F43=100,Inosina!C33&lt;=50),Inosina!C33*F$3,IF(AND('Pedido e Cotação'!J43="HPLC",'Pedido e Cotação'!F43=100,Inosina!C33&lt;=50),Inosina!C33*F$7+185,IF(AND('Pedido e Cotação'!J43="RP-OPC",'Pedido e Cotação'!F43=100,Inosina!C33&gt;50,Inosina!C33&lt;=80),Inosina!C33*F$4,IF(AND('Pedido e Cotação'!J43="HPLC",'Pedido e Cotação'!F43=100,Inosina!C33&gt;50,Inosina!C33&lt;=80),Inosina!C33*F$7+185,IF(AND('Pedido e Cotação'!J43="RP-OPC",'Pedido e Cotação'!F43=100,Inosina!C33&gt;80),Inosina!C33*F$5,IF(AND('Pedido e Cotação'!J43="HPLC",'Pedido e Cotação'!F43=100,Inosina!C33&gt;80),Inosina!C33*F$7+185,"")))))))</f>
        <v/>
      </c>
      <c r="N33" s="262" t="str">
        <f aca="false">IF('Pedido e Cotação'!E43="","",IF(AND('Pedido e Cotação'!J43="RP-OPC",'Pedido e Cotação'!F43=200,Inosina!C33&lt;=50),Inosina!C33*G$3,IF(AND('Pedido e Cotação'!J43="HPLC",'Pedido e Cotação'!F43=200,Inosina!C33&lt;=50),Inosina!C33*G$7+185,IF(AND('Pedido e Cotação'!J43="RP-OPC",'Pedido e Cotação'!F43=200,Inosina!C33&gt;50,Inosina!C33&lt;=80),Inosina!C33*G$4,IF(AND('Pedido e Cotação'!J43="HPLC",'Pedido e Cotação'!F43=200,Inosina!C33&gt;50,Inosina!C33&lt;=80),Inosina!C33*G$7+185,IF(AND('Pedido e Cotação'!J43="RP-OPC",'Pedido e Cotação'!F43=200,Inosina!C33&gt;80),Inosina!C33*G$5,IF(AND('Pedido e Cotação'!J43="HPLC",'Pedido e Cotação'!F43=200,Inosina!C33&gt;80),Inosina!C33*G$7+185,"")))))))</f>
        <v/>
      </c>
      <c r="O33" s="262" t="str">
        <f aca="false">IF('Pedido e Cotação'!E43="","",IF(AND('Pedido e Cotação'!J43="RP-OPC",'Pedido e Cotação'!F43=1000,Inosina!C33&lt;=50),Inosina!C33*H$3,IF(AND('Pedido e Cotação'!J43="HPLC",'Pedido e Cotação'!F43=1000,Inosina!C33&lt;=50),Inosina!C33*H$7+185,IF(AND('Pedido e Cotação'!J43="RP-OPC",'Pedido e Cotação'!F43=1000,Inosina!C33&gt;50,Inosina!C33&lt;=80),Inosina!C33*H$4,IF(AND('Pedido e Cotação'!J43="HPLC",'Pedido e Cotação'!F43=1000,Inosina!C33&gt;50,Inosina!C33&lt;=80),Inosina!C33*H$7+185,IF(AND('Pedido e Cotação'!J43="RP-OPC",'Pedido e Cotação'!F43=1000,Inosina!C33&gt;80),Inosina!C33*H$5,IF(AND('Pedido e Cotação'!J43="HPLC",'Pedido e Cotação'!F43=1000,Inosina!C33&gt;80),Inosina!C33*H$7+185,"")))))))</f>
        <v/>
      </c>
      <c r="Q33" s="262" t="str">
        <f aca="false">IF('Pedido e Cotação'!E43="","",IF(AND('Pedido e Cotação'!J43="Dessalinizado",'Pedido e Cotação'!F43=10),Inosina!C33*C$7,""))</f>
        <v/>
      </c>
      <c r="R33" s="262" t="str">
        <f aca="false">IF('Pedido e Cotação'!E43="","",IF(AND('Pedido e Cotação'!J43="Dessalinizado",'Pedido e Cotação'!F43=25),Inosina!C33*D$7,""))</f>
        <v/>
      </c>
      <c r="S33" s="262" t="str">
        <f aca="false">IF('Pedido e Cotação'!E43="","",IF(AND('Pedido e Cotação'!J43="Dessalinizado",'Pedido e Cotação'!F43=50),Inosina!C33*E$7,""))</f>
        <v/>
      </c>
      <c r="T33" s="262" t="str">
        <f aca="false">IF('Pedido e Cotação'!E43="","",IF(AND('Pedido e Cotação'!J43="Dessalinizado",'Pedido e Cotação'!F43=100),Inosina!C33*F$7,""))</f>
        <v/>
      </c>
      <c r="U33" s="262" t="str">
        <f aca="false">IF('Pedido e Cotação'!E43="","",IF(AND('Pedido e Cotação'!J43="Dessalinizado",'Pedido e Cotação'!F43=200),Inosina!C33*G$7,""))</f>
        <v/>
      </c>
      <c r="V33" s="262" t="str">
        <f aca="false">IF('Pedido e Cotação'!E43="","",IF(AND('Pedido e Cotação'!J43="Dessalinizado",'Pedido e Cotação'!F43=1000),Inosina!C33*H$7,""))</f>
        <v/>
      </c>
    </row>
    <row r="34" customFormat="false" ht="15.75" hidden="false" customHeight="false" outlineLevel="0" collapsed="false">
      <c r="J34" s="262" t="str">
        <f aca="false">IF('Pedido e Cotação'!E44="","",IF(AND('Pedido e Cotação'!J44="RP-OPC",'Pedido e Cotação'!F44=10,Inosina!C34&lt;=50),Inosina!C34*C$3,IF(AND('Pedido e Cotação'!J44="HPLC",'Pedido e Cotação'!F44=10,Inosina!C34&lt;=50),Inosina!C34*C$7+185,IF(AND('Pedido e Cotação'!J44="RP-OPC",'Pedido e Cotação'!F44=10,Inosina!C34&gt;50,Inosina!C34&lt;=80),Inosina!C34*C$4,IF(AND('Pedido e Cotação'!J44="HPLC",'Pedido e Cotação'!F44=10,Inosina!C34&gt;50,Inosina!C34&lt;=80),Inosina!C34*C$7+185,IF(AND('Pedido e Cotação'!J44="RP-OPC",'Pedido e Cotação'!F44=10,Inosina!C34&gt;80),Inosina!C34*C$5,IF(AND('Pedido e Cotação'!J44="HPLC",'Pedido e Cotação'!F44=10,Inosina!C34&gt;80),Inosina!C34*C$7+185,"")))))))</f>
        <v/>
      </c>
      <c r="K34" s="262" t="str">
        <f aca="false">IF('Pedido e Cotação'!E44="","",IF(AND('Pedido e Cotação'!J44="RP-OPC",'Pedido e Cotação'!F44=25,Inosina!C34&lt;=50),Inosina!C34*D$3,IF(AND('Pedido e Cotação'!J44="HPLC",'Pedido e Cotação'!F44=25,Inosina!C34&lt;=50),Inosina!C34*D$7+185,IF(AND('Pedido e Cotação'!J44="RP-OPC",'Pedido e Cotação'!F44=25,Inosina!C34&gt;50,Inosina!C34&lt;=80),Inosina!C34*D$4,IF(AND('Pedido e Cotação'!J44="HPLC",'Pedido e Cotação'!F44=25,Inosina!C34&gt;50,Inosina!C34&lt;=80),Inosina!C34*D$7+185,IF(AND('Pedido e Cotação'!J44="RP-OPC",'Pedido e Cotação'!F44=25,Inosina!C34&gt;80),Inosina!C34*D$5,IF(AND('Pedido e Cotação'!J44="HPLC",'Pedido e Cotação'!F44=25,Inosina!C34&gt;80),Inosina!C34*D$7+185,"")))))))</f>
        <v/>
      </c>
      <c r="L34" s="262" t="str">
        <f aca="false">IF('Pedido e Cotação'!E44="","",IF(AND('Pedido e Cotação'!J44="RP-OPC",'Pedido e Cotação'!F44=50,Inosina!C34&lt;=50),Inosina!C34*E$3,IF(AND('Pedido e Cotação'!J44="HPLC",'Pedido e Cotação'!F44=50,Inosina!C34&lt;=50),Inosina!C34*E$7+185,IF(AND('Pedido e Cotação'!J44="RP-OPC",'Pedido e Cotação'!F44=50,Inosina!C34&gt;50,Inosina!C34&lt;=80),Inosina!C34*E$4,IF(AND('Pedido e Cotação'!J44="HPLC",'Pedido e Cotação'!F44=50,Inosina!C34&gt;50,Inosina!C34&lt;=80),Inosina!C34*E$7+185,IF(AND('Pedido e Cotação'!J44="RP-OPC",'Pedido e Cotação'!F44=50,Inosina!C34&gt;80),Inosina!C34*E$5,IF(AND('Pedido e Cotação'!J44="HPLC",'Pedido e Cotação'!F44=50,Inosina!C34&gt;80),Inosina!C34*E$7+185,"")))))))</f>
        <v/>
      </c>
      <c r="M34" s="262" t="str">
        <f aca="false">IF('Pedido e Cotação'!E44="","",IF(AND('Pedido e Cotação'!J44="RP-OPC",'Pedido e Cotação'!F44=100,Inosina!C34&lt;=50),Inosina!C34*F$3,IF(AND('Pedido e Cotação'!J44="HPLC",'Pedido e Cotação'!F44=100,Inosina!C34&lt;=50),Inosina!C34*F$7+185,IF(AND('Pedido e Cotação'!J44="RP-OPC",'Pedido e Cotação'!F44=100,Inosina!C34&gt;50,Inosina!C34&lt;=80),Inosina!C34*F$4,IF(AND('Pedido e Cotação'!J44="HPLC",'Pedido e Cotação'!F44=100,Inosina!C34&gt;50,Inosina!C34&lt;=80),Inosina!C34*F$7+185,IF(AND('Pedido e Cotação'!J44="RP-OPC",'Pedido e Cotação'!F44=100,Inosina!C34&gt;80),Inosina!C34*F$5,IF(AND('Pedido e Cotação'!J44="HPLC",'Pedido e Cotação'!F44=100,Inosina!C34&gt;80),Inosina!C34*F$7+185,"")))))))</f>
        <v/>
      </c>
      <c r="N34" s="262" t="str">
        <f aca="false">IF('Pedido e Cotação'!E44="","",IF(AND('Pedido e Cotação'!J44="RP-OPC",'Pedido e Cotação'!F44=200,Inosina!C34&lt;=50),Inosina!C34*G$3,IF(AND('Pedido e Cotação'!J44="HPLC",'Pedido e Cotação'!F44=200,Inosina!C34&lt;=50),Inosina!C34*G$7+185,IF(AND('Pedido e Cotação'!J44="RP-OPC",'Pedido e Cotação'!F44=200,Inosina!C34&gt;50,Inosina!C34&lt;=80),Inosina!C34*G$4,IF(AND('Pedido e Cotação'!J44="HPLC",'Pedido e Cotação'!F44=200,Inosina!C34&gt;50,Inosina!C34&lt;=80),Inosina!C34*G$7+185,IF(AND('Pedido e Cotação'!J44="RP-OPC",'Pedido e Cotação'!F44=200,Inosina!C34&gt;80),Inosina!C34*G$5,IF(AND('Pedido e Cotação'!J44="HPLC",'Pedido e Cotação'!F44=200,Inosina!C34&gt;80),Inosina!C34*G$7+185,"")))))))</f>
        <v/>
      </c>
      <c r="O34" s="262" t="str">
        <f aca="false">IF('Pedido e Cotação'!E44="","",IF(AND('Pedido e Cotação'!J44="RP-OPC",'Pedido e Cotação'!F44=1000,Inosina!C34&lt;=50),Inosina!C34*H$3,IF(AND('Pedido e Cotação'!J44="HPLC",'Pedido e Cotação'!F44=1000,Inosina!C34&lt;=50),Inosina!C34*H$7+185,IF(AND('Pedido e Cotação'!J44="RP-OPC",'Pedido e Cotação'!F44=1000,Inosina!C34&gt;50,Inosina!C34&lt;=80),Inosina!C34*H$4,IF(AND('Pedido e Cotação'!J44="HPLC",'Pedido e Cotação'!F44=1000,Inosina!C34&gt;50,Inosina!C34&lt;=80),Inosina!C34*H$7+185,IF(AND('Pedido e Cotação'!J44="RP-OPC",'Pedido e Cotação'!F44=1000,Inosina!C34&gt;80),Inosina!C34*H$5,IF(AND('Pedido e Cotação'!J44="HPLC",'Pedido e Cotação'!F44=1000,Inosina!C34&gt;80),Inosina!C34*H$7+185,"")))))))</f>
        <v/>
      </c>
      <c r="Q34" s="262" t="str">
        <f aca="false">IF('Pedido e Cotação'!E44="","",IF(AND('Pedido e Cotação'!J44="Dessalinizado",'Pedido e Cotação'!F44=10),Inosina!C34*C$7,""))</f>
        <v/>
      </c>
      <c r="R34" s="262" t="str">
        <f aca="false">IF('Pedido e Cotação'!E44="","",IF(AND('Pedido e Cotação'!J44="Dessalinizado",'Pedido e Cotação'!F44=25),Inosina!C34*D$7,""))</f>
        <v/>
      </c>
      <c r="S34" s="262" t="str">
        <f aca="false">IF('Pedido e Cotação'!E44="","",IF(AND('Pedido e Cotação'!J44="Dessalinizado",'Pedido e Cotação'!F44=50),Inosina!C34*E$7,""))</f>
        <v/>
      </c>
      <c r="T34" s="262" t="str">
        <f aca="false">IF('Pedido e Cotação'!E44="","",IF(AND('Pedido e Cotação'!J44="Dessalinizado",'Pedido e Cotação'!F44=100),Inosina!C34*F$7,""))</f>
        <v/>
      </c>
      <c r="U34" s="262" t="str">
        <f aca="false">IF('Pedido e Cotação'!E44="","",IF(AND('Pedido e Cotação'!J44="Dessalinizado",'Pedido e Cotação'!F44=200),Inosina!C34*G$7,""))</f>
        <v/>
      </c>
      <c r="V34" s="262" t="str">
        <f aca="false">IF('Pedido e Cotação'!E44="","",IF(AND('Pedido e Cotação'!J44="Dessalinizado",'Pedido e Cotação'!F44=1000),Inosina!C34*H$7,""))</f>
        <v/>
      </c>
    </row>
    <row r="35" customFormat="false" ht="15.75" hidden="false" customHeight="false" outlineLevel="0" collapsed="false">
      <c r="J35" s="262" t="str">
        <f aca="false">IF('Pedido e Cotação'!E45="","",IF(AND('Pedido e Cotação'!J45="RP-OPC",'Pedido e Cotação'!F45=10,Inosina!C35&lt;=50),Inosina!C35*C$3,IF(AND('Pedido e Cotação'!J45="HPLC",'Pedido e Cotação'!F45=10,Inosina!C35&lt;=50),Inosina!C35*C$7+185,IF(AND('Pedido e Cotação'!J45="RP-OPC",'Pedido e Cotação'!F45=10,Inosina!C35&gt;50,Inosina!C35&lt;=80),Inosina!C35*C$4,IF(AND('Pedido e Cotação'!J45="HPLC",'Pedido e Cotação'!F45=10,Inosina!C35&gt;50,Inosina!C35&lt;=80),Inosina!C35*C$7+185,IF(AND('Pedido e Cotação'!J45="RP-OPC",'Pedido e Cotação'!F45=10,Inosina!C35&gt;80),Inosina!C35*C$5,IF(AND('Pedido e Cotação'!J45="HPLC",'Pedido e Cotação'!F45=10,Inosina!C35&gt;80),Inosina!C35*C$7+185,"")))))))</f>
        <v/>
      </c>
      <c r="K35" s="262" t="str">
        <f aca="false">IF('Pedido e Cotação'!E45="","",IF(AND('Pedido e Cotação'!J45="RP-OPC",'Pedido e Cotação'!F45=25,Inosina!C35&lt;=50),Inosina!C35*D$3,IF(AND('Pedido e Cotação'!J45="HPLC",'Pedido e Cotação'!F45=25,Inosina!C35&lt;=50),Inosina!C35*D$7+185,IF(AND('Pedido e Cotação'!J45="RP-OPC",'Pedido e Cotação'!F45=25,Inosina!C35&gt;50,Inosina!C35&lt;=80),Inosina!C35*D$4,IF(AND('Pedido e Cotação'!J45="HPLC",'Pedido e Cotação'!F45=25,Inosina!C35&gt;50,Inosina!C35&lt;=80),Inosina!C35*D$7+185,IF(AND('Pedido e Cotação'!J45="RP-OPC",'Pedido e Cotação'!F45=25,Inosina!C35&gt;80),Inosina!C35*D$5,IF(AND('Pedido e Cotação'!J45="HPLC",'Pedido e Cotação'!F45=25,Inosina!C35&gt;80),Inosina!C35*D$7+185,"")))))))</f>
        <v/>
      </c>
      <c r="L35" s="262" t="str">
        <f aca="false">IF('Pedido e Cotação'!E45="","",IF(AND('Pedido e Cotação'!J45="RP-OPC",'Pedido e Cotação'!F45=50,Inosina!C35&lt;=50),Inosina!C35*E$3,IF(AND('Pedido e Cotação'!J45="HPLC",'Pedido e Cotação'!F45=50,Inosina!C35&lt;=50),Inosina!C35*E$7+185,IF(AND('Pedido e Cotação'!J45="RP-OPC",'Pedido e Cotação'!F45=50,Inosina!C35&gt;50,Inosina!C35&lt;=80),Inosina!C35*E$4,IF(AND('Pedido e Cotação'!J45="HPLC",'Pedido e Cotação'!F45=50,Inosina!C35&gt;50,Inosina!C35&lt;=80),Inosina!C35*E$7+185,IF(AND('Pedido e Cotação'!J45="RP-OPC",'Pedido e Cotação'!F45=50,Inosina!C35&gt;80),Inosina!C35*E$5,IF(AND('Pedido e Cotação'!J45="HPLC",'Pedido e Cotação'!F45=50,Inosina!C35&gt;80),Inosina!C35*E$7+185,"")))))))</f>
        <v/>
      </c>
      <c r="M35" s="262" t="str">
        <f aca="false">IF('Pedido e Cotação'!E45="","",IF(AND('Pedido e Cotação'!J45="RP-OPC",'Pedido e Cotação'!F45=100,Inosina!C35&lt;=50),Inosina!C35*F$3,IF(AND('Pedido e Cotação'!J45="HPLC",'Pedido e Cotação'!F45=100,Inosina!C35&lt;=50),Inosina!C35*F$7+185,IF(AND('Pedido e Cotação'!J45="RP-OPC",'Pedido e Cotação'!F45=100,Inosina!C35&gt;50,Inosina!C35&lt;=80),Inosina!C35*F$4,IF(AND('Pedido e Cotação'!J45="HPLC",'Pedido e Cotação'!F45=100,Inosina!C35&gt;50,Inosina!C35&lt;=80),Inosina!C35*F$7+185,IF(AND('Pedido e Cotação'!J45="RP-OPC",'Pedido e Cotação'!F45=100,Inosina!C35&gt;80),Inosina!C35*F$5,IF(AND('Pedido e Cotação'!J45="HPLC",'Pedido e Cotação'!F45=100,Inosina!C35&gt;80),Inosina!C35*F$7+185,"")))))))</f>
        <v/>
      </c>
      <c r="N35" s="262" t="str">
        <f aca="false">IF('Pedido e Cotação'!E45="","",IF(AND('Pedido e Cotação'!J45="RP-OPC",'Pedido e Cotação'!F45=200,Inosina!C35&lt;=50),Inosina!C35*G$3,IF(AND('Pedido e Cotação'!J45="HPLC",'Pedido e Cotação'!F45=200,Inosina!C35&lt;=50),Inosina!C35*G$7+185,IF(AND('Pedido e Cotação'!J45="RP-OPC",'Pedido e Cotação'!F45=200,Inosina!C35&gt;50,Inosina!C35&lt;=80),Inosina!C35*G$4,IF(AND('Pedido e Cotação'!J45="HPLC",'Pedido e Cotação'!F45=200,Inosina!C35&gt;50,Inosina!C35&lt;=80),Inosina!C35*G$7+185,IF(AND('Pedido e Cotação'!J45="RP-OPC",'Pedido e Cotação'!F45=200,Inosina!C35&gt;80),Inosina!C35*G$5,IF(AND('Pedido e Cotação'!J45="HPLC",'Pedido e Cotação'!F45=200,Inosina!C35&gt;80),Inosina!C35*G$7+185,"")))))))</f>
        <v/>
      </c>
      <c r="O35" s="262" t="str">
        <f aca="false">IF('Pedido e Cotação'!E45="","",IF(AND('Pedido e Cotação'!J45="RP-OPC",'Pedido e Cotação'!F45=1000,Inosina!C35&lt;=50),Inosina!C35*H$3,IF(AND('Pedido e Cotação'!J45="HPLC",'Pedido e Cotação'!F45=1000,Inosina!C35&lt;=50),Inosina!C35*H$7+185,IF(AND('Pedido e Cotação'!J45="RP-OPC",'Pedido e Cotação'!F45=1000,Inosina!C35&gt;50,Inosina!C35&lt;=80),Inosina!C35*H$4,IF(AND('Pedido e Cotação'!J45="HPLC",'Pedido e Cotação'!F45=1000,Inosina!C35&gt;50,Inosina!C35&lt;=80),Inosina!C35*H$7+185,IF(AND('Pedido e Cotação'!J45="RP-OPC",'Pedido e Cotação'!F45=1000,Inosina!C35&gt;80),Inosina!C35*H$5,IF(AND('Pedido e Cotação'!J45="HPLC",'Pedido e Cotação'!F45=1000,Inosina!C35&gt;80),Inosina!C35*H$7+185,"")))))))</f>
        <v/>
      </c>
      <c r="Q35" s="262" t="str">
        <f aca="false">IF('Pedido e Cotação'!E45="","",IF(AND('Pedido e Cotação'!J45="Dessalinizado",'Pedido e Cotação'!F45=10),Inosina!C35*C$7,""))</f>
        <v/>
      </c>
      <c r="R35" s="262" t="str">
        <f aca="false">IF('Pedido e Cotação'!E45="","",IF(AND('Pedido e Cotação'!J45="Dessalinizado",'Pedido e Cotação'!F45=25),Inosina!C35*D$7,""))</f>
        <v/>
      </c>
      <c r="S35" s="262" t="str">
        <f aca="false">IF('Pedido e Cotação'!E45="","",IF(AND('Pedido e Cotação'!J45="Dessalinizado",'Pedido e Cotação'!F45=50),Inosina!C35*E$7,""))</f>
        <v/>
      </c>
      <c r="T35" s="262" t="str">
        <f aca="false">IF('Pedido e Cotação'!E45="","",IF(AND('Pedido e Cotação'!J45="Dessalinizado",'Pedido e Cotação'!F45=100),Inosina!C35*F$7,""))</f>
        <v/>
      </c>
      <c r="U35" s="262" t="str">
        <f aca="false">IF('Pedido e Cotação'!E45="","",IF(AND('Pedido e Cotação'!J45="Dessalinizado",'Pedido e Cotação'!F45=200),Inosina!C35*G$7,""))</f>
        <v/>
      </c>
      <c r="V35" s="262" t="str">
        <f aca="false">IF('Pedido e Cotação'!E45="","",IF(AND('Pedido e Cotação'!J45="Dessalinizado",'Pedido e Cotação'!F45=1000),Inosina!C35*H$7,""))</f>
        <v/>
      </c>
    </row>
    <row r="36" customFormat="false" ht="15.75" hidden="false" customHeight="false" outlineLevel="0" collapsed="false">
      <c r="J36" s="262" t="str">
        <f aca="false">IF('Pedido e Cotação'!E46="","",IF(AND('Pedido e Cotação'!J46="RP-OPC",'Pedido e Cotação'!F46=10,Inosina!C36&lt;=50),Inosina!C36*C$3,IF(AND('Pedido e Cotação'!J46="HPLC",'Pedido e Cotação'!F46=10,Inosina!C36&lt;=50),Inosina!C36*C$7+185,IF(AND('Pedido e Cotação'!J46="RP-OPC",'Pedido e Cotação'!F46=10,Inosina!C36&gt;50,Inosina!C36&lt;=80),Inosina!C36*C$4,IF(AND('Pedido e Cotação'!J46="HPLC",'Pedido e Cotação'!F46=10,Inosina!C36&gt;50,Inosina!C36&lt;=80),Inosina!C36*C$7+185,IF(AND('Pedido e Cotação'!J46="RP-OPC",'Pedido e Cotação'!F46=10,Inosina!C36&gt;80),Inosina!C36*C$5,IF(AND('Pedido e Cotação'!J46="HPLC",'Pedido e Cotação'!F46=10,Inosina!C36&gt;80),Inosina!C36*C$7+185,"")))))))</f>
        <v/>
      </c>
      <c r="K36" s="262" t="str">
        <f aca="false">IF('Pedido e Cotação'!E46="","",IF(AND('Pedido e Cotação'!J46="RP-OPC",'Pedido e Cotação'!F46=25,Inosina!C36&lt;=50),Inosina!C36*D$3,IF(AND('Pedido e Cotação'!J46="HPLC",'Pedido e Cotação'!F46=25,Inosina!C36&lt;=50),Inosina!C36*D$7+185,IF(AND('Pedido e Cotação'!J46="RP-OPC",'Pedido e Cotação'!F46=25,Inosina!C36&gt;50,Inosina!C36&lt;=80),Inosina!C36*D$4,IF(AND('Pedido e Cotação'!J46="HPLC",'Pedido e Cotação'!F46=25,Inosina!C36&gt;50,Inosina!C36&lt;=80),Inosina!C36*D$7+185,IF(AND('Pedido e Cotação'!J46="RP-OPC",'Pedido e Cotação'!F46=25,Inosina!C36&gt;80),Inosina!C36*D$5,IF(AND('Pedido e Cotação'!J46="HPLC",'Pedido e Cotação'!F46=25,Inosina!C36&gt;80),Inosina!C36*D$7+185,"")))))))</f>
        <v/>
      </c>
      <c r="L36" s="262" t="str">
        <f aca="false">IF('Pedido e Cotação'!E46="","",IF(AND('Pedido e Cotação'!J46="RP-OPC",'Pedido e Cotação'!F46=50,Inosina!C36&lt;=50),Inosina!C36*E$3,IF(AND('Pedido e Cotação'!J46="HPLC",'Pedido e Cotação'!F46=50,Inosina!C36&lt;=50),Inosina!C36*E$7+185,IF(AND('Pedido e Cotação'!J46="RP-OPC",'Pedido e Cotação'!F46=50,Inosina!C36&gt;50,Inosina!C36&lt;=80),Inosina!C36*E$4,IF(AND('Pedido e Cotação'!J46="HPLC",'Pedido e Cotação'!F46=50,Inosina!C36&gt;50,Inosina!C36&lt;=80),Inosina!C36*E$7+185,IF(AND('Pedido e Cotação'!J46="RP-OPC",'Pedido e Cotação'!F46=50,Inosina!C36&gt;80),Inosina!C36*E$5,IF(AND('Pedido e Cotação'!J46="HPLC",'Pedido e Cotação'!F46=50,Inosina!C36&gt;80),Inosina!C36*E$7+185,"")))))))</f>
        <v/>
      </c>
      <c r="M36" s="262" t="str">
        <f aca="false">IF('Pedido e Cotação'!E46="","",IF(AND('Pedido e Cotação'!J46="RP-OPC",'Pedido e Cotação'!F46=100,Inosina!C36&lt;=50),Inosina!C36*F$3,IF(AND('Pedido e Cotação'!J46="HPLC",'Pedido e Cotação'!F46=100,Inosina!C36&lt;=50),Inosina!C36*F$7+185,IF(AND('Pedido e Cotação'!J46="RP-OPC",'Pedido e Cotação'!F46=100,Inosina!C36&gt;50,Inosina!C36&lt;=80),Inosina!C36*F$4,IF(AND('Pedido e Cotação'!J46="HPLC",'Pedido e Cotação'!F46=100,Inosina!C36&gt;50,Inosina!C36&lt;=80),Inosina!C36*F$7+185,IF(AND('Pedido e Cotação'!J46="RP-OPC",'Pedido e Cotação'!F46=100,Inosina!C36&gt;80),Inosina!C36*F$5,IF(AND('Pedido e Cotação'!J46="HPLC",'Pedido e Cotação'!F46=100,Inosina!C36&gt;80),Inosina!C36*F$7+185,"")))))))</f>
        <v/>
      </c>
      <c r="N36" s="262" t="str">
        <f aca="false">IF('Pedido e Cotação'!E46="","",IF(AND('Pedido e Cotação'!J46="RP-OPC",'Pedido e Cotação'!F46=200,Inosina!C36&lt;=50),Inosina!C36*G$3,IF(AND('Pedido e Cotação'!J46="HPLC",'Pedido e Cotação'!F46=200,Inosina!C36&lt;=50),Inosina!C36*G$7+185,IF(AND('Pedido e Cotação'!J46="RP-OPC",'Pedido e Cotação'!F46=200,Inosina!C36&gt;50,Inosina!C36&lt;=80),Inosina!C36*G$4,IF(AND('Pedido e Cotação'!J46="HPLC",'Pedido e Cotação'!F46=200,Inosina!C36&gt;50,Inosina!C36&lt;=80),Inosina!C36*G$7+185,IF(AND('Pedido e Cotação'!J46="RP-OPC",'Pedido e Cotação'!F46=200,Inosina!C36&gt;80),Inosina!C36*G$5,IF(AND('Pedido e Cotação'!J46="HPLC",'Pedido e Cotação'!F46=200,Inosina!C36&gt;80),Inosina!C36*G$7+185,"")))))))</f>
        <v/>
      </c>
      <c r="O36" s="262" t="str">
        <f aca="false">IF('Pedido e Cotação'!E46="","",IF(AND('Pedido e Cotação'!J46="RP-OPC",'Pedido e Cotação'!F46=1000,Inosina!C36&lt;=50),Inosina!C36*H$3,IF(AND('Pedido e Cotação'!J46="HPLC",'Pedido e Cotação'!F46=1000,Inosina!C36&lt;=50),Inosina!C36*H$7+185,IF(AND('Pedido e Cotação'!J46="RP-OPC",'Pedido e Cotação'!F46=1000,Inosina!C36&gt;50,Inosina!C36&lt;=80),Inosina!C36*H$4,IF(AND('Pedido e Cotação'!J46="HPLC",'Pedido e Cotação'!F46=1000,Inosina!C36&gt;50,Inosina!C36&lt;=80),Inosina!C36*H$7+185,IF(AND('Pedido e Cotação'!J46="RP-OPC",'Pedido e Cotação'!F46=1000,Inosina!C36&gt;80),Inosina!C36*H$5,IF(AND('Pedido e Cotação'!J46="HPLC",'Pedido e Cotação'!F46=1000,Inosina!C36&gt;80),Inosina!C36*H$7+185,"")))))))</f>
        <v/>
      </c>
      <c r="Q36" s="262" t="str">
        <f aca="false">IF('Pedido e Cotação'!E46="","",IF(AND('Pedido e Cotação'!J46="Dessalinizado",'Pedido e Cotação'!F46=10),Inosina!C36*C$7,""))</f>
        <v/>
      </c>
      <c r="R36" s="262" t="str">
        <f aca="false">IF('Pedido e Cotação'!E46="","",IF(AND('Pedido e Cotação'!J46="Dessalinizado",'Pedido e Cotação'!F46=25),Inosina!C36*D$7,""))</f>
        <v/>
      </c>
      <c r="S36" s="262" t="str">
        <f aca="false">IF('Pedido e Cotação'!E46="","",IF(AND('Pedido e Cotação'!J46="Dessalinizado",'Pedido e Cotação'!F46=50),Inosina!C36*E$7,""))</f>
        <v/>
      </c>
      <c r="T36" s="262" t="str">
        <f aca="false">IF('Pedido e Cotação'!E46="","",IF(AND('Pedido e Cotação'!J46="Dessalinizado",'Pedido e Cotação'!F46=100),Inosina!C36*F$7,""))</f>
        <v/>
      </c>
      <c r="U36" s="262" t="str">
        <f aca="false">IF('Pedido e Cotação'!E46="","",IF(AND('Pedido e Cotação'!J46="Dessalinizado",'Pedido e Cotação'!F46=200),Inosina!C36*G$7,""))</f>
        <v/>
      </c>
      <c r="V36" s="262" t="str">
        <f aca="false">IF('Pedido e Cotação'!E46="","",IF(AND('Pedido e Cotação'!J46="Dessalinizado",'Pedido e Cotação'!F46=1000),Inosina!C36*H$7,""))</f>
        <v/>
      </c>
    </row>
    <row r="37" customFormat="false" ht="15.75" hidden="false" customHeight="false" outlineLevel="0" collapsed="false">
      <c r="J37" s="262" t="str">
        <f aca="false">IF('Pedido e Cotação'!E47="","",IF(AND('Pedido e Cotação'!J47="RP-OPC",'Pedido e Cotação'!F47=10,Inosina!C37&lt;=50),Inosina!C37*C$3,IF(AND('Pedido e Cotação'!J47="HPLC",'Pedido e Cotação'!F47=10,Inosina!C37&lt;=50),Inosina!C37*C$7+185,IF(AND('Pedido e Cotação'!J47="RP-OPC",'Pedido e Cotação'!F47=10,Inosina!C37&gt;50,Inosina!C37&lt;=80),Inosina!C37*C$4,IF(AND('Pedido e Cotação'!J47="HPLC",'Pedido e Cotação'!F47=10,Inosina!C37&gt;50,Inosina!C37&lt;=80),Inosina!C37*C$7+185,IF(AND('Pedido e Cotação'!J47="RP-OPC",'Pedido e Cotação'!F47=10,Inosina!C37&gt;80),Inosina!C37*C$5,IF(AND('Pedido e Cotação'!J47="HPLC",'Pedido e Cotação'!F47=10,Inosina!C37&gt;80),Inosina!C37*C$7+185,"")))))))</f>
        <v/>
      </c>
      <c r="K37" s="262" t="str">
        <f aca="false">IF('Pedido e Cotação'!E47="","",IF(AND('Pedido e Cotação'!J47="RP-OPC",'Pedido e Cotação'!F47=25,Inosina!C37&lt;=50),Inosina!C37*D$3,IF(AND('Pedido e Cotação'!J47="HPLC",'Pedido e Cotação'!F47=25,Inosina!C37&lt;=50),Inosina!C37*D$7+185,IF(AND('Pedido e Cotação'!J47="RP-OPC",'Pedido e Cotação'!F47=25,Inosina!C37&gt;50,Inosina!C37&lt;=80),Inosina!C37*D$4,IF(AND('Pedido e Cotação'!J47="HPLC",'Pedido e Cotação'!F47=25,Inosina!C37&gt;50,Inosina!C37&lt;=80),Inosina!C37*D$7+185,IF(AND('Pedido e Cotação'!J47="RP-OPC",'Pedido e Cotação'!F47=25,Inosina!C37&gt;80),Inosina!C37*D$5,IF(AND('Pedido e Cotação'!J47="HPLC",'Pedido e Cotação'!F47=25,Inosina!C37&gt;80),Inosina!C37*D$7+185,"")))))))</f>
        <v/>
      </c>
      <c r="L37" s="262" t="str">
        <f aca="false">IF('Pedido e Cotação'!E47="","",IF(AND('Pedido e Cotação'!J47="RP-OPC",'Pedido e Cotação'!F47=50,Inosina!C37&lt;=50),Inosina!C37*E$3,IF(AND('Pedido e Cotação'!J47="HPLC",'Pedido e Cotação'!F47=50,Inosina!C37&lt;=50),Inosina!C37*E$7+185,IF(AND('Pedido e Cotação'!J47="RP-OPC",'Pedido e Cotação'!F47=50,Inosina!C37&gt;50,Inosina!C37&lt;=80),Inosina!C37*E$4,IF(AND('Pedido e Cotação'!J47="HPLC",'Pedido e Cotação'!F47=50,Inosina!C37&gt;50,Inosina!C37&lt;=80),Inosina!C37*E$7+185,IF(AND('Pedido e Cotação'!J47="RP-OPC",'Pedido e Cotação'!F47=50,Inosina!C37&gt;80),Inosina!C37*E$5,IF(AND('Pedido e Cotação'!J47="HPLC",'Pedido e Cotação'!F47=50,Inosina!C37&gt;80),Inosina!C37*E$7+185,"")))))))</f>
        <v/>
      </c>
      <c r="M37" s="262" t="str">
        <f aca="false">IF('Pedido e Cotação'!E47="","",IF(AND('Pedido e Cotação'!J47="RP-OPC",'Pedido e Cotação'!F47=100,Inosina!C37&lt;=50),Inosina!C37*F$3,IF(AND('Pedido e Cotação'!J47="HPLC",'Pedido e Cotação'!F47=100,Inosina!C37&lt;=50),Inosina!C37*F$7+185,IF(AND('Pedido e Cotação'!J47="RP-OPC",'Pedido e Cotação'!F47=100,Inosina!C37&gt;50,Inosina!C37&lt;=80),Inosina!C37*F$4,IF(AND('Pedido e Cotação'!J47="HPLC",'Pedido e Cotação'!F47=100,Inosina!C37&gt;50,Inosina!C37&lt;=80),Inosina!C37*F$7+185,IF(AND('Pedido e Cotação'!J47="RP-OPC",'Pedido e Cotação'!F47=100,Inosina!C37&gt;80),Inosina!C37*F$5,IF(AND('Pedido e Cotação'!J47="HPLC",'Pedido e Cotação'!F47=100,Inosina!C37&gt;80),Inosina!C37*F$7+185,"")))))))</f>
        <v/>
      </c>
      <c r="N37" s="262" t="str">
        <f aca="false">IF('Pedido e Cotação'!E47="","",IF(AND('Pedido e Cotação'!J47="RP-OPC",'Pedido e Cotação'!F47=200,Inosina!C37&lt;=50),Inosina!C37*G$3,IF(AND('Pedido e Cotação'!J47="HPLC",'Pedido e Cotação'!F47=200,Inosina!C37&lt;=50),Inosina!C37*G$7+185,IF(AND('Pedido e Cotação'!J47="RP-OPC",'Pedido e Cotação'!F47=200,Inosina!C37&gt;50,Inosina!C37&lt;=80),Inosina!C37*G$4,IF(AND('Pedido e Cotação'!J47="HPLC",'Pedido e Cotação'!F47=200,Inosina!C37&gt;50,Inosina!C37&lt;=80),Inosina!C37*G$7+185,IF(AND('Pedido e Cotação'!J47="RP-OPC",'Pedido e Cotação'!F47=200,Inosina!C37&gt;80),Inosina!C37*G$5,IF(AND('Pedido e Cotação'!J47="HPLC",'Pedido e Cotação'!F47=200,Inosina!C37&gt;80),Inosina!C37*G$7+185,"")))))))</f>
        <v/>
      </c>
      <c r="O37" s="262" t="str">
        <f aca="false">IF('Pedido e Cotação'!E47="","",IF(AND('Pedido e Cotação'!J47="RP-OPC",'Pedido e Cotação'!F47=1000,Inosina!C37&lt;=50),Inosina!C37*H$3,IF(AND('Pedido e Cotação'!J47="HPLC",'Pedido e Cotação'!F47=1000,Inosina!C37&lt;=50),Inosina!C37*H$7+185,IF(AND('Pedido e Cotação'!J47="RP-OPC",'Pedido e Cotação'!F47=1000,Inosina!C37&gt;50,Inosina!C37&lt;=80),Inosina!C37*H$4,IF(AND('Pedido e Cotação'!J47="HPLC",'Pedido e Cotação'!F47=1000,Inosina!C37&gt;50,Inosina!C37&lt;=80),Inosina!C37*H$7+185,IF(AND('Pedido e Cotação'!J47="RP-OPC",'Pedido e Cotação'!F47=1000,Inosina!C37&gt;80),Inosina!C37*H$5,IF(AND('Pedido e Cotação'!J47="HPLC",'Pedido e Cotação'!F47=1000,Inosina!C37&gt;80),Inosina!C37*H$7+185,"")))))))</f>
        <v/>
      </c>
      <c r="Q37" s="262" t="str">
        <f aca="false">IF('Pedido e Cotação'!E47="","",IF(AND('Pedido e Cotação'!J47="Dessalinizado",'Pedido e Cotação'!F47=10),Inosina!C37*C$7,""))</f>
        <v/>
      </c>
      <c r="R37" s="262" t="str">
        <f aca="false">IF('Pedido e Cotação'!E47="","",IF(AND('Pedido e Cotação'!J47="Dessalinizado",'Pedido e Cotação'!F47=25),Inosina!C37*D$7,""))</f>
        <v/>
      </c>
      <c r="S37" s="262" t="str">
        <f aca="false">IF('Pedido e Cotação'!E47="","",IF(AND('Pedido e Cotação'!J47="Dessalinizado",'Pedido e Cotação'!F47=50),Inosina!C37*E$7,""))</f>
        <v/>
      </c>
      <c r="T37" s="262" t="str">
        <f aca="false">IF('Pedido e Cotação'!E47="","",IF(AND('Pedido e Cotação'!J47="Dessalinizado",'Pedido e Cotação'!F47=100),Inosina!C37*F$7,""))</f>
        <v/>
      </c>
      <c r="U37" s="262" t="str">
        <f aca="false">IF('Pedido e Cotação'!E47="","",IF(AND('Pedido e Cotação'!J47="Dessalinizado",'Pedido e Cotação'!F47=200),Inosina!C37*G$7,""))</f>
        <v/>
      </c>
      <c r="V37" s="262" t="str">
        <f aca="false">IF('Pedido e Cotação'!E47="","",IF(AND('Pedido e Cotação'!J47="Dessalinizado",'Pedido e Cotação'!F47=1000),Inosina!C37*H$7,""))</f>
        <v/>
      </c>
    </row>
    <row r="38" customFormat="false" ht="15.75" hidden="false" customHeight="false" outlineLevel="0" collapsed="false">
      <c r="J38" s="262" t="str">
        <f aca="false">IF('Pedido e Cotação'!E48="","",IF(AND('Pedido e Cotação'!J48="RP-OPC",'Pedido e Cotação'!F48=10,Inosina!C38&lt;=50),Inosina!C38*C$3,IF(AND('Pedido e Cotação'!J48="HPLC",'Pedido e Cotação'!F48=10,Inosina!C38&lt;=50),Inosina!C38*C$7+185,IF(AND('Pedido e Cotação'!J48="RP-OPC",'Pedido e Cotação'!F48=10,Inosina!C38&gt;50,Inosina!C38&lt;=80),Inosina!C38*C$4,IF(AND('Pedido e Cotação'!J48="HPLC",'Pedido e Cotação'!F48=10,Inosina!C38&gt;50,Inosina!C38&lt;=80),Inosina!C38*C$7+185,IF(AND('Pedido e Cotação'!J48="RP-OPC",'Pedido e Cotação'!F48=10,Inosina!C38&gt;80),Inosina!C38*C$5,IF(AND('Pedido e Cotação'!J48="HPLC",'Pedido e Cotação'!F48=10,Inosina!C38&gt;80),Inosina!C38*C$7+185,"")))))))</f>
        <v/>
      </c>
      <c r="K38" s="262" t="str">
        <f aca="false">IF('Pedido e Cotação'!E48="","",IF(AND('Pedido e Cotação'!J48="RP-OPC",'Pedido e Cotação'!F48=25,Inosina!C38&lt;=50),Inosina!C38*D$3,IF(AND('Pedido e Cotação'!J48="HPLC",'Pedido e Cotação'!F48=25,Inosina!C38&lt;=50),Inosina!C38*D$7+185,IF(AND('Pedido e Cotação'!J48="RP-OPC",'Pedido e Cotação'!F48=25,Inosina!C38&gt;50,Inosina!C38&lt;=80),Inosina!C38*D$4,IF(AND('Pedido e Cotação'!J48="HPLC",'Pedido e Cotação'!F48=25,Inosina!C38&gt;50,Inosina!C38&lt;=80),Inosina!C38*D$7+185,IF(AND('Pedido e Cotação'!J48="RP-OPC",'Pedido e Cotação'!F48=25,Inosina!C38&gt;80),Inosina!C38*D$5,IF(AND('Pedido e Cotação'!J48="HPLC",'Pedido e Cotação'!F48=25,Inosina!C38&gt;80),Inosina!C38*D$7+185,"")))))))</f>
        <v/>
      </c>
      <c r="L38" s="262" t="str">
        <f aca="false">IF('Pedido e Cotação'!E48="","",IF(AND('Pedido e Cotação'!J48="RP-OPC",'Pedido e Cotação'!F48=50,Inosina!C38&lt;=50),Inosina!C38*E$3,IF(AND('Pedido e Cotação'!J48="HPLC",'Pedido e Cotação'!F48=50,Inosina!C38&lt;=50),Inosina!C38*E$7+185,IF(AND('Pedido e Cotação'!J48="RP-OPC",'Pedido e Cotação'!F48=50,Inosina!C38&gt;50,Inosina!C38&lt;=80),Inosina!C38*E$4,IF(AND('Pedido e Cotação'!J48="HPLC",'Pedido e Cotação'!F48=50,Inosina!C38&gt;50,Inosina!C38&lt;=80),Inosina!C38*E$7+185,IF(AND('Pedido e Cotação'!J48="RP-OPC",'Pedido e Cotação'!F48=50,Inosina!C38&gt;80),Inosina!C38*E$5,IF(AND('Pedido e Cotação'!J48="HPLC",'Pedido e Cotação'!F48=50,Inosina!C38&gt;80),Inosina!C38*E$7+185,"")))))))</f>
        <v/>
      </c>
      <c r="M38" s="262" t="str">
        <f aca="false">IF('Pedido e Cotação'!E48="","",IF(AND('Pedido e Cotação'!J48="RP-OPC",'Pedido e Cotação'!F48=100,Inosina!C38&lt;=50),Inosina!C38*F$3,IF(AND('Pedido e Cotação'!J48="HPLC",'Pedido e Cotação'!F48=100,Inosina!C38&lt;=50),Inosina!C38*F$7+185,IF(AND('Pedido e Cotação'!J48="RP-OPC",'Pedido e Cotação'!F48=100,Inosina!C38&gt;50,Inosina!C38&lt;=80),Inosina!C38*F$4,IF(AND('Pedido e Cotação'!J48="HPLC",'Pedido e Cotação'!F48=100,Inosina!C38&gt;50,Inosina!C38&lt;=80),Inosina!C38*F$7+185,IF(AND('Pedido e Cotação'!J48="RP-OPC",'Pedido e Cotação'!F48=100,Inosina!C38&gt;80),Inosina!C38*F$5,IF(AND('Pedido e Cotação'!J48="HPLC",'Pedido e Cotação'!F48=100,Inosina!C38&gt;80),Inosina!C38*F$7+185,"")))))))</f>
        <v/>
      </c>
      <c r="N38" s="262" t="str">
        <f aca="false">IF('Pedido e Cotação'!E48="","",IF(AND('Pedido e Cotação'!J48="RP-OPC",'Pedido e Cotação'!F48=200,Inosina!C38&lt;=50),Inosina!C38*G$3,IF(AND('Pedido e Cotação'!J48="HPLC",'Pedido e Cotação'!F48=200,Inosina!C38&lt;=50),Inosina!C38*G$7+185,IF(AND('Pedido e Cotação'!J48="RP-OPC",'Pedido e Cotação'!F48=200,Inosina!C38&gt;50,Inosina!C38&lt;=80),Inosina!C38*G$4,IF(AND('Pedido e Cotação'!J48="HPLC",'Pedido e Cotação'!F48=200,Inosina!C38&gt;50,Inosina!C38&lt;=80),Inosina!C38*G$7+185,IF(AND('Pedido e Cotação'!J48="RP-OPC",'Pedido e Cotação'!F48=200,Inosina!C38&gt;80),Inosina!C38*G$5,IF(AND('Pedido e Cotação'!J48="HPLC",'Pedido e Cotação'!F48=200,Inosina!C38&gt;80),Inosina!C38*G$7+185,"")))))))</f>
        <v/>
      </c>
      <c r="O38" s="262" t="str">
        <f aca="false">IF('Pedido e Cotação'!E48="","",IF(AND('Pedido e Cotação'!J48="RP-OPC",'Pedido e Cotação'!F48=1000,Inosina!C38&lt;=50),Inosina!C38*H$3,IF(AND('Pedido e Cotação'!J48="HPLC",'Pedido e Cotação'!F48=1000,Inosina!C38&lt;=50),Inosina!C38*H$7+185,IF(AND('Pedido e Cotação'!J48="RP-OPC",'Pedido e Cotação'!F48=1000,Inosina!C38&gt;50,Inosina!C38&lt;=80),Inosina!C38*H$4,IF(AND('Pedido e Cotação'!J48="HPLC",'Pedido e Cotação'!F48=1000,Inosina!C38&gt;50,Inosina!C38&lt;=80),Inosina!C38*H$7+185,IF(AND('Pedido e Cotação'!J48="RP-OPC",'Pedido e Cotação'!F48=1000,Inosina!C38&gt;80),Inosina!C38*H$5,IF(AND('Pedido e Cotação'!J48="HPLC",'Pedido e Cotação'!F48=1000,Inosina!C38&gt;80),Inosina!C38*H$7+185,"")))))))</f>
        <v/>
      </c>
      <c r="Q38" s="262" t="str">
        <f aca="false">IF('Pedido e Cotação'!E48="","",IF(AND('Pedido e Cotação'!J48="Dessalinizado",'Pedido e Cotação'!F48=10),Inosina!C38*C$7,""))</f>
        <v/>
      </c>
      <c r="R38" s="262" t="str">
        <f aca="false">IF('Pedido e Cotação'!E48="","",IF(AND('Pedido e Cotação'!J48="Dessalinizado",'Pedido e Cotação'!F48=25),Inosina!C38*D$7,""))</f>
        <v/>
      </c>
      <c r="S38" s="262" t="str">
        <f aca="false">IF('Pedido e Cotação'!E48="","",IF(AND('Pedido e Cotação'!J48="Dessalinizado",'Pedido e Cotação'!F48=50),Inosina!C38*E$7,""))</f>
        <v/>
      </c>
      <c r="T38" s="262" t="str">
        <f aca="false">IF('Pedido e Cotação'!E48="","",IF(AND('Pedido e Cotação'!J48="Dessalinizado",'Pedido e Cotação'!F48=100),Inosina!C38*F$7,""))</f>
        <v/>
      </c>
      <c r="U38" s="262" t="str">
        <f aca="false">IF('Pedido e Cotação'!E48="","",IF(AND('Pedido e Cotação'!J48="Dessalinizado",'Pedido e Cotação'!F48=200),Inosina!C38*G$7,""))</f>
        <v/>
      </c>
      <c r="V38" s="262" t="str">
        <f aca="false">IF('Pedido e Cotação'!E48="","",IF(AND('Pedido e Cotação'!J48="Dessalinizado",'Pedido e Cotação'!F48=1000),Inosina!C38*H$7,""))</f>
        <v/>
      </c>
    </row>
    <row r="39" customFormat="false" ht="15.75" hidden="false" customHeight="false" outlineLevel="0" collapsed="false">
      <c r="J39" s="262" t="str">
        <f aca="false">IF('Pedido e Cotação'!E49="","",IF(AND('Pedido e Cotação'!J49="RP-OPC",'Pedido e Cotação'!F49=10,Inosina!C39&lt;=50),Inosina!C39*C$3,IF(AND('Pedido e Cotação'!J49="HPLC",'Pedido e Cotação'!F49=10,Inosina!C39&lt;=50),Inosina!C39*C$7+185,IF(AND('Pedido e Cotação'!J49="RP-OPC",'Pedido e Cotação'!F49=10,Inosina!C39&gt;50,Inosina!C39&lt;=80),Inosina!C39*C$4,IF(AND('Pedido e Cotação'!J49="HPLC",'Pedido e Cotação'!F49=10,Inosina!C39&gt;50,Inosina!C39&lt;=80),Inosina!C39*C$7+185,IF(AND('Pedido e Cotação'!J49="RP-OPC",'Pedido e Cotação'!F49=10,Inosina!C39&gt;80),Inosina!C39*C$5,IF(AND('Pedido e Cotação'!J49="HPLC",'Pedido e Cotação'!F49=10,Inosina!C39&gt;80),Inosina!C39*C$7+185,"")))))))</f>
        <v/>
      </c>
      <c r="K39" s="262" t="str">
        <f aca="false">IF('Pedido e Cotação'!E49="","",IF(AND('Pedido e Cotação'!J49="RP-OPC",'Pedido e Cotação'!F49=25,Inosina!C39&lt;=50),Inosina!C39*D$3,IF(AND('Pedido e Cotação'!J49="HPLC",'Pedido e Cotação'!F49=25,Inosina!C39&lt;=50),Inosina!C39*D$7+185,IF(AND('Pedido e Cotação'!J49="RP-OPC",'Pedido e Cotação'!F49=25,Inosina!C39&gt;50,Inosina!C39&lt;=80),Inosina!C39*D$4,IF(AND('Pedido e Cotação'!J49="HPLC",'Pedido e Cotação'!F49=25,Inosina!C39&gt;50,Inosina!C39&lt;=80),Inosina!C39*D$7+185,IF(AND('Pedido e Cotação'!J49="RP-OPC",'Pedido e Cotação'!F49=25,Inosina!C39&gt;80),Inosina!C39*D$5,IF(AND('Pedido e Cotação'!J49="HPLC",'Pedido e Cotação'!F49=25,Inosina!C39&gt;80),Inosina!C39*D$7+185,"")))))))</f>
        <v/>
      </c>
      <c r="L39" s="262" t="str">
        <f aca="false">IF('Pedido e Cotação'!E49="","",IF(AND('Pedido e Cotação'!J49="RP-OPC",'Pedido e Cotação'!F49=50,Inosina!C39&lt;=50),Inosina!C39*E$3,IF(AND('Pedido e Cotação'!J49="HPLC",'Pedido e Cotação'!F49=50,Inosina!C39&lt;=50),Inosina!C39*E$7+185,IF(AND('Pedido e Cotação'!J49="RP-OPC",'Pedido e Cotação'!F49=50,Inosina!C39&gt;50,Inosina!C39&lt;=80),Inosina!C39*E$4,IF(AND('Pedido e Cotação'!J49="HPLC",'Pedido e Cotação'!F49=50,Inosina!C39&gt;50,Inosina!C39&lt;=80),Inosina!C39*E$7+185,IF(AND('Pedido e Cotação'!J49="RP-OPC",'Pedido e Cotação'!F49=50,Inosina!C39&gt;80),Inosina!C39*E$5,IF(AND('Pedido e Cotação'!J49="HPLC",'Pedido e Cotação'!F49=50,Inosina!C39&gt;80),Inosina!C39*E$7+185,"")))))))</f>
        <v/>
      </c>
      <c r="M39" s="262" t="str">
        <f aca="false">IF('Pedido e Cotação'!E49="","",IF(AND('Pedido e Cotação'!J49="RP-OPC",'Pedido e Cotação'!F49=100,Inosina!C39&lt;=50),Inosina!C39*F$3,IF(AND('Pedido e Cotação'!J49="HPLC",'Pedido e Cotação'!F49=100,Inosina!C39&lt;=50),Inosina!C39*F$7+185,IF(AND('Pedido e Cotação'!J49="RP-OPC",'Pedido e Cotação'!F49=100,Inosina!C39&gt;50,Inosina!C39&lt;=80),Inosina!C39*F$4,IF(AND('Pedido e Cotação'!J49="HPLC",'Pedido e Cotação'!F49=100,Inosina!C39&gt;50,Inosina!C39&lt;=80),Inosina!C39*F$7+185,IF(AND('Pedido e Cotação'!J49="RP-OPC",'Pedido e Cotação'!F49=100,Inosina!C39&gt;80),Inosina!C39*F$5,IF(AND('Pedido e Cotação'!J49="HPLC",'Pedido e Cotação'!F49=100,Inosina!C39&gt;80),Inosina!C39*F$7+185,"")))))))</f>
        <v/>
      </c>
      <c r="N39" s="262" t="str">
        <f aca="false">IF('Pedido e Cotação'!E49="","",IF(AND('Pedido e Cotação'!J49="RP-OPC",'Pedido e Cotação'!F49=200,Inosina!C39&lt;=50),Inosina!C39*G$3,IF(AND('Pedido e Cotação'!J49="HPLC",'Pedido e Cotação'!F49=200,Inosina!C39&lt;=50),Inosina!C39*G$7+185,IF(AND('Pedido e Cotação'!J49="RP-OPC",'Pedido e Cotação'!F49=200,Inosina!C39&gt;50,Inosina!C39&lt;=80),Inosina!C39*G$4,IF(AND('Pedido e Cotação'!J49="HPLC",'Pedido e Cotação'!F49=200,Inosina!C39&gt;50,Inosina!C39&lt;=80),Inosina!C39*G$7+185,IF(AND('Pedido e Cotação'!J49="RP-OPC",'Pedido e Cotação'!F49=200,Inosina!C39&gt;80),Inosina!C39*G$5,IF(AND('Pedido e Cotação'!J49="HPLC",'Pedido e Cotação'!F49=200,Inosina!C39&gt;80),Inosina!C39*G$7+185,"")))))))</f>
        <v/>
      </c>
      <c r="O39" s="262" t="str">
        <f aca="false">IF('Pedido e Cotação'!E49="","",IF(AND('Pedido e Cotação'!J49="RP-OPC",'Pedido e Cotação'!F49=1000,Inosina!C39&lt;=50),Inosina!C39*H$3,IF(AND('Pedido e Cotação'!J49="HPLC",'Pedido e Cotação'!F49=1000,Inosina!C39&lt;=50),Inosina!C39*H$7+185,IF(AND('Pedido e Cotação'!J49="RP-OPC",'Pedido e Cotação'!F49=1000,Inosina!C39&gt;50,Inosina!C39&lt;=80),Inosina!C39*H$4,IF(AND('Pedido e Cotação'!J49="HPLC",'Pedido e Cotação'!F49=1000,Inosina!C39&gt;50,Inosina!C39&lt;=80),Inosina!C39*H$7+185,IF(AND('Pedido e Cotação'!J49="RP-OPC",'Pedido e Cotação'!F49=1000,Inosina!C39&gt;80),Inosina!C39*H$5,IF(AND('Pedido e Cotação'!J49="HPLC",'Pedido e Cotação'!F49=1000,Inosina!C39&gt;80),Inosina!C39*H$7+185,"")))))))</f>
        <v/>
      </c>
      <c r="Q39" s="262" t="str">
        <f aca="false">IF('Pedido e Cotação'!E49="","",IF(AND('Pedido e Cotação'!J49="Dessalinizado",'Pedido e Cotação'!F49=10),Inosina!C39*C$7,""))</f>
        <v/>
      </c>
      <c r="R39" s="262" t="str">
        <f aca="false">IF('Pedido e Cotação'!E49="","",IF(AND('Pedido e Cotação'!J49="Dessalinizado",'Pedido e Cotação'!F49=25),Inosina!C39*D$7,""))</f>
        <v/>
      </c>
      <c r="S39" s="262" t="str">
        <f aca="false">IF('Pedido e Cotação'!E49="","",IF(AND('Pedido e Cotação'!J49="Dessalinizado",'Pedido e Cotação'!F49=50),Inosina!C39*E$7,""))</f>
        <v/>
      </c>
      <c r="T39" s="262" t="str">
        <f aca="false">IF('Pedido e Cotação'!E49="","",IF(AND('Pedido e Cotação'!J49="Dessalinizado",'Pedido e Cotação'!F49=100),Inosina!C39*F$7,""))</f>
        <v/>
      </c>
      <c r="U39" s="262" t="str">
        <f aca="false">IF('Pedido e Cotação'!E49="","",IF(AND('Pedido e Cotação'!J49="Dessalinizado",'Pedido e Cotação'!F49=200),Inosina!C39*G$7,""))</f>
        <v/>
      </c>
      <c r="V39" s="262" t="str">
        <f aca="false">IF('Pedido e Cotação'!E49="","",IF(AND('Pedido e Cotação'!J49="Dessalinizado",'Pedido e Cotação'!F49=1000),Inosina!C39*H$7,""))</f>
        <v/>
      </c>
    </row>
    <row r="40" customFormat="false" ht="15.75" hidden="false" customHeight="false" outlineLevel="0" collapsed="false">
      <c r="J40" s="262" t="str">
        <f aca="false">IF('Pedido e Cotação'!E50="","",IF(AND('Pedido e Cotação'!J50="RP-OPC",'Pedido e Cotação'!F50=10,Inosina!C40&lt;=50),Inosina!C40*C$3,IF(AND('Pedido e Cotação'!J50="HPLC",'Pedido e Cotação'!F50=10,Inosina!C40&lt;=50),Inosina!C40*C$7+185,IF(AND('Pedido e Cotação'!J50="RP-OPC",'Pedido e Cotação'!F50=10,Inosina!C40&gt;50,Inosina!C40&lt;=80),Inosina!C40*C$4,IF(AND('Pedido e Cotação'!J50="HPLC",'Pedido e Cotação'!F50=10,Inosina!C40&gt;50,Inosina!C40&lt;=80),Inosina!C40*C$7+185,IF(AND('Pedido e Cotação'!J50="RP-OPC",'Pedido e Cotação'!F50=10,Inosina!C40&gt;80),Inosina!C40*C$5,IF(AND('Pedido e Cotação'!J50="HPLC",'Pedido e Cotação'!F50=10,Inosina!C40&gt;80),Inosina!C40*C$7+185,"")))))))</f>
        <v/>
      </c>
      <c r="K40" s="262" t="str">
        <f aca="false">IF('Pedido e Cotação'!E50="","",IF(AND('Pedido e Cotação'!J50="RP-OPC",'Pedido e Cotação'!F50=25,Inosina!C40&lt;=50),Inosina!C40*D$3,IF(AND('Pedido e Cotação'!J50="HPLC",'Pedido e Cotação'!F50=25,Inosina!C40&lt;=50),Inosina!C40*D$7+185,IF(AND('Pedido e Cotação'!J50="RP-OPC",'Pedido e Cotação'!F50=25,Inosina!C40&gt;50,Inosina!C40&lt;=80),Inosina!C40*D$4,IF(AND('Pedido e Cotação'!J50="HPLC",'Pedido e Cotação'!F50=25,Inosina!C40&gt;50,Inosina!C40&lt;=80),Inosina!C40*D$7+185,IF(AND('Pedido e Cotação'!J50="RP-OPC",'Pedido e Cotação'!F50=25,Inosina!C40&gt;80),Inosina!C40*D$5,IF(AND('Pedido e Cotação'!J50="HPLC",'Pedido e Cotação'!F50=25,Inosina!C40&gt;80),Inosina!C40*D$7+185,"")))))))</f>
        <v/>
      </c>
      <c r="L40" s="262" t="str">
        <f aca="false">IF('Pedido e Cotação'!E50="","",IF(AND('Pedido e Cotação'!J50="RP-OPC",'Pedido e Cotação'!F50=50,Inosina!C40&lt;=50),Inosina!C40*E$3,IF(AND('Pedido e Cotação'!J50="HPLC",'Pedido e Cotação'!F50=50,Inosina!C40&lt;=50),Inosina!C40*E$7+185,IF(AND('Pedido e Cotação'!J50="RP-OPC",'Pedido e Cotação'!F50=50,Inosina!C40&gt;50,Inosina!C40&lt;=80),Inosina!C40*E$4,IF(AND('Pedido e Cotação'!J50="HPLC",'Pedido e Cotação'!F50=50,Inosina!C40&gt;50,Inosina!C40&lt;=80),Inosina!C40*E$7+185,IF(AND('Pedido e Cotação'!J50="RP-OPC",'Pedido e Cotação'!F50=50,Inosina!C40&gt;80),Inosina!C40*E$5,IF(AND('Pedido e Cotação'!J50="HPLC",'Pedido e Cotação'!F50=50,Inosina!C40&gt;80),Inosina!C40*E$7+185,"")))))))</f>
        <v/>
      </c>
      <c r="M40" s="262" t="str">
        <f aca="false">IF('Pedido e Cotação'!E50="","",IF(AND('Pedido e Cotação'!J50="RP-OPC",'Pedido e Cotação'!F50=100,Inosina!C40&lt;=50),Inosina!C40*F$3,IF(AND('Pedido e Cotação'!J50="HPLC",'Pedido e Cotação'!F50=100,Inosina!C40&lt;=50),Inosina!C40*F$7+185,IF(AND('Pedido e Cotação'!J50="RP-OPC",'Pedido e Cotação'!F50=100,Inosina!C40&gt;50,Inosina!C40&lt;=80),Inosina!C40*F$4,IF(AND('Pedido e Cotação'!J50="HPLC",'Pedido e Cotação'!F50=100,Inosina!C40&gt;50,Inosina!C40&lt;=80),Inosina!C40*F$7+185,IF(AND('Pedido e Cotação'!J50="RP-OPC",'Pedido e Cotação'!F50=100,Inosina!C40&gt;80),Inosina!C40*F$5,IF(AND('Pedido e Cotação'!J50="HPLC",'Pedido e Cotação'!F50=100,Inosina!C40&gt;80),Inosina!C40*F$7+185,"")))))))</f>
        <v/>
      </c>
      <c r="N40" s="262" t="str">
        <f aca="false">IF('Pedido e Cotação'!E50="","",IF(AND('Pedido e Cotação'!J50="RP-OPC",'Pedido e Cotação'!F50=200,Inosina!C40&lt;=50),Inosina!C40*G$3,IF(AND('Pedido e Cotação'!J50="HPLC",'Pedido e Cotação'!F50=200,Inosina!C40&lt;=50),Inosina!C40*G$7+185,IF(AND('Pedido e Cotação'!J50="RP-OPC",'Pedido e Cotação'!F50=200,Inosina!C40&gt;50,Inosina!C40&lt;=80),Inosina!C40*G$4,IF(AND('Pedido e Cotação'!J50="HPLC",'Pedido e Cotação'!F50=200,Inosina!C40&gt;50,Inosina!C40&lt;=80),Inosina!C40*G$7+185,IF(AND('Pedido e Cotação'!J50="RP-OPC",'Pedido e Cotação'!F50=200,Inosina!C40&gt;80),Inosina!C40*G$5,IF(AND('Pedido e Cotação'!J50="HPLC",'Pedido e Cotação'!F50=200,Inosina!C40&gt;80),Inosina!C40*G$7+185,"")))))))</f>
        <v/>
      </c>
      <c r="O40" s="262" t="str">
        <f aca="false">IF('Pedido e Cotação'!E50="","",IF(AND('Pedido e Cotação'!J50="RP-OPC",'Pedido e Cotação'!F50=1000,Inosina!C40&lt;=50),Inosina!C40*H$3,IF(AND('Pedido e Cotação'!J50="HPLC",'Pedido e Cotação'!F50=1000,Inosina!C40&lt;=50),Inosina!C40*H$7+185,IF(AND('Pedido e Cotação'!J50="RP-OPC",'Pedido e Cotação'!F50=1000,Inosina!C40&gt;50,Inosina!C40&lt;=80),Inosina!C40*H$4,IF(AND('Pedido e Cotação'!J50="HPLC",'Pedido e Cotação'!F50=1000,Inosina!C40&gt;50,Inosina!C40&lt;=80),Inosina!C40*H$7+185,IF(AND('Pedido e Cotação'!J50="RP-OPC",'Pedido e Cotação'!F50=1000,Inosina!C40&gt;80),Inosina!C40*H$5,IF(AND('Pedido e Cotação'!J50="HPLC",'Pedido e Cotação'!F50=1000,Inosina!C40&gt;80),Inosina!C40*H$7+185,"")))))))</f>
        <v/>
      </c>
      <c r="Q40" s="262" t="str">
        <f aca="false">IF('Pedido e Cotação'!E50="","",IF(AND('Pedido e Cotação'!J50="Dessalinizado",'Pedido e Cotação'!F50=10),Inosina!C40*C$7,""))</f>
        <v/>
      </c>
      <c r="R40" s="262" t="str">
        <f aca="false">IF('Pedido e Cotação'!E50="","",IF(AND('Pedido e Cotação'!J50="Dessalinizado",'Pedido e Cotação'!F50=25),Inosina!C40*D$7,""))</f>
        <v/>
      </c>
      <c r="S40" s="262" t="str">
        <f aca="false">IF('Pedido e Cotação'!E50="","",IF(AND('Pedido e Cotação'!J50="Dessalinizado",'Pedido e Cotação'!F50=50),Inosina!C40*E$7,""))</f>
        <v/>
      </c>
      <c r="T40" s="262" t="str">
        <f aca="false">IF('Pedido e Cotação'!E50="","",IF(AND('Pedido e Cotação'!J50="Dessalinizado",'Pedido e Cotação'!F50=100),Inosina!C40*F$7,""))</f>
        <v/>
      </c>
      <c r="U40" s="262" t="str">
        <f aca="false">IF('Pedido e Cotação'!E50="","",IF(AND('Pedido e Cotação'!J50="Dessalinizado",'Pedido e Cotação'!F50=200),Inosina!C40*G$7,""))</f>
        <v/>
      </c>
      <c r="V40" s="262" t="str">
        <f aca="false">IF('Pedido e Cotação'!E50="","",IF(AND('Pedido e Cotação'!J50="Dessalinizado",'Pedido e Cotação'!F50=1000),Inosina!C40*H$7,""))</f>
        <v/>
      </c>
    </row>
    <row r="41" customFormat="false" ht="15.75" hidden="false" customHeight="false" outlineLevel="0" collapsed="false">
      <c r="J41" s="262" t="str">
        <f aca="false">IF('Pedido e Cotação'!E51="","",IF(AND('Pedido e Cotação'!J51="RP-OPC",'Pedido e Cotação'!F51=10,Inosina!C41&lt;=50),Inosina!C41*C$3,IF(AND('Pedido e Cotação'!J51="HPLC",'Pedido e Cotação'!F51=10,Inosina!C41&lt;=50),Inosina!C41*C$7+185,IF(AND('Pedido e Cotação'!J51="RP-OPC",'Pedido e Cotação'!F51=10,Inosina!C41&gt;50,Inosina!C41&lt;=80),Inosina!C41*C$4,IF(AND('Pedido e Cotação'!J51="HPLC",'Pedido e Cotação'!F51=10,Inosina!C41&gt;50,Inosina!C41&lt;=80),Inosina!C41*C$7+185,IF(AND('Pedido e Cotação'!J51="RP-OPC",'Pedido e Cotação'!F51=10,Inosina!C41&gt;80),Inosina!C41*C$5,IF(AND('Pedido e Cotação'!J51="HPLC",'Pedido e Cotação'!F51=10,Inosina!C41&gt;80),Inosina!C41*C$7+185,"")))))))</f>
        <v/>
      </c>
      <c r="K41" s="262" t="str">
        <f aca="false">IF('Pedido e Cotação'!E51="","",IF(AND('Pedido e Cotação'!J51="RP-OPC",'Pedido e Cotação'!F51=25,Inosina!C41&lt;=50),Inosina!C41*D$3,IF(AND('Pedido e Cotação'!J51="HPLC",'Pedido e Cotação'!F51=25,Inosina!C41&lt;=50),Inosina!C41*D$7+185,IF(AND('Pedido e Cotação'!J51="RP-OPC",'Pedido e Cotação'!F51=25,Inosina!C41&gt;50,Inosina!C41&lt;=80),Inosina!C41*D$4,IF(AND('Pedido e Cotação'!J51="HPLC",'Pedido e Cotação'!F51=25,Inosina!C41&gt;50,Inosina!C41&lt;=80),Inosina!C41*D$7+185,IF(AND('Pedido e Cotação'!J51="RP-OPC",'Pedido e Cotação'!F51=25,Inosina!C41&gt;80),Inosina!C41*D$5,IF(AND('Pedido e Cotação'!J51="HPLC",'Pedido e Cotação'!F51=25,Inosina!C41&gt;80),Inosina!C41*D$7+185,"")))))))</f>
        <v/>
      </c>
      <c r="L41" s="262" t="str">
        <f aca="false">IF('Pedido e Cotação'!E51="","",IF(AND('Pedido e Cotação'!J51="RP-OPC",'Pedido e Cotação'!F51=50,Inosina!C41&lt;=50),Inosina!C41*E$3,IF(AND('Pedido e Cotação'!J51="HPLC",'Pedido e Cotação'!F51=50,Inosina!C41&lt;=50),Inosina!C41*E$7+185,IF(AND('Pedido e Cotação'!J51="RP-OPC",'Pedido e Cotação'!F51=50,Inosina!C41&gt;50,Inosina!C41&lt;=80),Inosina!C41*E$4,IF(AND('Pedido e Cotação'!J51="HPLC",'Pedido e Cotação'!F51=50,Inosina!C41&gt;50,Inosina!C41&lt;=80),Inosina!C41*E$7+185,IF(AND('Pedido e Cotação'!J51="RP-OPC",'Pedido e Cotação'!F51=50,Inosina!C41&gt;80),Inosina!C41*E$5,IF(AND('Pedido e Cotação'!J51="HPLC",'Pedido e Cotação'!F51=50,Inosina!C41&gt;80),Inosina!C41*E$7+185,"")))))))</f>
        <v/>
      </c>
      <c r="M41" s="262" t="str">
        <f aca="false">IF('Pedido e Cotação'!E51="","",IF(AND('Pedido e Cotação'!J51="RP-OPC",'Pedido e Cotação'!F51=100,Inosina!C41&lt;=50),Inosina!C41*F$3,IF(AND('Pedido e Cotação'!J51="HPLC",'Pedido e Cotação'!F51=100,Inosina!C41&lt;=50),Inosina!C41*F$7+185,IF(AND('Pedido e Cotação'!J51="RP-OPC",'Pedido e Cotação'!F51=100,Inosina!C41&gt;50,Inosina!C41&lt;=80),Inosina!C41*F$4,IF(AND('Pedido e Cotação'!J51="HPLC",'Pedido e Cotação'!F51=100,Inosina!C41&gt;50,Inosina!C41&lt;=80),Inosina!C41*F$7+185,IF(AND('Pedido e Cotação'!J51="RP-OPC",'Pedido e Cotação'!F51=100,Inosina!C41&gt;80),Inosina!C41*F$5,IF(AND('Pedido e Cotação'!J51="HPLC",'Pedido e Cotação'!F51=100,Inosina!C41&gt;80),Inosina!C41*F$7+185,"")))))))</f>
        <v/>
      </c>
      <c r="N41" s="262" t="str">
        <f aca="false">IF('Pedido e Cotação'!E51="","",IF(AND('Pedido e Cotação'!J51="RP-OPC",'Pedido e Cotação'!F51=200,Inosina!C41&lt;=50),Inosina!C41*G$3,IF(AND('Pedido e Cotação'!J51="HPLC",'Pedido e Cotação'!F51=200,Inosina!C41&lt;=50),Inosina!C41*G$7+185,IF(AND('Pedido e Cotação'!J51="RP-OPC",'Pedido e Cotação'!F51=200,Inosina!C41&gt;50,Inosina!C41&lt;=80),Inosina!C41*G$4,IF(AND('Pedido e Cotação'!J51="HPLC",'Pedido e Cotação'!F51=200,Inosina!C41&gt;50,Inosina!C41&lt;=80),Inosina!C41*G$7+185,IF(AND('Pedido e Cotação'!J51="RP-OPC",'Pedido e Cotação'!F51=200,Inosina!C41&gt;80),Inosina!C41*G$5,IF(AND('Pedido e Cotação'!J51="HPLC",'Pedido e Cotação'!F51=200,Inosina!C41&gt;80),Inosina!C41*G$7+185,"")))))))</f>
        <v/>
      </c>
      <c r="O41" s="262" t="str">
        <f aca="false">IF('Pedido e Cotação'!E51="","",IF(AND('Pedido e Cotação'!J51="RP-OPC",'Pedido e Cotação'!F51=1000,Inosina!C41&lt;=50),Inosina!C41*H$3,IF(AND('Pedido e Cotação'!J51="HPLC",'Pedido e Cotação'!F51=1000,Inosina!C41&lt;=50),Inosina!C41*H$7+185,IF(AND('Pedido e Cotação'!J51="RP-OPC",'Pedido e Cotação'!F51=1000,Inosina!C41&gt;50,Inosina!C41&lt;=80),Inosina!C41*H$4,IF(AND('Pedido e Cotação'!J51="HPLC",'Pedido e Cotação'!F51=1000,Inosina!C41&gt;50,Inosina!C41&lt;=80),Inosina!C41*H$7+185,IF(AND('Pedido e Cotação'!J51="RP-OPC",'Pedido e Cotação'!F51=1000,Inosina!C41&gt;80),Inosina!C41*H$5,IF(AND('Pedido e Cotação'!J51="HPLC",'Pedido e Cotação'!F51=1000,Inosina!C41&gt;80),Inosina!C41*H$7+185,"")))))))</f>
        <v/>
      </c>
      <c r="Q41" s="262" t="str">
        <f aca="false">IF('Pedido e Cotação'!E51="","",IF(AND('Pedido e Cotação'!J51="Dessalinizado",'Pedido e Cotação'!F51=10),Inosina!C41*C$7,""))</f>
        <v/>
      </c>
      <c r="R41" s="262" t="str">
        <f aca="false">IF('Pedido e Cotação'!E51="","",IF(AND('Pedido e Cotação'!J51="Dessalinizado",'Pedido e Cotação'!F51=25),Inosina!C41*D$7,""))</f>
        <v/>
      </c>
      <c r="S41" s="262" t="str">
        <f aca="false">IF('Pedido e Cotação'!E51="","",IF(AND('Pedido e Cotação'!J51="Dessalinizado",'Pedido e Cotação'!F51=50),Inosina!C41*E$7,""))</f>
        <v/>
      </c>
      <c r="T41" s="262" t="str">
        <f aca="false">IF('Pedido e Cotação'!E51="","",IF(AND('Pedido e Cotação'!J51="Dessalinizado",'Pedido e Cotação'!F51=100),Inosina!C41*F$7,""))</f>
        <v/>
      </c>
      <c r="U41" s="262" t="str">
        <f aca="false">IF('Pedido e Cotação'!E51="","",IF(AND('Pedido e Cotação'!J51="Dessalinizado",'Pedido e Cotação'!F51=200),Inosina!C41*G$7,""))</f>
        <v/>
      </c>
      <c r="V41" s="262" t="str">
        <f aca="false">IF('Pedido e Cotação'!E51="","",IF(AND('Pedido e Cotação'!J51="Dessalinizado",'Pedido e Cotação'!F51=1000),Inosina!C41*H$7,""))</f>
        <v/>
      </c>
    </row>
    <row r="42" customFormat="false" ht="15.75" hidden="false" customHeight="false" outlineLevel="0" collapsed="false">
      <c r="J42" s="262" t="str">
        <f aca="false">IF('Pedido e Cotação'!E52="","",IF(AND('Pedido e Cotação'!J52="RP-OPC",'Pedido e Cotação'!F52=10,Inosina!C42&lt;=50),Inosina!C42*C$3,IF(AND('Pedido e Cotação'!J52="HPLC",'Pedido e Cotação'!F52=10,Inosina!C42&lt;=50),Inosina!C42*C$7+185,IF(AND('Pedido e Cotação'!J52="RP-OPC",'Pedido e Cotação'!F52=10,Inosina!C42&gt;50,Inosina!C42&lt;=80),Inosina!C42*C$4,IF(AND('Pedido e Cotação'!J52="HPLC",'Pedido e Cotação'!F52=10,Inosina!C42&gt;50,Inosina!C42&lt;=80),Inosina!C42*C$7+185,IF(AND('Pedido e Cotação'!J52="RP-OPC",'Pedido e Cotação'!F52=10,Inosina!C42&gt;80),Inosina!C42*C$5,IF(AND('Pedido e Cotação'!J52="HPLC",'Pedido e Cotação'!F52=10,Inosina!C42&gt;80),Inosina!C42*C$7+185,"")))))))</f>
        <v/>
      </c>
      <c r="K42" s="262" t="str">
        <f aca="false">IF('Pedido e Cotação'!E52="","",IF(AND('Pedido e Cotação'!J52="RP-OPC",'Pedido e Cotação'!F52=25,Inosina!C42&lt;=50),Inosina!C42*D$3,IF(AND('Pedido e Cotação'!J52="HPLC",'Pedido e Cotação'!F52=25,Inosina!C42&lt;=50),Inosina!C42*D$7+185,IF(AND('Pedido e Cotação'!J52="RP-OPC",'Pedido e Cotação'!F52=25,Inosina!C42&gt;50,Inosina!C42&lt;=80),Inosina!C42*D$4,IF(AND('Pedido e Cotação'!J52="HPLC",'Pedido e Cotação'!F52=25,Inosina!C42&gt;50,Inosina!C42&lt;=80),Inosina!C42*D$7+185,IF(AND('Pedido e Cotação'!J52="RP-OPC",'Pedido e Cotação'!F52=25,Inosina!C42&gt;80),Inosina!C42*D$5,IF(AND('Pedido e Cotação'!J52="HPLC",'Pedido e Cotação'!F52=25,Inosina!C42&gt;80),Inosina!C42*D$7+185,"")))))))</f>
        <v/>
      </c>
      <c r="L42" s="262" t="str">
        <f aca="false">IF('Pedido e Cotação'!E52="","",IF(AND('Pedido e Cotação'!J52="RP-OPC",'Pedido e Cotação'!F52=50,Inosina!C42&lt;=50),Inosina!C42*E$3,IF(AND('Pedido e Cotação'!J52="HPLC",'Pedido e Cotação'!F52=50,Inosina!C42&lt;=50),Inosina!C42*E$7+185,IF(AND('Pedido e Cotação'!J52="RP-OPC",'Pedido e Cotação'!F52=50,Inosina!C42&gt;50,Inosina!C42&lt;=80),Inosina!C42*E$4,IF(AND('Pedido e Cotação'!J52="HPLC",'Pedido e Cotação'!F52=50,Inosina!C42&gt;50,Inosina!C42&lt;=80),Inosina!C42*E$7+185,IF(AND('Pedido e Cotação'!J52="RP-OPC",'Pedido e Cotação'!F52=50,Inosina!C42&gt;80),Inosina!C42*E$5,IF(AND('Pedido e Cotação'!J52="HPLC",'Pedido e Cotação'!F52=50,Inosina!C42&gt;80),Inosina!C42*E$7+185,"")))))))</f>
        <v/>
      </c>
      <c r="M42" s="262" t="str">
        <f aca="false">IF('Pedido e Cotação'!E52="","",IF(AND('Pedido e Cotação'!J52="RP-OPC",'Pedido e Cotação'!F52=100,Inosina!C42&lt;=50),Inosina!C42*F$3,IF(AND('Pedido e Cotação'!J52="HPLC",'Pedido e Cotação'!F52=100,Inosina!C42&lt;=50),Inosina!C42*F$7+185,IF(AND('Pedido e Cotação'!J52="RP-OPC",'Pedido e Cotação'!F52=100,Inosina!C42&gt;50,Inosina!C42&lt;=80),Inosina!C42*F$4,IF(AND('Pedido e Cotação'!J52="HPLC",'Pedido e Cotação'!F52=100,Inosina!C42&gt;50,Inosina!C42&lt;=80),Inosina!C42*F$7+185,IF(AND('Pedido e Cotação'!J52="RP-OPC",'Pedido e Cotação'!F52=100,Inosina!C42&gt;80),Inosina!C42*F$5,IF(AND('Pedido e Cotação'!J52="HPLC",'Pedido e Cotação'!F52=100,Inosina!C42&gt;80),Inosina!C42*F$7+185,"")))))))</f>
        <v/>
      </c>
      <c r="N42" s="262" t="str">
        <f aca="false">IF('Pedido e Cotação'!E52="","",IF(AND('Pedido e Cotação'!J52="RP-OPC",'Pedido e Cotação'!F52=200,Inosina!C42&lt;=50),Inosina!C42*G$3,IF(AND('Pedido e Cotação'!J52="HPLC",'Pedido e Cotação'!F52=200,Inosina!C42&lt;=50),Inosina!C42*G$7+185,IF(AND('Pedido e Cotação'!J52="RP-OPC",'Pedido e Cotação'!F52=200,Inosina!C42&gt;50,Inosina!C42&lt;=80),Inosina!C42*G$4,IF(AND('Pedido e Cotação'!J52="HPLC",'Pedido e Cotação'!F52=200,Inosina!C42&gt;50,Inosina!C42&lt;=80),Inosina!C42*G$7+185,IF(AND('Pedido e Cotação'!J52="RP-OPC",'Pedido e Cotação'!F52=200,Inosina!C42&gt;80),Inosina!C42*G$5,IF(AND('Pedido e Cotação'!J52="HPLC",'Pedido e Cotação'!F52=200,Inosina!C42&gt;80),Inosina!C42*G$7+185,"")))))))</f>
        <v/>
      </c>
      <c r="O42" s="262" t="str">
        <f aca="false">IF('Pedido e Cotação'!E52="","",IF(AND('Pedido e Cotação'!J52="RP-OPC",'Pedido e Cotação'!F52=1000,Inosina!C42&lt;=50),Inosina!C42*H$3,IF(AND('Pedido e Cotação'!J52="HPLC",'Pedido e Cotação'!F52=1000,Inosina!C42&lt;=50),Inosina!C42*H$7+185,IF(AND('Pedido e Cotação'!J52="RP-OPC",'Pedido e Cotação'!F52=1000,Inosina!C42&gt;50,Inosina!C42&lt;=80),Inosina!C42*H$4,IF(AND('Pedido e Cotação'!J52="HPLC",'Pedido e Cotação'!F52=1000,Inosina!C42&gt;50,Inosina!C42&lt;=80),Inosina!C42*H$7+185,IF(AND('Pedido e Cotação'!J52="RP-OPC",'Pedido e Cotação'!F52=1000,Inosina!C42&gt;80),Inosina!C42*H$5,IF(AND('Pedido e Cotação'!J52="HPLC",'Pedido e Cotação'!F52=1000,Inosina!C42&gt;80),Inosina!C42*H$7+185,"")))))))</f>
        <v/>
      </c>
      <c r="Q42" s="262" t="str">
        <f aca="false">IF('Pedido e Cotação'!E52="","",IF(AND('Pedido e Cotação'!J52="Dessalinizado",'Pedido e Cotação'!F52=10),Inosina!C42*C$7,""))</f>
        <v/>
      </c>
      <c r="R42" s="262" t="str">
        <f aca="false">IF('Pedido e Cotação'!E52="","",IF(AND('Pedido e Cotação'!J52="Dessalinizado",'Pedido e Cotação'!F52=25),Inosina!C42*D$7,""))</f>
        <v/>
      </c>
      <c r="S42" s="262" t="str">
        <f aca="false">IF('Pedido e Cotação'!E52="","",IF(AND('Pedido e Cotação'!J52="Dessalinizado",'Pedido e Cotação'!F52=50),Inosina!C42*E$7,""))</f>
        <v/>
      </c>
      <c r="T42" s="262" t="str">
        <f aca="false">IF('Pedido e Cotação'!E52="","",IF(AND('Pedido e Cotação'!J52="Dessalinizado",'Pedido e Cotação'!F52=100),Inosina!C42*F$7,""))</f>
        <v/>
      </c>
      <c r="U42" s="262" t="str">
        <f aca="false">IF('Pedido e Cotação'!E52="","",IF(AND('Pedido e Cotação'!J52="Dessalinizado",'Pedido e Cotação'!F52=200),Inosina!C42*G$7,""))</f>
        <v/>
      </c>
      <c r="V42" s="262" t="str">
        <f aca="false">IF('Pedido e Cotação'!E52="","",IF(AND('Pedido e Cotação'!J52="Dessalinizado",'Pedido e Cotação'!F52=1000),Inosina!C42*H$7,""))</f>
        <v/>
      </c>
    </row>
    <row r="43" customFormat="false" ht="15.75" hidden="false" customHeight="false" outlineLevel="0" collapsed="false">
      <c r="J43" s="262" t="str">
        <f aca="false">IF('Pedido e Cotação'!E53="","",IF(AND('Pedido e Cotação'!J53="RP-OPC",'Pedido e Cotação'!F53=10,Inosina!C43&lt;=50),Inosina!C43*C$3,IF(AND('Pedido e Cotação'!J53="HPLC",'Pedido e Cotação'!F53=10,Inosina!C43&lt;=50),Inosina!C43*C$7+185,IF(AND('Pedido e Cotação'!J53="RP-OPC",'Pedido e Cotação'!F53=10,Inosina!C43&gt;50,Inosina!C43&lt;=80),Inosina!C43*C$4,IF(AND('Pedido e Cotação'!J53="HPLC",'Pedido e Cotação'!F53=10,Inosina!C43&gt;50,Inosina!C43&lt;=80),Inosina!C43*C$7+185,IF(AND('Pedido e Cotação'!J53="RP-OPC",'Pedido e Cotação'!F53=10,Inosina!C43&gt;80),Inosina!C43*C$5,IF(AND('Pedido e Cotação'!J53="HPLC",'Pedido e Cotação'!F53=10,Inosina!C43&gt;80),Inosina!C43*C$7+185,"")))))))</f>
        <v/>
      </c>
      <c r="K43" s="262" t="str">
        <f aca="false">IF('Pedido e Cotação'!E53="","",IF(AND('Pedido e Cotação'!J53="RP-OPC",'Pedido e Cotação'!F53=25,Inosina!C43&lt;=50),Inosina!C43*D$3,IF(AND('Pedido e Cotação'!J53="HPLC",'Pedido e Cotação'!F53=25,Inosina!C43&lt;=50),Inosina!C43*D$7+185,IF(AND('Pedido e Cotação'!J53="RP-OPC",'Pedido e Cotação'!F53=25,Inosina!C43&gt;50,Inosina!C43&lt;=80),Inosina!C43*D$4,IF(AND('Pedido e Cotação'!J53="HPLC",'Pedido e Cotação'!F53=25,Inosina!C43&gt;50,Inosina!C43&lt;=80),Inosina!C43*D$7+185,IF(AND('Pedido e Cotação'!J53="RP-OPC",'Pedido e Cotação'!F53=25,Inosina!C43&gt;80),Inosina!C43*D$5,IF(AND('Pedido e Cotação'!J53="HPLC",'Pedido e Cotação'!F53=25,Inosina!C43&gt;80),Inosina!C43*D$7+185,"")))))))</f>
        <v/>
      </c>
      <c r="L43" s="262" t="str">
        <f aca="false">IF('Pedido e Cotação'!E53="","",IF(AND('Pedido e Cotação'!J53="RP-OPC",'Pedido e Cotação'!F53=50,Inosina!C43&lt;=50),Inosina!C43*E$3,IF(AND('Pedido e Cotação'!J53="HPLC",'Pedido e Cotação'!F53=50,Inosina!C43&lt;=50),Inosina!C43*E$7+185,IF(AND('Pedido e Cotação'!J53="RP-OPC",'Pedido e Cotação'!F53=50,Inosina!C43&gt;50,Inosina!C43&lt;=80),Inosina!C43*E$4,IF(AND('Pedido e Cotação'!J53="HPLC",'Pedido e Cotação'!F53=50,Inosina!C43&gt;50,Inosina!C43&lt;=80),Inosina!C43*E$7+185,IF(AND('Pedido e Cotação'!J53="RP-OPC",'Pedido e Cotação'!F53=50,Inosina!C43&gt;80),Inosina!C43*E$5,IF(AND('Pedido e Cotação'!J53="HPLC",'Pedido e Cotação'!F53=50,Inosina!C43&gt;80),Inosina!C43*E$7+185,"")))))))</f>
        <v/>
      </c>
      <c r="M43" s="262" t="str">
        <f aca="false">IF('Pedido e Cotação'!E53="","",IF(AND('Pedido e Cotação'!J53="RP-OPC",'Pedido e Cotação'!F53=100,Inosina!C43&lt;=50),Inosina!C43*F$3,IF(AND('Pedido e Cotação'!J53="HPLC",'Pedido e Cotação'!F53=100,Inosina!C43&lt;=50),Inosina!C43*F$7+185,IF(AND('Pedido e Cotação'!J53="RP-OPC",'Pedido e Cotação'!F53=100,Inosina!C43&gt;50,Inosina!C43&lt;=80),Inosina!C43*F$4,IF(AND('Pedido e Cotação'!J53="HPLC",'Pedido e Cotação'!F53=100,Inosina!C43&gt;50,Inosina!C43&lt;=80),Inosina!C43*F$7+185,IF(AND('Pedido e Cotação'!J53="RP-OPC",'Pedido e Cotação'!F53=100,Inosina!C43&gt;80),Inosina!C43*F$5,IF(AND('Pedido e Cotação'!J53="HPLC",'Pedido e Cotação'!F53=100,Inosina!C43&gt;80),Inosina!C43*F$7+185,"")))))))</f>
        <v/>
      </c>
      <c r="N43" s="262" t="str">
        <f aca="false">IF('Pedido e Cotação'!E53="","",IF(AND('Pedido e Cotação'!J53="RP-OPC",'Pedido e Cotação'!F53=200,Inosina!C43&lt;=50),Inosina!C43*G$3,IF(AND('Pedido e Cotação'!J53="HPLC",'Pedido e Cotação'!F53=200,Inosina!C43&lt;=50),Inosina!C43*G$7+185,IF(AND('Pedido e Cotação'!J53="RP-OPC",'Pedido e Cotação'!F53=200,Inosina!C43&gt;50,Inosina!C43&lt;=80),Inosina!C43*G$4,IF(AND('Pedido e Cotação'!J53="HPLC",'Pedido e Cotação'!F53=200,Inosina!C43&gt;50,Inosina!C43&lt;=80),Inosina!C43*G$7+185,IF(AND('Pedido e Cotação'!J53="RP-OPC",'Pedido e Cotação'!F53=200,Inosina!C43&gt;80),Inosina!C43*G$5,IF(AND('Pedido e Cotação'!J53="HPLC",'Pedido e Cotação'!F53=200,Inosina!C43&gt;80),Inosina!C43*G$7+185,"")))))))</f>
        <v/>
      </c>
      <c r="O43" s="262" t="str">
        <f aca="false">IF('Pedido e Cotação'!E53="","",IF(AND('Pedido e Cotação'!J53="RP-OPC",'Pedido e Cotação'!F53=1000,Inosina!C43&lt;=50),Inosina!C43*H$3,IF(AND('Pedido e Cotação'!J53="HPLC",'Pedido e Cotação'!F53=1000,Inosina!C43&lt;=50),Inosina!C43*H$7+185,IF(AND('Pedido e Cotação'!J53="RP-OPC",'Pedido e Cotação'!F53=1000,Inosina!C43&gt;50,Inosina!C43&lt;=80),Inosina!C43*H$4,IF(AND('Pedido e Cotação'!J53="HPLC",'Pedido e Cotação'!F53=1000,Inosina!C43&gt;50,Inosina!C43&lt;=80),Inosina!C43*H$7+185,IF(AND('Pedido e Cotação'!J53="RP-OPC",'Pedido e Cotação'!F53=1000,Inosina!C43&gt;80),Inosina!C43*H$5,IF(AND('Pedido e Cotação'!J53="HPLC",'Pedido e Cotação'!F53=1000,Inosina!C43&gt;80),Inosina!C43*H$7+185,"")))))))</f>
        <v/>
      </c>
      <c r="Q43" s="262" t="str">
        <f aca="false">IF('Pedido e Cotação'!E53="","",IF(AND('Pedido e Cotação'!J53="Dessalinizado",'Pedido e Cotação'!F53=10),Inosina!C43*C$7,""))</f>
        <v/>
      </c>
      <c r="R43" s="262" t="str">
        <f aca="false">IF('Pedido e Cotação'!E53="","",IF(AND('Pedido e Cotação'!J53="Dessalinizado",'Pedido e Cotação'!F53=25),Inosina!C43*D$7,""))</f>
        <v/>
      </c>
      <c r="S43" s="262" t="str">
        <f aca="false">IF('Pedido e Cotação'!E53="","",IF(AND('Pedido e Cotação'!J53="Dessalinizado",'Pedido e Cotação'!F53=50),Inosina!C43*E$7,""))</f>
        <v/>
      </c>
      <c r="T43" s="262" t="str">
        <f aca="false">IF('Pedido e Cotação'!E53="","",IF(AND('Pedido e Cotação'!J53="Dessalinizado",'Pedido e Cotação'!F53=100),Inosina!C43*F$7,""))</f>
        <v/>
      </c>
      <c r="U43" s="262" t="str">
        <f aca="false">IF('Pedido e Cotação'!E53="","",IF(AND('Pedido e Cotação'!J53="Dessalinizado",'Pedido e Cotação'!F53=200),Inosina!C43*G$7,""))</f>
        <v/>
      </c>
      <c r="V43" s="262" t="str">
        <f aca="false">IF('Pedido e Cotação'!E53="","",IF(AND('Pedido e Cotação'!J53="Dessalinizado",'Pedido e Cotação'!F53=1000),Inosina!C43*H$7,""))</f>
        <v/>
      </c>
    </row>
    <row r="44" customFormat="false" ht="15.75" hidden="false" customHeight="false" outlineLevel="0" collapsed="false">
      <c r="J44" s="262" t="str">
        <f aca="false">IF('Pedido e Cotação'!E54="","",IF(AND('Pedido e Cotação'!J54="RP-OPC",'Pedido e Cotação'!F54=10,Inosina!C44&lt;=50),Inosina!C44*C$3,IF(AND('Pedido e Cotação'!J54="HPLC",'Pedido e Cotação'!F54=10,Inosina!C44&lt;=50),Inosina!C44*C$7+185,IF(AND('Pedido e Cotação'!J54="RP-OPC",'Pedido e Cotação'!F54=10,Inosina!C44&gt;50,Inosina!C44&lt;=80),Inosina!C44*C$4,IF(AND('Pedido e Cotação'!J54="HPLC",'Pedido e Cotação'!F54=10,Inosina!C44&gt;50,Inosina!C44&lt;=80),Inosina!C44*C$7+185,IF(AND('Pedido e Cotação'!J54="RP-OPC",'Pedido e Cotação'!F54=10,Inosina!C44&gt;80),Inosina!C44*C$5,IF(AND('Pedido e Cotação'!J54="HPLC",'Pedido e Cotação'!F54=10,Inosina!C44&gt;80),Inosina!C44*C$7+185,"")))))))</f>
        <v/>
      </c>
      <c r="K44" s="262" t="str">
        <f aca="false">IF('Pedido e Cotação'!E54="","",IF(AND('Pedido e Cotação'!J54="RP-OPC",'Pedido e Cotação'!F54=25,Inosina!C44&lt;=50),Inosina!C44*D$3,IF(AND('Pedido e Cotação'!J54="HPLC",'Pedido e Cotação'!F54=25,Inosina!C44&lt;=50),Inosina!C44*D$7+185,IF(AND('Pedido e Cotação'!J54="RP-OPC",'Pedido e Cotação'!F54=25,Inosina!C44&gt;50,Inosina!C44&lt;=80),Inosina!C44*D$4,IF(AND('Pedido e Cotação'!J54="HPLC",'Pedido e Cotação'!F54=25,Inosina!C44&gt;50,Inosina!C44&lt;=80),Inosina!C44*D$7+185,IF(AND('Pedido e Cotação'!J54="RP-OPC",'Pedido e Cotação'!F54=25,Inosina!C44&gt;80),Inosina!C44*D$5,IF(AND('Pedido e Cotação'!J54="HPLC",'Pedido e Cotação'!F54=25,Inosina!C44&gt;80),Inosina!C44*D$7+185,"")))))))</f>
        <v/>
      </c>
      <c r="L44" s="262" t="str">
        <f aca="false">IF('Pedido e Cotação'!E54="","",IF(AND('Pedido e Cotação'!J54="RP-OPC",'Pedido e Cotação'!F54=50,Inosina!C44&lt;=50),Inosina!C44*E$3,IF(AND('Pedido e Cotação'!J54="HPLC",'Pedido e Cotação'!F54=50,Inosina!C44&lt;=50),Inosina!C44*E$7+185,IF(AND('Pedido e Cotação'!J54="RP-OPC",'Pedido e Cotação'!F54=50,Inosina!C44&gt;50,Inosina!C44&lt;=80),Inosina!C44*E$4,IF(AND('Pedido e Cotação'!J54="HPLC",'Pedido e Cotação'!F54=50,Inosina!C44&gt;50,Inosina!C44&lt;=80),Inosina!C44*E$7+185,IF(AND('Pedido e Cotação'!J54="RP-OPC",'Pedido e Cotação'!F54=50,Inosina!C44&gt;80),Inosina!C44*E$5,IF(AND('Pedido e Cotação'!J54="HPLC",'Pedido e Cotação'!F54=50,Inosina!C44&gt;80),Inosina!C44*E$7+185,"")))))))</f>
        <v/>
      </c>
      <c r="M44" s="262" t="str">
        <f aca="false">IF('Pedido e Cotação'!E54="","",IF(AND('Pedido e Cotação'!J54="RP-OPC",'Pedido e Cotação'!F54=100,Inosina!C44&lt;=50),Inosina!C44*F$3,IF(AND('Pedido e Cotação'!J54="HPLC",'Pedido e Cotação'!F54=100,Inosina!C44&lt;=50),Inosina!C44*F$7+185,IF(AND('Pedido e Cotação'!J54="RP-OPC",'Pedido e Cotação'!F54=100,Inosina!C44&gt;50,Inosina!C44&lt;=80),Inosina!C44*F$4,IF(AND('Pedido e Cotação'!J54="HPLC",'Pedido e Cotação'!F54=100,Inosina!C44&gt;50,Inosina!C44&lt;=80),Inosina!C44*F$7+185,IF(AND('Pedido e Cotação'!J54="RP-OPC",'Pedido e Cotação'!F54=100,Inosina!C44&gt;80),Inosina!C44*F$5,IF(AND('Pedido e Cotação'!J54="HPLC",'Pedido e Cotação'!F54=100,Inosina!C44&gt;80),Inosina!C44*F$7+185,"")))))))</f>
        <v/>
      </c>
      <c r="N44" s="262" t="str">
        <f aca="false">IF('Pedido e Cotação'!E54="","",IF(AND('Pedido e Cotação'!J54="RP-OPC",'Pedido e Cotação'!F54=200,Inosina!C44&lt;=50),Inosina!C44*G$3,IF(AND('Pedido e Cotação'!J54="HPLC",'Pedido e Cotação'!F54=200,Inosina!C44&lt;=50),Inosina!C44*G$7+185,IF(AND('Pedido e Cotação'!J54="RP-OPC",'Pedido e Cotação'!F54=200,Inosina!C44&gt;50,Inosina!C44&lt;=80),Inosina!C44*G$4,IF(AND('Pedido e Cotação'!J54="HPLC",'Pedido e Cotação'!F54=200,Inosina!C44&gt;50,Inosina!C44&lt;=80),Inosina!C44*G$7+185,IF(AND('Pedido e Cotação'!J54="RP-OPC",'Pedido e Cotação'!F54=200,Inosina!C44&gt;80),Inosina!C44*G$5,IF(AND('Pedido e Cotação'!J54="HPLC",'Pedido e Cotação'!F54=200,Inosina!C44&gt;80),Inosina!C44*G$7+185,"")))))))</f>
        <v/>
      </c>
      <c r="O44" s="262" t="str">
        <f aca="false">IF('Pedido e Cotação'!E54="","",IF(AND('Pedido e Cotação'!J54="RP-OPC",'Pedido e Cotação'!F54=1000,Inosina!C44&lt;=50),Inosina!C44*H$3,IF(AND('Pedido e Cotação'!J54="HPLC",'Pedido e Cotação'!F54=1000,Inosina!C44&lt;=50),Inosina!C44*H$7+185,IF(AND('Pedido e Cotação'!J54="RP-OPC",'Pedido e Cotação'!F54=1000,Inosina!C44&gt;50,Inosina!C44&lt;=80),Inosina!C44*H$4,IF(AND('Pedido e Cotação'!J54="HPLC",'Pedido e Cotação'!F54=1000,Inosina!C44&gt;50,Inosina!C44&lt;=80),Inosina!C44*H$7+185,IF(AND('Pedido e Cotação'!J54="RP-OPC",'Pedido e Cotação'!F54=1000,Inosina!C44&gt;80),Inosina!C44*H$5,IF(AND('Pedido e Cotação'!J54="HPLC",'Pedido e Cotação'!F54=1000,Inosina!C44&gt;80),Inosina!C44*H$7+185,"")))))))</f>
        <v/>
      </c>
      <c r="Q44" s="262" t="str">
        <f aca="false">IF('Pedido e Cotação'!E54="","",IF(AND('Pedido e Cotação'!J54="Dessalinizado",'Pedido e Cotação'!F54=10),Inosina!C44*C$7,""))</f>
        <v/>
      </c>
      <c r="R44" s="262" t="str">
        <f aca="false">IF('Pedido e Cotação'!E54="","",IF(AND('Pedido e Cotação'!J54="Dessalinizado",'Pedido e Cotação'!F54=25),Inosina!C44*D$7,""))</f>
        <v/>
      </c>
      <c r="S44" s="262" t="str">
        <f aca="false">IF('Pedido e Cotação'!E54="","",IF(AND('Pedido e Cotação'!J54="Dessalinizado",'Pedido e Cotação'!F54=50),Inosina!C44*E$7,""))</f>
        <v/>
      </c>
      <c r="T44" s="262" t="str">
        <f aca="false">IF('Pedido e Cotação'!E54="","",IF(AND('Pedido e Cotação'!J54="Dessalinizado",'Pedido e Cotação'!F54=100),Inosina!C44*F$7,""))</f>
        <v/>
      </c>
      <c r="U44" s="262" t="str">
        <f aca="false">IF('Pedido e Cotação'!E54="","",IF(AND('Pedido e Cotação'!J54="Dessalinizado",'Pedido e Cotação'!F54=200),Inosina!C44*G$7,""))</f>
        <v/>
      </c>
      <c r="V44" s="262" t="str">
        <f aca="false">IF('Pedido e Cotação'!E54="","",IF(AND('Pedido e Cotação'!J54="Dessalinizado",'Pedido e Cotação'!F54=1000),Inosina!C44*H$7,""))</f>
        <v/>
      </c>
    </row>
    <row r="45" customFormat="false" ht="15.75" hidden="false" customHeight="false" outlineLevel="0" collapsed="false">
      <c r="J45" s="262" t="str">
        <f aca="false">IF('Pedido e Cotação'!E55="","",IF(AND('Pedido e Cotação'!J55="RP-OPC",'Pedido e Cotação'!F55=10,Inosina!C45&lt;=50),Inosina!C45*C$3,IF(AND('Pedido e Cotação'!J55="HPLC",'Pedido e Cotação'!F55=10,Inosina!C45&lt;=50),Inosina!C45*C$7+185,IF(AND('Pedido e Cotação'!J55="RP-OPC",'Pedido e Cotação'!F55=10,Inosina!C45&gt;50,Inosina!C45&lt;=80),Inosina!C45*C$4,IF(AND('Pedido e Cotação'!J55="HPLC",'Pedido e Cotação'!F55=10,Inosina!C45&gt;50,Inosina!C45&lt;=80),Inosina!C45*C$7+185,IF(AND('Pedido e Cotação'!J55="RP-OPC",'Pedido e Cotação'!F55=10,Inosina!C45&gt;80),Inosina!C45*C$5,IF(AND('Pedido e Cotação'!J55="HPLC",'Pedido e Cotação'!F55=10,Inosina!C45&gt;80),Inosina!C45*C$7+185,"")))))))</f>
        <v/>
      </c>
      <c r="K45" s="262" t="str">
        <f aca="false">IF('Pedido e Cotação'!E55="","",IF(AND('Pedido e Cotação'!J55="RP-OPC",'Pedido e Cotação'!F55=25,Inosina!C45&lt;=50),Inosina!C45*D$3,IF(AND('Pedido e Cotação'!J55="HPLC",'Pedido e Cotação'!F55=25,Inosina!C45&lt;=50),Inosina!C45*D$7+185,IF(AND('Pedido e Cotação'!J55="RP-OPC",'Pedido e Cotação'!F55=25,Inosina!C45&gt;50,Inosina!C45&lt;=80),Inosina!C45*D$4,IF(AND('Pedido e Cotação'!J55="HPLC",'Pedido e Cotação'!F55=25,Inosina!C45&gt;50,Inosina!C45&lt;=80),Inosina!C45*D$7+185,IF(AND('Pedido e Cotação'!J55="RP-OPC",'Pedido e Cotação'!F55=25,Inosina!C45&gt;80),Inosina!C45*D$5,IF(AND('Pedido e Cotação'!J55="HPLC",'Pedido e Cotação'!F55=25,Inosina!C45&gt;80),Inosina!C45*D$7+185,"")))))))</f>
        <v/>
      </c>
      <c r="L45" s="262" t="str">
        <f aca="false">IF('Pedido e Cotação'!E55="","",IF(AND('Pedido e Cotação'!J55="RP-OPC",'Pedido e Cotação'!F55=50,Inosina!C45&lt;=50),Inosina!C45*E$3,IF(AND('Pedido e Cotação'!J55="HPLC",'Pedido e Cotação'!F55=50,Inosina!C45&lt;=50),Inosina!C45*E$7+185,IF(AND('Pedido e Cotação'!J55="RP-OPC",'Pedido e Cotação'!F55=50,Inosina!C45&gt;50,Inosina!C45&lt;=80),Inosina!C45*E$4,IF(AND('Pedido e Cotação'!J55="HPLC",'Pedido e Cotação'!F55=50,Inosina!C45&gt;50,Inosina!C45&lt;=80),Inosina!C45*E$7+185,IF(AND('Pedido e Cotação'!J55="RP-OPC",'Pedido e Cotação'!F55=50,Inosina!C45&gt;80),Inosina!C45*E$5,IF(AND('Pedido e Cotação'!J55="HPLC",'Pedido e Cotação'!F55=50,Inosina!C45&gt;80),Inosina!C45*E$7+185,"")))))))</f>
        <v/>
      </c>
      <c r="M45" s="262" t="str">
        <f aca="false">IF('Pedido e Cotação'!E55="","",IF(AND('Pedido e Cotação'!J55="RP-OPC",'Pedido e Cotação'!F55=100,Inosina!C45&lt;=50),Inosina!C45*F$3,IF(AND('Pedido e Cotação'!J55="HPLC",'Pedido e Cotação'!F55=100,Inosina!C45&lt;=50),Inosina!C45*F$7+185,IF(AND('Pedido e Cotação'!J55="RP-OPC",'Pedido e Cotação'!F55=100,Inosina!C45&gt;50,Inosina!C45&lt;=80),Inosina!C45*F$4,IF(AND('Pedido e Cotação'!J55="HPLC",'Pedido e Cotação'!F55=100,Inosina!C45&gt;50,Inosina!C45&lt;=80),Inosina!C45*F$7+185,IF(AND('Pedido e Cotação'!J55="RP-OPC",'Pedido e Cotação'!F55=100,Inosina!C45&gt;80),Inosina!C45*F$5,IF(AND('Pedido e Cotação'!J55="HPLC",'Pedido e Cotação'!F55=100,Inosina!C45&gt;80),Inosina!C45*F$7+185,"")))))))</f>
        <v/>
      </c>
      <c r="N45" s="262" t="str">
        <f aca="false">IF('Pedido e Cotação'!E55="","",IF(AND('Pedido e Cotação'!J55="RP-OPC",'Pedido e Cotação'!F55=200,Inosina!C45&lt;=50),Inosina!C45*G$3,IF(AND('Pedido e Cotação'!J55="HPLC",'Pedido e Cotação'!F55=200,Inosina!C45&lt;=50),Inosina!C45*G$7+185,IF(AND('Pedido e Cotação'!J55="RP-OPC",'Pedido e Cotação'!F55=200,Inosina!C45&gt;50,Inosina!C45&lt;=80),Inosina!C45*G$4,IF(AND('Pedido e Cotação'!J55="HPLC",'Pedido e Cotação'!F55=200,Inosina!C45&gt;50,Inosina!C45&lt;=80),Inosina!C45*G$7+185,IF(AND('Pedido e Cotação'!J55="RP-OPC",'Pedido e Cotação'!F55=200,Inosina!C45&gt;80),Inosina!C45*G$5,IF(AND('Pedido e Cotação'!J55="HPLC",'Pedido e Cotação'!F55=200,Inosina!C45&gt;80),Inosina!C45*G$7+185,"")))))))</f>
        <v/>
      </c>
      <c r="O45" s="262" t="str">
        <f aca="false">IF('Pedido e Cotação'!E55="","",IF(AND('Pedido e Cotação'!J55="RP-OPC",'Pedido e Cotação'!F55=1000,Inosina!C45&lt;=50),Inosina!C45*H$3,IF(AND('Pedido e Cotação'!J55="HPLC",'Pedido e Cotação'!F55=1000,Inosina!C45&lt;=50),Inosina!C45*H$7+185,IF(AND('Pedido e Cotação'!J55="RP-OPC",'Pedido e Cotação'!F55=1000,Inosina!C45&gt;50,Inosina!C45&lt;=80),Inosina!C45*H$4,IF(AND('Pedido e Cotação'!J55="HPLC",'Pedido e Cotação'!F55=1000,Inosina!C45&gt;50,Inosina!C45&lt;=80),Inosina!C45*H$7+185,IF(AND('Pedido e Cotação'!J55="RP-OPC",'Pedido e Cotação'!F55=1000,Inosina!C45&gt;80),Inosina!C45*H$5,IF(AND('Pedido e Cotação'!J55="HPLC",'Pedido e Cotação'!F55=1000,Inosina!C45&gt;80),Inosina!C45*H$7+185,"")))))))</f>
        <v/>
      </c>
      <c r="Q45" s="262" t="str">
        <f aca="false">IF('Pedido e Cotação'!E55="","",IF(AND('Pedido e Cotação'!J55="Dessalinizado",'Pedido e Cotação'!F55=10),Inosina!C45*C$7,""))</f>
        <v/>
      </c>
      <c r="R45" s="262" t="str">
        <f aca="false">IF('Pedido e Cotação'!E55="","",IF(AND('Pedido e Cotação'!J55="Dessalinizado",'Pedido e Cotação'!F55=25),Inosina!C45*D$7,""))</f>
        <v/>
      </c>
      <c r="S45" s="262" t="str">
        <f aca="false">IF('Pedido e Cotação'!E55="","",IF(AND('Pedido e Cotação'!J55="Dessalinizado",'Pedido e Cotação'!F55=50),Inosina!C45*E$7,""))</f>
        <v/>
      </c>
      <c r="T45" s="262" t="str">
        <f aca="false">IF('Pedido e Cotação'!E55="","",IF(AND('Pedido e Cotação'!J55="Dessalinizado",'Pedido e Cotação'!F55=100),Inosina!C45*F$7,""))</f>
        <v/>
      </c>
      <c r="U45" s="262" t="str">
        <f aca="false">IF('Pedido e Cotação'!E55="","",IF(AND('Pedido e Cotação'!J55="Dessalinizado",'Pedido e Cotação'!F55=200),Inosina!C45*G$7,""))</f>
        <v/>
      </c>
      <c r="V45" s="262" t="str">
        <f aca="false">IF('Pedido e Cotação'!E55="","",IF(AND('Pedido e Cotação'!J55="Dessalinizado",'Pedido e Cotação'!F55=1000),Inosina!C45*H$7,""))</f>
        <v/>
      </c>
    </row>
    <row r="46" customFormat="false" ht="15.75" hidden="false" customHeight="false" outlineLevel="0" collapsed="false">
      <c r="J46" s="262" t="str">
        <f aca="false">IF('Pedido e Cotação'!E56="","",IF(AND('Pedido e Cotação'!J56="RP-OPC",'Pedido e Cotação'!F56=10,Inosina!C46&lt;=50),Inosina!C46*C$3,IF(AND('Pedido e Cotação'!J56="HPLC",'Pedido e Cotação'!F56=10,Inosina!C46&lt;=50),Inosina!C46*C$7+185,IF(AND('Pedido e Cotação'!J56="RP-OPC",'Pedido e Cotação'!F56=10,Inosina!C46&gt;50,Inosina!C46&lt;=80),Inosina!C46*C$4,IF(AND('Pedido e Cotação'!J56="HPLC",'Pedido e Cotação'!F56=10,Inosina!C46&gt;50,Inosina!C46&lt;=80),Inosina!C46*C$7+185,IF(AND('Pedido e Cotação'!J56="RP-OPC",'Pedido e Cotação'!F56=10,Inosina!C46&gt;80),Inosina!C46*C$5,IF(AND('Pedido e Cotação'!J56="HPLC",'Pedido e Cotação'!F56=10,Inosina!C46&gt;80),Inosina!C46*C$7+185,"")))))))</f>
        <v/>
      </c>
      <c r="K46" s="262" t="str">
        <f aca="false">IF('Pedido e Cotação'!E56="","",IF(AND('Pedido e Cotação'!J56="RP-OPC",'Pedido e Cotação'!F56=25,Inosina!C46&lt;=50),Inosina!C46*D$3,IF(AND('Pedido e Cotação'!J56="HPLC",'Pedido e Cotação'!F56=25,Inosina!C46&lt;=50),Inosina!C46*D$7+185,IF(AND('Pedido e Cotação'!J56="RP-OPC",'Pedido e Cotação'!F56=25,Inosina!C46&gt;50,Inosina!C46&lt;=80),Inosina!C46*D$4,IF(AND('Pedido e Cotação'!J56="HPLC",'Pedido e Cotação'!F56=25,Inosina!C46&gt;50,Inosina!C46&lt;=80),Inosina!C46*D$7+185,IF(AND('Pedido e Cotação'!J56="RP-OPC",'Pedido e Cotação'!F56=25,Inosina!C46&gt;80),Inosina!C46*D$5,IF(AND('Pedido e Cotação'!J56="HPLC",'Pedido e Cotação'!F56=25,Inosina!C46&gt;80),Inosina!C46*D$7+185,"")))))))</f>
        <v/>
      </c>
      <c r="L46" s="262" t="str">
        <f aca="false">IF('Pedido e Cotação'!E56="","",IF(AND('Pedido e Cotação'!J56="RP-OPC",'Pedido e Cotação'!F56=50,Inosina!C46&lt;=50),Inosina!C46*E$3,IF(AND('Pedido e Cotação'!J56="HPLC",'Pedido e Cotação'!F56=50,Inosina!C46&lt;=50),Inosina!C46*E$7+185,IF(AND('Pedido e Cotação'!J56="RP-OPC",'Pedido e Cotação'!F56=50,Inosina!C46&gt;50,Inosina!C46&lt;=80),Inosina!C46*E$4,IF(AND('Pedido e Cotação'!J56="HPLC",'Pedido e Cotação'!F56=50,Inosina!C46&gt;50,Inosina!C46&lt;=80),Inosina!C46*E$7+185,IF(AND('Pedido e Cotação'!J56="RP-OPC",'Pedido e Cotação'!F56=50,Inosina!C46&gt;80),Inosina!C46*E$5,IF(AND('Pedido e Cotação'!J56="HPLC",'Pedido e Cotação'!F56=50,Inosina!C46&gt;80),Inosina!C46*E$7+185,"")))))))</f>
        <v/>
      </c>
      <c r="M46" s="262" t="str">
        <f aca="false">IF('Pedido e Cotação'!E56="","",IF(AND('Pedido e Cotação'!J56="RP-OPC",'Pedido e Cotação'!F56=100,Inosina!C46&lt;=50),Inosina!C46*F$3,IF(AND('Pedido e Cotação'!J56="HPLC",'Pedido e Cotação'!F56=100,Inosina!C46&lt;=50),Inosina!C46*F$7+185,IF(AND('Pedido e Cotação'!J56="RP-OPC",'Pedido e Cotação'!F56=100,Inosina!C46&gt;50,Inosina!C46&lt;=80),Inosina!C46*F$4,IF(AND('Pedido e Cotação'!J56="HPLC",'Pedido e Cotação'!F56=100,Inosina!C46&gt;50,Inosina!C46&lt;=80),Inosina!C46*F$7+185,IF(AND('Pedido e Cotação'!J56="RP-OPC",'Pedido e Cotação'!F56=100,Inosina!C46&gt;80),Inosina!C46*F$5,IF(AND('Pedido e Cotação'!J56="HPLC",'Pedido e Cotação'!F56=100,Inosina!C46&gt;80),Inosina!C46*F$7+185,"")))))))</f>
        <v/>
      </c>
      <c r="N46" s="262" t="str">
        <f aca="false">IF('Pedido e Cotação'!E56="","",IF(AND('Pedido e Cotação'!J56="RP-OPC",'Pedido e Cotação'!F56=200,Inosina!C46&lt;=50),Inosina!C46*G$3,IF(AND('Pedido e Cotação'!J56="HPLC",'Pedido e Cotação'!F56=200,Inosina!C46&lt;=50),Inosina!C46*G$7+185,IF(AND('Pedido e Cotação'!J56="RP-OPC",'Pedido e Cotação'!F56=200,Inosina!C46&gt;50,Inosina!C46&lt;=80),Inosina!C46*G$4,IF(AND('Pedido e Cotação'!J56="HPLC",'Pedido e Cotação'!F56=200,Inosina!C46&gt;50,Inosina!C46&lt;=80),Inosina!C46*G$7+185,IF(AND('Pedido e Cotação'!J56="RP-OPC",'Pedido e Cotação'!F56=200,Inosina!C46&gt;80),Inosina!C46*G$5,IF(AND('Pedido e Cotação'!J56="HPLC",'Pedido e Cotação'!F56=200,Inosina!C46&gt;80),Inosina!C46*G$7+185,"")))))))</f>
        <v/>
      </c>
      <c r="O46" s="262" t="str">
        <f aca="false">IF('Pedido e Cotação'!E56="","",IF(AND('Pedido e Cotação'!J56="RP-OPC",'Pedido e Cotação'!F56=1000,Inosina!C46&lt;=50),Inosina!C46*H$3,IF(AND('Pedido e Cotação'!J56="HPLC",'Pedido e Cotação'!F56=1000,Inosina!C46&lt;=50),Inosina!C46*H$7+185,IF(AND('Pedido e Cotação'!J56="RP-OPC",'Pedido e Cotação'!F56=1000,Inosina!C46&gt;50,Inosina!C46&lt;=80),Inosina!C46*H$4,IF(AND('Pedido e Cotação'!J56="HPLC",'Pedido e Cotação'!F56=1000,Inosina!C46&gt;50,Inosina!C46&lt;=80),Inosina!C46*H$7+185,IF(AND('Pedido e Cotação'!J56="RP-OPC",'Pedido e Cotação'!F56=1000,Inosina!C46&gt;80),Inosina!C46*H$5,IF(AND('Pedido e Cotação'!J56="HPLC",'Pedido e Cotação'!F56=1000,Inosina!C46&gt;80),Inosina!C46*H$7+185,"")))))))</f>
        <v/>
      </c>
      <c r="Q46" s="262" t="str">
        <f aca="false">IF('Pedido e Cotação'!E56="","",IF(AND('Pedido e Cotação'!J56="Dessalinizado",'Pedido e Cotação'!F56=10),Inosina!C46*C$7,""))</f>
        <v/>
      </c>
      <c r="R46" s="262" t="str">
        <f aca="false">IF('Pedido e Cotação'!E56="","",IF(AND('Pedido e Cotação'!J56="Dessalinizado",'Pedido e Cotação'!F56=25),Inosina!C46*D$7,""))</f>
        <v/>
      </c>
      <c r="S46" s="262" t="str">
        <f aca="false">IF('Pedido e Cotação'!E56="","",IF(AND('Pedido e Cotação'!J56="Dessalinizado",'Pedido e Cotação'!F56=50),Inosina!C46*E$7,""))</f>
        <v/>
      </c>
      <c r="T46" s="262" t="str">
        <f aca="false">IF('Pedido e Cotação'!E56="","",IF(AND('Pedido e Cotação'!J56="Dessalinizado",'Pedido e Cotação'!F56=100),Inosina!C46*F$7,""))</f>
        <v/>
      </c>
      <c r="U46" s="262" t="str">
        <f aca="false">IF('Pedido e Cotação'!E56="","",IF(AND('Pedido e Cotação'!J56="Dessalinizado",'Pedido e Cotação'!F56=200),Inosina!C46*G$7,""))</f>
        <v/>
      </c>
      <c r="V46" s="262" t="str">
        <f aca="false">IF('Pedido e Cotação'!E56="","",IF(AND('Pedido e Cotação'!J56="Dessalinizado",'Pedido e Cotação'!F56=1000),Inosina!C46*H$7,""))</f>
        <v/>
      </c>
    </row>
    <row r="47" customFormat="false" ht="15.75" hidden="false" customHeight="false" outlineLevel="0" collapsed="false">
      <c r="J47" s="262" t="str">
        <f aca="false">IF('Pedido e Cotação'!E57="","",IF(AND('Pedido e Cotação'!J57="RP-OPC",'Pedido e Cotação'!F57=10,Inosina!C47&lt;=50),Inosina!C47*C$3,IF(AND('Pedido e Cotação'!J57="HPLC",'Pedido e Cotação'!F57=10,Inosina!C47&lt;=50),Inosina!C47*C$7+185,IF(AND('Pedido e Cotação'!J57="RP-OPC",'Pedido e Cotação'!F57=10,Inosina!C47&gt;50,Inosina!C47&lt;=80),Inosina!C47*C$4,IF(AND('Pedido e Cotação'!J57="HPLC",'Pedido e Cotação'!F57=10,Inosina!C47&gt;50,Inosina!C47&lt;=80),Inosina!C47*C$7+185,IF(AND('Pedido e Cotação'!J57="RP-OPC",'Pedido e Cotação'!F57=10,Inosina!C47&gt;80),Inosina!C47*C$5,IF(AND('Pedido e Cotação'!J57="HPLC",'Pedido e Cotação'!F57=10,Inosina!C47&gt;80),Inosina!C47*C$7+185,"")))))))</f>
        <v/>
      </c>
      <c r="K47" s="262" t="str">
        <f aca="false">IF('Pedido e Cotação'!E57="","",IF(AND('Pedido e Cotação'!J57="RP-OPC",'Pedido e Cotação'!F57=25,Inosina!C47&lt;=50),Inosina!C47*D$3,IF(AND('Pedido e Cotação'!J57="HPLC",'Pedido e Cotação'!F57=25,Inosina!C47&lt;=50),Inosina!C47*D$7+185,IF(AND('Pedido e Cotação'!J57="RP-OPC",'Pedido e Cotação'!F57=25,Inosina!C47&gt;50,Inosina!C47&lt;=80),Inosina!C47*D$4,IF(AND('Pedido e Cotação'!J57="HPLC",'Pedido e Cotação'!F57=25,Inosina!C47&gt;50,Inosina!C47&lt;=80),Inosina!C47*D$7+185,IF(AND('Pedido e Cotação'!J57="RP-OPC",'Pedido e Cotação'!F57=25,Inosina!C47&gt;80),Inosina!C47*D$5,IF(AND('Pedido e Cotação'!J57="HPLC",'Pedido e Cotação'!F57=25,Inosina!C47&gt;80),Inosina!C47*D$7+185,"")))))))</f>
        <v/>
      </c>
      <c r="L47" s="262" t="str">
        <f aca="false">IF('Pedido e Cotação'!E57="","",IF(AND('Pedido e Cotação'!J57="RP-OPC",'Pedido e Cotação'!F57=50,Inosina!C47&lt;=50),Inosina!C47*E$3,IF(AND('Pedido e Cotação'!J57="HPLC",'Pedido e Cotação'!F57=50,Inosina!C47&lt;=50),Inosina!C47*E$7+185,IF(AND('Pedido e Cotação'!J57="RP-OPC",'Pedido e Cotação'!F57=50,Inosina!C47&gt;50,Inosina!C47&lt;=80),Inosina!C47*E$4,IF(AND('Pedido e Cotação'!J57="HPLC",'Pedido e Cotação'!F57=50,Inosina!C47&gt;50,Inosina!C47&lt;=80),Inosina!C47*E$7+185,IF(AND('Pedido e Cotação'!J57="RP-OPC",'Pedido e Cotação'!F57=50,Inosina!C47&gt;80),Inosina!C47*E$5,IF(AND('Pedido e Cotação'!J57="HPLC",'Pedido e Cotação'!F57=50,Inosina!C47&gt;80),Inosina!C47*E$7+185,"")))))))</f>
        <v/>
      </c>
      <c r="M47" s="262" t="str">
        <f aca="false">IF('Pedido e Cotação'!E57="","",IF(AND('Pedido e Cotação'!J57="RP-OPC",'Pedido e Cotação'!F57=100,Inosina!C47&lt;=50),Inosina!C47*F$3,IF(AND('Pedido e Cotação'!J57="HPLC",'Pedido e Cotação'!F57=100,Inosina!C47&lt;=50),Inosina!C47*F$7+185,IF(AND('Pedido e Cotação'!J57="RP-OPC",'Pedido e Cotação'!F57=100,Inosina!C47&gt;50,Inosina!C47&lt;=80),Inosina!C47*F$4,IF(AND('Pedido e Cotação'!J57="HPLC",'Pedido e Cotação'!F57=100,Inosina!C47&gt;50,Inosina!C47&lt;=80),Inosina!C47*F$7+185,IF(AND('Pedido e Cotação'!J57="RP-OPC",'Pedido e Cotação'!F57=100,Inosina!C47&gt;80),Inosina!C47*F$5,IF(AND('Pedido e Cotação'!J57="HPLC",'Pedido e Cotação'!F57=100,Inosina!C47&gt;80),Inosina!C47*F$7+185,"")))))))</f>
        <v/>
      </c>
      <c r="N47" s="262" t="str">
        <f aca="false">IF('Pedido e Cotação'!E57="","",IF(AND('Pedido e Cotação'!J57="RP-OPC",'Pedido e Cotação'!F57=200,Inosina!C47&lt;=50),Inosina!C47*G$3,IF(AND('Pedido e Cotação'!J57="HPLC",'Pedido e Cotação'!F57=200,Inosina!C47&lt;=50),Inosina!C47*G$7+185,IF(AND('Pedido e Cotação'!J57="RP-OPC",'Pedido e Cotação'!F57=200,Inosina!C47&gt;50,Inosina!C47&lt;=80),Inosina!C47*G$4,IF(AND('Pedido e Cotação'!J57="HPLC",'Pedido e Cotação'!F57=200,Inosina!C47&gt;50,Inosina!C47&lt;=80),Inosina!C47*G$7+185,IF(AND('Pedido e Cotação'!J57="RP-OPC",'Pedido e Cotação'!F57=200,Inosina!C47&gt;80),Inosina!C47*G$5,IF(AND('Pedido e Cotação'!J57="HPLC",'Pedido e Cotação'!F57=200,Inosina!C47&gt;80),Inosina!C47*G$7+185,"")))))))</f>
        <v/>
      </c>
      <c r="O47" s="262" t="str">
        <f aca="false">IF('Pedido e Cotação'!E57="","",IF(AND('Pedido e Cotação'!J57="RP-OPC",'Pedido e Cotação'!F57=1000,Inosina!C47&lt;=50),Inosina!C47*H$3,IF(AND('Pedido e Cotação'!J57="HPLC",'Pedido e Cotação'!F57=1000,Inosina!C47&lt;=50),Inosina!C47*H$7+185,IF(AND('Pedido e Cotação'!J57="RP-OPC",'Pedido e Cotação'!F57=1000,Inosina!C47&gt;50,Inosina!C47&lt;=80),Inosina!C47*H$4,IF(AND('Pedido e Cotação'!J57="HPLC",'Pedido e Cotação'!F57=1000,Inosina!C47&gt;50,Inosina!C47&lt;=80),Inosina!C47*H$7+185,IF(AND('Pedido e Cotação'!J57="RP-OPC",'Pedido e Cotação'!F57=1000,Inosina!C47&gt;80),Inosina!C47*H$5,IF(AND('Pedido e Cotação'!J57="HPLC",'Pedido e Cotação'!F57=1000,Inosina!C47&gt;80),Inosina!C47*H$7+185,"")))))))</f>
        <v/>
      </c>
      <c r="Q47" s="262" t="str">
        <f aca="false">IF('Pedido e Cotação'!E57="","",IF(AND('Pedido e Cotação'!J57="Dessalinizado",'Pedido e Cotação'!F57=10),Inosina!C47*C$7,""))</f>
        <v/>
      </c>
      <c r="R47" s="262" t="str">
        <f aca="false">IF('Pedido e Cotação'!E57="","",IF(AND('Pedido e Cotação'!J57="Dessalinizado",'Pedido e Cotação'!F57=25),Inosina!C47*D$7,""))</f>
        <v/>
      </c>
      <c r="S47" s="262" t="str">
        <f aca="false">IF('Pedido e Cotação'!E57="","",IF(AND('Pedido e Cotação'!J57="Dessalinizado",'Pedido e Cotação'!F57=50),Inosina!C47*E$7,""))</f>
        <v/>
      </c>
      <c r="T47" s="262" t="str">
        <f aca="false">IF('Pedido e Cotação'!E57="","",IF(AND('Pedido e Cotação'!J57="Dessalinizado",'Pedido e Cotação'!F57=100),Inosina!C47*F$7,""))</f>
        <v/>
      </c>
      <c r="U47" s="262" t="str">
        <f aca="false">IF('Pedido e Cotação'!E57="","",IF(AND('Pedido e Cotação'!J57="Dessalinizado",'Pedido e Cotação'!F57=200),Inosina!C47*G$7,""))</f>
        <v/>
      </c>
      <c r="V47" s="262" t="str">
        <f aca="false">IF('Pedido e Cotação'!E57="","",IF(AND('Pedido e Cotação'!J57="Dessalinizado",'Pedido e Cotação'!F57=1000),Inosina!C47*H$7,""))</f>
        <v/>
      </c>
    </row>
    <row r="48" customFormat="false" ht="15.75" hidden="false" customHeight="false" outlineLevel="0" collapsed="false">
      <c r="J48" s="262" t="str">
        <f aca="false">IF('Pedido e Cotação'!E58="","",IF(AND('Pedido e Cotação'!J58="RP-OPC",'Pedido e Cotação'!F58=10,Inosina!C48&lt;=50),Inosina!C48*C$3,IF(AND('Pedido e Cotação'!J58="HPLC",'Pedido e Cotação'!F58=10,Inosina!C48&lt;=50),Inosina!C48*C$7+185,IF(AND('Pedido e Cotação'!J58="RP-OPC",'Pedido e Cotação'!F58=10,Inosina!C48&gt;50,Inosina!C48&lt;=80),Inosina!C48*C$4,IF(AND('Pedido e Cotação'!J58="HPLC",'Pedido e Cotação'!F58=10,Inosina!C48&gt;50,Inosina!C48&lt;=80),Inosina!C48*C$7+185,IF(AND('Pedido e Cotação'!J58="RP-OPC",'Pedido e Cotação'!F58=10,Inosina!C48&gt;80),Inosina!C48*C$5,IF(AND('Pedido e Cotação'!J58="HPLC",'Pedido e Cotação'!F58=10,Inosina!C48&gt;80),Inosina!C48*C$7+185,"")))))))</f>
        <v/>
      </c>
      <c r="K48" s="262" t="str">
        <f aca="false">IF('Pedido e Cotação'!E58="","",IF(AND('Pedido e Cotação'!J58="RP-OPC",'Pedido e Cotação'!F58=25,Inosina!C48&lt;=50),Inosina!C48*D$3,IF(AND('Pedido e Cotação'!J58="HPLC",'Pedido e Cotação'!F58=25,Inosina!C48&lt;=50),Inosina!C48*D$7+185,IF(AND('Pedido e Cotação'!J58="RP-OPC",'Pedido e Cotação'!F58=25,Inosina!C48&gt;50,Inosina!C48&lt;=80),Inosina!C48*D$4,IF(AND('Pedido e Cotação'!J58="HPLC",'Pedido e Cotação'!F58=25,Inosina!C48&gt;50,Inosina!C48&lt;=80),Inosina!C48*D$7+185,IF(AND('Pedido e Cotação'!J58="RP-OPC",'Pedido e Cotação'!F58=25,Inosina!C48&gt;80),Inosina!C48*D$5,IF(AND('Pedido e Cotação'!J58="HPLC",'Pedido e Cotação'!F58=25,Inosina!C48&gt;80),Inosina!C48*D$7+185,"")))))))</f>
        <v/>
      </c>
      <c r="L48" s="262" t="str">
        <f aca="false">IF('Pedido e Cotação'!E58="","",IF(AND('Pedido e Cotação'!J58="RP-OPC",'Pedido e Cotação'!F58=50,Inosina!C48&lt;=50),Inosina!C48*E$3,IF(AND('Pedido e Cotação'!J58="HPLC",'Pedido e Cotação'!F58=50,Inosina!C48&lt;=50),Inosina!C48*E$7+185,IF(AND('Pedido e Cotação'!J58="RP-OPC",'Pedido e Cotação'!F58=50,Inosina!C48&gt;50,Inosina!C48&lt;=80),Inosina!C48*E$4,IF(AND('Pedido e Cotação'!J58="HPLC",'Pedido e Cotação'!F58=50,Inosina!C48&gt;50,Inosina!C48&lt;=80),Inosina!C48*E$7+185,IF(AND('Pedido e Cotação'!J58="RP-OPC",'Pedido e Cotação'!F58=50,Inosina!C48&gt;80),Inosina!C48*E$5,IF(AND('Pedido e Cotação'!J58="HPLC",'Pedido e Cotação'!F58=50,Inosina!C48&gt;80),Inosina!C48*E$7+185,"")))))))</f>
        <v/>
      </c>
      <c r="M48" s="262" t="str">
        <f aca="false">IF('Pedido e Cotação'!E58="","",IF(AND('Pedido e Cotação'!J58="RP-OPC",'Pedido e Cotação'!F58=100,Inosina!C48&lt;=50),Inosina!C48*F$3,IF(AND('Pedido e Cotação'!J58="HPLC",'Pedido e Cotação'!F58=100,Inosina!C48&lt;=50),Inosina!C48*F$7+185,IF(AND('Pedido e Cotação'!J58="RP-OPC",'Pedido e Cotação'!F58=100,Inosina!C48&gt;50,Inosina!C48&lt;=80),Inosina!C48*F$4,IF(AND('Pedido e Cotação'!J58="HPLC",'Pedido e Cotação'!F58=100,Inosina!C48&gt;50,Inosina!C48&lt;=80),Inosina!C48*F$7+185,IF(AND('Pedido e Cotação'!J58="RP-OPC",'Pedido e Cotação'!F58=100,Inosina!C48&gt;80),Inosina!C48*F$5,IF(AND('Pedido e Cotação'!J58="HPLC",'Pedido e Cotação'!F58=100,Inosina!C48&gt;80),Inosina!C48*F$7+185,"")))))))</f>
        <v/>
      </c>
      <c r="N48" s="262" t="str">
        <f aca="false">IF('Pedido e Cotação'!E58="","",IF(AND('Pedido e Cotação'!J58="RP-OPC",'Pedido e Cotação'!F58=200,Inosina!C48&lt;=50),Inosina!C48*G$3,IF(AND('Pedido e Cotação'!J58="HPLC",'Pedido e Cotação'!F58=200,Inosina!C48&lt;=50),Inosina!C48*G$7+185,IF(AND('Pedido e Cotação'!J58="RP-OPC",'Pedido e Cotação'!F58=200,Inosina!C48&gt;50,Inosina!C48&lt;=80),Inosina!C48*G$4,IF(AND('Pedido e Cotação'!J58="HPLC",'Pedido e Cotação'!F58=200,Inosina!C48&gt;50,Inosina!C48&lt;=80),Inosina!C48*G$7+185,IF(AND('Pedido e Cotação'!J58="RP-OPC",'Pedido e Cotação'!F58=200,Inosina!C48&gt;80),Inosina!C48*G$5,IF(AND('Pedido e Cotação'!J58="HPLC",'Pedido e Cotação'!F58=200,Inosina!C48&gt;80),Inosina!C48*G$7+185,"")))))))</f>
        <v/>
      </c>
      <c r="O48" s="262" t="str">
        <f aca="false">IF('Pedido e Cotação'!E58="","",IF(AND('Pedido e Cotação'!J58="RP-OPC",'Pedido e Cotação'!F58=1000,Inosina!C48&lt;=50),Inosina!C48*H$3,IF(AND('Pedido e Cotação'!J58="HPLC",'Pedido e Cotação'!F58=1000,Inosina!C48&lt;=50),Inosina!C48*H$7+185,IF(AND('Pedido e Cotação'!J58="RP-OPC",'Pedido e Cotação'!F58=1000,Inosina!C48&gt;50,Inosina!C48&lt;=80),Inosina!C48*H$4,IF(AND('Pedido e Cotação'!J58="HPLC",'Pedido e Cotação'!F58=1000,Inosina!C48&gt;50,Inosina!C48&lt;=80),Inosina!C48*H$7+185,IF(AND('Pedido e Cotação'!J58="RP-OPC",'Pedido e Cotação'!F58=1000,Inosina!C48&gt;80),Inosina!C48*H$5,IF(AND('Pedido e Cotação'!J58="HPLC",'Pedido e Cotação'!F58=1000,Inosina!C48&gt;80),Inosina!C48*H$7+185,"")))))))</f>
        <v/>
      </c>
      <c r="Q48" s="262" t="str">
        <f aca="false">IF('Pedido e Cotação'!E58="","",IF(AND('Pedido e Cotação'!J58="Dessalinizado",'Pedido e Cotação'!F58=10),Inosina!C48*C$7,""))</f>
        <v/>
      </c>
      <c r="R48" s="262" t="str">
        <f aca="false">IF('Pedido e Cotação'!E58="","",IF(AND('Pedido e Cotação'!J58="Dessalinizado",'Pedido e Cotação'!F58=25),Inosina!C48*D$7,""))</f>
        <v/>
      </c>
      <c r="S48" s="262" t="str">
        <f aca="false">IF('Pedido e Cotação'!E58="","",IF(AND('Pedido e Cotação'!J58="Dessalinizado",'Pedido e Cotação'!F58=50),Inosina!C48*E$7,""))</f>
        <v/>
      </c>
      <c r="T48" s="262" t="str">
        <f aca="false">IF('Pedido e Cotação'!E58="","",IF(AND('Pedido e Cotação'!J58="Dessalinizado",'Pedido e Cotação'!F58=100),Inosina!C48*F$7,""))</f>
        <v/>
      </c>
      <c r="U48" s="262" t="str">
        <f aca="false">IF('Pedido e Cotação'!E58="","",IF(AND('Pedido e Cotação'!J58="Dessalinizado",'Pedido e Cotação'!F58=200),Inosina!C48*G$7,""))</f>
        <v/>
      </c>
      <c r="V48" s="262" t="str">
        <f aca="false">IF('Pedido e Cotação'!E58="","",IF(AND('Pedido e Cotação'!J58="Dessalinizado",'Pedido e Cotação'!F58=1000),Inosina!C48*H$7,""))</f>
        <v/>
      </c>
    </row>
    <row r="49" customFormat="false" ht="15.75" hidden="false" customHeight="false" outlineLevel="0" collapsed="false">
      <c r="J49" s="262" t="str">
        <f aca="false">IF('Pedido e Cotação'!E59="","",IF(AND('Pedido e Cotação'!J59="RP-OPC",'Pedido e Cotação'!F59=10,Inosina!C49&lt;=50),Inosina!C49*C$3,IF(AND('Pedido e Cotação'!J59="HPLC",'Pedido e Cotação'!F59=10,Inosina!C49&lt;=50),Inosina!C49*C$7+185,IF(AND('Pedido e Cotação'!J59="RP-OPC",'Pedido e Cotação'!F59=10,Inosina!C49&gt;50,Inosina!C49&lt;=80),Inosina!C49*C$4,IF(AND('Pedido e Cotação'!J59="HPLC",'Pedido e Cotação'!F59=10,Inosina!C49&gt;50,Inosina!C49&lt;=80),Inosina!C49*C$7+185,IF(AND('Pedido e Cotação'!J59="RP-OPC",'Pedido e Cotação'!F59=10,Inosina!C49&gt;80),Inosina!C49*C$5,IF(AND('Pedido e Cotação'!J59="HPLC",'Pedido e Cotação'!F59=10,Inosina!C49&gt;80),Inosina!C49*C$7+185,"")))))))</f>
        <v/>
      </c>
      <c r="K49" s="262" t="str">
        <f aca="false">IF('Pedido e Cotação'!E59="","",IF(AND('Pedido e Cotação'!J59="RP-OPC",'Pedido e Cotação'!F59=25,Inosina!C49&lt;=50),Inosina!C49*D$3,IF(AND('Pedido e Cotação'!J59="HPLC",'Pedido e Cotação'!F59=25,Inosina!C49&lt;=50),Inosina!C49*D$7+185,IF(AND('Pedido e Cotação'!J59="RP-OPC",'Pedido e Cotação'!F59=25,Inosina!C49&gt;50,Inosina!C49&lt;=80),Inosina!C49*D$4,IF(AND('Pedido e Cotação'!J59="HPLC",'Pedido e Cotação'!F59=25,Inosina!C49&gt;50,Inosina!C49&lt;=80),Inosina!C49*D$7+185,IF(AND('Pedido e Cotação'!J59="RP-OPC",'Pedido e Cotação'!F59=25,Inosina!C49&gt;80),Inosina!C49*D$5,IF(AND('Pedido e Cotação'!J59="HPLC",'Pedido e Cotação'!F59=25,Inosina!C49&gt;80),Inosina!C49*D$7+185,"")))))))</f>
        <v/>
      </c>
      <c r="L49" s="262" t="str">
        <f aca="false">IF('Pedido e Cotação'!E59="","",IF(AND('Pedido e Cotação'!J59="RP-OPC",'Pedido e Cotação'!F59=50,Inosina!C49&lt;=50),Inosina!C49*E$3,IF(AND('Pedido e Cotação'!J59="HPLC",'Pedido e Cotação'!F59=50,Inosina!C49&lt;=50),Inosina!C49*E$7+185,IF(AND('Pedido e Cotação'!J59="RP-OPC",'Pedido e Cotação'!F59=50,Inosina!C49&gt;50,Inosina!C49&lt;=80),Inosina!C49*E$4,IF(AND('Pedido e Cotação'!J59="HPLC",'Pedido e Cotação'!F59=50,Inosina!C49&gt;50,Inosina!C49&lt;=80),Inosina!C49*E$7+185,IF(AND('Pedido e Cotação'!J59="RP-OPC",'Pedido e Cotação'!F59=50,Inosina!C49&gt;80),Inosina!C49*E$5,IF(AND('Pedido e Cotação'!J59="HPLC",'Pedido e Cotação'!F59=50,Inosina!C49&gt;80),Inosina!C49*E$7+185,"")))))))</f>
        <v/>
      </c>
      <c r="M49" s="262" t="str">
        <f aca="false">IF('Pedido e Cotação'!E59="","",IF(AND('Pedido e Cotação'!J59="RP-OPC",'Pedido e Cotação'!F59=100,Inosina!C49&lt;=50),Inosina!C49*F$3,IF(AND('Pedido e Cotação'!J59="HPLC",'Pedido e Cotação'!F59=100,Inosina!C49&lt;=50),Inosina!C49*F$7+185,IF(AND('Pedido e Cotação'!J59="RP-OPC",'Pedido e Cotação'!F59=100,Inosina!C49&gt;50,Inosina!C49&lt;=80),Inosina!C49*F$4,IF(AND('Pedido e Cotação'!J59="HPLC",'Pedido e Cotação'!F59=100,Inosina!C49&gt;50,Inosina!C49&lt;=80),Inosina!C49*F$7+185,IF(AND('Pedido e Cotação'!J59="RP-OPC",'Pedido e Cotação'!F59=100,Inosina!C49&gt;80),Inosina!C49*F$5,IF(AND('Pedido e Cotação'!J59="HPLC",'Pedido e Cotação'!F59=100,Inosina!C49&gt;80),Inosina!C49*F$7+185,"")))))))</f>
        <v/>
      </c>
      <c r="N49" s="262" t="str">
        <f aca="false">IF('Pedido e Cotação'!E59="","",IF(AND('Pedido e Cotação'!J59="RP-OPC",'Pedido e Cotação'!F59=200,Inosina!C49&lt;=50),Inosina!C49*G$3,IF(AND('Pedido e Cotação'!J59="HPLC",'Pedido e Cotação'!F59=200,Inosina!C49&lt;=50),Inosina!C49*G$7+185,IF(AND('Pedido e Cotação'!J59="RP-OPC",'Pedido e Cotação'!F59=200,Inosina!C49&gt;50,Inosina!C49&lt;=80),Inosina!C49*G$4,IF(AND('Pedido e Cotação'!J59="HPLC",'Pedido e Cotação'!F59=200,Inosina!C49&gt;50,Inosina!C49&lt;=80),Inosina!C49*G$7+185,IF(AND('Pedido e Cotação'!J59="RP-OPC",'Pedido e Cotação'!F59=200,Inosina!C49&gt;80),Inosina!C49*G$5,IF(AND('Pedido e Cotação'!J59="HPLC",'Pedido e Cotação'!F59=200,Inosina!C49&gt;80),Inosina!C49*G$7+185,"")))))))</f>
        <v/>
      </c>
      <c r="O49" s="262" t="str">
        <f aca="false">IF('Pedido e Cotação'!E59="","",IF(AND('Pedido e Cotação'!J59="RP-OPC",'Pedido e Cotação'!F59=1000,Inosina!C49&lt;=50),Inosina!C49*H$3,IF(AND('Pedido e Cotação'!J59="HPLC",'Pedido e Cotação'!F59=1000,Inosina!C49&lt;=50),Inosina!C49*H$7+185,IF(AND('Pedido e Cotação'!J59="RP-OPC",'Pedido e Cotação'!F59=1000,Inosina!C49&gt;50,Inosina!C49&lt;=80),Inosina!C49*H$4,IF(AND('Pedido e Cotação'!J59="HPLC",'Pedido e Cotação'!F59=1000,Inosina!C49&gt;50,Inosina!C49&lt;=80),Inosina!C49*H$7+185,IF(AND('Pedido e Cotação'!J59="RP-OPC",'Pedido e Cotação'!F59=1000,Inosina!C49&gt;80),Inosina!C49*H$5,IF(AND('Pedido e Cotação'!J59="HPLC",'Pedido e Cotação'!F59=1000,Inosina!C49&gt;80),Inosina!C49*H$7+185,"")))))))</f>
        <v/>
      </c>
      <c r="Q49" s="262" t="str">
        <f aca="false">IF('Pedido e Cotação'!E59="","",IF(AND('Pedido e Cotação'!J59="Dessalinizado",'Pedido e Cotação'!F59=10),Inosina!C49*C$7,""))</f>
        <v/>
      </c>
      <c r="R49" s="262" t="str">
        <f aca="false">IF('Pedido e Cotação'!E59="","",IF(AND('Pedido e Cotação'!J59="Dessalinizado",'Pedido e Cotação'!F59=25),Inosina!C49*D$7,""))</f>
        <v/>
      </c>
      <c r="S49" s="262" t="str">
        <f aca="false">IF('Pedido e Cotação'!E59="","",IF(AND('Pedido e Cotação'!J59="Dessalinizado",'Pedido e Cotação'!F59=50),Inosina!C49*E$7,""))</f>
        <v/>
      </c>
      <c r="T49" s="262" t="str">
        <f aca="false">IF('Pedido e Cotação'!E59="","",IF(AND('Pedido e Cotação'!J59="Dessalinizado",'Pedido e Cotação'!F59=100),Inosina!C49*F$7,""))</f>
        <v/>
      </c>
      <c r="U49" s="262" t="str">
        <f aca="false">IF('Pedido e Cotação'!E59="","",IF(AND('Pedido e Cotação'!J59="Dessalinizado",'Pedido e Cotação'!F59=200),Inosina!C49*G$7,""))</f>
        <v/>
      </c>
      <c r="V49" s="262" t="str">
        <f aca="false">IF('Pedido e Cotação'!E59="","",IF(AND('Pedido e Cotação'!J59="Dessalinizado",'Pedido e Cotação'!F59=1000),Inosina!C49*H$7,""))</f>
        <v/>
      </c>
    </row>
    <row r="50" customFormat="false" ht="15.75" hidden="false" customHeight="false" outlineLevel="0" collapsed="false">
      <c r="J50" s="262" t="str">
        <f aca="false">IF('Pedido e Cotação'!E60="","",IF(AND('Pedido e Cotação'!J60="RP-OPC",'Pedido e Cotação'!F60=10,Inosina!C50&lt;=50),Inosina!C50*C$3,IF(AND('Pedido e Cotação'!J60="HPLC",'Pedido e Cotação'!F60=10,Inosina!C50&lt;=50),Inosina!C50*C$7+185,IF(AND('Pedido e Cotação'!J60="RP-OPC",'Pedido e Cotação'!F60=10,Inosina!C50&gt;50,Inosina!C50&lt;=80),Inosina!C50*C$4,IF(AND('Pedido e Cotação'!J60="HPLC",'Pedido e Cotação'!F60=10,Inosina!C50&gt;50,Inosina!C50&lt;=80),Inosina!C50*C$7+185,IF(AND('Pedido e Cotação'!J60="RP-OPC",'Pedido e Cotação'!F60=10,Inosina!C50&gt;80),Inosina!C50*C$5,IF(AND('Pedido e Cotação'!J60="HPLC",'Pedido e Cotação'!F60=10,Inosina!C50&gt;80),Inosina!C50*C$7+185,"")))))))</f>
        <v/>
      </c>
      <c r="K50" s="262" t="str">
        <f aca="false">IF('Pedido e Cotação'!E60="","",IF(AND('Pedido e Cotação'!J60="RP-OPC",'Pedido e Cotação'!F60=25,Inosina!C50&lt;=50),Inosina!C50*D$3,IF(AND('Pedido e Cotação'!J60="HPLC",'Pedido e Cotação'!F60=25,Inosina!C50&lt;=50),Inosina!C50*D$7+185,IF(AND('Pedido e Cotação'!J60="RP-OPC",'Pedido e Cotação'!F60=25,Inosina!C50&gt;50,Inosina!C50&lt;=80),Inosina!C50*D$4,IF(AND('Pedido e Cotação'!J60="HPLC",'Pedido e Cotação'!F60=25,Inosina!C50&gt;50,Inosina!C50&lt;=80),Inosina!C50*D$7+185,IF(AND('Pedido e Cotação'!J60="RP-OPC",'Pedido e Cotação'!F60=25,Inosina!C50&gt;80),Inosina!C50*D$5,IF(AND('Pedido e Cotação'!J60="HPLC",'Pedido e Cotação'!F60=25,Inosina!C50&gt;80),Inosina!C50*D$7+185,"")))))))</f>
        <v/>
      </c>
      <c r="L50" s="262" t="str">
        <f aca="false">IF('Pedido e Cotação'!E60="","",IF(AND('Pedido e Cotação'!J60="RP-OPC",'Pedido e Cotação'!F60=50,Inosina!C50&lt;=50),Inosina!C50*E$3,IF(AND('Pedido e Cotação'!J60="HPLC",'Pedido e Cotação'!F60=50,Inosina!C50&lt;=50),Inosina!C50*E$7+185,IF(AND('Pedido e Cotação'!J60="RP-OPC",'Pedido e Cotação'!F60=50,Inosina!C50&gt;50,Inosina!C50&lt;=80),Inosina!C50*E$4,IF(AND('Pedido e Cotação'!J60="HPLC",'Pedido e Cotação'!F60=50,Inosina!C50&gt;50,Inosina!C50&lt;=80),Inosina!C50*E$7+185,IF(AND('Pedido e Cotação'!J60="RP-OPC",'Pedido e Cotação'!F60=50,Inosina!C50&gt;80),Inosina!C50*E$5,IF(AND('Pedido e Cotação'!J60="HPLC",'Pedido e Cotação'!F60=50,Inosina!C50&gt;80),Inosina!C50*E$7+185,"")))))))</f>
        <v/>
      </c>
      <c r="M50" s="262" t="str">
        <f aca="false">IF('Pedido e Cotação'!E60="","",IF(AND('Pedido e Cotação'!J60="RP-OPC",'Pedido e Cotação'!F60=100,Inosina!C50&lt;=50),Inosina!C50*F$3,IF(AND('Pedido e Cotação'!J60="HPLC",'Pedido e Cotação'!F60=100,Inosina!C50&lt;=50),Inosina!C50*F$7+185,IF(AND('Pedido e Cotação'!J60="RP-OPC",'Pedido e Cotação'!F60=100,Inosina!C50&gt;50,Inosina!C50&lt;=80),Inosina!C50*F$4,IF(AND('Pedido e Cotação'!J60="HPLC",'Pedido e Cotação'!F60=100,Inosina!C50&gt;50,Inosina!C50&lt;=80),Inosina!C50*F$7+185,IF(AND('Pedido e Cotação'!J60="RP-OPC",'Pedido e Cotação'!F60=100,Inosina!C50&gt;80),Inosina!C50*F$5,IF(AND('Pedido e Cotação'!J60="HPLC",'Pedido e Cotação'!F60=100,Inosina!C50&gt;80),Inosina!C50*F$7+185,"")))))))</f>
        <v/>
      </c>
      <c r="N50" s="262" t="str">
        <f aca="false">IF('Pedido e Cotação'!E60="","",IF(AND('Pedido e Cotação'!J60="RP-OPC",'Pedido e Cotação'!F60=200,Inosina!C50&lt;=50),Inosina!C50*G$3,IF(AND('Pedido e Cotação'!J60="HPLC",'Pedido e Cotação'!F60=200,Inosina!C50&lt;=50),Inosina!C50*G$7+185,IF(AND('Pedido e Cotação'!J60="RP-OPC",'Pedido e Cotação'!F60=200,Inosina!C50&gt;50,Inosina!C50&lt;=80),Inosina!C50*G$4,IF(AND('Pedido e Cotação'!J60="HPLC",'Pedido e Cotação'!F60=200,Inosina!C50&gt;50,Inosina!C50&lt;=80),Inosina!C50*G$7+185,IF(AND('Pedido e Cotação'!J60="RP-OPC",'Pedido e Cotação'!F60=200,Inosina!C50&gt;80),Inosina!C50*G$5,IF(AND('Pedido e Cotação'!J60="HPLC",'Pedido e Cotação'!F60=200,Inosina!C50&gt;80),Inosina!C50*G$7+185,"")))))))</f>
        <v/>
      </c>
      <c r="O50" s="262" t="str">
        <f aca="false">IF('Pedido e Cotação'!E60="","",IF(AND('Pedido e Cotação'!J60="RP-OPC",'Pedido e Cotação'!F60=1000,Inosina!C50&lt;=50),Inosina!C50*H$3,IF(AND('Pedido e Cotação'!J60="HPLC",'Pedido e Cotação'!F60=1000,Inosina!C50&lt;=50),Inosina!C50*H$7+185,IF(AND('Pedido e Cotação'!J60="RP-OPC",'Pedido e Cotação'!F60=1000,Inosina!C50&gt;50,Inosina!C50&lt;=80),Inosina!C50*H$4,IF(AND('Pedido e Cotação'!J60="HPLC",'Pedido e Cotação'!F60=1000,Inosina!C50&gt;50,Inosina!C50&lt;=80),Inosina!C50*H$7+185,IF(AND('Pedido e Cotação'!J60="RP-OPC",'Pedido e Cotação'!F60=1000,Inosina!C50&gt;80),Inosina!C50*H$5,IF(AND('Pedido e Cotação'!J60="HPLC",'Pedido e Cotação'!F60=1000,Inosina!C50&gt;80),Inosina!C50*H$7+185,"")))))))</f>
        <v/>
      </c>
      <c r="Q50" s="262" t="str">
        <f aca="false">IF('Pedido e Cotação'!E60="","",IF(AND('Pedido e Cotação'!J60="Dessalinizado",'Pedido e Cotação'!F60=10),Inosina!C50*C$7,""))</f>
        <v/>
      </c>
      <c r="R50" s="262" t="str">
        <f aca="false">IF('Pedido e Cotação'!E60="","",IF(AND('Pedido e Cotação'!J60="Dessalinizado",'Pedido e Cotação'!F60=25),Inosina!C50*D$7,""))</f>
        <v/>
      </c>
      <c r="S50" s="262" t="str">
        <f aca="false">IF('Pedido e Cotação'!E60="","",IF(AND('Pedido e Cotação'!J60="Dessalinizado",'Pedido e Cotação'!F60=50),Inosina!C50*E$7,""))</f>
        <v/>
      </c>
      <c r="T50" s="262" t="str">
        <f aca="false">IF('Pedido e Cotação'!E60="","",IF(AND('Pedido e Cotação'!J60="Dessalinizado",'Pedido e Cotação'!F60=100),Inosina!C50*F$7,""))</f>
        <v/>
      </c>
      <c r="U50" s="262" t="str">
        <f aca="false">IF('Pedido e Cotação'!E60="","",IF(AND('Pedido e Cotação'!J60="Dessalinizado",'Pedido e Cotação'!F60=200),Inosina!C50*G$7,""))</f>
        <v/>
      </c>
      <c r="V50" s="262" t="str">
        <f aca="false">IF('Pedido e Cotação'!E60="","",IF(AND('Pedido e Cotação'!J60="Dessalinizado",'Pedido e Cotação'!F60=1000),Inosina!C50*H$7,""))</f>
        <v/>
      </c>
    </row>
    <row r="51" customFormat="false" ht="15.75" hidden="false" customHeight="false" outlineLevel="0" collapsed="false">
      <c r="J51" s="262" t="str">
        <f aca="false">IF('Pedido e Cotação'!E61="","",IF(AND('Pedido e Cotação'!J61="RP-OPC",'Pedido e Cotação'!F61=10,Inosina!C51&lt;=50),Inosina!C51*C$3,IF(AND('Pedido e Cotação'!J61="HPLC",'Pedido e Cotação'!F61=10,Inosina!C51&lt;=50),Inosina!C51*C$7+185,IF(AND('Pedido e Cotação'!J61="RP-OPC",'Pedido e Cotação'!F61=10,Inosina!C51&gt;50,Inosina!C51&lt;=80),Inosina!C51*C$4,IF(AND('Pedido e Cotação'!J61="HPLC",'Pedido e Cotação'!F61=10,Inosina!C51&gt;50,Inosina!C51&lt;=80),Inosina!C51*C$7+185,IF(AND('Pedido e Cotação'!J61="RP-OPC",'Pedido e Cotação'!F61=10,Inosina!C51&gt;80),Inosina!C51*C$5,IF(AND('Pedido e Cotação'!J61="HPLC",'Pedido e Cotação'!F61=10,Inosina!C51&gt;80),Inosina!C51*C$7+185,"")))))))</f>
        <v/>
      </c>
      <c r="K51" s="262" t="str">
        <f aca="false">IF('Pedido e Cotação'!E61="","",IF(AND('Pedido e Cotação'!J61="RP-OPC",'Pedido e Cotação'!F61=25,Inosina!C51&lt;=50),Inosina!C51*D$3,IF(AND('Pedido e Cotação'!J61="HPLC",'Pedido e Cotação'!F61=25,Inosina!C51&lt;=50),Inosina!C51*D$7+185,IF(AND('Pedido e Cotação'!J61="RP-OPC",'Pedido e Cotação'!F61=25,Inosina!C51&gt;50,Inosina!C51&lt;=80),Inosina!C51*D$4,IF(AND('Pedido e Cotação'!J61="HPLC",'Pedido e Cotação'!F61=25,Inosina!C51&gt;50,Inosina!C51&lt;=80),Inosina!C51*D$7+185,IF(AND('Pedido e Cotação'!J61="RP-OPC",'Pedido e Cotação'!F61=25,Inosina!C51&gt;80),Inosina!C51*D$5,IF(AND('Pedido e Cotação'!J61="HPLC",'Pedido e Cotação'!F61=25,Inosina!C51&gt;80),Inosina!C51*D$7+185,"")))))))</f>
        <v/>
      </c>
      <c r="L51" s="262" t="str">
        <f aca="false">IF('Pedido e Cotação'!E61="","",IF(AND('Pedido e Cotação'!J61="RP-OPC",'Pedido e Cotação'!F61=50,Inosina!C51&lt;=50),Inosina!C51*E$3,IF(AND('Pedido e Cotação'!J61="HPLC",'Pedido e Cotação'!F61=50,Inosina!C51&lt;=50),Inosina!C51*E$7+185,IF(AND('Pedido e Cotação'!J61="RP-OPC",'Pedido e Cotação'!F61=50,Inosina!C51&gt;50,Inosina!C51&lt;=80),Inosina!C51*E$4,IF(AND('Pedido e Cotação'!J61="HPLC",'Pedido e Cotação'!F61=50,Inosina!C51&gt;50,Inosina!C51&lt;=80),Inosina!C51*E$7+185,IF(AND('Pedido e Cotação'!J61="RP-OPC",'Pedido e Cotação'!F61=50,Inosina!C51&gt;80),Inosina!C51*E$5,IF(AND('Pedido e Cotação'!J61="HPLC",'Pedido e Cotação'!F61=50,Inosina!C51&gt;80),Inosina!C51*E$7+185,"")))))))</f>
        <v/>
      </c>
      <c r="M51" s="262" t="str">
        <f aca="false">IF('Pedido e Cotação'!E61="","",IF(AND('Pedido e Cotação'!J61="RP-OPC",'Pedido e Cotação'!F61=100,Inosina!C51&lt;=50),Inosina!C51*F$3,IF(AND('Pedido e Cotação'!J61="HPLC",'Pedido e Cotação'!F61=100,Inosina!C51&lt;=50),Inosina!C51*F$7+185,IF(AND('Pedido e Cotação'!J61="RP-OPC",'Pedido e Cotação'!F61=100,Inosina!C51&gt;50,Inosina!C51&lt;=80),Inosina!C51*F$4,IF(AND('Pedido e Cotação'!J61="HPLC",'Pedido e Cotação'!F61=100,Inosina!C51&gt;50,Inosina!C51&lt;=80),Inosina!C51*F$7+185,IF(AND('Pedido e Cotação'!J61="RP-OPC",'Pedido e Cotação'!F61=100,Inosina!C51&gt;80),Inosina!C51*F$5,IF(AND('Pedido e Cotação'!J61="HPLC",'Pedido e Cotação'!F61=100,Inosina!C51&gt;80),Inosina!C51*F$7+185,"")))))))</f>
        <v/>
      </c>
      <c r="N51" s="262" t="str">
        <f aca="false">IF('Pedido e Cotação'!E61="","",IF(AND('Pedido e Cotação'!J61="RP-OPC",'Pedido e Cotação'!F61=200,Inosina!C51&lt;=50),Inosina!C51*G$3,IF(AND('Pedido e Cotação'!J61="HPLC",'Pedido e Cotação'!F61=200,Inosina!C51&lt;=50),Inosina!C51*G$7+185,IF(AND('Pedido e Cotação'!J61="RP-OPC",'Pedido e Cotação'!F61=200,Inosina!C51&gt;50,Inosina!C51&lt;=80),Inosina!C51*G$4,IF(AND('Pedido e Cotação'!J61="HPLC",'Pedido e Cotação'!F61=200,Inosina!C51&gt;50,Inosina!C51&lt;=80),Inosina!C51*G$7+185,IF(AND('Pedido e Cotação'!J61="RP-OPC",'Pedido e Cotação'!F61=200,Inosina!C51&gt;80),Inosina!C51*G$5,IF(AND('Pedido e Cotação'!J61="HPLC",'Pedido e Cotação'!F61=200,Inosina!C51&gt;80),Inosina!C51*G$7+185,"")))))))</f>
        <v/>
      </c>
      <c r="O51" s="262" t="str">
        <f aca="false">IF('Pedido e Cotação'!E61="","",IF(AND('Pedido e Cotação'!J61="RP-OPC",'Pedido e Cotação'!F61=1000,Inosina!C51&lt;=50),Inosina!C51*H$3,IF(AND('Pedido e Cotação'!J61="HPLC",'Pedido e Cotação'!F61=1000,Inosina!C51&lt;=50),Inosina!C51*H$7+185,IF(AND('Pedido e Cotação'!J61="RP-OPC",'Pedido e Cotação'!F61=1000,Inosina!C51&gt;50,Inosina!C51&lt;=80),Inosina!C51*H$4,IF(AND('Pedido e Cotação'!J61="HPLC",'Pedido e Cotação'!F61=1000,Inosina!C51&gt;50,Inosina!C51&lt;=80),Inosina!C51*H$7+185,IF(AND('Pedido e Cotação'!J61="RP-OPC",'Pedido e Cotação'!F61=1000,Inosina!C51&gt;80),Inosina!C51*H$5,IF(AND('Pedido e Cotação'!J61="HPLC",'Pedido e Cotação'!F61=1000,Inosina!C51&gt;80),Inosina!C51*H$7+185,"")))))))</f>
        <v/>
      </c>
      <c r="Q51" s="262" t="str">
        <f aca="false">IF('Pedido e Cotação'!E61="","",IF(AND('Pedido e Cotação'!J61="Dessalinizado",'Pedido e Cotação'!F61=10),Inosina!C51*C$7,""))</f>
        <v/>
      </c>
      <c r="R51" s="262" t="str">
        <f aca="false">IF('Pedido e Cotação'!E61="","",IF(AND('Pedido e Cotação'!J61="Dessalinizado",'Pedido e Cotação'!F61=25),Inosina!C51*D$7,""))</f>
        <v/>
      </c>
      <c r="S51" s="262" t="str">
        <f aca="false">IF('Pedido e Cotação'!E61="","",IF(AND('Pedido e Cotação'!J61="Dessalinizado",'Pedido e Cotação'!F61=50),Inosina!C51*E$7,""))</f>
        <v/>
      </c>
      <c r="T51" s="262" t="str">
        <f aca="false">IF('Pedido e Cotação'!E61="","",IF(AND('Pedido e Cotação'!J61="Dessalinizado",'Pedido e Cotação'!F61=100),Inosina!C51*F$7,""))</f>
        <v/>
      </c>
      <c r="U51" s="262" t="str">
        <f aca="false">IF('Pedido e Cotação'!E61="","",IF(AND('Pedido e Cotação'!J61="Dessalinizado",'Pedido e Cotação'!F61=200),Inosina!C51*G$7,""))</f>
        <v/>
      </c>
      <c r="V51" s="262" t="str">
        <f aca="false">IF('Pedido e Cotação'!E61="","",IF(AND('Pedido e Cotação'!J61="Dessalinizado",'Pedido e Cotação'!F61=1000),Inosina!C51*H$7,""))</f>
        <v/>
      </c>
    </row>
    <row r="52" customFormat="false" ht="15.75" hidden="false" customHeight="false" outlineLevel="0" collapsed="false">
      <c r="J52" s="262" t="str">
        <f aca="false">IF('Pedido e Cotação'!E62="","",IF(AND('Pedido e Cotação'!J62="RP-OPC",'Pedido e Cotação'!F62=10,Inosina!C52&lt;=50),Inosina!C52*C$3,IF(AND('Pedido e Cotação'!J62="HPLC",'Pedido e Cotação'!F62=10,Inosina!C52&lt;=50),Inosina!C52*C$7+185,IF(AND('Pedido e Cotação'!J62="RP-OPC",'Pedido e Cotação'!F62=10,Inosina!C52&gt;50,Inosina!C52&lt;=80),Inosina!C52*C$4,IF(AND('Pedido e Cotação'!J62="HPLC",'Pedido e Cotação'!F62=10,Inosina!C52&gt;50,Inosina!C52&lt;=80),Inosina!C52*C$7+185,IF(AND('Pedido e Cotação'!J62="RP-OPC",'Pedido e Cotação'!F62=10,Inosina!C52&gt;80),Inosina!C52*C$5,IF(AND('Pedido e Cotação'!J62="HPLC",'Pedido e Cotação'!F62=10,Inosina!C52&gt;80),Inosina!C52*C$7+185,"")))))))</f>
        <v/>
      </c>
      <c r="K52" s="262" t="str">
        <f aca="false">IF('Pedido e Cotação'!E62="","",IF(AND('Pedido e Cotação'!J62="RP-OPC",'Pedido e Cotação'!F62=25,Inosina!C52&lt;=50),Inosina!C52*D$3,IF(AND('Pedido e Cotação'!J62="HPLC",'Pedido e Cotação'!F62=25,Inosina!C52&lt;=50),Inosina!C52*D$7+185,IF(AND('Pedido e Cotação'!J62="RP-OPC",'Pedido e Cotação'!F62=25,Inosina!C52&gt;50,Inosina!C52&lt;=80),Inosina!C52*D$4,IF(AND('Pedido e Cotação'!J62="HPLC",'Pedido e Cotação'!F62=25,Inosina!C52&gt;50,Inosina!C52&lt;=80),Inosina!C52*D$7+185,IF(AND('Pedido e Cotação'!J62="RP-OPC",'Pedido e Cotação'!F62=25,Inosina!C52&gt;80),Inosina!C52*D$5,IF(AND('Pedido e Cotação'!J62="HPLC",'Pedido e Cotação'!F62=25,Inosina!C52&gt;80),Inosina!C52*D$7+185,"")))))))</f>
        <v/>
      </c>
      <c r="L52" s="262" t="str">
        <f aca="false">IF('Pedido e Cotação'!E62="","",IF(AND('Pedido e Cotação'!J62="RP-OPC",'Pedido e Cotação'!F62=50,Inosina!C52&lt;=50),Inosina!C52*E$3,IF(AND('Pedido e Cotação'!J62="HPLC",'Pedido e Cotação'!F62=50,Inosina!C52&lt;=50),Inosina!C52*E$7+185,IF(AND('Pedido e Cotação'!J62="RP-OPC",'Pedido e Cotação'!F62=50,Inosina!C52&gt;50,Inosina!C52&lt;=80),Inosina!C52*E$4,IF(AND('Pedido e Cotação'!J62="HPLC",'Pedido e Cotação'!F62=50,Inosina!C52&gt;50,Inosina!C52&lt;=80),Inosina!C52*E$7+185,IF(AND('Pedido e Cotação'!J62="RP-OPC",'Pedido e Cotação'!F62=50,Inosina!C52&gt;80),Inosina!C52*E$5,IF(AND('Pedido e Cotação'!J62="HPLC",'Pedido e Cotação'!F62=50,Inosina!C52&gt;80),Inosina!C52*E$7+185,"")))))))</f>
        <v/>
      </c>
      <c r="M52" s="262" t="str">
        <f aca="false">IF('Pedido e Cotação'!E62="","",IF(AND('Pedido e Cotação'!J62="RP-OPC",'Pedido e Cotação'!F62=100,Inosina!C52&lt;=50),Inosina!C52*F$3,IF(AND('Pedido e Cotação'!J62="HPLC",'Pedido e Cotação'!F62=100,Inosina!C52&lt;=50),Inosina!C52*F$7+185,IF(AND('Pedido e Cotação'!J62="RP-OPC",'Pedido e Cotação'!F62=100,Inosina!C52&gt;50,Inosina!C52&lt;=80),Inosina!C52*F$4,IF(AND('Pedido e Cotação'!J62="HPLC",'Pedido e Cotação'!F62=100,Inosina!C52&gt;50,Inosina!C52&lt;=80),Inosina!C52*F$7+185,IF(AND('Pedido e Cotação'!J62="RP-OPC",'Pedido e Cotação'!F62=100,Inosina!C52&gt;80),Inosina!C52*F$5,IF(AND('Pedido e Cotação'!J62="HPLC",'Pedido e Cotação'!F62=100,Inosina!C52&gt;80),Inosina!C52*F$7+185,"")))))))</f>
        <v/>
      </c>
      <c r="N52" s="262" t="str">
        <f aca="false">IF('Pedido e Cotação'!E62="","",IF(AND('Pedido e Cotação'!J62="RP-OPC",'Pedido e Cotação'!F62=200,Inosina!C52&lt;=50),Inosina!C52*G$3,IF(AND('Pedido e Cotação'!J62="HPLC",'Pedido e Cotação'!F62=200,Inosina!C52&lt;=50),Inosina!C52*G$7+185,IF(AND('Pedido e Cotação'!J62="RP-OPC",'Pedido e Cotação'!F62=200,Inosina!C52&gt;50,Inosina!C52&lt;=80),Inosina!C52*G$4,IF(AND('Pedido e Cotação'!J62="HPLC",'Pedido e Cotação'!F62=200,Inosina!C52&gt;50,Inosina!C52&lt;=80),Inosina!C52*G$7+185,IF(AND('Pedido e Cotação'!J62="RP-OPC",'Pedido e Cotação'!F62=200,Inosina!C52&gt;80),Inosina!C52*G$5,IF(AND('Pedido e Cotação'!J62="HPLC",'Pedido e Cotação'!F62=200,Inosina!C52&gt;80),Inosina!C52*G$7+185,"")))))))</f>
        <v/>
      </c>
      <c r="O52" s="262" t="str">
        <f aca="false">IF('Pedido e Cotação'!E62="","",IF(AND('Pedido e Cotação'!J62="RP-OPC",'Pedido e Cotação'!F62=1000,Inosina!C52&lt;=50),Inosina!C52*H$3,IF(AND('Pedido e Cotação'!J62="HPLC",'Pedido e Cotação'!F62=1000,Inosina!C52&lt;=50),Inosina!C52*H$7+185,IF(AND('Pedido e Cotação'!J62="RP-OPC",'Pedido e Cotação'!F62=1000,Inosina!C52&gt;50,Inosina!C52&lt;=80),Inosina!C52*H$4,IF(AND('Pedido e Cotação'!J62="HPLC",'Pedido e Cotação'!F62=1000,Inosina!C52&gt;50,Inosina!C52&lt;=80),Inosina!C52*H$7+185,IF(AND('Pedido e Cotação'!J62="RP-OPC",'Pedido e Cotação'!F62=1000,Inosina!C52&gt;80),Inosina!C52*H$5,IF(AND('Pedido e Cotação'!J62="HPLC",'Pedido e Cotação'!F62=1000,Inosina!C52&gt;80),Inosina!C52*H$7+185,"")))))))</f>
        <v/>
      </c>
      <c r="Q52" s="262" t="str">
        <f aca="false">IF('Pedido e Cotação'!E62="","",IF(AND('Pedido e Cotação'!J62="Dessalinizado",'Pedido e Cotação'!F62=10),Inosina!C52*C$7,""))</f>
        <v/>
      </c>
      <c r="R52" s="262" t="str">
        <f aca="false">IF('Pedido e Cotação'!E62="","",IF(AND('Pedido e Cotação'!J62="Dessalinizado",'Pedido e Cotação'!F62=25),Inosina!C52*D$7,""))</f>
        <v/>
      </c>
      <c r="S52" s="262" t="str">
        <f aca="false">IF('Pedido e Cotação'!E62="","",IF(AND('Pedido e Cotação'!J62="Dessalinizado",'Pedido e Cotação'!F62=50),Inosina!C52*E$7,""))</f>
        <v/>
      </c>
      <c r="T52" s="262" t="str">
        <f aca="false">IF('Pedido e Cotação'!E62="","",IF(AND('Pedido e Cotação'!J62="Dessalinizado",'Pedido e Cotação'!F62=100),Inosina!C52*F$7,""))</f>
        <v/>
      </c>
      <c r="U52" s="262" t="str">
        <f aca="false">IF('Pedido e Cotação'!E62="","",IF(AND('Pedido e Cotação'!J62="Dessalinizado",'Pedido e Cotação'!F62=200),Inosina!C52*G$7,""))</f>
        <v/>
      </c>
      <c r="V52" s="262" t="str">
        <f aca="false">IF('Pedido e Cotação'!E62="","",IF(AND('Pedido e Cotação'!J62="Dessalinizado",'Pedido e Cotação'!F62=1000),Inosina!C52*H$7,""))</f>
        <v/>
      </c>
    </row>
    <row r="53" customFormat="false" ht="15.75" hidden="false" customHeight="false" outlineLevel="0" collapsed="false">
      <c r="J53" s="262" t="str">
        <f aca="false">IF('Pedido e Cotação'!E63="","",IF(AND('Pedido e Cotação'!J63="RP-OPC",'Pedido e Cotação'!F63=10,Inosina!C53&lt;=50),Inosina!C53*C$3,IF(AND('Pedido e Cotação'!J63="HPLC",'Pedido e Cotação'!F63=10,Inosina!C53&lt;=50),Inosina!C53*C$7+185,IF(AND('Pedido e Cotação'!J63="RP-OPC",'Pedido e Cotação'!F63=10,Inosina!C53&gt;50,Inosina!C53&lt;=80),Inosina!C53*C$4,IF(AND('Pedido e Cotação'!J63="HPLC",'Pedido e Cotação'!F63=10,Inosina!C53&gt;50,Inosina!C53&lt;=80),Inosina!C53*C$7+185,IF(AND('Pedido e Cotação'!J63="RP-OPC",'Pedido e Cotação'!F63=10,Inosina!C53&gt;80),Inosina!C53*C$5,IF(AND('Pedido e Cotação'!J63="HPLC",'Pedido e Cotação'!F63=10,Inosina!C53&gt;80),Inosina!C53*C$7+185,"")))))))</f>
        <v/>
      </c>
      <c r="K53" s="262" t="str">
        <f aca="false">IF('Pedido e Cotação'!E63="","",IF(AND('Pedido e Cotação'!J63="RP-OPC",'Pedido e Cotação'!F63=25,Inosina!C53&lt;=50),Inosina!C53*D$3,IF(AND('Pedido e Cotação'!J63="HPLC",'Pedido e Cotação'!F63=25,Inosina!C53&lt;=50),Inosina!C53*D$7+185,IF(AND('Pedido e Cotação'!J63="RP-OPC",'Pedido e Cotação'!F63=25,Inosina!C53&gt;50,Inosina!C53&lt;=80),Inosina!C53*D$4,IF(AND('Pedido e Cotação'!J63="HPLC",'Pedido e Cotação'!F63=25,Inosina!C53&gt;50,Inosina!C53&lt;=80),Inosina!C53*D$7+185,IF(AND('Pedido e Cotação'!J63="RP-OPC",'Pedido e Cotação'!F63=25,Inosina!C53&gt;80),Inosina!C53*D$5,IF(AND('Pedido e Cotação'!J63="HPLC",'Pedido e Cotação'!F63=25,Inosina!C53&gt;80),Inosina!C53*D$7+185,"")))))))</f>
        <v/>
      </c>
      <c r="L53" s="262" t="str">
        <f aca="false">IF('Pedido e Cotação'!E63="","",IF(AND('Pedido e Cotação'!J63="RP-OPC",'Pedido e Cotação'!F63=50,Inosina!C53&lt;=50),Inosina!C53*E$3,IF(AND('Pedido e Cotação'!J63="HPLC",'Pedido e Cotação'!F63=50,Inosina!C53&lt;=50),Inosina!C53*E$7+185,IF(AND('Pedido e Cotação'!J63="RP-OPC",'Pedido e Cotação'!F63=50,Inosina!C53&gt;50,Inosina!C53&lt;=80),Inosina!C53*E$4,IF(AND('Pedido e Cotação'!J63="HPLC",'Pedido e Cotação'!F63=50,Inosina!C53&gt;50,Inosina!C53&lt;=80),Inosina!C53*E$7+185,IF(AND('Pedido e Cotação'!J63="RP-OPC",'Pedido e Cotação'!F63=50,Inosina!C53&gt;80),Inosina!C53*E$5,IF(AND('Pedido e Cotação'!J63="HPLC",'Pedido e Cotação'!F63=50,Inosina!C53&gt;80),Inosina!C53*E$7+185,"")))))))</f>
        <v/>
      </c>
      <c r="M53" s="262" t="str">
        <f aca="false">IF('Pedido e Cotação'!E63="","",IF(AND('Pedido e Cotação'!J63="RP-OPC",'Pedido e Cotação'!F63=100,Inosina!C53&lt;=50),Inosina!C53*F$3,IF(AND('Pedido e Cotação'!J63="HPLC",'Pedido e Cotação'!F63=100,Inosina!C53&lt;=50),Inosina!C53*F$7+185,IF(AND('Pedido e Cotação'!J63="RP-OPC",'Pedido e Cotação'!F63=100,Inosina!C53&gt;50,Inosina!C53&lt;=80),Inosina!C53*F$4,IF(AND('Pedido e Cotação'!J63="HPLC",'Pedido e Cotação'!F63=100,Inosina!C53&gt;50,Inosina!C53&lt;=80),Inosina!C53*F$7+185,IF(AND('Pedido e Cotação'!J63="RP-OPC",'Pedido e Cotação'!F63=100,Inosina!C53&gt;80),Inosina!C53*F$5,IF(AND('Pedido e Cotação'!J63="HPLC",'Pedido e Cotação'!F63=100,Inosina!C53&gt;80),Inosina!C53*F$7+185,"")))))))</f>
        <v/>
      </c>
      <c r="N53" s="262" t="str">
        <f aca="false">IF('Pedido e Cotação'!E63="","",IF(AND('Pedido e Cotação'!J63="RP-OPC",'Pedido e Cotação'!F63=200,Inosina!C53&lt;=50),Inosina!C53*G$3,IF(AND('Pedido e Cotação'!J63="HPLC",'Pedido e Cotação'!F63=200,Inosina!C53&lt;=50),Inosina!C53*G$7+185,IF(AND('Pedido e Cotação'!J63="RP-OPC",'Pedido e Cotação'!F63=200,Inosina!C53&gt;50,Inosina!C53&lt;=80),Inosina!C53*G$4,IF(AND('Pedido e Cotação'!J63="HPLC",'Pedido e Cotação'!F63=200,Inosina!C53&gt;50,Inosina!C53&lt;=80),Inosina!C53*G$7+185,IF(AND('Pedido e Cotação'!J63="RP-OPC",'Pedido e Cotação'!F63=200,Inosina!C53&gt;80),Inosina!C53*G$5,IF(AND('Pedido e Cotação'!J63="HPLC",'Pedido e Cotação'!F63=200,Inosina!C53&gt;80),Inosina!C53*G$7+185,"")))))))</f>
        <v/>
      </c>
      <c r="O53" s="262" t="str">
        <f aca="false">IF('Pedido e Cotação'!E63="","",IF(AND('Pedido e Cotação'!J63="RP-OPC",'Pedido e Cotação'!F63=1000,Inosina!C53&lt;=50),Inosina!C53*H$3,IF(AND('Pedido e Cotação'!J63="HPLC",'Pedido e Cotação'!F63=1000,Inosina!C53&lt;=50),Inosina!C53*H$7+185,IF(AND('Pedido e Cotação'!J63="RP-OPC",'Pedido e Cotação'!F63=1000,Inosina!C53&gt;50,Inosina!C53&lt;=80),Inosina!C53*H$4,IF(AND('Pedido e Cotação'!J63="HPLC",'Pedido e Cotação'!F63=1000,Inosina!C53&gt;50,Inosina!C53&lt;=80),Inosina!C53*H$7+185,IF(AND('Pedido e Cotação'!J63="RP-OPC",'Pedido e Cotação'!F63=1000,Inosina!C53&gt;80),Inosina!C53*H$5,IF(AND('Pedido e Cotação'!J63="HPLC",'Pedido e Cotação'!F63=1000,Inosina!C53&gt;80),Inosina!C53*H$7+185,"")))))))</f>
        <v/>
      </c>
      <c r="Q53" s="262" t="str">
        <f aca="false">IF('Pedido e Cotação'!E63="","",IF(AND('Pedido e Cotação'!J63="Dessalinizado",'Pedido e Cotação'!F63=10),Inosina!C53*C$7,""))</f>
        <v/>
      </c>
      <c r="R53" s="262" t="str">
        <f aca="false">IF('Pedido e Cotação'!E63="","",IF(AND('Pedido e Cotação'!J63="Dessalinizado",'Pedido e Cotação'!F63=25),Inosina!C53*D$7,""))</f>
        <v/>
      </c>
      <c r="S53" s="262" t="str">
        <f aca="false">IF('Pedido e Cotação'!E63="","",IF(AND('Pedido e Cotação'!J63="Dessalinizado",'Pedido e Cotação'!F63=50),Inosina!C53*E$7,""))</f>
        <v/>
      </c>
      <c r="T53" s="262" t="str">
        <f aca="false">IF('Pedido e Cotação'!E63="","",IF(AND('Pedido e Cotação'!J63="Dessalinizado",'Pedido e Cotação'!F63=100),Inosina!C53*F$7,""))</f>
        <v/>
      </c>
      <c r="U53" s="262" t="str">
        <f aca="false">IF('Pedido e Cotação'!E63="","",IF(AND('Pedido e Cotação'!J63="Dessalinizado",'Pedido e Cotação'!F63=200),Inosina!C53*G$7,""))</f>
        <v/>
      </c>
      <c r="V53" s="262" t="str">
        <f aca="false">IF('Pedido e Cotação'!E63="","",IF(AND('Pedido e Cotação'!J63="Dessalinizado",'Pedido e Cotação'!F63=1000),Inosina!C53*H$7,""))</f>
        <v/>
      </c>
    </row>
    <row r="54" customFormat="false" ht="15.75" hidden="false" customHeight="false" outlineLevel="0" collapsed="false">
      <c r="J54" s="262" t="str">
        <f aca="false">IF('Pedido e Cotação'!E64="","",IF(AND('Pedido e Cotação'!J64="RP-OPC",'Pedido e Cotação'!F64=10,Inosina!C54&lt;=50),Inosina!C54*C$3,IF(AND('Pedido e Cotação'!J64="HPLC",'Pedido e Cotação'!F64=10,Inosina!C54&lt;=50),Inosina!C54*C$7+185,IF(AND('Pedido e Cotação'!J64="RP-OPC",'Pedido e Cotação'!F64=10,Inosina!C54&gt;50,Inosina!C54&lt;=80),Inosina!C54*C$4,IF(AND('Pedido e Cotação'!J64="HPLC",'Pedido e Cotação'!F64=10,Inosina!C54&gt;50,Inosina!C54&lt;=80),Inosina!C54*C$7+185,IF(AND('Pedido e Cotação'!J64="RP-OPC",'Pedido e Cotação'!F64=10,Inosina!C54&gt;80),Inosina!C54*C$5,IF(AND('Pedido e Cotação'!J64="HPLC",'Pedido e Cotação'!F64=10,Inosina!C54&gt;80),Inosina!C54*C$7+185,"")))))))</f>
        <v/>
      </c>
      <c r="K54" s="262" t="str">
        <f aca="false">IF('Pedido e Cotação'!E64="","",IF(AND('Pedido e Cotação'!J64="RP-OPC",'Pedido e Cotação'!F64=25,Inosina!C54&lt;=50),Inosina!C54*D$3,IF(AND('Pedido e Cotação'!J64="HPLC",'Pedido e Cotação'!F64=25,Inosina!C54&lt;=50),Inosina!C54*D$7+185,IF(AND('Pedido e Cotação'!J64="RP-OPC",'Pedido e Cotação'!F64=25,Inosina!C54&gt;50,Inosina!C54&lt;=80),Inosina!C54*D$4,IF(AND('Pedido e Cotação'!J64="HPLC",'Pedido e Cotação'!F64=25,Inosina!C54&gt;50,Inosina!C54&lt;=80),Inosina!C54*D$7+185,IF(AND('Pedido e Cotação'!J64="RP-OPC",'Pedido e Cotação'!F64=25,Inosina!C54&gt;80),Inosina!C54*D$5,IF(AND('Pedido e Cotação'!J64="HPLC",'Pedido e Cotação'!F64=25,Inosina!C54&gt;80),Inosina!C54*D$7+185,"")))))))</f>
        <v/>
      </c>
      <c r="L54" s="262" t="str">
        <f aca="false">IF('Pedido e Cotação'!E64="","",IF(AND('Pedido e Cotação'!J64="RP-OPC",'Pedido e Cotação'!F64=50,Inosina!C54&lt;=50),Inosina!C54*E$3,IF(AND('Pedido e Cotação'!J64="HPLC",'Pedido e Cotação'!F64=50,Inosina!C54&lt;=50),Inosina!C54*E$7+185,IF(AND('Pedido e Cotação'!J64="RP-OPC",'Pedido e Cotação'!F64=50,Inosina!C54&gt;50,Inosina!C54&lt;=80),Inosina!C54*E$4,IF(AND('Pedido e Cotação'!J64="HPLC",'Pedido e Cotação'!F64=50,Inosina!C54&gt;50,Inosina!C54&lt;=80),Inosina!C54*E$7+185,IF(AND('Pedido e Cotação'!J64="RP-OPC",'Pedido e Cotação'!F64=50,Inosina!C54&gt;80),Inosina!C54*E$5,IF(AND('Pedido e Cotação'!J64="HPLC",'Pedido e Cotação'!F64=50,Inosina!C54&gt;80),Inosina!C54*E$7+185,"")))))))</f>
        <v/>
      </c>
      <c r="M54" s="262" t="str">
        <f aca="false">IF('Pedido e Cotação'!E64="","",IF(AND('Pedido e Cotação'!J64="RP-OPC",'Pedido e Cotação'!F64=100,Inosina!C54&lt;=50),Inosina!C54*F$3,IF(AND('Pedido e Cotação'!J64="HPLC",'Pedido e Cotação'!F64=100,Inosina!C54&lt;=50),Inosina!C54*F$7+185,IF(AND('Pedido e Cotação'!J64="RP-OPC",'Pedido e Cotação'!F64=100,Inosina!C54&gt;50,Inosina!C54&lt;=80),Inosina!C54*F$4,IF(AND('Pedido e Cotação'!J64="HPLC",'Pedido e Cotação'!F64=100,Inosina!C54&gt;50,Inosina!C54&lt;=80),Inosina!C54*F$7+185,IF(AND('Pedido e Cotação'!J64="RP-OPC",'Pedido e Cotação'!F64=100,Inosina!C54&gt;80),Inosina!C54*F$5,IF(AND('Pedido e Cotação'!J64="HPLC",'Pedido e Cotação'!F64=100,Inosina!C54&gt;80),Inosina!C54*F$7+185,"")))))))</f>
        <v/>
      </c>
      <c r="N54" s="262" t="str">
        <f aca="false">IF('Pedido e Cotação'!E64="","",IF(AND('Pedido e Cotação'!J64="RP-OPC",'Pedido e Cotação'!F64=200,Inosina!C54&lt;=50),Inosina!C54*G$3,IF(AND('Pedido e Cotação'!J64="HPLC",'Pedido e Cotação'!F64=200,Inosina!C54&lt;=50),Inosina!C54*G$7+185,IF(AND('Pedido e Cotação'!J64="RP-OPC",'Pedido e Cotação'!F64=200,Inosina!C54&gt;50,Inosina!C54&lt;=80),Inosina!C54*G$4,IF(AND('Pedido e Cotação'!J64="HPLC",'Pedido e Cotação'!F64=200,Inosina!C54&gt;50,Inosina!C54&lt;=80),Inosina!C54*G$7+185,IF(AND('Pedido e Cotação'!J64="RP-OPC",'Pedido e Cotação'!F64=200,Inosina!C54&gt;80),Inosina!C54*G$5,IF(AND('Pedido e Cotação'!J64="HPLC",'Pedido e Cotação'!F64=200,Inosina!C54&gt;80),Inosina!C54*G$7+185,"")))))))</f>
        <v/>
      </c>
      <c r="O54" s="262" t="str">
        <f aca="false">IF('Pedido e Cotação'!E64="","",IF(AND('Pedido e Cotação'!J64="RP-OPC",'Pedido e Cotação'!F64=1000,Inosina!C54&lt;=50),Inosina!C54*H$3,IF(AND('Pedido e Cotação'!J64="HPLC",'Pedido e Cotação'!F64=1000,Inosina!C54&lt;=50),Inosina!C54*H$7+185,IF(AND('Pedido e Cotação'!J64="RP-OPC",'Pedido e Cotação'!F64=1000,Inosina!C54&gt;50,Inosina!C54&lt;=80),Inosina!C54*H$4,IF(AND('Pedido e Cotação'!J64="HPLC",'Pedido e Cotação'!F64=1000,Inosina!C54&gt;50,Inosina!C54&lt;=80),Inosina!C54*H$7+185,IF(AND('Pedido e Cotação'!J64="RP-OPC",'Pedido e Cotação'!F64=1000,Inosina!C54&gt;80),Inosina!C54*H$5,IF(AND('Pedido e Cotação'!J64="HPLC",'Pedido e Cotação'!F64=1000,Inosina!C54&gt;80),Inosina!C54*H$7+185,"")))))))</f>
        <v/>
      </c>
      <c r="Q54" s="262" t="str">
        <f aca="false">IF('Pedido e Cotação'!E64="","",IF(AND('Pedido e Cotação'!J64="Dessalinizado",'Pedido e Cotação'!F64=10),Inosina!C54*C$7,""))</f>
        <v/>
      </c>
      <c r="R54" s="262" t="str">
        <f aca="false">IF('Pedido e Cotação'!E64="","",IF(AND('Pedido e Cotação'!J64="Dessalinizado",'Pedido e Cotação'!F64=25),Inosina!C54*D$7,""))</f>
        <v/>
      </c>
      <c r="S54" s="262" t="str">
        <f aca="false">IF('Pedido e Cotação'!E64="","",IF(AND('Pedido e Cotação'!J64="Dessalinizado",'Pedido e Cotação'!F64=50),Inosina!C54*E$7,""))</f>
        <v/>
      </c>
      <c r="T54" s="262" t="str">
        <f aca="false">IF('Pedido e Cotação'!E64="","",IF(AND('Pedido e Cotação'!J64="Dessalinizado",'Pedido e Cotação'!F64=100),Inosina!C54*F$7,""))</f>
        <v/>
      </c>
      <c r="U54" s="262" t="str">
        <f aca="false">IF('Pedido e Cotação'!E64="","",IF(AND('Pedido e Cotação'!J64="Dessalinizado",'Pedido e Cotação'!F64=200),Inosina!C54*G$7,""))</f>
        <v/>
      </c>
      <c r="V54" s="262" t="str">
        <f aca="false">IF('Pedido e Cotação'!E64="","",IF(AND('Pedido e Cotação'!J64="Dessalinizado",'Pedido e Cotação'!F64=1000),Inosina!C54*H$7,""))</f>
        <v/>
      </c>
    </row>
    <row r="55" customFormat="false" ht="15.75" hidden="false" customHeight="false" outlineLevel="0" collapsed="false">
      <c r="J55" s="262" t="str">
        <f aca="false">IF('Pedido e Cotação'!E65="","",IF(AND('Pedido e Cotação'!J65="RP-OPC",'Pedido e Cotação'!F65=10,Inosina!C55&lt;=50),Inosina!C55*C$3,IF(AND('Pedido e Cotação'!J65="HPLC",'Pedido e Cotação'!F65=10,Inosina!C55&lt;=50),Inosina!C55*C$7+185,IF(AND('Pedido e Cotação'!J65="RP-OPC",'Pedido e Cotação'!F65=10,Inosina!C55&gt;50,Inosina!C55&lt;=80),Inosina!C55*C$4,IF(AND('Pedido e Cotação'!J65="HPLC",'Pedido e Cotação'!F65=10,Inosina!C55&gt;50,Inosina!C55&lt;=80),Inosina!C55*C$7+185,IF(AND('Pedido e Cotação'!J65="RP-OPC",'Pedido e Cotação'!F65=10,Inosina!C55&gt;80),Inosina!C55*C$5,IF(AND('Pedido e Cotação'!J65="HPLC",'Pedido e Cotação'!F65=10,Inosina!C55&gt;80),Inosina!C55*C$7+185,"")))))))</f>
        <v/>
      </c>
      <c r="K55" s="262" t="str">
        <f aca="false">IF('Pedido e Cotação'!E65="","",IF(AND('Pedido e Cotação'!J65="RP-OPC",'Pedido e Cotação'!F65=25,Inosina!C55&lt;=50),Inosina!C55*D$3,IF(AND('Pedido e Cotação'!J65="HPLC",'Pedido e Cotação'!F65=25,Inosina!C55&lt;=50),Inosina!C55*D$7+185,IF(AND('Pedido e Cotação'!J65="RP-OPC",'Pedido e Cotação'!F65=25,Inosina!C55&gt;50,Inosina!C55&lt;=80),Inosina!C55*D$4,IF(AND('Pedido e Cotação'!J65="HPLC",'Pedido e Cotação'!F65=25,Inosina!C55&gt;50,Inosina!C55&lt;=80),Inosina!C55*D$7+185,IF(AND('Pedido e Cotação'!J65="RP-OPC",'Pedido e Cotação'!F65=25,Inosina!C55&gt;80),Inosina!C55*D$5,IF(AND('Pedido e Cotação'!J65="HPLC",'Pedido e Cotação'!F65=25,Inosina!C55&gt;80),Inosina!C55*D$7+185,"")))))))</f>
        <v/>
      </c>
      <c r="L55" s="262" t="str">
        <f aca="false">IF('Pedido e Cotação'!E65="","",IF(AND('Pedido e Cotação'!J65="RP-OPC",'Pedido e Cotação'!F65=50,Inosina!C55&lt;=50),Inosina!C55*E$3,IF(AND('Pedido e Cotação'!J65="HPLC",'Pedido e Cotação'!F65=50,Inosina!C55&lt;=50),Inosina!C55*E$7+185,IF(AND('Pedido e Cotação'!J65="RP-OPC",'Pedido e Cotação'!F65=50,Inosina!C55&gt;50,Inosina!C55&lt;=80),Inosina!C55*E$4,IF(AND('Pedido e Cotação'!J65="HPLC",'Pedido e Cotação'!F65=50,Inosina!C55&gt;50,Inosina!C55&lt;=80),Inosina!C55*E$7+185,IF(AND('Pedido e Cotação'!J65="RP-OPC",'Pedido e Cotação'!F65=50,Inosina!C55&gt;80),Inosina!C55*E$5,IF(AND('Pedido e Cotação'!J65="HPLC",'Pedido e Cotação'!F65=50,Inosina!C55&gt;80),Inosina!C55*E$7+185,"")))))))</f>
        <v/>
      </c>
      <c r="M55" s="262" t="str">
        <f aca="false">IF('Pedido e Cotação'!E65="","",IF(AND('Pedido e Cotação'!J65="RP-OPC",'Pedido e Cotação'!F65=100,Inosina!C55&lt;=50),Inosina!C55*F$3,IF(AND('Pedido e Cotação'!J65="HPLC",'Pedido e Cotação'!F65=100,Inosina!C55&lt;=50),Inosina!C55*F$7+185,IF(AND('Pedido e Cotação'!J65="RP-OPC",'Pedido e Cotação'!F65=100,Inosina!C55&gt;50,Inosina!C55&lt;=80),Inosina!C55*F$4,IF(AND('Pedido e Cotação'!J65="HPLC",'Pedido e Cotação'!F65=100,Inosina!C55&gt;50,Inosina!C55&lt;=80),Inosina!C55*F$7+185,IF(AND('Pedido e Cotação'!J65="RP-OPC",'Pedido e Cotação'!F65=100,Inosina!C55&gt;80),Inosina!C55*F$5,IF(AND('Pedido e Cotação'!J65="HPLC",'Pedido e Cotação'!F65=100,Inosina!C55&gt;80),Inosina!C55*F$7+185,"")))))))</f>
        <v/>
      </c>
      <c r="N55" s="262" t="str">
        <f aca="false">IF('Pedido e Cotação'!E65="","",IF(AND('Pedido e Cotação'!J65="RP-OPC",'Pedido e Cotação'!F65=200,Inosina!C55&lt;=50),Inosina!C55*G$3,IF(AND('Pedido e Cotação'!J65="HPLC",'Pedido e Cotação'!F65=200,Inosina!C55&lt;=50),Inosina!C55*G$7+185,IF(AND('Pedido e Cotação'!J65="RP-OPC",'Pedido e Cotação'!F65=200,Inosina!C55&gt;50,Inosina!C55&lt;=80),Inosina!C55*G$4,IF(AND('Pedido e Cotação'!J65="HPLC",'Pedido e Cotação'!F65=200,Inosina!C55&gt;50,Inosina!C55&lt;=80),Inosina!C55*G$7+185,IF(AND('Pedido e Cotação'!J65="RP-OPC",'Pedido e Cotação'!F65=200,Inosina!C55&gt;80),Inosina!C55*G$5,IF(AND('Pedido e Cotação'!J65="HPLC",'Pedido e Cotação'!F65=200,Inosina!C55&gt;80),Inosina!C55*G$7+185,"")))))))</f>
        <v/>
      </c>
      <c r="O55" s="262" t="str">
        <f aca="false">IF('Pedido e Cotação'!E65="","",IF(AND('Pedido e Cotação'!J65="RP-OPC",'Pedido e Cotação'!F65=1000,Inosina!C55&lt;=50),Inosina!C55*H$3,IF(AND('Pedido e Cotação'!J65="HPLC",'Pedido e Cotação'!F65=1000,Inosina!C55&lt;=50),Inosina!C55*H$7+185,IF(AND('Pedido e Cotação'!J65="RP-OPC",'Pedido e Cotação'!F65=1000,Inosina!C55&gt;50,Inosina!C55&lt;=80),Inosina!C55*H$4,IF(AND('Pedido e Cotação'!J65="HPLC",'Pedido e Cotação'!F65=1000,Inosina!C55&gt;50,Inosina!C55&lt;=80),Inosina!C55*H$7+185,IF(AND('Pedido e Cotação'!J65="RP-OPC",'Pedido e Cotação'!F65=1000,Inosina!C55&gt;80),Inosina!C55*H$5,IF(AND('Pedido e Cotação'!J65="HPLC",'Pedido e Cotação'!F65=1000,Inosina!C55&gt;80),Inosina!C55*H$7+185,"")))))))</f>
        <v/>
      </c>
      <c r="Q55" s="262" t="str">
        <f aca="false">IF('Pedido e Cotação'!E65="","",IF(AND('Pedido e Cotação'!J65="Dessalinizado",'Pedido e Cotação'!F65=10),Inosina!C55*C$7,""))</f>
        <v/>
      </c>
      <c r="R55" s="262" t="str">
        <f aca="false">IF('Pedido e Cotação'!E65="","",IF(AND('Pedido e Cotação'!J65="Dessalinizado",'Pedido e Cotação'!F65=25),Inosina!C55*D$7,""))</f>
        <v/>
      </c>
      <c r="S55" s="262" t="str">
        <f aca="false">IF('Pedido e Cotação'!E65="","",IF(AND('Pedido e Cotação'!J65="Dessalinizado",'Pedido e Cotação'!F65=50),Inosina!C55*E$7,""))</f>
        <v/>
      </c>
      <c r="T55" s="262" t="str">
        <f aca="false">IF('Pedido e Cotação'!E65="","",IF(AND('Pedido e Cotação'!J65="Dessalinizado",'Pedido e Cotação'!F65=100),Inosina!C55*F$7,""))</f>
        <v/>
      </c>
      <c r="U55" s="262" t="str">
        <f aca="false">IF('Pedido e Cotação'!E65="","",IF(AND('Pedido e Cotação'!J65="Dessalinizado",'Pedido e Cotação'!F65=200),Inosina!C55*G$7,""))</f>
        <v/>
      </c>
      <c r="V55" s="262" t="str">
        <f aca="false">IF('Pedido e Cotação'!E65="","",IF(AND('Pedido e Cotação'!J65="Dessalinizado",'Pedido e Cotação'!F65=1000),Inosina!C55*H$7,""))</f>
        <v/>
      </c>
    </row>
    <row r="56" customFormat="false" ht="15.75" hidden="false" customHeight="false" outlineLevel="0" collapsed="false">
      <c r="J56" s="262" t="str">
        <f aca="false">IF('Pedido e Cotação'!E66="","",IF(AND('Pedido e Cotação'!J66="RP-OPC",'Pedido e Cotação'!F66=10,Inosina!C56&lt;=50),Inosina!C56*C$3,IF(AND('Pedido e Cotação'!J66="HPLC",'Pedido e Cotação'!F66=10,Inosina!C56&lt;=50),Inosina!C56*C$7+185,IF(AND('Pedido e Cotação'!J66="RP-OPC",'Pedido e Cotação'!F66=10,Inosina!C56&gt;50,Inosina!C56&lt;=80),Inosina!C56*C$4,IF(AND('Pedido e Cotação'!J66="HPLC",'Pedido e Cotação'!F66=10,Inosina!C56&gt;50,Inosina!C56&lt;=80),Inosina!C56*C$7+185,IF(AND('Pedido e Cotação'!J66="RP-OPC",'Pedido e Cotação'!F66=10,Inosina!C56&gt;80),Inosina!C56*C$5,IF(AND('Pedido e Cotação'!J66="HPLC",'Pedido e Cotação'!F66=10,Inosina!C56&gt;80),Inosina!C56*C$7+185,"")))))))</f>
        <v/>
      </c>
      <c r="K56" s="262" t="str">
        <f aca="false">IF('Pedido e Cotação'!E66="","",IF(AND('Pedido e Cotação'!J66="RP-OPC",'Pedido e Cotação'!F66=25,Inosina!C56&lt;=50),Inosina!C56*D$3,IF(AND('Pedido e Cotação'!J66="HPLC",'Pedido e Cotação'!F66=25,Inosina!C56&lt;=50),Inosina!C56*D$7+185,IF(AND('Pedido e Cotação'!J66="RP-OPC",'Pedido e Cotação'!F66=25,Inosina!C56&gt;50,Inosina!C56&lt;=80),Inosina!C56*D$4,IF(AND('Pedido e Cotação'!J66="HPLC",'Pedido e Cotação'!F66=25,Inosina!C56&gt;50,Inosina!C56&lt;=80),Inosina!C56*D$7+185,IF(AND('Pedido e Cotação'!J66="RP-OPC",'Pedido e Cotação'!F66=25,Inosina!C56&gt;80),Inosina!C56*D$5,IF(AND('Pedido e Cotação'!J66="HPLC",'Pedido e Cotação'!F66=25,Inosina!C56&gt;80),Inosina!C56*D$7+185,"")))))))</f>
        <v/>
      </c>
      <c r="L56" s="262" t="str">
        <f aca="false">IF('Pedido e Cotação'!E66="","",IF(AND('Pedido e Cotação'!J66="RP-OPC",'Pedido e Cotação'!F66=50,Inosina!C56&lt;=50),Inosina!C56*E$3,IF(AND('Pedido e Cotação'!J66="HPLC",'Pedido e Cotação'!F66=50,Inosina!C56&lt;=50),Inosina!C56*E$7+185,IF(AND('Pedido e Cotação'!J66="RP-OPC",'Pedido e Cotação'!F66=50,Inosina!C56&gt;50,Inosina!C56&lt;=80),Inosina!C56*E$4,IF(AND('Pedido e Cotação'!J66="HPLC",'Pedido e Cotação'!F66=50,Inosina!C56&gt;50,Inosina!C56&lt;=80),Inosina!C56*E$7+185,IF(AND('Pedido e Cotação'!J66="RP-OPC",'Pedido e Cotação'!F66=50,Inosina!C56&gt;80),Inosina!C56*E$5,IF(AND('Pedido e Cotação'!J66="HPLC",'Pedido e Cotação'!F66=50,Inosina!C56&gt;80),Inosina!C56*E$7+185,"")))))))</f>
        <v/>
      </c>
      <c r="M56" s="262" t="str">
        <f aca="false">IF('Pedido e Cotação'!E66="","",IF(AND('Pedido e Cotação'!J66="RP-OPC",'Pedido e Cotação'!F66=100,Inosina!C56&lt;=50),Inosina!C56*F$3,IF(AND('Pedido e Cotação'!J66="HPLC",'Pedido e Cotação'!F66=100,Inosina!C56&lt;=50),Inosina!C56*F$7+185,IF(AND('Pedido e Cotação'!J66="RP-OPC",'Pedido e Cotação'!F66=100,Inosina!C56&gt;50,Inosina!C56&lt;=80),Inosina!C56*F$4,IF(AND('Pedido e Cotação'!J66="HPLC",'Pedido e Cotação'!F66=100,Inosina!C56&gt;50,Inosina!C56&lt;=80),Inosina!C56*F$7+185,IF(AND('Pedido e Cotação'!J66="RP-OPC",'Pedido e Cotação'!F66=100,Inosina!C56&gt;80),Inosina!C56*F$5,IF(AND('Pedido e Cotação'!J66="HPLC",'Pedido e Cotação'!F66=100,Inosina!C56&gt;80),Inosina!C56*F$7+185,"")))))))</f>
        <v/>
      </c>
      <c r="N56" s="262" t="str">
        <f aca="false">IF('Pedido e Cotação'!E66="","",IF(AND('Pedido e Cotação'!J66="RP-OPC",'Pedido e Cotação'!F66=200,Inosina!C56&lt;=50),Inosina!C56*G$3,IF(AND('Pedido e Cotação'!J66="HPLC",'Pedido e Cotação'!F66=200,Inosina!C56&lt;=50),Inosina!C56*G$7+185,IF(AND('Pedido e Cotação'!J66="RP-OPC",'Pedido e Cotação'!F66=200,Inosina!C56&gt;50,Inosina!C56&lt;=80),Inosina!C56*G$4,IF(AND('Pedido e Cotação'!J66="HPLC",'Pedido e Cotação'!F66=200,Inosina!C56&gt;50,Inosina!C56&lt;=80),Inosina!C56*G$7+185,IF(AND('Pedido e Cotação'!J66="RP-OPC",'Pedido e Cotação'!F66=200,Inosina!C56&gt;80),Inosina!C56*G$5,IF(AND('Pedido e Cotação'!J66="HPLC",'Pedido e Cotação'!F66=200,Inosina!C56&gt;80),Inosina!C56*G$7+185,"")))))))</f>
        <v/>
      </c>
      <c r="O56" s="262" t="str">
        <f aca="false">IF('Pedido e Cotação'!E66="","",IF(AND('Pedido e Cotação'!J66="RP-OPC",'Pedido e Cotação'!F66=1000,Inosina!C56&lt;=50),Inosina!C56*H$3,IF(AND('Pedido e Cotação'!J66="HPLC",'Pedido e Cotação'!F66=1000,Inosina!C56&lt;=50),Inosina!C56*H$7+185,IF(AND('Pedido e Cotação'!J66="RP-OPC",'Pedido e Cotação'!F66=1000,Inosina!C56&gt;50,Inosina!C56&lt;=80),Inosina!C56*H$4,IF(AND('Pedido e Cotação'!J66="HPLC",'Pedido e Cotação'!F66=1000,Inosina!C56&gt;50,Inosina!C56&lt;=80),Inosina!C56*H$7+185,IF(AND('Pedido e Cotação'!J66="RP-OPC",'Pedido e Cotação'!F66=1000,Inosina!C56&gt;80),Inosina!C56*H$5,IF(AND('Pedido e Cotação'!J66="HPLC",'Pedido e Cotação'!F66=1000,Inosina!C56&gt;80),Inosina!C56*H$7+185,"")))))))</f>
        <v/>
      </c>
      <c r="Q56" s="262" t="str">
        <f aca="false">IF('Pedido e Cotação'!E66="","",IF(AND('Pedido e Cotação'!J66="Dessalinizado",'Pedido e Cotação'!F66=10),Inosina!C56*C$7,""))</f>
        <v/>
      </c>
      <c r="R56" s="262" t="str">
        <f aca="false">IF('Pedido e Cotação'!E66="","",IF(AND('Pedido e Cotação'!J66="Dessalinizado",'Pedido e Cotação'!F66=25),Inosina!C56*D$7,""))</f>
        <v/>
      </c>
      <c r="S56" s="262" t="str">
        <f aca="false">IF('Pedido e Cotação'!E66="","",IF(AND('Pedido e Cotação'!J66="Dessalinizado",'Pedido e Cotação'!F66=50),Inosina!C56*E$7,""))</f>
        <v/>
      </c>
      <c r="T56" s="262" t="str">
        <f aca="false">IF('Pedido e Cotação'!E66="","",IF(AND('Pedido e Cotação'!J66="Dessalinizado",'Pedido e Cotação'!F66=100),Inosina!C56*F$7,""))</f>
        <v/>
      </c>
      <c r="U56" s="262" t="str">
        <f aca="false">IF('Pedido e Cotação'!E66="","",IF(AND('Pedido e Cotação'!J66="Dessalinizado",'Pedido e Cotação'!F66=200),Inosina!C56*G$7,""))</f>
        <v/>
      </c>
      <c r="V56" s="262" t="str">
        <f aca="false">IF('Pedido e Cotação'!E66="","",IF(AND('Pedido e Cotação'!J66="Dessalinizado",'Pedido e Cotação'!F66=1000),Inosina!C56*H$7,""))</f>
        <v/>
      </c>
    </row>
    <row r="57" customFormat="false" ht="15.75" hidden="false" customHeight="false" outlineLevel="0" collapsed="false">
      <c r="J57" s="262" t="str">
        <f aca="false">IF('Pedido e Cotação'!E67="","",IF(AND('Pedido e Cotação'!J67="RP-OPC",'Pedido e Cotação'!F67=10,Inosina!C57&lt;=50),Inosina!C57*C$3,IF(AND('Pedido e Cotação'!J67="HPLC",'Pedido e Cotação'!F67=10,Inosina!C57&lt;=50),Inosina!C57*C$7+185,IF(AND('Pedido e Cotação'!J67="RP-OPC",'Pedido e Cotação'!F67=10,Inosina!C57&gt;50,Inosina!C57&lt;=80),Inosina!C57*C$4,IF(AND('Pedido e Cotação'!J67="HPLC",'Pedido e Cotação'!F67=10,Inosina!C57&gt;50,Inosina!C57&lt;=80),Inosina!C57*C$7+185,IF(AND('Pedido e Cotação'!J67="RP-OPC",'Pedido e Cotação'!F67=10,Inosina!C57&gt;80),Inosina!C57*C$5,IF(AND('Pedido e Cotação'!J67="HPLC",'Pedido e Cotação'!F67=10,Inosina!C57&gt;80),Inosina!C57*C$7+185,"")))))))</f>
        <v/>
      </c>
      <c r="K57" s="262" t="str">
        <f aca="false">IF('Pedido e Cotação'!E67="","",IF(AND('Pedido e Cotação'!J67="RP-OPC",'Pedido e Cotação'!F67=25,Inosina!C57&lt;=50),Inosina!C57*D$3,IF(AND('Pedido e Cotação'!J67="HPLC",'Pedido e Cotação'!F67=25,Inosina!C57&lt;=50),Inosina!C57*D$7+185,IF(AND('Pedido e Cotação'!J67="RP-OPC",'Pedido e Cotação'!F67=25,Inosina!C57&gt;50,Inosina!C57&lt;=80),Inosina!C57*D$4,IF(AND('Pedido e Cotação'!J67="HPLC",'Pedido e Cotação'!F67=25,Inosina!C57&gt;50,Inosina!C57&lt;=80),Inosina!C57*D$7+185,IF(AND('Pedido e Cotação'!J67="RP-OPC",'Pedido e Cotação'!F67=25,Inosina!C57&gt;80),Inosina!C57*D$5,IF(AND('Pedido e Cotação'!J67="HPLC",'Pedido e Cotação'!F67=25,Inosina!C57&gt;80),Inosina!C57*D$7+185,"")))))))</f>
        <v/>
      </c>
      <c r="L57" s="262" t="str">
        <f aca="false">IF('Pedido e Cotação'!E67="","",IF(AND('Pedido e Cotação'!J67="RP-OPC",'Pedido e Cotação'!F67=50,Inosina!C57&lt;=50),Inosina!C57*E$3,IF(AND('Pedido e Cotação'!J67="HPLC",'Pedido e Cotação'!F67=50,Inosina!C57&lt;=50),Inosina!C57*E$7+185,IF(AND('Pedido e Cotação'!J67="RP-OPC",'Pedido e Cotação'!F67=50,Inosina!C57&gt;50,Inosina!C57&lt;=80),Inosina!C57*E$4,IF(AND('Pedido e Cotação'!J67="HPLC",'Pedido e Cotação'!F67=50,Inosina!C57&gt;50,Inosina!C57&lt;=80),Inosina!C57*E$7+185,IF(AND('Pedido e Cotação'!J67="RP-OPC",'Pedido e Cotação'!F67=50,Inosina!C57&gt;80),Inosina!C57*E$5,IF(AND('Pedido e Cotação'!J67="HPLC",'Pedido e Cotação'!F67=50,Inosina!C57&gt;80),Inosina!C57*E$7+185,"")))))))</f>
        <v/>
      </c>
      <c r="M57" s="262" t="str">
        <f aca="false">IF('Pedido e Cotação'!E67="","",IF(AND('Pedido e Cotação'!J67="RP-OPC",'Pedido e Cotação'!F67=100,Inosina!C57&lt;=50),Inosina!C57*F$3,IF(AND('Pedido e Cotação'!J67="HPLC",'Pedido e Cotação'!F67=100,Inosina!C57&lt;=50),Inosina!C57*F$7+185,IF(AND('Pedido e Cotação'!J67="RP-OPC",'Pedido e Cotação'!F67=100,Inosina!C57&gt;50,Inosina!C57&lt;=80),Inosina!C57*F$4,IF(AND('Pedido e Cotação'!J67="HPLC",'Pedido e Cotação'!F67=100,Inosina!C57&gt;50,Inosina!C57&lt;=80),Inosina!C57*F$7+185,IF(AND('Pedido e Cotação'!J67="RP-OPC",'Pedido e Cotação'!F67=100,Inosina!C57&gt;80),Inosina!C57*F$5,IF(AND('Pedido e Cotação'!J67="HPLC",'Pedido e Cotação'!F67=100,Inosina!C57&gt;80),Inosina!C57*F$7+185,"")))))))</f>
        <v/>
      </c>
      <c r="N57" s="262" t="str">
        <f aca="false">IF('Pedido e Cotação'!E67="","",IF(AND('Pedido e Cotação'!J67="RP-OPC",'Pedido e Cotação'!F67=200,Inosina!C57&lt;=50),Inosina!C57*G$3,IF(AND('Pedido e Cotação'!J67="HPLC",'Pedido e Cotação'!F67=200,Inosina!C57&lt;=50),Inosina!C57*G$7+185,IF(AND('Pedido e Cotação'!J67="RP-OPC",'Pedido e Cotação'!F67=200,Inosina!C57&gt;50,Inosina!C57&lt;=80),Inosina!C57*G$4,IF(AND('Pedido e Cotação'!J67="HPLC",'Pedido e Cotação'!F67=200,Inosina!C57&gt;50,Inosina!C57&lt;=80),Inosina!C57*G$7+185,IF(AND('Pedido e Cotação'!J67="RP-OPC",'Pedido e Cotação'!F67=200,Inosina!C57&gt;80),Inosina!C57*G$5,IF(AND('Pedido e Cotação'!J67="HPLC",'Pedido e Cotação'!F67=200,Inosina!C57&gt;80),Inosina!C57*G$7+185,"")))))))</f>
        <v/>
      </c>
      <c r="O57" s="262" t="str">
        <f aca="false">IF('Pedido e Cotação'!E67="","",IF(AND('Pedido e Cotação'!J67="RP-OPC",'Pedido e Cotação'!F67=1000,Inosina!C57&lt;=50),Inosina!C57*H$3,IF(AND('Pedido e Cotação'!J67="HPLC",'Pedido e Cotação'!F67=1000,Inosina!C57&lt;=50),Inosina!C57*H$7+185,IF(AND('Pedido e Cotação'!J67="RP-OPC",'Pedido e Cotação'!F67=1000,Inosina!C57&gt;50,Inosina!C57&lt;=80),Inosina!C57*H$4,IF(AND('Pedido e Cotação'!J67="HPLC",'Pedido e Cotação'!F67=1000,Inosina!C57&gt;50,Inosina!C57&lt;=80),Inosina!C57*H$7+185,IF(AND('Pedido e Cotação'!J67="RP-OPC",'Pedido e Cotação'!F67=1000,Inosina!C57&gt;80),Inosina!C57*H$5,IF(AND('Pedido e Cotação'!J67="HPLC",'Pedido e Cotação'!F67=1000,Inosina!C57&gt;80),Inosina!C57*H$7+185,"")))))))</f>
        <v/>
      </c>
      <c r="Q57" s="262" t="str">
        <f aca="false">IF('Pedido e Cotação'!E67="","",IF(AND('Pedido e Cotação'!J67="Dessalinizado",'Pedido e Cotação'!F67=10),Inosina!C57*C$7,""))</f>
        <v/>
      </c>
      <c r="R57" s="262" t="str">
        <f aca="false">IF('Pedido e Cotação'!E67="","",IF(AND('Pedido e Cotação'!J67="Dessalinizado",'Pedido e Cotação'!F67=25),Inosina!C57*D$7,""))</f>
        <v/>
      </c>
      <c r="S57" s="262" t="str">
        <f aca="false">IF('Pedido e Cotação'!E67="","",IF(AND('Pedido e Cotação'!J67="Dessalinizado",'Pedido e Cotação'!F67=50),Inosina!C57*E$7,""))</f>
        <v/>
      </c>
      <c r="T57" s="262" t="str">
        <f aca="false">IF('Pedido e Cotação'!E67="","",IF(AND('Pedido e Cotação'!J67="Dessalinizado",'Pedido e Cotação'!F67=100),Inosina!C57*F$7,""))</f>
        <v/>
      </c>
      <c r="U57" s="262" t="str">
        <f aca="false">IF('Pedido e Cotação'!E67="","",IF(AND('Pedido e Cotação'!J67="Dessalinizado",'Pedido e Cotação'!F67=200),Inosina!C57*G$7,""))</f>
        <v/>
      </c>
      <c r="V57" s="262" t="str">
        <f aca="false">IF('Pedido e Cotação'!E67="","",IF(AND('Pedido e Cotação'!J67="Dessalinizado",'Pedido e Cotação'!F67=1000),Inosina!C57*H$7,""))</f>
        <v/>
      </c>
    </row>
    <row r="58" customFormat="false" ht="15.75" hidden="false" customHeight="false" outlineLevel="0" collapsed="false">
      <c r="J58" s="262" t="str">
        <f aca="false">IF('Pedido e Cotação'!E68="","",IF(AND('Pedido e Cotação'!J68="RP-OPC",'Pedido e Cotação'!F68=10,Inosina!C58&lt;=50),Inosina!C58*C$3,IF(AND('Pedido e Cotação'!J68="HPLC",'Pedido e Cotação'!F68=10,Inosina!C58&lt;=50),Inosina!C58*C$7+185,IF(AND('Pedido e Cotação'!J68="RP-OPC",'Pedido e Cotação'!F68=10,Inosina!C58&gt;50,Inosina!C58&lt;=80),Inosina!C58*C$4,IF(AND('Pedido e Cotação'!J68="HPLC",'Pedido e Cotação'!F68=10,Inosina!C58&gt;50,Inosina!C58&lt;=80),Inosina!C58*C$7+185,IF(AND('Pedido e Cotação'!J68="RP-OPC",'Pedido e Cotação'!F68=10,Inosina!C58&gt;80),Inosina!C58*C$5,IF(AND('Pedido e Cotação'!J68="HPLC",'Pedido e Cotação'!F68=10,Inosina!C58&gt;80),Inosina!C58*C$7+185,"")))))))</f>
        <v/>
      </c>
      <c r="K58" s="262" t="str">
        <f aca="false">IF('Pedido e Cotação'!E68="","",IF(AND('Pedido e Cotação'!J68="RP-OPC",'Pedido e Cotação'!F68=25,Inosina!C58&lt;=50),Inosina!C58*D$3,IF(AND('Pedido e Cotação'!J68="HPLC",'Pedido e Cotação'!F68=25,Inosina!C58&lt;=50),Inosina!C58*D$7+185,IF(AND('Pedido e Cotação'!J68="RP-OPC",'Pedido e Cotação'!F68=25,Inosina!C58&gt;50,Inosina!C58&lt;=80),Inosina!C58*D$4,IF(AND('Pedido e Cotação'!J68="HPLC",'Pedido e Cotação'!F68=25,Inosina!C58&gt;50,Inosina!C58&lt;=80),Inosina!C58*D$7+185,IF(AND('Pedido e Cotação'!J68="RP-OPC",'Pedido e Cotação'!F68=25,Inosina!C58&gt;80),Inosina!C58*D$5,IF(AND('Pedido e Cotação'!J68="HPLC",'Pedido e Cotação'!F68=25,Inosina!C58&gt;80),Inosina!C58*D$7+185,"")))))))</f>
        <v/>
      </c>
      <c r="L58" s="262" t="str">
        <f aca="false">IF('Pedido e Cotação'!E68="","",IF(AND('Pedido e Cotação'!J68="RP-OPC",'Pedido e Cotação'!F68=50,Inosina!C58&lt;=50),Inosina!C58*E$3,IF(AND('Pedido e Cotação'!J68="HPLC",'Pedido e Cotação'!F68=50,Inosina!C58&lt;=50),Inosina!C58*E$7+185,IF(AND('Pedido e Cotação'!J68="RP-OPC",'Pedido e Cotação'!F68=50,Inosina!C58&gt;50,Inosina!C58&lt;=80),Inosina!C58*E$4,IF(AND('Pedido e Cotação'!J68="HPLC",'Pedido e Cotação'!F68=50,Inosina!C58&gt;50,Inosina!C58&lt;=80),Inosina!C58*E$7+185,IF(AND('Pedido e Cotação'!J68="RP-OPC",'Pedido e Cotação'!F68=50,Inosina!C58&gt;80),Inosina!C58*E$5,IF(AND('Pedido e Cotação'!J68="HPLC",'Pedido e Cotação'!F68=50,Inosina!C58&gt;80),Inosina!C58*E$7+185,"")))))))</f>
        <v/>
      </c>
      <c r="M58" s="262" t="str">
        <f aca="false">IF('Pedido e Cotação'!E68="","",IF(AND('Pedido e Cotação'!J68="RP-OPC",'Pedido e Cotação'!F68=100,Inosina!C58&lt;=50),Inosina!C58*F$3,IF(AND('Pedido e Cotação'!J68="HPLC",'Pedido e Cotação'!F68=100,Inosina!C58&lt;=50),Inosina!C58*F$7+185,IF(AND('Pedido e Cotação'!J68="RP-OPC",'Pedido e Cotação'!F68=100,Inosina!C58&gt;50,Inosina!C58&lt;=80),Inosina!C58*F$4,IF(AND('Pedido e Cotação'!J68="HPLC",'Pedido e Cotação'!F68=100,Inosina!C58&gt;50,Inosina!C58&lt;=80),Inosina!C58*F$7+185,IF(AND('Pedido e Cotação'!J68="RP-OPC",'Pedido e Cotação'!F68=100,Inosina!C58&gt;80),Inosina!C58*F$5,IF(AND('Pedido e Cotação'!J68="HPLC",'Pedido e Cotação'!F68=100,Inosina!C58&gt;80),Inosina!C58*F$7+185,"")))))))</f>
        <v/>
      </c>
      <c r="N58" s="262" t="str">
        <f aca="false">IF('Pedido e Cotação'!E68="","",IF(AND('Pedido e Cotação'!J68="RP-OPC",'Pedido e Cotação'!F68=200,Inosina!C58&lt;=50),Inosina!C58*G$3,IF(AND('Pedido e Cotação'!J68="HPLC",'Pedido e Cotação'!F68=200,Inosina!C58&lt;=50),Inosina!C58*G$7+185,IF(AND('Pedido e Cotação'!J68="RP-OPC",'Pedido e Cotação'!F68=200,Inosina!C58&gt;50,Inosina!C58&lt;=80),Inosina!C58*G$4,IF(AND('Pedido e Cotação'!J68="HPLC",'Pedido e Cotação'!F68=200,Inosina!C58&gt;50,Inosina!C58&lt;=80),Inosina!C58*G$7+185,IF(AND('Pedido e Cotação'!J68="RP-OPC",'Pedido e Cotação'!F68=200,Inosina!C58&gt;80),Inosina!C58*G$5,IF(AND('Pedido e Cotação'!J68="HPLC",'Pedido e Cotação'!F68=200,Inosina!C58&gt;80),Inosina!C58*G$7+185,"")))))))</f>
        <v/>
      </c>
      <c r="O58" s="262" t="str">
        <f aca="false">IF('Pedido e Cotação'!E68="","",IF(AND('Pedido e Cotação'!J68="RP-OPC",'Pedido e Cotação'!F68=1000,Inosina!C58&lt;=50),Inosina!C58*H$3,IF(AND('Pedido e Cotação'!J68="HPLC",'Pedido e Cotação'!F68=1000,Inosina!C58&lt;=50),Inosina!C58*H$7+185,IF(AND('Pedido e Cotação'!J68="RP-OPC",'Pedido e Cotação'!F68=1000,Inosina!C58&gt;50,Inosina!C58&lt;=80),Inosina!C58*H$4,IF(AND('Pedido e Cotação'!J68="HPLC",'Pedido e Cotação'!F68=1000,Inosina!C58&gt;50,Inosina!C58&lt;=80),Inosina!C58*H$7+185,IF(AND('Pedido e Cotação'!J68="RP-OPC",'Pedido e Cotação'!F68=1000,Inosina!C58&gt;80),Inosina!C58*H$5,IF(AND('Pedido e Cotação'!J68="HPLC",'Pedido e Cotação'!F68=1000,Inosina!C58&gt;80),Inosina!C58*H$7+185,"")))))))</f>
        <v/>
      </c>
      <c r="Q58" s="262" t="str">
        <f aca="false">IF('Pedido e Cotação'!E68="","",IF(AND('Pedido e Cotação'!J68="Dessalinizado",'Pedido e Cotação'!F68=10),Inosina!C58*C$7,""))</f>
        <v/>
      </c>
      <c r="R58" s="262" t="str">
        <f aca="false">IF('Pedido e Cotação'!E68="","",IF(AND('Pedido e Cotação'!J68="Dessalinizado",'Pedido e Cotação'!F68=25),Inosina!C58*D$7,""))</f>
        <v/>
      </c>
      <c r="S58" s="262" t="str">
        <f aca="false">IF('Pedido e Cotação'!E68="","",IF(AND('Pedido e Cotação'!J68="Dessalinizado",'Pedido e Cotação'!F68=50),Inosina!C58*E$7,""))</f>
        <v/>
      </c>
      <c r="T58" s="262" t="str">
        <f aca="false">IF('Pedido e Cotação'!E68="","",IF(AND('Pedido e Cotação'!J68="Dessalinizado",'Pedido e Cotação'!F68=100),Inosina!C58*F$7,""))</f>
        <v/>
      </c>
      <c r="U58" s="262" t="str">
        <f aca="false">IF('Pedido e Cotação'!E68="","",IF(AND('Pedido e Cotação'!J68="Dessalinizado",'Pedido e Cotação'!F68=200),Inosina!C58*G$7,""))</f>
        <v/>
      </c>
      <c r="V58" s="262" t="str">
        <f aca="false">IF('Pedido e Cotação'!E68="","",IF(AND('Pedido e Cotação'!J68="Dessalinizado",'Pedido e Cotação'!F68=1000),Inosina!C58*H$7,""))</f>
        <v/>
      </c>
    </row>
    <row r="59" customFormat="false" ht="15.75" hidden="false" customHeight="false" outlineLevel="0" collapsed="false">
      <c r="J59" s="262" t="str">
        <f aca="false">IF('Pedido e Cotação'!E69="","",IF(AND('Pedido e Cotação'!J69="RP-OPC",'Pedido e Cotação'!F69=10,Inosina!C59&lt;=50),Inosina!C59*C$3,IF(AND('Pedido e Cotação'!J69="HPLC",'Pedido e Cotação'!F69=10,Inosina!C59&lt;=50),Inosina!C59*C$7+185,IF(AND('Pedido e Cotação'!J69="RP-OPC",'Pedido e Cotação'!F69=10,Inosina!C59&gt;50,Inosina!C59&lt;=80),Inosina!C59*C$4,IF(AND('Pedido e Cotação'!J69="HPLC",'Pedido e Cotação'!F69=10,Inosina!C59&gt;50,Inosina!C59&lt;=80),Inosina!C59*C$7+185,IF(AND('Pedido e Cotação'!J69="RP-OPC",'Pedido e Cotação'!F69=10,Inosina!C59&gt;80),Inosina!C59*C$5,IF(AND('Pedido e Cotação'!J69="HPLC",'Pedido e Cotação'!F69=10,Inosina!C59&gt;80),Inosina!C59*C$7+185,"")))))))</f>
        <v/>
      </c>
      <c r="K59" s="262" t="str">
        <f aca="false">IF('Pedido e Cotação'!E69="","",IF(AND('Pedido e Cotação'!J69="RP-OPC",'Pedido e Cotação'!F69=25,Inosina!C59&lt;=50),Inosina!C59*D$3,IF(AND('Pedido e Cotação'!J69="HPLC",'Pedido e Cotação'!F69=25,Inosina!C59&lt;=50),Inosina!C59*D$7+185,IF(AND('Pedido e Cotação'!J69="RP-OPC",'Pedido e Cotação'!F69=25,Inosina!C59&gt;50,Inosina!C59&lt;=80),Inosina!C59*D$4,IF(AND('Pedido e Cotação'!J69="HPLC",'Pedido e Cotação'!F69=25,Inosina!C59&gt;50,Inosina!C59&lt;=80),Inosina!C59*D$7+185,IF(AND('Pedido e Cotação'!J69="RP-OPC",'Pedido e Cotação'!F69=25,Inosina!C59&gt;80),Inosina!C59*D$5,IF(AND('Pedido e Cotação'!J69="HPLC",'Pedido e Cotação'!F69=25,Inosina!C59&gt;80),Inosina!C59*D$7+185,"")))))))</f>
        <v/>
      </c>
      <c r="L59" s="262" t="str">
        <f aca="false">IF('Pedido e Cotação'!E69="","",IF(AND('Pedido e Cotação'!J69="RP-OPC",'Pedido e Cotação'!F69=50,Inosina!C59&lt;=50),Inosina!C59*E$3,IF(AND('Pedido e Cotação'!J69="HPLC",'Pedido e Cotação'!F69=50,Inosina!C59&lt;=50),Inosina!C59*E$7+185,IF(AND('Pedido e Cotação'!J69="RP-OPC",'Pedido e Cotação'!F69=50,Inosina!C59&gt;50,Inosina!C59&lt;=80),Inosina!C59*E$4,IF(AND('Pedido e Cotação'!J69="HPLC",'Pedido e Cotação'!F69=50,Inosina!C59&gt;50,Inosina!C59&lt;=80),Inosina!C59*E$7+185,IF(AND('Pedido e Cotação'!J69="RP-OPC",'Pedido e Cotação'!F69=50,Inosina!C59&gt;80),Inosina!C59*E$5,IF(AND('Pedido e Cotação'!J69="HPLC",'Pedido e Cotação'!F69=50,Inosina!C59&gt;80),Inosina!C59*E$7+185,"")))))))</f>
        <v/>
      </c>
      <c r="M59" s="262" t="str">
        <f aca="false">IF('Pedido e Cotação'!E69="","",IF(AND('Pedido e Cotação'!J69="RP-OPC",'Pedido e Cotação'!F69=100,Inosina!C59&lt;=50),Inosina!C59*F$3,IF(AND('Pedido e Cotação'!J69="HPLC",'Pedido e Cotação'!F69=100,Inosina!C59&lt;=50),Inosina!C59*F$7+185,IF(AND('Pedido e Cotação'!J69="RP-OPC",'Pedido e Cotação'!F69=100,Inosina!C59&gt;50,Inosina!C59&lt;=80),Inosina!C59*F$4,IF(AND('Pedido e Cotação'!J69="HPLC",'Pedido e Cotação'!F69=100,Inosina!C59&gt;50,Inosina!C59&lt;=80),Inosina!C59*F$7+185,IF(AND('Pedido e Cotação'!J69="RP-OPC",'Pedido e Cotação'!F69=100,Inosina!C59&gt;80),Inosina!C59*F$5,IF(AND('Pedido e Cotação'!J69="HPLC",'Pedido e Cotação'!F69=100,Inosina!C59&gt;80),Inosina!C59*F$7+185,"")))))))</f>
        <v/>
      </c>
      <c r="N59" s="262" t="str">
        <f aca="false">IF('Pedido e Cotação'!E69="","",IF(AND('Pedido e Cotação'!J69="RP-OPC",'Pedido e Cotação'!F69=200,Inosina!C59&lt;=50),Inosina!C59*G$3,IF(AND('Pedido e Cotação'!J69="HPLC",'Pedido e Cotação'!F69=200,Inosina!C59&lt;=50),Inosina!C59*G$7+185,IF(AND('Pedido e Cotação'!J69="RP-OPC",'Pedido e Cotação'!F69=200,Inosina!C59&gt;50,Inosina!C59&lt;=80),Inosina!C59*G$4,IF(AND('Pedido e Cotação'!J69="HPLC",'Pedido e Cotação'!F69=200,Inosina!C59&gt;50,Inosina!C59&lt;=80),Inosina!C59*G$7+185,IF(AND('Pedido e Cotação'!J69="RP-OPC",'Pedido e Cotação'!F69=200,Inosina!C59&gt;80),Inosina!C59*G$5,IF(AND('Pedido e Cotação'!J69="HPLC",'Pedido e Cotação'!F69=200,Inosina!C59&gt;80),Inosina!C59*G$7+185,"")))))))</f>
        <v/>
      </c>
      <c r="O59" s="262" t="str">
        <f aca="false">IF('Pedido e Cotação'!E69="","",IF(AND('Pedido e Cotação'!J69="RP-OPC",'Pedido e Cotação'!F69=1000,Inosina!C59&lt;=50),Inosina!C59*H$3,IF(AND('Pedido e Cotação'!J69="HPLC",'Pedido e Cotação'!F69=1000,Inosina!C59&lt;=50),Inosina!C59*H$7+185,IF(AND('Pedido e Cotação'!J69="RP-OPC",'Pedido e Cotação'!F69=1000,Inosina!C59&gt;50,Inosina!C59&lt;=80),Inosina!C59*H$4,IF(AND('Pedido e Cotação'!J69="HPLC",'Pedido e Cotação'!F69=1000,Inosina!C59&gt;50,Inosina!C59&lt;=80),Inosina!C59*H$7+185,IF(AND('Pedido e Cotação'!J69="RP-OPC",'Pedido e Cotação'!F69=1000,Inosina!C59&gt;80),Inosina!C59*H$5,IF(AND('Pedido e Cotação'!J69="HPLC",'Pedido e Cotação'!F69=1000,Inosina!C59&gt;80),Inosina!C59*H$7+185,"")))))))</f>
        <v/>
      </c>
      <c r="Q59" s="262" t="str">
        <f aca="false">IF('Pedido e Cotação'!E69="","",IF(AND('Pedido e Cotação'!J69="Dessalinizado",'Pedido e Cotação'!F69=10),Inosina!C59*C$7,""))</f>
        <v/>
      </c>
      <c r="R59" s="262" t="str">
        <f aca="false">IF('Pedido e Cotação'!E69="","",IF(AND('Pedido e Cotação'!J69="Dessalinizado",'Pedido e Cotação'!F69=25),Inosina!C59*D$7,""))</f>
        <v/>
      </c>
      <c r="S59" s="262" t="str">
        <f aca="false">IF('Pedido e Cotação'!E69="","",IF(AND('Pedido e Cotação'!J69="Dessalinizado",'Pedido e Cotação'!F69=50),Inosina!C59*E$7,""))</f>
        <v/>
      </c>
      <c r="T59" s="262" t="str">
        <f aca="false">IF('Pedido e Cotação'!E69="","",IF(AND('Pedido e Cotação'!J69="Dessalinizado",'Pedido e Cotação'!F69=100),Inosina!C59*F$7,""))</f>
        <v/>
      </c>
      <c r="U59" s="262" t="str">
        <f aca="false">IF('Pedido e Cotação'!E69="","",IF(AND('Pedido e Cotação'!J69="Dessalinizado",'Pedido e Cotação'!F69=200),Inosina!C59*G$7,""))</f>
        <v/>
      </c>
      <c r="V59" s="262" t="str">
        <f aca="false">IF('Pedido e Cotação'!E69="","",IF(AND('Pedido e Cotação'!J69="Dessalinizado",'Pedido e Cotação'!F69=1000),Inosina!C59*H$7,""))</f>
        <v/>
      </c>
    </row>
    <row r="60" customFormat="false" ht="15.75" hidden="false" customHeight="false" outlineLevel="0" collapsed="false">
      <c r="J60" s="262" t="str">
        <f aca="false">IF('Pedido e Cotação'!E70="","",IF(AND('Pedido e Cotação'!J70="RP-OPC",'Pedido e Cotação'!F70=10,Inosina!C60&lt;=50),Inosina!C60*C$3,IF(AND('Pedido e Cotação'!J70="HPLC",'Pedido e Cotação'!F70=10,Inosina!C60&lt;=50),Inosina!C60*C$7+185,IF(AND('Pedido e Cotação'!J70="RP-OPC",'Pedido e Cotação'!F70=10,Inosina!C60&gt;50,Inosina!C60&lt;=80),Inosina!C60*C$4,IF(AND('Pedido e Cotação'!J70="HPLC",'Pedido e Cotação'!F70=10,Inosina!C60&gt;50,Inosina!C60&lt;=80),Inosina!C60*C$7+185,IF(AND('Pedido e Cotação'!J70="RP-OPC",'Pedido e Cotação'!F70=10,Inosina!C60&gt;80),Inosina!C60*C$5,IF(AND('Pedido e Cotação'!J70="HPLC",'Pedido e Cotação'!F70=10,Inosina!C60&gt;80),Inosina!C60*C$7+185,"")))))))</f>
        <v/>
      </c>
      <c r="K60" s="262" t="str">
        <f aca="false">IF('Pedido e Cotação'!E70="","",IF(AND('Pedido e Cotação'!J70="RP-OPC",'Pedido e Cotação'!F70=25,Inosina!C60&lt;=50),Inosina!C60*D$3,IF(AND('Pedido e Cotação'!J70="HPLC",'Pedido e Cotação'!F70=25,Inosina!C60&lt;=50),Inosina!C60*D$7+185,IF(AND('Pedido e Cotação'!J70="RP-OPC",'Pedido e Cotação'!F70=25,Inosina!C60&gt;50,Inosina!C60&lt;=80),Inosina!C60*D$4,IF(AND('Pedido e Cotação'!J70="HPLC",'Pedido e Cotação'!F70=25,Inosina!C60&gt;50,Inosina!C60&lt;=80),Inosina!C60*D$7+185,IF(AND('Pedido e Cotação'!J70="RP-OPC",'Pedido e Cotação'!F70=25,Inosina!C60&gt;80),Inosina!C60*D$5,IF(AND('Pedido e Cotação'!J70="HPLC",'Pedido e Cotação'!F70=25,Inosina!C60&gt;80),Inosina!C60*D$7+185,"")))))))</f>
        <v/>
      </c>
      <c r="L60" s="262" t="str">
        <f aca="false">IF('Pedido e Cotação'!E70="","",IF(AND('Pedido e Cotação'!J70="RP-OPC",'Pedido e Cotação'!F70=50,Inosina!C60&lt;=50),Inosina!C60*E$3,IF(AND('Pedido e Cotação'!J70="HPLC",'Pedido e Cotação'!F70=50,Inosina!C60&lt;=50),Inosina!C60*E$7+185,IF(AND('Pedido e Cotação'!J70="RP-OPC",'Pedido e Cotação'!F70=50,Inosina!C60&gt;50,Inosina!C60&lt;=80),Inosina!C60*E$4,IF(AND('Pedido e Cotação'!J70="HPLC",'Pedido e Cotação'!F70=50,Inosina!C60&gt;50,Inosina!C60&lt;=80),Inosina!C60*E$7+185,IF(AND('Pedido e Cotação'!J70="RP-OPC",'Pedido e Cotação'!F70=50,Inosina!C60&gt;80),Inosina!C60*E$5,IF(AND('Pedido e Cotação'!J70="HPLC",'Pedido e Cotação'!F70=50,Inosina!C60&gt;80),Inosina!C60*E$7+185,"")))))))</f>
        <v/>
      </c>
      <c r="M60" s="262" t="str">
        <f aca="false">IF('Pedido e Cotação'!E70="","",IF(AND('Pedido e Cotação'!J70="RP-OPC",'Pedido e Cotação'!F70=100,Inosina!C60&lt;=50),Inosina!C60*F$3,IF(AND('Pedido e Cotação'!J70="HPLC",'Pedido e Cotação'!F70=100,Inosina!C60&lt;=50),Inosina!C60*F$7+185,IF(AND('Pedido e Cotação'!J70="RP-OPC",'Pedido e Cotação'!F70=100,Inosina!C60&gt;50,Inosina!C60&lt;=80),Inosina!C60*F$4,IF(AND('Pedido e Cotação'!J70="HPLC",'Pedido e Cotação'!F70=100,Inosina!C60&gt;50,Inosina!C60&lt;=80),Inosina!C60*F$7+185,IF(AND('Pedido e Cotação'!J70="RP-OPC",'Pedido e Cotação'!F70=100,Inosina!C60&gt;80),Inosina!C60*F$5,IF(AND('Pedido e Cotação'!J70="HPLC",'Pedido e Cotação'!F70=100,Inosina!C60&gt;80),Inosina!C60*F$7+185,"")))))))</f>
        <v/>
      </c>
      <c r="N60" s="262" t="str">
        <f aca="false">IF('Pedido e Cotação'!E70="","",IF(AND('Pedido e Cotação'!J70="RP-OPC",'Pedido e Cotação'!F70=200,Inosina!C60&lt;=50),Inosina!C60*G$3,IF(AND('Pedido e Cotação'!J70="HPLC",'Pedido e Cotação'!F70=200,Inosina!C60&lt;=50),Inosina!C60*G$7+185,IF(AND('Pedido e Cotação'!J70="RP-OPC",'Pedido e Cotação'!F70=200,Inosina!C60&gt;50,Inosina!C60&lt;=80),Inosina!C60*G$4,IF(AND('Pedido e Cotação'!J70="HPLC",'Pedido e Cotação'!F70=200,Inosina!C60&gt;50,Inosina!C60&lt;=80),Inosina!C60*G$7+185,IF(AND('Pedido e Cotação'!J70="RP-OPC",'Pedido e Cotação'!F70=200,Inosina!C60&gt;80),Inosina!C60*G$5,IF(AND('Pedido e Cotação'!J70="HPLC",'Pedido e Cotação'!F70=200,Inosina!C60&gt;80),Inosina!C60*G$7+185,"")))))))</f>
        <v/>
      </c>
      <c r="O60" s="262" t="str">
        <f aca="false">IF('Pedido e Cotação'!E70="","",IF(AND('Pedido e Cotação'!J70="RP-OPC",'Pedido e Cotação'!F70=1000,Inosina!C60&lt;=50),Inosina!C60*H$3,IF(AND('Pedido e Cotação'!J70="HPLC",'Pedido e Cotação'!F70=1000,Inosina!C60&lt;=50),Inosina!C60*H$7+185,IF(AND('Pedido e Cotação'!J70="RP-OPC",'Pedido e Cotação'!F70=1000,Inosina!C60&gt;50,Inosina!C60&lt;=80),Inosina!C60*H$4,IF(AND('Pedido e Cotação'!J70="HPLC",'Pedido e Cotação'!F70=1000,Inosina!C60&gt;50,Inosina!C60&lt;=80),Inosina!C60*H$7+185,IF(AND('Pedido e Cotação'!J70="RP-OPC",'Pedido e Cotação'!F70=1000,Inosina!C60&gt;80),Inosina!C60*H$5,IF(AND('Pedido e Cotação'!J70="HPLC",'Pedido e Cotação'!F70=1000,Inosina!C60&gt;80),Inosina!C60*H$7+185,"")))))))</f>
        <v/>
      </c>
      <c r="Q60" s="262" t="str">
        <f aca="false">IF('Pedido e Cotação'!E70="","",IF(AND('Pedido e Cotação'!J70="Dessalinizado",'Pedido e Cotação'!F70=10),Inosina!C60*C$7,""))</f>
        <v/>
      </c>
      <c r="R60" s="262" t="str">
        <f aca="false">IF('Pedido e Cotação'!E70="","",IF(AND('Pedido e Cotação'!J70="Dessalinizado",'Pedido e Cotação'!F70=25),Inosina!C60*D$7,""))</f>
        <v/>
      </c>
      <c r="S60" s="262" t="str">
        <f aca="false">IF('Pedido e Cotação'!E70="","",IF(AND('Pedido e Cotação'!J70="Dessalinizado",'Pedido e Cotação'!F70=50),Inosina!C60*E$7,""))</f>
        <v/>
      </c>
      <c r="T60" s="262" t="str">
        <f aca="false">IF('Pedido e Cotação'!E70="","",IF(AND('Pedido e Cotação'!J70="Dessalinizado",'Pedido e Cotação'!F70=100),Inosina!C60*F$7,""))</f>
        <v/>
      </c>
      <c r="U60" s="262" t="str">
        <f aca="false">IF('Pedido e Cotação'!E70="","",IF(AND('Pedido e Cotação'!J70="Dessalinizado",'Pedido e Cotação'!F70=200),Inosina!C60*G$7,""))</f>
        <v/>
      </c>
      <c r="V60" s="262" t="str">
        <f aca="false">IF('Pedido e Cotação'!E70="","",IF(AND('Pedido e Cotação'!J70="Dessalinizado",'Pedido e Cotação'!F70=1000),Inosina!C60*H$7,""))</f>
        <v/>
      </c>
    </row>
    <row r="61" customFormat="false" ht="15.75" hidden="false" customHeight="false" outlineLevel="0" collapsed="false">
      <c r="J61" s="262" t="str">
        <f aca="false">IF('Pedido e Cotação'!E71="","",IF(AND('Pedido e Cotação'!J71="RP-OPC",'Pedido e Cotação'!F71=10,Inosina!C61&lt;=50),Inosina!C61*C$3,IF(AND('Pedido e Cotação'!J71="HPLC",'Pedido e Cotação'!F71=10,Inosina!C61&lt;=50),Inosina!C61*C$7+185,IF(AND('Pedido e Cotação'!J71="RP-OPC",'Pedido e Cotação'!F71=10,Inosina!C61&gt;50,Inosina!C61&lt;=80),Inosina!C61*C$4,IF(AND('Pedido e Cotação'!J71="HPLC",'Pedido e Cotação'!F71=10,Inosina!C61&gt;50,Inosina!C61&lt;=80),Inosina!C61*C$7+185,IF(AND('Pedido e Cotação'!J71="RP-OPC",'Pedido e Cotação'!F71=10,Inosina!C61&gt;80),Inosina!C61*C$5,IF(AND('Pedido e Cotação'!J71="HPLC",'Pedido e Cotação'!F71=10,Inosina!C61&gt;80),Inosina!C61*C$7+185,"")))))))</f>
        <v/>
      </c>
      <c r="K61" s="262" t="str">
        <f aca="false">IF('Pedido e Cotação'!E71="","",IF(AND('Pedido e Cotação'!J71="RP-OPC",'Pedido e Cotação'!F71=25,Inosina!C61&lt;=50),Inosina!C61*D$3,IF(AND('Pedido e Cotação'!J71="HPLC",'Pedido e Cotação'!F71=25,Inosina!C61&lt;=50),Inosina!C61*D$7+185,IF(AND('Pedido e Cotação'!J71="RP-OPC",'Pedido e Cotação'!F71=25,Inosina!C61&gt;50,Inosina!C61&lt;=80),Inosina!C61*D$4,IF(AND('Pedido e Cotação'!J71="HPLC",'Pedido e Cotação'!F71=25,Inosina!C61&gt;50,Inosina!C61&lt;=80),Inosina!C61*D$7+185,IF(AND('Pedido e Cotação'!J71="RP-OPC",'Pedido e Cotação'!F71=25,Inosina!C61&gt;80),Inosina!C61*D$5,IF(AND('Pedido e Cotação'!J71="HPLC",'Pedido e Cotação'!F71=25,Inosina!C61&gt;80),Inosina!C61*D$7+185,"")))))))</f>
        <v/>
      </c>
      <c r="L61" s="262" t="str">
        <f aca="false">IF('Pedido e Cotação'!E71="","",IF(AND('Pedido e Cotação'!J71="RP-OPC",'Pedido e Cotação'!F71=50,Inosina!C61&lt;=50),Inosina!C61*E$3,IF(AND('Pedido e Cotação'!J71="HPLC",'Pedido e Cotação'!F71=50,Inosina!C61&lt;=50),Inosina!C61*E$7+185,IF(AND('Pedido e Cotação'!J71="RP-OPC",'Pedido e Cotação'!F71=50,Inosina!C61&gt;50,Inosina!C61&lt;=80),Inosina!C61*E$4,IF(AND('Pedido e Cotação'!J71="HPLC",'Pedido e Cotação'!F71=50,Inosina!C61&gt;50,Inosina!C61&lt;=80),Inosina!C61*E$7+185,IF(AND('Pedido e Cotação'!J71="RP-OPC",'Pedido e Cotação'!F71=50,Inosina!C61&gt;80),Inosina!C61*E$5,IF(AND('Pedido e Cotação'!J71="HPLC",'Pedido e Cotação'!F71=50,Inosina!C61&gt;80),Inosina!C61*E$7+185,"")))))))</f>
        <v/>
      </c>
      <c r="M61" s="262" t="str">
        <f aca="false">IF('Pedido e Cotação'!E71="","",IF(AND('Pedido e Cotação'!J71="RP-OPC",'Pedido e Cotação'!F71=100,Inosina!C61&lt;=50),Inosina!C61*F$3,IF(AND('Pedido e Cotação'!J71="HPLC",'Pedido e Cotação'!F71=100,Inosina!C61&lt;=50),Inosina!C61*F$7+185,IF(AND('Pedido e Cotação'!J71="RP-OPC",'Pedido e Cotação'!F71=100,Inosina!C61&gt;50,Inosina!C61&lt;=80),Inosina!C61*F$4,IF(AND('Pedido e Cotação'!J71="HPLC",'Pedido e Cotação'!F71=100,Inosina!C61&gt;50,Inosina!C61&lt;=80),Inosina!C61*F$7+185,IF(AND('Pedido e Cotação'!J71="RP-OPC",'Pedido e Cotação'!F71=100,Inosina!C61&gt;80),Inosina!C61*F$5,IF(AND('Pedido e Cotação'!J71="HPLC",'Pedido e Cotação'!F71=100,Inosina!C61&gt;80),Inosina!C61*F$7+185,"")))))))</f>
        <v/>
      </c>
      <c r="N61" s="262" t="str">
        <f aca="false">IF('Pedido e Cotação'!E71="","",IF(AND('Pedido e Cotação'!J71="RP-OPC",'Pedido e Cotação'!F71=200,Inosina!C61&lt;=50),Inosina!C61*G$3,IF(AND('Pedido e Cotação'!J71="HPLC",'Pedido e Cotação'!F71=200,Inosina!C61&lt;=50),Inosina!C61*G$7+185,IF(AND('Pedido e Cotação'!J71="RP-OPC",'Pedido e Cotação'!F71=200,Inosina!C61&gt;50,Inosina!C61&lt;=80),Inosina!C61*G$4,IF(AND('Pedido e Cotação'!J71="HPLC",'Pedido e Cotação'!F71=200,Inosina!C61&gt;50,Inosina!C61&lt;=80),Inosina!C61*G$7+185,IF(AND('Pedido e Cotação'!J71="RP-OPC",'Pedido e Cotação'!F71=200,Inosina!C61&gt;80),Inosina!C61*G$5,IF(AND('Pedido e Cotação'!J71="HPLC",'Pedido e Cotação'!F71=200,Inosina!C61&gt;80),Inosina!C61*G$7+185,"")))))))</f>
        <v/>
      </c>
      <c r="O61" s="262" t="str">
        <f aca="false">IF('Pedido e Cotação'!E71="","",IF(AND('Pedido e Cotação'!J71="RP-OPC",'Pedido e Cotação'!F71=1000,Inosina!C61&lt;=50),Inosina!C61*H$3,IF(AND('Pedido e Cotação'!J71="HPLC",'Pedido e Cotação'!F71=1000,Inosina!C61&lt;=50),Inosina!C61*H$7+185,IF(AND('Pedido e Cotação'!J71="RP-OPC",'Pedido e Cotação'!F71=1000,Inosina!C61&gt;50,Inosina!C61&lt;=80),Inosina!C61*H$4,IF(AND('Pedido e Cotação'!J71="HPLC",'Pedido e Cotação'!F71=1000,Inosina!C61&gt;50,Inosina!C61&lt;=80),Inosina!C61*H$7+185,IF(AND('Pedido e Cotação'!J71="RP-OPC",'Pedido e Cotação'!F71=1000,Inosina!C61&gt;80),Inosina!C61*H$5,IF(AND('Pedido e Cotação'!J71="HPLC",'Pedido e Cotação'!F71=1000,Inosina!C61&gt;80),Inosina!C61*H$7+185,"")))))))</f>
        <v/>
      </c>
      <c r="Q61" s="262" t="str">
        <f aca="false">IF('Pedido e Cotação'!E71="","",IF(AND('Pedido e Cotação'!J71="Dessalinizado",'Pedido e Cotação'!F71=10),Inosina!C61*C$7,""))</f>
        <v/>
      </c>
      <c r="R61" s="262" t="str">
        <f aca="false">IF('Pedido e Cotação'!E71="","",IF(AND('Pedido e Cotação'!J71="Dessalinizado",'Pedido e Cotação'!F71=25),Inosina!C61*D$7,""))</f>
        <v/>
      </c>
      <c r="S61" s="262" t="str">
        <f aca="false">IF('Pedido e Cotação'!E71="","",IF(AND('Pedido e Cotação'!J71="Dessalinizado",'Pedido e Cotação'!F71=50),Inosina!C61*E$7,""))</f>
        <v/>
      </c>
      <c r="T61" s="262" t="str">
        <f aca="false">IF('Pedido e Cotação'!E71="","",IF(AND('Pedido e Cotação'!J71="Dessalinizado",'Pedido e Cotação'!F71=100),Inosina!C61*F$7,""))</f>
        <v/>
      </c>
      <c r="U61" s="262" t="str">
        <f aca="false">IF('Pedido e Cotação'!E71="","",IF(AND('Pedido e Cotação'!J71="Dessalinizado",'Pedido e Cotação'!F71=200),Inosina!C61*G$7,""))</f>
        <v/>
      </c>
      <c r="V61" s="262" t="str">
        <f aca="false">IF('Pedido e Cotação'!E71="","",IF(AND('Pedido e Cotação'!J71="Dessalinizado",'Pedido e Cotação'!F71=1000),Inosina!C61*H$7,""))</f>
        <v/>
      </c>
    </row>
    <row r="62" customFormat="false" ht="15.75" hidden="false" customHeight="false" outlineLevel="0" collapsed="false">
      <c r="J62" s="262" t="str">
        <f aca="false">IF('Pedido e Cotação'!E72="","",IF(AND('Pedido e Cotação'!J72="RP-OPC",'Pedido e Cotação'!F72=10,Inosina!C62&lt;=50),Inosina!C62*C$3,IF(AND('Pedido e Cotação'!J72="HPLC",'Pedido e Cotação'!F72=10,Inosina!C62&lt;=50),Inosina!C62*C$7+185,IF(AND('Pedido e Cotação'!J72="RP-OPC",'Pedido e Cotação'!F72=10,Inosina!C62&gt;50,Inosina!C62&lt;=80),Inosina!C62*C$4,IF(AND('Pedido e Cotação'!J72="HPLC",'Pedido e Cotação'!F72=10,Inosina!C62&gt;50,Inosina!C62&lt;=80),Inosina!C62*C$7+185,IF(AND('Pedido e Cotação'!J72="RP-OPC",'Pedido e Cotação'!F72=10,Inosina!C62&gt;80),Inosina!C62*C$5,IF(AND('Pedido e Cotação'!J72="HPLC",'Pedido e Cotação'!F72=10,Inosina!C62&gt;80),Inosina!C62*C$7+185,"")))))))</f>
        <v/>
      </c>
      <c r="K62" s="262" t="str">
        <f aca="false">IF('Pedido e Cotação'!E72="","",IF(AND('Pedido e Cotação'!J72="RP-OPC",'Pedido e Cotação'!F72=25,Inosina!C62&lt;=50),Inosina!C62*D$3,IF(AND('Pedido e Cotação'!J72="HPLC",'Pedido e Cotação'!F72=25,Inosina!C62&lt;=50),Inosina!C62*D$7+185,IF(AND('Pedido e Cotação'!J72="RP-OPC",'Pedido e Cotação'!F72=25,Inosina!C62&gt;50,Inosina!C62&lt;=80),Inosina!C62*D$4,IF(AND('Pedido e Cotação'!J72="HPLC",'Pedido e Cotação'!F72=25,Inosina!C62&gt;50,Inosina!C62&lt;=80),Inosina!C62*D$7+185,IF(AND('Pedido e Cotação'!J72="RP-OPC",'Pedido e Cotação'!F72=25,Inosina!C62&gt;80),Inosina!C62*D$5,IF(AND('Pedido e Cotação'!J72="HPLC",'Pedido e Cotação'!F72=25,Inosina!C62&gt;80),Inosina!C62*D$7+185,"")))))))</f>
        <v/>
      </c>
      <c r="L62" s="262" t="str">
        <f aca="false">IF('Pedido e Cotação'!E72="","",IF(AND('Pedido e Cotação'!J72="RP-OPC",'Pedido e Cotação'!F72=50,Inosina!C62&lt;=50),Inosina!C62*E$3,IF(AND('Pedido e Cotação'!J72="HPLC",'Pedido e Cotação'!F72=50,Inosina!C62&lt;=50),Inosina!C62*E$7+185,IF(AND('Pedido e Cotação'!J72="RP-OPC",'Pedido e Cotação'!F72=50,Inosina!C62&gt;50,Inosina!C62&lt;=80),Inosina!C62*E$4,IF(AND('Pedido e Cotação'!J72="HPLC",'Pedido e Cotação'!F72=50,Inosina!C62&gt;50,Inosina!C62&lt;=80),Inosina!C62*E$7+185,IF(AND('Pedido e Cotação'!J72="RP-OPC",'Pedido e Cotação'!F72=50,Inosina!C62&gt;80),Inosina!C62*E$5,IF(AND('Pedido e Cotação'!J72="HPLC",'Pedido e Cotação'!F72=50,Inosina!C62&gt;80),Inosina!C62*E$7+185,"")))))))</f>
        <v/>
      </c>
      <c r="M62" s="262" t="str">
        <f aca="false">IF('Pedido e Cotação'!E72="","",IF(AND('Pedido e Cotação'!J72="RP-OPC",'Pedido e Cotação'!F72=100,Inosina!C62&lt;=50),Inosina!C62*F$3,IF(AND('Pedido e Cotação'!J72="HPLC",'Pedido e Cotação'!F72=100,Inosina!C62&lt;=50),Inosina!C62*F$7+185,IF(AND('Pedido e Cotação'!J72="RP-OPC",'Pedido e Cotação'!F72=100,Inosina!C62&gt;50,Inosina!C62&lt;=80),Inosina!C62*F$4,IF(AND('Pedido e Cotação'!J72="HPLC",'Pedido e Cotação'!F72=100,Inosina!C62&gt;50,Inosina!C62&lt;=80),Inosina!C62*F$7+185,IF(AND('Pedido e Cotação'!J72="RP-OPC",'Pedido e Cotação'!F72=100,Inosina!C62&gt;80),Inosina!C62*F$5,IF(AND('Pedido e Cotação'!J72="HPLC",'Pedido e Cotação'!F72=100,Inosina!C62&gt;80),Inosina!C62*F$7+185,"")))))))</f>
        <v/>
      </c>
      <c r="N62" s="262" t="str">
        <f aca="false">IF('Pedido e Cotação'!E72="","",IF(AND('Pedido e Cotação'!J72="RP-OPC",'Pedido e Cotação'!F72=200,Inosina!C62&lt;=50),Inosina!C62*G$3,IF(AND('Pedido e Cotação'!J72="HPLC",'Pedido e Cotação'!F72=200,Inosina!C62&lt;=50),Inosina!C62*G$7+185,IF(AND('Pedido e Cotação'!J72="RP-OPC",'Pedido e Cotação'!F72=200,Inosina!C62&gt;50,Inosina!C62&lt;=80),Inosina!C62*G$4,IF(AND('Pedido e Cotação'!J72="HPLC",'Pedido e Cotação'!F72=200,Inosina!C62&gt;50,Inosina!C62&lt;=80),Inosina!C62*G$7+185,IF(AND('Pedido e Cotação'!J72="RP-OPC",'Pedido e Cotação'!F72=200,Inosina!C62&gt;80),Inosina!C62*G$5,IF(AND('Pedido e Cotação'!J72="HPLC",'Pedido e Cotação'!F72=200,Inosina!C62&gt;80),Inosina!C62*G$7+185,"")))))))</f>
        <v/>
      </c>
      <c r="O62" s="262" t="str">
        <f aca="false">IF('Pedido e Cotação'!E72="","",IF(AND('Pedido e Cotação'!J72="RP-OPC",'Pedido e Cotação'!F72=1000,Inosina!C62&lt;=50),Inosina!C62*H$3,IF(AND('Pedido e Cotação'!J72="HPLC",'Pedido e Cotação'!F72=1000,Inosina!C62&lt;=50),Inosina!C62*H$7+185,IF(AND('Pedido e Cotação'!J72="RP-OPC",'Pedido e Cotação'!F72=1000,Inosina!C62&gt;50,Inosina!C62&lt;=80),Inosina!C62*H$4,IF(AND('Pedido e Cotação'!J72="HPLC",'Pedido e Cotação'!F72=1000,Inosina!C62&gt;50,Inosina!C62&lt;=80),Inosina!C62*H$7+185,IF(AND('Pedido e Cotação'!J72="RP-OPC",'Pedido e Cotação'!F72=1000,Inosina!C62&gt;80),Inosina!C62*H$5,IF(AND('Pedido e Cotação'!J72="HPLC",'Pedido e Cotação'!F72=1000,Inosina!C62&gt;80),Inosina!C62*H$7+185,"")))))))</f>
        <v/>
      </c>
      <c r="Q62" s="262" t="str">
        <f aca="false">IF('Pedido e Cotação'!E72="","",IF(AND('Pedido e Cotação'!J72="Dessalinizado",'Pedido e Cotação'!F72=10),Inosina!C62*C$7,""))</f>
        <v/>
      </c>
      <c r="R62" s="262" t="str">
        <f aca="false">IF('Pedido e Cotação'!E72="","",IF(AND('Pedido e Cotação'!J72="Dessalinizado",'Pedido e Cotação'!F72=25),Inosina!C62*D$7,""))</f>
        <v/>
      </c>
      <c r="S62" s="262" t="str">
        <f aca="false">IF('Pedido e Cotação'!E72="","",IF(AND('Pedido e Cotação'!J72="Dessalinizado",'Pedido e Cotação'!F72=50),Inosina!C62*E$7,""))</f>
        <v/>
      </c>
      <c r="T62" s="262" t="str">
        <f aca="false">IF('Pedido e Cotação'!E72="","",IF(AND('Pedido e Cotação'!J72="Dessalinizado",'Pedido e Cotação'!F72=100),Inosina!C62*F$7,""))</f>
        <v/>
      </c>
      <c r="U62" s="262" t="str">
        <f aca="false">IF('Pedido e Cotação'!E72="","",IF(AND('Pedido e Cotação'!J72="Dessalinizado",'Pedido e Cotação'!F72=200),Inosina!C62*G$7,""))</f>
        <v/>
      </c>
      <c r="V62" s="262" t="str">
        <f aca="false">IF('Pedido e Cotação'!E72="","",IF(AND('Pedido e Cotação'!J72="Dessalinizado",'Pedido e Cotação'!F72=1000),Inosina!C62*H$7,""))</f>
        <v/>
      </c>
    </row>
    <row r="63" customFormat="false" ht="15.75" hidden="false" customHeight="false" outlineLevel="0" collapsed="false">
      <c r="J63" s="262" t="str">
        <f aca="false">IF('Pedido e Cotação'!E73="","",IF(AND('Pedido e Cotação'!J73="RP-OPC",'Pedido e Cotação'!F73=10,Inosina!C63&lt;=50),Inosina!C63*C$3,IF(AND('Pedido e Cotação'!J73="HPLC",'Pedido e Cotação'!F73=10,Inosina!C63&lt;=50),Inosina!C63*C$7+185,IF(AND('Pedido e Cotação'!J73="RP-OPC",'Pedido e Cotação'!F73=10,Inosina!C63&gt;50,Inosina!C63&lt;=80),Inosina!C63*C$4,IF(AND('Pedido e Cotação'!J73="HPLC",'Pedido e Cotação'!F73=10,Inosina!C63&gt;50,Inosina!C63&lt;=80),Inosina!C63*C$7+185,IF(AND('Pedido e Cotação'!J73="RP-OPC",'Pedido e Cotação'!F73=10,Inosina!C63&gt;80),Inosina!C63*C$5,IF(AND('Pedido e Cotação'!J73="HPLC",'Pedido e Cotação'!F73=10,Inosina!C63&gt;80),Inosina!C63*C$7+185,"")))))))</f>
        <v/>
      </c>
      <c r="K63" s="262" t="str">
        <f aca="false">IF('Pedido e Cotação'!E73="","",IF(AND('Pedido e Cotação'!J73="RP-OPC",'Pedido e Cotação'!F73=25,Inosina!C63&lt;=50),Inosina!C63*D$3,IF(AND('Pedido e Cotação'!J73="HPLC",'Pedido e Cotação'!F73=25,Inosina!C63&lt;=50),Inosina!C63*D$7+185,IF(AND('Pedido e Cotação'!J73="RP-OPC",'Pedido e Cotação'!F73=25,Inosina!C63&gt;50,Inosina!C63&lt;=80),Inosina!C63*D$4,IF(AND('Pedido e Cotação'!J73="HPLC",'Pedido e Cotação'!F73=25,Inosina!C63&gt;50,Inosina!C63&lt;=80),Inosina!C63*D$7+185,IF(AND('Pedido e Cotação'!J73="RP-OPC",'Pedido e Cotação'!F73=25,Inosina!C63&gt;80),Inosina!C63*D$5,IF(AND('Pedido e Cotação'!J73="HPLC",'Pedido e Cotação'!F73=25,Inosina!C63&gt;80),Inosina!C63*D$7+185,"")))))))</f>
        <v/>
      </c>
      <c r="L63" s="262" t="str">
        <f aca="false">IF('Pedido e Cotação'!E73="","",IF(AND('Pedido e Cotação'!J73="RP-OPC",'Pedido e Cotação'!F73=50,Inosina!C63&lt;=50),Inosina!C63*E$3,IF(AND('Pedido e Cotação'!J73="HPLC",'Pedido e Cotação'!F73=50,Inosina!C63&lt;=50),Inosina!C63*E$7+185,IF(AND('Pedido e Cotação'!J73="RP-OPC",'Pedido e Cotação'!F73=50,Inosina!C63&gt;50,Inosina!C63&lt;=80),Inosina!C63*E$4,IF(AND('Pedido e Cotação'!J73="HPLC",'Pedido e Cotação'!F73=50,Inosina!C63&gt;50,Inosina!C63&lt;=80),Inosina!C63*E$7+185,IF(AND('Pedido e Cotação'!J73="RP-OPC",'Pedido e Cotação'!F73=50,Inosina!C63&gt;80),Inosina!C63*E$5,IF(AND('Pedido e Cotação'!J73="HPLC",'Pedido e Cotação'!F73=50,Inosina!C63&gt;80),Inosina!C63*E$7+185,"")))))))</f>
        <v/>
      </c>
      <c r="M63" s="262" t="str">
        <f aca="false">IF('Pedido e Cotação'!E73="","",IF(AND('Pedido e Cotação'!J73="RP-OPC",'Pedido e Cotação'!F73=100,Inosina!C63&lt;=50),Inosina!C63*F$3,IF(AND('Pedido e Cotação'!J73="HPLC",'Pedido e Cotação'!F73=100,Inosina!C63&lt;=50),Inosina!C63*F$7+185,IF(AND('Pedido e Cotação'!J73="RP-OPC",'Pedido e Cotação'!F73=100,Inosina!C63&gt;50,Inosina!C63&lt;=80),Inosina!C63*F$4,IF(AND('Pedido e Cotação'!J73="HPLC",'Pedido e Cotação'!F73=100,Inosina!C63&gt;50,Inosina!C63&lt;=80),Inosina!C63*F$7+185,IF(AND('Pedido e Cotação'!J73="RP-OPC",'Pedido e Cotação'!F73=100,Inosina!C63&gt;80),Inosina!C63*F$5,IF(AND('Pedido e Cotação'!J73="HPLC",'Pedido e Cotação'!F73=100,Inosina!C63&gt;80),Inosina!C63*F$7+185,"")))))))</f>
        <v/>
      </c>
      <c r="N63" s="262" t="str">
        <f aca="false">IF('Pedido e Cotação'!E73="","",IF(AND('Pedido e Cotação'!J73="RP-OPC",'Pedido e Cotação'!F73=200,Inosina!C63&lt;=50),Inosina!C63*G$3,IF(AND('Pedido e Cotação'!J73="HPLC",'Pedido e Cotação'!F73=200,Inosina!C63&lt;=50),Inosina!C63*G$7+185,IF(AND('Pedido e Cotação'!J73="RP-OPC",'Pedido e Cotação'!F73=200,Inosina!C63&gt;50,Inosina!C63&lt;=80),Inosina!C63*G$4,IF(AND('Pedido e Cotação'!J73="HPLC",'Pedido e Cotação'!F73=200,Inosina!C63&gt;50,Inosina!C63&lt;=80),Inosina!C63*G$7+185,IF(AND('Pedido e Cotação'!J73="RP-OPC",'Pedido e Cotação'!F73=200,Inosina!C63&gt;80),Inosina!C63*G$5,IF(AND('Pedido e Cotação'!J73="HPLC",'Pedido e Cotação'!F73=200,Inosina!C63&gt;80),Inosina!C63*G$7+185,"")))))))</f>
        <v/>
      </c>
      <c r="O63" s="262" t="str">
        <f aca="false">IF('Pedido e Cotação'!E73="","",IF(AND('Pedido e Cotação'!J73="RP-OPC",'Pedido e Cotação'!F73=1000,Inosina!C63&lt;=50),Inosina!C63*H$3,IF(AND('Pedido e Cotação'!J73="HPLC",'Pedido e Cotação'!F73=1000,Inosina!C63&lt;=50),Inosina!C63*H$7+185,IF(AND('Pedido e Cotação'!J73="RP-OPC",'Pedido e Cotação'!F73=1000,Inosina!C63&gt;50,Inosina!C63&lt;=80),Inosina!C63*H$4,IF(AND('Pedido e Cotação'!J73="HPLC",'Pedido e Cotação'!F73=1000,Inosina!C63&gt;50,Inosina!C63&lt;=80),Inosina!C63*H$7+185,IF(AND('Pedido e Cotação'!J73="RP-OPC",'Pedido e Cotação'!F73=1000,Inosina!C63&gt;80),Inosina!C63*H$5,IF(AND('Pedido e Cotação'!J73="HPLC",'Pedido e Cotação'!F73=1000,Inosina!C63&gt;80),Inosina!C63*H$7+185,"")))))))</f>
        <v/>
      </c>
      <c r="Q63" s="262" t="str">
        <f aca="false">IF('Pedido e Cotação'!E73="","",IF(AND('Pedido e Cotação'!J73="Dessalinizado",'Pedido e Cotação'!F73=10),Inosina!C63*C$7,""))</f>
        <v/>
      </c>
      <c r="R63" s="262" t="str">
        <f aca="false">IF('Pedido e Cotação'!E73="","",IF(AND('Pedido e Cotação'!J73="Dessalinizado",'Pedido e Cotação'!F73=25),Inosina!C63*D$7,""))</f>
        <v/>
      </c>
      <c r="S63" s="262" t="str">
        <f aca="false">IF('Pedido e Cotação'!E73="","",IF(AND('Pedido e Cotação'!J73="Dessalinizado",'Pedido e Cotação'!F73=50),Inosina!C63*E$7,""))</f>
        <v/>
      </c>
      <c r="T63" s="262" t="str">
        <f aca="false">IF('Pedido e Cotação'!E73="","",IF(AND('Pedido e Cotação'!J73="Dessalinizado",'Pedido e Cotação'!F73=100),Inosina!C63*F$7,""))</f>
        <v/>
      </c>
      <c r="U63" s="262" t="str">
        <f aca="false">IF('Pedido e Cotação'!E73="","",IF(AND('Pedido e Cotação'!J73="Dessalinizado",'Pedido e Cotação'!F73=200),Inosina!C63*G$7,""))</f>
        <v/>
      </c>
      <c r="V63" s="262" t="str">
        <f aca="false">IF('Pedido e Cotação'!E73="","",IF(AND('Pedido e Cotação'!J73="Dessalinizado",'Pedido e Cotação'!F73=1000),Inosina!C63*H$7,""))</f>
        <v/>
      </c>
    </row>
    <row r="64" customFormat="false" ht="15.75" hidden="false" customHeight="false" outlineLevel="0" collapsed="false">
      <c r="J64" s="262" t="str">
        <f aca="false">IF('Pedido e Cotação'!E74="","",IF(AND('Pedido e Cotação'!J74="RP-OPC",'Pedido e Cotação'!F74=10,Inosina!C64&lt;=50),Inosina!C64*C$3,IF(AND('Pedido e Cotação'!J74="HPLC",'Pedido e Cotação'!F74=10,Inosina!C64&lt;=50),Inosina!C64*C$7+185,IF(AND('Pedido e Cotação'!J74="RP-OPC",'Pedido e Cotação'!F74=10,Inosina!C64&gt;50,Inosina!C64&lt;=80),Inosina!C64*C$4,IF(AND('Pedido e Cotação'!J74="HPLC",'Pedido e Cotação'!F74=10,Inosina!C64&gt;50,Inosina!C64&lt;=80),Inosina!C64*C$7+185,IF(AND('Pedido e Cotação'!J74="RP-OPC",'Pedido e Cotação'!F74=10,Inosina!C64&gt;80),Inosina!C64*C$5,IF(AND('Pedido e Cotação'!J74="HPLC",'Pedido e Cotação'!F74=10,Inosina!C64&gt;80),Inosina!C64*C$7+185,"")))))))</f>
        <v/>
      </c>
      <c r="K64" s="262" t="str">
        <f aca="false">IF('Pedido e Cotação'!E74="","",IF(AND('Pedido e Cotação'!J74="RP-OPC",'Pedido e Cotação'!F74=25,Inosina!C64&lt;=50),Inosina!C64*D$3,IF(AND('Pedido e Cotação'!J74="HPLC",'Pedido e Cotação'!F74=25,Inosina!C64&lt;=50),Inosina!C64*D$7+185,IF(AND('Pedido e Cotação'!J74="RP-OPC",'Pedido e Cotação'!F74=25,Inosina!C64&gt;50,Inosina!C64&lt;=80),Inosina!C64*D$4,IF(AND('Pedido e Cotação'!J74="HPLC",'Pedido e Cotação'!F74=25,Inosina!C64&gt;50,Inosina!C64&lt;=80),Inosina!C64*D$7+185,IF(AND('Pedido e Cotação'!J74="RP-OPC",'Pedido e Cotação'!F74=25,Inosina!C64&gt;80),Inosina!C64*D$5,IF(AND('Pedido e Cotação'!J74="HPLC",'Pedido e Cotação'!F74=25,Inosina!C64&gt;80),Inosina!C64*D$7+185,"")))))))</f>
        <v/>
      </c>
      <c r="L64" s="262" t="str">
        <f aca="false">IF('Pedido e Cotação'!E74="","",IF(AND('Pedido e Cotação'!J74="RP-OPC",'Pedido e Cotação'!F74=50,Inosina!C64&lt;=50),Inosina!C64*E$3,IF(AND('Pedido e Cotação'!J74="HPLC",'Pedido e Cotação'!F74=50,Inosina!C64&lt;=50),Inosina!C64*E$7+185,IF(AND('Pedido e Cotação'!J74="RP-OPC",'Pedido e Cotação'!F74=50,Inosina!C64&gt;50,Inosina!C64&lt;=80),Inosina!C64*E$4,IF(AND('Pedido e Cotação'!J74="HPLC",'Pedido e Cotação'!F74=50,Inosina!C64&gt;50,Inosina!C64&lt;=80),Inosina!C64*E$7+185,IF(AND('Pedido e Cotação'!J74="RP-OPC",'Pedido e Cotação'!F74=50,Inosina!C64&gt;80),Inosina!C64*E$5,IF(AND('Pedido e Cotação'!J74="HPLC",'Pedido e Cotação'!F74=50,Inosina!C64&gt;80),Inosina!C64*E$7+185,"")))))))</f>
        <v/>
      </c>
      <c r="M64" s="262" t="str">
        <f aca="false">IF('Pedido e Cotação'!E74="","",IF(AND('Pedido e Cotação'!J74="RP-OPC",'Pedido e Cotação'!F74=100,Inosina!C64&lt;=50),Inosina!C64*F$3,IF(AND('Pedido e Cotação'!J74="HPLC",'Pedido e Cotação'!F74=100,Inosina!C64&lt;=50),Inosina!C64*F$7+185,IF(AND('Pedido e Cotação'!J74="RP-OPC",'Pedido e Cotação'!F74=100,Inosina!C64&gt;50,Inosina!C64&lt;=80),Inosina!C64*F$4,IF(AND('Pedido e Cotação'!J74="HPLC",'Pedido e Cotação'!F74=100,Inosina!C64&gt;50,Inosina!C64&lt;=80),Inosina!C64*F$7+185,IF(AND('Pedido e Cotação'!J74="RP-OPC",'Pedido e Cotação'!F74=100,Inosina!C64&gt;80),Inosina!C64*F$5,IF(AND('Pedido e Cotação'!J74="HPLC",'Pedido e Cotação'!F74=100,Inosina!C64&gt;80),Inosina!C64*F$7+185,"")))))))</f>
        <v/>
      </c>
      <c r="N64" s="262" t="str">
        <f aca="false">IF('Pedido e Cotação'!E74="","",IF(AND('Pedido e Cotação'!J74="RP-OPC",'Pedido e Cotação'!F74=200,Inosina!C64&lt;=50),Inosina!C64*G$3,IF(AND('Pedido e Cotação'!J74="HPLC",'Pedido e Cotação'!F74=200,Inosina!C64&lt;=50),Inosina!C64*G$7+185,IF(AND('Pedido e Cotação'!J74="RP-OPC",'Pedido e Cotação'!F74=200,Inosina!C64&gt;50,Inosina!C64&lt;=80),Inosina!C64*G$4,IF(AND('Pedido e Cotação'!J74="HPLC",'Pedido e Cotação'!F74=200,Inosina!C64&gt;50,Inosina!C64&lt;=80),Inosina!C64*G$7+185,IF(AND('Pedido e Cotação'!J74="RP-OPC",'Pedido e Cotação'!F74=200,Inosina!C64&gt;80),Inosina!C64*G$5,IF(AND('Pedido e Cotação'!J74="HPLC",'Pedido e Cotação'!F74=200,Inosina!C64&gt;80),Inosina!C64*G$7+185,"")))))))</f>
        <v/>
      </c>
      <c r="O64" s="262" t="str">
        <f aca="false">IF('Pedido e Cotação'!E74="","",IF(AND('Pedido e Cotação'!J74="RP-OPC",'Pedido e Cotação'!F74=1000,Inosina!C64&lt;=50),Inosina!C64*H$3,IF(AND('Pedido e Cotação'!J74="HPLC",'Pedido e Cotação'!F74=1000,Inosina!C64&lt;=50),Inosina!C64*H$7+185,IF(AND('Pedido e Cotação'!J74="RP-OPC",'Pedido e Cotação'!F74=1000,Inosina!C64&gt;50,Inosina!C64&lt;=80),Inosina!C64*H$4,IF(AND('Pedido e Cotação'!J74="HPLC",'Pedido e Cotação'!F74=1000,Inosina!C64&gt;50,Inosina!C64&lt;=80),Inosina!C64*H$7+185,IF(AND('Pedido e Cotação'!J74="RP-OPC",'Pedido e Cotação'!F74=1000,Inosina!C64&gt;80),Inosina!C64*H$5,IF(AND('Pedido e Cotação'!J74="HPLC",'Pedido e Cotação'!F74=1000,Inosina!C64&gt;80),Inosina!C64*H$7+185,"")))))))</f>
        <v/>
      </c>
      <c r="Q64" s="262" t="str">
        <f aca="false">IF('Pedido e Cotação'!E74="","",IF(AND('Pedido e Cotação'!J74="Dessalinizado",'Pedido e Cotação'!F74=10),Inosina!C64*C$7,""))</f>
        <v/>
      </c>
      <c r="R64" s="262" t="str">
        <f aca="false">IF('Pedido e Cotação'!E74="","",IF(AND('Pedido e Cotação'!J74="Dessalinizado",'Pedido e Cotação'!F74=25),Inosina!C64*D$7,""))</f>
        <v/>
      </c>
      <c r="S64" s="262" t="str">
        <f aca="false">IF('Pedido e Cotação'!E74="","",IF(AND('Pedido e Cotação'!J74="Dessalinizado",'Pedido e Cotação'!F74=50),Inosina!C64*E$7,""))</f>
        <v/>
      </c>
      <c r="T64" s="262" t="str">
        <f aca="false">IF('Pedido e Cotação'!E74="","",IF(AND('Pedido e Cotação'!J74="Dessalinizado",'Pedido e Cotação'!F74=100),Inosina!C64*F$7,""))</f>
        <v/>
      </c>
      <c r="U64" s="262" t="str">
        <f aca="false">IF('Pedido e Cotação'!E74="","",IF(AND('Pedido e Cotação'!J74="Dessalinizado",'Pedido e Cotação'!F74=200),Inosina!C64*G$7,""))</f>
        <v/>
      </c>
      <c r="V64" s="262" t="str">
        <f aca="false">IF('Pedido e Cotação'!E74="","",IF(AND('Pedido e Cotação'!J74="Dessalinizado",'Pedido e Cotação'!F74=1000),Inosina!C64*H$7,""))</f>
        <v/>
      </c>
    </row>
    <row r="65" customFormat="false" ht="15.75" hidden="false" customHeight="false" outlineLevel="0" collapsed="false">
      <c r="J65" s="262" t="str">
        <f aca="false">IF('Pedido e Cotação'!E75="","",IF(AND('Pedido e Cotação'!J75="RP-OPC",'Pedido e Cotação'!F75=10,Inosina!C65&lt;=50),Inosina!C65*C$3,IF(AND('Pedido e Cotação'!J75="HPLC",'Pedido e Cotação'!F75=10,Inosina!C65&lt;=50),Inosina!C65*C$7+185,IF(AND('Pedido e Cotação'!J75="RP-OPC",'Pedido e Cotação'!F75=10,Inosina!C65&gt;50,Inosina!C65&lt;=80),Inosina!C65*C$4,IF(AND('Pedido e Cotação'!J75="HPLC",'Pedido e Cotação'!F75=10,Inosina!C65&gt;50,Inosina!C65&lt;=80),Inosina!C65*C$7+185,IF(AND('Pedido e Cotação'!J75="RP-OPC",'Pedido e Cotação'!F75=10,Inosina!C65&gt;80),Inosina!C65*C$5,IF(AND('Pedido e Cotação'!J75="HPLC",'Pedido e Cotação'!F75=10,Inosina!C65&gt;80),Inosina!C65*C$7+185,"")))))))</f>
        <v/>
      </c>
      <c r="K65" s="262" t="str">
        <f aca="false">IF('Pedido e Cotação'!E75="","",IF(AND('Pedido e Cotação'!J75="RP-OPC",'Pedido e Cotação'!F75=25,Inosina!C65&lt;=50),Inosina!C65*D$3,IF(AND('Pedido e Cotação'!J75="HPLC",'Pedido e Cotação'!F75=25,Inosina!C65&lt;=50),Inosina!C65*D$7+185,IF(AND('Pedido e Cotação'!J75="RP-OPC",'Pedido e Cotação'!F75=25,Inosina!C65&gt;50,Inosina!C65&lt;=80),Inosina!C65*D$4,IF(AND('Pedido e Cotação'!J75="HPLC",'Pedido e Cotação'!F75=25,Inosina!C65&gt;50,Inosina!C65&lt;=80),Inosina!C65*D$7+185,IF(AND('Pedido e Cotação'!J75="RP-OPC",'Pedido e Cotação'!F75=25,Inosina!C65&gt;80),Inosina!C65*D$5,IF(AND('Pedido e Cotação'!J75="HPLC",'Pedido e Cotação'!F75=25,Inosina!C65&gt;80),Inosina!C65*D$7+185,"")))))))</f>
        <v/>
      </c>
      <c r="L65" s="262" t="str">
        <f aca="false">IF('Pedido e Cotação'!E75="","",IF(AND('Pedido e Cotação'!J75="RP-OPC",'Pedido e Cotação'!F75=50,Inosina!C65&lt;=50),Inosina!C65*E$3,IF(AND('Pedido e Cotação'!J75="HPLC",'Pedido e Cotação'!F75=50,Inosina!C65&lt;=50),Inosina!C65*E$7+185,IF(AND('Pedido e Cotação'!J75="RP-OPC",'Pedido e Cotação'!F75=50,Inosina!C65&gt;50,Inosina!C65&lt;=80),Inosina!C65*E$4,IF(AND('Pedido e Cotação'!J75="HPLC",'Pedido e Cotação'!F75=50,Inosina!C65&gt;50,Inosina!C65&lt;=80),Inosina!C65*E$7+185,IF(AND('Pedido e Cotação'!J75="RP-OPC",'Pedido e Cotação'!F75=50,Inosina!C65&gt;80),Inosina!C65*E$5,IF(AND('Pedido e Cotação'!J75="HPLC",'Pedido e Cotação'!F75=50,Inosina!C65&gt;80),Inosina!C65*E$7+185,"")))))))</f>
        <v/>
      </c>
      <c r="M65" s="262" t="str">
        <f aca="false">IF('Pedido e Cotação'!E75="","",IF(AND('Pedido e Cotação'!J75="RP-OPC",'Pedido e Cotação'!F75=100,Inosina!C65&lt;=50),Inosina!C65*F$3,IF(AND('Pedido e Cotação'!J75="HPLC",'Pedido e Cotação'!F75=100,Inosina!C65&lt;=50),Inosina!C65*F$7+185,IF(AND('Pedido e Cotação'!J75="RP-OPC",'Pedido e Cotação'!F75=100,Inosina!C65&gt;50,Inosina!C65&lt;=80),Inosina!C65*F$4,IF(AND('Pedido e Cotação'!J75="HPLC",'Pedido e Cotação'!F75=100,Inosina!C65&gt;50,Inosina!C65&lt;=80),Inosina!C65*F$7+185,IF(AND('Pedido e Cotação'!J75="RP-OPC",'Pedido e Cotação'!F75=100,Inosina!C65&gt;80),Inosina!C65*F$5,IF(AND('Pedido e Cotação'!J75="HPLC",'Pedido e Cotação'!F75=100,Inosina!C65&gt;80),Inosina!C65*F$7+185,"")))))))</f>
        <v/>
      </c>
      <c r="N65" s="262" t="str">
        <f aca="false">IF('Pedido e Cotação'!E75="","",IF(AND('Pedido e Cotação'!J75="RP-OPC",'Pedido e Cotação'!F75=200,Inosina!C65&lt;=50),Inosina!C65*G$3,IF(AND('Pedido e Cotação'!J75="HPLC",'Pedido e Cotação'!F75=200,Inosina!C65&lt;=50),Inosina!C65*G$7+185,IF(AND('Pedido e Cotação'!J75="RP-OPC",'Pedido e Cotação'!F75=200,Inosina!C65&gt;50,Inosina!C65&lt;=80),Inosina!C65*G$4,IF(AND('Pedido e Cotação'!J75="HPLC",'Pedido e Cotação'!F75=200,Inosina!C65&gt;50,Inosina!C65&lt;=80),Inosina!C65*G$7+185,IF(AND('Pedido e Cotação'!J75="RP-OPC",'Pedido e Cotação'!F75=200,Inosina!C65&gt;80),Inosina!C65*G$5,IF(AND('Pedido e Cotação'!J75="HPLC",'Pedido e Cotação'!F75=200,Inosina!C65&gt;80),Inosina!C65*G$7+185,"")))))))</f>
        <v/>
      </c>
      <c r="O65" s="262" t="str">
        <f aca="false">IF('Pedido e Cotação'!E75="","",IF(AND('Pedido e Cotação'!J75="RP-OPC",'Pedido e Cotação'!F75=1000,Inosina!C65&lt;=50),Inosina!C65*H$3,IF(AND('Pedido e Cotação'!J75="HPLC",'Pedido e Cotação'!F75=1000,Inosina!C65&lt;=50),Inosina!C65*H$7+185,IF(AND('Pedido e Cotação'!J75="RP-OPC",'Pedido e Cotação'!F75=1000,Inosina!C65&gt;50,Inosina!C65&lt;=80),Inosina!C65*H$4,IF(AND('Pedido e Cotação'!J75="HPLC",'Pedido e Cotação'!F75=1000,Inosina!C65&gt;50,Inosina!C65&lt;=80),Inosina!C65*H$7+185,IF(AND('Pedido e Cotação'!J75="RP-OPC",'Pedido e Cotação'!F75=1000,Inosina!C65&gt;80),Inosina!C65*H$5,IF(AND('Pedido e Cotação'!J75="HPLC",'Pedido e Cotação'!F75=1000,Inosina!C65&gt;80),Inosina!C65*H$7+185,"")))))))</f>
        <v/>
      </c>
      <c r="Q65" s="262" t="str">
        <f aca="false">IF('Pedido e Cotação'!E75="","",IF(AND('Pedido e Cotação'!J75="Dessalinizado",'Pedido e Cotação'!F75=10),Inosina!C65*C$7,""))</f>
        <v/>
      </c>
      <c r="R65" s="262" t="str">
        <f aca="false">IF('Pedido e Cotação'!E75="","",IF(AND('Pedido e Cotação'!J75="Dessalinizado",'Pedido e Cotação'!F75=25),Inosina!C65*D$7,""))</f>
        <v/>
      </c>
      <c r="S65" s="262" t="str">
        <f aca="false">IF('Pedido e Cotação'!E75="","",IF(AND('Pedido e Cotação'!J75="Dessalinizado",'Pedido e Cotação'!F75=50),Inosina!C65*E$7,""))</f>
        <v/>
      </c>
      <c r="T65" s="262" t="str">
        <f aca="false">IF('Pedido e Cotação'!E75="","",IF(AND('Pedido e Cotação'!J75="Dessalinizado",'Pedido e Cotação'!F75=100),Inosina!C65*F$7,""))</f>
        <v/>
      </c>
      <c r="U65" s="262" t="str">
        <f aca="false">IF('Pedido e Cotação'!E75="","",IF(AND('Pedido e Cotação'!J75="Dessalinizado",'Pedido e Cotação'!F75=200),Inosina!C65*G$7,""))</f>
        <v/>
      </c>
      <c r="V65" s="262" t="str">
        <f aca="false">IF('Pedido e Cotação'!E75="","",IF(AND('Pedido e Cotação'!J75="Dessalinizado",'Pedido e Cotação'!F75=1000),Inosina!C65*H$7,""))</f>
        <v/>
      </c>
    </row>
    <row r="66" customFormat="false" ht="15.75" hidden="false" customHeight="false" outlineLevel="0" collapsed="false">
      <c r="J66" s="262" t="str">
        <f aca="false">IF('Pedido e Cotação'!E76="","",IF(AND('Pedido e Cotação'!J76="RP-OPC",'Pedido e Cotação'!F76=10,Inosina!C66&lt;=50),Inosina!C66*C$3,IF(AND('Pedido e Cotação'!J76="HPLC",'Pedido e Cotação'!F76=10,Inosina!C66&lt;=50),Inosina!C66*C$7+185,IF(AND('Pedido e Cotação'!J76="RP-OPC",'Pedido e Cotação'!F76=10,Inosina!C66&gt;50,Inosina!C66&lt;=80),Inosina!C66*C$4,IF(AND('Pedido e Cotação'!J76="HPLC",'Pedido e Cotação'!F76=10,Inosina!C66&gt;50,Inosina!C66&lt;=80),Inosina!C66*C$7+185,IF(AND('Pedido e Cotação'!J76="RP-OPC",'Pedido e Cotação'!F76=10,Inosina!C66&gt;80),Inosina!C66*C$5,IF(AND('Pedido e Cotação'!J76="HPLC",'Pedido e Cotação'!F76=10,Inosina!C66&gt;80),Inosina!C66*C$7+185,"")))))))</f>
        <v/>
      </c>
      <c r="K66" s="262" t="str">
        <f aca="false">IF('Pedido e Cotação'!E76="","",IF(AND('Pedido e Cotação'!J76="RP-OPC",'Pedido e Cotação'!F76=25,Inosina!C66&lt;=50),Inosina!C66*D$3,IF(AND('Pedido e Cotação'!J76="HPLC",'Pedido e Cotação'!F76=25,Inosina!C66&lt;=50),Inosina!C66*D$7+185,IF(AND('Pedido e Cotação'!J76="RP-OPC",'Pedido e Cotação'!F76=25,Inosina!C66&gt;50,Inosina!C66&lt;=80),Inosina!C66*D$4,IF(AND('Pedido e Cotação'!J76="HPLC",'Pedido e Cotação'!F76=25,Inosina!C66&gt;50,Inosina!C66&lt;=80),Inosina!C66*D$7+185,IF(AND('Pedido e Cotação'!J76="RP-OPC",'Pedido e Cotação'!F76=25,Inosina!C66&gt;80),Inosina!C66*D$5,IF(AND('Pedido e Cotação'!J76="HPLC",'Pedido e Cotação'!F76=25,Inosina!C66&gt;80),Inosina!C66*D$7+185,"")))))))</f>
        <v/>
      </c>
      <c r="L66" s="262" t="str">
        <f aca="false">IF('Pedido e Cotação'!E76="","",IF(AND('Pedido e Cotação'!J76="RP-OPC",'Pedido e Cotação'!F76=50,Inosina!C66&lt;=50),Inosina!C66*E$3,IF(AND('Pedido e Cotação'!J76="HPLC",'Pedido e Cotação'!F76=50,Inosina!C66&lt;=50),Inosina!C66*E$7+185,IF(AND('Pedido e Cotação'!J76="RP-OPC",'Pedido e Cotação'!F76=50,Inosina!C66&gt;50,Inosina!C66&lt;=80),Inosina!C66*E$4,IF(AND('Pedido e Cotação'!J76="HPLC",'Pedido e Cotação'!F76=50,Inosina!C66&gt;50,Inosina!C66&lt;=80),Inosina!C66*E$7+185,IF(AND('Pedido e Cotação'!J76="RP-OPC",'Pedido e Cotação'!F76=50,Inosina!C66&gt;80),Inosina!C66*E$5,IF(AND('Pedido e Cotação'!J76="HPLC",'Pedido e Cotação'!F76=50,Inosina!C66&gt;80),Inosina!C66*E$7+185,"")))))))</f>
        <v/>
      </c>
      <c r="M66" s="262" t="str">
        <f aca="false">IF('Pedido e Cotação'!E76="","",IF(AND('Pedido e Cotação'!J76="RP-OPC",'Pedido e Cotação'!F76=100,Inosina!C66&lt;=50),Inosina!C66*F$3,IF(AND('Pedido e Cotação'!J76="HPLC",'Pedido e Cotação'!F76=100,Inosina!C66&lt;=50),Inosina!C66*F$7+185,IF(AND('Pedido e Cotação'!J76="RP-OPC",'Pedido e Cotação'!F76=100,Inosina!C66&gt;50,Inosina!C66&lt;=80),Inosina!C66*F$4,IF(AND('Pedido e Cotação'!J76="HPLC",'Pedido e Cotação'!F76=100,Inosina!C66&gt;50,Inosina!C66&lt;=80),Inosina!C66*F$7+185,IF(AND('Pedido e Cotação'!J76="RP-OPC",'Pedido e Cotação'!F76=100,Inosina!C66&gt;80),Inosina!C66*F$5,IF(AND('Pedido e Cotação'!J76="HPLC",'Pedido e Cotação'!F76=100,Inosina!C66&gt;80),Inosina!C66*F$7+185,"")))))))</f>
        <v/>
      </c>
      <c r="N66" s="262" t="str">
        <f aca="false">IF('Pedido e Cotação'!E76="","",IF(AND('Pedido e Cotação'!J76="RP-OPC",'Pedido e Cotação'!F76=200,Inosina!C66&lt;=50),Inosina!C66*G$3,IF(AND('Pedido e Cotação'!J76="HPLC",'Pedido e Cotação'!F76=200,Inosina!C66&lt;=50),Inosina!C66*G$7+185,IF(AND('Pedido e Cotação'!J76="RP-OPC",'Pedido e Cotação'!F76=200,Inosina!C66&gt;50,Inosina!C66&lt;=80),Inosina!C66*G$4,IF(AND('Pedido e Cotação'!J76="HPLC",'Pedido e Cotação'!F76=200,Inosina!C66&gt;50,Inosina!C66&lt;=80),Inosina!C66*G$7+185,IF(AND('Pedido e Cotação'!J76="RP-OPC",'Pedido e Cotação'!F76=200,Inosina!C66&gt;80),Inosina!C66*G$5,IF(AND('Pedido e Cotação'!J76="HPLC",'Pedido e Cotação'!F76=200,Inosina!C66&gt;80),Inosina!C66*G$7+185,"")))))))</f>
        <v/>
      </c>
      <c r="O66" s="262" t="str">
        <f aca="false">IF('Pedido e Cotação'!E76="","",IF(AND('Pedido e Cotação'!J76="RP-OPC",'Pedido e Cotação'!F76=1000,Inosina!C66&lt;=50),Inosina!C66*H$3,IF(AND('Pedido e Cotação'!J76="HPLC",'Pedido e Cotação'!F76=1000,Inosina!C66&lt;=50),Inosina!C66*H$7+185,IF(AND('Pedido e Cotação'!J76="RP-OPC",'Pedido e Cotação'!F76=1000,Inosina!C66&gt;50,Inosina!C66&lt;=80),Inosina!C66*H$4,IF(AND('Pedido e Cotação'!J76="HPLC",'Pedido e Cotação'!F76=1000,Inosina!C66&gt;50,Inosina!C66&lt;=80),Inosina!C66*H$7+185,IF(AND('Pedido e Cotação'!J76="RP-OPC",'Pedido e Cotação'!F76=1000,Inosina!C66&gt;80),Inosina!C66*H$5,IF(AND('Pedido e Cotação'!J76="HPLC",'Pedido e Cotação'!F76=1000,Inosina!C66&gt;80),Inosina!C66*H$7+185,"")))))))</f>
        <v/>
      </c>
      <c r="Q66" s="262" t="str">
        <f aca="false">IF('Pedido e Cotação'!E76="","",IF(AND('Pedido e Cotação'!J76="Dessalinizado",'Pedido e Cotação'!F76=10),Inosina!C66*C$7,""))</f>
        <v/>
      </c>
      <c r="R66" s="262" t="str">
        <f aca="false">IF('Pedido e Cotação'!E76="","",IF(AND('Pedido e Cotação'!J76="Dessalinizado",'Pedido e Cotação'!F76=25),Inosina!C66*D$7,""))</f>
        <v/>
      </c>
      <c r="S66" s="262" t="str">
        <f aca="false">IF('Pedido e Cotação'!E76="","",IF(AND('Pedido e Cotação'!J76="Dessalinizado",'Pedido e Cotação'!F76=50),Inosina!C66*E$7,""))</f>
        <v/>
      </c>
      <c r="T66" s="262" t="str">
        <f aca="false">IF('Pedido e Cotação'!E76="","",IF(AND('Pedido e Cotação'!J76="Dessalinizado",'Pedido e Cotação'!F76=100),Inosina!C66*F$7,""))</f>
        <v/>
      </c>
      <c r="U66" s="262" t="str">
        <f aca="false">IF('Pedido e Cotação'!E76="","",IF(AND('Pedido e Cotação'!J76="Dessalinizado",'Pedido e Cotação'!F76=200),Inosina!C66*G$7,""))</f>
        <v/>
      </c>
      <c r="V66" s="262" t="str">
        <f aca="false">IF('Pedido e Cotação'!E76="","",IF(AND('Pedido e Cotação'!J76="Dessalinizado",'Pedido e Cotação'!F76=1000),Inosina!C66*H$7,""))</f>
        <v/>
      </c>
    </row>
    <row r="67" customFormat="false" ht="15.75" hidden="false" customHeight="false" outlineLevel="0" collapsed="false">
      <c r="J67" s="262" t="str">
        <f aca="false">IF('Pedido e Cotação'!E77="","",IF(AND('Pedido e Cotação'!J77="RP-OPC",'Pedido e Cotação'!F77=10,Inosina!C67&lt;=50),Inosina!C67*C$3,IF(AND('Pedido e Cotação'!J77="HPLC",'Pedido e Cotação'!F77=10,Inosina!C67&lt;=50),Inosina!C67*C$7+185,IF(AND('Pedido e Cotação'!J77="RP-OPC",'Pedido e Cotação'!F77=10,Inosina!C67&gt;50,Inosina!C67&lt;=80),Inosina!C67*C$4,IF(AND('Pedido e Cotação'!J77="HPLC",'Pedido e Cotação'!F77=10,Inosina!C67&gt;50,Inosina!C67&lt;=80),Inosina!C67*C$7+185,IF(AND('Pedido e Cotação'!J77="RP-OPC",'Pedido e Cotação'!F77=10,Inosina!C67&gt;80),Inosina!C67*C$5,IF(AND('Pedido e Cotação'!J77="HPLC",'Pedido e Cotação'!F77=10,Inosina!C67&gt;80),Inosina!C67*C$7+185,"")))))))</f>
        <v/>
      </c>
      <c r="K67" s="262" t="str">
        <f aca="false">IF('Pedido e Cotação'!E77="","",IF(AND('Pedido e Cotação'!J77="RP-OPC",'Pedido e Cotação'!F77=25,Inosina!C67&lt;=50),Inosina!C67*D$3,IF(AND('Pedido e Cotação'!J77="HPLC",'Pedido e Cotação'!F77=25,Inosina!C67&lt;=50),Inosina!C67*D$7+185,IF(AND('Pedido e Cotação'!J77="RP-OPC",'Pedido e Cotação'!F77=25,Inosina!C67&gt;50,Inosina!C67&lt;=80),Inosina!C67*D$4,IF(AND('Pedido e Cotação'!J77="HPLC",'Pedido e Cotação'!F77=25,Inosina!C67&gt;50,Inosina!C67&lt;=80),Inosina!C67*D$7+185,IF(AND('Pedido e Cotação'!J77="RP-OPC",'Pedido e Cotação'!F77=25,Inosina!C67&gt;80),Inosina!C67*D$5,IF(AND('Pedido e Cotação'!J77="HPLC",'Pedido e Cotação'!F77=25,Inosina!C67&gt;80),Inosina!C67*D$7+185,"")))))))</f>
        <v/>
      </c>
      <c r="L67" s="262" t="str">
        <f aca="false">IF('Pedido e Cotação'!E77="","",IF(AND('Pedido e Cotação'!J77="RP-OPC",'Pedido e Cotação'!F77=50,Inosina!C67&lt;=50),Inosina!C67*E$3,IF(AND('Pedido e Cotação'!J77="HPLC",'Pedido e Cotação'!F77=50,Inosina!C67&lt;=50),Inosina!C67*E$7+185,IF(AND('Pedido e Cotação'!J77="RP-OPC",'Pedido e Cotação'!F77=50,Inosina!C67&gt;50,Inosina!C67&lt;=80),Inosina!C67*E$4,IF(AND('Pedido e Cotação'!J77="HPLC",'Pedido e Cotação'!F77=50,Inosina!C67&gt;50,Inosina!C67&lt;=80),Inosina!C67*E$7+185,IF(AND('Pedido e Cotação'!J77="RP-OPC",'Pedido e Cotação'!F77=50,Inosina!C67&gt;80),Inosina!C67*E$5,IF(AND('Pedido e Cotação'!J77="HPLC",'Pedido e Cotação'!F77=50,Inosina!C67&gt;80),Inosina!C67*E$7+185,"")))))))</f>
        <v/>
      </c>
      <c r="M67" s="262" t="str">
        <f aca="false">IF('Pedido e Cotação'!E77="","",IF(AND('Pedido e Cotação'!J77="RP-OPC",'Pedido e Cotação'!F77=100,Inosina!C67&lt;=50),Inosina!C67*F$3,IF(AND('Pedido e Cotação'!J77="HPLC",'Pedido e Cotação'!F77=100,Inosina!C67&lt;=50),Inosina!C67*F$7+185,IF(AND('Pedido e Cotação'!J77="RP-OPC",'Pedido e Cotação'!F77=100,Inosina!C67&gt;50,Inosina!C67&lt;=80),Inosina!C67*F$4,IF(AND('Pedido e Cotação'!J77="HPLC",'Pedido e Cotação'!F77=100,Inosina!C67&gt;50,Inosina!C67&lt;=80),Inosina!C67*F$7+185,IF(AND('Pedido e Cotação'!J77="RP-OPC",'Pedido e Cotação'!F77=100,Inosina!C67&gt;80),Inosina!C67*F$5,IF(AND('Pedido e Cotação'!J77="HPLC",'Pedido e Cotação'!F77=100,Inosina!C67&gt;80),Inosina!C67*F$7+185,"")))))))</f>
        <v/>
      </c>
      <c r="N67" s="262" t="str">
        <f aca="false">IF('Pedido e Cotação'!E77="","",IF(AND('Pedido e Cotação'!J77="RP-OPC",'Pedido e Cotação'!F77=200,Inosina!C67&lt;=50),Inosina!C67*G$3,IF(AND('Pedido e Cotação'!J77="HPLC",'Pedido e Cotação'!F77=200,Inosina!C67&lt;=50),Inosina!C67*G$7+185,IF(AND('Pedido e Cotação'!J77="RP-OPC",'Pedido e Cotação'!F77=200,Inosina!C67&gt;50,Inosina!C67&lt;=80),Inosina!C67*G$4,IF(AND('Pedido e Cotação'!J77="HPLC",'Pedido e Cotação'!F77=200,Inosina!C67&gt;50,Inosina!C67&lt;=80),Inosina!C67*G$7+185,IF(AND('Pedido e Cotação'!J77="RP-OPC",'Pedido e Cotação'!F77=200,Inosina!C67&gt;80),Inosina!C67*G$5,IF(AND('Pedido e Cotação'!J77="HPLC",'Pedido e Cotação'!F77=200,Inosina!C67&gt;80),Inosina!C67*G$7+185,"")))))))</f>
        <v/>
      </c>
      <c r="O67" s="262" t="str">
        <f aca="false">IF('Pedido e Cotação'!E77="","",IF(AND('Pedido e Cotação'!J77="RP-OPC",'Pedido e Cotação'!F77=1000,Inosina!C67&lt;=50),Inosina!C67*H$3,IF(AND('Pedido e Cotação'!J77="HPLC",'Pedido e Cotação'!F77=1000,Inosina!C67&lt;=50),Inosina!C67*H$7+185,IF(AND('Pedido e Cotação'!J77="RP-OPC",'Pedido e Cotação'!F77=1000,Inosina!C67&gt;50,Inosina!C67&lt;=80),Inosina!C67*H$4,IF(AND('Pedido e Cotação'!J77="HPLC",'Pedido e Cotação'!F77=1000,Inosina!C67&gt;50,Inosina!C67&lt;=80),Inosina!C67*H$7+185,IF(AND('Pedido e Cotação'!J77="RP-OPC",'Pedido e Cotação'!F77=1000,Inosina!C67&gt;80),Inosina!C67*H$5,IF(AND('Pedido e Cotação'!J77="HPLC",'Pedido e Cotação'!F77=1000,Inosina!C67&gt;80),Inosina!C67*H$7+185,"")))))))</f>
        <v/>
      </c>
      <c r="Q67" s="262" t="str">
        <f aca="false">IF('Pedido e Cotação'!E77="","",IF(AND('Pedido e Cotação'!J77="Dessalinizado",'Pedido e Cotação'!F77=10),Inosina!C67*C$7,""))</f>
        <v/>
      </c>
      <c r="R67" s="262" t="str">
        <f aca="false">IF('Pedido e Cotação'!E77="","",IF(AND('Pedido e Cotação'!J77="Dessalinizado",'Pedido e Cotação'!F77=25),Inosina!C67*D$7,""))</f>
        <v/>
      </c>
      <c r="S67" s="262" t="str">
        <f aca="false">IF('Pedido e Cotação'!E77="","",IF(AND('Pedido e Cotação'!J77="Dessalinizado",'Pedido e Cotação'!F77=50),Inosina!C67*E$7,""))</f>
        <v/>
      </c>
      <c r="T67" s="262" t="str">
        <f aca="false">IF('Pedido e Cotação'!E77="","",IF(AND('Pedido e Cotação'!J77="Dessalinizado",'Pedido e Cotação'!F77=100),Inosina!C67*F$7,""))</f>
        <v/>
      </c>
      <c r="U67" s="262" t="str">
        <f aca="false">IF('Pedido e Cotação'!E77="","",IF(AND('Pedido e Cotação'!J77="Dessalinizado",'Pedido e Cotação'!F77=200),Inosina!C67*G$7,""))</f>
        <v/>
      </c>
      <c r="V67" s="262" t="str">
        <f aca="false">IF('Pedido e Cotação'!E77="","",IF(AND('Pedido e Cotação'!J77="Dessalinizado",'Pedido e Cotação'!F77=1000),Inosina!C67*H$7,""))</f>
        <v/>
      </c>
    </row>
    <row r="68" customFormat="false" ht="15.75" hidden="false" customHeight="false" outlineLevel="0" collapsed="false">
      <c r="J68" s="262" t="str">
        <f aca="false">IF('Pedido e Cotação'!E78="","",IF(AND('Pedido e Cotação'!J78="RP-OPC",'Pedido e Cotação'!F78=10,Inosina!C68&lt;=50),Inosina!C68*C$3,IF(AND('Pedido e Cotação'!J78="HPLC",'Pedido e Cotação'!F78=10,Inosina!C68&lt;=50),Inosina!C68*C$7+185,IF(AND('Pedido e Cotação'!J78="RP-OPC",'Pedido e Cotação'!F78=10,Inosina!C68&gt;50,Inosina!C68&lt;=80),Inosina!C68*C$4,IF(AND('Pedido e Cotação'!J78="HPLC",'Pedido e Cotação'!F78=10,Inosina!C68&gt;50,Inosina!C68&lt;=80),Inosina!C68*C$7+185,IF(AND('Pedido e Cotação'!J78="RP-OPC",'Pedido e Cotação'!F78=10,Inosina!C68&gt;80),Inosina!C68*C$5,IF(AND('Pedido e Cotação'!J78="HPLC",'Pedido e Cotação'!F78=10,Inosina!C68&gt;80),Inosina!C68*C$7+185,"")))))))</f>
        <v/>
      </c>
      <c r="K68" s="262" t="str">
        <f aca="false">IF('Pedido e Cotação'!E78="","",IF(AND('Pedido e Cotação'!J78="RP-OPC",'Pedido e Cotação'!F78=25,Inosina!C68&lt;=50),Inosina!C68*D$3,IF(AND('Pedido e Cotação'!J78="HPLC",'Pedido e Cotação'!F78=25,Inosina!C68&lt;=50),Inosina!C68*D$7+185,IF(AND('Pedido e Cotação'!J78="RP-OPC",'Pedido e Cotação'!F78=25,Inosina!C68&gt;50,Inosina!C68&lt;=80),Inosina!C68*D$4,IF(AND('Pedido e Cotação'!J78="HPLC",'Pedido e Cotação'!F78=25,Inosina!C68&gt;50,Inosina!C68&lt;=80),Inosina!C68*D$7+185,IF(AND('Pedido e Cotação'!J78="RP-OPC",'Pedido e Cotação'!F78=25,Inosina!C68&gt;80),Inosina!C68*D$5,IF(AND('Pedido e Cotação'!J78="HPLC",'Pedido e Cotação'!F78=25,Inosina!C68&gt;80),Inosina!C68*D$7+185,"")))))))</f>
        <v/>
      </c>
      <c r="L68" s="262" t="str">
        <f aca="false">IF('Pedido e Cotação'!E78="","",IF(AND('Pedido e Cotação'!J78="RP-OPC",'Pedido e Cotação'!F78=50,Inosina!C68&lt;=50),Inosina!C68*E$3,IF(AND('Pedido e Cotação'!J78="HPLC",'Pedido e Cotação'!F78=50,Inosina!C68&lt;=50),Inosina!C68*E$7+185,IF(AND('Pedido e Cotação'!J78="RP-OPC",'Pedido e Cotação'!F78=50,Inosina!C68&gt;50,Inosina!C68&lt;=80),Inosina!C68*E$4,IF(AND('Pedido e Cotação'!J78="HPLC",'Pedido e Cotação'!F78=50,Inosina!C68&gt;50,Inosina!C68&lt;=80),Inosina!C68*E$7+185,IF(AND('Pedido e Cotação'!J78="RP-OPC",'Pedido e Cotação'!F78=50,Inosina!C68&gt;80),Inosina!C68*E$5,IF(AND('Pedido e Cotação'!J78="HPLC",'Pedido e Cotação'!F78=50,Inosina!C68&gt;80),Inosina!C68*E$7+185,"")))))))</f>
        <v/>
      </c>
      <c r="M68" s="262" t="str">
        <f aca="false">IF('Pedido e Cotação'!E78="","",IF(AND('Pedido e Cotação'!J78="RP-OPC",'Pedido e Cotação'!F78=100,Inosina!C68&lt;=50),Inosina!C68*F$3,IF(AND('Pedido e Cotação'!J78="HPLC",'Pedido e Cotação'!F78=100,Inosina!C68&lt;=50),Inosina!C68*F$7+185,IF(AND('Pedido e Cotação'!J78="RP-OPC",'Pedido e Cotação'!F78=100,Inosina!C68&gt;50,Inosina!C68&lt;=80),Inosina!C68*F$4,IF(AND('Pedido e Cotação'!J78="HPLC",'Pedido e Cotação'!F78=100,Inosina!C68&gt;50,Inosina!C68&lt;=80),Inosina!C68*F$7+185,IF(AND('Pedido e Cotação'!J78="RP-OPC",'Pedido e Cotação'!F78=100,Inosina!C68&gt;80),Inosina!C68*F$5,IF(AND('Pedido e Cotação'!J78="HPLC",'Pedido e Cotação'!F78=100,Inosina!C68&gt;80),Inosina!C68*F$7+185,"")))))))</f>
        <v/>
      </c>
      <c r="N68" s="262" t="str">
        <f aca="false">IF('Pedido e Cotação'!E78="","",IF(AND('Pedido e Cotação'!J78="RP-OPC",'Pedido e Cotação'!F78=200,Inosina!C68&lt;=50),Inosina!C68*G$3,IF(AND('Pedido e Cotação'!J78="HPLC",'Pedido e Cotação'!F78=200,Inosina!C68&lt;=50),Inosina!C68*G$7+185,IF(AND('Pedido e Cotação'!J78="RP-OPC",'Pedido e Cotação'!F78=200,Inosina!C68&gt;50,Inosina!C68&lt;=80),Inosina!C68*G$4,IF(AND('Pedido e Cotação'!J78="HPLC",'Pedido e Cotação'!F78=200,Inosina!C68&gt;50,Inosina!C68&lt;=80),Inosina!C68*G$7+185,IF(AND('Pedido e Cotação'!J78="RP-OPC",'Pedido e Cotação'!F78=200,Inosina!C68&gt;80),Inosina!C68*G$5,IF(AND('Pedido e Cotação'!J78="HPLC",'Pedido e Cotação'!F78=200,Inosina!C68&gt;80),Inosina!C68*G$7+185,"")))))))</f>
        <v/>
      </c>
      <c r="O68" s="262" t="str">
        <f aca="false">IF('Pedido e Cotação'!E78="","",IF(AND('Pedido e Cotação'!J78="RP-OPC",'Pedido e Cotação'!F78=1000,Inosina!C68&lt;=50),Inosina!C68*H$3,IF(AND('Pedido e Cotação'!J78="HPLC",'Pedido e Cotação'!F78=1000,Inosina!C68&lt;=50),Inosina!C68*H$7+185,IF(AND('Pedido e Cotação'!J78="RP-OPC",'Pedido e Cotação'!F78=1000,Inosina!C68&gt;50,Inosina!C68&lt;=80),Inosina!C68*H$4,IF(AND('Pedido e Cotação'!J78="HPLC",'Pedido e Cotação'!F78=1000,Inosina!C68&gt;50,Inosina!C68&lt;=80),Inosina!C68*H$7+185,IF(AND('Pedido e Cotação'!J78="RP-OPC",'Pedido e Cotação'!F78=1000,Inosina!C68&gt;80),Inosina!C68*H$5,IF(AND('Pedido e Cotação'!J78="HPLC",'Pedido e Cotação'!F78=1000,Inosina!C68&gt;80),Inosina!C68*H$7+185,"")))))))</f>
        <v/>
      </c>
      <c r="Q68" s="262" t="str">
        <f aca="false">IF('Pedido e Cotação'!E78="","",IF(AND('Pedido e Cotação'!J78="Dessalinizado",'Pedido e Cotação'!F78=10),Inosina!C68*C$7,""))</f>
        <v/>
      </c>
      <c r="R68" s="262" t="str">
        <f aca="false">IF('Pedido e Cotação'!E78="","",IF(AND('Pedido e Cotação'!J78="Dessalinizado",'Pedido e Cotação'!F78=25),Inosina!C68*D$7,""))</f>
        <v/>
      </c>
      <c r="S68" s="262" t="str">
        <f aca="false">IF('Pedido e Cotação'!E78="","",IF(AND('Pedido e Cotação'!J78="Dessalinizado",'Pedido e Cotação'!F78=50),Inosina!C68*E$7,""))</f>
        <v/>
      </c>
      <c r="T68" s="262" t="str">
        <f aca="false">IF('Pedido e Cotação'!E78="","",IF(AND('Pedido e Cotação'!J78="Dessalinizado",'Pedido e Cotação'!F78=100),Inosina!C68*F$7,""))</f>
        <v/>
      </c>
      <c r="U68" s="262" t="str">
        <f aca="false">IF('Pedido e Cotação'!E78="","",IF(AND('Pedido e Cotação'!J78="Dessalinizado",'Pedido e Cotação'!F78=200),Inosina!C68*G$7,""))</f>
        <v/>
      </c>
      <c r="V68" s="262" t="str">
        <f aca="false">IF('Pedido e Cotação'!E78="","",IF(AND('Pedido e Cotação'!J78="Dessalinizado",'Pedido e Cotação'!F78=1000),Inosina!C68*H$7,""))</f>
        <v/>
      </c>
    </row>
    <row r="69" customFormat="false" ht="15.75" hidden="false" customHeight="false" outlineLevel="0" collapsed="false">
      <c r="J69" s="262" t="str">
        <f aca="false">IF('Pedido e Cotação'!E79="","",IF(AND('Pedido e Cotação'!J79="RP-OPC",'Pedido e Cotação'!F79=10,Inosina!C69&lt;=50),Inosina!C69*C$3,IF(AND('Pedido e Cotação'!J79="HPLC",'Pedido e Cotação'!F79=10,Inosina!C69&lt;=50),Inosina!C69*C$7+185,IF(AND('Pedido e Cotação'!J79="RP-OPC",'Pedido e Cotação'!F79=10,Inosina!C69&gt;50,Inosina!C69&lt;=80),Inosina!C69*C$4,IF(AND('Pedido e Cotação'!J79="HPLC",'Pedido e Cotação'!F79=10,Inosina!C69&gt;50,Inosina!C69&lt;=80),Inosina!C69*C$7+185,IF(AND('Pedido e Cotação'!J79="RP-OPC",'Pedido e Cotação'!F79=10,Inosina!C69&gt;80),Inosina!C69*C$5,IF(AND('Pedido e Cotação'!J79="HPLC",'Pedido e Cotação'!F79=10,Inosina!C69&gt;80),Inosina!C69*C$7+185,"")))))))</f>
        <v/>
      </c>
      <c r="K69" s="262" t="str">
        <f aca="false">IF('Pedido e Cotação'!E79="","",IF(AND('Pedido e Cotação'!J79="RP-OPC",'Pedido e Cotação'!F79=25,Inosina!C69&lt;=50),Inosina!C69*D$3,IF(AND('Pedido e Cotação'!J79="HPLC",'Pedido e Cotação'!F79=25,Inosina!C69&lt;=50),Inosina!C69*D$7+185,IF(AND('Pedido e Cotação'!J79="RP-OPC",'Pedido e Cotação'!F79=25,Inosina!C69&gt;50,Inosina!C69&lt;=80),Inosina!C69*D$4,IF(AND('Pedido e Cotação'!J79="HPLC",'Pedido e Cotação'!F79=25,Inosina!C69&gt;50,Inosina!C69&lt;=80),Inosina!C69*D$7+185,IF(AND('Pedido e Cotação'!J79="RP-OPC",'Pedido e Cotação'!F79=25,Inosina!C69&gt;80),Inosina!C69*D$5,IF(AND('Pedido e Cotação'!J79="HPLC",'Pedido e Cotação'!F79=25,Inosina!C69&gt;80),Inosina!C69*D$7+185,"")))))))</f>
        <v/>
      </c>
      <c r="L69" s="262" t="str">
        <f aca="false">IF('Pedido e Cotação'!E79="","",IF(AND('Pedido e Cotação'!J79="RP-OPC",'Pedido e Cotação'!F79=50,Inosina!C69&lt;=50),Inosina!C69*E$3,IF(AND('Pedido e Cotação'!J79="HPLC",'Pedido e Cotação'!F79=50,Inosina!C69&lt;=50),Inosina!C69*E$7+185,IF(AND('Pedido e Cotação'!J79="RP-OPC",'Pedido e Cotação'!F79=50,Inosina!C69&gt;50,Inosina!C69&lt;=80),Inosina!C69*E$4,IF(AND('Pedido e Cotação'!J79="HPLC",'Pedido e Cotação'!F79=50,Inosina!C69&gt;50,Inosina!C69&lt;=80),Inosina!C69*E$7+185,IF(AND('Pedido e Cotação'!J79="RP-OPC",'Pedido e Cotação'!F79=50,Inosina!C69&gt;80),Inosina!C69*E$5,IF(AND('Pedido e Cotação'!J79="HPLC",'Pedido e Cotação'!F79=50,Inosina!C69&gt;80),Inosina!C69*E$7+185,"")))))))</f>
        <v/>
      </c>
      <c r="M69" s="262" t="str">
        <f aca="false">IF('Pedido e Cotação'!E79="","",IF(AND('Pedido e Cotação'!J79="RP-OPC",'Pedido e Cotação'!F79=100,Inosina!C69&lt;=50),Inosina!C69*F$3,IF(AND('Pedido e Cotação'!J79="HPLC",'Pedido e Cotação'!F79=100,Inosina!C69&lt;=50),Inosina!C69*F$7+185,IF(AND('Pedido e Cotação'!J79="RP-OPC",'Pedido e Cotação'!F79=100,Inosina!C69&gt;50,Inosina!C69&lt;=80),Inosina!C69*F$4,IF(AND('Pedido e Cotação'!J79="HPLC",'Pedido e Cotação'!F79=100,Inosina!C69&gt;50,Inosina!C69&lt;=80),Inosina!C69*F$7+185,IF(AND('Pedido e Cotação'!J79="RP-OPC",'Pedido e Cotação'!F79=100,Inosina!C69&gt;80),Inosina!C69*F$5,IF(AND('Pedido e Cotação'!J79="HPLC",'Pedido e Cotação'!F79=100,Inosina!C69&gt;80),Inosina!C69*F$7+185,"")))))))</f>
        <v/>
      </c>
      <c r="N69" s="262" t="str">
        <f aca="false">IF('Pedido e Cotação'!E79="","",IF(AND('Pedido e Cotação'!J79="RP-OPC",'Pedido e Cotação'!F79=200,Inosina!C69&lt;=50),Inosina!C69*G$3,IF(AND('Pedido e Cotação'!J79="HPLC",'Pedido e Cotação'!F79=200,Inosina!C69&lt;=50),Inosina!C69*G$7+185,IF(AND('Pedido e Cotação'!J79="RP-OPC",'Pedido e Cotação'!F79=200,Inosina!C69&gt;50,Inosina!C69&lt;=80),Inosina!C69*G$4,IF(AND('Pedido e Cotação'!J79="HPLC",'Pedido e Cotação'!F79=200,Inosina!C69&gt;50,Inosina!C69&lt;=80),Inosina!C69*G$7+185,IF(AND('Pedido e Cotação'!J79="RP-OPC",'Pedido e Cotação'!F79=200,Inosina!C69&gt;80),Inosina!C69*G$5,IF(AND('Pedido e Cotação'!J79="HPLC",'Pedido e Cotação'!F79=200,Inosina!C69&gt;80),Inosina!C69*G$7+185,"")))))))</f>
        <v/>
      </c>
      <c r="O69" s="262" t="str">
        <f aca="false">IF('Pedido e Cotação'!E79="","",IF(AND('Pedido e Cotação'!J79="RP-OPC",'Pedido e Cotação'!F79=1000,Inosina!C69&lt;=50),Inosina!C69*H$3,IF(AND('Pedido e Cotação'!J79="HPLC",'Pedido e Cotação'!F79=1000,Inosina!C69&lt;=50),Inosina!C69*H$7+185,IF(AND('Pedido e Cotação'!J79="RP-OPC",'Pedido e Cotação'!F79=1000,Inosina!C69&gt;50,Inosina!C69&lt;=80),Inosina!C69*H$4,IF(AND('Pedido e Cotação'!J79="HPLC",'Pedido e Cotação'!F79=1000,Inosina!C69&gt;50,Inosina!C69&lt;=80),Inosina!C69*H$7+185,IF(AND('Pedido e Cotação'!J79="RP-OPC",'Pedido e Cotação'!F79=1000,Inosina!C69&gt;80),Inosina!C69*H$5,IF(AND('Pedido e Cotação'!J79="HPLC",'Pedido e Cotação'!F79=1000,Inosina!C69&gt;80),Inosina!C69*H$7+185,"")))))))</f>
        <v/>
      </c>
      <c r="Q69" s="262" t="str">
        <f aca="false">IF('Pedido e Cotação'!E79="","",IF(AND('Pedido e Cotação'!J79="Dessalinizado",'Pedido e Cotação'!F79=10),Inosina!C69*C$7,""))</f>
        <v/>
      </c>
      <c r="R69" s="262" t="str">
        <f aca="false">IF('Pedido e Cotação'!E79="","",IF(AND('Pedido e Cotação'!J79="Dessalinizado",'Pedido e Cotação'!F79=25),Inosina!C69*D$7,""))</f>
        <v/>
      </c>
      <c r="S69" s="262" t="str">
        <f aca="false">IF('Pedido e Cotação'!E79="","",IF(AND('Pedido e Cotação'!J79="Dessalinizado",'Pedido e Cotação'!F79=50),Inosina!C69*E$7,""))</f>
        <v/>
      </c>
      <c r="T69" s="262" t="str">
        <f aca="false">IF('Pedido e Cotação'!E79="","",IF(AND('Pedido e Cotação'!J79="Dessalinizado",'Pedido e Cotação'!F79=100),Inosina!C69*F$7,""))</f>
        <v/>
      </c>
      <c r="U69" s="262" t="str">
        <f aca="false">IF('Pedido e Cotação'!E79="","",IF(AND('Pedido e Cotação'!J79="Dessalinizado",'Pedido e Cotação'!F79=200),Inosina!C69*G$7,""))</f>
        <v/>
      </c>
      <c r="V69" s="262" t="str">
        <f aca="false">IF('Pedido e Cotação'!E79="","",IF(AND('Pedido e Cotação'!J79="Dessalinizado",'Pedido e Cotação'!F79=1000),Inosina!C69*H$7,""))</f>
        <v/>
      </c>
    </row>
    <row r="70" customFormat="false" ht="15.75" hidden="false" customHeight="false" outlineLevel="0" collapsed="false">
      <c r="J70" s="262" t="str">
        <f aca="false">IF('Pedido e Cotação'!E80="","",IF(AND('Pedido e Cotação'!J80="RP-OPC",'Pedido e Cotação'!F80=10,Inosina!C70&lt;=50),Inosina!C70*C$3,IF(AND('Pedido e Cotação'!J80="HPLC",'Pedido e Cotação'!F80=10,Inosina!C70&lt;=50),Inosina!C70*C$7+185,IF(AND('Pedido e Cotação'!J80="RP-OPC",'Pedido e Cotação'!F80=10,Inosina!C70&gt;50,Inosina!C70&lt;=80),Inosina!C70*C$4,IF(AND('Pedido e Cotação'!J80="HPLC",'Pedido e Cotação'!F80=10,Inosina!C70&gt;50,Inosina!C70&lt;=80),Inosina!C70*C$7+185,IF(AND('Pedido e Cotação'!J80="RP-OPC",'Pedido e Cotação'!F80=10,Inosina!C70&gt;80),Inosina!C70*C$5,IF(AND('Pedido e Cotação'!J80="HPLC",'Pedido e Cotação'!F80=10,Inosina!C70&gt;80),Inosina!C70*C$7+185,"")))))))</f>
        <v/>
      </c>
      <c r="K70" s="262" t="str">
        <f aca="false">IF('Pedido e Cotação'!E80="","",IF(AND('Pedido e Cotação'!J80="RP-OPC",'Pedido e Cotação'!F80=25,Inosina!C70&lt;=50),Inosina!C70*D$3,IF(AND('Pedido e Cotação'!J80="HPLC",'Pedido e Cotação'!F80=25,Inosina!C70&lt;=50),Inosina!C70*D$7+185,IF(AND('Pedido e Cotação'!J80="RP-OPC",'Pedido e Cotação'!F80=25,Inosina!C70&gt;50,Inosina!C70&lt;=80),Inosina!C70*D$4,IF(AND('Pedido e Cotação'!J80="HPLC",'Pedido e Cotação'!F80=25,Inosina!C70&gt;50,Inosina!C70&lt;=80),Inosina!C70*D$7+185,IF(AND('Pedido e Cotação'!J80="RP-OPC",'Pedido e Cotação'!F80=25,Inosina!C70&gt;80),Inosina!C70*D$5,IF(AND('Pedido e Cotação'!J80="HPLC",'Pedido e Cotação'!F80=25,Inosina!C70&gt;80),Inosina!C70*D$7+185,"")))))))</f>
        <v/>
      </c>
      <c r="L70" s="262" t="str">
        <f aca="false">IF('Pedido e Cotação'!E80="","",IF(AND('Pedido e Cotação'!J80="RP-OPC",'Pedido e Cotação'!F80=50,Inosina!C70&lt;=50),Inosina!C70*E$3,IF(AND('Pedido e Cotação'!J80="HPLC",'Pedido e Cotação'!F80=50,Inosina!C70&lt;=50),Inosina!C70*E$7+185,IF(AND('Pedido e Cotação'!J80="RP-OPC",'Pedido e Cotação'!F80=50,Inosina!C70&gt;50,Inosina!C70&lt;=80),Inosina!C70*E$4,IF(AND('Pedido e Cotação'!J80="HPLC",'Pedido e Cotação'!F80=50,Inosina!C70&gt;50,Inosina!C70&lt;=80),Inosina!C70*E$7+185,IF(AND('Pedido e Cotação'!J80="RP-OPC",'Pedido e Cotação'!F80=50,Inosina!C70&gt;80),Inosina!C70*E$5,IF(AND('Pedido e Cotação'!J80="HPLC",'Pedido e Cotação'!F80=50,Inosina!C70&gt;80),Inosina!C70*E$7+185,"")))))))</f>
        <v/>
      </c>
      <c r="M70" s="262" t="str">
        <f aca="false">IF('Pedido e Cotação'!E80="","",IF(AND('Pedido e Cotação'!J80="RP-OPC",'Pedido e Cotação'!F80=100,Inosina!C70&lt;=50),Inosina!C70*F$3,IF(AND('Pedido e Cotação'!J80="HPLC",'Pedido e Cotação'!F80=100,Inosina!C70&lt;=50),Inosina!C70*F$7+185,IF(AND('Pedido e Cotação'!J80="RP-OPC",'Pedido e Cotação'!F80=100,Inosina!C70&gt;50,Inosina!C70&lt;=80),Inosina!C70*F$4,IF(AND('Pedido e Cotação'!J80="HPLC",'Pedido e Cotação'!F80=100,Inosina!C70&gt;50,Inosina!C70&lt;=80),Inosina!C70*F$7+185,IF(AND('Pedido e Cotação'!J80="RP-OPC",'Pedido e Cotação'!F80=100,Inosina!C70&gt;80),Inosina!C70*F$5,IF(AND('Pedido e Cotação'!J80="HPLC",'Pedido e Cotação'!F80=100,Inosina!C70&gt;80),Inosina!C70*F$7+185,"")))))))</f>
        <v/>
      </c>
      <c r="N70" s="262" t="str">
        <f aca="false">IF('Pedido e Cotação'!E80="","",IF(AND('Pedido e Cotação'!J80="RP-OPC",'Pedido e Cotação'!F80=200,Inosina!C70&lt;=50),Inosina!C70*G$3,IF(AND('Pedido e Cotação'!J80="HPLC",'Pedido e Cotação'!F80=200,Inosina!C70&lt;=50),Inosina!C70*G$7+185,IF(AND('Pedido e Cotação'!J80="RP-OPC",'Pedido e Cotação'!F80=200,Inosina!C70&gt;50,Inosina!C70&lt;=80),Inosina!C70*G$4,IF(AND('Pedido e Cotação'!J80="HPLC",'Pedido e Cotação'!F80=200,Inosina!C70&gt;50,Inosina!C70&lt;=80),Inosina!C70*G$7+185,IF(AND('Pedido e Cotação'!J80="RP-OPC",'Pedido e Cotação'!F80=200,Inosina!C70&gt;80),Inosina!C70*G$5,IF(AND('Pedido e Cotação'!J80="HPLC",'Pedido e Cotação'!F80=200,Inosina!C70&gt;80),Inosina!C70*G$7+185,"")))))))</f>
        <v/>
      </c>
      <c r="O70" s="262" t="str">
        <f aca="false">IF('Pedido e Cotação'!E80="","",IF(AND('Pedido e Cotação'!J80="RP-OPC",'Pedido e Cotação'!F80=1000,Inosina!C70&lt;=50),Inosina!C70*H$3,IF(AND('Pedido e Cotação'!J80="HPLC",'Pedido e Cotação'!F80=1000,Inosina!C70&lt;=50),Inosina!C70*H$7+185,IF(AND('Pedido e Cotação'!J80="RP-OPC",'Pedido e Cotação'!F80=1000,Inosina!C70&gt;50,Inosina!C70&lt;=80),Inosina!C70*H$4,IF(AND('Pedido e Cotação'!J80="HPLC",'Pedido e Cotação'!F80=1000,Inosina!C70&gt;50,Inosina!C70&lt;=80),Inosina!C70*H$7+185,IF(AND('Pedido e Cotação'!J80="RP-OPC",'Pedido e Cotação'!F80=1000,Inosina!C70&gt;80),Inosina!C70*H$5,IF(AND('Pedido e Cotação'!J80="HPLC",'Pedido e Cotação'!F80=1000,Inosina!C70&gt;80),Inosina!C70*H$7+185,"")))))))</f>
        <v/>
      </c>
      <c r="Q70" s="262" t="str">
        <f aca="false">IF('Pedido e Cotação'!E80="","",IF(AND('Pedido e Cotação'!J80="Dessalinizado",'Pedido e Cotação'!F80=10),Inosina!C70*C$7,""))</f>
        <v/>
      </c>
      <c r="R70" s="262" t="str">
        <f aca="false">IF('Pedido e Cotação'!E80="","",IF(AND('Pedido e Cotação'!J80="Dessalinizado",'Pedido e Cotação'!F80=25),Inosina!C70*D$7,""))</f>
        <v/>
      </c>
      <c r="S70" s="262" t="str">
        <f aca="false">IF('Pedido e Cotação'!E80="","",IF(AND('Pedido e Cotação'!J80="Dessalinizado",'Pedido e Cotação'!F80=50),Inosina!C70*E$7,""))</f>
        <v/>
      </c>
      <c r="T70" s="262" t="str">
        <f aca="false">IF('Pedido e Cotação'!E80="","",IF(AND('Pedido e Cotação'!J80="Dessalinizado",'Pedido e Cotação'!F80=100),Inosina!C70*F$7,""))</f>
        <v/>
      </c>
      <c r="U70" s="262" t="str">
        <f aca="false">IF('Pedido e Cotação'!E80="","",IF(AND('Pedido e Cotação'!J80="Dessalinizado",'Pedido e Cotação'!F80=200),Inosina!C70*G$7,""))</f>
        <v/>
      </c>
      <c r="V70" s="262" t="str">
        <f aca="false">IF('Pedido e Cotação'!E80="","",IF(AND('Pedido e Cotação'!J80="Dessalinizado",'Pedido e Cotação'!F80=1000),Inosina!C70*H$7,""))</f>
        <v/>
      </c>
    </row>
    <row r="71" customFormat="false" ht="15.75" hidden="false" customHeight="false" outlineLevel="0" collapsed="false">
      <c r="J71" s="262" t="str">
        <f aca="false">IF('Pedido e Cotação'!E81="","",IF(AND('Pedido e Cotação'!J81="RP-OPC",'Pedido e Cotação'!F81=10,Inosina!C71&lt;=50),Inosina!C71*C$3,IF(AND('Pedido e Cotação'!J81="HPLC",'Pedido e Cotação'!F81=10,Inosina!C71&lt;=50),Inosina!C71*C$7+185,IF(AND('Pedido e Cotação'!J81="RP-OPC",'Pedido e Cotação'!F81=10,Inosina!C71&gt;50,Inosina!C71&lt;=80),Inosina!C71*C$4,IF(AND('Pedido e Cotação'!J81="HPLC",'Pedido e Cotação'!F81=10,Inosina!C71&gt;50,Inosina!C71&lt;=80),Inosina!C71*C$7+185,IF(AND('Pedido e Cotação'!J81="RP-OPC",'Pedido e Cotação'!F81=10,Inosina!C71&gt;80),Inosina!C71*C$5,IF(AND('Pedido e Cotação'!J81="HPLC",'Pedido e Cotação'!F81=10,Inosina!C71&gt;80),Inosina!C71*C$7+185,"")))))))</f>
        <v/>
      </c>
      <c r="K71" s="262" t="str">
        <f aca="false">IF('Pedido e Cotação'!E81="","",IF(AND('Pedido e Cotação'!J81="RP-OPC",'Pedido e Cotação'!F81=25,Inosina!C71&lt;=50),Inosina!C71*D$3,IF(AND('Pedido e Cotação'!J81="HPLC",'Pedido e Cotação'!F81=25,Inosina!C71&lt;=50),Inosina!C71*D$7+185,IF(AND('Pedido e Cotação'!J81="RP-OPC",'Pedido e Cotação'!F81=25,Inosina!C71&gt;50,Inosina!C71&lt;=80),Inosina!C71*D$4,IF(AND('Pedido e Cotação'!J81="HPLC",'Pedido e Cotação'!F81=25,Inosina!C71&gt;50,Inosina!C71&lt;=80),Inosina!C71*D$7+185,IF(AND('Pedido e Cotação'!J81="RP-OPC",'Pedido e Cotação'!F81=25,Inosina!C71&gt;80),Inosina!C71*D$5,IF(AND('Pedido e Cotação'!J81="HPLC",'Pedido e Cotação'!F81=25,Inosina!C71&gt;80),Inosina!C71*D$7+185,"")))))))</f>
        <v/>
      </c>
      <c r="L71" s="262" t="str">
        <f aca="false">IF('Pedido e Cotação'!E81="","",IF(AND('Pedido e Cotação'!J81="RP-OPC",'Pedido e Cotação'!F81=50,Inosina!C71&lt;=50),Inosina!C71*E$3,IF(AND('Pedido e Cotação'!J81="HPLC",'Pedido e Cotação'!F81=50,Inosina!C71&lt;=50),Inosina!C71*E$7+185,IF(AND('Pedido e Cotação'!J81="RP-OPC",'Pedido e Cotação'!F81=50,Inosina!C71&gt;50,Inosina!C71&lt;=80),Inosina!C71*E$4,IF(AND('Pedido e Cotação'!J81="HPLC",'Pedido e Cotação'!F81=50,Inosina!C71&gt;50,Inosina!C71&lt;=80),Inosina!C71*E$7+185,IF(AND('Pedido e Cotação'!J81="RP-OPC",'Pedido e Cotação'!F81=50,Inosina!C71&gt;80),Inosina!C71*E$5,IF(AND('Pedido e Cotação'!J81="HPLC",'Pedido e Cotação'!F81=50,Inosina!C71&gt;80),Inosina!C71*E$7+185,"")))))))</f>
        <v/>
      </c>
      <c r="M71" s="262" t="str">
        <f aca="false">IF('Pedido e Cotação'!E81="","",IF(AND('Pedido e Cotação'!J81="RP-OPC",'Pedido e Cotação'!F81=100,Inosina!C71&lt;=50),Inosina!C71*F$3,IF(AND('Pedido e Cotação'!J81="HPLC",'Pedido e Cotação'!F81=100,Inosina!C71&lt;=50),Inosina!C71*F$7+185,IF(AND('Pedido e Cotação'!J81="RP-OPC",'Pedido e Cotação'!F81=100,Inosina!C71&gt;50,Inosina!C71&lt;=80),Inosina!C71*F$4,IF(AND('Pedido e Cotação'!J81="HPLC",'Pedido e Cotação'!F81=100,Inosina!C71&gt;50,Inosina!C71&lt;=80),Inosina!C71*F$7+185,IF(AND('Pedido e Cotação'!J81="RP-OPC",'Pedido e Cotação'!F81=100,Inosina!C71&gt;80),Inosina!C71*F$5,IF(AND('Pedido e Cotação'!J81="HPLC",'Pedido e Cotação'!F81=100,Inosina!C71&gt;80),Inosina!C71*F$7+185,"")))))))</f>
        <v/>
      </c>
      <c r="N71" s="262" t="str">
        <f aca="false">IF('Pedido e Cotação'!E81="","",IF(AND('Pedido e Cotação'!J81="RP-OPC",'Pedido e Cotação'!F81=200,Inosina!C71&lt;=50),Inosina!C71*G$3,IF(AND('Pedido e Cotação'!J81="HPLC",'Pedido e Cotação'!F81=200,Inosina!C71&lt;=50),Inosina!C71*G$7+185,IF(AND('Pedido e Cotação'!J81="RP-OPC",'Pedido e Cotação'!F81=200,Inosina!C71&gt;50,Inosina!C71&lt;=80),Inosina!C71*G$4,IF(AND('Pedido e Cotação'!J81="HPLC",'Pedido e Cotação'!F81=200,Inosina!C71&gt;50,Inosina!C71&lt;=80),Inosina!C71*G$7+185,IF(AND('Pedido e Cotação'!J81="RP-OPC",'Pedido e Cotação'!F81=200,Inosina!C71&gt;80),Inosina!C71*G$5,IF(AND('Pedido e Cotação'!J81="HPLC",'Pedido e Cotação'!F81=200,Inosina!C71&gt;80),Inosina!C71*G$7+185,"")))))))</f>
        <v/>
      </c>
      <c r="O71" s="262" t="str">
        <f aca="false">IF('Pedido e Cotação'!E81="","",IF(AND('Pedido e Cotação'!J81="RP-OPC",'Pedido e Cotação'!F81=1000,Inosina!C71&lt;=50),Inosina!C71*H$3,IF(AND('Pedido e Cotação'!J81="HPLC",'Pedido e Cotação'!F81=1000,Inosina!C71&lt;=50),Inosina!C71*H$7+185,IF(AND('Pedido e Cotação'!J81="RP-OPC",'Pedido e Cotação'!F81=1000,Inosina!C71&gt;50,Inosina!C71&lt;=80),Inosina!C71*H$4,IF(AND('Pedido e Cotação'!J81="HPLC",'Pedido e Cotação'!F81=1000,Inosina!C71&gt;50,Inosina!C71&lt;=80),Inosina!C71*H$7+185,IF(AND('Pedido e Cotação'!J81="RP-OPC",'Pedido e Cotação'!F81=1000,Inosina!C71&gt;80),Inosina!C71*H$5,IF(AND('Pedido e Cotação'!J81="HPLC",'Pedido e Cotação'!F81=1000,Inosina!C71&gt;80),Inosina!C71*H$7+185,"")))))))</f>
        <v/>
      </c>
      <c r="Q71" s="262" t="str">
        <f aca="false">IF('Pedido e Cotação'!E81="","",IF(AND('Pedido e Cotação'!J81="Dessalinizado",'Pedido e Cotação'!F81=10),Inosina!C71*C$7,""))</f>
        <v/>
      </c>
      <c r="R71" s="262" t="str">
        <f aca="false">IF('Pedido e Cotação'!E81="","",IF(AND('Pedido e Cotação'!J81="Dessalinizado",'Pedido e Cotação'!F81=25),Inosina!C71*D$7,""))</f>
        <v/>
      </c>
      <c r="S71" s="262" t="str">
        <f aca="false">IF('Pedido e Cotação'!E81="","",IF(AND('Pedido e Cotação'!J81="Dessalinizado",'Pedido e Cotação'!F81=50),Inosina!C71*E$7,""))</f>
        <v/>
      </c>
      <c r="T71" s="262" t="str">
        <f aca="false">IF('Pedido e Cotação'!E81="","",IF(AND('Pedido e Cotação'!J81="Dessalinizado",'Pedido e Cotação'!F81=100),Inosina!C71*F$7,""))</f>
        <v/>
      </c>
      <c r="U71" s="262" t="str">
        <f aca="false">IF('Pedido e Cotação'!E81="","",IF(AND('Pedido e Cotação'!J81="Dessalinizado",'Pedido e Cotação'!F81=200),Inosina!C71*G$7,""))</f>
        <v/>
      </c>
      <c r="V71" s="262" t="str">
        <f aca="false">IF('Pedido e Cotação'!E81="","",IF(AND('Pedido e Cotação'!J81="Dessalinizado",'Pedido e Cotação'!F81=1000),Inosina!C71*H$7,""))</f>
        <v/>
      </c>
    </row>
    <row r="72" customFormat="false" ht="15.75" hidden="false" customHeight="false" outlineLevel="0" collapsed="false">
      <c r="J72" s="262" t="str">
        <f aca="false">IF('Pedido e Cotação'!E82="","",IF(AND('Pedido e Cotação'!J82="RP-OPC",'Pedido e Cotação'!F82=10,Inosina!C72&lt;=50),Inosina!C72*C$3,IF(AND('Pedido e Cotação'!J82="HPLC",'Pedido e Cotação'!F82=10,Inosina!C72&lt;=50),Inosina!C72*C$7+185,IF(AND('Pedido e Cotação'!J82="RP-OPC",'Pedido e Cotação'!F82=10,Inosina!C72&gt;50,Inosina!C72&lt;=80),Inosina!C72*C$4,IF(AND('Pedido e Cotação'!J82="HPLC",'Pedido e Cotação'!F82=10,Inosina!C72&gt;50,Inosina!C72&lt;=80),Inosina!C72*C$7+185,IF(AND('Pedido e Cotação'!J82="RP-OPC",'Pedido e Cotação'!F82=10,Inosina!C72&gt;80),Inosina!C72*C$5,IF(AND('Pedido e Cotação'!J82="HPLC",'Pedido e Cotação'!F82=10,Inosina!C72&gt;80),Inosina!C72*C$7+185,"")))))))</f>
        <v/>
      </c>
      <c r="K72" s="262" t="str">
        <f aca="false">IF('Pedido e Cotação'!E82="","",IF(AND('Pedido e Cotação'!J82="RP-OPC",'Pedido e Cotação'!F82=25,Inosina!C72&lt;=50),Inosina!C72*D$3,IF(AND('Pedido e Cotação'!J82="HPLC",'Pedido e Cotação'!F82=25,Inosina!C72&lt;=50),Inosina!C72*D$7+185,IF(AND('Pedido e Cotação'!J82="RP-OPC",'Pedido e Cotação'!F82=25,Inosina!C72&gt;50,Inosina!C72&lt;=80),Inosina!C72*D$4,IF(AND('Pedido e Cotação'!J82="HPLC",'Pedido e Cotação'!F82=25,Inosina!C72&gt;50,Inosina!C72&lt;=80),Inosina!C72*D$7+185,IF(AND('Pedido e Cotação'!J82="RP-OPC",'Pedido e Cotação'!F82=25,Inosina!C72&gt;80),Inosina!C72*D$5,IF(AND('Pedido e Cotação'!J82="HPLC",'Pedido e Cotação'!F82=25,Inosina!C72&gt;80),Inosina!C72*D$7+185,"")))))))</f>
        <v/>
      </c>
      <c r="L72" s="262" t="str">
        <f aca="false">IF('Pedido e Cotação'!E82="","",IF(AND('Pedido e Cotação'!J82="RP-OPC",'Pedido e Cotação'!F82=50,Inosina!C72&lt;=50),Inosina!C72*E$3,IF(AND('Pedido e Cotação'!J82="HPLC",'Pedido e Cotação'!F82=50,Inosina!C72&lt;=50),Inosina!C72*E$7+185,IF(AND('Pedido e Cotação'!J82="RP-OPC",'Pedido e Cotação'!F82=50,Inosina!C72&gt;50,Inosina!C72&lt;=80),Inosina!C72*E$4,IF(AND('Pedido e Cotação'!J82="HPLC",'Pedido e Cotação'!F82=50,Inosina!C72&gt;50,Inosina!C72&lt;=80),Inosina!C72*E$7+185,IF(AND('Pedido e Cotação'!J82="RP-OPC",'Pedido e Cotação'!F82=50,Inosina!C72&gt;80),Inosina!C72*E$5,IF(AND('Pedido e Cotação'!J82="HPLC",'Pedido e Cotação'!F82=50,Inosina!C72&gt;80),Inosina!C72*E$7+185,"")))))))</f>
        <v/>
      </c>
      <c r="M72" s="262" t="str">
        <f aca="false">IF('Pedido e Cotação'!E82="","",IF(AND('Pedido e Cotação'!J82="RP-OPC",'Pedido e Cotação'!F82=100,Inosina!C72&lt;=50),Inosina!C72*F$3,IF(AND('Pedido e Cotação'!J82="HPLC",'Pedido e Cotação'!F82=100,Inosina!C72&lt;=50),Inosina!C72*F$7+185,IF(AND('Pedido e Cotação'!J82="RP-OPC",'Pedido e Cotação'!F82=100,Inosina!C72&gt;50,Inosina!C72&lt;=80),Inosina!C72*F$4,IF(AND('Pedido e Cotação'!J82="HPLC",'Pedido e Cotação'!F82=100,Inosina!C72&gt;50,Inosina!C72&lt;=80),Inosina!C72*F$7+185,IF(AND('Pedido e Cotação'!J82="RP-OPC",'Pedido e Cotação'!F82=100,Inosina!C72&gt;80),Inosina!C72*F$5,IF(AND('Pedido e Cotação'!J82="HPLC",'Pedido e Cotação'!F82=100,Inosina!C72&gt;80),Inosina!C72*F$7+185,"")))))))</f>
        <v/>
      </c>
      <c r="N72" s="262" t="str">
        <f aca="false">IF('Pedido e Cotação'!E82="","",IF(AND('Pedido e Cotação'!J82="RP-OPC",'Pedido e Cotação'!F82=200,Inosina!C72&lt;=50),Inosina!C72*G$3,IF(AND('Pedido e Cotação'!J82="HPLC",'Pedido e Cotação'!F82=200,Inosina!C72&lt;=50),Inosina!C72*G$7+185,IF(AND('Pedido e Cotação'!J82="RP-OPC",'Pedido e Cotação'!F82=200,Inosina!C72&gt;50,Inosina!C72&lt;=80),Inosina!C72*G$4,IF(AND('Pedido e Cotação'!J82="HPLC",'Pedido e Cotação'!F82=200,Inosina!C72&gt;50,Inosina!C72&lt;=80),Inosina!C72*G$7+185,IF(AND('Pedido e Cotação'!J82="RP-OPC",'Pedido e Cotação'!F82=200,Inosina!C72&gt;80),Inosina!C72*G$5,IF(AND('Pedido e Cotação'!J82="HPLC",'Pedido e Cotação'!F82=200,Inosina!C72&gt;80),Inosina!C72*G$7+185,"")))))))</f>
        <v/>
      </c>
      <c r="O72" s="262" t="str">
        <f aca="false">IF('Pedido e Cotação'!E82="","",IF(AND('Pedido e Cotação'!J82="RP-OPC",'Pedido e Cotação'!F82=1000,Inosina!C72&lt;=50),Inosina!C72*H$3,IF(AND('Pedido e Cotação'!J82="HPLC",'Pedido e Cotação'!F82=1000,Inosina!C72&lt;=50),Inosina!C72*H$7+185,IF(AND('Pedido e Cotação'!J82="RP-OPC",'Pedido e Cotação'!F82=1000,Inosina!C72&gt;50,Inosina!C72&lt;=80),Inosina!C72*H$4,IF(AND('Pedido e Cotação'!J82="HPLC",'Pedido e Cotação'!F82=1000,Inosina!C72&gt;50,Inosina!C72&lt;=80),Inosina!C72*H$7+185,IF(AND('Pedido e Cotação'!J82="RP-OPC",'Pedido e Cotação'!F82=1000,Inosina!C72&gt;80),Inosina!C72*H$5,IF(AND('Pedido e Cotação'!J82="HPLC",'Pedido e Cotação'!F82=1000,Inosina!C72&gt;80),Inosina!C72*H$7+185,"")))))))</f>
        <v/>
      </c>
      <c r="Q72" s="262" t="str">
        <f aca="false">IF('Pedido e Cotação'!E82="","",IF(AND('Pedido e Cotação'!J82="Dessalinizado",'Pedido e Cotação'!F82=10),Inosina!C72*C$7,""))</f>
        <v/>
      </c>
      <c r="R72" s="262" t="str">
        <f aca="false">IF('Pedido e Cotação'!E82="","",IF(AND('Pedido e Cotação'!J82="Dessalinizado",'Pedido e Cotação'!F82=25),Inosina!C72*D$7,""))</f>
        <v/>
      </c>
      <c r="S72" s="262" t="str">
        <f aca="false">IF('Pedido e Cotação'!E82="","",IF(AND('Pedido e Cotação'!J82="Dessalinizado",'Pedido e Cotação'!F82=50),Inosina!C72*E$7,""))</f>
        <v/>
      </c>
      <c r="T72" s="262" t="str">
        <f aca="false">IF('Pedido e Cotação'!E82="","",IF(AND('Pedido e Cotação'!J82="Dessalinizado",'Pedido e Cotação'!F82=100),Inosina!C72*F$7,""))</f>
        <v/>
      </c>
      <c r="U72" s="262" t="str">
        <f aca="false">IF('Pedido e Cotação'!E82="","",IF(AND('Pedido e Cotação'!J82="Dessalinizado",'Pedido e Cotação'!F82=200),Inosina!C72*G$7,""))</f>
        <v/>
      </c>
      <c r="V72" s="262" t="str">
        <f aca="false">IF('Pedido e Cotação'!E82="","",IF(AND('Pedido e Cotação'!J82="Dessalinizado",'Pedido e Cotação'!F82=1000),Inosina!C72*H$7,""))</f>
        <v/>
      </c>
    </row>
    <row r="73" customFormat="false" ht="15.75" hidden="false" customHeight="false" outlineLevel="0" collapsed="false">
      <c r="J73" s="262" t="str">
        <f aca="false">IF('Pedido e Cotação'!E83="","",IF(AND('Pedido e Cotação'!J83="RP-OPC",'Pedido e Cotação'!F83=10,Inosina!C73&lt;=50),Inosina!C73*C$3,IF(AND('Pedido e Cotação'!J83="HPLC",'Pedido e Cotação'!F83=10,Inosina!C73&lt;=50),Inosina!C73*C$7+185,IF(AND('Pedido e Cotação'!J83="RP-OPC",'Pedido e Cotação'!F83=10,Inosina!C73&gt;50,Inosina!C73&lt;=80),Inosina!C73*C$4,IF(AND('Pedido e Cotação'!J83="HPLC",'Pedido e Cotação'!F83=10,Inosina!C73&gt;50,Inosina!C73&lt;=80),Inosina!C73*C$7+185,IF(AND('Pedido e Cotação'!J83="RP-OPC",'Pedido e Cotação'!F83=10,Inosina!C73&gt;80),Inosina!C73*C$5,IF(AND('Pedido e Cotação'!J83="HPLC",'Pedido e Cotação'!F83=10,Inosina!C73&gt;80),Inosina!C73*C$7+185,"")))))))</f>
        <v/>
      </c>
      <c r="K73" s="262" t="str">
        <f aca="false">IF('Pedido e Cotação'!E83="","",IF(AND('Pedido e Cotação'!J83="RP-OPC",'Pedido e Cotação'!F83=25,Inosina!C73&lt;=50),Inosina!C73*D$3,IF(AND('Pedido e Cotação'!J83="HPLC",'Pedido e Cotação'!F83=25,Inosina!C73&lt;=50),Inosina!C73*D$7+185,IF(AND('Pedido e Cotação'!J83="RP-OPC",'Pedido e Cotação'!F83=25,Inosina!C73&gt;50,Inosina!C73&lt;=80),Inosina!C73*D$4,IF(AND('Pedido e Cotação'!J83="HPLC",'Pedido e Cotação'!F83=25,Inosina!C73&gt;50,Inosina!C73&lt;=80),Inosina!C73*D$7+185,IF(AND('Pedido e Cotação'!J83="RP-OPC",'Pedido e Cotação'!F83=25,Inosina!C73&gt;80),Inosina!C73*D$5,IF(AND('Pedido e Cotação'!J83="HPLC",'Pedido e Cotação'!F83=25,Inosina!C73&gt;80),Inosina!C73*D$7+185,"")))))))</f>
        <v/>
      </c>
      <c r="L73" s="262" t="str">
        <f aca="false">IF('Pedido e Cotação'!E83="","",IF(AND('Pedido e Cotação'!J83="RP-OPC",'Pedido e Cotação'!F83=50,Inosina!C73&lt;=50),Inosina!C73*E$3,IF(AND('Pedido e Cotação'!J83="HPLC",'Pedido e Cotação'!F83=50,Inosina!C73&lt;=50),Inosina!C73*E$7+185,IF(AND('Pedido e Cotação'!J83="RP-OPC",'Pedido e Cotação'!F83=50,Inosina!C73&gt;50,Inosina!C73&lt;=80),Inosina!C73*E$4,IF(AND('Pedido e Cotação'!J83="HPLC",'Pedido e Cotação'!F83=50,Inosina!C73&gt;50,Inosina!C73&lt;=80),Inosina!C73*E$7+185,IF(AND('Pedido e Cotação'!J83="RP-OPC",'Pedido e Cotação'!F83=50,Inosina!C73&gt;80),Inosina!C73*E$5,IF(AND('Pedido e Cotação'!J83="HPLC",'Pedido e Cotação'!F83=50,Inosina!C73&gt;80),Inosina!C73*E$7+185,"")))))))</f>
        <v/>
      </c>
      <c r="M73" s="262" t="str">
        <f aca="false">IF('Pedido e Cotação'!E83="","",IF(AND('Pedido e Cotação'!J83="RP-OPC",'Pedido e Cotação'!F83=100,Inosina!C73&lt;=50),Inosina!C73*F$3,IF(AND('Pedido e Cotação'!J83="HPLC",'Pedido e Cotação'!F83=100,Inosina!C73&lt;=50),Inosina!C73*F$7+185,IF(AND('Pedido e Cotação'!J83="RP-OPC",'Pedido e Cotação'!F83=100,Inosina!C73&gt;50,Inosina!C73&lt;=80),Inosina!C73*F$4,IF(AND('Pedido e Cotação'!J83="HPLC",'Pedido e Cotação'!F83=100,Inosina!C73&gt;50,Inosina!C73&lt;=80),Inosina!C73*F$7+185,IF(AND('Pedido e Cotação'!J83="RP-OPC",'Pedido e Cotação'!F83=100,Inosina!C73&gt;80),Inosina!C73*F$5,IF(AND('Pedido e Cotação'!J83="HPLC",'Pedido e Cotação'!F83=100,Inosina!C73&gt;80),Inosina!C73*F$7+185,"")))))))</f>
        <v/>
      </c>
      <c r="N73" s="262" t="str">
        <f aca="false">IF('Pedido e Cotação'!E83="","",IF(AND('Pedido e Cotação'!J83="RP-OPC",'Pedido e Cotação'!F83=200,Inosina!C73&lt;=50),Inosina!C73*G$3,IF(AND('Pedido e Cotação'!J83="HPLC",'Pedido e Cotação'!F83=200,Inosina!C73&lt;=50),Inosina!C73*G$7+185,IF(AND('Pedido e Cotação'!J83="RP-OPC",'Pedido e Cotação'!F83=200,Inosina!C73&gt;50,Inosina!C73&lt;=80),Inosina!C73*G$4,IF(AND('Pedido e Cotação'!J83="HPLC",'Pedido e Cotação'!F83=200,Inosina!C73&gt;50,Inosina!C73&lt;=80),Inosina!C73*G$7+185,IF(AND('Pedido e Cotação'!J83="RP-OPC",'Pedido e Cotação'!F83=200,Inosina!C73&gt;80),Inosina!C73*G$5,IF(AND('Pedido e Cotação'!J83="HPLC",'Pedido e Cotação'!F83=200,Inosina!C73&gt;80),Inosina!C73*G$7+185,"")))))))</f>
        <v/>
      </c>
      <c r="O73" s="262" t="str">
        <f aca="false">IF('Pedido e Cotação'!E83="","",IF(AND('Pedido e Cotação'!J83="RP-OPC",'Pedido e Cotação'!F83=1000,Inosina!C73&lt;=50),Inosina!C73*H$3,IF(AND('Pedido e Cotação'!J83="HPLC",'Pedido e Cotação'!F83=1000,Inosina!C73&lt;=50),Inosina!C73*H$7+185,IF(AND('Pedido e Cotação'!J83="RP-OPC",'Pedido e Cotação'!F83=1000,Inosina!C73&gt;50,Inosina!C73&lt;=80),Inosina!C73*H$4,IF(AND('Pedido e Cotação'!J83="HPLC",'Pedido e Cotação'!F83=1000,Inosina!C73&gt;50,Inosina!C73&lt;=80),Inosina!C73*H$7+185,IF(AND('Pedido e Cotação'!J83="RP-OPC",'Pedido e Cotação'!F83=1000,Inosina!C73&gt;80),Inosina!C73*H$5,IF(AND('Pedido e Cotação'!J83="HPLC",'Pedido e Cotação'!F83=1000,Inosina!C73&gt;80),Inosina!C73*H$7+185,"")))))))</f>
        <v/>
      </c>
      <c r="Q73" s="262" t="str">
        <f aca="false">IF('Pedido e Cotação'!E83="","",IF(AND('Pedido e Cotação'!J83="Dessalinizado",'Pedido e Cotação'!F83=10),Inosina!C73*C$7,""))</f>
        <v/>
      </c>
      <c r="R73" s="262" t="str">
        <f aca="false">IF('Pedido e Cotação'!E83="","",IF(AND('Pedido e Cotação'!J83="Dessalinizado",'Pedido e Cotação'!F83=25),Inosina!C73*D$7,""))</f>
        <v/>
      </c>
      <c r="S73" s="262" t="str">
        <f aca="false">IF('Pedido e Cotação'!E83="","",IF(AND('Pedido e Cotação'!J83="Dessalinizado",'Pedido e Cotação'!F83=50),Inosina!C73*E$7,""))</f>
        <v/>
      </c>
      <c r="T73" s="262" t="str">
        <f aca="false">IF('Pedido e Cotação'!E83="","",IF(AND('Pedido e Cotação'!J83="Dessalinizado",'Pedido e Cotação'!F83=100),Inosina!C73*F$7,""))</f>
        <v/>
      </c>
      <c r="U73" s="262" t="str">
        <f aca="false">IF('Pedido e Cotação'!E83="","",IF(AND('Pedido e Cotação'!J83="Dessalinizado",'Pedido e Cotação'!F83=200),Inosina!C73*G$7,""))</f>
        <v/>
      </c>
      <c r="V73" s="262" t="str">
        <f aca="false">IF('Pedido e Cotação'!E83="","",IF(AND('Pedido e Cotação'!J83="Dessalinizado",'Pedido e Cotação'!F83=1000),Inosina!C73*H$7,""))</f>
        <v/>
      </c>
    </row>
    <row r="74" customFormat="false" ht="15.75" hidden="false" customHeight="false" outlineLevel="0" collapsed="false">
      <c r="J74" s="262" t="str">
        <f aca="false">IF('Pedido e Cotação'!E84="","",IF(AND('Pedido e Cotação'!J84="RP-OPC",'Pedido e Cotação'!F84=10,Inosina!C74&lt;=50),Inosina!C74*C$3,IF(AND('Pedido e Cotação'!J84="HPLC",'Pedido e Cotação'!F84=10,Inosina!C74&lt;=50),Inosina!C74*C$7+185,IF(AND('Pedido e Cotação'!J84="RP-OPC",'Pedido e Cotação'!F84=10,Inosina!C74&gt;50,Inosina!C74&lt;=80),Inosina!C74*C$4,IF(AND('Pedido e Cotação'!J84="HPLC",'Pedido e Cotação'!F84=10,Inosina!C74&gt;50,Inosina!C74&lt;=80),Inosina!C74*C$7+185,IF(AND('Pedido e Cotação'!J84="RP-OPC",'Pedido e Cotação'!F84=10,Inosina!C74&gt;80),Inosina!C74*C$5,IF(AND('Pedido e Cotação'!J84="HPLC",'Pedido e Cotação'!F84=10,Inosina!C74&gt;80),Inosina!C74*C$7+185,"")))))))</f>
        <v/>
      </c>
      <c r="K74" s="262" t="str">
        <f aca="false">IF('Pedido e Cotação'!E84="","",IF(AND('Pedido e Cotação'!J84="RP-OPC",'Pedido e Cotação'!F84=25,Inosina!C74&lt;=50),Inosina!C74*D$3,IF(AND('Pedido e Cotação'!J84="HPLC",'Pedido e Cotação'!F84=25,Inosina!C74&lt;=50),Inosina!C74*D$7+185,IF(AND('Pedido e Cotação'!J84="RP-OPC",'Pedido e Cotação'!F84=25,Inosina!C74&gt;50,Inosina!C74&lt;=80),Inosina!C74*D$4,IF(AND('Pedido e Cotação'!J84="HPLC",'Pedido e Cotação'!F84=25,Inosina!C74&gt;50,Inosina!C74&lt;=80),Inosina!C74*D$7+185,IF(AND('Pedido e Cotação'!J84="RP-OPC",'Pedido e Cotação'!F84=25,Inosina!C74&gt;80),Inosina!C74*D$5,IF(AND('Pedido e Cotação'!J84="HPLC",'Pedido e Cotação'!F84=25,Inosina!C74&gt;80),Inosina!C74*D$7+185,"")))))))</f>
        <v/>
      </c>
      <c r="L74" s="262" t="str">
        <f aca="false">IF('Pedido e Cotação'!E84="","",IF(AND('Pedido e Cotação'!J84="RP-OPC",'Pedido e Cotação'!F84=50,Inosina!C74&lt;=50),Inosina!C74*E$3,IF(AND('Pedido e Cotação'!J84="HPLC",'Pedido e Cotação'!F84=50,Inosina!C74&lt;=50),Inosina!C74*E$7+185,IF(AND('Pedido e Cotação'!J84="RP-OPC",'Pedido e Cotação'!F84=50,Inosina!C74&gt;50,Inosina!C74&lt;=80),Inosina!C74*E$4,IF(AND('Pedido e Cotação'!J84="HPLC",'Pedido e Cotação'!F84=50,Inosina!C74&gt;50,Inosina!C74&lt;=80),Inosina!C74*E$7+185,IF(AND('Pedido e Cotação'!J84="RP-OPC",'Pedido e Cotação'!F84=50,Inosina!C74&gt;80),Inosina!C74*E$5,IF(AND('Pedido e Cotação'!J84="HPLC",'Pedido e Cotação'!F84=50,Inosina!C74&gt;80),Inosina!C74*E$7+185,"")))))))</f>
        <v/>
      </c>
      <c r="M74" s="262" t="str">
        <f aca="false">IF('Pedido e Cotação'!E84="","",IF(AND('Pedido e Cotação'!J84="RP-OPC",'Pedido e Cotação'!F84=100,Inosina!C74&lt;=50),Inosina!C74*F$3,IF(AND('Pedido e Cotação'!J84="HPLC",'Pedido e Cotação'!F84=100,Inosina!C74&lt;=50),Inosina!C74*F$7+185,IF(AND('Pedido e Cotação'!J84="RP-OPC",'Pedido e Cotação'!F84=100,Inosina!C74&gt;50,Inosina!C74&lt;=80),Inosina!C74*F$4,IF(AND('Pedido e Cotação'!J84="HPLC",'Pedido e Cotação'!F84=100,Inosina!C74&gt;50,Inosina!C74&lt;=80),Inosina!C74*F$7+185,IF(AND('Pedido e Cotação'!J84="RP-OPC",'Pedido e Cotação'!F84=100,Inosina!C74&gt;80),Inosina!C74*F$5,IF(AND('Pedido e Cotação'!J84="HPLC",'Pedido e Cotação'!F84=100,Inosina!C74&gt;80),Inosina!C74*F$7+185,"")))))))</f>
        <v/>
      </c>
      <c r="N74" s="262" t="str">
        <f aca="false">IF('Pedido e Cotação'!E84="","",IF(AND('Pedido e Cotação'!J84="RP-OPC",'Pedido e Cotação'!F84=200,Inosina!C74&lt;=50),Inosina!C74*G$3,IF(AND('Pedido e Cotação'!J84="HPLC",'Pedido e Cotação'!F84=200,Inosina!C74&lt;=50),Inosina!C74*G$7+185,IF(AND('Pedido e Cotação'!J84="RP-OPC",'Pedido e Cotação'!F84=200,Inosina!C74&gt;50,Inosina!C74&lt;=80),Inosina!C74*G$4,IF(AND('Pedido e Cotação'!J84="HPLC",'Pedido e Cotação'!F84=200,Inosina!C74&gt;50,Inosina!C74&lt;=80),Inosina!C74*G$7+185,IF(AND('Pedido e Cotação'!J84="RP-OPC",'Pedido e Cotação'!F84=200,Inosina!C74&gt;80),Inosina!C74*G$5,IF(AND('Pedido e Cotação'!J84="HPLC",'Pedido e Cotação'!F84=200,Inosina!C74&gt;80),Inosina!C74*G$7+185,"")))))))</f>
        <v/>
      </c>
      <c r="O74" s="262" t="str">
        <f aca="false">IF('Pedido e Cotação'!E84="","",IF(AND('Pedido e Cotação'!J84="RP-OPC",'Pedido e Cotação'!F84=1000,Inosina!C74&lt;=50),Inosina!C74*H$3,IF(AND('Pedido e Cotação'!J84="HPLC",'Pedido e Cotação'!F84=1000,Inosina!C74&lt;=50),Inosina!C74*H$7+185,IF(AND('Pedido e Cotação'!J84="RP-OPC",'Pedido e Cotação'!F84=1000,Inosina!C74&gt;50,Inosina!C74&lt;=80),Inosina!C74*H$4,IF(AND('Pedido e Cotação'!J84="HPLC",'Pedido e Cotação'!F84=1000,Inosina!C74&gt;50,Inosina!C74&lt;=80),Inosina!C74*H$7+185,IF(AND('Pedido e Cotação'!J84="RP-OPC",'Pedido e Cotação'!F84=1000,Inosina!C74&gt;80),Inosina!C74*H$5,IF(AND('Pedido e Cotação'!J84="HPLC",'Pedido e Cotação'!F84=1000,Inosina!C74&gt;80),Inosina!C74*H$7+185,"")))))))</f>
        <v/>
      </c>
      <c r="Q74" s="262" t="str">
        <f aca="false">IF('Pedido e Cotação'!E84="","",IF(AND('Pedido e Cotação'!J84="Dessalinizado",'Pedido e Cotação'!F84=10),Inosina!C74*C$7,""))</f>
        <v/>
      </c>
      <c r="R74" s="262" t="str">
        <f aca="false">IF('Pedido e Cotação'!E84="","",IF(AND('Pedido e Cotação'!J84="Dessalinizado",'Pedido e Cotação'!F84=25),Inosina!C74*D$7,""))</f>
        <v/>
      </c>
      <c r="S74" s="262" t="str">
        <f aca="false">IF('Pedido e Cotação'!E84="","",IF(AND('Pedido e Cotação'!J84="Dessalinizado",'Pedido e Cotação'!F84=50),Inosina!C74*E$7,""))</f>
        <v/>
      </c>
      <c r="T74" s="262" t="str">
        <f aca="false">IF('Pedido e Cotação'!E84="","",IF(AND('Pedido e Cotação'!J84="Dessalinizado",'Pedido e Cotação'!F84=100),Inosina!C74*F$7,""))</f>
        <v/>
      </c>
      <c r="U74" s="262" t="str">
        <f aca="false">IF('Pedido e Cotação'!E84="","",IF(AND('Pedido e Cotação'!J84="Dessalinizado",'Pedido e Cotação'!F84=200),Inosina!C74*G$7,""))</f>
        <v/>
      </c>
      <c r="V74" s="262" t="str">
        <f aca="false">IF('Pedido e Cotação'!E84="","",IF(AND('Pedido e Cotação'!J84="Dessalinizado",'Pedido e Cotação'!F84=1000),Inosina!C74*H$7,""))</f>
        <v/>
      </c>
    </row>
    <row r="75" customFormat="false" ht="15.75" hidden="false" customHeight="false" outlineLevel="0" collapsed="false">
      <c r="J75" s="262" t="str">
        <f aca="false">IF('Pedido e Cotação'!E85="","",IF(AND('Pedido e Cotação'!J85="RP-OPC",'Pedido e Cotação'!F85=10,Inosina!C75&lt;=50),Inosina!C75*C$3,IF(AND('Pedido e Cotação'!J85="HPLC",'Pedido e Cotação'!F85=10,Inosina!C75&lt;=50),Inosina!C75*C$7+185,IF(AND('Pedido e Cotação'!J85="RP-OPC",'Pedido e Cotação'!F85=10,Inosina!C75&gt;50,Inosina!C75&lt;=80),Inosina!C75*C$4,IF(AND('Pedido e Cotação'!J85="HPLC",'Pedido e Cotação'!F85=10,Inosina!C75&gt;50,Inosina!C75&lt;=80),Inosina!C75*C$7+185,IF(AND('Pedido e Cotação'!J85="RP-OPC",'Pedido e Cotação'!F85=10,Inosina!C75&gt;80),Inosina!C75*C$5,IF(AND('Pedido e Cotação'!J85="HPLC",'Pedido e Cotação'!F85=10,Inosina!C75&gt;80),Inosina!C75*C$7+185,"")))))))</f>
        <v/>
      </c>
      <c r="K75" s="262" t="str">
        <f aca="false">IF('Pedido e Cotação'!E85="","",IF(AND('Pedido e Cotação'!J85="RP-OPC",'Pedido e Cotação'!F85=25,Inosina!C75&lt;=50),Inosina!C75*D$3,IF(AND('Pedido e Cotação'!J85="HPLC",'Pedido e Cotação'!F85=25,Inosina!C75&lt;=50),Inosina!C75*D$7+185,IF(AND('Pedido e Cotação'!J85="RP-OPC",'Pedido e Cotação'!F85=25,Inosina!C75&gt;50,Inosina!C75&lt;=80),Inosina!C75*D$4,IF(AND('Pedido e Cotação'!J85="HPLC",'Pedido e Cotação'!F85=25,Inosina!C75&gt;50,Inosina!C75&lt;=80),Inosina!C75*D$7+185,IF(AND('Pedido e Cotação'!J85="RP-OPC",'Pedido e Cotação'!F85=25,Inosina!C75&gt;80),Inosina!C75*D$5,IF(AND('Pedido e Cotação'!J85="HPLC",'Pedido e Cotação'!F85=25,Inosina!C75&gt;80),Inosina!C75*D$7+185,"")))))))</f>
        <v/>
      </c>
      <c r="L75" s="262" t="str">
        <f aca="false">IF('Pedido e Cotação'!E85="","",IF(AND('Pedido e Cotação'!J85="RP-OPC",'Pedido e Cotação'!F85=50,Inosina!C75&lt;=50),Inosina!C75*E$3,IF(AND('Pedido e Cotação'!J85="HPLC",'Pedido e Cotação'!F85=50,Inosina!C75&lt;=50),Inosina!C75*E$7+185,IF(AND('Pedido e Cotação'!J85="RP-OPC",'Pedido e Cotação'!F85=50,Inosina!C75&gt;50,Inosina!C75&lt;=80),Inosina!C75*E$4,IF(AND('Pedido e Cotação'!J85="HPLC",'Pedido e Cotação'!F85=50,Inosina!C75&gt;50,Inosina!C75&lt;=80),Inosina!C75*E$7+185,IF(AND('Pedido e Cotação'!J85="RP-OPC",'Pedido e Cotação'!F85=50,Inosina!C75&gt;80),Inosina!C75*E$5,IF(AND('Pedido e Cotação'!J85="HPLC",'Pedido e Cotação'!F85=50,Inosina!C75&gt;80),Inosina!C75*E$7+185,"")))))))</f>
        <v/>
      </c>
      <c r="M75" s="262" t="str">
        <f aca="false">IF('Pedido e Cotação'!E85="","",IF(AND('Pedido e Cotação'!J85="RP-OPC",'Pedido e Cotação'!F85=100,Inosina!C75&lt;=50),Inosina!C75*F$3,IF(AND('Pedido e Cotação'!J85="HPLC",'Pedido e Cotação'!F85=100,Inosina!C75&lt;=50),Inosina!C75*F$7+185,IF(AND('Pedido e Cotação'!J85="RP-OPC",'Pedido e Cotação'!F85=100,Inosina!C75&gt;50,Inosina!C75&lt;=80),Inosina!C75*F$4,IF(AND('Pedido e Cotação'!J85="HPLC",'Pedido e Cotação'!F85=100,Inosina!C75&gt;50,Inosina!C75&lt;=80),Inosina!C75*F$7+185,IF(AND('Pedido e Cotação'!J85="RP-OPC",'Pedido e Cotação'!F85=100,Inosina!C75&gt;80),Inosina!C75*F$5,IF(AND('Pedido e Cotação'!J85="HPLC",'Pedido e Cotação'!F85=100,Inosina!C75&gt;80),Inosina!C75*F$7+185,"")))))))</f>
        <v/>
      </c>
      <c r="N75" s="262" t="str">
        <f aca="false">IF('Pedido e Cotação'!E85="","",IF(AND('Pedido e Cotação'!J85="RP-OPC",'Pedido e Cotação'!F85=200,Inosina!C75&lt;=50),Inosina!C75*G$3,IF(AND('Pedido e Cotação'!J85="HPLC",'Pedido e Cotação'!F85=200,Inosina!C75&lt;=50),Inosina!C75*G$7+185,IF(AND('Pedido e Cotação'!J85="RP-OPC",'Pedido e Cotação'!F85=200,Inosina!C75&gt;50,Inosina!C75&lt;=80),Inosina!C75*G$4,IF(AND('Pedido e Cotação'!J85="HPLC",'Pedido e Cotação'!F85=200,Inosina!C75&gt;50,Inosina!C75&lt;=80),Inosina!C75*G$7+185,IF(AND('Pedido e Cotação'!J85="RP-OPC",'Pedido e Cotação'!F85=200,Inosina!C75&gt;80),Inosina!C75*G$5,IF(AND('Pedido e Cotação'!J85="HPLC",'Pedido e Cotação'!F85=200,Inosina!C75&gt;80),Inosina!C75*G$7+185,"")))))))</f>
        <v/>
      </c>
      <c r="O75" s="262" t="str">
        <f aca="false">IF('Pedido e Cotação'!E85="","",IF(AND('Pedido e Cotação'!J85="RP-OPC",'Pedido e Cotação'!F85=1000,Inosina!C75&lt;=50),Inosina!C75*H$3,IF(AND('Pedido e Cotação'!J85="HPLC",'Pedido e Cotação'!F85=1000,Inosina!C75&lt;=50),Inosina!C75*H$7+185,IF(AND('Pedido e Cotação'!J85="RP-OPC",'Pedido e Cotação'!F85=1000,Inosina!C75&gt;50,Inosina!C75&lt;=80),Inosina!C75*H$4,IF(AND('Pedido e Cotação'!J85="HPLC",'Pedido e Cotação'!F85=1000,Inosina!C75&gt;50,Inosina!C75&lt;=80),Inosina!C75*H$7+185,IF(AND('Pedido e Cotação'!J85="RP-OPC",'Pedido e Cotação'!F85=1000,Inosina!C75&gt;80),Inosina!C75*H$5,IF(AND('Pedido e Cotação'!J85="HPLC",'Pedido e Cotação'!F85=1000,Inosina!C75&gt;80),Inosina!C75*H$7+185,"")))))))</f>
        <v/>
      </c>
      <c r="Q75" s="262" t="str">
        <f aca="false">IF('Pedido e Cotação'!E85="","",IF(AND('Pedido e Cotação'!J85="Dessalinizado",'Pedido e Cotação'!F85=10),Inosina!C75*C$7,""))</f>
        <v/>
      </c>
      <c r="R75" s="262" t="str">
        <f aca="false">IF('Pedido e Cotação'!E85="","",IF(AND('Pedido e Cotação'!J85="Dessalinizado",'Pedido e Cotação'!F85=25),Inosina!C75*D$7,""))</f>
        <v/>
      </c>
      <c r="S75" s="262" t="str">
        <f aca="false">IF('Pedido e Cotação'!E85="","",IF(AND('Pedido e Cotação'!J85="Dessalinizado",'Pedido e Cotação'!F85=50),Inosina!C75*E$7,""))</f>
        <v/>
      </c>
      <c r="T75" s="262" t="str">
        <f aca="false">IF('Pedido e Cotação'!E85="","",IF(AND('Pedido e Cotação'!J85="Dessalinizado",'Pedido e Cotação'!F85=100),Inosina!C75*F$7,""))</f>
        <v/>
      </c>
      <c r="U75" s="262" t="str">
        <f aca="false">IF('Pedido e Cotação'!E85="","",IF(AND('Pedido e Cotação'!J85="Dessalinizado",'Pedido e Cotação'!F85=200),Inosina!C75*G$7,""))</f>
        <v/>
      </c>
      <c r="V75" s="262" t="str">
        <f aca="false">IF('Pedido e Cotação'!E85="","",IF(AND('Pedido e Cotação'!J85="Dessalinizado",'Pedido e Cotação'!F85=1000),Inosina!C75*H$7,""))</f>
        <v/>
      </c>
    </row>
    <row r="76" customFormat="false" ht="15.75" hidden="false" customHeight="false" outlineLevel="0" collapsed="false">
      <c r="J76" s="262" t="str">
        <f aca="false">IF('Pedido e Cotação'!E86="","",IF(AND('Pedido e Cotação'!J86="RP-OPC",'Pedido e Cotação'!F86=10,Inosina!C76&lt;=50),Inosina!C76*C$3,IF(AND('Pedido e Cotação'!J86="HPLC",'Pedido e Cotação'!F86=10,Inosina!C76&lt;=50),Inosina!C76*C$7+185,IF(AND('Pedido e Cotação'!J86="RP-OPC",'Pedido e Cotação'!F86=10,Inosina!C76&gt;50,Inosina!C76&lt;=80),Inosina!C76*C$4,IF(AND('Pedido e Cotação'!J86="HPLC",'Pedido e Cotação'!F86=10,Inosina!C76&gt;50,Inosina!C76&lt;=80),Inosina!C76*C$7+185,IF(AND('Pedido e Cotação'!J86="RP-OPC",'Pedido e Cotação'!F86=10,Inosina!C76&gt;80),Inosina!C76*C$5,IF(AND('Pedido e Cotação'!J86="HPLC",'Pedido e Cotação'!F86=10,Inosina!C76&gt;80),Inosina!C76*C$7+185,"")))))))</f>
        <v/>
      </c>
      <c r="K76" s="262" t="str">
        <f aca="false">IF('Pedido e Cotação'!E86="","",IF(AND('Pedido e Cotação'!J86="RP-OPC",'Pedido e Cotação'!F86=25,Inosina!C76&lt;=50),Inosina!C76*D$3,IF(AND('Pedido e Cotação'!J86="HPLC",'Pedido e Cotação'!F86=25,Inosina!C76&lt;=50),Inosina!C76*D$7+185,IF(AND('Pedido e Cotação'!J86="RP-OPC",'Pedido e Cotação'!F86=25,Inosina!C76&gt;50,Inosina!C76&lt;=80),Inosina!C76*D$4,IF(AND('Pedido e Cotação'!J86="HPLC",'Pedido e Cotação'!F86=25,Inosina!C76&gt;50,Inosina!C76&lt;=80),Inosina!C76*D$7+185,IF(AND('Pedido e Cotação'!J86="RP-OPC",'Pedido e Cotação'!F86=25,Inosina!C76&gt;80),Inosina!C76*D$5,IF(AND('Pedido e Cotação'!J86="HPLC",'Pedido e Cotação'!F86=25,Inosina!C76&gt;80),Inosina!C76*D$7+185,"")))))))</f>
        <v/>
      </c>
      <c r="L76" s="262" t="str">
        <f aca="false">IF('Pedido e Cotação'!E86="","",IF(AND('Pedido e Cotação'!J86="RP-OPC",'Pedido e Cotação'!F86=50,Inosina!C76&lt;=50),Inosina!C76*E$3,IF(AND('Pedido e Cotação'!J86="HPLC",'Pedido e Cotação'!F86=50,Inosina!C76&lt;=50),Inosina!C76*E$7+185,IF(AND('Pedido e Cotação'!J86="RP-OPC",'Pedido e Cotação'!F86=50,Inosina!C76&gt;50,Inosina!C76&lt;=80),Inosina!C76*E$4,IF(AND('Pedido e Cotação'!J86="HPLC",'Pedido e Cotação'!F86=50,Inosina!C76&gt;50,Inosina!C76&lt;=80),Inosina!C76*E$7+185,IF(AND('Pedido e Cotação'!J86="RP-OPC",'Pedido e Cotação'!F86=50,Inosina!C76&gt;80),Inosina!C76*E$5,IF(AND('Pedido e Cotação'!J86="HPLC",'Pedido e Cotação'!F86=50,Inosina!C76&gt;80),Inosina!C76*E$7+185,"")))))))</f>
        <v/>
      </c>
      <c r="M76" s="262" t="str">
        <f aca="false">IF('Pedido e Cotação'!E86="","",IF(AND('Pedido e Cotação'!J86="RP-OPC",'Pedido e Cotação'!F86=100,Inosina!C76&lt;=50),Inosina!C76*F$3,IF(AND('Pedido e Cotação'!J86="HPLC",'Pedido e Cotação'!F86=100,Inosina!C76&lt;=50),Inosina!C76*F$7+185,IF(AND('Pedido e Cotação'!J86="RP-OPC",'Pedido e Cotação'!F86=100,Inosina!C76&gt;50,Inosina!C76&lt;=80),Inosina!C76*F$4,IF(AND('Pedido e Cotação'!J86="HPLC",'Pedido e Cotação'!F86=100,Inosina!C76&gt;50,Inosina!C76&lt;=80),Inosina!C76*F$7+185,IF(AND('Pedido e Cotação'!J86="RP-OPC",'Pedido e Cotação'!F86=100,Inosina!C76&gt;80),Inosina!C76*F$5,IF(AND('Pedido e Cotação'!J86="HPLC",'Pedido e Cotação'!F86=100,Inosina!C76&gt;80),Inosina!C76*F$7+185,"")))))))</f>
        <v/>
      </c>
      <c r="N76" s="262" t="str">
        <f aca="false">IF('Pedido e Cotação'!E86="","",IF(AND('Pedido e Cotação'!J86="RP-OPC",'Pedido e Cotação'!F86=200,Inosina!C76&lt;=50),Inosina!C76*G$3,IF(AND('Pedido e Cotação'!J86="HPLC",'Pedido e Cotação'!F86=200,Inosina!C76&lt;=50),Inosina!C76*G$7+185,IF(AND('Pedido e Cotação'!J86="RP-OPC",'Pedido e Cotação'!F86=200,Inosina!C76&gt;50,Inosina!C76&lt;=80),Inosina!C76*G$4,IF(AND('Pedido e Cotação'!J86="HPLC",'Pedido e Cotação'!F86=200,Inosina!C76&gt;50,Inosina!C76&lt;=80),Inosina!C76*G$7+185,IF(AND('Pedido e Cotação'!J86="RP-OPC",'Pedido e Cotação'!F86=200,Inosina!C76&gt;80),Inosina!C76*G$5,IF(AND('Pedido e Cotação'!J86="HPLC",'Pedido e Cotação'!F86=200,Inosina!C76&gt;80),Inosina!C76*G$7+185,"")))))))</f>
        <v/>
      </c>
      <c r="O76" s="262" t="str">
        <f aca="false">IF('Pedido e Cotação'!E86="","",IF(AND('Pedido e Cotação'!J86="RP-OPC",'Pedido e Cotação'!F86=1000,Inosina!C76&lt;=50),Inosina!C76*H$3,IF(AND('Pedido e Cotação'!J86="HPLC",'Pedido e Cotação'!F86=1000,Inosina!C76&lt;=50),Inosina!C76*H$7+185,IF(AND('Pedido e Cotação'!J86="RP-OPC",'Pedido e Cotação'!F86=1000,Inosina!C76&gt;50,Inosina!C76&lt;=80),Inosina!C76*H$4,IF(AND('Pedido e Cotação'!J86="HPLC",'Pedido e Cotação'!F86=1000,Inosina!C76&gt;50,Inosina!C76&lt;=80),Inosina!C76*H$7+185,IF(AND('Pedido e Cotação'!J86="RP-OPC",'Pedido e Cotação'!F86=1000,Inosina!C76&gt;80),Inosina!C76*H$5,IF(AND('Pedido e Cotação'!J86="HPLC",'Pedido e Cotação'!F86=1000,Inosina!C76&gt;80),Inosina!C76*H$7+185,"")))))))</f>
        <v/>
      </c>
      <c r="Q76" s="262" t="str">
        <f aca="false">IF('Pedido e Cotação'!E86="","",IF(AND('Pedido e Cotação'!J86="Dessalinizado",'Pedido e Cotação'!F86=10),Inosina!C76*C$7,""))</f>
        <v/>
      </c>
      <c r="R76" s="262" t="str">
        <f aca="false">IF('Pedido e Cotação'!E86="","",IF(AND('Pedido e Cotação'!J86="Dessalinizado",'Pedido e Cotação'!F86=25),Inosina!C76*D$7,""))</f>
        <v/>
      </c>
      <c r="S76" s="262" t="str">
        <f aca="false">IF('Pedido e Cotação'!E86="","",IF(AND('Pedido e Cotação'!J86="Dessalinizado",'Pedido e Cotação'!F86=50),Inosina!C76*E$7,""))</f>
        <v/>
      </c>
      <c r="T76" s="262" t="str">
        <f aca="false">IF('Pedido e Cotação'!E86="","",IF(AND('Pedido e Cotação'!J86="Dessalinizado",'Pedido e Cotação'!F86=100),Inosina!C76*F$7,""))</f>
        <v/>
      </c>
      <c r="U76" s="262" t="str">
        <f aca="false">IF('Pedido e Cotação'!E86="","",IF(AND('Pedido e Cotação'!J86="Dessalinizado",'Pedido e Cotação'!F86=200),Inosina!C76*G$7,""))</f>
        <v/>
      </c>
      <c r="V76" s="262" t="str">
        <f aca="false">IF('Pedido e Cotação'!E86="","",IF(AND('Pedido e Cotação'!J86="Dessalinizado",'Pedido e Cotação'!F86=1000),Inosina!C76*H$7,""))</f>
        <v/>
      </c>
    </row>
    <row r="77" customFormat="false" ht="15.75" hidden="false" customHeight="false" outlineLevel="0" collapsed="false">
      <c r="J77" s="262" t="str">
        <f aca="false">IF('Pedido e Cotação'!E87="","",IF(AND('Pedido e Cotação'!J87="RP-OPC",'Pedido e Cotação'!F87=10,Inosina!C77&lt;=50),Inosina!C77*C$3,IF(AND('Pedido e Cotação'!J87="HPLC",'Pedido e Cotação'!F87=10,Inosina!C77&lt;=50),Inosina!C77*C$7+185,IF(AND('Pedido e Cotação'!J87="RP-OPC",'Pedido e Cotação'!F87=10,Inosina!C77&gt;50,Inosina!C77&lt;=80),Inosina!C77*C$4,IF(AND('Pedido e Cotação'!J87="HPLC",'Pedido e Cotação'!F87=10,Inosina!C77&gt;50,Inosina!C77&lt;=80),Inosina!C77*C$7+185,IF(AND('Pedido e Cotação'!J87="RP-OPC",'Pedido e Cotação'!F87=10,Inosina!C77&gt;80),Inosina!C77*C$5,IF(AND('Pedido e Cotação'!J87="HPLC",'Pedido e Cotação'!F87=10,Inosina!C77&gt;80),Inosina!C77*C$7+185,"")))))))</f>
        <v/>
      </c>
      <c r="K77" s="262" t="str">
        <f aca="false">IF('Pedido e Cotação'!E87="","",IF(AND('Pedido e Cotação'!J87="RP-OPC",'Pedido e Cotação'!F87=25,Inosina!C77&lt;=50),Inosina!C77*D$3,IF(AND('Pedido e Cotação'!J87="HPLC",'Pedido e Cotação'!F87=25,Inosina!C77&lt;=50),Inosina!C77*D$7+185,IF(AND('Pedido e Cotação'!J87="RP-OPC",'Pedido e Cotação'!F87=25,Inosina!C77&gt;50,Inosina!C77&lt;=80),Inosina!C77*D$4,IF(AND('Pedido e Cotação'!J87="HPLC",'Pedido e Cotação'!F87=25,Inosina!C77&gt;50,Inosina!C77&lt;=80),Inosina!C77*D$7+185,IF(AND('Pedido e Cotação'!J87="RP-OPC",'Pedido e Cotação'!F87=25,Inosina!C77&gt;80),Inosina!C77*D$5,IF(AND('Pedido e Cotação'!J87="HPLC",'Pedido e Cotação'!F87=25,Inosina!C77&gt;80),Inosina!C77*D$7+185,"")))))))</f>
        <v/>
      </c>
      <c r="L77" s="262" t="str">
        <f aca="false">IF('Pedido e Cotação'!E87="","",IF(AND('Pedido e Cotação'!J87="RP-OPC",'Pedido e Cotação'!F87=50,Inosina!C77&lt;=50),Inosina!C77*E$3,IF(AND('Pedido e Cotação'!J87="HPLC",'Pedido e Cotação'!F87=50,Inosina!C77&lt;=50),Inosina!C77*E$7+185,IF(AND('Pedido e Cotação'!J87="RP-OPC",'Pedido e Cotação'!F87=50,Inosina!C77&gt;50,Inosina!C77&lt;=80),Inosina!C77*E$4,IF(AND('Pedido e Cotação'!J87="HPLC",'Pedido e Cotação'!F87=50,Inosina!C77&gt;50,Inosina!C77&lt;=80),Inosina!C77*E$7+185,IF(AND('Pedido e Cotação'!J87="RP-OPC",'Pedido e Cotação'!F87=50,Inosina!C77&gt;80),Inosina!C77*E$5,IF(AND('Pedido e Cotação'!J87="HPLC",'Pedido e Cotação'!F87=50,Inosina!C77&gt;80),Inosina!C77*E$7+185,"")))))))</f>
        <v/>
      </c>
      <c r="M77" s="262" t="str">
        <f aca="false">IF('Pedido e Cotação'!E87="","",IF(AND('Pedido e Cotação'!J87="RP-OPC",'Pedido e Cotação'!F87=100,Inosina!C77&lt;=50),Inosina!C77*F$3,IF(AND('Pedido e Cotação'!J87="HPLC",'Pedido e Cotação'!F87=100,Inosina!C77&lt;=50),Inosina!C77*F$7+185,IF(AND('Pedido e Cotação'!J87="RP-OPC",'Pedido e Cotação'!F87=100,Inosina!C77&gt;50,Inosina!C77&lt;=80),Inosina!C77*F$4,IF(AND('Pedido e Cotação'!J87="HPLC",'Pedido e Cotação'!F87=100,Inosina!C77&gt;50,Inosina!C77&lt;=80),Inosina!C77*F$7+185,IF(AND('Pedido e Cotação'!J87="RP-OPC",'Pedido e Cotação'!F87=100,Inosina!C77&gt;80),Inosina!C77*F$5,IF(AND('Pedido e Cotação'!J87="HPLC",'Pedido e Cotação'!F87=100,Inosina!C77&gt;80),Inosina!C77*F$7+185,"")))))))</f>
        <v/>
      </c>
      <c r="N77" s="262" t="str">
        <f aca="false">IF('Pedido e Cotação'!E87="","",IF(AND('Pedido e Cotação'!J87="RP-OPC",'Pedido e Cotação'!F87=200,Inosina!C77&lt;=50),Inosina!C77*G$3,IF(AND('Pedido e Cotação'!J87="HPLC",'Pedido e Cotação'!F87=200,Inosina!C77&lt;=50),Inosina!C77*G$7+185,IF(AND('Pedido e Cotação'!J87="RP-OPC",'Pedido e Cotação'!F87=200,Inosina!C77&gt;50,Inosina!C77&lt;=80),Inosina!C77*G$4,IF(AND('Pedido e Cotação'!J87="HPLC",'Pedido e Cotação'!F87=200,Inosina!C77&gt;50,Inosina!C77&lt;=80),Inosina!C77*G$7+185,IF(AND('Pedido e Cotação'!J87="RP-OPC",'Pedido e Cotação'!F87=200,Inosina!C77&gt;80),Inosina!C77*G$5,IF(AND('Pedido e Cotação'!J87="HPLC",'Pedido e Cotação'!F87=200,Inosina!C77&gt;80),Inosina!C77*G$7+185,"")))))))</f>
        <v/>
      </c>
      <c r="O77" s="262" t="str">
        <f aca="false">IF('Pedido e Cotação'!E87="","",IF(AND('Pedido e Cotação'!J87="RP-OPC",'Pedido e Cotação'!F87=1000,Inosina!C77&lt;=50),Inosina!C77*H$3,IF(AND('Pedido e Cotação'!J87="HPLC",'Pedido e Cotação'!F87=1000,Inosina!C77&lt;=50),Inosina!C77*H$7+185,IF(AND('Pedido e Cotação'!J87="RP-OPC",'Pedido e Cotação'!F87=1000,Inosina!C77&gt;50,Inosina!C77&lt;=80),Inosina!C77*H$4,IF(AND('Pedido e Cotação'!J87="HPLC",'Pedido e Cotação'!F87=1000,Inosina!C77&gt;50,Inosina!C77&lt;=80),Inosina!C77*H$7+185,IF(AND('Pedido e Cotação'!J87="RP-OPC",'Pedido e Cotação'!F87=1000,Inosina!C77&gt;80),Inosina!C77*H$5,IF(AND('Pedido e Cotação'!J87="HPLC",'Pedido e Cotação'!F87=1000,Inosina!C77&gt;80),Inosina!C77*H$7+185,"")))))))</f>
        <v/>
      </c>
      <c r="Q77" s="262" t="str">
        <f aca="false">IF('Pedido e Cotação'!E87="","",IF(AND('Pedido e Cotação'!J87="Dessalinizado",'Pedido e Cotação'!F87=10),Inosina!C77*C$7,""))</f>
        <v/>
      </c>
      <c r="R77" s="262" t="str">
        <f aca="false">IF('Pedido e Cotação'!E87="","",IF(AND('Pedido e Cotação'!J87="Dessalinizado",'Pedido e Cotação'!F87=25),Inosina!C77*D$7,""))</f>
        <v/>
      </c>
      <c r="S77" s="262" t="str">
        <f aca="false">IF('Pedido e Cotação'!E87="","",IF(AND('Pedido e Cotação'!J87="Dessalinizado",'Pedido e Cotação'!F87=50),Inosina!C77*E$7,""))</f>
        <v/>
      </c>
      <c r="T77" s="262" t="str">
        <f aca="false">IF('Pedido e Cotação'!E87="","",IF(AND('Pedido e Cotação'!J87="Dessalinizado",'Pedido e Cotação'!F87=100),Inosina!C77*F$7,""))</f>
        <v/>
      </c>
      <c r="U77" s="262" t="str">
        <f aca="false">IF('Pedido e Cotação'!E87="","",IF(AND('Pedido e Cotação'!J87="Dessalinizado",'Pedido e Cotação'!F87=200),Inosina!C77*G$7,""))</f>
        <v/>
      </c>
      <c r="V77" s="262" t="str">
        <f aca="false">IF('Pedido e Cotação'!E87="","",IF(AND('Pedido e Cotação'!J87="Dessalinizado",'Pedido e Cotação'!F87=1000),Inosina!C77*H$7,""))</f>
        <v/>
      </c>
    </row>
    <row r="78" customFormat="false" ht="15.75" hidden="false" customHeight="false" outlineLevel="0" collapsed="false">
      <c r="J78" s="262" t="str">
        <f aca="false">IF('Pedido e Cotação'!E88="","",IF(AND('Pedido e Cotação'!J88="RP-OPC",'Pedido e Cotação'!F88=10,Inosina!C78&lt;=50),Inosina!C78*C$3,IF(AND('Pedido e Cotação'!J88="HPLC",'Pedido e Cotação'!F88=10,Inosina!C78&lt;=50),Inosina!C78*C$7+185,IF(AND('Pedido e Cotação'!J88="RP-OPC",'Pedido e Cotação'!F88=10,Inosina!C78&gt;50,Inosina!C78&lt;=80),Inosina!C78*C$4,IF(AND('Pedido e Cotação'!J88="HPLC",'Pedido e Cotação'!F88=10,Inosina!C78&gt;50,Inosina!C78&lt;=80),Inosina!C78*C$7+185,IF(AND('Pedido e Cotação'!J88="RP-OPC",'Pedido e Cotação'!F88=10,Inosina!C78&gt;80),Inosina!C78*C$5,IF(AND('Pedido e Cotação'!J88="HPLC",'Pedido e Cotação'!F88=10,Inosina!C78&gt;80),Inosina!C78*C$7+185,"")))))))</f>
        <v/>
      </c>
      <c r="K78" s="262" t="str">
        <f aca="false">IF('Pedido e Cotação'!E88="","",IF(AND('Pedido e Cotação'!J88="RP-OPC",'Pedido e Cotação'!F88=25,Inosina!C78&lt;=50),Inosina!C78*D$3,IF(AND('Pedido e Cotação'!J88="HPLC",'Pedido e Cotação'!F88=25,Inosina!C78&lt;=50),Inosina!C78*D$7+185,IF(AND('Pedido e Cotação'!J88="RP-OPC",'Pedido e Cotação'!F88=25,Inosina!C78&gt;50,Inosina!C78&lt;=80),Inosina!C78*D$4,IF(AND('Pedido e Cotação'!J88="HPLC",'Pedido e Cotação'!F88=25,Inosina!C78&gt;50,Inosina!C78&lt;=80),Inosina!C78*D$7+185,IF(AND('Pedido e Cotação'!J88="RP-OPC",'Pedido e Cotação'!F88=25,Inosina!C78&gt;80),Inosina!C78*D$5,IF(AND('Pedido e Cotação'!J88="HPLC",'Pedido e Cotação'!F88=25,Inosina!C78&gt;80),Inosina!C78*D$7+185,"")))))))</f>
        <v/>
      </c>
      <c r="L78" s="262" t="str">
        <f aca="false">IF('Pedido e Cotação'!E88="","",IF(AND('Pedido e Cotação'!J88="RP-OPC",'Pedido e Cotação'!F88=50,Inosina!C78&lt;=50),Inosina!C78*E$3,IF(AND('Pedido e Cotação'!J88="HPLC",'Pedido e Cotação'!F88=50,Inosina!C78&lt;=50),Inosina!C78*E$7+185,IF(AND('Pedido e Cotação'!J88="RP-OPC",'Pedido e Cotação'!F88=50,Inosina!C78&gt;50,Inosina!C78&lt;=80),Inosina!C78*E$4,IF(AND('Pedido e Cotação'!J88="HPLC",'Pedido e Cotação'!F88=50,Inosina!C78&gt;50,Inosina!C78&lt;=80),Inosina!C78*E$7+185,IF(AND('Pedido e Cotação'!J88="RP-OPC",'Pedido e Cotação'!F88=50,Inosina!C78&gt;80),Inosina!C78*E$5,IF(AND('Pedido e Cotação'!J88="HPLC",'Pedido e Cotação'!F88=50,Inosina!C78&gt;80),Inosina!C78*E$7+185,"")))))))</f>
        <v/>
      </c>
      <c r="M78" s="262" t="str">
        <f aca="false">IF('Pedido e Cotação'!E88="","",IF(AND('Pedido e Cotação'!J88="RP-OPC",'Pedido e Cotação'!F88=100,Inosina!C78&lt;=50),Inosina!C78*F$3,IF(AND('Pedido e Cotação'!J88="HPLC",'Pedido e Cotação'!F88=100,Inosina!C78&lt;=50),Inosina!C78*F$7+185,IF(AND('Pedido e Cotação'!J88="RP-OPC",'Pedido e Cotação'!F88=100,Inosina!C78&gt;50,Inosina!C78&lt;=80),Inosina!C78*F$4,IF(AND('Pedido e Cotação'!J88="HPLC",'Pedido e Cotação'!F88=100,Inosina!C78&gt;50,Inosina!C78&lt;=80),Inosina!C78*F$7+185,IF(AND('Pedido e Cotação'!J88="RP-OPC",'Pedido e Cotação'!F88=100,Inosina!C78&gt;80),Inosina!C78*F$5,IF(AND('Pedido e Cotação'!J88="HPLC",'Pedido e Cotação'!F88=100,Inosina!C78&gt;80),Inosina!C78*F$7+185,"")))))))</f>
        <v/>
      </c>
      <c r="N78" s="262" t="str">
        <f aca="false">IF('Pedido e Cotação'!E88="","",IF(AND('Pedido e Cotação'!J88="RP-OPC",'Pedido e Cotação'!F88=200,Inosina!C78&lt;=50),Inosina!C78*G$3,IF(AND('Pedido e Cotação'!J88="HPLC",'Pedido e Cotação'!F88=200,Inosina!C78&lt;=50),Inosina!C78*G$7+185,IF(AND('Pedido e Cotação'!J88="RP-OPC",'Pedido e Cotação'!F88=200,Inosina!C78&gt;50,Inosina!C78&lt;=80),Inosina!C78*G$4,IF(AND('Pedido e Cotação'!J88="HPLC",'Pedido e Cotação'!F88=200,Inosina!C78&gt;50,Inosina!C78&lt;=80),Inosina!C78*G$7+185,IF(AND('Pedido e Cotação'!J88="RP-OPC",'Pedido e Cotação'!F88=200,Inosina!C78&gt;80),Inosina!C78*G$5,IF(AND('Pedido e Cotação'!J88="HPLC",'Pedido e Cotação'!F88=200,Inosina!C78&gt;80),Inosina!C78*G$7+185,"")))))))</f>
        <v/>
      </c>
      <c r="O78" s="262" t="str">
        <f aca="false">IF('Pedido e Cotação'!E88="","",IF(AND('Pedido e Cotação'!J88="RP-OPC",'Pedido e Cotação'!F88=1000,Inosina!C78&lt;=50),Inosina!C78*H$3,IF(AND('Pedido e Cotação'!J88="HPLC",'Pedido e Cotação'!F88=1000,Inosina!C78&lt;=50),Inosina!C78*H$7+185,IF(AND('Pedido e Cotação'!J88="RP-OPC",'Pedido e Cotação'!F88=1000,Inosina!C78&gt;50,Inosina!C78&lt;=80),Inosina!C78*H$4,IF(AND('Pedido e Cotação'!J88="HPLC",'Pedido e Cotação'!F88=1000,Inosina!C78&gt;50,Inosina!C78&lt;=80),Inosina!C78*H$7+185,IF(AND('Pedido e Cotação'!J88="RP-OPC",'Pedido e Cotação'!F88=1000,Inosina!C78&gt;80),Inosina!C78*H$5,IF(AND('Pedido e Cotação'!J88="HPLC",'Pedido e Cotação'!F88=1000,Inosina!C78&gt;80),Inosina!C78*H$7+185,"")))))))</f>
        <v/>
      </c>
      <c r="Q78" s="262" t="str">
        <f aca="false">IF('Pedido e Cotação'!E88="","",IF(AND('Pedido e Cotação'!J88="Dessalinizado",'Pedido e Cotação'!F88=10),Inosina!C78*C$7,""))</f>
        <v/>
      </c>
      <c r="R78" s="262" t="str">
        <f aca="false">IF('Pedido e Cotação'!E88="","",IF(AND('Pedido e Cotação'!J88="Dessalinizado",'Pedido e Cotação'!F88=25),Inosina!C78*D$7,""))</f>
        <v/>
      </c>
      <c r="S78" s="262" t="str">
        <f aca="false">IF('Pedido e Cotação'!E88="","",IF(AND('Pedido e Cotação'!J88="Dessalinizado",'Pedido e Cotação'!F88=50),Inosina!C78*E$7,""))</f>
        <v/>
      </c>
      <c r="T78" s="262" t="str">
        <f aca="false">IF('Pedido e Cotação'!E88="","",IF(AND('Pedido e Cotação'!J88="Dessalinizado",'Pedido e Cotação'!F88=100),Inosina!C78*F$7,""))</f>
        <v/>
      </c>
      <c r="U78" s="262" t="str">
        <f aca="false">IF('Pedido e Cotação'!E88="","",IF(AND('Pedido e Cotação'!J88="Dessalinizado",'Pedido e Cotação'!F88=200),Inosina!C78*G$7,""))</f>
        <v/>
      </c>
      <c r="V78" s="262" t="str">
        <f aca="false">IF('Pedido e Cotação'!E88="","",IF(AND('Pedido e Cotação'!J88="Dessalinizado",'Pedido e Cotação'!F88=1000),Inosina!C78*H$7,""))</f>
        <v/>
      </c>
    </row>
    <row r="79" customFormat="false" ht="15.75" hidden="false" customHeight="false" outlineLevel="0" collapsed="false">
      <c r="J79" s="262" t="str">
        <f aca="false">IF('Pedido e Cotação'!E89="","",IF(AND('Pedido e Cotação'!J89="RP-OPC",'Pedido e Cotação'!F89=10,Inosina!C79&lt;=50),Inosina!C79*C$3,IF(AND('Pedido e Cotação'!J89="HPLC",'Pedido e Cotação'!F89=10,Inosina!C79&lt;=50),Inosina!C79*C$7+185,IF(AND('Pedido e Cotação'!J89="RP-OPC",'Pedido e Cotação'!F89=10,Inosina!C79&gt;50,Inosina!C79&lt;=80),Inosina!C79*C$4,IF(AND('Pedido e Cotação'!J89="HPLC",'Pedido e Cotação'!F89=10,Inosina!C79&gt;50,Inosina!C79&lt;=80),Inosina!C79*C$7+185,IF(AND('Pedido e Cotação'!J89="RP-OPC",'Pedido e Cotação'!F89=10,Inosina!C79&gt;80),Inosina!C79*C$5,IF(AND('Pedido e Cotação'!J89="HPLC",'Pedido e Cotação'!F89=10,Inosina!C79&gt;80),Inosina!C79*C$7+185,"")))))))</f>
        <v/>
      </c>
      <c r="K79" s="262" t="str">
        <f aca="false">IF('Pedido e Cotação'!E89="","",IF(AND('Pedido e Cotação'!J89="RP-OPC",'Pedido e Cotação'!F89=25,Inosina!C79&lt;=50),Inosina!C79*D$3,IF(AND('Pedido e Cotação'!J89="HPLC",'Pedido e Cotação'!F89=25,Inosina!C79&lt;=50),Inosina!C79*D$7+185,IF(AND('Pedido e Cotação'!J89="RP-OPC",'Pedido e Cotação'!F89=25,Inosina!C79&gt;50,Inosina!C79&lt;=80),Inosina!C79*D$4,IF(AND('Pedido e Cotação'!J89="HPLC",'Pedido e Cotação'!F89=25,Inosina!C79&gt;50,Inosina!C79&lt;=80),Inosina!C79*D$7+185,IF(AND('Pedido e Cotação'!J89="RP-OPC",'Pedido e Cotação'!F89=25,Inosina!C79&gt;80),Inosina!C79*D$5,IF(AND('Pedido e Cotação'!J89="HPLC",'Pedido e Cotação'!F89=25,Inosina!C79&gt;80),Inosina!C79*D$7+185,"")))))))</f>
        <v/>
      </c>
      <c r="L79" s="262" t="str">
        <f aca="false">IF('Pedido e Cotação'!E89="","",IF(AND('Pedido e Cotação'!J89="RP-OPC",'Pedido e Cotação'!F89=50,Inosina!C79&lt;=50),Inosina!C79*E$3,IF(AND('Pedido e Cotação'!J89="HPLC",'Pedido e Cotação'!F89=50,Inosina!C79&lt;=50),Inosina!C79*E$7+185,IF(AND('Pedido e Cotação'!J89="RP-OPC",'Pedido e Cotação'!F89=50,Inosina!C79&gt;50,Inosina!C79&lt;=80),Inosina!C79*E$4,IF(AND('Pedido e Cotação'!J89="HPLC",'Pedido e Cotação'!F89=50,Inosina!C79&gt;50,Inosina!C79&lt;=80),Inosina!C79*E$7+185,IF(AND('Pedido e Cotação'!J89="RP-OPC",'Pedido e Cotação'!F89=50,Inosina!C79&gt;80),Inosina!C79*E$5,IF(AND('Pedido e Cotação'!J89="HPLC",'Pedido e Cotação'!F89=50,Inosina!C79&gt;80),Inosina!C79*E$7+185,"")))))))</f>
        <v/>
      </c>
      <c r="M79" s="262" t="str">
        <f aca="false">IF('Pedido e Cotação'!E89="","",IF(AND('Pedido e Cotação'!J89="RP-OPC",'Pedido e Cotação'!F89=100,Inosina!C79&lt;=50),Inosina!C79*F$3,IF(AND('Pedido e Cotação'!J89="HPLC",'Pedido e Cotação'!F89=100,Inosina!C79&lt;=50),Inosina!C79*F$7+185,IF(AND('Pedido e Cotação'!J89="RP-OPC",'Pedido e Cotação'!F89=100,Inosina!C79&gt;50,Inosina!C79&lt;=80),Inosina!C79*F$4,IF(AND('Pedido e Cotação'!J89="HPLC",'Pedido e Cotação'!F89=100,Inosina!C79&gt;50,Inosina!C79&lt;=80),Inosina!C79*F$7+185,IF(AND('Pedido e Cotação'!J89="RP-OPC",'Pedido e Cotação'!F89=100,Inosina!C79&gt;80),Inosina!C79*F$5,IF(AND('Pedido e Cotação'!J89="HPLC",'Pedido e Cotação'!F89=100,Inosina!C79&gt;80),Inosina!C79*F$7+185,"")))))))</f>
        <v/>
      </c>
      <c r="N79" s="262" t="str">
        <f aca="false">IF('Pedido e Cotação'!E89="","",IF(AND('Pedido e Cotação'!J89="RP-OPC",'Pedido e Cotação'!F89=200,Inosina!C79&lt;=50),Inosina!C79*G$3,IF(AND('Pedido e Cotação'!J89="HPLC",'Pedido e Cotação'!F89=200,Inosina!C79&lt;=50),Inosina!C79*G$7+185,IF(AND('Pedido e Cotação'!J89="RP-OPC",'Pedido e Cotação'!F89=200,Inosina!C79&gt;50,Inosina!C79&lt;=80),Inosina!C79*G$4,IF(AND('Pedido e Cotação'!J89="HPLC",'Pedido e Cotação'!F89=200,Inosina!C79&gt;50,Inosina!C79&lt;=80),Inosina!C79*G$7+185,IF(AND('Pedido e Cotação'!J89="RP-OPC",'Pedido e Cotação'!F89=200,Inosina!C79&gt;80),Inosina!C79*G$5,IF(AND('Pedido e Cotação'!J89="HPLC",'Pedido e Cotação'!F89=200,Inosina!C79&gt;80),Inosina!C79*G$7+185,"")))))))</f>
        <v/>
      </c>
      <c r="O79" s="262" t="str">
        <f aca="false">IF('Pedido e Cotação'!E89="","",IF(AND('Pedido e Cotação'!J89="RP-OPC",'Pedido e Cotação'!F89=1000,Inosina!C79&lt;=50),Inosina!C79*H$3,IF(AND('Pedido e Cotação'!J89="HPLC",'Pedido e Cotação'!F89=1000,Inosina!C79&lt;=50),Inosina!C79*H$7+185,IF(AND('Pedido e Cotação'!J89="RP-OPC",'Pedido e Cotação'!F89=1000,Inosina!C79&gt;50,Inosina!C79&lt;=80),Inosina!C79*H$4,IF(AND('Pedido e Cotação'!J89="HPLC",'Pedido e Cotação'!F89=1000,Inosina!C79&gt;50,Inosina!C79&lt;=80),Inosina!C79*H$7+185,IF(AND('Pedido e Cotação'!J89="RP-OPC",'Pedido e Cotação'!F89=1000,Inosina!C79&gt;80),Inosina!C79*H$5,IF(AND('Pedido e Cotação'!J89="HPLC",'Pedido e Cotação'!F89=1000,Inosina!C79&gt;80),Inosina!C79*H$7+185,"")))))))</f>
        <v/>
      </c>
      <c r="Q79" s="262" t="str">
        <f aca="false">IF('Pedido e Cotação'!E89="","",IF(AND('Pedido e Cotação'!J89="Dessalinizado",'Pedido e Cotação'!F89=10),Inosina!C79*C$7,""))</f>
        <v/>
      </c>
      <c r="R79" s="262" t="str">
        <f aca="false">IF('Pedido e Cotação'!E89="","",IF(AND('Pedido e Cotação'!J89="Dessalinizado",'Pedido e Cotação'!F89=25),Inosina!C79*D$7,""))</f>
        <v/>
      </c>
      <c r="S79" s="262" t="str">
        <f aca="false">IF('Pedido e Cotação'!E89="","",IF(AND('Pedido e Cotação'!J89="Dessalinizado",'Pedido e Cotação'!F89=50),Inosina!C79*E$7,""))</f>
        <v/>
      </c>
      <c r="T79" s="262" t="str">
        <f aca="false">IF('Pedido e Cotação'!E89="","",IF(AND('Pedido e Cotação'!J89="Dessalinizado",'Pedido e Cotação'!F89=100),Inosina!C79*F$7,""))</f>
        <v/>
      </c>
      <c r="U79" s="262" t="str">
        <f aca="false">IF('Pedido e Cotação'!E89="","",IF(AND('Pedido e Cotação'!J89="Dessalinizado",'Pedido e Cotação'!F89=200),Inosina!C79*G$7,""))</f>
        <v/>
      </c>
      <c r="V79" s="262" t="str">
        <f aca="false">IF('Pedido e Cotação'!E89="","",IF(AND('Pedido e Cotação'!J89="Dessalinizado",'Pedido e Cotação'!F89=1000),Inosina!C79*H$7,""))</f>
        <v/>
      </c>
    </row>
    <row r="80" customFormat="false" ht="15.75" hidden="false" customHeight="false" outlineLevel="0" collapsed="false">
      <c r="J80" s="262" t="str">
        <f aca="false">IF('Pedido e Cotação'!E90="","",IF(AND('Pedido e Cotação'!J90="RP-OPC",'Pedido e Cotação'!F90=10,Inosina!C80&lt;=50),Inosina!C80*C$3,IF(AND('Pedido e Cotação'!J90="HPLC",'Pedido e Cotação'!F90=10,Inosina!C80&lt;=50),Inosina!C80*C$7+185,IF(AND('Pedido e Cotação'!J90="RP-OPC",'Pedido e Cotação'!F90=10,Inosina!C80&gt;50,Inosina!C80&lt;=80),Inosina!C80*C$4,IF(AND('Pedido e Cotação'!J90="HPLC",'Pedido e Cotação'!F90=10,Inosina!C80&gt;50,Inosina!C80&lt;=80),Inosina!C80*C$7+185,IF(AND('Pedido e Cotação'!J90="RP-OPC",'Pedido e Cotação'!F90=10,Inosina!C80&gt;80),Inosina!C80*C$5,IF(AND('Pedido e Cotação'!J90="HPLC",'Pedido e Cotação'!F90=10,Inosina!C80&gt;80),Inosina!C80*C$7+185,"")))))))</f>
        <v/>
      </c>
      <c r="K80" s="262" t="str">
        <f aca="false">IF('Pedido e Cotação'!E90="","",IF(AND('Pedido e Cotação'!J90="RP-OPC",'Pedido e Cotação'!F90=25,Inosina!C80&lt;=50),Inosina!C80*D$3,IF(AND('Pedido e Cotação'!J90="HPLC",'Pedido e Cotação'!F90=25,Inosina!C80&lt;=50),Inosina!C80*D$7+185,IF(AND('Pedido e Cotação'!J90="RP-OPC",'Pedido e Cotação'!F90=25,Inosina!C80&gt;50,Inosina!C80&lt;=80),Inosina!C80*D$4,IF(AND('Pedido e Cotação'!J90="HPLC",'Pedido e Cotação'!F90=25,Inosina!C80&gt;50,Inosina!C80&lt;=80),Inosina!C80*D$7+185,IF(AND('Pedido e Cotação'!J90="RP-OPC",'Pedido e Cotação'!F90=25,Inosina!C80&gt;80),Inosina!C80*D$5,IF(AND('Pedido e Cotação'!J90="HPLC",'Pedido e Cotação'!F90=25,Inosina!C80&gt;80),Inosina!C80*D$7+185,"")))))))</f>
        <v/>
      </c>
      <c r="L80" s="262" t="str">
        <f aca="false">IF('Pedido e Cotação'!E90="","",IF(AND('Pedido e Cotação'!J90="RP-OPC",'Pedido e Cotação'!F90=50,Inosina!C80&lt;=50),Inosina!C80*E$3,IF(AND('Pedido e Cotação'!J90="HPLC",'Pedido e Cotação'!F90=50,Inosina!C80&lt;=50),Inosina!C80*E$7+185,IF(AND('Pedido e Cotação'!J90="RP-OPC",'Pedido e Cotação'!F90=50,Inosina!C80&gt;50,Inosina!C80&lt;=80),Inosina!C80*E$4,IF(AND('Pedido e Cotação'!J90="HPLC",'Pedido e Cotação'!F90=50,Inosina!C80&gt;50,Inosina!C80&lt;=80),Inosina!C80*E$7+185,IF(AND('Pedido e Cotação'!J90="RP-OPC",'Pedido e Cotação'!F90=50,Inosina!C80&gt;80),Inosina!C80*E$5,IF(AND('Pedido e Cotação'!J90="HPLC",'Pedido e Cotação'!F90=50,Inosina!C80&gt;80),Inosina!C80*E$7+185,"")))))))</f>
        <v/>
      </c>
      <c r="M80" s="262" t="str">
        <f aca="false">IF('Pedido e Cotação'!E90="","",IF(AND('Pedido e Cotação'!J90="RP-OPC",'Pedido e Cotação'!F90=100,Inosina!C80&lt;=50),Inosina!C80*F$3,IF(AND('Pedido e Cotação'!J90="HPLC",'Pedido e Cotação'!F90=100,Inosina!C80&lt;=50),Inosina!C80*F$7+185,IF(AND('Pedido e Cotação'!J90="RP-OPC",'Pedido e Cotação'!F90=100,Inosina!C80&gt;50,Inosina!C80&lt;=80),Inosina!C80*F$4,IF(AND('Pedido e Cotação'!J90="HPLC",'Pedido e Cotação'!F90=100,Inosina!C80&gt;50,Inosina!C80&lt;=80),Inosina!C80*F$7+185,IF(AND('Pedido e Cotação'!J90="RP-OPC",'Pedido e Cotação'!F90=100,Inosina!C80&gt;80),Inosina!C80*F$5,IF(AND('Pedido e Cotação'!J90="HPLC",'Pedido e Cotação'!F90=100,Inosina!C80&gt;80),Inosina!C80*F$7+185,"")))))))</f>
        <v/>
      </c>
      <c r="N80" s="262" t="str">
        <f aca="false">IF('Pedido e Cotação'!E90="","",IF(AND('Pedido e Cotação'!J90="RP-OPC",'Pedido e Cotação'!F90=200,Inosina!C80&lt;=50),Inosina!C80*G$3,IF(AND('Pedido e Cotação'!J90="HPLC",'Pedido e Cotação'!F90=200,Inosina!C80&lt;=50),Inosina!C80*G$7+185,IF(AND('Pedido e Cotação'!J90="RP-OPC",'Pedido e Cotação'!F90=200,Inosina!C80&gt;50,Inosina!C80&lt;=80),Inosina!C80*G$4,IF(AND('Pedido e Cotação'!J90="HPLC",'Pedido e Cotação'!F90=200,Inosina!C80&gt;50,Inosina!C80&lt;=80),Inosina!C80*G$7+185,IF(AND('Pedido e Cotação'!J90="RP-OPC",'Pedido e Cotação'!F90=200,Inosina!C80&gt;80),Inosina!C80*G$5,IF(AND('Pedido e Cotação'!J90="HPLC",'Pedido e Cotação'!F90=200,Inosina!C80&gt;80),Inosina!C80*G$7+185,"")))))))</f>
        <v/>
      </c>
      <c r="O80" s="262" t="str">
        <f aca="false">IF('Pedido e Cotação'!E90="","",IF(AND('Pedido e Cotação'!J90="RP-OPC",'Pedido e Cotação'!F90=1000,Inosina!C80&lt;=50),Inosina!C80*H$3,IF(AND('Pedido e Cotação'!J90="HPLC",'Pedido e Cotação'!F90=1000,Inosina!C80&lt;=50),Inosina!C80*H$7+185,IF(AND('Pedido e Cotação'!J90="RP-OPC",'Pedido e Cotação'!F90=1000,Inosina!C80&gt;50,Inosina!C80&lt;=80),Inosina!C80*H$4,IF(AND('Pedido e Cotação'!J90="HPLC",'Pedido e Cotação'!F90=1000,Inosina!C80&gt;50,Inosina!C80&lt;=80),Inosina!C80*H$7+185,IF(AND('Pedido e Cotação'!J90="RP-OPC",'Pedido e Cotação'!F90=1000,Inosina!C80&gt;80),Inosina!C80*H$5,IF(AND('Pedido e Cotação'!J90="HPLC",'Pedido e Cotação'!F90=1000,Inosina!C80&gt;80),Inosina!C80*H$7+185,"")))))))</f>
        <v/>
      </c>
      <c r="Q80" s="262" t="str">
        <f aca="false">IF('Pedido e Cotação'!E90="","",IF(AND('Pedido e Cotação'!J90="Dessalinizado",'Pedido e Cotação'!F90=10),Inosina!C80*C$7,""))</f>
        <v/>
      </c>
      <c r="R80" s="262" t="str">
        <f aca="false">IF('Pedido e Cotação'!E90="","",IF(AND('Pedido e Cotação'!J90="Dessalinizado",'Pedido e Cotação'!F90=25),Inosina!C80*D$7,""))</f>
        <v/>
      </c>
      <c r="S80" s="262" t="str">
        <f aca="false">IF('Pedido e Cotação'!E90="","",IF(AND('Pedido e Cotação'!J90="Dessalinizado",'Pedido e Cotação'!F90=50),Inosina!C80*E$7,""))</f>
        <v/>
      </c>
      <c r="T80" s="262" t="str">
        <f aca="false">IF('Pedido e Cotação'!E90="","",IF(AND('Pedido e Cotação'!J90="Dessalinizado",'Pedido e Cotação'!F90=100),Inosina!C80*F$7,""))</f>
        <v/>
      </c>
      <c r="U80" s="262" t="str">
        <f aca="false">IF('Pedido e Cotação'!E90="","",IF(AND('Pedido e Cotação'!J90="Dessalinizado",'Pedido e Cotação'!F90=200),Inosina!C80*G$7,""))</f>
        <v/>
      </c>
      <c r="V80" s="262" t="str">
        <f aca="false">IF('Pedido e Cotação'!E90="","",IF(AND('Pedido e Cotação'!J90="Dessalinizado",'Pedido e Cotação'!F90=1000),Inosina!C80*H$7,""))</f>
        <v/>
      </c>
    </row>
    <row r="81" customFormat="false" ht="15.75" hidden="false" customHeight="false" outlineLevel="0" collapsed="false">
      <c r="J81" s="262" t="str">
        <f aca="false">IF('Pedido e Cotação'!E91="","",IF(AND('Pedido e Cotação'!J91="RP-OPC",'Pedido e Cotação'!F91=10,Inosina!C81&lt;=50),Inosina!C81*C$3,IF(AND('Pedido e Cotação'!J91="HPLC",'Pedido e Cotação'!F91=10,Inosina!C81&lt;=50),Inosina!C81*C$7+185,IF(AND('Pedido e Cotação'!J91="RP-OPC",'Pedido e Cotação'!F91=10,Inosina!C81&gt;50,Inosina!C81&lt;=80),Inosina!C81*C$4,IF(AND('Pedido e Cotação'!J91="HPLC",'Pedido e Cotação'!F91=10,Inosina!C81&gt;50,Inosina!C81&lt;=80),Inosina!C81*C$7+185,IF(AND('Pedido e Cotação'!J91="RP-OPC",'Pedido e Cotação'!F91=10,Inosina!C81&gt;80),Inosina!C81*C$5,IF(AND('Pedido e Cotação'!J91="HPLC",'Pedido e Cotação'!F91=10,Inosina!C81&gt;80),Inosina!C81*C$7+185,"")))))))</f>
        <v/>
      </c>
      <c r="K81" s="262" t="str">
        <f aca="false">IF('Pedido e Cotação'!E91="","",IF(AND('Pedido e Cotação'!J91="RP-OPC",'Pedido e Cotação'!F91=25,Inosina!C81&lt;=50),Inosina!C81*D$3,IF(AND('Pedido e Cotação'!J91="HPLC",'Pedido e Cotação'!F91=25,Inosina!C81&lt;=50),Inosina!C81*D$7+185,IF(AND('Pedido e Cotação'!J91="RP-OPC",'Pedido e Cotação'!F91=25,Inosina!C81&gt;50,Inosina!C81&lt;=80),Inosina!C81*D$4,IF(AND('Pedido e Cotação'!J91="HPLC",'Pedido e Cotação'!F91=25,Inosina!C81&gt;50,Inosina!C81&lt;=80),Inosina!C81*D$7+185,IF(AND('Pedido e Cotação'!J91="RP-OPC",'Pedido e Cotação'!F91=25,Inosina!C81&gt;80),Inosina!C81*D$5,IF(AND('Pedido e Cotação'!J91="HPLC",'Pedido e Cotação'!F91=25,Inosina!C81&gt;80),Inosina!C81*D$7+185,"")))))))</f>
        <v/>
      </c>
      <c r="L81" s="262" t="str">
        <f aca="false">IF('Pedido e Cotação'!E91="","",IF(AND('Pedido e Cotação'!J91="RP-OPC",'Pedido e Cotação'!F91=50,Inosina!C81&lt;=50),Inosina!C81*E$3,IF(AND('Pedido e Cotação'!J91="HPLC",'Pedido e Cotação'!F91=50,Inosina!C81&lt;=50),Inosina!C81*E$7+185,IF(AND('Pedido e Cotação'!J91="RP-OPC",'Pedido e Cotação'!F91=50,Inosina!C81&gt;50,Inosina!C81&lt;=80),Inosina!C81*E$4,IF(AND('Pedido e Cotação'!J91="HPLC",'Pedido e Cotação'!F91=50,Inosina!C81&gt;50,Inosina!C81&lt;=80),Inosina!C81*E$7+185,IF(AND('Pedido e Cotação'!J91="RP-OPC",'Pedido e Cotação'!F91=50,Inosina!C81&gt;80),Inosina!C81*E$5,IF(AND('Pedido e Cotação'!J91="HPLC",'Pedido e Cotação'!F91=50,Inosina!C81&gt;80),Inosina!C81*E$7+185,"")))))))</f>
        <v/>
      </c>
      <c r="M81" s="262" t="str">
        <f aca="false">IF('Pedido e Cotação'!E91="","",IF(AND('Pedido e Cotação'!J91="RP-OPC",'Pedido e Cotação'!F91=100,Inosina!C81&lt;=50),Inosina!C81*F$3,IF(AND('Pedido e Cotação'!J91="HPLC",'Pedido e Cotação'!F91=100,Inosina!C81&lt;=50),Inosina!C81*F$7+185,IF(AND('Pedido e Cotação'!J91="RP-OPC",'Pedido e Cotação'!F91=100,Inosina!C81&gt;50,Inosina!C81&lt;=80),Inosina!C81*F$4,IF(AND('Pedido e Cotação'!J91="HPLC",'Pedido e Cotação'!F91=100,Inosina!C81&gt;50,Inosina!C81&lt;=80),Inosina!C81*F$7+185,IF(AND('Pedido e Cotação'!J91="RP-OPC",'Pedido e Cotação'!F91=100,Inosina!C81&gt;80),Inosina!C81*F$5,IF(AND('Pedido e Cotação'!J91="HPLC",'Pedido e Cotação'!F91=100,Inosina!C81&gt;80),Inosina!C81*F$7+185,"")))))))</f>
        <v/>
      </c>
      <c r="N81" s="262" t="str">
        <f aca="false">IF('Pedido e Cotação'!E91="","",IF(AND('Pedido e Cotação'!J91="RP-OPC",'Pedido e Cotação'!F91=200,Inosina!C81&lt;=50),Inosina!C81*G$3,IF(AND('Pedido e Cotação'!J91="HPLC",'Pedido e Cotação'!F91=200,Inosina!C81&lt;=50),Inosina!C81*G$7+185,IF(AND('Pedido e Cotação'!J91="RP-OPC",'Pedido e Cotação'!F91=200,Inosina!C81&gt;50,Inosina!C81&lt;=80),Inosina!C81*G$4,IF(AND('Pedido e Cotação'!J91="HPLC",'Pedido e Cotação'!F91=200,Inosina!C81&gt;50,Inosina!C81&lt;=80),Inosina!C81*G$7+185,IF(AND('Pedido e Cotação'!J91="RP-OPC",'Pedido e Cotação'!F91=200,Inosina!C81&gt;80),Inosina!C81*G$5,IF(AND('Pedido e Cotação'!J91="HPLC",'Pedido e Cotação'!F91=200,Inosina!C81&gt;80),Inosina!C81*G$7+185,"")))))))</f>
        <v/>
      </c>
      <c r="O81" s="262" t="str">
        <f aca="false">IF('Pedido e Cotação'!E91="","",IF(AND('Pedido e Cotação'!J91="RP-OPC",'Pedido e Cotação'!F91=1000,Inosina!C81&lt;=50),Inosina!C81*H$3,IF(AND('Pedido e Cotação'!J91="HPLC",'Pedido e Cotação'!F91=1000,Inosina!C81&lt;=50),Inosina!C81*H$7+185,IF(AND('Pedido e Cotação'!J91="RP-OPC",'Pedido e Cotação'!F91=1000,Inosina!C81&gt;50,Inosina!C81&lt;=80),Inosina!C81*H$4,IF(AND('Pedido e Cotação'!J91="HPLC",'Pedido e Cotação'!F91=1000,Inosina!C81&gt;50,Inosina!C81&lt;=80),Inosina!C81*H$7+185,IF(AND('Pedido e Cotação'!J91="RP-OPC",'Pedido e Cotação'!F91=1000,Inosina!C81&gt;80),Inosina!C81*H$5,IF(AND('Pedido e Cotação'!J91="HPLC",'Pedido e Cotação'!F91=1000,Inosina!C81&gt;80),Inosina!C81*H$7+185,"")))))))</f>
        <v/>
      </c>
      <c r="Q81" s="262" t="str">
        <f aca="false">IF('Pedido e Cotação'!E91="","",IF(AND('Pedido e Cotação'!J91="Dessalinizado",'Pedido e Cotação'!F91=10),Inosina!C81*C$7,""))</f>
        <v/>
      </c>
      <c r="R81" s="262" t="str">
        <f aca="false">IF('Pedido e Cotação'!E91="","",IF(AND('Pedido e Cotação'!J91="Dessalinizado",'Pedido e Cotação'!F91=25),Inosina!C81*D$7,""))</f>
        <v/>
      </c>
      <c r="S81" s="262" t="str">
        <f aca="false">IF('Pedido e Cotação'!E91="","",IF(AND('Pedido e Cotação'!J91="Dessalinizado",'Pedido e Cotação'!F91=50),Inosina!C81*E$7,""))</f>
        <v/>
      </c>
      <c r="T81" s="262" t="str">
        <f aca="false">IF('Pedido e Cotação'!E91="","",IF(AND('Pedido e Cotação'!J91="Dessalinizado",'Pedido e Cotação'!F91=100),Inosina!C81*F$7,""))</f>
        <v/>
      </c>
      <c r="U81" s="262" t="str">
        <f aca="false">IF('Pedido e Cotação'!E91="","",IF(AND('Pedido e Cotação'!J91="Dessalinizado",'Pedido e Cotação'!F91=200),Inosina!C81*G$7,""))</f>
        <v/>
      </c>
      <c r="V81" s="262" t="str">
        <f aca="false">IF('Pedido e Cotação'!E91="","",IF(AND('Pedido e Cotação'!J91="Dessalinizado",'Pedido e Cotação'!F91=1000),Inosina!C81*H$7,""))</f>
        <v/>
      </c>
    </row>
    <row r="82" customFormat="false" ht="15.75" hidden="false" customHeight="false" outlineLevel="0" collapsed="false">
      <c r="J82" s="262" t="str">
        <f aca="false">IF('Pedido e Cotação'!E92="","",IF(AND('Pedido e Cotação'!J92="RP-OPC",'Pedido e Cotação'!F92=10,Inosina!C82&lt;=50),Inosina!C82*C$3,IF(AND('Pedido e Cotação'!J92="HPLC",'Pedido e Cotação'!F92=10,Inosina!C82&lt;=50),Inosina!C82*C$7+185,IF(AND('Pedido e Cotação'!J92="RP-OPC",'Pedido e Cotação'!F92=10,Inosina!C82&gt;50,Inosina!C82&lt;=80),Inosina!C82*C$4,IF(AND('Pedido e Cotação'!J92="HPLC",'Pedido e Cotação'!F92=10,Inosina!C82&gt;50,Inosina!C82&lt;=80),Inosina!C82*C$7+185,IF(AND('Pedido e Cotação'!J92="RP-OPC",'Pedido e Cotação'!F92=10,Inosina!C82&gt;80),Inosina!C82*C$5,IF(AND('Pedido e Cotação'!J92="HPLC",'Pedido e Cotação'!F92=10,Inosina!C82&gt;80),Inosina!C82*C$7+185,"")))))))</f>
        <v/>
      </c>
      <c r="K82" s="262" t="str">
        <f aca="false">IF('Pedido e Cotação'!E92="","",IF(AND('Pedido e Cotação'!J92="RP-OPC",'Pedido e Cotação'!F92=25,Inosina!C82&lt;=50),Inosina!C82*D$3,IF(AND('Pedido e Cotação'!J92="HPLC",'Pedido e Cotação'!F92=25,Inosina!C82&lt;=50),Inosina!C82*D$7+185,IF(AND('Pedido e Cotação'!J92="RP-OPC",'Pedido e Cotação'!F92=25,Inosina!C82&gt;50,Inosina!C82&lt;=80),Inosina!C82*D$4,IF(AND('Pedido e Cotação'!J92="HPLC",'Pedido e Cotação'!F92=25,Inosina!C82&gt;50,Inosina!C82&lt;=80),Inosina!C82*D$7+185,IF(AND('Pedido e Cotação'!J92="RP-OPC",'Pedido e Cotação'!F92=25,Inosina!C82&gt;80),Inosina!C82*D$5,IF(AND('Pedido e Cotação'!J92="HPLC",'Pedido e Cotação'!F92=25,Inosina!C82&gt;80),Inosina!C82*D$7+185,"")))))))</f>
        <v/>
      </c>
      <c r="L82" s="262" t="str">
        <f aca="false">IF('Pedido e Cotação'!E92="","",IF(AND('Pedido e Cotação'!J92="RP-OPC",'Pedido e Cotação'!F92=50,Inosina!C82&lt;=50),Inosina!C82*E$3,IF(AND('Pedido e Cotação'!J92="HPLC",'Pedido e Cotação'!F92=50,Inosina!C82&lt;=50),Inosina!C82*E$7+185,IF(AND('Pedido e Cotação'!J92="RP-OPC",'Pedido e Cotação'!F92=50,Inosina!C82&gt;50,Inosina!C82&lt;=80),Inosina!C82*E$4,IF(AND('Pedido e Cotação'!J92="HPLC",'Pedido e Cotação'!F92=50,Inosina!C82&gt;50,Inosina!C82&lt;=80),Inosina!C82*E$7+185,IF(AND('Pedido e Cotação'!J92="RP-OPC",'Pedido e Cotação'!F92=50,Inosina!C82&gt;80),Inosina!C82*E$5,IF(AND('Pedido e Cotação'!J92="HPLC",'Pedido e Cotação'!F92=50,Inosina!C82&gt;80),Inosina!C82*E$7+185,"")))))))</f>
        <v/>
      </c>
      <c r="M82" s="262" t="str">
        <f aca="false">IF('Pedido e Cotação'!E92="","",IF(AND('Pedido e Cotação'!J92="RP-OPC",'Pedido e Cotação'!F92=100,Inosina!C82&lt;=50),Inosina!C82*F$3,IF(AND('Pedido e Cotação'!J92="HPLC",'Pedido e Cotação'!F92=100,Inosina!C82&lt;=50),Inosina!C82*F$7+185,IF(AND('Pedido e Cotação'!J92="RP-OPC",'Pedido e Cotação'!F92=100,Inosina!C82&gt;50,Inosina!C82&lt;=80),Inosina!C82*F$4,IF(AND('Pedido e Cotação'!J92="HPLC",'Pedido e Cotação'!F92=100,Inosina!C82&gt;50,Inosina!C82&lt;=80),Inosina!C82*F$7+185,IF(AND('Pedido e Cotação'!J92="RP-OPC",'Pedido e Cotação'!F92=100,Inosina!C82&gt;80),Inosina!C82*F$5,IF(AND('Pedido e Cotação'!J92="HPLC",'Pedido e Cotação'!F92=100,Inosina!C82&gt;80),Inosina!C82*F$7+185,"")))))))</f>
        <v/>
      </c>
      <c r="N82" s="262" t="str">
        <f aca="false">IF('Pedido e Cotação'!E92="","",IF(AND('Pedido e Cotação'!J92="RP-OPC",'Pedido e Cotação'!F92=200,Inosina!C82&lt;=50),Inosina!C82*G$3,IF(AND('Pedido e Cotação'!J92="HPLC",'Pedido e Cotação'!F92=200,Inosina!C82&lt;=50),Inosina!C82*G$7+185,IF(AND('Pedido e Cotação'!J92="RP-OPC",'Pedido e Cotação'!F92=200,Inosina!C82&gt;50,Inosina!C82&lt;=80),Inosina!C82*G$4,IF(AND('Pedido e Cotação'!J92="HPLC",'Pedido e Cotação'!F92=200,Inosina!C82&gt;50,Inosina!C82&lt;=80),Inosina!C82*G$7+185,IF(AND('Pedido e Cotação'!J92="RP-OPC",'Pedido e Cotação'!F92=200,Inosina!C82&gt;80),Inosina!C82*G$5,IF(AND('Pedido e Cotação'!J92="HPLC",'Pedido e Cotação'!F92=200,Inosina!C82&gt;80),Inosina!C82*G$7+185,"")))))))</f>
        <v/>
      </c>
      <c r="O82" s="262" t="str">
        <f aca="false">IF('Pedido e Cotação'!E92="","",IF(AND('Pedido e Cotação'!J92="RP-OPC",'Pedido e Cotação'!F92=1000,Inosina!C82&lt;=50),Inosina!C82*H$3,IF(AND('Pedido e Cotação'!J92="HPLC",'Pedido e Cotação'!F92=1000,Inosina!C82&lt;=50),Inosina!C82*H$7+185,IF(AND('Pedido e Cotação'!J92="RP-OPC",'Pedido e Cotação'!F92=1000,Inosina!C82&gt;50,Inosina!C82&lt;=80),Inosina!C82*H$4,IF(AND('Pedido e Cotação'!J92="HPLC",'Pedido e Cotação'!F92=1000,Inosina!C82&gt;50,Inosina!C82&lt;=80),Inosina!C82*H$7+185,IF(AND('Pedido e Cotação'!J92="RP-OPC",'Pedido e Cotação'!F92=1000,Inosina!C82&gt;80),Inosina!C82*H$5,IF(AND('Pedido e Cotação'!J92="HPLC",'Pedido e Cotação'!F92=1000,Inosina!C82&gt;80),Inosina!C82*H$7+185,"")))))))</f>
        <v/>
      </c>
      <c r="Q82" s="262" t="str">
        <f aca="false">IF('Pedido e Cotação'!E92="","",IF(AND('Pedido e Cotação'!J92="Dessalinizado",'Pedido e Cotação'!F92=10),Inosina!C82*C$7,""))</f>
        <v/>
      </c>
      <c r="R82" s="262" t="str">
        <f aca="false">IF('Pedido e Cotação'!E92="","",IF(AND('Pedido e Cotação'!J92="Dessalinizado",'Pedido e Cotação'!F92=25),Inosina!C82*D$7,""))</f>
        <v/>
      </c>
      <c r="S82" s="262" t="str">
        <f aca="false">IF('Pedido e Cotação'!E92="","",IF(AND('Pedido e Cotação'!J92="Dessalinizado",'Pedido e Cotação'!F92=50),Inosina!C82*E$7,""))</f>
        <v/>
      </c>
      <c r="T82" s="262" t="str">
        <f aca="false">IF('Pedido e Cotação'!E92="","",IF(AND('Pedido e Cotação'!J92="Dessalinizado",'Pedido e Cotação'!F92=100),Inosina!C82*F$7,""))</f>
        <v/>
      </c>
      <c r="U82" s="262" t="str">
        <f aca="false">IF('Pedido e Cotação'!E92="","",IF(AND('Pedido e Cotação'!J92="Dessalinizado",'Pedido e Cotação'!F92=200),Inosina!C82*G$7,""))</f>
        <v/>
      </c>
      <c r="V82" s="262" t="str">
        <f aca="false">IF('Pedido e Cotação'!E92="","",IF(AND('Pedido e Cotação'!J92="Dessalinizado",'Pedido e Cotação'!F92=1000),Inosina!C82*H$7,""))</f>
        <v/>
      </c>
    </row>
    <row r="83" customFormat="false" ht="15.75" hidden="false" customHeight="false" outlineLevel="0" collapsed="false">
      <c r="J83" s="262" t="str">
        <f aca="false">IF('Pedido e Cotação'!E93="","",IF(AND('Pedido e Cotação'!J93="RP-OPC",'Pedido e Cotação'!F93=10,Inosina!C83&lt;=50),Inosina!C83*C$3,IF(AND('Pedido e Cotação'!J93="HPLC",'Pedido e Cotação'!F93=10,Inosina!C83&lt;=50),Inosina!C83*C$7+185,IF(AND('Pedido e Cotação'!J93="RP-OPC",'Pedido e Cotação'!F93=10,Inosina!C83&gt;50,Inosina!C83&lt;=80),Inosina!C83*C$4,IF(AND('Pedido e Cotação'!J93="HPLC",'Pedido e Cotação'!F93=10,Inosina!C83&gt;50,Inosina!C83&lt;=80),Inosina!C83*C$7+185,IF(AND('Pedido e Cotação'!J93="RP-OPC",'Pedido e Cotação'!F93=10,Inosina!C83&gt;80),Inosina!C83*C$5,IF(AND('Pedido e Cotação'!J93="HPLC",'Pedido e Cotação'!F93=10,Inosina!C83&gt;80),Inosina!C83*C$7+185,"")))))))</f>
        <v/>
      </c>
      <c r="K83" s="262" t="str">
        <f aca="false">IF('Pedido e Cotação'!E93="","",IF(AND('Pedido e Cotação'!J93="RP-OPC",'Pedido e Cotação'!F93=25,Inosina!C83&lt;=50),Inosina!C83*D$3,IF(AND('Pedido e Cotação'!J93="HPLC",'Pedido e Cotação'!F93=25,Inosina!C83&lt;=50),Inosina!C83*D$7+185,IF(AND('Pedido e Cotação'!J93="RP-OPC",'Pedido e Cotação'!F93=25,Inosina!C83&gt;50,Inosina!C83&lt;=80),Inosina!C83*D$4,IF(AND('Pedido e Cotação'!J93="HPLC",'Pedido e Cotação'!F93=25,Inosina!C83&gt;50,Inosina!C83&lt;=80),Inosina!C83*D$7+185,IF(AND('Pedido e Cotação'!J93="RP-OPC",'Pedido e Cotação'!F93=25,Inosina!C83&gt;80),Inosina!C83*D$5,IF(AND('Pedido e Cotação'!J93="HPLC",'Pedido e Cotação'!F93=25,Inosina!C83&gt;80),Inosina!C83*D$7+185,"")))))))</f>
        <v/>
      </c>
      <c r="L83" s="262" t="str">
        <f aca="false">IF('Pedido e Cotação'!E93="","",IF(AND('Pedido e Cotação'!J93="RP-OPC",'Pedido e Cotação'!F93=50,Inosina!C83&lt;=50),Inosina!C83*E$3,IF(AND('Pedido e Cotação'!J93="HPLC",'Pedido e Cotação'!F93=50,Inosina!C83&lt;=50),Inosina!C83*E$7+185,IF(AND('Pedido e Cotação'!J93="RP-OPC",'Pedido e Cotação'!F93=50,Inosina!C83&gt;50,Inosina!C83&lt;=80),Inosina!C83*E$4,IF(AND('Pedido e Cotação'!J93="HPLC",'Pedido e Cotação'!F93=50,Inosina!C83&gt;50,Inosina!C83&lt;=80),Inosina!C83*E$7+185,IF(AND('Pedido e Cotação'!J93="RP-OPC",'Pedido e Cotação'!F93=50,Inosina!C83&gt;80),Inosina!C83*E$5,IF(AND('Pedido e Cotação'!J93="HPLC",'Pedido e Cotação'!F93=50,Inosina!C83&gt;80),Inosina!C83*E$7+185,"")))))))</f>
        <v/>
      </c>
      <c r="M83" s="262" t="str">
        <f aca="false">IF('Pedido e Cotação'!E93="","",IF(AND('Pedido e Cotação'!J93="RP-OPC",'Pedido e Cotação'!F93=100,Inosina!C83&lt;=50),Inosina!C83*F$3,IF(AND('Pedido e Cotação'!J93="HPLC",'Pedido e Cotação'!F93=100,Inosina!C83&lt;=50),Inosina!C83*F$7+185,IF(AND('Pedido e Cotação'!J93="RP-OPC",'Pedido e Cotação'!F93=100,Inosina!C83&gt;50,Inosina!C83&lt;=80),Inosina!C83*F$4,IF(AND('Pedido e Cotação'!J93="HPLC",'Pedido e Cotação'!F93=100,Inosina!C83&gt;50,Inosina!C83&lt;=80),Inosina!C83*F$7+185,IF(AND('Pedido e Cotação'!J93="RP-OPC",'Pedido e Cotação'!F93=100,Inosina!C83&gt;80),Inosina!C83*F$5,IF(AND('Pedido e Cotação'!J93="HPLC",'Pedido e Cotação'!F93=100,Inosina!C83&gt;80),Inosina!C83*F$7+185,"")))))))</f>
        <v/>
      </c>
      <c r="N83" s="262" t="str">
        <f aca="false">IF('Pedido e Cotação'!E93="","",IF(AND('Pedido e Cotação'!J93="RP-OPC",'Pedido e Cotação'!F93=200,Inosina!C83&lt;=50),Inosina!C83*G$3,IF(AND('Pedido e Cotação'!J93="HPLC",'Pedido e Cotação'!F93=200,Inosina!C83&lt;=50),Inosina!C83*G$7+185,IF(AND('Pedido e Cotação'!J93="RP-OPC",'Pedido e Cotação'!F93=200,Inosina!C83&gt;50,Inosina!C83&lt;=80),Inosina!C83*G$4,IF(AND('Pedido e Cotação'!J93="HPLC",'Pedido e Cotação'!F93=200,Inosina!C83&gt;50,Inosina!C83&lt;=80),Inosina!C83*G$7+185,IF(AND('Pedido e Cotação'!J93="RP-OPC",'Pedido e Cotação'!F93=200,Inosina!C83&gt;80),Inosina!C83*G$5,IF(AND('Pedido e Cotação'!J93="HPLC",'Pedido e Cotação'!F93=200,Inosina!C83&gt;80),Inosina!C83*G$7+185,"")))))))</f>
        <v/>
      </c>
      <c r="O83" s="262" t="str">
        <f aca="false">IF('Pedido e Cotação'!E93="","",IF(AND('Pedido e Cotação'!J93="RP-OPC",'Pedido e Cotação'!F93=1000,Inosina!C83&lt;=50),Inosina!C83*H$3,IF(AND('Pedido e Cotação'!J93="HPLC",'Pedido e Cotação'!F93=1000,Inosina!C83&lt;=50),Inosina!C83*H$7+185,IF(AND('Pedido e Cotação'!J93="RP-OPC",'Pedido e Cotação'!F93=1000,Inosina!C83&gt;50,Inosina!C83&lt;=80),Inosina!C83*H$4,IF(AND('Pedido e Cotação'!J93="HPLC",'Pedido e Cotação'!F93=1000,Inosina!C83&gt;50,Inosina!C83&lt;=80),Inosina!C83*H$7+185,IF(AND('Pedido e Cotação'!J93="RP-OPC",'Pedido e Cotação'!F93=1000,Inosina!C83&gt;80),Inosina!C83*H$5,IF(AND('Pedido e Cotação'!J93="HPLC",'Pedido e Cotação'!F93=1000,Inosina!C83&gt;80),Inosina!C83*H$7+185,"")))))))</f>
        <v/>
      </c>
      <c r="Q83" s="262" t="str">
        <f aca="false">IF('Pedido e Cotação'!E93="","",IF(AND('Pedido e Cotação'!J93="Dessalinizado",'Pedido e Cotação'!F93=10),Inosina!C83*C$7,""))</f>
        <v/>
      </c>
      <c r="R83" s="262" t="str">
        <f aca="false">IF('Pedido e Cotação'!E93="","",IF(AND('Pedido e Cotação'!J93="Dessalinizado",'Pedido e Cotação'!F93=25),Inosina!C83*D$7,""))</f>
        <v/>
      </c>
      <c r="S83" s="262" t="str">
        <f aca="false">IF('Pedido e Cotação'!E93="","",IF(AND('Pedido e Cotação'!J93="Dessalinizado",'Pedido e Cotação'!F93=50),Inosina!C83*E$7,""))</f>
        <v/>
      </c>
      <c r="T83" s="262" t="str">
        <f aca="false">IF('Pedido e Cotação'!E93="","",IF(AND('Pedido e Cotação'!J93="Dessalinizado",'Pedido e Cotação'!F93=100),Inosina!C83*F$7,""))</f>
        <v/>
      </c>
      <c r="U83" s="262" t="str">
        <f aca="false">IF('Pedido e Cotação'!E93="","",IF(AND('Pedido e Cotação'!J93="Dessalinizado",'Pedido e Cotação'!F93=200),Inosina!C83*G$7,""))</f>
        <v/>
      </c>
      <c r="V83" s="262" t="str">
        <f aca="false">IF('Pedido e Cotação'!E93="","",IF(AND('Pedido e Cotação'!J93="Dessalinizado",'Pedido e Cotação'!F93=1000),Inosina!C83*H$7,""))</f>
        <v/>
      </c>
    </row>
    <row r="84" customFormat="false" ht="15.75" hidden="false" customHeight="false" outlineLevel="0" collapsed="false">
      <c r="J84" s="262" t="str">
        <f aca="false">IF('Pedido e Cotação'!E94="","",IF(AND('Pedido e Cotação'!J94="RP-OPC",'Pedido e Cotação'!F94=10,Inosina!C84&lt;=50),Inosina!C84*C$3,IF(AND('Pedido e Cotação'!J94="HPLC",'Pedido e Cotação'!F94=10,Inosina!C84&lt;=50),Inosina!C84*C$7+185,IF(AND('Pedido e Cotação'!J94="RP-OPC",'Pedido e Cotação'!F94=10,Inosina!C84&gt;50,Inosina!C84&lt;=80),Inosina!C84*C$4,IF(AND('Pedido e Cotação'!J94="HPLC",'Pedido e Cotação'!F94=10,Inosina!C84&gt;50,Inosina!C84&lt;=80),Inosina!C84*C$7+185,IF(AND('Pedido e Cotação'!J94="RP-OPC",'Pedido e Cotação'!F94=10,Inosina!C84&gt;80),Inosina!C84*C$5,IF(AND('Pedido e Cotação'!J94="HPLC",'Pedido e Cotação'!F94=10,Inosina!C84&gt;80),Inosina!C84*C$7+185,"")))))))</f>
        <v/>
      </c>
      <c r="K84" s="262" t="str">
        <f aca="false">IF('Pedido e Cotação'!E94="","",IF(AND('Pedido e Cotação'!J94="RP-OPC",'Pedido e Cotação'!F94=25,Inosina!C84&lt;=50),Inosina!C84*D$3,IF(AND('Pedido e Cotação'!J94="HPLC",'Pedido e Cotação'!F94=25,Inosina!C84&lt;=50),Inosina!C84*D$7+185,IF(AND('Pedido e Cotação'!J94="RP-OPC",'Pedido e Cotação'!F94=25,Inosina!C84&gt;50,Inosina!C84&lt;=80),Inosina!C84*D$4,IF(AND('Pedido e Cotação'!J94="HPLC",'Pedido e Cotação'!F94=25,Inosina!C84&gt;50,Inosina!C84&lt;=80),Inosina!C84*D$7+185,IF(AND('Pedido e Cotação'!J94="RP-OPC",'Pedido e Cotação'!F94=25,Inosina!C84&gt;80),Inosina!C84*D$5,IF(AND('Pedido e Cotação'!J94="HPLC",'Pedido e Cotação'!F94=25,Inosina!C84&gt;80),Inosina!C84*D$7+185,"")))))))</f>
        <v/>
      </c>
      <c r="L84" s="262" t="str">
        <f aca="false">IF('Pedido e Cotação'!E94="","",IF(AND('Pedido e Cotação'!J94="RP-OPC",'Pedido e Cotação'!F94=50,Inosina!C84&lt;=50),Inosina!C84*E$3,IF(AND('Pedido e Cotação'!J94="HPLC",'Pedido e Cotação'!F94=50,Inosina!C84&lt;=50),Inosina!C84*E$7+185,IF(AND('Pedido e Cotação'!J94="RP-OPC",'Pedido e Cotação'!F94=50,Inosina!C84&gt;50,Inosina!C84&lt;=80),Inosina!C84*E$4,IF(AND('Pedido e Cotação'!J94="HPLC",'Pedido e Cotação'!F94=50,Inosina!C84&gt;50,Inosina!C84&lt;=80),Inosina!C84*E$7+185,IF(AND('Pedido e Cotação'!J94="RP-OPC",'Pedido e Cotação'!F94=50,Inosina!C84&gt;80),Inosina!C84*E$5,IF(AND('Pedido e Cotação'!J94="HPLC",'Pedido e Cotação'!F94=50,Inosina!C84&gt;80),Inosina!C84*E$7+185,"")))))))</f>
        <v/>
      </c>
      <c r="M84" s="262" t="str">
        <f aca="false">IF('Pedido e Cotação'!E94="","",IF(AND('Pedido e Cotação'!J94="RP-OPC",'Pedido e Cotação'!F94=100,Inosina!C84&lt;=50),Inosina!C84*F$3,IF(AND('Pedido e Cotação'!J94="HPLC",'Pedido e Cotação'!F94=100,Inosina!C84&lt;=50),Inosina!C84*F$7+185,IF(AND('Pedido e Cotação'!J94="RP-OPC",'Pedido e Cotação'!F94=100,Inosina!C84&gt;50,Inosina!C84&lt;=80),Inosina!C84*F$4,IF(AND('Pedido e Cotação'!J94="HPLC",'Pedido e Cotação'!F94=100,Inosina!C84&gt;50,Inosina!C84&lt;=80),Inosina!C84*F$7+185,IF(AND('Pedido e Cotação'!J94="RP-OPC",'Pedido e Cotação'!F94=100,Inosina!C84&gt;80),Inosina!C84*F$5,IF(AND('Pedido e Cotação'!J94="HPLC",'Pedido e Cotação'!F94=100,Inosina!C84&gt;80),Inosina!C84*F$7+185,"")))))))</f>
        <v/>
      </c>
      <c r="N84" s="262" t="str">
        <f aca="false">IF('Pedido e Cotação'!E94="","",IF(AND('Pedido e Cotação'!J94="RP-OPC",'Pedido e Cotação'!F94=200,Inosina!C84&lt;=50),Inosina!C84*G$3,IF(AND('Pedido e Cotação'!J94="HPLC",'Pedido e Cotação'!F94=200,Inosina!C84&lt;=50),Inosina!C84*G$7+185,IF(AND('Pedido e Cotação'!J94="RP-OPC",'Pedido e Cotação'!F94=200,Inosina!C84&gt;50,Inosina!C84&lt;=80),Inosina!C84*G$4,IF(AND('Pedido e Cotação'!J94="HPLC",'Pedido e Cotação'!F94=200,Inosina!C84&gt;50,Inosina!C84&lt;=80),Inosina!C84*G$7+185,IF(AND('Pedido e Cotação'!J94="RP-OPC",'Pedido e Cotação'!F94=200,Inosina!C84&gt;80),Inosina!C84*G$5,IF(AND('Pedido e Cotação'!J94="HPLC",'Pedido e Cotação'!F94=200,Inosina!C84&gt;80),Inosina!C84*G$7+185,"")))))))</f>
        <v/>
      </c>
      <c r="O84" s="262" t="str">
        <f aca="false">IF('Pedido e Cotação'!E94="","",IF(AND('Pedido e Cotação'!J94="RP-OPC",'Pedido e Cotação'!F94=1000,Inosina!C84&lt;=50),Inosina!C84*H$3,IF(AND('Pedido e Cotação'!J94="HPLC",'Pedido e Cotação'!F94=1000,Inosina!C84&lt;=50),Inosina!C84*H$7+185,IF(AND('Pedido e Cotação'!J94="RP-OPC",'Pedido e Cotação'!F94=1000,Inosina!C84&gt;50,Inosina!C84&lt;=80),Inosina!C84*H$4,IF(AND('Pedido e Cotação'!J94="HPLC",'Pedido e Cotação'!F94=1000,Inosina!C84&gt;50,Inosina!C84&lt;=80),Inosina!C84*H$7+185,IF(AND('Pedido e Cotação'!J94="RP-OPC",'Pedido e Cotação'!F94=1000,Inosina!C84&gt;80),Inosina!C84*H$5,IF(AND('Pedido e Cotação'!J94="HPLC",'Pedido e Cotação'!F94=1000,Inosina!C84&gt;80),Inosina!C84*H$7+185,"")))))))</f>
        <v/>
      </c>
      <c r="Q84" s="262" t="str">
        <f aca="false">IF('Pedido e Cotação'!E94="","",IF(AND('Pedido e Cotação'!J94="Dessalinizado",'Pedido e Cotação'!F94=10),Inosina!C84*C$7,""))</f>
        <v/>
      </c>
      <c r="R84" s="262" t="str">
        <f aca="false">IF('Pedido e Cotação'!E94="","",IF(AND('Pedido e Cotação'!J94="Dessalinizado",'Pedido e Cotação'!F94=25),Inosina!C84*D$7,""))</f>
        <v/>
      </c>
      <c r="S84" s="262" t="str">
        <f aca="false">IF('Pedido e Cotação'!E94="","",IF(AND('Pedido e Cotação'!J94="Dessalinizado",'Pedido e Cotação'!F94=50),Inosina!C84*E$7,""))</f>
        <v/>
      </c>
      <c r="T84" s="262" t="str">
        <f aca="false">IF('Pedido e Cotação'!E94="","",IF(AND('Pedido e Cotação'!J94="Dessalinizado",'Pedido e Cotação'!F94=100),Inosina!C84*F$7,""))</f>
        <v/>
      </c>
      <c r="U84" s="262" t="str">
        <f aca="false">IF('Pedido e Cotação'!E94="","",IF(AND('Pedido e Cotação'!J94="Dessalinizado",'Pedido e Cotação'!F94=200),Inosina!C84*G$7,""))</f>
        <v/>
      </c>
      <c r="V84" s="262" t="str">
        <f aca="false">IF('Pedido e Cotação'!E94="","",IF(AND('Pedido e Cotação'!J94="Dessalinizado",'Pedido e Cotação'!F94=1000),Inosina!C84*H$7,""))</f>
        <v/>
      </c>
    </row>
    <row r="85" customFormat="false" ht="15.75" hidden="false" customHeight="false" outlineLevel="0" collapsed="false">
      <c r="J85" s="262" t="str">
        <f aca="false">IF('Pedido e Cotação'!E95="","",IF(AND('Pedido e Cotação'!J95="RP-OPC",'Pedido e Cotação'!F95=10,Inosina!C85&lt;=50),Inosina!C85*C$3,IF(AND('Pedido e Cotação'!J95="HPLC",'Pedido e Cotação'!F95=10,Inosina!C85&lt;=50),Inosina!C85*C$7+185,IF(AND('Pedido e Cotação'!J95="RP-OPC",'Pedido e Cotação'!F95=10,Inosina!C85&gt;50,Inosina!C85&lt;=80),Inosina!C85*C$4,IF(AND('Pedido e Cotação'!J95="HPLC",'Pedido e Cotação'!F95=10,Inosina!C85&gt;50,Inosina!C85&lt;=80),Inosina!C85*C$7+185,IF(AND('Pedido e Cotação'!J95="RP-OPC",'Pedido e Cotação'!F95=10,Inosina!C85&gt;80),Inosina!C85*C$5,IF(AND('Pedido e Cotação'!J95="HPLC",'Pedido e Cotação'!F95=10,Inosina!C85&gt;80),Inosina!C85*C$7+185,"")))))))</f>
        <v/>
      </c>
      <c r="K85" s="262" t="str">
        <f aca="false">IF('Pedido e Cotação'!E95="","",IF(AND('Pedido e Cotação'!J95="RP-OPC",'Pedido e Cotação'!F95=25,Inosina!C85&lt;=50),Inosina!C85*D$3,IF(AND('Pedido e Cotação'!J95="HPLC",'Pedido e Cotação'!F95=25,Inosina!C85&lt;=50),Inosina!C85*D$7+185,IF(AND('Pedido e Cotação'!J95="RP-OPC",'Pedido e Cotação'!F95=25,Inosina!C85&gt;50,Inosina!C85&lt;=80),Inosina!C85*D$4,IF(AND('Pedido e Cotação'!J95="HPLC",'Pedido e Cotação'!F95=25,Inosina!C85&gt;50,Inosina!C85&lt;=80),Inosina!C85*D$7+185,IF(AND('Pedido e Cotação'!J95="RP-OPC",'Pedido e Cotação'!F95=25,Inosina!C85&gt;80),Inosina!C85*D$5,IF(AND('Pedido e Cotação'!J95="HPLC",'Pedido e Cotação'!F95=25,Inosina!C85&gt;80),Inosina!C85*D$7+185,"")))))))</f>
        <v/>
      </c>
      <c r="L85" s="262" t="str">
        <f aca="false">IF('Pedido e Cotação'!E95="","",IF(AND('Pedido e Cotação'!J95="RP-OPC",'Pedido e Cotação'!F95=50,Inosina!C85&lt;=50),Inosina!C85*E$3,IF(AND('Pedido e Cotação'!J95="HPLC",'Pedido e Cotação'!F95=50,Inosina!C85&lt;=50),Inosina!C85*E$7+185,IF(AND('Pedido e Cotação'!J95="RP-OPC",'Pedido e Cotação'!F95=50,Inosina!C85&gt;50,Inosina!C85&lt;=80),Inosina!C85*E$4,IF(AND('Pedido e Cotação'!J95="HPLC",'Pedido e Cotação'!F95=50,Inosina!C85&gt;50,Inosina!C85&lt;=80),Inosina!C85*E$7+185,IF(AND('Pedido e Cotação'!J95="RP-OPC",'Pedido e Cotação'!F95=50,Inosina!C85&gt;80),Inosina!C85*E$5,IF(AND('Pedido e Cotação'!J95="HPLC",'Pedido e Cotação'!F95=50,Inosina!C85&gt;80),Inosina!C85*E$7+185,"")))))))</f>
        <v/>
      </c>
      <c r="M85" s="262" t="str">
        <f aca="false">IF('Pedido e Cotação'!E95="","",IF(AND('Pedido e Cotação'!J95="RP-OPC",'Pedido e Cotação'!F95=100,Inosina!C85&lt;=50),Inosina!C85*F$3,IF(AND('Pedido e Cotação'!J95="HPLC",'Pedido e Cotação'!F95=100,Inosina!C85&lt;=50),Inosina!C85*F$7+185,IF(AND('Pedido e Cotação'!J95="RP-OPC",'Pedido e Cotação'!F95=100,Inosina!C85&gt;50,Inosina!C85&lt;=80),Inosina!C85*F$4,IF(AND('Pedido e Cotação'!J95="HPLC",'Pedido e Cotação'!F95=100,Inosina!C85&gt;50,Inosina!C85&lt;=80),Inosina!C85*F$7+185,IF(AND('Pedido e Cotação'!J95="RP-OPC",'Pedido e Cotação'!F95=100,Inosina!C85&gt;80),Inosina!C85*F$5,IF(AND('Pedido e Cotação'!J95="HPLC",'Pedido e Cotação'!F95=100,Inosina!C85&gt;80),Inosina!C85*F$7+185,"")))))))</f>
        <v/>
      </c>
      <c r="N85" s="262" t="str">
        <f aca="false">IF('Pedido e Cotação'!E95="","",IF(AND('Pedido e Cotação'!J95="RP-OPC",'Pedido e Cotação'!F95=200,Inosina!C85&lt;=50),Inosina!C85*G$3,IF(AND('Pedido e Cotação'!J95="HPLC",'Pedido e Cotação'!F95=200,Inosina!C85&lt;=50),Inosina!C85*G$7+185,IF(AND('Pedido e Cotação'!J95="RP-OPC",'Pedido e Cotação'!F95=200,Inosina!C85&gt;50,Inosina!C85&lt;=80),Inosina!C85*G$4,IF(AND('Pedido e Cotação'!J95="HPLC",'Pedido e Cotação'!F95=200,Inosina!C85&gt;50,Inosina!C85&lt;=80),Inosina!C85*G$7+185,IF(AND('Pedido e Cotação'!J95="RP-OPC",'Pedido e Cotação'!F95=200,Inosina!C85&gt;80),Inosina!C85*G$5,IF(AND('Pedido e Cotação'!J95="HPLC",'Pedido e Cotação'!F95=200,Inosina!C85&gt;80),Inosina!C85*G$7+185,"")))))))</f>
        <v/>
      </c>
      <c r="O85" s="262" t="str">
        <f aca="false">IF('Pedido e Cotação'!E95="","",IF(AND('Pedido e Cotação'!J95="RP-OPC",'Pedido e Cotação'!F95=1000,Inosina!C85&lt;=50),Inosina!C85*H$3,IF(AND('Pedido e Cotação'!J95="HPLC",'Pedido e Cotação'!F95=1000,Inosina!C85&lt;=50),Inosina!C85*H$7+185,IF(AND('Pedido e Cotação'!J95="RP-OPC",'Pedido e Cotação'!F95=1000,Inosina!C85&gt;50,Inosina!C85&lt;=80),Inosina!C85*H$4,IF(AND('Pedido e Cotação'!J95="HPLC",'Pedido e Cotação'!F95=1000,Inosina!C85&gt;50,Inosina!C85&lt;=80),Inosina!C85*H$7+185,IF(AND('Pedido e Cotação'!J95="RP-OPC",'Pedido e Cotação'!F95=1000,Inosina!C85&gt;80),Inosina!C85*H$5,IF(AND('Pedido e Cotação'!J95="HPLC",'Pedido e Cotação'!F95=1000,Inosina!C85&gt;80),Inosina!C85*H$7+185,"")))))))</f>
        <v/>
      </c>
      <c r="Q85" s="262" t="str">
        <f aca="false">IF('Pedido e Cotação'!E95="","",IF(AND('Pedido e Cotação'!J95="Dessalinizado",'Pedido e Cotação'!F95=10),Inosina!C85*C$7,""))</f>
        <v/>
      </c>
      <c r="R85" s="262" t="str">
        <f aca="false">IF('Pedido e Cotação'!E95="","",IF(AND('Pedido e Cotação'!J95="Dessalinizado",'Pedido e Cotação'!F95=25),Inosina!C85*D$7,""))</f>
        <v/>
      </c>
      <c r="S85" s="262" t="str">
        <f aca="false">IF('Pedido e Cotação'!E95="","",IF(AND('Pedido e Cotação'!J95="Dessalinizado",'Pedido e Cotação'!F95=50),Inosina!C85*E$7,""))</f>
        <v/>
      </c>
      <c r="T85" s="262" t="str">
        <f aca="false">IF('Pedido e Cotação'!E95="","",IF(AND('Pedido e Cotação'!J95="Dessalinizado",'Pedido e Cotação'!F95=100),Inosina!C85*F$7,""))</f>
        <v/>
      </c>
      <c r="U85" s="262" t="str">
        <f aca="false">IF('Pedido e Cotação'!E95="","",IF(AND('Pedido e Cotação'!J95="Dessalinizado",'Pedido e Cotação'!F95=200),Inosina!C85*G$7,""))</f>
        <v/>
      </c>
      <c r="V85" s="262" t="str">
        <f aca="false">IF('Pedido e Cotação'!E95="","",IF(AND('Pedido e Cotação'!J95="Dessalinizado",'Pedido e Cotação'!F95=1000),Inosina!C85*H$7,""))</f>
        <v/>
      </c>
    </row>
    <row r="86" customFormat="false" ht="15.75" hidden="false" customHeight="false" outlineLevel="0" collapsed="false">
      <c r="J86" s="262" t="str">
        <f aca="false">IF('Pedido e Cotação'!E96="","",IF(AND('Pedido e Cotação'!J96="RP-OPC",'Pedido e Cotação'!F96=10,Inosina!C86&lt;=50),Inosina!C86*C$3,IF(AND('Pedido e Cotação'!J96="HPLC",'Pedido e Cotação'!F96=10,Inosina!C86&lt;=50),Inosina!C86*C$7+185,IF(AND('Pedido e Cotação'!J96="RP-OPC",'Pedido e Cotação'!F96=10,Inosina!C86&gt;50,Inosina!C86&lt;=80),Inosina!C86*C$4,IF(AND('Pedido e Cotação'!J96="HPLC",'Pedido e Cotação'!F96=10,Inosina!C86&gt;50,Inosina!C86&lt;=80),Inosina!C86*C$7+185,IF(AND('Pedido e Cotação'!J96="RP-OPC",'Pedido e Cotação'!F96=10,Inosina!C86&gt;80),Inosina!C86*C$5,IF(AND('Pedido e Cotação'!J96="HPLC",'Pedido e Cotação'!F96=10,Inosina!C86&gt;80),Inosina!C86*C$7+185,"")))))))</f>
        <v/>
      </c>
      <c r="K86" s="262" t="str">
        <f aca="false">IF('Pedido e Cotação'!E96="","",IF(AND('Pedido e Cotação'!J96="RP-OPC",'Pedido e Cotação'!F96=25,Inosina!C86&lt;=50),Inosina!C86*D$3,IF(AND('Pedido e Cotação'!J96="HPLC",'Pedido e Cotação'!F96=25,Inosina!C86&lt;=50),Inosina!C86*D$7+185,IF(AND('Pedido e Cotação'!J96="RP-OPC",'Pedido e Cotação'!F96=25,Inosina!C86&gt;50,Inosina!C86&lt;=80),Inosina!C86*D$4,IF(AND('Pedido e Cotação'!J96="HPLC",'Pedido e Cotação'!F96=25,Inosina!C86&gt;50,Inosina!C86&lt;=80),Inosina!C86*D$7+185,IF(AND('Pedido e Cotação'!J96="RP-OPC",'Pedido e Cotação'!F96=25,Inosina!C86&gt;80),Inosina!C86*D$5,IF(AND('Pedido e Cotação'!J96="HPLC",'Pedido e Cotação'!F96=25,Inosina!C86&gt;80),Inosina!C86*D$7+185,"")))))))</f>
        <v/>
      </c>
      <c r="L86" s="262" t="str">
        <f aca="false">IF('Pedido e Cotação'!E96="","",IF(AND('Pedido e Cotação'!J96="RP-OPC",'Pedido e Cotação'!F96=50,Inosina!C86&lt;=50),Inosina!C86*E$3,IF(AND('Pedido e Cotação'!J96="HPLC",'Pedido e Cotação'!F96=50,Inosina!C86&lt;=50),Inosina!C86*E$7+185,IF(AND('Pedido e Cotação'!J96="RP-OPC",'Pedido e Cotação'!F96=50,Inosina!C86&gt;50,Inosina!C86&lt;=80),Inosina!C86*E$4,IF(AND('Pedido e Cotação'!J96="HPLC",'Pedido e Cotação'!F96=50,Inosina!C86&gt;50,Inosina!C86&lt;=80),Inosina!C86*E$7+185,IF(AND('Pedido e Cotação'!J96="RP-OPC",'Pedido e Cotação'!F96=50,Inosina!C86&gt;80),Inosina!C86*E$5,IF(AND('Pedido e Cotação'!J96="HPLC",'Pedido e Cotação'!F96=50,Inosina!C86&gt;80),Inosina!C86*E$7+185,"")))))))</f>
        <v/>
      </c>
      <c r="M86" s="262" t="str">
        <f aca="false">IF('Pedido e Cotação'!E96="","",IF(AND('Pedido e Cotação'!J96="RP-OPC",'Pedido e Cotação'!F96=100,Inosina!C86&lt;=50),Inosina!C86*F$3,IF(AND('Pedido e Cotação'!J96="HPLC",'Pedido e Cotação'!F96=100,Inosina!C86&lt;=50),Inosina!C86*F$7+185,IF(AND('Pedido e Cotação'!J96="RP-OPC",'Pedido e Cotação'!F96=100,Inosina!C86&gt;50,Inosina!C86&lt;=80),Inosina!C86*F$4,IF(AND('Pedido e Cotação'!J96="HPLC",'Pedido e Cotação'!F96=100,Inosina!C86&gt;50,Inosina!C86&lt;=80),Inosina!C86*F$7+185,IF(AND('Pedido e Cotação'!J96="RP-OPC",'Pedido e Cotação'!F96=100,Inosina!C86&gt;80),Inosina!C86*F$5,IF(AND('Pedido e Cotação'!J96="HPLC",'Pedido e Cotação'!F96=100,Inosina!C86&gt;80),Inosina!C86*F$7+185,"")))))))</f>
        <v/>
      </c>
      <c r="N86" s="262" t="str">
        <f aca="false">IF('Pedido e Cotação'!E96="","",IF(AND('Pedido e Cotação'!J96="RP-OPC",'Pedido e Cotação'!F96=200,Inosina!C86&lt;=50),Inosina!C86*G$3,IF(AND('Pedido e Cotação'!J96="HPLC",'Pedido e Cotação'!F96=200,Inosina!C86&lt;=50),Inosina!C86*G$7+185,IF(AND('Pedido e Cotação'!J96="RP-OPC",'Pedido e Cotação'!F96=200,Inosina!C86&gt;50,Inosina!C86&lt;=80),Inosina!C86*G$4,IF(AND('Pedido e Cotação'!J96="HPLC",'Pedido e Cotação'!F96=200,Inosina!C86&gt;50,Inosina!C86&lt;=80),Inosina!C86*G$7+185,IF(AND('Pedido e Cotação'!J96="RP-OPC",'Pedido e Cotação'!F96=200,Inosina!C86&gt;80),Inosina!C86*G$5,IF(AND('Pedido e Cotação'!J96="HPLC",'Pedido e Cotação'!F96=200,Inosina!C86&gt;80),Inosina!C86*G$7+185,"")))))))</f>
        <v/>
      </c>
      <c r="O86" s="262" t="str">
        <f aca="false">IF('Pedido e Cotação'!E96="","",IF(AND('Pedido e Cotação'!J96="RP-OPC",'Pedido e Cotação'!F96=1000,Inosina!C86&lt;=50),Inosina!C86*H$3,IF(AND('Pedido e Cotação'!J96="HPLC",'Pedido e Cotação'!F96=1000,Inosina!C86&lt;=50),Inosina!C86*H$7+185,IF(AND('Pedido e Cotação'!J96="RP-OPC",'Pedido e Cotação'!F96=1000,Inosina!C86&gt;50,Inosina!C86&lt;=80),Inosina!C86*H$4,IF(AND('Pedido e Cotação'!J96="HPLC",'Pedido e Cotação'!F96=1000,Inosina!C86&gt;50,Inosina!C86&lt;=80),Inosina!C86*H$7+185,IF(AND('Pedido e Cotação'!J96="RP-OPC",'Pedido e Cotação'!F96=1000,Inosina!C86&gt;80),Inosina!C86*H$5,IF(AND('Pedido e Cotação'!J96="HPLC",'Pedido e Cotação'!F96=1000,Inosina!C86&gt;80),Inosina!C86*H$7+185,"")))))))</f>
        <v/>
      </c>
      <c r="Q86" s="262" t="str">
        <f aca="false">IF('Pedido e Cotação'!E96="","",IF(AND('Pedido e Cotação'!J96="Dessalinizado",'Pedido e Cotação'!F96=10),Inosina!C86*C$7,""))</f>
        <v/>
      </c>
      <c r="R86" s="262" t="str">
        <f aca="false">IF('Pedido e Cotação'!E96="","",IF(AND('Pedido e Cotação'!J96="Dessalinizado",'Pedido e Cotação'!F96=25),Inosina!C86*D$7,""))</f>
        <v/>
      </c>
      <c r="S86" s="262" t="str">
        <f aca="false">IF('Pedido e Cotação'!E96="","",IF(AND('Pedido e Cotação'!J96="Dessalinizado",'Pedido e Cotação'!F96=50),Inosina!C86*E$7,""))</f>
        <v/>
      </c>
      <c r="T86" s="262" t="str">
        <f aca="false">IF('Pedido e Cotação'!E96="","",IF(AND('Pedido e Cotação'!J96="Dessalinizado",'Pedido e Cotação'!F96=100),Inosina!C86*F$7,""))</f>
        <v/>
      </c>
      <c r="U86" s="262" t="str">
        <f aca="false">IF('Pedido e Cotação'!E96="","",IF(AND('Pedido e Cotação'!J96="Dessalinizado",'Pedido e Cotação'!F96=200),Inosina!C86*G$7,""))</f>
        <v/>
      </c>
      <c r="V86" s="262" t="str">
        <f aca="false">IF('Pedido e Cotação'!E96="","",IF(AND('Pedido e Cotação'!J96="Dessalinizado",'Pedido e Cotação'!F96=1000),Inosina!C86*H$7,""))</f>
        <v/>
      </c>
    </row>
    <row r="87" customFormat="false" ht="15.75" hidden="false" customHeight="false" outlineLevel="0" collapsed="false">
      <c r="J87" s="262" t="str">
        <f aca="false">IF('Pedido e Cotação'!E97="","",IF(AND('Pedido e Cotação'!J97="RP-OPC",'Pedido e Cotação'!F97=10,Inosina!C87&lt;=50),Inosina!C87*C$3,IF(AND('Pedido e Cotação'!J97="HPLC",'Pedido e Cotação'!F97=10,Inosina!C87&lt;=50),Inosina!C87*C$7+185,IF(AND('Pedido e Cotação'!J97="RP-OPC",'Pedido e Cotação'!F97=10,Inosina!C87&gt;50,Inosina!C87&lt;=80),Inosina!C87*C$4,IF(AND('Pedido e Cotação'!J97="HPLC",'Pedido e Cotação'!F97=10,Inosina!C87&gt;50,Inosina!C87&lt;=80),Inosina!C87*C$7+185,IF(AND('Pedido e Cotação'!J97="RP-OPC",'Pedido e Cotação'!F97=10,Inosina!C87&gt;80),Inosina!C87*C$5,IF(AND('Pedido e Cotação'!J97="HPLC",'Pedido e Cotação'!F97=10,Inosina!C87&gt;80),Inosina!C87*C$7+185,"")))))))</f>
        <v/>
      </c>
      <c r="K87" s="262" t="str">
        <f aca="false">IF('Pedido e Cotação'!E97="","",IF(AND('Pedido e Cotação'!J97="RP-OPC",'Pedido e Cotação'!F97=25,Inosina!C87&lt;=50),Inosina!C87*D$3,IF(AND('Pedido e Cotação'!J97="HPLC",'Pedido e Cotação'!F97=25,Inosina!C87&lt;=50),Inosina!C87*D$7+185,IF(AND('Pedido e Cotação'!J97="RP-OPC",'Pedido e Cotação'!F97=25,Inosina!C87&gt;50,Inosina!C87&lt;=80),Inosina!C87*D$4,IF(AND('Pedido e Cotação'!J97="HPLC",'Pedido e Cotação'!F97=25,Inosina!C87&gt;50,Inosina!C87&lt;=80),Inosina!C87*D$7+185,IF(AND('Pedido e Cotação'!J97="RP-OPC",'Pedido e Cotação'!F97=25,Inosina!C87&gt;80),Inosina!C87*D$5,IF(AND('Pedido e Cotação'!J97="HPLC",'Pedido e Cotação'!F97=25,Inosina!C87&gt;80),Inosina!C87*D$7+185,"")))))))</f>
        <v/>
      </c>
      <c r="L87" s="262" t="str">
        <f aca="false">IF('Pedido e Cotação'!E97="","",IF(AND('Pedido e Cotação'!J97="RP-OPC",'Pedido e Cotação'!F97=50,Inosina!C87&lt;=50),Inosina!C87*E$3,IF(AND('Pedido e Cotação'!J97="HPLC",'Pedido e Cotação'!F97=50,Inosina!C87&lt;=50),Inosina!C87*E$7+185,IF(AND('Pedido e Cotação'!J97="RP-OPC",'Pedido e Cotação'!F97=50,Inosina!C87&gt;50,Inosina!C87&lt;=80),Inosina!C87*E$4,IF(AND('Pedido e Cotação'!J97="HPLC",'Pedido e Cotação'!F97=50,Inosina!C87&gt;50,Inosina!C87&lt;=80),Inosina!C87*E$7+185,IF(AND('Pedido e Cotação'!J97="RP-OPC",'Pedido e Cotação'!F97=50,Inosina!C87&gt;80),Inosina!C87*E$5,IF(AND('Pedido e Cotação'!J97="HPLC",'Pedido e Cotação'!F97=50,Inosina!C87&gt;80),Inosina!C87*E$7+185,"")))))))</f>
        <v/>
      </c>
      <c r="M87" s="262" t="str">
        <f aca="false">IF('Pedido e Cotação'!E97="","",IF(AND('Pedido e Cotação'!J97="RP-OPC",'Pedido e Cotação'!F97=100,Inosina!C87&lt;=50),Inosina!C87*F$3,IF(AND('Pedido e Cotação'!J97="HPLC",'Pedido e Cotação'!F97=100,Inosina!C87&lt;=50),Inosina!C87*F$7+185,IF(AND('Pedido e Cotação'!J97="RP-OPC",'Pedido e Cotação'!F97=100,Inosina!C87&gt;50,Inosina!C87&lt;=80),Inosina!C87*F$4,IF(AND('Pedido e Cotação'!J97="HPLC",'Pedido e Cotação'!F97=100,Inosina!C87&gt;50,Inosina!C87&lt;=80),Inosina!C87*F$7+185,IF(AND('Pedido e Cotação'!J97="RP-OPC",'Pedido e Cotação'!F97=100,Inosina!C87&gt;80),Inosina!C87*F$5,IF(AND('Pedido e Cotação'!J97="HPLC",'Pedido e Cotação'!F97=100,Inosina!C87&gt;80),Inosina!C87*F$7+185,"")))))))</f>
        <v/>
      </c>
      <c r="N87" s="262" t="str">
        <f aca="false">IF('Pedido e Cotação'!E97="","",IF(AND('Pedido e Cotação'!J97="RP-OPC",'Pedido e Cotação'!F97=200,Inosina!C87&lt;=50),Inosina!C87*G$3,IF(AND('Pedido e Cotação'!J97="HPLC",'Pedido e Cotação'!F97=200,Inosina!C87&lt;=50),Inosina!C87*G$7+185,IF(AND('Pedido e Cotação'!J97="RP-OPC",'Pedido e Cotação'!F97=200,Inosina!C87&gt;50,Inosina!C87&lt;=80),Inosina!C87*G$4,IF(AND('Pedido e Cotação'!J97="HPLC",'Pedido e Cotação'!F97=200,Inosina!C87&gt;50,Inosina!C87&lt;=80),Inosina!C87*G$7+185,IF(AND('Pedido e Cotação'!J97="RP-OPC",'Pedido e Cotação'!F97=200,Inosina!C87&gt;80),Inosina!C87*G$5,IF(AND('Pedido e Cotação'!J97="HPLC",'Pedido e Cotação'!F97=200,Inosina!C87&gt;80),Inosina!C87*G$7+185,"")))))))</f>
        <v/>
      </c>
      <c r="O87" s="262" t="str">
        <f aca="false">IF('Pedido e Cotação'!E97="","",IF(AND('Pedido e Cotação'!J97="RP-OPC",'Pedido e Cotação'!F97=1000,Inosina!C87&lt;=50),Inosina!C87*H$3,IF(AND('Pedido e Cotação'!J97="HPLC",'Pedido e Cotação'!F97=1000,Inosina!C87&lt;=50),Inosina!C87*H$7+185,IF(AND('Pedido e Cotação'!J97="RP-OPC",'Pedido e Cotação'!F97=1000,Inosina!C87&gt;50,Inosina!C87&lt;=80),Inosina!C87*H$4,IF(AND('Pedido e Cotação'!J97="HPLC",'Pedido e Cotação'!F97=1000,Inosina!C87&gt;50,Inosina!C87&lt;=80),Inosina!C87*H$7+185,IF(AND('Pedido e Cotação'!J97="RP-OPC",'Pedido e Cotação'!F97=1000,Inosina!C87&gt;80),Inosina!C87*H$5,IF(AND('Pedido e Cotação'!J97="HPLC",'Pedido e Cotação'!F97=1000,Inosina!C87&gt;80),Inosina!C87*H$7+185,"")))))))</f>
        <v/>
      </c>
      <c r="Q87" s="262" t="str">
        <f aca="false">IF('Pedido e Cotação'!E97="","",IF(AND('Pedido e Cotação'!J97="Dessalinizado",'Pedido e Cotação'!F97=10),Inosina!C87*C$7,""))</f>
        <v/>
      </c>
      <c r="R87" s="262" t="str">
        <f aca="false">IF('Pedido e Cotação'!E97="","",IF(AND('Pedido e Cotação'!J97="Dessalinizado",'Pedido e Cotação'!F97=25),Inosina!C87*D$7,""))</f>
        <v/>
      </c>
      <c r="S87" s="262" t="str">
        <f aca="false">IF('Pedido e Cotação'!E97="","",IF(AND('Pedido e Cotação'!J97="Dessalinizado",'Pedido e Cotação'!F97=50),Inosina!C87*E$7,""))</f>
        <v/>
      </c>
      <c r="T87" s="262" t="str">
        <f aca="false">IF('Pedido e Cotação'!E97="","",IF(AND('Pedido e Cotação'!J97="Dessalinizado",'Pedido e Cotação'!F97=100),Inosina!C87*F$7,""))</f>
        <v/>
      </c>
      <c r="U87" s="262" t="str">
        <f aca="false">IF('Pedido e Cotação'!E97="","",IF(AND('Pedido e Cotação'!J97="Dessalinizado",'Pedido e Cotação'!F97=200),Inosina!C87*G$7,""))</f>
        <v/>
      </c>
      <c r="V87" s="262" t="str">
        <f aca="false">IF('Pedido e Cotação'!E97="","",IF(AND('Pedido e Cotação'!J97="Dessalinizado",'Pedido e Cotação'!F97=1000),Inosina!C87*H$7,""))</f>
        <v/>
      </c>
    </row>
    <row r="88" customFormat="false" ht="15.75" hidden="false" customHeight="false" outlineLevel="0" collapsed="false">
      <c r="J88" s="262" t="str">
        <f aca="false">IF('Pedido e Cotação'!E98="","",IF(AND('Pedido e Cotação'!J98="RP-OPC",'Pedido e Cotação'!F98=10,Inosina!C88&lt;=50),Inosina!C88*C$3,IF(AND('Pedido e Cotação'!J98="HPLC",'Pedido e Cotação'!F98=10,Inosina!C88&lt;=50),Inosina!C88*C$7+185,IF(AND('Pedido e Cotação'!J98="RP-OPC",'Pedido e Cotação'!F98=10,Inosina!C88&gt;50,Inosina!C88&lt;=80),Inosina!C88*C$4,IF(AND('Pedido e Cotação'!J98="HPLC",'Pedido e Cotação'!F98=10,Inosina!C88&gt;50,Inosina!C88&lt;=80),Inosina!C88*C$7+185,IF(AND('Pedido e Cotação'!J98="RP-OPC",'Pedido e Cotação'!F98=10,Inosina!C88&gt;80),Inosina!C88*C$5,IF(AND('Pedido e Cotação'!J98="HPLC",'Pedido e Cotação'!F98=10,Inosina!C88&gt;80),Inosina!C88*C$7+185,"")))))))</f>
        <v/>
      </c>
      <c r="K88" s="262" t="str">
        <f aca="false">IF('Pedido e Cotação'!E98="","",IF(AND('Pedido e Cotação'!J98="RP-OPC",'Pedido e Cotação'!F98=25,Inosina!C88&lt;=50),Inosina!C88*D$3,IF(AND('Pedido e Cotação'!J98="HPLC",'Pedido e Cotação'!F98=25,Inosina!C88&lt;=50),Inosina!C88*D$7+185,IF(AND('Pedido e Cotação'!J98="RP-OPC",'Pedido e Cotação'!F98=25,Inosina!C88&gt;50,Inosina!C88&lt;=80),Inosina!C88*D$4,IF(AND('Pedido e Cotação'!J98="HPLC",'Pedido e Cotação'!F98=25,Inosina!C88&gt;50,Inosina!C88&lt;=80),Inosina!C88*D$7+185,IF(AND('Pedido e Cotação'!J98="RP-OPC",'Pedido e Cotação'!F98=25,Inosina!C88&gt;80),Inosina!C88*D$5,IF(AND('Pedido e Cotação'!J98="HPLC",'Pedido e Cotação'!F98=25,Inosina!C88&gt;80),Inosina!C88*D$7+185,"")))))))</f>
        <v/>
      </c>
      <c r="L88" s="262" t="str">
        <f aca="false">IF('Pedido e Cotação'!E98="","",IF(AND('Pedido e Cotação'!J98="RP-OPC",'Pedido e Cotação'!F98=50,Inosina!C88&lt;=50),Inosina!C88*E$3,IF(AND('Pedido e Cotação'!J98="HPLC",'Pedido e Cotação'!F98=50,Inosina!C88&lt;=50),Inosina!C88*E$7+185,IF(AND('Pedido e Cotação'!J98="RP-OPC",'Pedido e Cotação'!F98=50,Inosina!C88&gt;50,Inosina!C88&lt;=80),Inosina!C88*E$4,IF(AND('Pedido e Cotação'!J98="HPLC",'Pedido e Cotação'!F98=50,Inosina!C88&gt;50,Inosina!C88&lt;=80),Inosina!C88*E$7+185,IF(AND('Pedido e Cotação'!J98="RP-OPC",'Pedido e Cotação'!F98=50,Inosina!C88&gt;80),Inosina!C88*E$5,IF(AND('Pedido e Cotação'!J98="HPLC",'Pedido e Cotação'!F98=50,Inosina!C88&gt;80),Inosina!C88*E$7+185,"")))))))</f>
        <v/>
      </c>
      <c r="M88" s="262" t="str">
        <f aca="false">IF('Pedido e Cotação'!E98="","",IF(AND('Pedido e Cotação'!J98="RP-OPC",'Pedido e Cotação'!F98=100,Inosina!C88&lt;=50),Inosina!C88*F$3,IF(AND('Pedido e Cotação'!J98="HPLC",'Pedido e Cotação'!F98=100,Inosina!C88&lt;=50),Inosina!C88*F$7+185,IF(AND('Pedido e Cotação'!J98="RP-OPC",'Pedido e Cotação'!F98=100,Inosina!C88&gt;50,Inosina!C88&lt;=80),Inosina!C88*F$4,IF(AND('Pedido e Cotação'!J98="HPLC",'Pedido e Cotação'!F98=100,Inosina!C88&gt;50,Inosina!C88&lt;=80),Inosina!C88*F$7+185,IF(AND('Pedido e Cotação'!J98="RP-OPC",'Pedido e Cotação'!F98=100,Inosina!C88&gt;80),Inosina!C88*F$5,IF(AND('Pedido e Cotação'!J98="HPLC",'Pedido e Cotação'!F98=100,Inosina!C88&gt;80),Inosina!C88*F$7+185,"")))))))</f>
        <v/>
      </c>
      <c r="N88" s="262" t="str">
        <f aca="false">IF('Pedido e Cotação'!E98="","",IF(AND('Pedido e Cotação'!J98="RP-OPC",'Pedido e Cotação'!F98=200,Inosina!C88&lt;=50),Inosina!C88*G$3,IF(AND('Pedido e Cotação'!J98="HPLC",'Pedido e Cotação'!F98=200,Inosina!C88&lt;=50),Inosina!C88*G$7+185,IF(AND('Pedido e Cotação'!J98="RP-OPC",'Pedido e Cotação'!F98=200,Inosina!C88&gt;50,Inosina!C88&lt;=80),Inosina!C88*G$4,IF(AND('Pedido e Cotação'!J98="HPLC",'Pedido e Cotação'!F98=200,Inosina!C88&gt;50,Inosina!C88&lt;=80),Inosina!C88*G$7+185,IF(AND('Pedido e Cotação'!J98="RP-OPC",'Pedido e Cotação'!F98=200,Inosina!C88&gt;80),Inosina!C88*G$5,IF(AND('Pedido e Cotação'!J98="HPLC",'Pedido e Cotação'!F98=200,Inosina!C88&gt;80),Inosina!C88*G$7+185,"")))))))</f>
        <v/>
      </c>
      <c r="O88" s="262" t="str">
        <f aca="false">IF('Pedido e Cotação'!E98="","",IF(AND('Pedido e Cotação'!J98="RP-OPC",'Pedido e Cotação'!F98=1000,Inosina!C88&lt;=50),Inosina!C88*H$3,IF(AND('Pedido e Cotação'!J98="HPLC",'Pedido e Cotação'!F98=1000,Inosina!C88&lt;=50),Inosina!C88*H$7+185,IF(AND('Pedido e Cotação'!J98="RP-OPC",'Pedido e Cotação'!F98=1000,Inosina!C88&gt;50,Inosina!C88&lt;=80),Inosina!C88*H$4,IF(AND('Pedido e Cotação'!J98="HPLC",'Pedido e Cotação'!F98=1000,Inosina!C88&gt;50,Inosina!C88&lt;=80),Inosina!C88*H$7+185,IF(AND('Pedido e Cotação'!J98="RP-OPC",'Pedido e Cotação'!F98=1000,Inosina!C88&gt;80),Inosina!C88*H$5,IF(AND('Pedido e Cotação'!J98="HPLC",'Pedido e Cotação'!F98=1000,Inosina!C88&gt;80),Inosina!C88*H$7+185,"")))))))</f>
        <v/>
      </c>
      <c r="Q88" s="262" t="str">
        <f aca="false">IF('Pedido e Cotação'!E98="","",IF(AND('Pedido e Cotação'!J98="Dessalinizado",'Pedido e Cotação'!F98=10),Inosina!C88*C$7,""))</f>
        <v/>
      </c>
      <c r="R88" s="262" t="str">
        <f aca="false">IF('Pedido e Cotação'!E98="","",IF(AND('Pedido e Cotação'!J98="Dessalinizado",'Pedido e Cotação'!F98=25),Inosina!C88*D$7,""))</f>
        <v/>
      </c>
      <c r="S88" s="262" t="str">
        <f aca="false">IF('Pedido e Cotação'!E98="","",IF(AND('Pedido e Cotação'!J98="Dessalinizado",'Pedido e Cotação'!F98=50),Inosina!C88*E$7,""))</f>
        <v/>
      </c>
      <c r="T88" s="262" t="str">
        <f aca="false">IF('Pedido e Cotação'!E98="","",IF(AND('Pedido e Cotação'!J98="Dessalinizado",'Pedido e Cotação'!F98=100),Inosina!C88*F$7,""))</f>
        <v/>
      </c>
      <c r="U88" s="262" t="str">
        <f aca="false">IF('Pedido e Cotação'!E98="","",IF(AND('Pedido e Cotação'!J98="Dessalinizado",'Pedido e Cotação'!F98=200),Inosina!C88*G$7,""))</f>
        <v/>
      </c>
      <c r="V88" s="262" t="str">
        <f aca="false">IF('Pedido e Cotação'!E98="","",IF(AND('Pedido e Cotação'!J98="Dessalinizado",'Pedido e Cotação'!F98=1000),Inosina!C88*H$7,""))</f>
        <v/>
      </c>
    </row>
    <row r="89" customFormat="false" ht="15.75" hidden="false" customHeight="false" outlineLevel="0" collapsed="false">
      <c r="J89" s="262" t="str">
        <f aca="false">IF('Pedido e Cotação'!E99="","",IF(AND('Pedido e Cotação'!J99="RP-OPC",'Pedido e Cotação'!F99=10,Inosina!C89&lt;=50),Inosina!C89*C$3,IF(AND('Pedido e Cotação'!J99="HPLC",'Pedido e Cotação'!F99=10,Inosina!C89&lt;=50),Inosina!C89*C$7+185,IF(AND('Pedido e Cotação'!J99="RP-OPC",'Pedido e Cotação'!F99=10,Inosina!C89&gt;50,Inosina!C89&lt;=80),Inosina!C89*C$4,IF(AND('Pedido e Cotação'!J99="HPLC",'Pedido e Cotação'!F99=10,Inosina!C89&gt;50,Inosina!C89&lt;=80),Inosina!C89*C$7+185,IF(AND('Pedido e Cotação'!J99="RP-OPC",'Pedido e Cotação'!F99=10,Inosina!C89&gt;80),Inosina!C89*C$5,IF(AND('Pedido e Cotação'!J99="HPLC",'Pedido e Cotação'!F99=10,Inosina!C89&gt;80),Inosina!C89*C$7+185,"")))))))</f>
        <v/>
      </c>
      <c r="K89" s="262" t="str">
        <f aca="false">IF('Pedido e Cotação'!E99="","",IF(AND('Pedido e Cotação'!J99="RP-OPC",'Pedido e Cotação'!F99=25,Inosina!C89&lt;=50),Inosina!C89*D$3,IF(AND('Pedido e Cotação'!J99="HPLC",'Pedido e Cotação'!F99=25,Inosina!C89&lt;=50),Inosina!C89*D$7+185,IF(AND('Pedido e Cotação'!J99="RP-OPC",'Pedido e Cotação'!F99=25,Inosina!C89&gt;50,Inosina!C89&lt;=80),Inosina!C89*D$4,IF(AND('Pedido e Cotação'!J99="HPLC",'Pedido e Cotação'!F99=25,Inosina!C89&gt;50,Inosina!C89&lt;=80),Inosina!C89*D$7+185,IF(AND('Pedido e Cotação'!J99="RP-OPC",'Pedido e Cotação'!F99=25,Inosina!C89&gt;80),Inosina!C89*D$5,IF(AND('Pedido e Cotação'!J99="HPLC",'Pedido e Cotação'!F99=25,Inosina!C89&gt;80),Inosina!C89*D$7+185,"")))))))</f>
        <v/>
      </c>
      <c r="L89" s="262" t="str">
        <f aca="false">IF('Pedido e Cotação'!E99="","",IF(AND('Pedido e Cotação'!J99="RP-OPC",'Pedido e Cotação'!F99=50,Inosina!C89&lt;=50),Inosina!C89*E$3,IF(AND('Pedido e Cotação'!J99="HPLC",'Pedido e Cotação'!F99=50,Inosina!C89&lt;=50),Inosina!C89*E$7+185,IF(AND('Pedido e Cotação'!J99="RP-OPC",'Pedido e Cotação'!F99=50,Inosina!C89&gt;50,Inosina!C89&lt;=80),Inosina!C89*E$4,IF(AND('Pedido e Cotação'!J99="HPLC",'Pedido e Cotação'!F99=50,Inosina!C89&gt;50,Inosina!C89&lt;=80),Inosina!C89*E$7+185,IF(AND('Pedido e Cotação'!J99="RP-OPC",'Pedido e Cotação'!F99=50,Inosina!C89&gt;80),Inosina!C89*E$5,IF(AND('Pedido e Cotação'!J99="HPLC",'Pedido e Cotação'!F99=50,Inosina!C89&gt;80),Inosina!C89*E$7+185,"")))))))</f>
        <v/>
      </c>
      <c r="M89" s="262" t="str">
        <f aca="false">IF('Pedido e Cotação'!E99="","",IF(AND('Pedido e Cotação'!J99="RP-OPC",'Pedido e Cotação'!F99=100,Inosina!C89&lt;=50),Inosina!C89*F$3,IF(AND('Pedido e Cotação'!J99="HPLC",'Pedido e Cotação'!F99=100,Inosina!C89&lt;=50),Inosina!C89*F$7+185,IF(AND('Pedido e Cotação'!J99="RP-OPC",'Pedido e Cotação'!F99=100,Inosina!C89&gt;50,Inosina!C89&lt;=80),Inosina!C89*F$4,IF(AND('Pedido e Cotação'!J99="HPLC",'Pedido e Cotação'!F99=100,Inosina!C89&gt;50,Inosina!C89&lt;=80),Inosina!C89*F$7+185,IF(AND('Pedido e Cotação'!J99="RP-OPC",'Pedido e Cotação'!F99=100,Inosina!C89&gt;80),Inosina!C89*F$5,IF(AND('Pedido e Cotação'!J99="HPLC",'Pedido e Cotação'!F99=100,Inosina!C89&gt;80),Inosina!C89*F$7+185,"")))))))</f>
        <v/>
      </c>
      <c r="N89" s="262" t="str">
        <f aca="false">IF('Pedido e Cotação'!E99="","",IF(AND('Pedido e Cotação'!J99="RP-OPC",'Pedido e Cotação'!F99=200,Inosina!C89&lt;=50),Inosina!C89*G$3,IF(AND('Pedido e Cotação'!J99="HPLC",'Pedido e Cotação'!F99=200,Inosina!C89&lt;=50),Inosina!C89*G$7+185,IF(AND('Pedido e Cotação'!J99="RP-OPC",'Pedido e Cotação'!F99=200,Inosina!C89&gt;50,Inosina!C89&lt;=80),Inosina!C89*G$4,IF(AND('Pedido e Cotação'!J99="HPLC",'Pedido e Cotação'!F99=200,Inosina!C89&gt;50,Inosina!C89&lt;=80),Inosina!C89*G$7+185,IF(AND('Pedido e Cotação'!J99="RP-OPC",'Pedido e Cotação'!F99=200,Inosina!C89&gt;80),Inosina!C89*G$5,IF(AND('Pedido e Cotação'!J99="HPLC",'Pedido e Cotação'!F99=200,Inosina!C89&gt;80),Inosina!C89*G$7+185,"")))))))</f>
        <v/>
      </c>
      <c r="O89" s="262" t="str">
        <f aca="false">IF('Pedido e Cotação'!E99="","",IF(AND('Pedido e Cotação'!J99="RP-OPC",'Pedido e Cotação'!F99=1000,Inosina!C89&lt;=50),Inosina!C89*H$3,IF(AND('Pedido e Cotação'!J99="HPLC",'Pedido e Cotação'!F99=1000,Inosina!C89&lt;=50),Inosina!C89*H$7+185,IF(AND('Pedido e Cotação'!J99="RP-OPC",'Pedido e Cotação'!F99=1000,Inosina!C89&gt;50,Inosina!C89&lt;=80),Inosina!C89*H$4,IF(AND('Pedido e Cotação'!J99="HPLC",'Pedido e Cotação'!F99=1000,Inosina!C89&gt;50,Inosina!C89&lt;=80),Inosina!C89*H$7+185,IF(AND('Pedido e Cotação'!J99="RP-OPC",'Pedido e Cotação'!F99=1000,Inosina!C89&gt;80),Inosina!C89*H$5,IF(AND('Pedido e Cotação'!J99="HPLC",'Pedido e Cotação'!F99=1000,Inosina!C89&gt;80),Inosina!C89*H$7+185,"")))))))</f>
        <v/>
      </c>
      <c r="Q89" s="262" t="str">
        <f aca="false">IF('Pedido e Cotação'!E99="","",IF(AND('Pedido e Cotação'!J99="Dessalinizado",'Pedido e Cotação'!F99=10),Inosina!C89*C$7,""))</f>
        <v/>
      </c>
      <c r="R89" s="262" t="str">
        <f aca="false">IF('Pedido e Cotação'!E99="","",IF(AND('Pedido e Cotação'!J99="Dessalinizado",'Pedido e Cotação'!F99=25),Inosina!C89*D$7,""))</f>
        <v/>
      </c>
      <c r="S89" s="262" t="str">
        <f aca="false">IF('Pedido e Cotação'!E99="","",IF(AND('Pedido e Cotação'!J99="Dessalinizado",'Pedido e Cotação'!F99=50),Inosina!C89*E$7,""))</f>
        <v/>
      </c>
      <c r="T89" s="262" t="str">
        <f aca="false">IF('Pedido e Cotação'!E99="","",IF(AND('Pedido e Cotação'!J99="Dessalinizado",'Pedido e Cotação'!F99=100),Inosina!C89*F$7,""))</f>
        <v/>
      </c>
      <c r="U89" s="262" t="str">
        <f aca="false">IF('Pedido e Cotação'!E99="","",IF(AND('Pedido e Cotação'!J99="Dessalinizado",'Pedido e Cotação'!F99=200),Inosina!C89*G$7,""))</f>
        <v/>
      </c>
      <c r="V89" s="262" t="str">
        <f aca="false">IF('Pedido e Cotação'!E99="","",IF(AND('Pedido e Cotação'!J99="Dessalinizado",'Pedido e Cotação'!F99=1000),Inosina!C89*H$7,""))</f>
        <v/>
      </c>
    </row>
    <row r="90" customFormat="false" ht="15.75" hidden="false" customHeight="false" outlineLevel="0" collapsed="false">
      <c r="J90" s="262" t="str">
        <f aca="false">IF('Pedido e Cotação'!E100="","",IF(AND('Pedido e Cotação'!J100="RP-OPC",'Pedido e Cotação'!F100=10,Inosina!C90&lt;=50),Inosina!C90*C$3,IF(AND('Pedido e Cotação'!J100="HPLC",'Pedido e Cotação'!F100=10,Inosina!C90&lt;=50),Inosina!C90*C$7+185,IF(AND('Pedido e Cotação'!J100="RP-OPC",'Pedido e Cotação'!F100=10,Inosina!C90&gt;50,Inosina!C90&lt;=80),Inosina!C90*C$4,IF(AND('Pedido e Cotação'!J100="HPLC",'Pedido e Cotação'!F100=10,Inosina!C90&gt;50,Inosina!C90&lt;=80),Inosina!C90*C$7+185,IF(AND('Pedido e Cotação'!J100="RP-OPC",'Pedido e Cotação'!F100=10,Inosina!C90&gt;80),Inosina!C90*C$5,IF(AND('Pedido e Cotação'!J100="HPLC",'Pedido e Cotação'!F100=10,Inosina!C90&gt;80),Inosina!C90*C$7+185,"")))))))</f>
        <v/>
      </c>
      <c r="K90" s="262" t="str">
        <f aca="false">IF('Pedido e Cotação'!E100="","",IF(AND('Pedido e Cotação'!J100="RP-OPC",'Pedido e Cotação'!F100=25,Inosina!C90&lt;=50),Inosina!C90*D$3,IF(AND('Pedido e Cotação'!J100="HPLC",'Pedido e Cotação'!F100=25,Inosina!C90&lt;=50),Inosina!C90*D$7+185,IF(AND('Pedido e Cotação'!J100="RP-OPC",'Pedido e Cotação'!F100=25,Inosina!C90&gt;50,Inosina!C90&lt;=80),Inosina!C90*D$4,IF(AND('Pedido e Cotação'!J100="HPLC",'Pedido e Cotação'!F100=25,Inosina!C90&gt;50,Inosina!C90&lt;=80),Inosina!C90*D$7+185,IF(AND('Pedido e Cotação'!J100="RP-OPC",'Pedido e Cotação'!F100=25,Inosina!C90&gt;80),Inosina!C90*D$5,IF(AND('Pedido e Cotação'!J100="HPLC",'Pedido e Cotação'!F100=25,Inosina!C90&gt;80),Inosina!C90*D$7+185,"")))))))</f>
        <v/>
      </c>
      <c r="L90" s="262" t="str">
        <f aca="false">IF('Pedido e Cotação'!E100="","",IF(AND('Pedido e Cotação'!J100="RP-OPC",'Pedido e Cotação'!F100=50,Inosina!C90&lt;=50),Inosina!C90*E$3,IF(AND('Pedido e Cotação'!J100="HPLC",'Pedido e Cotação'!F100=50,Inosina!C90&lt;=50),Inosina!C90*E$7+185,IF(AND('Pedido e Cotação'!J100="RP-OPC",'Pedido e Cotação'!F100=50,Inosina!C90&gt;50,Inosina!C90&lt;=80),Inosina!C90*E$4,IF(AND('Pedido e Cotação'!J100="HPLC",'Pedido e Cotação'!F100=50,Inosina!C90&gt;50,Inosina!C90&lt;=80),Inosina!C90*E$7+185,IF(AND('Pedido e Cotação'!J100="RP-OPC",'Pedido e Cotação'!F100=50,Inosina!C90&gt;80),Inosina!C90*E$5,IF(AND('Pedido e Cotação'!J100="HPLC",'Pedido e Cotação'!F100=50,Inosina!C90&gt;80),Inosina!C90*E$7+185,"")))))))</f>
        <v/>
      </c>
      <c r="M90" s="262" t="str">
        <f aca="false">IF('Pedido e Cotação'!E100="","",IF(AND('Pedido e Cotação'!J100="RP-OPC",'Pedido e Cotação'!F100=100,Inosina!C90&lt;=50),Inosina!C90*F$3,IF(AND('Pedido e Cotação'!J100="HPLC",'Pedido e Cotação'!F100=100,Inosina!C90&lt;=50),Inosina!C90*F$7+185,IF(AND('Pedido e Cotação'!J100="RP-OPC",'Pedido e Cotação'!F100=100,Inosina!C90&gt;50,Inosina!C90&lt;=80),Inosina!C90*F$4,IF(AND('Pedido e Cotação'!J100="HPLC",'Pedido e Cotação'!F100=100,Inosina!C90&gt;50,Inosina!C90&lt;=80),Inosina!C90*F$7+185,IF(AND('Pedido e Cotação'!J100="RP-OPC",'Pedido e Cotação'!F100=100,Inosina!C90&gt;80),Inosina!C90*F$5,IF(AND('Pedido e Cotação'!J100="HPLC",'Pedido e Cotação'!F100=100,Inosina!C90&gt;80),Inosina!C90*F$7+185,"")))))))</f>
        <v/>
      </c>
      <c r="N90" s="262" t="str">
        <f aca="false">IF('Pedido e Cotação'!E100="","",IF(AND('Pedido e Cotação'!J100="RP-OPC",'Pedido e Cotação'!F100=200,Inosina!C90&lt;=50),Inosina!C90*G$3,IF(AND('Pedido e Cotação'!J100="HPLC",'Pedido e Cotação'!F100=200,Inosina!C90&lt;=50),Inosina!C90*G$7+185,IF(AND('Pedido e Cotação'!J100="RP-OPC",'Pedido e Cotação'!F100=200,Inosina!C90&gt;50,Inosina!C90&lt;=80),Inosina!C90*G$4,IF(AND('Pedido e Cotação'!J100="HPLC",'Pedido e Cotação'!F100=200,Inosina!C90&gt;50,Inosina!C90&lt;=80),Inosina!C90*G$7+185,IF(AND('Pedido e Cotação'!J100="RP-OPC",'Pedido e Cotação'!F100=200,Inosina!C90&gt;80),Inosina!C90*G$5,IF(AND('Pedido e Cotação'!J100="HPLC",'Pedido e Cotação'!F100=200,Inosina!C90&gt;80),Inosina!C90*G$7+185,"")))))))</f>
        <v/>
      </c>
      <c r="O90" s="262" t="str">
        <f aca="false">IF('Pedido e Cotação'!E100="","",IF(AND('Pedido e Cotação'!J100="RP-OPC",'Pedido e Cotação'!F100=1000,Inosina!C90&lt;=50),Inosina!C90*H$3,IF(AND('Pedido e Cotação'!J100="HPLC",'Pedido e Cotação'!F100=1000,Inosina!C90&lt;=50),Inosina!C90*H$7+185,IF(AND('Pedido e Cotação'!J100="RP-OPC",'Pedido e Cotação'!F100=1000,Inosina!C90&gt;50,Inosina!C90&lt;=80),Inosina!C90*H$4,IF(AND('Pedido e Cotação'!J100="HPLC",'Pedido e Cotação'!F100=1000,Inosina!C90&gt;50,Inosina!C90&lt;=80),Inosina!C90*H$7+185,IF(AND('Pedido e Cotação'!J100="RP-OPC",'Pedido e Cotação'!F100=1000,Inosina!C90&gt;80),Inosina!C90*H$5,IF(AND('Pedido e Cotação'!J100="HPLC",'Pedido e Cotação'!F100=1000,Inosina!C90&gt;80),Inosina!C90*H$7+185,"")))))))</f>
        <v/>
      </c>
      <c r="Q90" s="262" t="str">
        <f aca="false">IF('Pedido e Cotação'!E100="","",IF(AND('Pedido e Cotação'!J100="Dessalinizado",'Pedido e Cotação'!F100=10),Inosina!C90*C$7,""))</f>
        <v/>
      </c>
      <c r="R90" s="262" t="str">
        <f aca="false">IF('Pedido e Cotação'!E100="","",IF(AND('Pedido e Cotação'!J100="Dessalinizado",'Pedido e Cotação'!F100=25),Inosina!C90*D$7,""))</f>
        <v/>
      </c>
      <c r="S90" s="262" t="str">
        <f aca="false">IF('Pedido e Cotação'!E100="","",IF(AND('Pedido e Cotação'!J100="Dessalinizado",'Pedido e Cotação'!F100=50),Inosina!C90*E$7,""))</f>
        <v/>
      </c>
      <c r="T90" s="262" t="str">
        <f aca="false">IF('Pedido e Cotação'!E100="","",IF(AND('Pedido e Cotação'!J100="Dessalinizado",'Pedido e Cotação'!F100=100),Inosina!C90*F$7,""))</f>
        <v/>
      </c>
      <c r="U90" s="262" t="str">
        <f aca="false">IF('Pedido e Cotação'!E100="","",IF(AND('Pedido e Cotação'!J100="Dessalinizado",'Pedido e Cotação'!F100=200),Inosina!C90*G$7,""))</f>
        <v/>
      </c>
      <c r="V90" s="262" t="str">
        <f aca="false">IF('Pedido e Cotação'!E100="","",IF(AND('Pedido e Cotação'!J100="Dessalinizado",'Pedido e Cotação'!F100=1000),Inosina!C90*H$7,""))</f>
        <v/>
      </c>
    </row>
    <row r="91" customFormat="false" ht="15.75" hidden="false" customHeight="false" outlineLevel="0" collapsed="false">
      <c r="J91" s="262" t="str">
        <f aca="false">IF('Pedido e Cotação'!E101="","",IF(AND('Pedido e Cotação'!J101="RP-OPC",'Pedido e Cotação'!F101=10,Inosina!C91&lt;=50),Inosina!C91*C$3,IF(AND('Pedido e Cotação'!J101="HPLC",'Pedido e Cotação'!F101=10,Inosina!C91&lt;=50),Inosina!C91*C$7+185,IF(AND('Pedido e Cotação'!J101="RP-OPC",'Pedido e Cotação'!F101=10,Inosina!C91&gt;50,Inosina!C91&lt;=80),Inosina!C91*C$4,IF(AND('Pedido e Cotação'!J101="HPLC",'Pedido e Cotação'!F101=10,Inosina!C91&gt;50,Inosina!C91&lt;=80),Inosina!C91*C$7+185,IF(AND('Pedido e Cotação'!J101="RP-OPC",'Pedido e Cotação'!F101=10,Inosina!C91&gt;80),Inosina!C91*C$5,IF(AND('Pedido e Cotação'!J101="HPLC",'Pedido e Cotação'!F101=10,Inosina!C91&gt;80),Inosina!C91*C$7+185,"")))))))</f>
        <v/>
      </c>
      <c r="K91" s="262" t="str">
        <f aca="false">IF('Pedido e Cotação'!E101="","",IF(AND('Pedido e Cotação'!J101="RP-OPC",'Pedido e Cotação'!F101=25,Inosina!C91&lt;=50),Inosina!C91*D$3,IF(AND('Pedido e Cotação'!J101="HPLC",'Pedido e Cotação'!F101=25,Inosina!C91&lt;=50),Inosina!C91*D$7+185,IF(AND('Pedido e Cotação'!J101="RP-OPC",'Pedido e Cotação'!F101=25,Inosina!C91&gt;50,Inosina!C91&lt;=80),Inosina!C91*D$4,IF(AND('Pedido e Cotação'!J101="HPLC",'Pedido e Cotação'!F101=25,Inosina!C91&gt;50,Inosina!C91&lt;=80),Inosina!C91*D$7+185,IF(AND('Pedido e Cotação'!J101="RP-OPC",'Pedido e Cotação'!F101=25,Inosina!C91&gt;80),Inosina!C91*D$5,IF(AND('Pedido e Cotação'!J101="HPLC",'Pedido e Cotação'!F101=25,Inosina!C91&gt;80),Inosina!C91*D$7+185,"")))))))</f>
        <v/>
      </c>
      <c r="L91" s="262" t="str">
        <f aca="false">IF('Pedido e Cotação'!E101="","",IF(AND('Pedido e Cotação'!J101="RP-OPC",'Pedido e Cotação'!F101=50,Inosina!C91&lt;=50),Inosina!C91*E$3,IF(AND('Pedido e Cotação'!J101="HPLC",'Pedido e Cotação'!F101=50,Inosina!C91&lt;=50),Inosina!C91*E$7+185,IF(AND('Pedido e Cotação'!J101="RP-OPC",'Pedido e Cotação'!F101=50,Inosina!C91&gt;50,Inosina!C91&lt;=80),Inosina!C91*E$4,IF(AND('Pedido e Cotação'!J101="HPLC",'Pedido e Cotação'!F101=50,Inosina!C91&gt;50,Inosina!C91&lt;=80),Inosina!C91*E$7+185,IF(AND('Pedido e Cotação'!J101="RP-OPC",'Pedido e Cotação'!F101=50,Inosina!C91&gt;80),Inosina!C91*E$5,IF(AND('Pedido e Cotação'!J101="HPLC",'Pedido e Cotação'!F101=50,Inosina!C91&gt;80),Inosina!C91*E$7+185,"")))))))</f>
        <v/>
      </c>
      <c r="M91" s="262" t="str">
        <f aca="false">IF('Pedido e Cotação'!E101="","",IF(AND('Pedido e Cotação'!J101="RP-OPC",'Pedido e Cotação'!F101=100,Inosina!C91&lt;=50),Inosina!C91*F$3,IF(AND('Pedido e Cotação'!J101="HPLC",'Pedido e Cotação'!F101=100,Inosina!C91&lt;=50),Inosina!C91*F$7+185,IF(AND('Pedido e Cotação'!J101="RP-OPC",'Pedido e Cotação'!F101=100,Inosina!C91&gt;50,Inosina!C91&lt;=80),Inosina!C91*F$4,IF(AND('Pedido e Cotação'!J101="HPLC",'Pedido e Cotação'!F101=100,Inosina!C91&gt;50,Inosina!C91&lt;=80),Inosina!C91*F$7+185,IF(AND('Pedido e Cotação'!J101="RP-OPC",'Pedido e Cotação'!F101=100,Inosina!C91&gt;80),Inosina!C91*F$5,IF(AND('Pedido e Cotação'!J101="HPLC",'Pedido e Cotação'!F101=100,Inosina!C91&gt;80),Inosina!C91*F$7+185,"")))))))</f>
        <v/>
      </c>
      <c r="N91" s="262" t="str">
        <f aca="false">IF('Pedido e Cotação'!E101="","",IF(AND('Pedido e Cotação'!J101="RP-OPC",'Pedido e Cotação'!F101=200,Inosina!C91&lt;=50),Inosina!C91*G$3,IF(AND('Pedido e Cotação'!J101="HPLC",'Pedido e Cotação'!F101=200,Inosina!C91&lt;=50),Inosina!C91*G$7+185,IF(AND('Pedido e Cotação'!J101="RP-OPC",'Pedido e Cotação'!F101=200,Inosina!C91&gt;50,Inosina!C91&lt;=80),Inosina!C91*G$4,IF(AND('Pedido e Cotação'!J101="HPLC",'Pedido e Cotação'!F101=200,Inosina!C91&gt;50,Inosina!C91&lt;=80),Inosina!C91*G$7+185,IF(AND('Pedido e Cotação'!J101="RP-OPC",'Pedido e Cotação'!F101=200,Inosina!C91&gt;80),Inosina!C91*G$5,IF(AND('Pedido e Cotação'!J101="HPLC",'Pedido e Cotação'!F101=200,Inosina!C91&gt;80),Inosina!C91*G$7+185,"")))))))</f>
        <v/>
      </c>
      <c r="O91" s="262" t="str">
        <f aca="false">IF('Pedido e Cotação'!E101="","",IF(AND('Pedido e Cotação'!J101="RP-OPC",'Pedido e Cotação'!F101=1000,Inosina!C91&lt;=50),Inosina!C91*H$3,IF(AND('Pedido e Cotação'!J101="HPLC",'Pedido e Cotação'!F101=1000,Inosina!C91&lt;=50),Inosina!C91*H$7+185,IF(AND('Pedido e Cotação'!J101="RP-OPC",'Pedido e Cotação'!F101=1000,Inosina!C91&gt;50,Inosina!C91&lt;=80),Inosina!C91*H$4,IF(AND('Pedido e Cotação'!J101="HPLC",'Pedido e Cotação'!F101=1000,Inosina!C91&gt;50,Inosina!C91&lt;=80),Inosina!C91*H$7+185,IF(AND('Pedido e Cotação'!J101="RP-OPC",'Pedido e Cotação'!F101=1000,Inosina!C91&gt;80),Inosina!C91*H$5,IF(AND('Pedido e Cotação'!J101="HPLC",'Pedido e Cotação'!F101=1000,Inosina!C91&gt;80),Inosina!C91*H$7+185,"")))))))</f>
        <v/>
      </c>
      <c r="Q91" s="262" t="str">
        <f aca="false">IF('Pedido e Cotação'!E101="","",IF(AND('Pedido e Cotação'!J101="Dessalinizado",'Pedido e Cotação'!F101=10),Inosina!C91*C$7,""))</f>
        <v/>
      </c>
      <c r="R91" s="262" t="str">
        <f aca="false">IF('Pedido e Cotação'!E101="","",IF(AND('Pedido e Cotação'!J101="Dessalinizado",'Pedido e Cotação'!F101=25),Inosina!C91*D$7,""))</f>
        <v/>
      </c>
      <c r="S91" s="262" t="str">
        <f aca="false">IF('Pedido e Cotação'!E101="","",IF(AND('Pedido e Cotação'!J101="Dessalinizado",'Pedido e Cotação'!F101=50),Inosina!C91*E$7,""))</f>
        <v/>
      </c>
      <c r="T91" s="262" t="str">
        <f aca="false">IF('Pedido e Cotação'!E101="","",IF(AND('Pedido e Cotação'!J101="Dessalinizado",'Pedido e Cotação'!F101=100),Inosina!C91*F$7,""))</f>
        <v/>
      </c>
      <c r="U91" s="262" t="str">
        <f aca="false">IF('Pedido e Cotação'!E101="","",IF(AND('Pedido e Cotação'!J101="Dessalinizado",'Pedido e Cotação'!F101=200),Inosina!C91*G$7,""))</f>
        <v/>
      </c>
      <c r="V91" s="262" t="str">
        <f aca="false">IF('Pedido e Cotação'!E101="","",IF(AND('Pedido e Cotação'!J101="Dessalinizado",'Pedido e Cotação'!F101=1000),Inosina!C91*H$7,""))</f>
        <v/>
      </c>
    </row>
    <row r="92" customFormat="false" ht="15.75" hidden="false" customHeight="false" outlineLevel="0" collapsed="false">
      <c r="J92" s="262" t="str">
        <f aca="false">IF('Pedido e Cotação'!E102="","",IF(AND('Pedido e Cotação'!J102="RP-OPC",'Pedido e Cotação'!F102=10,Inosina!C92&lt;=50),Inosina!C92*C$3,IF(AND('Pedido e Cotação'!J102="HPLC",'Pedido e Cotação'!F102=10,Inosina!C92&lt;=50),Inosina!C92*C$7+185,IF(AND('Pedido e Cotação'!J102="RP-OPC",'Pedido e Cotação'!F102=10,Inosina!C92&gt;50,Inosina!C92&lt;=80),Inosina!C92*C$4,IF(AND('Pedido e Cotação'!J102="HPLC",'Pedido e Cotação'!F102=10,Inosina!C92&gt;50,Inosina!C92&lt;=80),Inosina!C92*C$7+185,IF(AND('Pedido e Cotação'!J102="RP-OPC",'Pedido e Cotação'!F102=10,Inosina!C92&gt;80),Inosina!C92*C$5,IF(AND('Pedido e Cotação'!J102="HPLC",'Pedido e Cotação'!F102=10,Inosina!C92&gt;80),Inosina!C92*C$7+185,"")))))))</f>
        <v/>
      </c>
      <c r="K92" s="262" t="str">
        <f aca="false">IF('Pedido e Cotação'!E102="","",IF(AND('Pedido e Cotação'!J102="RP-OPC",'Pedido e Cotação'!F102=25,Inosina!C92&lt;=50),Inosina!C92*D$3,IF(AND('Pedido e Cotação'!J102="HPLC",'Pedido e Cotação'!F102=25,Inosina!C92&lt;=50),Inosina!C92*D$7+185,IF(AND('Pedido e Cotação'!J102="RP-OPC",'Pedido e Cotação'!F102=25,Inosina!C92&gt;50,Inosina!C92&lt;=80),Inosina!C92*D$4,IF(AND('Pedido e Cotação'!J102="HPLC",'Pedido e Cotação'!F102=25,Inosina!C92&gt;50,Inosina!C92&lt;=80),Inosina!C92*D$7+185,IF(AND('Pedido e Cotação'!J102="RP-OPC",'Pedido e Cotação'!F102=25,Inosina!C92&gt;80),Inosina!C92*D$5,IF(AND('Pedido e Cotação'!J102="HPLC",'Pedido e Cotação'!F102=25,Inosina!C92&gt;80),Inosina!C92*D$7+185,"")))))))</f>
        <v/>
      </c>
      <c r="L92" s="262" t="str">
        <f aca="false">IF('Pedido e Cotação'!E102="","",IF(AND('Pedido e Cotação'!J102="RP-OPC",'Pedido e Cotação'!F102=50,Inosina!C92&lt;=50),Inosina!C92*E$3,IF(AND('Pedido e Cotação'!J102="HPLC",'Pedido e Cotação'!F102=50,Inosina!C92&lt;=50),Inosina!C92*E$7+185,IF(AND('Pedido e Cotação'!J102="RP-OPC",'Pedido e Cotação'!F102=50,Inosina!C92&gt;50,Inosina!C92&lt;=80),Inosina!C92*E$4,IF(AND('Pedido e Cotação'!J102="HPLC",'Pedido e Cotação'!F102=50,Inosina!C92&gt;50,Inosina!C92&lt;=80),Inosina!C92*E$7+185,IF(AND('Pedido e Cotação'!J102="RP-OPC",'Pedido e Cotação'!F102=50,Inosina!C92&gt;80),Inosina!C92*E$5,IF(AND('Pedido e Cotação'!J102="HPLC",'Pedido e Cotação'!F102=50,Inosina!C92&gt;80),Inosina!C92*E$7+185,"")))))))</f>
        <v/>
      </c>
      <c r="M92" s="262" t="str">
        <f aca="false">IF('Pedido e Cotação'!E102="","",IF(AND('Pedido e Cotação'!J102="RP-OPC",'Pedido e Cotação'!F102=100,Inosina!C92&lt;=50),Inosina!C92*F$3,IF(AND('Pedido e Cotação'!J102="HPLC",'Pedido e Cotação'!F102=100,Inosina!C92&lt;=50),Inosina!C92*F$7+185,IF(AND('Pedido e Cotação'!J102="RP-OPC",'Pedido e Cotação'!F102=100,Inosina!C92&gt;50,Inosina!C92&lt;=80),Inosina!C92*F$4,IF(AND('Pedido e Cotação'!J102="HPLC",'Pedido e Cotação'!F102=100,Inosina!C92&gt;50,Inosina!C92&lt;=80),Inosina!C92*F$7+185,IF(AND('Pedido e Cotação'!J102="RP-OPC",'Pedido e Cotação'!F102=100,Inosina!C92&gt;80),Inosina!C92*F$5,IF(AND('Pedido e Cotação'!J102="HPLC",'Pedido e Cotação'!F102=100,Inosina!C92&gt;80),Inosina!C92*F$7+185,"")))))))</f>
        <v/>
      </c>
      <c r="N92" s="262" t="str">
        <f aca="false">IF('Pedido e Cotação'!E102="","",IF(AND('Pedido e Cotação'!J102="RP-OPC",'Pedido e Cotação'!F102=200,Inosina!C92&lt;=50),Inosina!C92*G$3,IF(AND('Pedido e Cotação'!J102="HPLC",'Pedido e Cotação'!F102=200,Inosina!C92&lt;=50),Inosina!C92*G$7+185,IF(AND('Pedido e Cotação'!J102="RP-OPC",'Pedido e Cotação'!F102=200,Inosina!C92&gt;50,Inosina!C92&lt;=80),Inosina!C92*G$4,IF(AND('Pedido e Cotação'!J102="HPLC",'Pedido e Cotação'!F102=200,Inosina!C92&gt;50,Inosina!C92&lt;=80),Inosina!C92*G$7+185,IF(AND('Pedido e Cotação'!J102="RP-OPC",'Pedido e Cotação'!F102=200,Inosina!C92&gt;80),Inosina!C92*G$5,IF(AND('Pedido e Cotação'!J102="HPLC",'Pedido e Cotação'!F102=200,Inosina!C92&gt;80),Inosina!C92*G$7+185,"")))))))</f>
        <v/>
      </c>
      <c r="O92" s="262" t="str">
        <f aca="false">IF('Pedido e Cotação'!E102="","",IF(AND('Pedido e Cotação'!J102="RP-OPC",'Pedido e Cotação'!F102=1000,Inosina!C92&lt;=50),Inosina!C92*H$3,IF(AND('Pedido e Cotação'!J102="HPLC",'Pedido e Cotação'!F102=1000,Inosina!C92&lt;=50),Inosina!C92*H$7+185,IF(AND('Pedido e Cotação'!J102="RP-OPC",'Pedido e Cotação'!F102=1000,Inosina!C92&gt;50,Inosina!C92&lt;=80),Inosina!C92*H$4,IF(AND('Pedido e Cotação'!J102="HPLC",'Pedido e Cotação'!F102=1000,Inosina!C92&gt;50,Inosina!C92&lt;=80),Inosina!C92*H$7+185,IF(AND('Pedido e Cotação'!J102="RP-OPC",'Pedido e Cotação'!F102=1000,Inosina!C92&gt;80),Inosina!C92*H$5,IF(AND('Pedido e Cotação'!J102="HPLC",'Pedido e Cotação'!F102=1000,Inosina!C92&gt;80),Inosina!C92*H$7+185,"")))))))</f>
        <v/>
      </c>
      <c r="Q92" s="262" t="str">
        <f aca="false">IF('Pedido e Cotação'!E102="","",IF(AND('Pedido e Cotação'!J102="Dessalinizado",'Pedido e Cotação'!F102=10),Inosina!C92*C$7,""))</f>
        <v/>
      </c>
      <c r="R92" s="262" t="str">
        <f aca="false">IF('Pedido e Cotação'!E102="","",IF(AND('Pedido e Cotação'!J102="Dessalinizado",'Pedido e Cotação'!F102=25),Inosina!C92*D$7,""))</f>
        <v/>
      </c>
      <c r="S92" s="262" t="str">
        <f aca="false">IF('Pedido e Cotação'!E102="","",IF(AND('Pedido e Cotação'!J102="Dessalinizado",'Pedido e Cotação'!F102=50),Inosina!C92*E$7,""))</f>
        <v/>
      </c>
      <c r="T92" s="262" t="str">
        <f aca="false">IF('Pedido e Cotação'!E102="","",IF(AND('Pedido e Cotação'!J102="Dessalinizado",'Pedido e Cotação'!F102=100),Inosina!C92*F$7,""))</f>
        <v/>
      </c>
      <c r="U92" s="262" t="str">
        <f aca="false">IF('Pedido e Cotação'!E102="","",IF(AND('Pedido e Cotação'!J102="Dessalinizado",'Pedido e Cotação'!F102=200),Inosina!C92*G$7,""))</f>
        <v/>
      </c>
      <c r="V92" s="262" t="str">
        <f aca="false">IF('Pedido e Cotação'!E102="","",IF(AND('Pedido e Cotação'!J102="Dessalinizado",'Pedido e Cotação'!F102=1000),Inosina!C92*H$7,""))</f>
        <v/>
      </c>
    </row>
    <row r="93" customFormat="false" ht="15.75" hidden="false" customHeight="false" outlineLevel="0" collapsed="false">
      <c r="J93" s="262" t="str">
        <f aca="false">IF('Pedido e Cotação'!E103="","",IF(AND('Pedido e Cotação'!J103="RP-OPC",'Pedido e Cotação'!F103=10,Inosina!C93&lt;=50),Inosina!C93*C$3,IF(AND('Pedido e Cotação'!J103="HPLC",'Pedido e Cotação'!F103=10,Inosina!C93&lt;=50),Inosina!C93*C$7+185,IF(AND('Pedido e Cotação'!J103="RP-OPC",'Pedido e Cotação'!F103=10,Inosina!C93&gt;50,Inosina!C93&lt;=80),Inosina!C93*C$4,IF(AND('Pedido e Cotação'!J103="HPLC",'Pedido e Cotação'!F103=10,Inosina!C93&gt;50,Inosina!C93&lt;=80),Inosina!C93*C$7+185,IF(AND('Pedido e Cotação'!J103="RP-OPC",'Pedido e Cotação'!F103=10,Inosina!C93&gt;80),Inosina!C93*C$5,IF(AND('Pedido e Cotação'!J103="HPLC",'Pedido e Cotação'!F103=10,Inosina!C93&gt;80),Inosina!C93*C$7+185,"")))))))</f>
        <v/>
      </c>
      <c r="K93" s="262" t="str">
        <f aca="false">IF('Pedido e Cotação'!E103="","",IF(AND('Pedido e Cotação'!J103="RP-OPC",'Pedido e Cotação'!F103=25,Inosina!C93&lt;=50),Inosina!C93*D$3,IF(AND('Pedido e Cotação'!J103="HPLC",'Pedido e Cotação'!F103=25,Inosina!C93&lt;=50),Inosina!C93*D$7+185,IF(AND('Pedido e Cotação'!J103="RP-OPC",'Pedido e Cotação'!F103=25,Inosina!C93&gt;50,Inosina!C93&lt;=80),Inosina!C93*D$4,IF(AND('Pedido e Cotação'!J103="HPLC",'Pedido e Cotação'!F103=25,Inosina!C93&gt;50,Inosina!C93&lt;=80),Inosina!C93*D$7+185,IF(AND('Pedido e Cotação'!J103="RP-OPC",'Pedido e Cotação'!F103=25,Inosina!C93&gt;80),Inosina!C93*D$5,IF(AND('Pedido e Cotação'!J103="HPLC",'Pedido e Cotação'!F103=25,Inosina!C93&gt;80),Inosina!C93*D$7+185,"")))))))</f>
        <v/>
      </c>
      <c r="L93" s="262" t="str">
        <f aca="false">IF('Pedido e Cotação'!E103="","",IF(AND('Pedido e Cotação'!J103="RP-OPC",'Pedido e Cotação'!F103=50,Inosina!C93&lt;=50),Inosina!C93*E$3,IF(AND('Pedido e Cotação'!J103="HPLC",'Pedido e Cotação'!F103=50,Inosina!C93&lt;=50),Inosina!C93*E$7+185,IF(AND('Pedido e Cotação'!J103="RP-OPC",'Pedido e Cotação'!F103=50,Inosina!C93&gt;50,Inosina!C93&lt;=80),Inosina!C93*E$4,IF(AND('Pedido e Cotação'!J103="HPLC",'Pedido e Cotação'!F103=50,Inosina!C93&gt;50,Inosina!C93&lt;=80),Inosina!C93*E$7+185,IF(AND('Pedido e Cotação'!J103="RP-OPC",'Pedido e Cotação'!F103=50,Inosina!C93&gt;80),Inosina!C93*E$5,IF(AND('Pedido e Cotação'!J103="HPLC",'Pedido e Cotação'!F103=50,Inosina!C93&gt;80),Inosina!C93*E$7+185,"")))))))</f>
        <v/>
      </c>
      <c r="M93" s="262" t="str">
        <f aca="false">IF('Pedido e Cotação'!E103="","",IF(AND('Pedido e Cotação'!J103="RP-OPC",'Pedido e Cotação'!F103=100,Inosina!C93&lt;=50),Inosina!C93*F$3,IF(AND('Pedido e Cotação'!J103="HPLC",'Pedido e Cotação'!F103=100,Inosina!C93&lt;=50),Inosina!C93*F$7+185,IF(AND('Pedido e Cotação'!J103="RP-OPC",'Pedido e Cotação'!F103=100,Inosina!C93&gt;50,Inosina!C93&lt;=80),Inosina!C93*F$4,IF(AND('Pedido e Cotação'!J103="HPLC",'Pedido e Cotação'!F103=100,Inosina!C93&gt;50,Inosina!C93&lt;=80),Inosina!C93*F$7+185,IF(AND('Pedido e Cotação'!J103="RP-OPC",'Pedido e Cotação'!F103=100,Inosina!C93&gt;80),Inosina!C93*F$5,IF(AND('Pedido e Cotação'!J103="HPLC",'Pedido e Cotação'!F103=100,Inosina!C93&gt;80),Inosina!C93*F$7+185,"")))))))</f>
        <v/>
      </c>
      <c r="N93" s="262" t="str">
        <f aca="false">IF('Pedido e Cotação'!E103="","",IF(AND('Pedido e Cotação'!J103="RP-OPC",'Pedido e Cotação'!F103=200,Inosina!C93&lt;=50),Inosina!C93*G$3,IF(AND('Pedido e Cotação'!J103="HPLC",'Pedido e Cotação'!F103=200,Inosina!C93&lt;=50),Inosina!C93*G$7+185,IF(AND('Pedido e Cotação'!J103="RP-OPC",'Pedido e Cotação'!F103=200,Inosina!C93&gt;50,Inosina!C93&lt;=80),Inosina!C93*G$4,IF(AND('Pedido e Cotação'!J103="HPLC",'Pedido e Cotação'!F103=200,Inosina!C93&gt;50,Inosina!C93&lt;=80),Inosina!C93*G$7+185,IF(AND('Pedido e Cotação'!J103="RP-OPC",'Pedido e Cotação'!F103=200,Inosina!C93&gt;80),Inosina!C93*G$5,IF(AND('Pedido e Cotação'!J103="HPLC",'Pedido e Cotação'!F103=200,Inosina!C93&gt;80),Inosina!C93*G$7+185,"")))))))</f>
        <v/>
      </c>
      <c r="O93" s="262" t="str">
        <f aca="false">IF('Pedido e Cotação'!E103="","",IF(AND('Pedido e Cotação'!J103="RP-OPC",'Pedido e Cotação'!F103=1000,Inosina!C93&lt;=50),Inosina!C93*H$3,IF(AND('Pedido e Cotação'!J103="HPLC",'Pedido e Cotação'!F103=1000,Inosina!C93&lt;=50),Inosina!C93*H$7+185,IF(AND('Pedido e Cotação'!J103="RP-OPC",'Pedido e Cotação'!F103=1000,Inosina!C93&gt;50,Inosina!C93&lt;=80),Inosina!C93*H$4,IF(AND('Pedido e Cotação'!J103="HPLC",'Pedido e Cotação'!F103=1000,Inosina!C93&gt;50,Inosina!C93&lt;=80),Inosina!C93*H$7+185,IF(AND('Pedido e Cotação'!J103="RP-OPC",'Pedido e Cotação'!F103=1000,Inosina!C93&gt;80),Inosina!C93*H$5,IF(AND('Pedido e Cotação'!J103="HPLC",'Pedido e Cotação'!F103=1000,Inosina!C93&gt;80),Inosina!C93*H$7+185,"")))))))</f>
        <v/>
      </c>
      <c r="Q93" s="262" t="str">
        <f aca="false">IF('Pedido e Cotação'!E103="","",IF(AND('Pedido e Cotação'!J103="Dessalinizado",'Pedido e Cotação'!F103=10),Inosina!C93*C$7,""))</f>
        <v/>
      </c>
      <c r="R93" s="262" t="str">
        <f aca="false">IF('Pedido e Cotação'!E103="","",IF(AND('Pedido e Cotação'!J103="Dessalinizado",'Pedido e Cotação'!F103=25),Inosina!C93*D$7,""))</f>
        <v/>
      </c>
      <c r="S93" s="262" t="str">
        <f aca="false">IF('Pedido e Cotação'!E103="","",IF(AND('Pedido e Cotação'!J103="Dessalinizado",'Pedido e Cotação'!F103=50),Inosina!C93*E$7,""))</f>
        <v/>
      </c>
      <c r="T93" s="262" t="str">
        <f aca="false">IF('Pedido e Cotação'!E103="","",IF(AND('Pedido e Cotação'!J103="Dessalinizado",'Pedido e Cotação'!F103=100),Inosina!C93*F$7,""))</f>
        <v/>
      </c>
      <c r="U93" s="262" t="str">
        <f aca="false">IF('Pedido e Cotação'!E103="","",IF(AND('Pedido e Cotação'!J103="Dessalinizado",'Pedido e Cotação'!F103=200),Inosina!C93*G$7,""))</f>
        <v/>
      </c>
      <c r="V93" s="262" t="str">
        <f aca="false">IF('Pedido e Cotação'!E103="","",IF(AND('Pedido e Cotação'!J103="Dessalinizado",'Pedido e Cotação'!F103=1000),Inosina!C93*H$7,""))</f>
        <v/>
      </c>
    </row>
    <row r="94" customFormat="false" ht="15.75" hidden="false" customHeight="false" outlineLevel="0" collapsed="false">
      <c r="J94" s="262" t="str">
        <f aca="false">IF('Pedido e Cotação'!E104="","",IF(AND('Pedido e Cotação'!J104="RP-OPC",'Pedido e Cotação'!F104=10,Inosina!C94&lt;=50),Inosina!C94*C$3,IF(AND('Pedido e Cotação'!J104="HPLC",'Pedido e Cotação'!F104=10,Inosina!C94&lt;=50),Inosina!C94*C$7+185,IF(AND('Pedido e Cotação'!J104="RP-OPC",'Pedido e Cotação'!F104=10,Inosina!C94&gt;50,Inosina!C94&lt;=80),Inosina!C94*C$4,IF(AND('Pedido e Cotação'!J104="HPLC",'Pedido e Cotação'!F104=10,Inosina!C94&gt;50,Inosina!C94&lt;=80),Inosina!C94*C$7+185,IF(AND('Pedido e Cotação'!J104="RP-OPC",'Pedido e Cotação'!F104=10,Inosina!C94&gt;80),Inosina!C94*C$5,IF(AND('Pedido e Cotação'!J104="HPLC",'Pedido e Cotação'!F104=10,Inosina!C94&gt;80),Inosina!C94*C$7+185,"")))))))</f>
        <v/>
      </c>
      <c r="K94" s="262" t="str">
        <f aca="false">IF('Pedido e Cotação'!E104="","",IF(AND('Pedido e Cotação'!J104="RP-OPC",'Pedido e Cotação'!F104=25,Inosina!C94&lt;=50),Inosina!C94*D$3,IF(AND('Pedido e Cotação'!J104="HPLC",'Pedido e Cotação'!F104=25,Inosina!C94&lt;=50),Inosina!C94*D$7+185,IF(AND('Pedido e Cotação'!J104="RP-OPC",'Pedido e Cotação'!F104=25,Inosina!C94&gt;50,Inosina!C94&lt;=80),Inosina!C94*D$4,IF(AND('Pedido e Cotação'!J104="HPLC",'Pedido e Cotação'!F104=25,Inosina!C94&gt;50,Inosina!C94&lt;=80),Inosina!C94*D$7+185,IF(AND('Pedido e Cotação'!J104="RP-OPC",'Pedido e Cotação'!F104=25,Inosina!C94&gt;80),Inosina!C94*D$5,IF(AND('Pedido e Cotação'!J104="HPLC",'Pedido e Cotação'!F104=25,Inosina!C94&gt;80),Inosina!C94*D$7+185,"")))))))</f>
        <v/>
      </c>
      <c r="L94" s="262" t="str">
        <f aca="false">IF('Pedido e Cotação'!E104="","",IF(AND('Pedido e Cotação'!J104="RP-OPC",'Pedido e Cotação'!F104=50,Inosina!C94&lt;=50),Inosina!C94*E$3,IF(AND('Pedido e Cotação'!J104="HPLC",'Pedido e Cotação'!F104=50,Inosina!C94&lt;=50),Inosina!C94*E$7+185,IF(AND('Pedido e Cotação'!J104="RP-OPC",'Pedido e Cotação'!F104=50,Inosina!C94&gt;50,Inosina!C94&lt;=80),Inosina!C94*E$4,IF(AND('Pedido e Cotação'!J104="HPLC",'Pedido e Cotação'!F104=50,Inosina!C94&gt;50,Inosina!C94&lt;=80),Inosina!C94*E$7+185,IF(AND('Pedido e Cotação'!J104="RP-OPC",'Pedido e Cotação'!F104=50,Inosina!C94&gt;80),Inosina!C94*E$5,IF(AND('Pedido e Cotação'!J104="HPLC",'Pedido e Cotação'!F104=50,Inosina!C94&gt;80),Inosina!C94*E$7+185,"")))))))</f>
        <v/>
      </c>
      <c r="M94" s="262" t="str">
        <f aca="false">IF('Pedido e Cotação'!E104="","",IF(AND('Pedido e Cotação'!J104="RP-OPC",'Pedido e Cotação'!F104=100,Inosina!C94&lt;=50),Inosina!C94*F$3,IF(AND('Pedido e Cotação'!J104="HPLC",'Pedido e Cotação'!F104=100,Inosina!C94&lt;=50),Inosina!C94*F$7+185,IF(AND('Pedido e Cotação'!J104="RP-OPC",'Pedido e Cotação'!F104=100,Inosina!C94&gt;50,Inosina!C94&lt;=80),Inosina!C94*F$4,IF(AND('Pedido e Cotação'!J104="HPLC",'Pedido e Cotação'!F104=100,Inosina!C94&gt;50,Inosina!C94&lt;=80),Inosina!C94*F$7+185,IF(AND('Pedido e Cotação'!J104="RP-OPC",'Pedido e Cotação'!F104=100,Inosina!C94&gt;80),Inosina!C94*F$5,IF(AND('Pedido e Cotação'!J104="HPLC",'Pedido e Cotação'!F104=100,Inosina!C94&gt;80),Inosina!C94*F$7+185,"")))))))</f>
        <v/>
      </c>
      <c r="N94" s="262" t="str">
        <f aca="false">IF('Pedido e Cotação'!E104="","",IF(AND('Pedido e Cotação'!J104="RP-OPC",'Pedido e Cotação'!F104=200,Inosina!C94&lt;=50),Inosina!C94*G$3,IF(AND('Pedido e Cotação'!J104="HPLC",'Pedido e Cotação'!F104=200,Inosina!C94&lt;=50),Inosina!C94*G$7+185,IF(AND('Pedido e Cotação'!J104="RP-OPC",'Pedido e Cotação'!F104=200,Inosina!C94&gt;50,Inosina!C94&lt;=80),Inosina!C94*G$4,IF(AND('Pedido e Cotação'!J104="HPLC",'Pedido e Cotação'!F104=200,Inosina!C94&gt;50,Inosina!C94&lt;=80),Inosina!C94*G$7+185,IF(AND('Pedido e Cotação'!J104="RP-OPC",'Pedido e Cotação'!F104=200,Inosina!C94&gt;80),Inosina!C94*G$5,IF(AND('Pedido e Cotação'!J104="HPLC",'Pedido e Cotação'!F104=200,Inosina!C94&gt;80),Inosina!C94*G$7+185,"")))))))</f>
        <v/>
      </c>
      <c r="O94" s="262" t="str">
        <f aca="false">IF('Pedido e Cotação'!E104="","",IF(AND('Pedido e Cotação'!J104="RP-OPC",'Pedido e Cotação'!F104=1000,Inosina!C94&lt;=50),Inosina!C94*H$3,IF(AND('Pedido e Cotação'!J104="HPLC",'Pedido e Cotação'!F104=1000,Inosina!C94&lt;=50),Inosina!C94*H$7+185,IF(AND('Pedido e Cotação'!J104="RP-OPC",'Pedido e Cotação'!F104=1000,Inosina!C94&gt;50,Inosina!C94&lt;=80),Inosina!C94*H$4,IF(AND('Pedido e Cotação'!J104="HPLC",'Pedido e Cotação'!F104=1000,Inosina!C94&gt;50,Inosina!C94&lt;=80),Inosina!C94*H$7+185,IF(AND('Pedido e Cotação'!J104="RP-OPC",'Pedido e Cotação'!F104=1000,Inosina!C94&gt;80),Inosina!C94*H$5,IF(AND('Pedido e Cotação'!J104="HPLC",'Pedido e Cotação'!F104=1000,Inosina!C94&gt;80),Inosina!C94*H$7+185,"")))))))</f>
        <v/>
      </c>
      <c r="Q94" s="262" t="str">
        <f aca="false">IF('Pedido e Cotação'!E104="","",IF(AND('Pedido e Cotação'!J104="Dessalinizado",'Pedido e Cotação'!F104=10),Inosina!C94*C$7,""))</f>
        <v/>
      </c>
      <c r="R94" s="262" t="str">
        <f aca="false">IF('Pedido e Cotação'!E104="","",IF(AND('Pedido e Cotação'!J104="Dessalinizado",'Pedido e Cotação'!F104=25),Inosina!C94*D$7,""))</f>
        <v/>
      </c>
      <c r="S94" s="262" t="str">
        <f aca="false">IF('Pedido e Cotação'!E104="","",IF(AND('Pedido e Cotação'!J104="Dessalinizado",'Pedido e Cotação'!F104=50),Inosina!C94*E$7,""))</f>
        <v/>
      </c>
      <c r="T94" s="262" t="str">
        <f aca="false">IF('Pedido e Cotação'!E104="","",IF(AND('Pedido e Cotação'!J104="Dessalinizado",'Pedido e Cotação'!F104=100),Inosina!C94*F$7,""))</f>
        <v/>
      </c>
      <c r="U94" s="262" t="str">
        <f aca="false">IF('Pedido e Cotação'!E104="","",IF(AND('Pedido e Cotação'!J104="Dessalinizado",'Pedido e Cotação'!F104=200),Inosina!C94*G$7,""))</f>
        <v/>
      </c>
      <c r="V94" s="262" t="str">
        <f aca="false">IF('Pedido e Cotação'!E104="","",IF(AND('Pedido e Cotação'!J104="Dessalinizado",'Pedido e Cotação'!F104=1000),Inosina!C94*H$7,""))</f>
        <v/>
      </c>
    </row>
    <row r="95" customFormat="false" ht="15.75" hidden="false" customHeight="false" outlineLevel="0" collapsed="false">
      <c r="J95" s="262" t="str">
        <f aca="false">IF('Pedido e Cotação'!E105="","",IF(AND('Pedido e Cotação'!J105="RP-OPC",'Pedido e Cotação'!F105=10,Inosina!C95&lt;=50),Inosina!C95*C$3,IF(AND('Pedido e Cotação'!J105="HPLC",'Pedido e Cotação'!F105=10,Inosina!C95&lt;=50),Inosina!C95*C$7+185,IF(AND('Pedido e Cotação'!J105="RP-OPC",'Pedido e Cotação'!F105=10,Inosina!C95&gt;50,Inosina!C95&lt;=80),Inosina!C95*C$4,IF(AND('Pedido e Cotação'!J105="HPLC",'Pedido e Cotação'!F105=10,Inosina!C95&gt;50,Inosina!C95&lt;=80),Inosina!C95*C$7+185,IF(AND('Pedido e Cotação'!J105="RP-OPC",'Pedido e Cotação'!F105=10,Inosina!C95&gt;80),Inosina!C95*C$5,IF(AND('Pedido e Cotação'!J105="HPLC",'Pedido e Cotação'!F105=10,Inosina!C95&gt;80),Inosina!C95*C$7+185,"")))))))</f>
        <v/>
      </c>
      <c r="K95" s="262" t="str">
        <f aca="false">IF('Pedido e Cotação'!E105="","",IF(AND('Pedido e Cotação'!J105="RP-OPC",'Pedido e Cotação'!F105=25,Inosina!C95&lt;=50),Inosina!C95*D$3,IF(AND('Pedido e Cotação'!J105="HPLC",'Pedido e Cotação'!F105=25,Inosina!C95&lt;=50),Inosina!C95*D$7+185,IF(AND('Pedido e Cotação'!J105="RP-OPC",'Pedido e Cotação'!F105=25,Inosina!C95&gt;50,Inosina!C95&lt;=80),Inosina!C95*D$4,IF(AND('Pedido e Cotação'!J105="HPLC",'Pedido e Cotação'!F105=25,Inosina!C95&gt;50,Inosina!C95&lt;=80),Inosina!C95*D$7+185,IF(AND('Pedido e Cotação'!J105="RP-OPC",'Pedido e Cotação'!F105=25,Inosina!C95&gt;80),Inosina!C95*D$5,IF(AND('Pedido e Cotação'!J105="HPLC",'Pedido e Cotação'!F105=25,Inosina!C95&gt;80),Inosina!C95*D$7+185,"")))))))</f>
        <v/>
      </c>
      <c r="L95" s="262" t="str">
        <f aca="false">IF('Pedido e Cotação'!E105="","",IF(AND('Pedido e Cotação'!J105="RP-OPC",'Pedido e Cotação'!F105=50,Inosina!C95&lt;=50),Inosina!C95*E$3,IF(AND('Pedido e Cotação'!J105="HPLC",'Pedido e Cotação'!F105=50,Inosina!C95&lt;=50),Inosina!C95*E$7+185,IF(AND('Pedido e Cotação'!J105="RP-OPC",'Pedido e Cotação'!F105=50,Inosina!C95&gt;50,Inosina!C95&lt;=80),Inosina!C95*E$4,IF(AND('Pedido e Cotação'!J105="HPLC",'Pedido e Cotação'!F105=50,Inosina!C95&gt;50,Inosina!C95&lt;=80),Inosina!C95*E$7+185,IF(AND('Pedido e Cotação'!J105="RP-OPC",'Pedido e Cotação'!F105=50,Inosina!C95&gt;80),Inosina!C95*E$5,IF(AND('Pedido e Cotação'!J105="HPLC",'Pedido e Cotação'!F105=50,Inosina!C95&gt;80),Inosina!C95*E$7+185,"")))))))</f>
        <v/>
      </c>
      <c r="M95" s="262" t="str">
        <f aca="false">IF('Pedido e Cotação'!E105="","",IF(AND('Pedido e Cotação'!J105="RP-OPC",'Pedido e Cotação'!F105=100,Inosina!C95&lt;=50),Inosina!C95*F$3,IF(AND('Pedido e Cotação'!J105="HPLC",'Pedido e Cotação'!F105=100,Inosina!C95&lt;=50),Inosina!C95*F$7+185,IF(AND('Pedido e Cotação'!J105="RP-OPC",'Pedido e Cotação'!F105=100,Inosina!C95&gt;50,Inosina!C95&lt;=80),Inosina!C95*F$4,IF(AND('Pedido e Cotação'!J105="HPLC",'Pedido e Cotação'!F105=100,Inosina!C95&gt;50,Inosina!C95&lt;=80),Inosina!C95*F$7+185,IF(AND('Pedido e Cotação'!J105="RP-OPC",'Pedido e Cotação'!F105=100,Inosina!C95&gt;80),Inosina!C95*F$5,IF(AND('Pedido e Cotação'!J105="HPLC",'Pedido e Cotação'!F105=100,Inosina!C95&gt;80),Inosina!C95*F$7+185,"")))))))</f>
        <v/>
      </c>
      <c r="N95" s="262" t="str">
        <f aca="false">IF('Pedido e Cotação'!E105="","",IF(AND('Pedido e Cotação'!J105="RP-OPC",'Pedido e Cotação'!F105=200,Inosina!C95&lt;=50),Inosina!C95*G$3,IF(AND('Pedido e Cotação'!J105="HPLC",'Pedido e Cotação'!F105=200,Inosina!C95&lt;=50),Inosina!C95*G$7+185,IF(AND('Pedido e Cotação'!J105="RP-OPC",'Pedido e Cotação'!F105=200,Inosina!C95&gt;50,Inosina!C95&lt;=80),Inosina!C95*G$4,IF(AND('Pedido e Cotação'!J105="HPLC",'Pedido e Cotação'!F105=200,Inosina!C95&gt;50,Inosina!C95&lt;=80),Inosina!C95*G$7+185,IF(AND('Pedido e Cotação'!J105="RP-OPC",'Pedido e Cotação'!F105=200,Inosina!C95&gt;80),Inosina!C95*G$5,IF(AND('Pedido e Cotação'!J105="HPLC",'Pedido e Cotação'!F105=200,Inosina!C95&gt;80),Inosina!C95*G$7+185,"")))))))</f>
        <v/>
      </c>
      <c r="O95" s="262" t="str">
        <f aca="false">IF('Pedido e Cotação'!E105="","",IF(AND('Pedido e Cotação'!J105="RP-OPC",'Pedido e Cotação'!F105=1000,Inosina!C95&lt;=50),Inosina!C95*H$3,IF(AND('Pedido e Cotação'!J105="HPLC",'Pedido e Cotação'!F105=1000,Inosina!C95&lt;=50),Inosina!C95*H$7+185,IF(AND('Pedido e Cotação'!J105="RP-OPC",'Pedido e Cotação'!F105=1000,Inosina!C95&gt;50,Inosina!C95&lt;=80),Inosina!C95*H$4,IF(AND('Pedido e Cotação'!J105="HPLC",'Pedido e Cotação'!F105=1000,Inosina!C95&gt;50,Inosina!C95&lt;=80),Inosina!C95*H$7+185,IF(AND('Pedido e Cotação'!J105="RP-OPC",'Pedido e Cotação'!F105=1000,Inosina!C95&gt;80),Inosina!C95*H$5,IF(AND('Pedido e Cotação'!J105="HPLC",'Pedido e Cotação'!F105=1000,Inosina!C95&gt;80),Inosina!C95*H$7+185,"")))))))</f>
        <v/>
      </c>
      <c r="Q95" s="262" t="str">
        <f aca="false">IF('Pedido e Cotação'!E105="","",IF(AND('Pedido e Cotação'!J105="Dessalinizado",'Pedido e Cotação'!F105=10),Inosina!C95*C$7,""))</f>
        <v/>
      </c>
      <c r="R95" s="262" t="str">
        <f aca="false">IF('Pedido e Cotação'!E105="","",IF(AND('Pedido e Cotação'!J105="Dessalinizado",'Pedido e Cotação'!F105=25),Inosina!C95*D$7,""))</f>
        <v/>
      </c>
      <c r="S95" s="262" t="str">
        <f aca="false">IF('Pedido e Cotação'!E105="","",IF(AND('Pedido e Cotação'!J105="Dessalinizado",'Pedido e Cotação'!F105=50),Inosina!C95*E$7,""))</f>
        <v/>
      </c>
      <c r="T95" s="262" t="str">
        <f aca="false">IF('Pedido e Cotação'!E105="","",IF(AND('Pedido e Cotação'!J105="Dessalinizado",'Pedido e Cotação'!F105=100),Inosina!C95*F$7,""))</f>
        <v/>
      </c>
      <c r="U95" s="262" t="str">
        <f aca="false">IF('Pedido e Cotação'!E105="","",IF(AND('Pedido e Cotação'!J105="Dessalinizado",'Pedido e Cotação'!F105=200),Inosina!C95*G$7,""))</f>
        <v/>
      </c>
      <c r="V95" s="262" t="str">
        <f aca="false">IF('Pedido e Cotação'!E105="","",IF(AND('Pedido e Cotação'!J105="Dessalinizado",'Pedido e Cotação'!F105=1000),Inosina!C95*H$7,""))</f>
        <v/>
      </c>
    </row>
    <row r="96" customFormat="false" ht="15.75" hidden="false" customHeight="false" outlineLevel="0" collapsed="false">
      <c r="J96" s="262" t="str">
        <f aca="false">IF('Pedido e Cotação'!E106="","",IF(AND('Pedido e Cotação'!J106="RP-OPC",'Pedido e Cotação'!F106=10,Inosina!C96&lt;=50),Inosina!C96*C$3,IF(AND('Pedido e Cotação'!J106="HPLC",'Pedido e Cotação'!F106=10,Inosina!C96&lt;=50),Inosina!C96*C$7+185,IF(AND('Pedido e Cotação'!J106="RP-OPC",'Pedido e Cotação'!F106=10,Inosina!C96&gt;50,Inosina!C96&lt;=80),Inosina!C96*C$4,IF(AND('Pedido e Cotação'!J106="HPLC",'Pedido e Cotação'!F106=10,Inosina!C96&gt;50,Inosina!C96&lt;=80),Inosina!C96*C$7+185,IF(AND('Pedido e Cotação'!J106="RP-OPC",'Pedido e Cotação'!F106=10,Inosina!C96&gt;80),Inosina!C96*C$5,IF(AND('Pedido e Cotação'!J106="HPLC",'Pedido e Cotação'!F106=10,Inosina!C96&gt;80),Inosina!C96*C$7+185,"")))))))</f>
        <v/>
      </c>
      <c r="K96" s="262" t="str">
        <f aca="false">IF('Pedido e Cotação'!E106="","",IF(AND('Pedido e Cotação'!J106="RP-OPC",'Pedido e Cotação'!F106=25,Inosina!C96&lt;=50),Inosina!C96*D$3,IF(AND('Pedido e Cotação'!J106="HPLC",'Pedido e Cotação'!F106=25,Inosina!C96&lt;=50),Inosina!C96*D$7+185,IF(AND('Pedido e Cotação'!J106="RP-OPC",'Pedido e Cotação'!F106=25,Inosina!C96&gt;50,Inosina!C96&lt;=80),Inosina!C96*D$4,IF(AND('Pedido e Cotação'!J106="HPLC",'Pedido e Cotação'!F106=25,Inosina!C96&gt;50,Inosina!C96&lt;=80),Inosina!C96*D$7+185,IF(AND('Pedido e Cotação'!J106="RP-OPC",'Pedido e Cotação'!F106=25,Inosina!C96&gt;80),Inosina!C96*D$5,IF(AND('Pedido e Cotação'!J106="HPLC",'Pedido e Cotação'!F106=25,Inosina!C96&gt;80),Inosina!C96*D$7+185,"")))))))</f>
        <v/>
      </c>
      <c r="L96" s="262" t="str">
        <f aca="false">IF('Pedido e Cotação'!E106="","",IF(AND('Pedido e Cotação'!J106="RP-OPC",'Pedido e Cotação'!F106=50,Inosina!C96&lt;=50),Inosina!C96*E$3,IF(AND('Pedido e Cotação'!J106="HPLC",'Pedido e Cotação'!F106=50,Inosina!C96&lt;=50),Inosina!C96*E$7+185,IF(AND('Pedido e Cotação'!J106="RP-OPC",'Pedido e Cotação'!F106=50,Inosina!C96&gt;50,Inosina!C96&lt;=80),Inosina!C96*E$4,IF(AND('Pedido e Cotação'!J106="HPLC",'Pedido e Cotação'!F106=50,Inosina!C96&gt;50,Inosina!C96&lt;=80),Inosina!C96*E$7+185,IF(AND('Pedido e Cotação'!J106="RP-OPC",'Pedido e Cotação'!F106=50,Inosina!C96&gt;80),Inosina!C96*E$5,IF(AND('Pedido e Cotação'!J106="HPLC",'Pedido e Cotação'!F106=50,Inosina!C96&gt;80),Inosina!C96*E$7+185,"")))))))</f>
        <v/>
      </c>
      <c r="M96" s="262" t="str">
        <f aca="false">IF('Pedido e Cotação'!E106="","",IF(AND('Pedido e Cotação'!J106="RP-OPC",'Pedido e Cotação'!F106=100,Inosina!C96&lt;=50),Inosina!C96*F$3,IF(AND('Pedido e Cotação'!J106="HPLC",'Pedido e Cotação'!F106=100,Inosina!C96&lt;=50),Inosina!C96*F$7+185,IF(AND('Pedido e Cotação'!J106="RP-OPC",'Pedido e Cotação'!F106=100,Inosina!C96&gt;50,Inosina!C96&lt;=80),Inosina!C96*F$4,IF(AND('Pedido e Cotação'!J106="HPLC",'Pedido e Cotação'!F106=100,Inosina!C96&gt;50,Inosina!C96&lt;=80),Inosina!C96*F$7+185,IF(AND('Pedido e Cotação'!J106="RP-OPC",'Pedido e Cotação'!F106=100,Inosina!C96&gt;80),Inosina!C96*F$5,IF(AND('Pedido e Cotação'!J106="HPLC",'Pedido e Cotação'!F106=100,Inosina!C96&gt;80),Inosina!C96*F$7+185,"")))))))</f>
        <v/>
      </c>
      <c r="N96" s="262" t="str">
        <f aca="false">IF('Pedido e Cotação'!E106="","",IF(AND('Pedido e Cotação'!J106="RP-OPC",'Pedido e Cotação'!F106=200,Inosina!C96&lt;=50),Inosina!C96*G$3,IF(AND('Pedido e Cotação'!J106="HPLC",'Pedido e Cotação'!F106=200,Inosina!C96&lt;=50),Inosina!C96*G$7+185,IF(AND('Pedido e Cotação'!J106="RP-OPC",'Pedido e Cotação'!F106=200,Inosina!C96&gt;50,Inosina!C96&lt;=80),Inosina!C96*G$4,IF(AND('Pedido e Cotação'!J106="HPLC",'Pedido e Cotação'!F106=200,Inosina!C96&gt;50,Inosina!C96&lt;=80),Inosina!C96*G$7+185,IF(AND('Pedido e Cotação'!J106="RP-OPC",'Pedido e Cotação'!F106=200,Inosina!C96&gt;80),Inosina!C96*G$5,IF(AND('Pedido e Cotação'!J106="HPLC",'Pedido e Cotação'!F106=200,Inosina!C96&gt;80),Inosina!C96*G$7+185,"")))))))</f>
        <v/>
      </c>
      <c r="O96" s="262" t="str">
        <f aca="false">IF('Pedido e Cotação'!E106="","",IF(AND('Pedido e Cotação'!J106="RP-OPC",'Pedido e Cotação'!F106=1000,Inosina!C96&lt;=50),Inosina!C96*H$3,IF(AND('Pedido e Cotação'!J106="HPLC",'Pedido e Cotação'!F106=1000,Inosina!C96&lt;=50),Inosina!C96*H$7+185,IF(AND('Pedido e Cotação'!J106="RP-OPC",'Pedido e Cotação'!F106=1000,Inosina!C96&gt;50,Inosina!C96&lt;=80),Inosina!C96*H$4,IF(AND('Pedido e Cotação'!J106="HPLC",'Pedido e Cotação'!F106=1000,Inosina!C96&gt;50,Inosina!C96&lt;=80),Inosina!C96*H$7+185,IF(AND('Pedido e Cotação'!J106="RP-OPC",'Pedido e Cotação'!F106=1000,Inosina!C96&gt;80),Inosina!C96*H$5,IF(AND('Pedido e Cotação'!J106="HPLC",'Pedido e Cotação'!F106=1000,Inosina!C96&gt;80),Inosina!C96*H$7+185,"")))))))</f>
        <v/>
      </c>
      <c r="Q96" s="262" t="str">
        <f aca="false">IF('Pedido e Cotação'!E106="","",IF(AND('Pedido e Cotação'!J106="Dessalinizado",'Pedido e Cotação'!F106=10),Inosina!C96*C$7,""))</f>
        <v/>
      </c>
      <c r="R96" s="262" t="str">
        <f aca="false">IF('Pedido e Cotação'!E106="","",IF(AND('Pedido e Cotação'!J106="Dessalinizado",'Pedido e Cotação'!F106=25),Inosina!C96*D$7,""))</f>
        <v/>
      </c>
      <c r="S96" s="262" t="str">
        <f aca="false">IF('Pedido e Cotação'!E106="","",IF(AND('Pedido e Cotação'!J106="Dessalinizado",'Pedido e Cotação'!F106=50),Inosina!C96*E$7,""))</f>
        <v/>
      </c>
      <c r="T96" s="262" t="str">
        <f aca="false">IF('Pedido e Cotação'!E106="","",IF(AND('Pedido e Cotação'!J106="Dessalinizado",'Pedido e Cotação'!F106=100),Inosina!C96*F$7,""))</f>
        <v/>
      </c>
      <c r="U96" s="262" t="str">
        <f aca="false">IF('Pedido e Cotação'!E106="","",IF(AND('Pedido e Cotação'!J106="Dessalinizado",'Pedido e Cotação'!F106=200),Inosina!C96*G$7,""))</f>
        <v/>
      </c>
      <c r="V96" s="262" t="str">
        <f aca="false">IF('Pedido e Cotação'!E106="","",IF(AND('Pedido e Cotação'!J106="Dessalinizado",'Pedido e Cotação'!F106=1000),Inosina!C96*H$7,""))</f>
        <v/>
      </c>
    </row>
    <row r="97" customFormat="false" ht="15.75" hidden="false" customHeight="false" outlineLevel="0" collapsed="false">
      <c r="J97" s="262" t="str">
        <f aca="false">IF('Pedido e Cotação'!E107="","",IF(AND('Pedido e Cotação'!J107="RP-OPC",'Pedido e Cotação'!F107=10,Inosina!C97&lt;=50),Inosina!C97*C$3,IF(AND('Pedido e Cotação'!J107="HPLC",'Pedido e Cotação'!F107=10,Inosina!C97&lt;=50),Inosina!C97*C$7+185,IF(AND('Pedido e Cotação'!J107="RP-OPC",'Pedido e Cotação'!F107=10,Inosina!C97&gt;50,Inosina!C97&lt;=80),Inosina!C97*C$4,IF(AND('Pedido e Cotação'!J107="HPLC",'Pedido e Cotação'!F107=10,Inosina!C97&gt;50,Inosina!C97&lt;=80),Inosina!C97*C$7+185,IF(AND('Pedido e Cotação'!J107="RP-OPC",'Pedido e Cotação'!F107=10,Inosina!C97&gt;80),Inosina!C97*C$5,IF(AND('Pedido e Cotação'!J107="HPLC",'Pedido e Cotação'!F107=10,Inosina!C97&gt;80),Inosina!C97*C$7+185,"")))))))</f>
        <v/>
      </c>
      <c r="K97" s="262" t="str">
        <f aca="false">IF('Pedido e Cotação'!E107="","",IF(AND('Pedido e Cotação'!J107="RP-OPC",'Pedido e Cotação'!F107=25,Inosina!C97&lt;=50),Inosina!C97*D$3,IF(AND('Pedido e Cotação'!J107="HPLC",'Pedido e Cotação'!F107=25,Inosina!C97&lt;=50),Inosina!C97*D$7+185,IF(AND('Pedido e Cotação'!J107="RP-OPC",'Pedido e Cotação'!F107=25,Inosina!C97&gt;50,Inosina!C97&lt;=80),Inosina!C97*D$4,IF(AND('Pedido e Cotação'!J107="HPLC",'Pedido e Cotação'!F107=25,Inosina!C97&gt;50,Inosina!C97&lt;=80),Inosina!C97*D$7+185,IF(AND('Pedido e Cotação'!J107="RP-OPC",'Pedido e Cotação'!F107=25,Inosina!C97&gt;80),Inosina!C97*D$5,IF(AND('Pedido e Cotação'!J107="HPLC",'Pedido e Cotação'!F107=25,Inosina!C97&gt;80),Inosina!C97*D$7+185,"")))))))</f>
        <v/>
      </c>
      <c r="L97" s="262" t="str">
        <f aca="false">IF('Pedido e Cotação'!E107="","",IF(AND('Pedido e Cotação'!J107="RP-OPC",'Pedido e Cotação'!F107=50,Inosina!C97&lt;=50),Inosina!C97*E$3,IF(AND('Pedido e Cotação'!J107="HPLC",'Pedido e Cotação'!F107=50,Inosina!C97&lt;=50),Inosina!C97*E$7+185,IF(AND('Pedido e Cotação'!J107="RP-OPC",'Pedido e Cotação'!F107=50,Inosina!C97&gt;50,Inosina!C97&lt;=80),Inosina!C97*E$4,IF(AND('Pedido e Cotação'!J107="HPLC",'Pedido e Cotação'!F107=50,Inosina!C97&gt;50,Inosina!C97&lt;=80),Inosina!C97*E$7+185,IF(AND('Pedido e Cotação'!J107="RP-OPC",'Pedido e Cotação'!F107=50,Inosina!C97&gt;80),Inosina!C97*E$5,IF(AND('Pedido e Cotação'!J107="HPLC",'Pedido e Cotação'!F107=50,Inosina!C97&gt;80),Inosina!C97*E$7+185,"")))))))</f>
        <v/>
      </c>
      <c r="M97" s="262" t="str">
        <f aca="false">IF('Pedido e Cotação'!E107="","",IF(AND('Pedido e Cotação'!J107="RP-OPC",'Pedido e Cotação'!F107=100,Inosina!C97&lt;=50),Inosina!C97*F$3,IF(AND('Pedido e Cotação'!J107="HPLC",'Pedido e Cotação'!F107=100,Inosina!C97&lt;=50),Inosina!C97*F$7+185,IF(AND('Pedido e Cotação'!J107="RP-OPC",'Pedido e Cotação'!F107=100,Inosina!C97&gt;50,Inosina!C97&lt;=80),Inosina!C97*F$4,IF(AND('Pedido e Cotação'!J107="HPLC",'Pedido e Cotação'!F107=100,Inosina!C97&gt;50,Inosina!C97&lt;=80),Inosina!C97*F$7+185,IF(AND('Pedido e Cotação'!J107="RP-OPC",'Pedido e Cotação'!F107=100,Inosina!C97&gt;80),Inosina!C97*F$5,IF(AND('Pedido e Cotação'!J107="HPLC",'Pedido e Cotação'!F107=100,Inosina!C97&gt;80),Inosina!C97*F$7+185,"")))))))</f>
        <v/>
      </c>
      <c r="N97" s="262" t="str">
        <f aca="false">IF('Pedido e Cotação'!E107="","",IF(AND('Pedido e Cotação'!J107="RP-OPC",'Pedido e Cotação'!F107=200,Inosina!C97&lt;=50),Inosina!C97*G$3,IF(AND('Pedido e Cotação'!J107="HPLC",'Pedido e Cotação'!F107=200,Inosina!C97&lt;=50),Inosina!C97*G$7+185,IF(AND('Pedido e Cotação'!J107="RP-OPC",'Pedido e Cotação'!F107=200,Inosina!C97&gt;50,Inosina!C97&lt;=80),Inosina!C97*G$4,IF(AND('Pedido e Cotação'!J107="HPLC",'Pedido e Cotação'!F107=200,Inosina!C97&gt;50,Inosina!C97&lt;=80),Inosina!C97*G$7+185,IF(AND('Pedido e Cotação'!J107="RP-OPC",'Pedido e Cotação'!F107=200,Inosina!C97&gt;80),Inosina!C97*G$5,IF(AND('Pedido e Cotação'!J107="HPLC",'Pedido e Cotação'!F107=200,Inosina!C97&gt;80),Inosina!C97*G$7+185,"")))))))</f>
        <v/>
      </c>
      <c r="O97" s="262" t="str">
        <f aca="false">IF('Pedido e Cotação'!E107="","",IF(AND('Pedido e Cotação'!J107="RP-OPC",'Pedido e Cotação'!F107=1000,Inosina!C97&lt;=50),Inosina!C97*H$3,IF(AND('Pedido e Cotação'!J107="HPLC",'Pedido e Cotação'!F107=1000,Inosina!C97&lt;=50),Inosina!C97*H$7+185,IF(AND('Pedido e Cotação'!J107="RP-OPC",'Pedido e Cotação'!F107=1000,Inosina!C97&gt;50,Inosina!C97&lt;=80),Inosina!C97*H$4,IF(AND('Pedido e Cotação'!J107="HPLC",'Pedido e Cotação'!F107=1000,Inosina!C97&gt;50,Inosina!C97&lt;=80),Inosina!C97*H$7+185,IF(AND('Pedido e Cotação'!J107="RP-OPC",'Pedido e Cotação'!F107=1000,Inosina!C97&gt;80),Inosina!C97*H$5,IF(AND('Pedido e Cotação'!J107="HPLC",'Pedido e Cotação'!F107=1000,Inosina!C97&gt;80),Inosina!C97*H$7+185,"")))))))</f>
        <v/>
      </c>
      <c r="Q97" s="262" t="str">
        <f aca="false">IF('Pedido e Cotação'!E107="","",IF(AND('Pedido e Cotação'!J107="Dessalinizado",'Pedido e Cotação'!F107=10),Inosina!C97*C$7,""))</f>
        <v/>
      </c>
      <c r="R97" s="262" t="str">
        <f aca="false">IF('Pedido e Cotação'!E107="","",IF(AND('Pedido e Cotação'!J107="Dessalinizado",'Pedido e Cotação'!F107=25),Inosina!C97*D$7,""))</f>
        <v/>
      </c>
      <c r="S97" s="262" t="str">
        <f aca="false">IF('Pedido e Cotação'!E107="","",IF(AND('Pedido e Cotação'!J107="Dessalinizado",'Pedido e Cotação'!F107=50),Inosina!C97*E$7,""))</f>
        <v/>
      </c>
      <c r="T97" s="262" t="str">
        <f aca="false">IF('Pedido e Cotação'!E107="","",IF(AND('Pedido e Cotação'!J107="Dessalinizado",'Pedido e Cotação'!F107=100),Inosina!C97*F$7,""))</f>
        <v/>
      </c>
      <c r="U97" s="262" t="str">
        <f aca="false">IF('Pedido e Cotação'!E107="","",IF(AND('Pedido e Cotação'!J107="Dessalinizado",'Pedido e Cotação'!F107=200),Inosina!C97*G$7,""))</f>
        <v/>
      </c>
      <c r="V97" s="262" t="str">
        <f aca="false">IF('Pedido e Cotação'!E107="","",IF(AND('Pedido e Cotação'!J107="Dessalinizado",'Pedido e Cotação'!F107=1000),Inosina!C97*H$7,""))</f>
        <v/>
      </c>
    </row>
    <row r="98" customFormat="false" ht="15.75" hidden="false" customHeight="false" outlineLevel="0" collapsed="false">
      <c r="J98" s="262" t="str">
        <f aca="false">IF('Pedido e Cotação'!E108="","",IF(AND('Pedido e Cotação'!J108="RP-OPC",'Pedido e Cotação'!F108=10,Inosina!C98&lt;=50),Inosina!C98*C$3,IF(AND('Pedido e Cotação'!J108="HPLC",'Pedido e Cotação'!F108=10,Inosina!C98&lt;=50),Inosina!C98*C$7+185,IF(AND('Pedido e Cotação'!J108="RP-OPC",'Pedido e Cotação'!F108=10,Inosina!C98&gt;50,Inosina!C98&lt;=80),Inosina!C98*C$4,IF(AND('Pedido e Cotação'!J108="HPLC",'Pedido e Cotação'!F108=10,Inosina!C98&gt;50,Inosina!C98&lt;=80),Inosina!C98*C$7+185,IF(AND('Pedido e Cotação'!J108="RP-OPC",'Pedido e Cotação'!F108=10,Inosina!C98&gt;80),Inosina!C98*C$5,IF(AND('Pedido e Cotação'!J108="HPLC",'Pedido e Cotação'!F108=10,Inosina!C98&gt;80),Inosina!C98*C$7+185,"")))))))</f>
        <v/>
      </c>
      <c r="K98" s="262" t="str">
        <f aca="false">IF('Pedido e Cotação'!E108="","",IF(AND('Pedido e Cotação'!J108="RP-OPC",'Pedido e Cotação'!F108=25,Inosina!C98&lt;=50),Inosina!C98*D$3,IF(AND('Pedido e Cotação'!J108="HPLC",'Pedido e Cotação'!F108=25,Inosina!C98&lt;=50),Inosina!C98*D$7+185,IF(AND('Pedido e Cotação'!J108="RP-OPC",'Pedido e Cotação'!F108=25,Inosina!C98&gt;50,Inosina!C98&lt;=80),Inosina!C98*D$4,IF(AND('Pedido e Cotação'!J108="HPLC",'Pedido e Cotação'!F108=25,Inosina!C98&gt;50,Inosina!C98&lt;=80),Inosina!C98*D$7+185,IF(AND('Pedido e Cotação'!J108="RP-OPC",'Pedido e Cotação'!F108=25,Inosina!C98&gt;80),Inosina!C98*D$5,IF(AND('Pedido e Cotação'!J108="HPLC",'Pedido e Cotação'!F108=25,Inosina!C98&gt;80),Inosina!C98*D$7+185,"")))))))</f>
        <v/>
      </c>
      <c r="L98" s="262" t="str">
        <f aca="false">IF('Pedido e Cotação'!E108="","",IF(AND('Pedido e Cotação'!J108="RP-OPC",'Pedido e Cotação'!F108=50,Inosina!C98&lt;=50),Inosina!C98*E$3,IF(AND('Pedido e Cotação'!J108="HPLC",'Pedido e Cotação'!F108=50,Inosina!C98&lt;=50),Inosina!C98*E$7+185,IF(AND('Pedido e Cotação'!J108="RP-OPC",'Pedido e Cotação'!F108=50,Inosina!C98&gt;50,Inosina!C98&lt;=80),Inosina!C98*E$4,IF(AND('Pedido e Cotação'!J108="HPLC",'Pedido e Cotação'!F108=50,Inosina!C98&gt;50,Inosina!C98&lt;=80),Inosina!C98*E$7+185,IF(AND('Pedido e Cotação'!J108="RP-OPC",'Pedido e Cotação'!F108=50,Inosina!C98&gt;80),Inosina!C98*E$5,IF(AND('Pedido e Cotação'!J108="HPLC",'Pedido e Cotação'!F108=50,Inosina!C98&gt;80),Inosina!C98*E$7+185,"")))))))</f>
        <v/>
      </c>
      <c r="M98" s="262" t="str">
        <f aca="false">IF('Pedido e Cotação'!E108="","",IF(AND('Pedido e Cotação'!J108="RP-OPC",'Pedido e Cotação'!F108=100,Inosina!C98&lt;=50),Inosina!C98*F$3,IF(AND('Pedido e Cotação'!J108="HPLC",'Pedido e Cotação'!F108=100,Inosina!C98&lt;=50),Inosina!C98*F$7+185,IF(AND('Pedido e Cotação'!J108="RP-OPC",'Pedido e Cotação'!F108=100,Inosina!C98&gt;50,Inosina!C98&lt;=80),Inosina!C98*F$4,IF(AND('Pedido e Cotação'!J108="HPLC",'Pedido e Cotação'!F108=100,Inosina!C98&gt;50,Inosina!C98&lt;=80),Inosina!C98*F$7+185,IF(AND('Pedido e Cotação'!J108="RP-OPC",'Pedido e Cotação'!F108=100,Inosina!C98&gt;80),Inosina!C98*F$5,IF(AND('Pedido e Cotação'!J108="HPLC",'Pedido e Cotação'!F108=100,Inosina!C98&gt;80),Inosina!C98*F$7+185,"")))))))</f>
        <v/>
      </c>
      <c r="N98" s="262" t="str">
        <f aca="false">IF('Pedido e Cotação'!E108="","",IF(AND('Pedido e Cotação'!J108="RP-OPC",'Pedido e Cotação'!F108=200,Inosina!C98&lt;=50),Inosina!C98*G$3,IF(AND('Pedido e Cotação'!J108="HPLC",'Pedido e Cotação'!F108=200,Inosina!C98&lt;=50),Inosina!C98*G$7+185,IF(AND('Pedido e Cotação'!J108="RP-OPC",'Pedido e Cotação'!F108=200,Inosina!C98&gt;50,Inosina!C98&lt;=80),Inosina!C98*G$4,IF(AND('Pedido e Cotação'!J108="HPLC",'Pedido e Cotação'!F108=200,Inosina!C98&gt;50,Inosina!C98&lt;=80),Inosina!C98*G$7+185,IF(AND('Pedido e Cotação'!J108="RP-OPC",'Pedido e Cotação'!F108=200,Inosina!C98&gt;80),Inosina!C98*G$5,IF(AND('Pedido e Cotação'!J108="HPLC",'Pedido e Cotação'!F108=200,Inosina!C98&gt;80),Inosina!C98*G$7+185,"")))))))</f>
        <v/>
      </c>
      <c r="O98" s="262" t="str">
        <f aca="false">IF('Pedido e Cotação'!E108="","",IF(AND('Pedido e Cotação'!J108="RP-OPC",'Pedido e Cotação'!F108=1000,Inosina!C98&lt;=50),Inosina!C98*H$3,IF(AND('Pedido e Cotação'!J108="HPLC",'Pedido e Cotação'!F108=1000,Inosina!C98&lt;=50),Inosina!C98*H$7+185,IF(AND('Pedido e Cotação'!J108="RP-OPC",'Pedido e Cotação'!F108=1000,Inosina!C98&gt;50,Inosina!C98&lt;=80),Inosina!C98*H$4,IF(AND('Pedido e Cotação'!J108="HPLC",'Pedido e Cotação'!F108=1000,Inosina!C98&gt;50,Inosina!C98&lt;=80),Inosina!C98*H$7+185,IF(AND('Pedido e Cotação'!J108="RP-OPC",'Pedido e Cotação'!F108=1000,Inosina!C98&gt;80),Inosina!C98*H$5,IF(AND('Pedido e Cotação'!J108="HPLC",'Pedido e Cotação'!F108=1000,Inosina!C98&gt;80),Inosina!C98*H$7+185,"")))))))</f>
        <v/>
      </c>
      <c r="Q98" s="262" t="str">
        <f aca="false">IF('Pedido e Cotação'!E108="","",IF(AND('Pedido e Cotação'!J108="Dessalinizado",'Pedido e Cotação'!F108=10),Inosina!C98*C$7,""))</f>
        <v/>
      </c>
      <c r="R98" s="262" t="str">
        <f aca="false">IF('Pedido e Cotação'!E108="","",IF(AND('Pedido e Cotação'!J108="Dessalinizado",'Pedido e Cotação'!F108=25),Inosina!C98*D$7,""))</f>
        <v/>
      </c>
      <c r="S98" s="262" t="str">
        <f aca="false">IF('Pedido e Cotação'!E108="","",IF(AND('Pedido e Cotação'!J108="Dessalinizado",'Pedido e Cotação'!F108=50),Inosina!C98*E$7,""))</f>
        <v/>
      </c>
      <c r="T98" s="262" t="str">
        <f aca="false">IF('Pedido e Cotação'!E108="","",IF(AND('Pedido e Cotação'!J108="Dessalinizado",'Pedido e Cotação'!F108=100),Inosina!C98*F$7,""))</f>
        <v/>
      </c>
      <c r="U98" s="262" t="str">
        <f aca="false">IF('Pedido e Cotação'!E108="","",IF(AND('Pedido e Cotação'!J108="Dessalinizado",'Pedido e Cotação'!F108=200),Inosina!C98*G$7,""))</f>
        <v/>
      </c>
      <c r="V98" s="262" t="str">
        <f aca="false">IF('Pedido e Cotação'!E108="","",IF(AND('Pedido e Cotação'!J108="Dessalinizado",'Pedido e Cotação'!F108=1000),Inosina!C98*H$7,""))</f>
        <v/>
      </c>
    </row>
    <row r="99" customFormat="false" ht="15.75" hidden="false" customHeight="false" outlineLevel="0" collapsed="false">
      <c r="J99" s="262" t="str">
        <f aca="false">IF('Pedido e Cotação'!E109="","",IF(AND('Pedido e Cotação'!J109="RP-OPC",'Pedido e Cotação'!F109=10,Inosina!C99&lt;=50),Inosina!C99*C$3,IF(AND('Pedido e Cotação'!J109="HPLC",'Pedido e Cotação'!F109=10,Inosina!C99&lt;=50),Inosina!C99*C$7+185,IF(AND('Pedido e Cotação'!J109="RP-OPC",'Pedido e Cotação'!F109=10,Inosina!C99&gt;50,Inosina!C99&lt;=80),Inosina!C99*C$4,IF(AND('Pedido e Cotação'!J109="HPLC",'Pedido e Cotação'!F109=10,Inosina!C99&gt;50,Inosina!C99&lt;=80),Inosina!C99*C$7+185,IF(AND('Pedido e Cotação'!J109="RP-OPC",'Pedido e Cotação'!F109=10,Inosina!C99&gt;80),Inosina!C99*C$5,IF(AND('Pedido e Cotação'!J109="HPLC",'Pedido e Cotação'!F109=10,Inosina!C99&gt;80),Inosina!C99*C$7+185,"")))))))</f>
        <v/>
      </c>
      <c r="K99" s="262" t="str">
        <f aca="false">IF('Pedido e Cotação'!E109="","",IF(AND('Pedido e Cotação'!J109="RP-OPC",'Pedido e Cotação'!F109=25,Inosina!C99&lt;=50),Inosina!C99*D$3,IF(AND('Pedido e Cotação'!J109="HPLC",'Pedido e Cotação'!F109=25,Inosina!C99&lt;=50),Inosina!C99*D$7+185,IF(AND('Pedido e Cotação'!J109="RP-OPC",'Pedido e Cotação'!F109=25,Inosina!C99&gt;50,Inosina!C99&lt;=80),Inosina!C99*D$4,IF(AND('Pedido e Cotação'!J109="HPLC",'Pedido e Cotação'!F109=25,Inosina!C99&gt;50,Inosina!C99&lt;=80),Inosina!C99*D$7+185,IF(AND('Pedido e Cotação'!J109="RP-OPC",'Pedido e Cotação'!F109=25,Inosina!C99&gt;80),Inosina!C99*D$5,IF(AND('Pedido e Cotação'!J109="HPLC",'Pedido e Cotação'!F109=25,Inosina!C99&gt;80),Inosina!C99*D$7+185,"")))))))</f>
        <v/>
      </c>
      <c r="L99" s="262" t="str">
        <f aca="false">IF('Pedido e Cotação'!E109="","",IF(AND('Pedido e Cotação'!J109="RP-OPC",'Pedido e Cotação'!F109=50,Inosina!C99&lt;=50),Inosina!C99*E$3,IF(AND('Pedido e Cotação'!J109="HPLC",'Pedido e Cotação'!F109=50,Inosina!C99&lt;=50),Inosina!C99*E$7+185,IF(AND('Pedido e Cotação'!J109="RP-OPC",'Pedido e Cotação'!F109=50,Inosina!C99&gt;50,Inosina!C99&lt;=80),Inosina!C99*E$4,IF(AND('Pedido e Cotação'!J109="HPLC",'Pedido e Cotação'!F109=50,Inosina!C99&gt;50,Inosina!C99&lt;=80),Inosina!C99*E$7+185,IF(AND('Pedido e Cotação'!J109="RP-OPC",'Pedido e Cotação'!F109=50,Inosina!C99&gt;80),Inosina!C99*E$5,IF(AND('Pedido e Cotação'!J109="HPLC",'Pedido e Cotação'!F109=50,Inosina!C99&gt;80),Inosina!C99*E$7+185,"")))))))</f>
        <v/>
      </c>
      <c r="M99" s="262" t="str">
        <f aca="false">IF('Pedido e Cotação'!E109="","",IF(AND('Pedido e Cotação'!J109="RP-OPC",'Pedido e Cotação'!F109=100,Inosina!C99&lt;=50),Inosina!C99*F$3,IF(AND('Pedido e Cotação'!J109="HPLC",'Pedido e Cotação'!F109=100,Inosina!C99&lt;=50),Inosina!C99*F$7+185,IF(AND('Pedido e Cotação'!J109="RP-OPC",'Pedido e Cotação'!F109=100,Inosina!C99&gt;50,Inosina!C99&lt;=80),Inosina!C99*F$4,IF(AND('Pedido e Cotação'!J109="HPLC",'Pedido e Cotação'!F109=100,Inosina!C99&gt;50,Inosina!C99&lt;=80),Inosina!C99*F$7+185,IF(AND('Pedido e Cotação'!J109="RP-OPC",'Pedido e Cotação'!F109=100,Inosina!C99&gt;80),Inosina!C99*F$5,IF(AND('Pedido e Cotação'!J109="HPLC",'Pedido e Cotação'!F109=100,Inosina!C99&gt;80),Inosina!C99*F$7+185,"")))))))</f>
        <v/>
      </c>
      <c r="N99" s="262" t="str">
        <f aca="false">IF('Pedido e Cotação'!E109="","",IF(AND('Pedido e Cotação'!J109="RP-OPC",'Pedido e Cotação'!F109=200,Inosina!C99&lt;=50),Inosina!C99*G$3,IF(AND('Pedido e Cotação'!J109="HPLC",'Pedido e Cotação'!F109=200,Inosina!C99&lt;=50),Inosina!C99*G$7+185,IF(AND('Pedido e Cotação'!J109="RP-OPC",'Pedido e Cotação'!F109=200,Inosina!C99&gt;50,Inosina!C99&lt;=80),Inosina!C99*G$4,IF(AND('Pedido e Cotação'!J109="HPLC",'Pedido e Cotação'!F109=200,Inosina!C99&gt;50,Inosina!C99&lt;=80),Inosina!C99*G$7+185,IF(AND('Pedido e Cotação'!J109="RP-OPC",'Pedido e Cotação'!F109=200,Inosina!C99&gt;80),Inosina!C99*G$5,IF(AND('Pedido e Cotação'!J109="HPLC",'Pedido e Cotação'!F109=200,Inosina!C99&gt;80),Inosina!C99*G$7+185,"")))))))</f>
        <v/>
      </c>
      <c r="O99" s="262" t="str">
        <f aca="false">IF('Pedido e Cotação'!E109="","",IF(AND('Pedido e Cotação'!J109="RP-OPC",'Pedido e Cotação'!F109=1000,Inosina!C99&lt;=50),Inosina!C99*H$3,IF(AND('Pedido e Cotação'!J109="HPLC",'Pedido e Cotação'!F109=1000,Inosina!C99&lt;=50),Inosina!C99*H$7+185,IF(AND('Pedido e Cotação'!J109="RP-OPC",'Pedido e Cotação'!F109=1000,Inosina!C99&gt;50,Inosina!C99&lt;=80),Inosina!C99*H$4,IF(AND('Pedido e Cotação'!J109="HPLC",'Pedido e Cotação'!F109=1000,Inosina!C99&gt;50,Inosina!C99&lt;=80),Inosina!C99*H$7+185,IF(AND('Pedido e Cotação'!J109="RP-OPC",'Pedido e Cotação'!F109=1000,Inosina!C99&gt;80),Inosina!C99*H$5,IF(AND('Pedido e Cotação'!J109="HPLC",'Pedido e Cotação'!F109=1000,Inosina!C99&gt;80),Inosina!C99*H$7+185,"")))))))</f>
        <v/>
      </c>
      <c r="Q99" s="262" t="str">
        <f aca="false">IF('Pedido e Cotação'!E109="","",IF(AND('Pedido e Cotação'!J109="Dessalinizado",'Pedido e Cotação'!F109=10),Inosina!C99*C$7,""))</f>
        <v/>
      </c>
      <c r="R99" s="262" t="str">
        <f aca="false">IF('Pedido e Cotação'!E109="","",IF(AND('Pedido e Cotação'!J109="Dessalinizado",'Pedido e Cotação'!F109=25),Inosina!C99*D$7,""))</f>
        <v/>
      </c>
      <c r="S99" s="262" t="str">
        <f aca="false">IF('Pedido e Cotação'!E109="","",IF(AND('Pedido e Cotação'!J109="Dessalinizado",'Pedido e Cotação'!F109=50),Inosina!C99*E$7,""))</f>
        <v/>
      </c>
      <c r="T99" s="262" t="str">
        <f aca="false">IF('Pedido e Cotação'!E109="","",IF(AND('Pedido e Cotação'!J109="Dessalinizado",'Pedido e Cotação'!F109=100),Inosina!C99*F$7,""))</f>
        <v/>
      </c>
      <c r="U99" s="262" t="str">
        <f aca="false">IF('Pedido e Cotação'!E109="","",IF(AND('Pedido e Cotação'!J109="Dessalinizado",'Pedido e Cotação'!F109=200),Inosina!C99*G$7,""))</f>
        <v/>
      </c>
      <c r="V99" s="262" t="str">
        <f aca="false">IF('Pedido e Cotação'!E109="","",IF(AND('Pedido e Cotação'!J109="Dessalinizado",'Pedido e Cotação'!F109=1000),Inosina!C99*H$7,""))</f>
        <v/>
      </c>
    </row>
    <row r="100" customFormat="false" ht="15.75" hidden="false" customHeight="false" outlineLevel="0" collapsed="false">
      <c r="J100" s="262" t="str">
        <f aca="false">IF('Pedido e Cotação'!E110="","",IF(AND('Pedido e Cotação'!J110="RP-OPC",'Pedido e Cotação'!F110=10,Inosina!C100&lt;=50),Inosina!C100*C$3,IF(AND('Pedido e Cotação'!J110="HPLC",'Pedido e Cotação'!F110=10,Inosina!C100&lt;=50),Inosina!C100*C$7+185,IF(AND('Pedido e Cotação'!J110="RP-OPC",'Pedido e Cotação'!F110=10,Inosina!C100&gt;50,Inosina!C100&lt;=80),Inosina!C100*C$4,IF(AND('Pedido e Cotação'!J110="HPLC",'Pedido e Cotação'!F110=10,Inosina!C100&gt;50,Inosina!C100&lt;=80),Inosina!C100*C$7+185,IF(AND('Pedido e Cotação'!J110="RP-OPC",'Pedido e Cotação'!F110=10,Inosina!C100&gt;80),Inosina!C100*C$5,IF(AND('Pedido e Cotação'!J110="HPLC",'Pedido e Cotação'!F110=10,Inosina!C100&gt;80),Inosina!C100*C$7+185,"")))))))</f>
        <v/>
      </c>
      <c r="K100" s="262" t="str">
        <f aca="false">IF('Pedido e Cotação'!E110="","",IF(AND('Pedido e Cotação'!J110="RP-OPC",'Pedido e Cotação'!F110=25,Inosina!C100&lt;=50),Inosina!C100*D$3,IF(AND('Pedido e Cotação'!J110="HPLC",'Pedido e Cotação'!F110=25,Inosina!C100&lt;=50),Inosina!C100*D$7+185,IF(AND('Pedido e Cotação'!J110="RP-OPC",'Pedido e Cotação'!F110=25,Inosina!C100&gt;50,Inosina!C100&lt;=80),Inosina!C100*D$4,IF(AND('Pedido e Cotação'!J110="HPLC",'Pedido e Cotação'!F110=25,Inosina!C100&gt;50,Inosina!C100&lt;=80),Inosina!C100*D$7+185,IF(AND('Pedido e Cotação'!J110="RP-OPC",'Pedido e Cotação'!F110=25,Inosina!C100&gt;80),Inosina!C100*D$5,IF(AND('Pedido e Cotação'!J110="HPLC",'Pedido e Cotação'!F110=25,Inosina!C100&gt;80),Inosina!C100*D$7+185,"")))))))</f>
        <v/>
      </c>
      <c r="L100" s="262" t="str">
        <f aca="false">IF('Pedido e Cotação'!E110="","",IF(AND('Pedido e Cotação'!J110="RP-OPC",'Pedido e Cotação'!F110=50,Inosina!C100&lt;=50),Inosina!C100*E$3,IF(AND('Pedido e Cotação'!J110="HPLC",'Pedido e Cotação'!F110=50,Inosina!C100&lt;=50),Inosina!C100*E$7+185,IF(AND('Pedido e Cotação'!J110="RP-OPC",'Pedido e Cotação'!F110=50,Inosina!C100&gt;50,Inosina!C100&lt;=80),Inosina!C100*E$4,IF(AND('Pedido e Cotação'!J110="HPLC",'Pedido e Cotação'!F110=50,Inosina!C100&gt;50,Inosina!C100&lt;=80),Inosina!C100*E$7+185,IF(AND('Pedido e Cotação'!J110="RP-OPC",'Pedido e Cotação'!F110=50,Inosina!C100&gt;80),Inosina!C100*E$5,IF(AND('Pedido e Cotação'!J110="HPLC",'Pedido e Cotação'!F110=50,Inosina!C100&gt;80),Inosina!C100*E$7+185,"")))))))</f>
        <v/>
      </c>
      <c r="M100" s="262" t="str">
        <f aca="false">IF('Pedido e Cotação'!E110="","",IF(AND('Pedido e Cotação'!J110="RP-OPC",'Pedido e Cotação'!F110=100,Inosina!C100&lt;=50),Inosina!C100*F$3,IF(AND('Pedido e Cotação'!J110="HPLC",'Pedido e Cotação'!F110=100,Inosina!C100&lt;=50),Inosina!C100*F$7+185,IF(AND('Pedido e Cotação'!J110="RP-OPC",'Pedido e Cotação'!F110=100,Inosina!C100&gt;50,Inosina!C100&lt;=80),Inosina!C100*F$4,IF(AND('Pedido e Cotação'!J110="HPLC",'Pedido e Cotação'!F110=100,Inosina!C100&gt;50,Inosina!C100&lt;=80),Inosina!C100*F$7+185,IF(AND('Pedido e Cotação'!J110="RP-OPC",'Pedido e Cotação'!F110=100,Inosina!C100&gt;80),Inosina!C100*F$5,IF(AND('Pedido e Cotação'!J110="HPLC",'Pedido e Cotação'!F110=100,Inosina!C100&gt;80),Inosina!C100*F$7+185,"")))))))</f>
        <v/>
      </c>
      <c r="N100" s="262" t="str">
        <f aca="false">IF('Pedido e Cotação'!E110="","",IF(AND('Pedido e Cotação'!J110="RP-OPC",'Pedido e Cotação'!F110=200,Inosina!C100&lt;=50),Inosina!C100*G$3,IF(AND('Pedido e Cotação'!J110="HPLC",'Pedido e Cotação'!F110=200,Inosina!C100&lt;=50),Inosina!C100*G$7+185,IF(AND('Pedido e Cotação'!J110="RP-OPC",'Pedido e Cotação'!F110=200,Inosina!C100&gt;50,Inosina!C100&lt;=80),Inosina!C100*G$4,IF(AND('Pedido e Cotação'!J110="HPLC",'Pedido e Cotação'!F110=200,Inosina!C100&gt;50,Inosina!C100&lt;=80),Inosina!C100*G$7+185,IF(AND('Pedido e Cotação'!J110="RP-OPC",'Pedido e Cotação'!F110=200,Inosina!C100&gt;80),Inosina!C100*G$5,IF(AND('Pedido e Cotação'!J110="HPLC",'Pedido e Cotação'!F110=200,Inosina!C100&gt;80),Inosina!C100*G$7+185,"")))))))</f>
        <v/>
      </c>
      <c r="O100" s="262" t="str">
        <f aca="false">IF('Pedido e Cotação'!E110="","",IF(AND('Pedido e Cotação'!J110="RP-OPC",'Pedido e Cotação'!F110=1000,Inosina!C100&lt;=50),Inosina!C100*H$3,IF(AND('Pedido e Cotação'!J110="HPLC",'Pedido e Cotação'!F110=1000,Inosina!C100&lt;=50),Inosina!C100*H$7+185,IF(AND('Pedido e Cotação'!J110="RP-OPC",'Pedido e Cotação'!F110=1000,Inosina!C100&gt;50,Inosina!C100&lt;=80),Inosina!C100*H$4,IF(AND('Pedido e Cotação'!J110="HPLC",'Pedido e Cotação'!F110=1000,Inosina!C100&gt;50,Inosina!C100&lt;=80),Inosina!C100*H$7+185,IF(AND('Pedido e Cotação'!J110="RP-OPC",'Pedido e Cotação'!F110=1000,Inosina!C100&gt;80),Inosina!C100*H$5,IF(AND('Pedido e Cotação'!J110="HPLC",'Pedido e Cotação'!F110=1000,Inosina!C100&gt;80),Inosina!C100*H$7+185,"")))))))</f>
        <v/>
      </c>
      <c r="Q100" s="262" t="str">
        <f aca="false">IF('Pedido e Cotação'!E110="","",IF(AND('Pedido e Cotação'!J110="Dessalinizado",'Pedido e Cotação'!F110=10),Inosina!C100*C$7,""))</f>
        <v/>
      </c>
      <c r="R100" s="262" t="str">
        <f aca="false">IF('Pedido e Cotação'!E110="","",IF(AND('Pedido e Cotação'!J110="Dessalinizado",'Pedido e Cotação'!F110=25),Inosina!C100*D$7,""))</f>
        <v/>
      </c>
      <c r="S100" s="262" t="str">
        <f aca="false">IF('Pedido e Cotação'!E110="","",IF(AND('Pedido e Cotação'!J110="Dessalinizado",'Pedido e Cotação'!F110=50),Inosina!C100*E$7,""))</f>
        <v/>
      </c>
      <c r="T100" s="262" t="str">
        <f aca="false">IF('Pedido e Cotação'!E110="","",IF(AND('Pedido e Cotação'!J110="Dessalinizado",'Pedido e Cotação'!F110=100),Inosina!C100*F$7,""))</f>
        <v/>
      </c>
      <c r="U100" s="262" t="str">
        <f aca="false">IF('Pedido e Cotação'!E110="","",IF(AND('Pedido e Cotação'!J110="Dessalinizado",'Pedido e Cotação'!F110=200),Inosina!C100*G$7,""))</f>
        <v/>
      </c>
      <c r="V100" s="262" t="str">
        <f aca="false">IF('Pedido e Cotação'!E110="","",IF(AND('Pedido e Cotação'!J110="Dessalinizado",'Pedido e Cotação'!F110=1000),Inosina!C100*H$7,""))</f>
        <v/>
      </c>
    </row>
    <row r="101" customFormat="false" ht="15.75" hidden="false" customHeight="false" outlineLevel="0" collapsed="false">
      <c r="J101" s="262" t="str">
        <f aca="false">IF('Pedido e Cotação'!E111="","",IF(AND('Pedido e Cotação'!J111="RP-OPC",'Pedido e Cotação'!F111=10,Inosina!C101&lt;=50),Inosina!C101*C$3,IF(AND('Pedido e Cotação'!J111="HPLC",'Pedido e Cotação'!F111=10,Inosina!C101&lt;=50),Inosina!C101*C$7+185,IF(AND('Pedido e Cotação'!J111="RP-OPC",'Pedido e Cotação'!F111=10,Inosina!C101&gt;50,Inosina!C101&lt;=80),Inosina!C101*C$4,IF(AND('Pedido e Cotação'!J111="HPLC",'Pedido e Cotação'!F111=10,Inosina!C101&gt;50,Inosina!C101&lt;=80),Inosina!C101*C$7+185,IF(AND('Pedido e Cotação'!J111="RP-OPC",'Pedido e Cotação'!F111=10,Inosina!C101&gt;80),Inosina!C101*C$5,IF(AND('Pedido e Cotação'!J111="HPLC",'Pedido e Cotação'!F111=10,Inosina!C101&gt;80),Inosina!C101*C$7+185,"")))))))</f>
        <v/>
      </c>
      <c r="K101" s="262" t="str">
        <f aca="false">IF('Pedido e Cotação'!E111="","",IF(AND('Pedido e Cotação'!J111="RP-OPC",'Pedido e Cotação'!F111=25,Inosina!C101&lt;=50),Inosina!C101*D$3,IF(AND('Pedido e Cotação'!J111="HPLC",'Pedido e Cotação'!F111=25,Inosina!C101&lt;=50),Inosina!C101*D$7+185,IF(AND('Pedido e Cotação'!J111="RP-OPC",'Pedido e Cotação'!F111=25,Inosina!C101&gt;50,Inosina!C101&lt;=80),Inosina!C101*D$4,IF(AND('Pedido e Cotação'!J111="HPLC",'Pedido e Cotação'!F111=25,Inosina!C101&gt;50,Inosina!C101&lt;=80),Inosina!C101*D$7+185,IF(AND('Pedido e Cotação'!J111="RP-OPC",'Pedido e Cotação'!F111=25,Inosina!C101&gt;80),Inosina!C101*D$5,IF(AND('Pedido e Cotação'!J111="HPLC",'Pedido e Cotação'!F111=25,Inosina!C101&gt;80),Inosina!C101*D$7+185,"")))))))</f>
        <v/>
      </c>
      <c r="L101" s="262" t="str">
        <f aca="false">IF('Pedido e Cotação'!E111="","",IF(AND('Pedido e Cotação'!J111="RP-OPC",'Pedido e Cotação'!F111=50,Inosina!C101&lt;=50),Inosina!C101*E$3,IF(AND('Pedido e Cotação'!J111="HPLC",'Pedido e Cotação'!F111=50,Inosina!C101&lt;=50),Inosina!C101*E$7+185,IF(AND('Pedido e Cotação'!J111="RP-OPC",'Pedido e Cotação'!F111=50,Inosina!C101&gt;50,Inosina!C101&lt;=80),Inosina!C101*E$4,IF(AND('Pedido e Cotação'!J111="HPLC",'Pedido e Cotação'!F111=50,Inosina!C101&gt;50,Inosina!C101&lt;=80),Inosina!C101*E$7+185,IF(AND('Pedido e Cotação'!J111="RP-OPC",'Pedido e Cotação'!F111=50,Inosina!C101&gt;80),Inosina!C101*E$5,IF(AND('Pedido e Cotação'!J111="HPLC",'Pedido e Cotação'!F111=50,Inosina!C101&gt;80),Inosina!C101*E$7+185,"")))))))</f>
        <v/>
      </c>
      <c r="M101" s="262" t="str">
        <f aca="false">IF('Pedido e Cotação'!E111="","",IF(AND('Pedido e Cotação'!J111="RP-OPC",'Pedido e Cotação'!F111=100,Inosina!C101&lt;=50),Inosina!C101*F$3,IF(AND('Pedido e Cotação'!J111="HPLC",'Pedido e Cotação'!F111=100,Inosina!C101&lt;=50),Inosina!C101*F$7+185,IF(AND('Pedido e Cotação'!J111="RP-OPC",'Pedido e Cotação'!F111=100,Inosina!C101&gt;50,Inosina!C101&lt;=80),Inosina!C101*F$4,IF(AND('Pedido e Cotação'!J111="HPLC",'Pedido e Cotação'!F111=100,Inosina!C101&gt;50,Inosina!C101&lt;=80),Inosina!C101*F$7+185,IF(AND('Pedido e Cotação'!J111="RP-OPC",'Pedido e Cotação'!F111=100,Inosina!C101&gt;80),Inosina!C101*F$5,IF(AND('Pedido e Cotação'!J111="HPLC",'Pedido e Cotação'!F111=100,Inosina!C101&gt;80),Inosina!C101*F$7+185,"")))))))</f>
        <v/>
      </c>
      <c r="N101" s="262" t="str">
        <f aca="false">IF('Pedido e Cotação'!E111="","",IF(AND('Pedido e Cotação'!J111="RP-OPC",'Pedido e Cotação'!F111=200,Inosina!C101&lt;=50),Inosina!C101*G$3,IF(AND('Pedido e Cotação'!J111="HPLC",'Pedido e Cotação'!F111=200,Inosina!C101&lt;=50),Inosina!C101*G$7+185,IF(AND('Pedido e Cotação'!J111="RP-OPC",'Pedido e Cotação'!F111=200,Inosina!C101&gt;50,Inosina!C101&lt;=80),Inosina!C101*G$4,IF(AND('Pedido e Cotação'!J111="HPLC",'Pedido e Cotação'!F111=200,Inosina!C101&gt;50,Inosina!C101&lt;=80),Inosina!C101*G$7+185,IF(AND('Pedido e Cotação'!J111="RP-OPC",'Pedido e Cotação'!F111=200,Inosina!C101&gt;80),Inosina!C101*G$5,IF(AND('Pedido e Cotação'!J111="HPLC",'Pedido e Cotação'!F111=200,Inosina!C101&gt;80),Inosina!C101*G$7+185,"")))))))</f>
        <v/>
      </c>
      <c r="O101" s="262" t="str">
        <f aca="false">IF('Pedido e Cotação'!E111="","",IF(AND('Pedido e Cotação'!J111="RP-OPC",'Pedido e Cotação'!F111=1000,Inosina!C101&lt;=50),Inosina!C101*H$3,IF(AND('Pedido e Cotação'!J111="HPLC",'Pedido e Cotação'!F111=1000,Inosina!C101&lt;=50),Inosina!C101*H$7+185,IF(AND('Pedido e Cotação'!J111="RP-OPC",'Pedido e Cotação'!F111=1000,Inosina!C101&gt;50,Inosina!C101&lt;=80),Inosina!C101*H$4,IF(AND('Pedido e Cotação'!J111="HPLC",'Pedido e Cotação'!F111=1000,Inosina!C101&gt;50,Inosina!C101&lt;=80),Inosina!C101*H$7+185,IF(AND('Pedido e Cotação'!J111="RP-OPC",'Pedido e Cotação'!F111=1000,Inosina!C101&gt;80),Inosina!C101*H$5,IF(AND('Pedido e Cotação'!J111="HPLC",'Pedido e Cotação'!F111=1000,Inosina!C101&gt;80),Inosina!C101*H$7+185,"")))))))</f>
        <v/>
      </c>
      <c r="Q101" s="262" t="str">
        <f aca="false">IF('Pedido e Cotação'!E111="","",IF(AND('Pedido e Cotação'!J111="Dessalinizado",'Pedido e Cotação'!F111=10),Inosina!C101*C$7,""))</f>
        <v/>
      </c>
      <c r="R101" s="262" t="str">
        <f aca="false">IF('Pedido e Cotação'!E111="","",IF(AND('Pedido e Cotação'!J111="Dessalinizado",'Pedido e Cotação'!F111=25),Inosina!C101*D$7,""))</f>
        <v/>
      </c>
      <c r="S101" s="262" t="str">
        <f aca="false">IF('Pedido e Cotação'!E111="","",IF(AND('Pedido e Cotação'!J111="Dessalinizado",'Pedido e Cotação'!F111=50),Inosina!C101*E$7,""))</f>
        <v/>
      </c>
      <c r="T101" s="262" t="str">
        <f aca="false">IF('Pedido e Cotação'!E111="","",IF(AND('Pedido e Cotação'!J111="Dessalinizado",'Pedido e Cotação'!F111=100),Inosina!C101*F$7,""))</f>
        <v/>
      </c>
      <c r="U101" s="262" t="str">
        <f aca="false">IF('Pedido e Cotação'!E111="","",IF(AND('Pedido e Cotação'!J111="Dessalinizado",'Pedido e Cotação'!F111=200),Inosina!C101*G$7,""))</f>
        <v/>
      </c>
      <c r="V101" s="262" t="str">
        <f aca="false">IF('Pedido e Cotação'!E111="","",IF(AND('Pedido e Cotação'!J111="Dessalinizado",'Pedido e Cotação'!F111=1000),Inosina!C101*H$7,""))</f>
        <v/>
      </c>
    </row>
    <row r="102" customFormat="false" ht="15.75" hidden="false" customHeight="false" outlineLevel="0" collapsed="false">
      <c r="J102" s="262" t="str">
        <f aca="false">IF('Pedido e Cotação'!E112="","",IF(AND('Pedido e Cotação'!J112="RP-OPC",'Pedido e Cotação'!F112=10,Inosina!C102&lt;=50),Inosina!C102*C$3,IF(AND('Pedido e Cotação'!J112="HPLC",'Pedido e Cotação'!F112=10,Inosina!C102&lt;=50),Inosina!C102*C$7+185,IF(AND('Pedido e Cotação'!J112="RP-OPC",'Pedido e Cotação'!F112=10,Inosina!C102&gt;50,Inosina!C102&lt;=80),Inosina!C102*C$4,IF(AND('Pedido e Cotação'!J112="HPLC",'Pedido e Cotação'!F112=10,Inosina!C102&gt;50,Inosina!C102&lt;=80),Inosina!C102*C$7+185,IF(AND('Pedido e Cotação'!J112="RP-OPC",'Pedido e Cotação'!F112=10,Inosina!C102&gt;80),Inosina!C102*C$5,IF(AND('Pedido e Cotação'!J112="HPLC",'Pedido e Cotação'!F112=10,Inosina!C102&gt;80),Inosina!C102*C$7+185,"")))))))</f>
        <v/>
      </c>
      <c r="K102" s="262" t="str">
        <f aca="false">IF('Pedido e Cotação'!E112="","",IF(AND('Pedido e Cotação'!J112="RP-OPC",'Pedido e Cotação'!F112=25,Inosina!C102&lt;=50),Inosina!C102*D$3,IF(AND('Pedido e Cotação'!J112="HPLC",'Pedido e Cotação'!F112=25,Inosina!C102&lt;=50),Inosina!C102*D$7+185,IF(AND('Pedido e Cotação'!J112="RP-OPC",'Pedido e Cotação'!F112=25,Inosina!C102&gt;50,Inosina!C102&lt;=80),Inosina!C102*D$4,IF(AND('Pedido e Cotação'!J112="HPLC",'Pedido e Cotação'!F112=25,Inosina!C102&gt;50,Inosina!C102&lt;=80),Inosina!C102*D$7+185,IF(AND('Pedido e Cotação'!J112="RP-OPC",'Pedido e Cotação'!F112=25,Inosina!C102&gt;80),Inosina!C102*D$5,IF(AND('Pedido e Cotação'!J112="HPLC",'Pedido e Cotação'!F112=25,Inosina!C102&gt;80),Inosina!C102*D$7+185,"")))))))</f>
        <v/>
      </c>
      <c r="L102" s="262" t="str">
        <f aca="false">IF('Pedido e Cotação'!E112="","",IF(AND('Pedido e Cotação'!J112="RP-OPC",'Pedido e Cotação'!F112=50,Inosina!C102&lt;=50),Inosina!C102*E$3,IF(AND('Pedido e Cotação'!J112="HPLC",'Pedido e Cotação'!F112=50,Inosina!C102&lt;=50),Inosina!C102*E$7+185,IF(AND('Pedido e Cotação'!J112="RP-OPC",'Pedido e Cotação'!F112=50,Inosina!C102&gt;50,Inosina!C102&lt;=80),Inosina!C102*E$4,IF(AND('Pedido e Cotação'!J112="HPLC",'Pedido e Cotação'!F112=50,Inosina!C102&gt;50,Inosina!C102&lt;=80),Inosina!C102*E$7+185,IF(AND('Pedido e Cotação'!J112="RP-OPC",'Pedido e Cotação'!F112=50,Inosina!C102&gt;80),Inosina!C102*E$5,IF(AND('Pedido e Cotação'!J112="HPLC",'Pedido e Cotação'!F112=50,Inosina!C102&gt;80),Inosina!C102*E$7+185,"")))))))</f>
        <v/>
      </c>
      <c r="M102" s="262" t="str">
        <f aca="false">IF('Pedido e Cotação'!E112="","",IF(AND('Pedido e Cotação'!J112="RP-OPC",'Pedido e Cotação'!F112=100,Inosina!C102&lt;=50),Inosina!C102*F$3,IF(AND('Pedido e Cotação'!J112="HPLC",'Pedido e Cotação'!F112=100,Inosina!C102&lt;=50),Inosina!C102*F$7+185,IF(AND('Pedido e Cotação'!J112="RP-OPC",'Pedido e Cotação'!F112=100,Inosina!C102&gt;50,Inosina!C102&lt;=80),Inosina!C102*F$4,IF(AND('Pedido e Cotação'!J112="HPLC",'Pedido e Cotação'!F112=100,Inosina!C102&gt;50,Inosina!C102&lt;=80),Inosina!C102*F$7+185,IF(AND('Pedido e Cotação'!J112="RP-OPC",'Pedido e Cotação'!F112=100,Inosina!C102&gt;80),Inosina!C102*F$5,IF(AND('Pedido e Cotação'!J112="HPLC",'Pedido e Cotação'!F112=100,Inosina!C102&gt;80),Inosina!C102*F$7+185,"")))))))</f>
        <v/>
      </c>
      <c r="N102" s="262" t="str">
        <f aca="false">IF('Pedido e Cotação'!E112="","",IF(AND('Pedido e Cotação'!J112="RP-OPC",'Pedido e Cotação'!F112=200,Inosina!C102&lt;=50),Inosina!C102*G$3,IF(AND('Pedido e Cotação'!J112="HPLC",'Pedido e Cotação'!F112=200,Inosina!C102&lt;=50),Inosina!C102*G$7+185,IF(AND('Pedido e Cotação'!J112="RP-OPC",'Pedido e Cotação'!F112=200,Inosina!C102&gt;50,Inosina!C102&lt;=80),Inosina!C102*G$4,IF(AND('Pedido e Cotação'!J112="HPLC",'Pedido e Cotação'!F112=200,Inosina!C102&gt;50,Inosina!C102&lt;=80),Inosina!C102*G$7+185,IF(AND('Pedido e Cotação'!J112="RP-OPC",'Pedido e Cotação'!F112=200,Inosina!C102&gt;80),Inosina!C102*G$5,IF(AND('Pedido e Cotação'!J112="HPLC",'Pedido e Cotação'!F112=200,Inosina!C102&gt;80),Inosina!C102*G$7+185,"")))))))</f>
        <v/>
      </c>
      <c r="O102" s="262" t="str">
        <f aca="false">IF('Pedido e Cotação'!E112="","",IF(AND('Pedido e Cotação'!J112="RP-OPC",'Pedido e Cotação'!F112=1000,Inosina!C102&lt;=50),Inosina!C102*H$3,IF(AND('Pedido e Cotação'!J112="HPLC",'Pedido e Cotação'!F112=1000,Inosina!C102&lt;=50),Inosina!C102*H$7+185,IF(AND('Pedido e Cotação'!J112="RP-OPC",'Pedido e Cotação'!F112=1000,Inosina!C102&gt;50,Inosina!C102&lt;=80),Inosina!C102*H$4,IF(AND('Pedido e Cotação'!J112="HPLC",'Pedido e Cotação'!F112=1000,Inosina!C102&gt;50,Inosina!C102&lt;=80),Inosina!C102*H$7+185,IF(AND('Pedido e Cotação'!J112="RP-OPC",'Pedido e Cotação'!F112=1000,Inosina!C102&gt;80),Inosina!C102*H$5,IF(AND('Pedido e Cotação'!J112="HPLC",'Pedido e Cotação'!F112=1000,Inosina!C102&gt;80),Inosina!C102*H$7+185,"")))))))</f>
        <v/>
      </c>
      <c r="Q102" s="262" t="str">
        <f aca="false">IF('Pedido e Cotação'!E112="","",IF(AND('Pedido e Cotação'!J112="Dessalinizado",'Pedido e Cotação'!F112=10),Inosina!C102*C$7,""))</f>
        <v/>
      </c>
      <c r="R102" s="262" t="str">
        <f aca="false">IF('Pedido e Cotação'!E112="","",IF(AND('Pedido e Cotação'!J112="Dessalinizado",'Pedido e Cotação'!F112=25),Inosina!C102*D$7,""))</f>
        <v/>
      </c>
      <c r="S102" s="262" t="str">
        <f aca="false">IF('Pedido e Cotação'!E112="","",IF(AND('Pedido e Cotação'!J112="Dessalinizado",'Pedido e Cotação'!F112=50),Inosina!C102*E$7,""))</f>
        <v/>
      </c>
      <c r="T102" s="262" t="str">
        <f aca="false">IF('Pedido e Cotação'!E112="","",IF(AND('Pedido e Cotação'!J112="Dessalinizado",'Pedido e Cotação'!F112=100),Inosina!C102*F$7,""))</f>
        <v/>
      </c>
      <c r="U102" s="262" t="str">
        <f aca="false">IF('Pedido e Cotação'!E112="","",IF(AND('Pedido e Cotação'!J112="Dessalinizado",'Pedido e Cotação'!F112=200),Inosina!C102*G$7,""))</f>
        <v/>
      </c>
      <c r="V102" s="262" t="str">
        <f aca="false">IF('Pedido e Cotação'!E112="","",IF(AND('Pedido e Cotação'!J112="Dessalinizado",'Pedido e Cotação'!F112=1000),Inosina!C102*H$7,""))</f>
        <v/>
      </c>
    </row>
  </sheetData>
  <mergeCells count="3">
    <mergeCell ref="B1:H1"/>
    <mergeCell ref="J1:O1"/>
    <mergeCell ref="Q1:V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8.84765625"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51" width="9.13"/>
    <col collapsed="false" customWidth="true" hidden="false" outlineLevel="0" max="3" min="3" style="151" width="17.12"/>
    <col collapsed="false" customWidth="true" hidden="false" outlineLevel="0" max="4" min="4" style="151" width="9.13"/>
    <col collapsed="false" customWidth="true" hidden="false" outlineLevel="0" max="5" min="5" style="151" width="16.68"/>
    <col collapsed="false" customWidth="true" hidden="false" outlineLevel="0" max="6" min="6" style="151" width="9.13"/>
    <col collapsed="false" customWidth="true" hidden="false" outlineLevel="0" max="7" min="7" style="151" width="16.4"/>
    <col collapsed="false" customWidth="true" hidden="false" outlineLevel="0" max="8" min="8" style="151" width="9.13"/>
    <col collapsed="false" customWidth="true" hidden="false" outlineLevel="0" max="9" min="9" style="151" width="16.4"/>
    <col collapsed="false" customWidth="true" hidden="false" outlineLevel="0" max="10" min="10" style="151" width="9.13"/>
    <col collapsed="false" customWidth="true" hidden="false" outlineLevel="0" max="11" min="11" style="151" width="16.97"/>
    <col collapsed="false" customWidth="true" hidden="false" outlineLevel="0" max="12" min="12" style="151" width="9.13"/>
    <col collapsed="false" customWidth="true" hidden="false" outlineLevel="0" max="13" min="13" style="151" width="16.83"/>
    <col collapsed="false" customWidth="true" hidden="false" outlineLevel="0" max="14" min="14" style="151" width="9.13"/>
    <col collapsed="false" customWidth="true" hidden="false" outlineLevel="0" max="15" min="15" style="151" width="16.97"/>
    <col collapsed="false" customWidth="true" hidden="false" outlineLevel="0" max="16" min="16" style="151" width="9.13"/>
    <col collapsed="false" customWidth="true" hidden="false" outlineLevel="0" max="17" min="17" style="151" width="16.83"/>
    <col collapsed="false" customWidth="true" hidden="false" outlineLevel="0" max="18" min="18" style="151" width="9.13"/>
    <col collapsed="false" customWidth="true" hidden="false" outlineLevel="0" max="19" min="19" style="151" width="16.4"/>
    <col collapsed="false" customWidth="true" hidden="false" outlineLevel="0" max="20" min="20" style="151" width="9.13"/>
    <col collapsed="false" customWidth="true" hidden="false" outlineLevel="0" max="21" min="21" style="151" width="16.4"/>
    <col collapsed="false" customWidth="true" hidden="false" outlineLevel="0" max="22" min="22" style="151" width="10.98"/>
    <col collapsed="false" customWidth="true" hidden="false" outlineLevel="0" max="25" min="23" style="151" width="9.13"/>
  </cols>
  <sheetData>
    <row r="1" customFormat="false" ht="12.75" hidden="false" customHeight="false" outlineLevel="0" collapsed="false">
      <c r="V1" s="153" t="s">
        <v>1114</v>
      </c>
    </row>
    <row r="2" s="264" customFormat="true" ht="12.75" hidden="false" customHeight="true" outlineLevel="0" collapsed="false">
      <c r="B2" s="265" t="s">
        <v>1115</v>
      </c>
      <c r="C2" s="265"/>
      <c r="D2" s="265" t="s">
        <v>1116</v>
      </c>
      <c r="E2" s="265"/>
      <c r="F2" s="265" t="s">
        <v>1117</v>
      </c>
      <c r="G2" s="265"/>
      <c r="H2" s="265" t="s">
        <v>1118</v>
      </c>
      <c r="I2" s="265"/>
      <c r="J2" s="265" t="s">
        <v>1119</v>
      </c>
      <c r="K2" s="265"/>
      <c r="L2" s="265" t="s">
        <v>1120</v>
      </c>
      <c r="M2" s="265"/>
      <c r="N2" s="265" t="s">
        <v>1121</v>
      </c>
      <c r="O2" s="265"/>
      <c r="P2" s="265"/>
      <c r="Q2" s="265"/>
      <c r="R2" s="265" t="s">
        <v>1122</v>
      </c>
      <c r="S2" s="265"/>
      <c r="T2" s="265" t="s">
        <v>1123</v>
      </c>
      <c r="U2" s="265"/>
      <c r="V2" s="153" t="s">
        <v>1124</v>
      </c>
    </row>
    <row r="3" customFormat="false" ht="12.75" hidden="false" customHeight="false" outlineLevel="0" collapsed="false">
      <c r="B3" s="151" t="n">
        <f aca="false">LEN('Pedido e Cotação'!E13)-LEN(SUBSTITUTE('Pedido e Cotação'!E13,"E",""))</f>
        <v>0</v>
      </c>
      <c r="C3" s="151" t="str">
        <f aca="false">IF(B3=0,"","E ")</f>
        <v/>
      </c>
      <c r="D3" s="151" t="n">
        <f aca="false">LEN('Pedido e Cotação'!E13)-LEN(SUBSTITUTE('Pedido e Cotação'!E13,"F",""))</f>
        <v>0</v>
      </c>
      <c r="E3" s="151" t="str">
        <f aca="false">IF(D3=0,"","F ")</f>
        <v/>
      </c>
      <c r="F3" s="151" t="n">
        <f aca="false">LEN('Pedido e Cotação'!E13)-LEN(SUBSTITUTE('Pedido e Cotação'!E13,"J",""))</f>
        <v>0</v>
      </c>
      <c r="G3" s="151" t="str">
        <f aca="false">IF(F3=0,"","J ")</f>
        <v/>
      </c>
      <c r="H3" s="151" t="n">
        <f aca="false">LEN('Pedido e Cotação'!E13)-LEN(SUBSTITUTE('Pedido e Cotação'!E13,"L",""))</f>
        <v>0</v>
      </c>
      <c r="I3" s="151" t="str">
        <f aca="false">IF(H3=0,"","L ")</f>
        <v/>
      </c>
      <c r="J3" s="151" t="n">
        <f aca="false">LEN('Pedido e Cotação'!E13)-LEN(SUBSTITUTE('Pedido e Cotação'!E13,"O",""))</f>
        <v>0</v>
      </c>
      <c r="K3" s="151" t="str">
        <f aca="false">IF(J3=0,"","O ")</f>
        <v/>
      </c>
      <c r="L3" s="151" t="n">
        <f aca="false">LEN('Pedido e Cotação'!E13)-LEN(SUBSTITUTE('Pedido e Cotação'!E13,"P",""))</f>
        <v>0</v>
      </c>
      <c r="M3" s="151" t="str">
        <f aca="false">IF(L3=0,"","P ")</f>
        <v/>
      </c>
      <c r="N3" s="151" t="n">
        <f aca="false">LEN('Pedido e Cotação'!E13)-LEN(SUBSTITUTE('Pedido e Cotação'!E13,"Q",""))</f>
        <v>0</v>
      </c>
      <c r="O3" s="151" t="str">
        <f aca="false">IF(N3=0,"","Q ")</f>
        <v/>
      </c>
      <c r="R3" s="151" t="n">
        <f aca="false">LEN('Pedido e Cotação'!E13)-LEN(SUBSTITUTE('Pedido e Cotação'!E13,"X",""))</f>
        <v>0</v>
      </c>
      <c r="S3" s="151" t="str">
        <f aca="false">IF(R3=0,"","X ")</f>
        <v/>
      </c>
      <c r="T3" s="151" t="n">
        <f aca="false">LEN('Pedido e Cotação'!E13)-LEN(SUBSTITUTE('Pedido e Cotação'!E13,"Z",""))</f>
        <v>0</v>
      </c>
      <c r="U3" s="151" t="str">
        <f aca="false">IF(T3=0,"","Z ")</f>
        <v/>
      </c>
      <c r="V3" s="151" t="str">
        <f aca="false">IF(AND(U3="",S3="",Q3="",O3="",M3="",K3="",I3="",G3="",E3="",C3=""),"",0)</f>
        <v/>
      </c>
    </row>
    <row r="4" customFormat="false" ht="12.75" hidden="false" customHeight="false" outlineLevel="0" collapsed="false">
      <c r="B4" s="151" t="n">
        <f aca="false">LEN('Pedido e Cotação'!E14)-LEN(SUBSTITUTE('Pedido e Cotação'!E14,"E",""))</f>
        <v>0</v>
      </c>
      <c r="C4" s="151" t="str">
        <f aca="false">IF(B4=0,"","E ")</f>
        <v/>
      </c>
      <c r="D4" s="151" t="n">
        <f aca="false">LEN('Pedido e Cotação'!E14)-LEN(SUBSTITUTE('Pedido e Cotação'!E14,"F",""))</f>
        <v>0</v>
      </c>
      <c r="E4" s="151" t="str">
        <f aca="false">IF(D4=0,"","F ")</f>
        <v/>
      </c>
      <c r="F4" s="151" t="n">
        <f aca="false">LEN('Pedido e Cotação'!E14)-LEN(SUBSTITUTE('Pedido e Cotação'!E14,"J",""))</f>
        <v>0</v>
      </c>
      <c r="G4" s="151" t="str">
        <f aca="false">IF(F4=0,"","J ")</f>
        <v/>
      </c>
      <c r="H4" s="151" t="n">
        <f aca="false">LEN('Pedido e Cotação'!E14)-LEN(SUBSTITUTE('Pedido e Cotação'!E14,"L",""))</f>
        <v>0</v>
      </c>
      <c r="I4" s="151" t="str">
        <f aca="false">IF(H4=0,"","L ")</f>
        <v/>
      </c>
      <c r="J4" s="151" t="n">
        <f aca="false">LEN('Pedido e Cotação'!E14)-LEN(SUBSTITUTE('Pedido e Cotação'!E14,"O",""))</f>
        <v>0</v>
      </c>
      <c r="K4" s="151" t="str">
        <f aca="false">IF(J4=0,"","O ")</f>
        <v/>
      </c>
      <c r="L4" s="151" t="n">
        <f aca="false">LEN('Pedido e Cotação'!E14)-LEN(SUBSTITUTE('Pedido e Cotação'!E14,"P",""))</f>
        <v>0</v>
      </c>
      <c r="M4" s="151" t="str">
        <f aca="false">IF(L4=0,"","P ")</f>
        <v/>
      </c>
      <c r="N4" s="151" t="n">
        <f aca="false">LEN('Pedido e Cotação'!E14)-LEN(SUBSTITUTE('Pedido e Cotação'!E14,"Q",""))</f>
        <v>0</v>
      </c>
      <c r="O4" s="151" t="str">
        <f aca="false">IF(N4=0,"","Q ")</f>
        <v/>
      </c>
      <c r="R4" s="151" t="n">
        <f aca="false">LEN('Pedido e Cotação'!E14)-LEN(SUBSTITUTE('Pedido e Cotação'!E14,"X",""))</f>
        <v>0</v>
      </c>
      <c r="S4" s="151" t="str">
        <f aca="false">IF(R4=0,"","X ")</f>
        <v/>
      </c>
      <c r="T4" s="151" t="n">
        <f aca="false">LEN('Pedido e Cotação'!E14)-LEN(SUBSTITUTE('Pedido e Cotação'!E14,"Z",""))</f>
        <v>0</v>
      </c>
      <c r="U4" s="151" t="str">
        <f aca="false">IF(T4=0,"","Z ")</f>
        <v/>
      </c>
      <c r="V4" s="151" t="str">
        <f aca="false">IF(AND(U4="",S4="",Q4="",O4="",M4="",K4="",I4="",G4="",E4="",C4=""),"",0)</f>
        <v/>
      </c>
    </row>
    <row r="5" customFormat="false" ht="12.75" hidden="false" customHeight="false" outlineLevel="0" collapsed="false">
      <c r="B5" s="151" t="n">
        <f aca="false">LEN('Pedido e Cotação'!E15)-LEN(SUBSTITUTE('Pedido e Cotação'!E15,"E",""))</f>
        <v>0</v>
      </c>
      <c r="C5" s="151" t="str">
        <f aca="false">IF(B5=0,"","E ")</f>
        <v/>
      </c>
      <c r="D5" s="151" t="n">
        <f aca="false">LEN('Pedido e Cotação'!E15)-LEN(SUBSTITUTE('Pedido e Cotação'!E15,"F",""))</f>
        <v>0</v>
      </c>
      <c r="E5" s="151" t="str">
        <f aca="false">IF(D5=0,"","F ")</f>
        <v/>
      </c>
      <c r="F5" s="151" t="n">
        <f aca="false">LEN('Pedido e Cotação'!E15)-LEN(SUBSTITUTE('Pedido e Cotação'!E15,"J",""))</f>
        <v>0</v>
      </c>
      <c r="G5" s="151" t="str">
        <f aca="false">IF(F5=0,"","J ")</f>
        <v/>
      </c>
      <c r="H5" s="151" t="n">
        <f aca="false">LEN('Pedido e Cotação'!E15)-LEN(SUBSTITUTE('Pedido e Cotação'!E15,"L",""))</f>
        <v>0</v>
      </c>
      <c r="I5" s="151" t="str">
        <f aca="false">IF(H5=0,"","L ")</f>
        <v/>
      </c>
      <c r="J5" s="151" t="n">
        <f aca="false">LEN('Pedido e Cotação'!E15)-LEN(SUBSTITUTE('Pedido e Cotação'!E15,"O",""))</f>
        <v>0</v>
      </c>
      <c r="K5" s="151" t="str">
        <f aca="false">IF(J5=0,"","O ")</f>
        <v/>
      </c>
      <c r="L5" s="151" t="n">
        <f aca="false">LEN('Pedido e Cotação'!E15)-LEN(SUBSTITUTE('Pedido e Cotação'!E15,"P",""))</f>
        <v>0</v>
      </c>
      <c r="M5" s="151" t="str">
        <f aca="false">IF(L5=0,"","P ")</f>
        <v/>
      </c>
      <c r="N5" s="151" t="n">
        <f aca="false">LEN('Pedido e Cotação'!E15)-LEN(SUBSTITUTE('Pedido e Cotação'!E15,"Q",""))</f>
        <v>0</v>
      </c>
      <c r="O5" s="151" t="str">
        <f aca="false">IF(N5=0,"","Q ")</f>
        <v/>
      </c>
      <c r="R5" s="151" t="n">
        <f aca="false">LEN('Pedido e Cotação'!E15)-LEN(SUBSTITUTE('Pedido e Cotação'!E15,"X",""))</f>
        <v>0</v>
      </c>
      <c r="S5" s="151" t="str">
        <f aca="false">IF(R5=0,"","X ")</f>
        <v/>
      </c>
      <c r="T5" s="151" t="n">
        <f aca="false">LEN('Pedido e Cotação'!E15)-LEN(SUBSTITUTE('Pedido e Cotação'!E15,"Z",""))</f>
        <v>0</v>
      </c>
      <c r="U5" s="151" t="str">
        <f aca="false">IF(T5=0,"","Z ")</f>
        <v/>
      </c>
      <c r="V5" s="151" t="str">
        <f aca="false">IF(AND(U5="",S5="",Q5="",O5="",M5="",K5="",I5="",G5="",E5="",C5=""),"",0)</f>
        <v/>
      </c>
    </row>
    <row r="6" customFormat="false" ht="12.75" hidden="false" customHeight="false" outlineLevel="0" collapsed="false">
      <c r="B6" s="151" t="n">
        <f aca="false">LEN('Pedido e Cotação'!E16)-LEN(SUBSTITUTE('Pedido e Cotação'!E16,"E",""))</f>
        <v>0</v>
      </c>
      <c r="C6" s="151" t="str">
        <f aca="false">IF(B6=0,"","E ")</f>
        <v/>
      </c>
      <c r="D6" s="151" t="n">
        <f aca="false">LEN('Pedido e Cotação'!E16)-LEN(SUBSTITUTE('Pedido e Cotação'!E16,"F",""))</f>
        <v>0</v>
      </c>
      <c r="E6" s="151" t="str">
        <f aca="false">IF(D6=0,"","F ")</f>
        <v/>
      </c>
      <c r="F6" s="151" t="n">
        <f aca="false">LEN('Pedido e Cotação'!E16)-LEN(SUBSTITUTE('Pedido e Cotação'!E16,"J",""))</f>
        <v>0</v>
      </c>
      <c r="G6" s="151" t="str">
        <f aca="false">IF(F6=0,"","J ")</f>
        <v/>
      </c>
      <c r="H6" s="151" t="n">
        <f aca="false">LEN('Pedido e Cotação'!E16)-LEN(SUBSTITUTE('Pedido e Cotação'!E16,"L",""))</f>
        <v>0</v>
      </c>
      <c r="I6" s="151" t="str">
        <f aca="false">IF(H6=0,"","L ")</f>
        <v/>
      </c>
      <c r="J6" s="151" t="n">
        <f aca="false">LEN('Pedido e Cotação'!E16)-LEN(SUBSTITUTE('Pedido e Cotação'!E16,"O",""))</f>
        <v>0</v>
      </c>
      <c r="K6" s="151" t="str">
        <f aca="false">IF(J6=0,"","O ")</f>
        <v/>
      </c>
      <c r="L6" s="151" t="n">
        <f aca="false">LEN('Pedido e Cotação'!E16)-LEN(SUBSTITUTE('Pedido e Cotação'!E16,"P",""))</f>
        <v>0</v>
      </c>
      <c r="M6" s="151" t="str">
        <f aca="false">IF(L6=0,"","P ")</f>
        <v/>
      </c>
      <c r="N6" s="151" t="n">
        <f aca="false">LEN('Pedido e Cotação'!E16)-LEN(SUBSTITUTE('Pedido e Cotação'!E16,"Q",""))</f>
        <v>0</v>
      </c>
      <c r="O6" s="151" t="str">
        <f aca="false">IF(N6=0,"","Q ")</f>
        <v/>
      </c>
      <c r="R6" s="151" t="n">
        <f aca="false">LEN('Pedido e Cotação'!E16)-LEN(SUBSTITUTE('Pedido e Cotação'!E16,"X",""))</f>
        <v>0</v>
      </c>
      <c r="S6" s="151" t="str">
        <f aca="false">IF(R6=0,"","X ")</f>
        <v/>
      </c>
      <c r="T6" s="151" t="n">
        <f aca="false">LEN('Pedido e Cotação'!E16)-LEN(SUBSTITUTE('Pedido e Cotação'!E16,"Z",""))</f>
        <v>0</v>
      </c>
      <c r="U6" s="151" t="str">
        <f aca="false">IF(T6=0,"","Z ")</f>
        <v/>
      </c>
      <c r="V6" s="151" t="str">
        <f aca="false">IF(AND(U6="",S6="",Q6="",O6="",M6="",K6="",I6="",G6="",E6="",C6=""),"",0)</f>
        <v/>
      </c>
    </row>
    <row r="7" customFormat="false" ht="12.75" hidden="false" customHeight="false" outlineLevel="0" collapsed="false">
      <c r="B7" s="151" t="n">
        <f aca="false">LEN('Pedido e Cotação'!E17)-LEN(SUBSTITUTE('Pedido e Cotação'!E17,"E",""))</f>
        <v>0</v>
      </c>
      <c r="C7" s="151" t="str">
        <f aca="false">IF(B7=0,"","E ")</f>
        <v/>
      </c>
      <c r="D7" s="151" t="n">
        <f aca="false">LEN('Pedido e Cotação'!E17)-LEN(SUBSTITUTE('Pedido e Cotação'!E17,"F",""))</f>
        <v>0</v>
      </c>
      <c r="E7" s="151" t="str">
        <f aca="false">IF(D7=0,"","F ")</f>
        <v/>
      </c>
      <c r="F7" s="151" t="n">
        <f aca="false">LEN('Pedido e Cotação'!E17)-LEN(SUBSTITUTE('Pedido e Cotação'!E17,"J",""))</f>
        <v>0</v>
      </c>
      <c r="G7" s="151" t="str">
        <f aca="false">IF(F7=0,"","J ")</f>
        <v/>
      </c>
      <c r="H7" s="151" t="n">
        <f aca="false">LEN('Pedido e Cotação'!E17)-LEN(SUBSTITUTE('Pedido e Cotação'!E17,"L",""))</f>
        <v>0</v>
      </c>
      <c r="I7" s="151" t="str">
        <f aca="false">IF(H7=0,"","L ")</f>
        <v/>
      </c>
      <c r="J7" s="151" t="n">
        <f aca="false">LEN('Pedido e Cotação'!E17)-LEN(SUBSTITUTE('Pedido e Cotação'!E17,"O",""))</f>
        <v>0</v>
      </c>
      <c r="K7" s="151" t="str">
        <f aca="false">IF(J7=0,"","O ")</f>
        <v/>
      </c>
      <c r="L7" s="151" t="n">
        <f aca="false">LEN('Pedido e Cotação'!E17)-LEN(SUBSTITUTE('Pedido e Cotação'!E17,"P",""))</f>
        <v>0</v>
      </c>
      <c r="M7" s="151" t="str">
        <f aca="false">IF(L7=0,"","P ")</f>
        <v/>
      </c>
      <c r="N7" s="151" t="n">
        <f aca="false">LEN('Pedido e Cotação'!E17)-LEN(SUBSTITUTE('Pedido e Cotação'!E17,"Q",""))</f>
        <v>0</v>
      </c>
      <c r="O7" s="151" t="str">
        <f aca="false">IF(N7=0,"","Q ")</f>
        <v/>
      </c>
      <c r="R7" s="151" t="n">
        <f aca="false">LEN('Pedido e Cotação'!E17)-LEN(SUBSTITUTE('Pedido e Cotação'!E17,"X",""))</f>
        <v>0</v>
      </c>
      <c r="S7" s="151" t="str">
        <f aca="false">IF(R7=0,"","X ")</f>
        <v/>
      </c>
      <c r="T7" s="151" t="n">
        <f aca="false">LEN('Pedido e Cotação'!E17)-LEN(SUBSTITUTE('Pedido e Cotação'!E17,"Z",""))</f>
        <v>0</v>
      </c>
      <c r="U7" s="151" t="str">
        <f aca="false">IF(T7=0,"","Z ")</f>
        <v/>
      </c>
      <c r="V7" s="151" t="str">
        <f aca="false">IF(AND(U7="",S7="",Q7="",O7="",M7="",K7="",I7="",G7="",E7="",C7=""),"",0)</f>
        <v/>
      </c>
    </row>
    <row r="8" customFormat="false" ht="12.75" hidden="false" customHeight="false" outlineLevel="0" collapsed="false">
      <c r="B8" s="151" t="n">
        <f aca="false">LEN('Pedido e Cotação'!E18)-LEN(SUBSTITUTE('Pedido e Cotação'!E18,"E",""))</f>
        <v>0</v>
      </c>
      <c r="C8" s="151" t="str">
        <f aca="false">IF(B8=0,"","E ")</f>
        <v/>
      </c>
      <c r="D8" s="151" t="n">
        <f aca="false">LEN('Pedido e Cotação'!E18)-LEN(SUBSTITUTE('Pedido e Cotação'!E18,"F",""))</f>
        <v>0</v>
      </c>
      <c r="E8" s="151" t="str">
        <f aca="false">IF(D8=0,"","F ")</f>
        <v/>
      </c>
      <c r="F8" s="151" t="n">
        <f aca="false">LEN('Pedido e Cotação'!E18)-LEN(SUBSTITUTE('Pedido e Cotação'!E18,"J",""))</f>
        <v>0</v>
      </c>
      <c r="G8" s="151" t="str">
        <f aca="false">IF(F8=0,"","J ")</f>
        <v/>
      </c>
      <c r="H8" s="151" t="n">
        <f aca="false">LEN('Pedido e Cotação'!E18)-LEN(SUBSTITUTE('Pedido e Cotação'!E18,"L",""))</f>
        <v>0</v>
      </c>
      <c r="I8" s="151" t="str">
        <f aca="false">IF(H8=0,"","L ")</f>
        <v/>
      </c>
      <c r="J8" s="151" t="n">
        <f aca="false">LEN('Pedido e Cotação'!E18)-LEN(SUBSTITUTE('Pedido e Cotação'!E18,"O",""))</f>
        <v>0</v>
      </c>
      <c r="K8" s="151" t="str">
        <f aca="false">IF(J8=0,"","O ")</f>
        <v/>
      </c>
      <c r="L8" s="151" t="n">
        <f aca="false">LEN('Pedido e Cotação'!E18)-LEN(SUBSTITUTE('Pedido e Cotação'!E18,"P",""))</f>
        <v>0</v>
      </c>
      <c r="M8" s="151" t="str">
        <f aca="false">IF(L8=0,"","P ")</f>
        <v/>
      </c>
      <c r="N8" s="151" t="n">
        <f aca="false">LEN('Pedido e Cotação'!E18)-LEN(SUBSTITUTE('Pedido e Cotação'!E18,"Q",""))</f>
        <v>0</v>
      </c>
      <c r="O8" s="151" t="str">
        <f aca="false">IF(N8=0,"","Q ")</f>
        <v/>
      </c>
      <c r="R8" s="151" t="n">
        <f aca="false">LEN('Pedido e Cotação'!E18)-LEN(SUBSTITUTE('Pedido e Cotação'!E18,"X",""))</f>
        <v>0</v>
      </c>
      <c r="S8" s="151" t="str">
        <f aca="false">IF(R8=0,"","X ")</f>
        <v/>
      </c>
      <c r="T8" s="151" t="n">
        <f aca="false">LEN('Pedido e Cotação'!E18)-LEN(SUBSTITUTE('Pedido e Cotação'!E18,"Z",""))</f>
        <v>0</v>
      </c>
      <c r="U8" s="151" t="str">
        <f aca="false">IF(T8=0,"","Z ")</f>
        <v/>
      </c>
      <c r="V8" s="151" t="str">
        <f aca="false">IF(AND(U8="",S8="",Q8="",O8="",M8="",K8="",I8="",G8="",E8="",C8=""),"",0)</f>
        <v/>
      </c>
    </row>
    <row r="9" customFormat="false" ht="12.75" hidden="false" customHeight="false" outlineLevel="0" collapsed="false">
      <c r="B9" s="151" t="n">
        <f aca="false">LEN('Pedido e Cotação'!E19)-LEN(SUBSTITUTE('Pedido e Cotação'!E19,"E",""))</f>
        <v>0</v>
      </c>
      <c r="C9" s="151" t="str">
        <f aca="false">IF(B9=0,"","E ")</f>
        <v/>
      </c>
      <c r="D9" s="151" t="n">
        <f aca="false">LEN('Pedido e Cotação'!E19)-LEN(SUBSTITUTE('Pedido e Cotação'!E19,"F",""))</f>
        <v>0</v>
      </c>
      <c r="E9" s="151" t="str">
        <f aca="false">IF(D9=0,"","F ")</f>
        <v/>
      </c>
      <c r="F9" s="151" t="n">
        <f aca="false">LEN('Pedido e Cotação'!E19)-LEN(SUBSTITUTE('Pedido e Cotação'!E19,"J",""))</f>
        <v>0</v>
      </c>
      <c r="G9" s="151" t="str">
        <f aca="false">IF(F9=0,"","J ")</f>
        <v/>
      </c>
      <c r="H9" s="151" t="n">
        <f aca="false">LEN('Pedido e Cotação'!E19)-LEN(SUBSTITUTE('Pedido e Cotação'!E19,"L",""))</f>
        <v>0</v>
      </c>
      <c r="I9" s="151" t="str">
        <f aca="false">IF(H9=0,"","L ")</f>
        <v/>
      </c>
      <c r="J9" s="151" t="n">
        <f aca="false">LEN('Pedido e Cotação'!E19)-LEN(SUBSTITUTE('Pedido e Cotação'!E19,"O",""))</f>
        <v>0</v>
      </c>
      <c r="K9" s="151" t="str">
        <f aca="false">IF(J9=0,"","O ")</f>
        <v/>
      </c>
      <c r="L9" s="151" t="n">
        <f aca="false">LEN('Pedido e Cotação'!E19)-LEN(SUBSTITUTE('Pedido e Cotação'!E19,"P",""))</f>
        <v>0</v>
      </c>
      <c r="M9" s="151" t="str">
        <f aca="false">IF(L9=0,"","P ")</f>
        <v/>
      </c>
      <c r="N9" s="151" t="n">
        <f aca="false">LEN('Pedido e Cotação'!E19)-LEN(SUBSTITUTE('Pedido e Cotação'!E19,"Q",""))</f>
        <v>0</v>
      </c>
      <c r="O9" s="151" t="str">
        <f aca="false">IF(N9=0,"","Q ")</f>
        <v/>
      </c>
      <c r="R9" s="151" t="n">
        <f aca="false">LEN('Pedido e Cotação'!E19)-LEN(SUBSTITUTE('Pedido e Cotação'!E19,"X",""))</f>
        <v>0</v>
      </c>
      <c r="S9" s="151" t="str">
        <f aca="false">IF(R9=0,"","X ")</f>
        <v/>
      </c>
      <c r="T9" s="151" t="n">
        <f aca="false">LEN('Pedido e Cotação'!E19)-LEN(SUBSTITUTE('Pedido e Cotação'!E19,"Z",""))</f>
        <v>0</v>
      </c>
      <c r="U9" s="151" t="str">
        <f aca="false">IF(T9=0,"","Z ")</f>
        <v/>
      </c>
      <c r="V9" s="151" t="str">
        <f aca="false">IF(AND(U9="",S9="",Q9="",O9="",M9="",K9="",I9="",G9="",E9="",C9=""),"",0)</f>
        <v/>
      </c>
    </row>
    <row r="10" customFormat="false" ht="12.75" hidden="false" customHeight="false" outlineLevel="0" collapsed="false">
      <c r="B10" s="151" t="n">
        <f aca="false">LEN('Pedido e Cotação'!E20)-LEN(SUBSTITUTE('Pedido e Cotação'!E20,"E",""))</f>
        <v>0</v>
      </c>
      <c r="C10" s="151" t="str">
        <f aca="false">IF(B10=0,"","E ")</f>
        <v/>
      </c>
      <c r="D10" s="151" t="n">
        <f aca="false">LEN('Pedido e Cotação'!E20)-LEN(SUBSTITUTE('Pedido e Cotação'!E20,"F",""))</f>
        <v>0</v>
      </c>
      <c r="E10" s="151" t="str">
        <f aca="false">IF(D10=0,"","F ")</f>
        <v/>
      </c>
      <c r="F10" s="151" t="n">
        <f aca="false">LEN('Pedido e Cotação'!E20)-LEN(SUBSTITUTE('Pedido e Cotação'!E20,"J",""))</f>
        <v>0</v>
      </c>
      <c r="G10" s="151" t="str">
        <f aca="false">IF(F10=0,"","J ")</f>
        <v/>
      </c>
      <c r="H10" s="151" t="n">
        <f aca="false">LEN('Pedido e Cotação'!E20)-LEN(SUBSTITUTE('Pedido e Cotação'!E20,"L",""))</f>
        <v>0</v>
      </c>
      <c r="I10" s="151" t="str">
        <f aca="false">IF(H10=0,"","L ")</f>
        <v/>
      </c>
      <c r="J10" s="151" t="n">
        <f aca="false">LEN('Pedido e Cotação'!E20)-LEN(SUBSTITUTE('Pedido e Cotação'!E20,"O",""))</f>
        <v>0</v>
      </c>
      <c r="K10" s="151" t="str">
        <f aca="false">IF(J10=0,"","O ")</f>
        <v/>
      </c>
      <c r="L10" s="151" t="n">
        <f aca="false">LEN('Pedido e Cotação'!E20)-LEN(SUBSTITUTE('Pedido e Cotação'!E20,"P",""))</f>
        <v>0</v>
      </c>
      <c r="M10" s="151" t="str">
        <f aca="false">IF(L10=0,"","P ")</f>
        <v/>
      </c>
      <c r="N10" s="151" t="n">
        <f aca="false">LEN('Pedido e Cotação'!E20)-LEN(SUBSTITUTE('Pedido e Cotação'!E20,"Q",""))</f>
        <v>0</v>
      </c>
      <c r="O10" s="151" t="str">
        <f aca="false">IF(N10=0,"","Q ")</f>
        <v/>
      </c>
      <c r="R10" s="151" t="n">
        <f aca="false">LEN('Pedido e Cotação'!E20)-LEN(SUBSTITUTE('Pedido e Cotação'!E20,"X",""))</f>
        <v>0</v>
      </c>
      <c r="S10" s="151" t="str">
        <f aca="false">IF(R10=0,"","X ")</f>
        <v/>
      </c>
      <c r="T10" s="151" t="n">
        <f aca="false">LEN('Pedido e Cotação'!E20)-LEN(SUBSTITUTE('Pedido e Cotação'!E20,"Z",""))</f>
        <v>0</v>
      </c>
      <c r="U10" s="151" t="str">
        <f aca="false">IF(T10=0,"","Z ")</f>
        <v/>
      </c>
      <c r="V10" s="151" t="str">
        <f aca="false">IF(AND(U10="",S10="",Q10="",O10="",M10="",K10="",I10="",G10="",E10="",C10=""),"",0)</f>
        <v/>
      </c>
    </row>
    <row r="11" customFormat="false" ht="12.75" hidden="false" customHeight="false" outlineLevel="0" collapsed="false">
      <c r="B11" s="151" t="n">
        <f aca="false">LEN('Pedido e Cotação'!E21)-LEN(SUBSTITUTE('Pedido e Cotação'!E21,"E",""))</f>
        <v>0</v>
      </c>
      <c r="C11" s="151" t="str">
        <f aca="false">IF(B11=0,"","E ")</f>
        <v/>
      </c>
      <c r="D11" s="151" t="n">
        <f aca="false">LEN('Pedido e Cotação'!E21)-LEN(SUBSTITUTE('Pedido e Cotação'!E21,"F",""))</f>
        <v>0</v>
      </c>
      <c r="E11" s="151" t="str">
        <f aca="false">IF(D11=0,"","F ")</f>
        <v/>
      </c>
      <c r="F11" s="151" t="n">
        <f aca="false">LEN('Pedido e Cotação'!E21)-LEN(SUBSTITUTE('Pedido e Cotação'!E21,"J",""))</f>
        <v>0</v>
      </c>
      <c r="G11" s="151" t="str">
        <f aca="false">IF(F11=0,"","J ")</f>
        <v/>
      </c>
      <c r="H11" s="151" t="n">
        <f aca="false">LEN('Pedido e Cotação'!E21)-LEN(SUBSTITUTE('Pedido e Cotação'!E21,"L",""))</f>
        <v>0</v>
      </c>
      <c r="I11" s="151" t="str">
        <f aca="false">IF(H11=0,"","L ")</f>
        <v/>
      </c>
      <c r="J11" s="151" t="n">
        <f aca="false">LEN('Pedido e Cotação'!E21)-LEN(SUBSTITUTE('Pedido e Cotação'!E21,"O",""))</f>
        <v>0</v>
      </c>
      <c r="K11" s="151" t="str">
        <f aca="false">IF(J11=0,"","O ")</f>
        <v/>
      </c>
      <c r="L11" s="151" t="n">
        <f aca="false">LEN('Pedido e Cotação'!E21)-LEN(SUBSTITUTE('Pedido e Cotação'!E21,"P",""))</f>
        <v>0</v>
      </c>
      <c r="M11" s="151" t="str">
        <f aca="false">IF(L11=0,"","P ")</f>
        <v/>
      </c>
      <c r="N11" s="151" t="n">
        <f aca="false">LEN('Pedido e Cotação'!E21)-LEN(SUBSTITUTE('Pedido e Cotação'!E21,"Q",""))</f>
        <v>0</v>
      </c>
      <c r="O11" s="151" t="str">
        <f aca="false">IF(N11=0,"","Q ")</f>
        <v/>
      </c>
      <c r="R11" s="151" t="n">
        <f aca="false">LEN('Pedido e Cotação'!E21)-LEN(SUBSTITUTE('Pedido e Cotação'!E21,"X",""))</f>
        <v>0</v>
      </c>
      <c r="S11" s="151" t="str">
        <f aca="false">IF(R11=0,"","X ")</f>
        <v/>
      </c>
      <c r="T11" s="151" t="n">
        <f aca="false">LEN('Pedido e Cotação'!E21)-LEN(SUBSTITUTE('Pedido e Cotação'!E21,"Z",""))</f>
        <v>0</v>
      </c>
      <c r="U11" s="151" t="str">
        <f aca="false">IF(T11=0,"","Z ")</f>
        <v/>
      </c>
      <c r="V11" s="151" t="str">
        <f aca="false">IF(AND(U11="",S11="",Q11="",O11="",M11="",K11="",I11="",G11="",E11="",C11=""),"",0)</f>
        <v/>
      </c>
    </row>
    <row r="12" customFormat="false" ht="12.75" hidden="false" customHeight="false" outlineLevel="0" collapsed="false">
      <c r="B12" s="151" t="n">
        <f aca="false">LEN('Pedido e Cotação'!E22)-LEN(SUBSTITUTE('Pedido e Cotação'!E22,"E",""))</f>
        <v>0</v>
      </c>
      <c r="C12" s="151" t="str">
        <f aca="false">IF(B12=0,"","E ")</f>
        <v/>
      </c>
      <c r="D12" s="151" t="n">
        <f aca="false">LEN('Pedido e Cotação'!E22)-LEN(SUBSTITUTE('Pedido e Cotação'!E22,"F",""))</f>
        <v>0</v>
      </c>
      <c r="E12" s="151" t="str">
        <f aca="false">IF(D12=0,"","F ")</f>
        <v/>
      </c>
      <c r="F12" s="151" t="n">
        <f aca="false">LEN('Pedido e Cotação'!E22)-LEN(SUBSTITUTE('Pedido e Cotação'!E22,"J",""))</f>
        <v>0</v>
      </c>
      <c r="G12" s="151" t="str">
        <f aca="false">IF(F12=0,"","J ")</f>
        <v/>
      </c>
      <c r="H12" s="151" t="n">
        <f aca="false">LEN('Pedido e Cotação'!E22)-LEN(SUBSTITUTE('Pedido e Cotação'!E22,"L",""))</f>
        <v>0</v>
      </c>
      <c r="I12" s="151" t="str">
        <f aca="false">IF(H12=0,"","L ")</f>
        <v/>
      </c>
      <c r="J12" s="151" t="n">
        <f aca="false">LEN('Pedido e Cotação'!E22)-LEN(SUBSTITUTE('Pedido e Cotação'!E22,"O",""))</f>
        <v>0</v>
      </c>
      <c r="K12" s="151" t="str">
        <f aca="false">IF(J12=0,"","O ")</f>
        <v/>
      </c>
      <c r="L12" s="151" t="n">
        <f aca="false">LEN('Pedido e Cotação'!E22)-LEN(SUBSTITUTE('Pedido e Cotação'!E22,"P",""))</f>
        <v>0</v>
      </c>
      <c r="M12" s="151" t="str">
        <f aca="false">IF(L12=0,"","P ")</f>
        <v/>
      </c>
      <c r="N12" s="151" t="n">
        <f aca="false">LEN('Pedido e Cotação'!E22)-LEN(SUBSTITUTE('Pedido e Cotação'!E22,"Q",""))</f>
        <v>0</v>
      </c>
      <c r="O12" s="151" t="str">
        <f aca="false">IF(N12=0,"","Q ")</f>
        <v/>
      </c>
      <c r="R12" s="151" t="n">
        <f aca="false">LEN('Pedido e Cotação'!E22)-LEN(SUBSTITUTE('Pedido e Cotação'!E22,"X",""))</f>
        <v>0</v>
      </c>
      <c r="S12" s="151" t="str">
        <f aca="false">IF(R12=0,"","X ")</f>
        <v/>
      </c>
      <c r="T12" s="151" t="n">
        <f aca="false">LEN('Pedido e Cotação'!E22)-LEN(SUBSTITUTE('Pedido e Cotação'!E22,"Z",""))</f>
        <v>0</v>
      </c>
      <c r="U12" s="151" t="str">
        <f aca="false">IF(T12=0,"","Z ")</f>
        <v/>
      </c>
      <c r="V12" s="151" t="str">
        <f aca="false">IF(AND(U12="",S12="",Q12="",O12="",M12="",K12="",I12="",G12="",E12="",C12=""),"",0)</f>
        <v/>
      </c>
    </row>
    <row r="13" customFormat="false" ht="12.75" hidden="false" customHeight="false" outlineLevel="0" collapsed="false">
      <c r="B13" s="151" t="n">
        <f aca="false">LEN('Pedido e Cotação'!E23)-LEN(SUBSTITUTE('Pedido e Cotação'!E23,"E",""))</f>
        <v>0</v>
      </c>
      <c r="C13" s="151" t="str">
        <f aca="false">IF(B13=0,"","E ")</f>
        <v/>
      </c>
      <c r="D13" s="151" t="n">
        <f aca="false">LEN('Pedido e Cotação'!E23)-LEN(SUBSTITUTE('Pedido e Cotação'!E23,"F",""))</f>
        <v>0</v>
      </c>
      <c r="E13" s="151" t="str">
        <f aca="false">IF(D13=0,"","F ")</f>
        <v/>
      </c>
      <c r="F13" s="151" t="n">
        <f aca="false">LEN('Pedido e Cotação'!E23)-LEN(SUBSTITUTE('Pedido e Cotação'!E23,"J",""))</f>
        <v>0</v>
      </c>
      <c r="G13" s="151" t="str">
        <f aca="false">IF(F13=0,"","J ")</f>
        <v/>
      </c>
      <c r="H13" s="151" t="n">
        <f aca="false">LEN('Pedido e Cotação'!E23)-LEN(SUBSTITUTE('Pedido e Cotação'!E23,"L",""))</f>
        <v>0</v>
      </c>
      <c r="I13" s="151" t="str">
        <f aca="false">IF(H13=0,"","L ")</f>
        <v/>
      </c>
      <c r="J13" s="151" t="n">
        <f aca="false">LEN('Pedido e Cotação'!E23)-LEN(SUBSTITUTE('Pedido e Cotação'!E23,"O",""))</f>
        <v>0</v>
      </c>
      <c r="K13" s="151" t="str">
        <f aca="false">IF(J13=0,"","O ")</f>
        <v/>
      </c>
      <c r="L13" s="151" t="n">
        <f aca="false">LEN('Pedido e Cotação'!E23)-LEN(SUBSTITUTE('Pedido e Cotação'!E23,"P",""))</f>
        <v>0</v>
      </c>
      <c r="M13" s="151" t="str">
        <f aca="false">IF(L13=0,"","P ")</f>
        <v/>
      </c>
      <c r="N13" s="151" t="n">
        <f aca="false">LEN('Pedido e Cotação'!E23)-LEN(SUBSTITUTE('Pedido e Cotação'!E23,"Q",""))</f>
        <v>0</v>
      </c>
      <c r="O13" s="151" t="str">
        <f aca="false">IF(N13=0,"","Q ")</f>
        <v/>
      </c>
      <c r="R13" s="151" t="n">
        <f aca="false">LEN('Pedido e Cotação'!E23)-LEN(SUBSTITUTE('Pedido e Cotação'!E23,"X",""))</f>
        <v>0</v>
      </c>
      <c r="S13" s="151" t="str">
        <f aca="false">IF(R13=0,"","X ")</f>
        <v/>
      </c>
      <c r="T13" s="151" t="n">
        <f aca="false">LEN('Pedido e Cotação'!E23)-LEN(SUBSTITUTE('Pedido e Cotação'!E23,"Z",""))</f>
        <v>0</v>
      </c>
      <c r="U13" s="151" t="str">
        <f aca="false">IF(T13=0,"","Z ")</f>
        <v/>
      </c>
      <c r="V13" s="151" t="str">
        <f aca="false">IF(AND(U13="",S13="",Q13="",O13="",M13="",K13="",I13="",G13="",E13="",C13=""),"",0)</f>
        <v/>
      </c>
    </row>
    <row r="14" customFormat="false" ht="12.75" hidden="false" customHeight="false" outlineLevel="0" collapsed="false">
      <c r="B14" s="151" t="n">
        <f aca="false">LEN('Pedido e Cotação'!E24)-LEN(SUBSTITUTE('Pedido e Cotação'!E24,"E",""))</f>
        <v>0</v>
      </c>
      <c r="C14" s="151" t="str">
        <f aca="false">IF(B14=0,"","E ")</f>
        <v/>
      </c>
      <c r="D14" s="151" t="n">
        <f aca="false">LEN('Pedido e Cotação'!E24)-LEN(SUBSTITUTE('Pedido e Cotação'!E24,"F",""))</f>
        <v>0</v>
      </c>
      <c r="E14" s="151" t="str">
        <f aca="false">IF(D14=0,"","F ")</f>
        <v/>
      </c>
      <c r="F14" s="151" t="n">
        <f aca="false">LEN('Pedido e Cotação'!E24)-LEN(SUBSTITUTE('Pedido e Cotação'!E24,"J",""))</f>
        <v>0</v>
      </c>
      <c r="G14" s="151" t="str">
        <f aca="false">IF(F14=0,"","J ")</f>
        <v/>
      </c>
      <c r="H14" s="151" t="n">
        <f aca="false">LEN('Pedido e Cotação'!E24)-LEN(SUBSTITUTE('Pedido e Cotação'!E24,"L",""))</f>
        <v>0</v>
      </c>
      <c r="I14" s="151" t="str">
        <f aca="false">IF(H14=0,"","L ")</f>
        <v/>
      </c>
      <c r="J14" s="151" t="n">
        <f aca="false">LEN('Pedido e Cotação'!E24)-LEN(SUBSTITUTE('Pedido e Cotação'!E24,"O",""))</f>
        <v>0</v>
      </c>
      <c r="K14" s="151" t="str">
        <f aca="false">IF(J14=0,"","O ")</f>
        <v/>
      </c>
      <c r="L14" s="151" t="n">
        <f aca="false">LEN('Pedido e Cotação'!E24)-LEN(SUBSTITUTE('Pedido e Cotação'!E24,"P",""))</f>
        <v>0</v>
      </c>
      <c r="M14" s="151" t="str">
        <f aca="false">IF(L14=0,"","P ")</f>
        <v/>
      </c>
      <c r="N14" s="151" t="n">
        <f aca="false">LEN('Pedido e Cotação'!E24)-LEN(SUBSTITUTE('Pedido e Cotação'!E24,"Q",""))</f>
        <v>0</v>
      </c>
      <c r="O14" s="151" t="str">
        <f aca="false">IF(N14=0,"","Q ")</f>
        <v/>
      </c>
      <c r="R14" s="151" t="n">
        <f aca="false">LEN('Pedido e Cotação'!E24)-LEN(SUBSTITUTE('Pedido e Cotação'!E24,"X",""))</f>
        <v>0</v>
      </c>
      <c r="S14" s="151" t="str">
        <f aca="false">IF(R14=0,"","X ")</f>
        <v/>
      </c>
      <c r="T14" s="151" t="n">
        <f aca="false">LEN('Pedido e Cotação'!E24)-LEN(SUBSTITUTE('Pedido e Cotação'!E24,"Z",""))</f>
        <v>0</v>
      </c>
      <c r="U14" s="151" t="str">
        <f aca="false">IF(T14=0,"","Z ")</f>
        <v/>
      </c>
      <c r="V14" s="151" t="str">
        <f aca="false">IF(AND(U14="",S14="",Q14="",O14="",M14="",K14="",I14="",G14="",E14="",C14=""),"",0)</f>
        <v/>
      </c>
    </row>
    <row r="15" customFormat="false" ht="12.75" hidden="false" customHeight="false" outlineLevel="0" collapsed="false">
      <c r="B15" s="151" t="n">
        <f aca="false">LEN('Pedido e Cotação'!E25)-LEN(SUBSTITUTE('Pedido e Cotação'!E25,"E",""))</f>
        <v>0</v>
      </c>
      <c r="C15" s="151" t="str">
        <f aca="false">IF(B15=0,"","E ")</f>
        <v/>
      </c>
      <c r="D15" s="151" t="n">
        <f aca="false">LEN('Pedido e Cotação'!E25)-LEN(SUBSTITUTE('Pedido e Cotação'!E25,"F",""))</f>
        <v>0</v>
      </c>
      <c r="E15" s="151" t="str">
        <f aca="false">IF(D15=0,"","F ")</f>
        <v/>
      </c>
      <c r="F15" s="151" t="n">
        <f aca="false">LEN('Pedido e Cotação'!E25)-LEN(SUBSTITUTE('Pedido e Cotação'!E25,"J",""))</f>
        <v>0</v>
      </c>
      <c r="G15" s="151" t="str">
        <f aca="false">IF(F15=0,"","J ")</f>
        <v/>
      </c>
      <c r="H15" s="151" t="n">
        <f aca="false">LEN('Pedido e Cotação'!E25)-LEN(SUBSTITUTE('Pedido e Cotação'!E25,"L",""))</f>
        <v>0</v>
      </c>
      <c r="I15" s="151" t="str">
        <f aca="false">IF(H15=0,"","L ")</f>
        <v/>
      </c>
      <c r="J15" s="151" t="n">
        <f aca="false">LEN('Pedido e Cotação'!E25)-LEN(SUBSTITUTE('Pedido e Cotação'!E25,"O",""))</f>
        <v>0</v>
      </c>
      <c r="K15" s="151" t="str">
        <f aca="false">IF(J15=0,"","O ")</f>
        <v/>
      </c>
      <c r="L15" s="151" t="n">
        <f aca="false">LEN('Pedido e Cotação'!E25)-LEN(SUBSTITUTE('Pedido e Cotação'!E25,"P",""))</f>
        <v>0</v>
      </c>
      <c r="M15" s="151" t="str">
        <f aca="false">IF(L15=0,"","P ")</f>
        <v/>
      </c>
      <c r="N15" s="151" t="n">
        <f aca="false">LEN('Pedido e Cotação'!E25)-LEN(SUBSTITUTE('Pedido e Cotação'!E25,"Q",""))</f>
        <v>0</v>
      </c>
      <c r="O15" s="151" t="str">
        <f aca="false">IF(N15=0,"","Q ")</f>
        <v/>
      </c>
      <c r="R15" s="151" t="n">
        <f aca="false">LEN('Pedido e Cotação'!E25)-LEN(SUBSTITUTE('Pedido e Cotação'!E25,"X",""))</f>
        <v>0</v>
      </c>
      <c r="S15" s="151" t="str">
        <f aca="false">IF(R15=0,"","X ")</f>
        <v/>
      </c>
      <c r="T15" s="151" t="n">
        <f aca="false">LEN('Pedido e Cotação'!E25)-LEN(SUBSTITUTE('Pedido e Cotação'!E25,"Z",""))</f>
        <v>0</v>
      </c>
      <c r="U15" s="151" t="str">
        <f aca="false">IF(T15=0,"","Z ")</f>
        <v/>
      </c>
      <c r="V15" s="151" t="str">
        <f aca="false">IF(AND(U15="",S15="",Q15="",O15="",M15="",K15="",I15="",G15="",E15="",C15=""),"",0)</f>
        <v/>
      </c>
    </row>
    <row r="16" customFormat="false" ht="12.75" hidden="false" customHeight="false" outlineLevel="0" collapsed="false">
      <c r="B16" s="151" t="n">
        <f aca="false">LEN('Pedido e Cotação'!E26)-LEN(SUBSTITUTE('Pedido e Cotação'!E26,"E",""))</f>
        <v>0</v>
      </c>
      <c r="C16" s="151" t="str">
        <f aca="false">IF(B16=0,"","E ")</f>
        <v/>
      </c>
      <c r="D16" s="151" t="n">
        <f aca="false">LEN('Pedido e Cotação'!E26)-LEN(SUBSTITUTE('Pedido e Cotação'!E26,"F",""))</f>
        <v>0</v>
      </c>
      <c r="E16" s="151" t="str">
        <f aca="false">IF(D16=0,"","F ")</f>
        <v/>
      </c>
      <c r="F16" s="151" t="n">
        <f aca="false">LEN('Pedido e Cotação'!E26)-LEN(SUBSTITUTE('Pedido e Cotação'!E26,"J",""))</f>
        <v>0</v>
      </c>
      <c r="G16" s="151" t="str">
        <f aca="false">IF(F16=0,"","J ")</f>
        <v/>
      </c>
      <c r="H16" s="151" t="n">
        <f aca="false">LEN('Pedido e Cotação'!E26)-LEN(SUBSTITUTE('Pedido e Cotação'!E26,"L",""))</f>
        <v>0</v>
      </c>
      <c r="I16" s="151" t="str">
        <f aca="false">IF(H16=0,"","L ")</f>
        <v/>
      </c>
      <c r="J16" s="151" t="n">
        <f aca="false">LEN('Pedido e Cotação'!E26)-LEN(SUBSTITUTE('Pedido e Cotação'!E26,"O",""))</f>
        <v>0</v>
      </c>
      <c r="K16" s="151" t="str">
        <f aca="false">IF(J16=0,"","O ")</f>
        <v/>
      </c>
      <c r="L16" s="151" t="n">
        <f aca="false">LEN('Pedido e Cotação'!E26)-LEN(SUBSTITUTE('Pedido e Cotação'!E26,"P",""))</f>
        <v>0</v>
      </c>
      <c r="M16" s="151" t="str">
        <f aca="false">IF(L16=0,"","P ")</f>
        <v/>
      </c>
      <c r="N16" s="151" t="n">
        <f aca="false">LEN('Pedido e Cotação'!E26)-LEN(SUBSTITUTE('Pedido e Cotação'!E26,"Q",""))</f>
        <v>0</v>
      </c>
      <c r="O16" s="151" t="str">
        <f aca="false">IF(N16=0,"","Q ")</f>
        <v/>
      </c>
      <c r="R16" s="151" t="n">
        <f aca="false">LEN('Pedido e Cotação'!E26)-LEN(SUBSTITUTE('Pedido e Cotação'!E26,"X",""))</f>
        <v>0</v>
      </c>
      <c r="S16" s="151" t="str">
        <f aca="false">IF(R16=0,"","X ")</f>
        <v/>
      </c>
      <c r="T16" s="151" t="n">
        <f aca="false">LEN('Pedido e Cotação'!E26)-LEN(SUBSTITUTE('Pedido e Cotação'!E26,"Z",""))</f>
        <v>0</v>
      </c>
      <c r="U16" s="151" t="str">
        <f aca="false">IF(T16=0,"","Z ")</f>
        <v/>
      </c>
      <c r="V16" s="151" t="str">
        <f aca="false">IF(AND(U16="",S16="",Q16="",O16="",M16="",K16="",I16="",G16="",E16="",C16=""),"",0)</f>
        <v/>
      </c>
    </row>
    <row r="17" customFormat="false" ht="12.75" hidden="false" customHeight="false" outlineLevel="0" collapsed="false">
      <c r="B17" s="151" t="n">
        <f aca="false">LEN('Pedido e Cotação'!E27)-LEN(SUBSTITUTE('Pedido e Cotação'!E27,"E",""))</f>
        <v>0</v>
      </c>
      <c r="C17" s="151" t="str">
        <f aca="false">IF(B17=0,"","E ")</f>
        <v/>
      </c>
      <c r="D17" s="151" t="n">
        <f aca="false">LEN('Pedido e Cotação'!E27)-LEN(SUBSTITUTE('Pedido e Cotação'!E27,"F",""))</f>
        <v>0</v>
      </c>
      <c r="E17" s="151" t="str">
        <f aca="false">IF(D17=0,"","F ")</f>
        <v/>
      </c>
      <c r="F17" s="151" t="n">
        <f aca="false">LEN('Pedido e Cotação'!E27)-LEN(SUBSTITUTE('Pedido e Cotação'!E27,"J",""))</f>
        <v>0</v>
      </c>
      <c r="G17" s="151" t="str">
        <f aca="false">IF(F17=0,"","J ")</f>
        <v/>
      </c>
      <c r="H17" s="151" t="n">
        <f aca="false">LEN('Pedido e Cotação'!E27)-LEN(SUBSTITUTE('Pedido e Cotação'!E27,"L",""))</f>
        <v>0</v>
      </c>
      <c r="I17" s="151" t="str">
        <f aca="false">IF(H17=0,"","L ")</f>
        <v/>
      </c>
      <c r="J17" s="151" t="n">
        <f aca="false">LEN('Pedido e Cotação'!E27)-LEN(SUBSTITUTE('Pedido e Cotação'!E27,"O",""))</f>
        <v>0</v>
      </c>
      <c r="K17" s="151" t="str">
        <f aca="false">IF(J17=0,"","O ")</f>
        <v/>
      </c>
      <c r="L17" s="151" t="n">
        <f aca="false">LEN('Pedido e Cotação'!E27)-LEN(SUBSTITUTE('Pedido e Cotação'!E27,"P",""))</f>
        <v>0</v>
      </c>
      <c r="M17" s="151" t="str">
        <f aca="false">IF(L17=0,"","P ")</f>
        <v/>
      </c>
      <c r="N17" s="151" t="n">
        <f aca="false">LEN('Pedido e Cotação'!E27)-LEN(SUBSTITUTE('Pedido e Cotação'!E27,"Q",""))</f>
        <v>0</v>
      </c>
      <c r="O17" s="151" t="str">
        <f aca="false">IF(N17=0,"","Q ")</f>
        <v/>
      </c>
      <c r="R17" s="151" t="n">
        <f aca="false">LEN('Pedido e Cotação'!E27)-LEN(SUBSTITUTE('Pedido e Cotação'!E27,"X",""))</f>
        <v>0</v>
      </c>
      <c r="S17" s="151" t="str">
        <f aca="false">IF(R17=0,"","X ")</f>
        <v/>
      </c>
      <c r="T17" s="151" t="n">
        <f aca="false">LEN('Pedido e Cotação'!E27)-LEN(SUBSTITUTE('Pedido e Cotação'!E27,"Z",""))</f>
        <v>0</v>
      </c>
      <c r="U17" s="151" t="str">
        <f aca="false">IF(T17=0,"","Z ")</f>
        <v/>
      </c>
      <c r="V17" s="151" t="str">
        <f aca="false">IF(AND(U17="",S17="",Q17="",O17="",M17="",K17="",I17="",G17="",E17="",C17=""),"",0)</f>
        <v/>
      </c>
    </row>
    <row r="18" customFormat="false" ht="12.75" hidden="false" customHeight="false" outlineLevel="0" collapsed="false">
      <c r="B18" s="151" t="n">
        <f aca="false">LEN('Pedido e Cotação'!E28)-LEN(SUBSTITUTE('Pedido e Cotação'!E28,"E",""))</f>
        <v>0</v>
      </c>
      <c r="C18" s="151" t="str">
        <f aca="false">IF(B18=0,"","E ")</f>
        <v/>
      </c>
      <c r="D18" s="151" t="n">
        <f aca="false">LEN('Pedido e Cotação'!E28)-LEN(SUBSTITUTE('Pedido e Cotação'!E28,"F",""))</f>
        <v>0</v>
      </c>
      <c r="E18" s="151" t="str">
        <f aca="false">IF(D18=0,"","F ")</f>
        <v/>
      </c>
      <c r="F18" s="151" t="n">
        <f aca="false">LEN('Pedido e Cotação'!E28)-LEN(SUBSTITUTE('Pedido e Cotação'!E28,"J",""))</f>
        <v>0</v>
      </c>
      <c r="G18" s="151" t="str">
        <f aca="false">IF(F18=0,"","J ")</f>
        <v/>
      </c>
      <c r="H18" s="151" t="n">
        <f aca="false">LEN('Pedido e Cotação'!E28)-LEN(SUBSTITUTE('Pedido e Cotação'!E28,"L",""))</f>
        <v>0</v>
      </c>
      <c r="I18" s="151" t="str">
        <f aca="false">IF(H18=0,"","L ")</f>
        <v/>
      </c>
      <c r="J18" s="151" t="n">
        <f aca="false">LEN('Pedido e Cotação'!E28)-LEN(SUBSTITUTE('Pedido e Cotação'!E28,"O",""))</f>
        <v>0</v>
      </c>
      <c r="K18" s="151" t="str">
        <f aca="false">IF(J18=0,"","O ")</f>
        <v/>
      </c>
      <c r="L18" s="151" t="n">
        <f aca="false">LEN('Pedido e Cotação'!E28)-LEN(SUBSTITUTE('Pedido e Cotação'!E28,"P",""))</f>
        <v>0</v>
      </c>
      <c r="M18" s="151" t="str">
        <f aca="false">IF(L18=0,"","P ")</f>
        <v/>
      </c>
      <c r="N18" s="151" t="n">
        <f aca="false">LEN('Pedido e Cotação'!E28)-LEN(SUBSTITUTE('Pedido e Cotação'!E28,"Q",""))</f>
        <v>0</v>
      </c>
      <c r="O18" s="151" t="str">
        <f aca="false">IF(N18=0,"","Q ")</f>
        <v/>
      </c>
      <c r="R18" s="151" t="n">
        <f aca="false">LEN('Pedido e Cotação'!E28)-LEN(SUBSTITUTE('Pedido e Cotação'!E28,"X",""))</f>
        <v>0</v>
      </c>
      <c r="S18" s="151" t="str">
        <f aca="false">IF(R18=0,"","X ")</f>
        <v/>
      </c>
      <c r="T18" s="151" t="n">
        <f aca="false">LEN('Pedido e Cotação'!E28)-LEN(SUBSTITUTE('Pedido e Cotação'!E28,"Z",""))</f>
        <v>0</v>
      </c>
      <c r="U18" s="151" t="str">
        <f aca="false">IF(T18=0,"","Z ")</f>
        <v/>
      </c>
      <c r="V18" s="151" t="str">
        <f aca="false">IF(AND(U18="",S18="",Q18="",O18="",M18="",K18="",I18="",G18="",E18="",C18=""),"",0)</f>
        <v/>
      </c>
    </row>
    <row r="19" customFormat="false" ht="12.75" hidden="false" customHeight="false" outlineLevel="0" collapsed="false">
      <c r="B19" s="151" t="n">
        <f aca="false">LEN('Pedido e Cotação'!E29)-LEN(SUBSTITUTE('Pedido e Cotação'!E29,"E",""))</f>
        <v>0</v>
      </c>
      <c r="C19" s="151" t="str">
        <f aca="false">IF(B19=0,"","E ")</f>
        <v/>
      </c>
      <c r="D19" s="151" t="n">
        <f aca="false">LEN('Pedido e Cotação'!E29)-LEN(SUBSTITUTE('Pedido e Cotação'!E29,"F",""))</f>
        <v>0</v>
      </c>
      <c r="E19" s="151" t="str">
        <f aca="false">IF(D19=0,"","F ")</f>
        <v/>
      </c>
      <c r="F19" s="151" t="n">
        <f aca="false">LEN('Pedido e Cotação'!E29)-LEN(SUBSTITUTE('Pedido e Cotação'!E29,"J",""))</f>
        <v>0</v>
      </c>
      <c r="G19" s="151" t="str">
        <f aca="false">IF(F19=0,"","J ")</f>
        <v/>
      </c>
      <c r="H19" s="151" t="n">
        <f aca="false">LEN('Pedido e Cotação'!E29)-LEN(SUBSTITUTE('Pedido e Cotação'!E29,"L",""))</f>
        <v>0</v>
      </c>
      <c r="I19" s="151" t="str">
        <f aca="false">IF(H19=0,"","L ")</f>
        <v/>
      </c>
      <c r="J19" s="151" t="n">
        <f aca="false">LEN('Pedido e Cotação'!E29)-LEN(SUBSTITUTE('Pedido e Cotação'!E29,"O",""))</f>
        <v>0</v>
      </c>
      <c r="K19" s="151" t="str">
        <f aca="false">IF(J19=0,"","O ")</f>
        <v/>
      </c>
      <c r="L19" s="151" t="n">
        <f aca="false">LEN('Pedido e Cotação'!E29)-LEN(SUBSTITUTE('Pedido e Cotação'!E29,"P",""))</f>
        <v>0</v>
      </c>
      <c r="M19" s="151" t="str">
        <f aca="false">IF(L19=0,"","P ")</f>
        <v/>
      </c>
      <c r="N19" s="151" t="n">
        <f aca="false">LEN('Pedido e Cotação'!E29)-LEN(SUBSTITUTE('Pedido e Cotação'!E29,"Q",""))</f>
        <v>0</v>
      </c>
      <c r="O19" s="151" t="str">
        <f aca="false">IF(N19=0,"","Q ")</f>
        <v/>
      </c>
      <c r="R19" s="151" t="n">
        <f aca="false">LEN('Pedido e Cotação'!E29)-LEN(SUBSTITUTE('Pedido e Cotação'!E29,"X",""))</f>
        <v>0</v>
      </c>
      <c r="S19" s="151" t="str">
        <f aca="false">IF(R19=0,"","X ")</f>
        <v/>
      </c>
      <c r="T19" s="151" t="n">
        <f aca="false">LEN('Pedido e Cotação'!E29)-LEN(SUBSTITUTE('Pedido e Cotação'!E29,"Z",""))</f>
        <v>0</v>
      </c>
      <c r="U19" s="151" t="str">
        <f aca="false">IF(T19=0,"","Z ")</f>
        <v/>
      </c>
      <c r="V19" s="151" t="str">
        <f aca="false">IF(AND(U19="",S19="",Q19="",O19="",M19="",K19="",I19="",G19="",E19="",C19=""),"",0)</f>
        <v/>
      </c>
    </row>
    <row r="20" customFormat="false" ht="12.75" hidden="false" customHeight="false" outlineLevel="0" collapsed="false">
      <c r="B20" s="151" t="n">
        <f aca="false">LEN('Pedido e Cotação'!E30)-LEN(SUBSTITUTE('Pedido e Cotação'!E30,"E",""))</f>
        <v>0</v>
      </c>
      <c r="C20" s="151" t="str">
        <f aca="false">IF(B20=0,"","E ")</f>
        <v/>
      </c>
      <c r="D20" s="151" t="n">
        <f aca="false">LEN('Pedido e Cotação'!E30)-LEN(SUBSTITUTE('Pedido e Cotação'!E30,"F",""))</f>
        <v>0</v>
      </c>
      <c r="E20" s="151" t="str">
        <f aca="false">IF(D20=0,"","F ")</f>
        <v/>
      </c>
      <c r="F20" s="151" t="n">
        <f aca="false">LEN('Pedido e Cotação'!E30)-LEN(SUBSTITUTE('Pedido e Cotação'!E30,"J",""))</f>
        <v>0</v>
      </c>
      <c r="G20" s="151" t="str">
        <f aca="false">IF(F20=0,"","J ")</f>
        <v/>
      </c>
      <c r="H20" s="151" t="n">
        <f aca="false">LEN('Pedido e Cotação'!E30)-LEN(SUBSTITUTE('Pedido e Cotação'!E30,"L",""))</f>
        <v>0</v>
      </c>
      <c r="I20" s="151" t="str">
        <f aca="false">IF(H20=0,"","L ")</f>
        <v/>
      </c>
      <c r="J20" s="151" t="n">
        <f aca="false">LEN('Pedido e Cotação'!E30)-LEN(SUBSTITUTE('Pedido e Cotação'!E30,"O",""))</f>
        <v>0</v>
      </c>
      <c r="K20" s="151" t="str">
        <f aca="false">IF(J20=0,"","O ")</f>
        <v/>
      </c>
      <c r="L20" s="151" t="n">
        <f aca="false">LEN('Pedido e Cotação'!E30)-LEN(SUBSTITUTE('Pedido e Cotação'!E30,"P",""))</f>
        <v>0</v>
      </c>
      <c r="M20" s="151" t="str">
        <f aca="false">IF(L20=0,"","P ")</f>
        <v/>
      </c>
      <c r="N20" s="151" t="n">
        <f aca="false">LEN('Pedido e Cotação'!E30)-LEN(SUBSTITUTE('Pedido e Cotação'!E30,"Q",""))</f>
        <v>0</v>
      </c>
      <c r="O20" s="151" t="str">
        <f aca="false">IF(N20=0,"","Q ")</f>
        <v/>
      </c>
      <c r="R20" s="151" t="n">
        <f aca="false">LEN('Pedido e Cotação'!E30)-LEN(SUBSTITUTE('Pedido e Cotação'!E30,"X",""))</f>
        <v>0</v>
      </c>
      <c r="S20" s="151" t="str">
        <f aca="false">IF(R20=0,"","X ")</f>
        <v/>
      </c>
      <c r="T20" s="151" t="n">
        <f aca="false">LEN('Pedido e Cotação'!E30)-LEN(SUBSTITUTE('Pedido e Cotação'!E30,"Z",""))</f>
        <v>0</v>
      </c>
      <c r="U20" s="151" t="str">
        <f aca="false">IF(T20=0,"","Z ")</f>
        <v/>
      </c>
      <c r="V20" s="151" t="str">
        <f aca="false">IF(AND(U20="",S20="",Q20="",O20="",M20="",K20="",I20="",G20="",E20="",C20=""),"",0)</f>
        <v/>
      </c>
    </row>
    <row r="21" customFormat="false" ht="12.75" hidden="false" customHeight="false" outlineLevel="0" collapsed="false">
      <c r="B21" s="151" t="n">
        <f aca="false">LEN('Pedido e Cotação'!E31)-LEN(SUBSTITUTE('Pedido e Cotação'!E31,"E",""))</f>
        <v>0</v>
      </c>
      <c r="C21" s="151" t="str">
        <f aca="false">IF(B21=0,"","E ")</f>
        <v/>
      </c>
      <c r="D21" s="151" t="n">
        <f aca="false">LEN('Pedido e Cotação'!E31)-LEN(SUBSTITUTE('Pedido e Cotação'!E31,"F",""))</f>
        <v>0</v>
      </c>
      <c r="E21" s="151" t="str">
        <f aca="false">IF(D21=0,"","F ")</f>
        <v/>
      </c>
      <c r="F21" s="151" t="n">
        <f aca="false">LEN('Pedido e Cotação'!E31)-LEN(SUBSTITUTE('Pedido e Cotação'!E31,"J",""))</f>
        <v>0</v>
      </c>
      <c r="G21" s="151" t="str">
        <f aca="false">IF(F21=0,"","J ")</f>
        <v/>
      </c>
      <c r="H21" s="151" t="n">
        <f aca="false">LEN('Pedido e Cotação'!E31)-LEN(SUBSTITUTE('Pedido e Cotação'!E31,"L",""))</f>
        <v>0</v>
      </c>
      <c r="I21" s="151" t="str">
        <f aca="false">IF(H21=0,"","L ")</f>
        <v/>
      </c>
      <c r="J21" s="151" t="n">
        <f aca="false">LEN('Pedido e Cotação'!E31)-LEN(SUBSTITUTE('Pedido e Cotação'!E31,"O",""))</f>
        <v>0</v>
      </c>
      <c r="K21" s="151" t="str">
        <f aca="false">IF(J21=0,"","O ")</f>
        <v/>
      </c>
      <c r="L21" s="151" t="n">
        <f aca="false">LEN('Pedido e Cotação'!E31)-LEN(SUBSTITUTE('Pedido e Cotação'!E31,"P",""))</f>
        <v>0</v>
      </c>
      <c r="M21" s="151" t="str">
        <f aca="false">IF(L21=0,"","P ")</f>
        <v/>
      </c>
      <c r="N21" s="151" t="n">
        <f aca="false">LEN('Pedido e Cotação'!E31)-LEN(SUBSTITUTE('Pedido e Cotação'!E31,"Q",""))</f>
        <v>0</v>
      </c>
      <c r="O21" s="151" t="str">
        <f aca="false">IF(N21=0,"","Q ")</f>
        <v/>
      </c>
      <c r="R21" s="151" t="n">
        <f aca="false">LEN('Pedido e Cotação'!E31)-LEN(SUBSTITUTE('Pedido e Cotação'!E31,"X",""))</f>
        <v>0</v>
      </c>
      <c r="S21" s="151" t="str">
        <f aca="false">IF(R21=0,"","X ")</f>
        <v/>
      </c>
      <c r="T21" s="151" t="n">
        <f aca="false">LEN('Pedido e Cotação'!E31)-LEN(SUBSTITUTE('Pedido e Cotação'!E31,"Z",""))</f>
        <v>0</v>
      </c>
      <c r="U21" s="151" t="str">
        <f aca="false">IF(T21=0,"","Z ")</f>
        <v/>
      </c>
      <c r="V21" s="151" t="str">
        <f aca="false">IF(AND(U21="",S21="",Q21="",O21="",M21="",K21="",I21="",G21="",E21="",C21=""),"",0)</f>
        <v/>
      </c>
    </row>
    <row r="22" customFormat="false" ht="12.75" hidden="false" customHeight="false" outlineLevel="0" collapsed="false">
      <c r="B22" s="151" t="n">
        <f aca="false">LEN('Pedido e Cotação'!E32)-LEN(SUBSTITUTE('Pedido e Cotação'!E32,"E",""))</f>
        <v>0</v>
      </c>
      <c r="C22" s="151" t="str">
        <f aca="false">IF(B22=0,"","E ")</f>
        <v/>
      </c>
      <c r="D22" s="151" t="n">
        <f aca="false">LEN('Pedido e Cotação'!E32)-LEN(SUBSTITUTE('Pedido e Cotação'!E32,"F",""))</f>
        <v>0</v>
      </c>
      <c r="E22" s="151" t="str">
        <f aca="false">IF(D22=0,"","F ")</f>
        <v/>
      </c>
      <c r="F22" s="151" t="n">
        <f aca="false">LEN('Pedido e Cotação'!E32)-LEN(SUBSTITUTE('Pedido e Cotação'!E32,"J",""))</f>
        <v>0</v>
      </c>
      <c r="G22" s="151" t="str">
        <f aca="false">IF(F22=0,"","J ")</f>
        <v/>
      </c>
      <c r="H22" s="151" t="n">
        <f aca="false">LEN('Pedido e Cotação'!E32)-LEN(SUBSTITUTE('Pedido e Cotação'!E32,"L",""))</f>
        <v>0</v>
      </c>
      <c r="I22" s="151" t="str">
        <f aca="false">IF(H22=0,"","L ")</f>
        <v/>
      </c>
      <c r="J22" s="151" t="n">
        <f aca="false">LEN('Pedido e Cotação'!E32)-LEN(SUBSTITUTE('Pedido e Cotação'!E32,"O",""))</f>
        <v>0</v>
      </c>
      <c r="K22" s="151" t="str">
        <f aca="false">IF(J22=0,"","O ")</f>
        <v/>
      </c>
      <c r="L22" s="151" t="n">
        <f aca="false">LEN('Pedido e Cotação'!E32)-LEN(SUBSTITUTE('Pedido e Cotação'!E32,"P",""))</f>
        <v>0</v>
      </c>
      <c r="M22" s="151" t="str">
        <f aca="false">IF(L22=0,"","P ")</f>
        <v/>
      </c>
      <c r="N22" s="151" t="n">
        <f aca="false">LEN('Pedido e Cotação'!E32)-LEN(SUBSTITUTE('Pedido e Cotação'!E32,"Q",""))</f>
        <v>0</v>
      </c>
      <c r="O22" s="151" t="str">
        <f aca="false">IF(N22=0,"","Q ")</f>
        <v/>
      </c>
      <c r="R22" s="151" t="n">
        <f aca="false">LEN('Pedido e Cotação'!E32)-LEN(SUBSTITUTE('Pedido e Cotação'!E32,"X",""))</f>
        <v>0</v>
      </c>
      <c r="S22" s="151" t="str">
        <f aca="false">IF(R22=0,"","X ")</f>
        <v/>
      </c>
      <c r="T22" s="151" t="n">
        <f aca="false">LEN('Pedido e Cotação'!E32)-LEN(SUBSTITUTE('Pedido e Cotação'!E32,"Z",""))</f>
        <v>0</v>
      </c>
      <c r="U22" s="151" t="str">
        <f aca="false">IF(T22=0,"","Z ")</f>
        <v/>
      </c>
      <c r="V22" s="151" t="str">
        <f aca="false">IF(AND(U22="",S22="",Q22="",O22="",M22="",K22="",I22="",G22="",E22="",C22=""),"",0)</f>
        <v/>
      </c>
    </row>
    <row r="23" customFormat="false" ht="12.75" hidden="false" customHeight="false" outlineLevel="0" collapsed="false">
      <c r="B23" s="151" t="n">
        <f aca="false">LEN('Pedido e Cotação'!E33)-LEN(SUBSTITUTE('Pedido e Cotação'!E33,"E",""))</f>
        <v>0</v>
      </c>
      <c r="C23" s="151" t="str">
        <f aca="false">IF(B23=0,"","E ")</f>
        <v/>
      </c>
      <c r="D23" s="151" t="n">
        <f aca="false">LEN('Pedido e Cotação'!E33)-LEN(SUBSTITUTE('Pedido e Cotação'!E33,"F",""))</f>
        <v>0</v>
      </c>
      <c r="E23" s="151" t="str">
        <f aca="false">IF(D23=0,"","F ")</f>
        <v/>
      </c>
      <c r="F23" s="151" t="n">
        <f aca="false">LEN('Pedido e Cotação'!E33)-LEN(SUBSTITUTE('Pedido e Cotação'!E33,"J",""))</f>
        <v>0</v>
      </c>
      <c r="G23" s="151" t="str">
        <f aca="false">IF(F23=0,"","J ")</f>
        <v/>
      </c>
      <c r="H23" s="151" t="n">
        <f aca="false">LEN('Pedido e Cotação'!E33)-LEN(SUBSTITUTE('Pedido e Cotação'!E33,"L",""))</f>
        <v>0</v>
      </c>
      <c r="I23" s="151" t="str">
        <f aca="false">IF(H23=0,"","L ")</f>
        <v/>
      </c>
      <c r="J23" s="151" t="n">
        <f aca="false">LEN('Pedido e Cotação'!E33)-LEN(SUBSTITUTE('Pedido e Cotação'!E33,"O",""))</f>
        <v>0</v>
      </c>
      <c r="K23" s="151" t="str">
        <f aca="false">IF(J23=0,"","O ")</f>
        <v/>
      </c>
      <c r="L23" s="151" t="n">
        <f aca="false">LEN('Pedido e Cotação'!E33)-LEN(SUBSTITUTE('Pedido e Cotação'!E33,"P",""))</f>
        <v>0</v>
      </c>
      <c r="M23" s="151" t="str">
        <f aca="false">IF(L23=0,"","P ")</f>
        <v/>
      </c>
      <c r="N23" s="151" t="n">
        <f aca="false">LEN('Pedido e Cotação'!E33)-LEN(SUBSTITUTE('Pedido e Cotação'!E33,"Q",""))</f>
        <v>0</v>
      </c>
      <c r="O23" s="151" t="str">
        <f aca="false">IF(N23=0,"","Q ")</f>
        <v/>
      </c>
      <c r="R23" s="151" t="n">
        <f aca="false">LEN('Pedido e Cotação'!E33)-LEN(SUBSTITUTE('Pedido e Cotação'!E33,"X",""))</f>
        <v>0</v>
      </c>
      <c r="S23" s="151" t="str">
        <f aca="false">IF(R23=0,"","X ")</f>
        <v/>
      </c>
      <c r="T23" s="151" t="n">
        <f aca="false">LEN('Pedido e Cotação'!E33)-LEN(SUBSTITUTE('Pedido e Cotação'!E33,"Z",""))</f>
        <v>0</v>
      </c>
      <c r="U23" s="151" t="str">
        <f aca="false">IF(T23=0,"","Z ")</f>
        <v/>
      </c>
      <c r="V23" s="151" t="str">
        <f aca="false">IF(AND(U23="",S23="",Q23="",O23="",M23="",K23="",I23="",G23="",E23="",C23=""),"",0)</f>
        <v/>
      </c>
    </row>
    <row r="24" customFormat="false" ht="12.75" hidden="false" customHeight="false" outlineLevel="0" collapsed="false">
      <c r="B24" s="151" t="n">
        <f aca="false">LEN('Pedido e Cotação'!E34)-LEN(SUBSTITUTE('Pedido e Cotação'!E34,"E",""))</f>
        <v>0</v>
      </c>
      <c r="C24" s="151" t="str">
        <f aca="false">IF(B24=0,"","E ")</f>
        <v/>
      </c>
      <c r="D24" s="151" t="n">
        <f aca="false">LEN('Pedido e Cotação'!E34)-LEN(SUBSTITUTE('Pedido e Cotação'!E34,"F",""))</f>
        <v>0</v>
      </c>
      <c r="E24" s="151" t="str">
        <f aca="false">IF(D24=0,"","F ")</f>
        <v/>
      </c>
      <c r="F24" s="151" t="n">
        <f aca="false">LEN('Pedido e Cotação'!E34)-LEN(SUBSTITUTE('Pedido e Cotação'!E34,"J",""))</f>
        <v>0</v>
      </c>
      <c r="G24" s="151" t="str">
        <f aca="false">IF(F24=0,"","J ")</f>
        <v/>
      </c>
      <c r="H24" s="151" t="n">
        <f aca="false">LEN('Pedido e Cotação'!E34)-LEN(SUBSTITUTE('Pedido e Cotação'!E34,"L",""))</f>
        <v>0</v>
      </c>
      <c r="I24" s="151" t="str">
        <f aca="false">IF(H24=0,"","L ")</f>
        <v/>
      </c>
      <c r="J24" s="151" t="n">
        <f aca="false">LEN('Pedido e Cotação'!E34)-LEN(SUBSTITUTE('Pedido e Cotação'!E34,"O",""))</f>
        <v>0</v>
      </c>
      <c r="K24" s="151" t="str">
        <f aca="false">IF(J24=0,"","O ")</f>
        <v/>
      </c>
      <c r="L24" s="151" t="n">
        <f aca="false">LEN('Pedido e Cotação'!E34)-LEN(SUBSTITUTE('Pedido e Cotação'!E34,"P",""))</f>
        <v>0</v>
      </c>
      <c r="M24" s="151" t="str">
        <f aca="false">IF(L24=0,"","P ")</f>
        <v/>
      </c>
      <c r="N24" s="151" t="n">
        <f aca="false">LEN('Pedido e Cotação'!E34)-LEN(SUBSTITUTE('Pedido e Cotação'!E34,"Q",""))</f>
        <v>0</v>
      </c>
      <c r="O24" s="151" t="str">
        <f aca="false">IF(N24=0,"","Q ")</f>
        <v/>
      </c>
      <c r="R24" s="151" t="n">
        <f aca="false">LEN('Pedido e Cotação'!E34)-LEN(SUBSTITUTE('Pedido e Cotação'!E34,"X",""))</f>
        <v>0</v>
      </c>
      <c r="S24" s="151" t="str">
        <f aca="false">IF(R24=0,"","X ")</f>
        <v/>
      </c>
      <c r="T24" s="151" t="n">
        <f aca="false">LEN('Pedido e Cotação'!E34)-LEN(SUBSTITUTE('Pedido e Cotação'!E34,"Z",""))</f>
        <v>0</v>
      </c>
      <c r="U24" s="151" t="str">
        <f aca="false">IF(T24=0,"","Z ")</f>
        <v/>
      </c>
      <c r="V24" s="151" t="str">
        <f aca="false">IF(AND(U24="",S24="",Q24="",O24="",M24="",K24="",I24="",G24="",E24="",C24=""),"",0)</f>
        <v/>
      </c>
    </row>
    <row r="25" customFormat="false" ht="12.75" hidden="false" customHeight="false" outlineLevel="0" collapsed="false">
      <c r="B25" s="151" t="n">
        <f aca="false">LEN('Pedido e Cotação'!E35)-LEN(SUBSTITUTE('Pedido e Cotação'!E35,"E",""))</f>
        <v>0</v>
      </c>
      <c r="C25" s="151" t="str">
        <f aca="false">IF(B25=0,"","E ")</f>
        <v/>
      </c>
      <c r="D25" s="151" t="n">
        <f aca="false">LEN('Pedido e Cotação'!E35)-LEN(SUBSTITUTE('Pedido e Cotação'!E35,"F",""))</f>
        <v>0</v>
      </c>
      <c r="E25" s="151" t="str">
        <f aca="false">IF(D25=0,"","F ")</f>
        <v/>
      </c>
      <c r="F25" s="151" t="n">
        <f aca="false">LEN('Pedido e Cotação'!E35)-LEN(SUBSTITUTE('Pedido e Cotação'!E35,"J",""))</f>
        <v>0</v>
      </c>
      <c r="G25" s="151" t="str">
        <f aca="false">IF(F25=0,"","J ")</f>
        <v/>
      </c>
      <c r="H25" s="151" t="n">
        <f aca="false">LEN('Pedido e Cotação'!E35)-LEN(SUBSTITUTE('Pedido e Cotação'!E35,"L",""))</f>
        <v>0</v>
      </c>
      <c r="I25" s="151" t="str">
        <f aca="false">IF(H25=0,"","L ")</f>
        <v/>
      </c>
      <c r="J25" s="151" t="n">
        <f aca="false">LEN('Pedido e Cotação'!E35)-LEN(SUBSTITUTE('Pedido e Cotação'!E35,"O",""))</f>
        <v>0</v>
      </c>
      <c r="K25" s="151" t="str">
        <f aca="false">IF(J25=0,"","O ")</f>
        <v/>
      </c>
      <c r="L25" s="151" t="n">
        <f aca="false">LEN('Pedido e Cotação'!E35)-LEN(SUBSTITUTE('Pedido e Cotação'!E35,"P",""))</f>
        <v>0</v>
      </c>
      <c r="M25" s="151" t="str">
        <f aca="false">IF(L25=0,"","P ")</f>
        <v/>
      </c>
      <c r="N25" s="151" t="n">
        <f aca="false">LEN('Pedido e Cotação'!E35)-LEN(SUBSTITUTE('Pedido e Cotação'!E35,"Q",""))</f>
        <v>0</v>
      </c>
      <c r="O25" s="151" t="str">
        <f aca="false">IF(N25=0,"","Q ")</f>
        <v/>
      </c>
      <c r="R25" s="151" t="n">
        <f aca="false">LEN('Pedido e Cotação'!E35)-LEN(SUBSTITUTE('Pedido e Cotação'!E35,"X",""))</f>
        <v>0</v>
      </c>
      <c r="S25" s="151" t="str">
        <f aca="false">IF(R25=0,"","X ")</f>
        <v/>
      </c>
      <c r="T25" s="151" t="n">
        <f aca="false">LEN('Pedido e Cotação'!E35)-LEN(SUBSTITUTE('Pedido e Cotação'!E35,"Z",""))</f>
        <v>0</v>
      </c>
      <c r="U25" s="151" t="str">
        <f aca="false">IF(T25=0,"","Z ")</f>
        <v/>
      </c>
      <c r="V25" s="151" t="str">
        <f aca="false">IF(AND(U25="",S25="",Q25="",O25="",M25="",K25="",I25="",G25="",E25="",C25=""),"",0)</f>
        <v/>
      </c>
    </row>
    <row r="26" customFormat="false" ht="12.75" hidden="false" customHeight="false" outlineLevel="0" collapsed="false">
      <c r="B26" s="151" t="n">
        <f aca="false">LEN('Pedido e Cotação'!E36)-LEN(SUBSTITUTE('Pedido e Cotação'!E36,"E",""))</f>
        <v>0</v>
      </c>
      <c r="C26" s="151" t="str">
        <f aca="false">IF(B26=0,"","E ")</f>
        <v/>
      </c>
      <c r="D26" s="151" t="n">
        <f aca="false">LEN('Pedido e Cotação'!E36)-LEN(SUBSTITUTE('Pedido e Cotação'!E36,"F",""))</f>
        <v>0</v>
      </c>
      <c r="E26" s="151" t="str">
        <f aca="false">IF(D26=0,"","F ")</f>
        <v/>
      </c>
      <c r="F26" s="151" t="n">
        <f aca="false">LEN('Pedido e Cotação'!E36)-LEN(SUBSTITUTE('Pedido e Cotação'!E36,"J",""))</f>
        <v>0</v>
      </c>
      <c r="G26" s="151" t="str">
        <f aca="false">IF(F26=0,"","J ")</f>
        <v/>
      </c>
      <c r="H26" s="151" t="n">
        <f aca="false">LEN('Pedido e Cotação'!E36)-LEN(SUBSTITUTE('Pedido e Cotação'!E36,"L",""))</f>
        <v>0</v>
      </c>
      <c r="I26" s="151" t="str">
        <f aca="false">IF(H26=0,"","L ")</f>
        <v/>
      </c>
      <c r="J26" s="151" t="n">
        <f aca="false">LEN('Pedido e Cotação'!E36)-LEN(SUBSTITUTE('Pedido e Cotação'!E36,"O",""))</f>
        <v>0</v>
      </c>
      <c r="K26" s="151" t="str">
        <f aca="false">IF(J26=0,"","O ")</f>
        <v/>
      </c>
      <c r="L26" s="151" t="n">
        <f aca="false">LEN('Pedido e Cotação'!E36)-LEN(SUBSTITUTE('Pedido e Cotação'!E36,"P",""))</f>
        <v>0</v>
      </c>
      <c r="M26" s="151" t="str">
        <f aca="false">IF(L26=0,"","P ")</f>
        <v/>
      </c>
      <c r="N26" s="151" t="n">
        <f aca="false">LEN('Pedido e Cotação'!E36)-LEN(SUBSTITUTE('Pedido e Cotação'!E36,"Q",""))</f>
        <v>0</v>
      </c>
      <c r="O26" s="151" t="str">
        <f aca="false">IF(N26=0,"","Q ")</f>
        <v/>
      </c>
      <c r="R26" s="151" t="n">
        <f aca="false">LEN('Pedido e Cotação'!E36)-LEN(SUBSTITUTE('Pedido e Cotação'!E36,"X",""))</f>
        <v>0</v>
      </c>
      <c r="S26" s="151" t="str">
        <f aca="false">IF(R26=0,"","X ")</f>
        <v/>
      </c>
      <c r="T26" s="151" t="n">
        <f aca="false">LEN('Pedido e Cotação'!E36)-LEN(SUBSTITUTE('Pedido e Cotação'!E36,"Z",""))</f>
        <v>0</v>
      </c>
      <c r="U26" s="151" t="str">
        <f aca="false">IF(T26=0,"","Z ")</f>
        <v/>
      </c>
      <c r="V26" s="151" t="str">
        <f aca="false">IF(AND(U26="",S26="",Q26="",O26="",M26="",K26="",I26="",G26="",E26="",C26=""),"",0)</f>
        <v/>
      </c>
    </row>
    <row r="27" customFormat="false" ht="12.75" hidden="false" customHeight="false" outlineLevel="0" collapsed="false">
      <c r="B27" s="151" t="n">
        <f aca="false">LEN('Pedido e Cotação'!E37)-LEN(SUBSTITUTE('Pedido e Cotação'!E37,"E",""))</f>
        <v>0</v>
      </c>
      <c r="C27" s="151" t="str">
        <f aca="false">IF(B27=0,"","E ")</f>
        <v/>
      </c>
      <c r="D27" s="151" t="n">
        <f aca="false">LEN('Pedido e Cotação'!E37)-LEN(SUBSTITUTE('Pedido e Cotação'!E37,"F",""))</f>
        <v>0</v>
      </c>
      <c r="E27" s="151" t="str">
        <f aca="false">IF(D27=0,"","F ")</f>
        <v/>
      </c>
      <c r="F27" s="151" t="n">
        <f aca="false">LEN('Pedido e Cotação'!E37)-LEN(SUBSTITUTE('Pedido e Cotação'!E37,"J",""))</f>
        <v>0</v>
      </c>
      <c r="G27" s="151" t="str">
        <f aca="false">IF(F27=0,"","J ")</f>
        <v/>
      </c>
      <c r="H27" s="151" t="n">
        <f aca="false">LEN('Pedido e Cotação'!E37)-LEN(SUBSTITUTE('Pedido e Cotação'!E37,"L",""))</f>
        <v>0</v>
      </c>
      <c r="I27" s="151" t="str">
        <f aca="false">IF(H27=0,"","L ")</f>
        <v/>
      </c>
      <c r="J27" s="151" t="n">
        <f aca="false">LEN('Pedido e Cotação'!E37)-LEN(SUBSTITUTE('Pedido e Cotação'!E37,"O",""))</f>
        <v>0</v>
      </c>
      <c r="K27" s="151" t="str">
        <f aca="false">IF(J27=0,"","O ")</f>
        <v/>
      </c>
      <c r="L27" s="151" t="n">
        <f aca="false">LEN('Pedido e Cotação'!E37)-LEN(SUBSTITUTE('Pedido e Cotação'!E37,"P",""))</f>
        <v>0</v>
      </c>
      <c r="M27" s="151" t="str">
        <f aca="false">IF(L27=0,"","P ")</f>
        <v/>
      </c>
      <c r="N27" s="151" t="n">
        <f aca="false">LEN('Pedido e Cotação'!E37)-LEN(SUBSTITUTE('Pedido e Cotação'!E37,"Q",""))</f>
        <v>0</v>
      </c>
      <c r="O27" s="151" t="str">
        <f aca="false">IF(N27=0,"","Q ")</f>
        <v/>
      </c>
      <c r="R27" s="151" t="n">
        <f aca="false">LEN('Pedido e Cotação'!E37)-LEN(SUBSTITUTE('Pedido e Cotação'!E37,"X",""))</f>
        <v>0</v>
      </c>
      <c r="S27" s="151" t="str">
        <f aca="false">IF(R27=0,"","X ")</f>
        <v/>
      </c>
      <c r="T27" s="151" t="n">
        <f aca="false">LEN('Pedido e Cotação'!E37)-LEN(SUBSTITUTE('Pedido e Cotação'!E37,"Z",""))</f>
        <v>0</v>
      </c>
      <c r="U27" s="151" t="str">
        <f aca="false">IF(T27=0,"","Z ")</f>
        <v/>
      </c>
      <c r="V27" s="151" t="str">
        <f aca="false">IF(AND(U27="",S27="",Q27="",O27="",M27="",K27="",I27="",G27="",E27="",C27=""),"",0)</f>
        <v/>
      </c>
    </row>
    <row r="28" customFormat="false" ht="12.75" hidden="false" customHeight="false" outlineLevel="0" collapsed="false">
      <c r="B28" s="151" t="n">
        <f aca="false">LEN('Pedido e Cotação'!E38)-LEN(SUBSTITUTE('Pedido e Cotação'!E38,"E",""))</f>
        <v>0</v>
      </c>
      <c r="C28" s="151" t="str">
        <f aca="false">IF(B28=0,"","E ")</f>
        <v/>
      </c>
      <c r="D28" s="151" t="n">
        <f aca="false">LEN('Pedido e Cotação'!E38)-LEN(SUBSTITUTE('Pedido e Cotação'!E38,"F",""))</f>
        <v>0</v>
      </c>
      <c r="E28" s="151" t="str">
        <f aca="false">IF(D28=0,"","F ")</f>
        <v/>
      </c>
      <c r="F28" s="151" t="n">
        <f aca="false">LEN('Pedido e Cotação'!E38)-LEN(SUBSTITUTE('Pedido e Cotação'!E38,"J",""))</f>
        <v>0</v>
      </c>
      <c r="G28" s="151" t="str">
        <f aca="false">IF(F28=0,"","J ")</f>
        <v/>
      </c>
      <c r="H28" s="151" t="n">
        <f aca="false">LEN('Pedido e Cotação'!E38)-LEN(SUBSTITUTE('Pedido e Cotação'!E38,"L",""))</f>
        <v>0</v>
      </c>
      <c r="I28" s="151" t="str">
        <f aca="false">IF(H28=0,"","L ")</f>
        <v/>
      </c>
      <c r="J28" s="151" t="n">
        <f aca="false">LEN('Pedido e Cotação'!E38)-LEN(SUBSTITUTE('Pedido e Cotação'!E38,"O",""))</f>
        <v>0</v>
      </c>
      <c r="K28" s="151" t="str">
        <f aca="false">IF(J28=0,"","O ")</f>
        <v/>
      </c>
      <c r="L28" s="151" t="n">
        <f aca="false">LEN('Pedido e Cotação'!E38)-LEN(SUBSTITUTE('Pedido e Cotação'!E38,"P",""))</f>
        <v>0</v>
      </c>
      <c r="M28" s="151" t="str">
        <f aca="false">IF(L28=0,"","P ")</f>
        <v/>
      </c>
      <c r="N28" s="151" t="n">
        <f aca="false">LEN('Pedido e Cotação'!E38)-LEN(SUBSTITUTE('Pedido e Cotação'!E38,"Q",""))</f>
        <v>0</v>
      </c>
      <c r="O28" s="151" t="str">
        <f aca="false">IF(N28=0,"","Q ")</f>
        <v/>
      </c>
      <c r="R28" s="151" t="n">
        <f aca="false">LEN('Pedido e Cotação'!E38)-LEN(SUBSTITUTE('Pedido e Cotação'!E38,"X",""))</f>
        <v>0</v>
      </c>
      <c r="S28" s="151" t="str">
        <f aca="false">IF(R28=0,"","X ")</f>
        <v/>
      </c>
      <c r="T28" s="151" t="n">
        <f aca="false">LEN('Pedido e Cotação'!E38)-LEN(SUBSTITUTE('Pedido e Cotação'!E38,"Z",""))</f>
        <v>0</v>
      </c>
      <c r="U28" s="151" t="str">
        <f aca="false">IF(T28=0,"","Z ")</f>
        <v/>
      </c>
      <c r="V28" s="151" t="str">
        <f aca="false">IF(AND(U28="",S28="",Q28="",O28="",M28="",K28="",I28="",G28="",E28="",C28=""),"",0)</f>
        <v/>
      </c>
    </row>
    <row r="29" customFormat="false" ht="12.75" hidden="false" customHeight="false" outlineLevel="0" collapsed="false">
      <c r="B29" s="151" t="n">
        <f aca="false">LEN('Pedido e Cotação'!E39)-LEN(SUBSTITUTE('Pedido e Cotação'!E39,"E",""))</f>
        <v>0</v>
      </c>
      <c r="C29" s="151" t="str">
        <f aca="false">IF(B29=0,"","E ")</f>
        <v/>
      </c>
      <c r="D29" s="151" t="n">
        <f aca="false">LEN('Pedido e Cotação'!E39)-LEN(SUBSTITUTE('Pedido e Cotação'!E39,"F",""))</f>
        <v>0</v>
      </c>
      <c r="E29" s="151" t="str">
        <f aca="false">IF(D29=0,"","F ")</f>
        <v/>
      </c>
      <c r="F29" s="151" t="n">
        <f aca="false">LEN('Pedido e Cotação'!E39)-LEN(SUBSTITUTE('Pedido e Cotação'!E39,"J",""))</f>
        <v>0</v>
      </c>
      <c r="G29" s="151" t="str">
        <f aca="false">IF(F29=0,"","J ")</f>
        <v/>
      </c>
      <c r="H29" s="151" t="n">
        <f aca="false">LEN('Pedido e Cotação'!E39)-LEN(SUBSTITUTE('Pedido e Cotação'!E39,"L",""))</f>
        <v>0</v>
      </c>
      <c r="I29" s="151" t="str">
        <f aca="false">IF(H29=0,"","L ")</f>
        <v/>
      </c>
      <c r="J29" s="151" t="n">
        <f aca="false">LEN('Pedido e Cotação'!E39)-LEN(SUBSTITUTE('Pedido e Cotação'!E39,"O",""))</f>
        <v>0</v>
      </c>
      <c r="K29" s="151" t="str">
        <f aca="false">IF(J29=0,"","O ")</f>
        <v/>
      </c>
      <c r="L29" s="151" t="n">
        <f aca="false">LEN('Pedido e Cotação'!E39)-LEN(SUBSTITUTE('Pedido e Cotação'!E39,"P",""))</f>
        <v>0</v>
      </c>
      <c r="M29" s="151" t="str">
        <f aca="false">IF(L29=0,"","P ")</f>
        <v/>
      </c>
      <c r="N29" s="151" t="n">
        <f aca="false">LEN('Pedido e Cotação'!E39)-LEN(SUBSTITUTE('Pedido e Cotação'!E39,"Q",""))</f>
        <v>0</v>
      </c>
      <c r="O29" s="151" t="str">
        <f aca="false">IF(N29=0,"","Q ")</f>
        <v/>
      </c>
      <c r="R29" s="151" t="n">
        <f aca="false">LEN('Pedido e Cotação'!E39)-LEN(SUBSTITUTE('Pedido e Cotação'!E39,"X",""))</f>
        <v>0</v>
      </c>
      <c r="S29" s="151" t="str">
        <f aca="false">IF(R29=0,"","X ")</f>
        <v/>
      </c>
      <c r="T29" s="151" t="n">
        <f aca="false">LEN('Pedido e Cotação'!E39)-LEN(SUBSTITUTE('Pedido e Cotação'!E39,"Z",""))</f>
        <v>0</v>
      </c>
      <c r="U29" s="151" t="str">
        <f aca="false">IF(T29=0,"","Z ")</f>
        <v/>
      </c>
      <c r="V29" s="151" t="str">
        <f aca="false">IF(AND(U29="",S29="",Q29="",O29="",M29="",K29="",I29="",G29="",E29="",C29=""),"",0)</f>
        <v/>
      </c>
    </row>
    <row r="30" customFormat="false" ht="12.75" hidden="false" customHeight="false" outlineLevel="0" collapsed="false">
      <c r="B30" s="151" t="n">
        <f aca="false">LEN('Pedido e Cotação'!E40)-LEN(SUBSTITUTE('Pedido e Cotação'!E40,"E",""))</f>
        <v>0</v>
      </c>
      <c r="C30" s="151" t="str">
        <f aca="false">IF(B30=0,"","E ")</f>
        <v/>
      </c>
      <c r="D30" s="151" t="n">
        <f aca="false">LEN('Pedido e Cotação'!E40)-LEN(SUBSTITUTE('Pedido e Cotação'!E40,"F",""))</f>
        <v>0</v>
      </c>
      <c r="E30" s="151" t="str">
        <f aca="false">IF(D30=0,"","F ")</f>
        <v/>
      </c>
      <c r="F30" s="151" t="n">
        <f aca="false">LEN('Pedido e Cotação'!E40)-LEN(SUBSTITUTE('Pedido e Cotação'!E40,"J",""))</f>
        <v>0</v>
      </c>
      <c r="G30" s="151" t="str">
        <f aca="false">IF(F30=0,"","J ")</f>
        <v/>
      </c>
      <c r="H30" s="151" t="n">
        <f aca="false">LEN('Pedido e Cotação'!E40)-LEN(SUBSTITUTE('Pedido e Cotação'!E40,"L",""))</f>
        <v>0</v>
      </c>
      <c r="I30" s="151" t="str">
        <f aca="false">IF(H30=0,"","L ")</f>
        <v/>
      </c>
      <c r="J30" s="151" t="n">
        <f aca="false">LEN('Pedido e Cotação'!E40)-LEN(SUBSTITUTE('Pedido e Cotação'!E40,"O",""))</f>
        <v>0</v>
      </c>
      <c r="K30" s="151" t="str">
        <f aca="false">IF(J30=0,"","O ")</f>
        <v/>
      </c>
      <c r="L30" s="151" t="n">
        <f aca="false">LEN('Pedido e Cotação'!E40)-LEN(SUBSTITUTE('Pedido e Cotação'!E40,"P",""))</f>
        <v>0</v>
      </c>
      <c r="M30" s="151" t="str">
        <f aca="false">IF(L30=0,"","P ")</f>
        <v/>
      </c>
      <c r="N30" s="151" t="n">
        <f aca="false">LEN('Pedido e Cotação'!E40)-LEN(SUBSTITUTE('Pedido e Cotação'!E40,"Q",""))</f>
        <v>0</v>
      </c>
      <c r="O30" s="151" t="str">
        <f aca="false">IF(N30=0,"","Q ")</f>
        <v/>
      </c>
      <c r="R30" s="151" t="n">
        <f aca="false">LEN('Pedido e Cotação'!E40)-LEN(SUBSTITUTE('Pedido e Cotação'!E40,"X",""))</f>
        <v>0</v>
      </c>
      <c r="S30" s="151" t="str">
        <f aca="false">IF(R30=0,"","X ")</f>
        <v/>
      </c>
      <c r="T30" s="151" t="n">
        <f aca="false">LEN('Pedido e Cotação'!E40)-LEN(SUBSTITUTE('Pedido e Cotação'!E40,"Z",""))</f>
        <v>0</v>
      </c>
      <c r="U30" s="151" t="str">
        <f aca="false">IF(T30=0,"","Z ")</f>
        <v/>
      </c>
      <c r="V30" s="151" t="str">
        <f aca="false">IF(AND(U30="",S30="",Q30="",O30="",M30="",K30="",I30="",G30="",E30="",C30=""),"",0)</f>
        <v/>
      </c>
    </row>
    <row r="31" customFormat="false" ht="12.75" hidden="false" customHeight="false" outlineLevel="0" collapsed="false">
      <c r="B31" s="151" t="n">
        <f aca="false">LEN('Pedido e Cotação'!E41)-LEN(SUBSTITUTE('Pedido e Cotação'!E41,"E",""))</f>
        <v>0</v>
      </c>
      <c r="C31" s="151" t="str">
        <f aca="false">IF(B31=0,"","E ")</f>
        <v/>
      </c>
      <c r="D31" s="151" t="n">
        <f aca="false">LEN('Pedido e Cotação'!E41)-LEN(SUBSTITUTE('Pedido e Cotação'!E41,"F",""))</f>
        <v>0</v>
      </c>
      <c r="E31" s="151" t="str">
        <f aca="false">IF(D31=0,"","F ")</f>
        <v/>
      </c>
      <c r="F31" s="151" t="n">
        <f aca="false">LEN('Pedido e Cotação'!E41)-LEN(SUBSTITUTE('Pedido e Cotação'!E41,"J",""))</f>
        <v>0</v>
      </c>
      <c r="G31" s="151" t="str">
        <f aca="false">IF(F31=0,"","J ")</f>
        <v/>
      </c>
      <c r="H31" s="151" t="n">
        <f aca="false">LEN('Pedido e Cotação'!E41)-LEN(SUBSTITUTE('Pedido e Cotação'!E41,"L",""))</f>
        <v>0</v>
      </c>
      <c r="I31" s="151" t="str">
        <f aca="false">IF(H31=0,"","L ")</f>
        <v/>
      </c>
      <c r="J31" s="151" t="n">
        <f aca="false">LEN('Pedido e Cotação'!E41)-LEN(SUBSTITUTE('Pedido e Cotação'!E41,"O",""))</f>
        <v>0</v>
      </c>
      <c r="K31" s="151" t="str">
        <f aca="false">IF(J31=0,"","O ")</f>
        <v/>
      </c>
      <c r="L31" s="151" t="n">
        <f aca="false">LEN('Pedido e Cotação'!E41)-LEN(SUBSTITUTE('Pedido e Cotação'!E41,"P",""))</f>
        <v>0</v>
      </c>
      <c r="M31" s="151" t="str">
        <f aca="false">IF(L31=0,"","P ")</f>
        <v/>
      </c>
      <c r="N31" s="151" t="n">
        <f aca="false">LEN('Pedido e Cotação'!E41)-LEN(SUBSTITUTE('Pedido e Cotação'!E41,"Q",""))</f>
        <v>0</v>
      </c>
      <c r="O31" s="151" t="str">
        <f aca="false">IF(N31=0,"","Q ")</f>
        <v/>
      </c>
      <c r="R31" s="151" t="n">
        <f aca="false">LEN('Pedido e Cotação'!E41)-LEN(SUBSTITUTE('Pedido e Cotação'!E41,"X",""))</f>
        <v>0</v>
      </c>
      <c r="S31" s="151" t="str">
        <f aca="false">IF(R31=0,"","X ")</f>
        <v/>
      </c>
      <c r="T31" s="151" t="n">
        <f aca="false">LEN('Pedido e Cotação'!E41)-LEN(SUBSTITUTE('Pedido e Cotação'!E41,"Z",""))</f>
        <v>0</v>
      </c>
      <c r="U31" s="151" t="str">
        <f aca="false">IF(T31=0,"","Z ")</f>
        <v/>
      </c>
      <c r="V31" s="151" t="str">
        <f aca="false">IF(AND(U31="",S31="",Q31="",O31="",M31="",K31="",I31="",G31="",E31="",C31=""),"",0)</f>
        <v/>
      </c>
    </row>
    <row r="32" customFormat="false" ht="12.75" hidden="false" customHeight="false" outlineLevel="0" collapsed="false">
      <c r="B32" s="151" t="n">
        <f aca="false">LEN('Pedido e Cotação'!E42)-LEN(SUBSTITUTE('Pedido e Cotação'!E42,"E",""))</f>
        <v>0</v>
      </c>
      <c r="C32" s="151" t="str">
        <f aca="false">IF(B32=0,"","E ")</f>
        <v/>
      </c>
      <c r="D32" s="151" t="n">
        <f aca="false">LEN('Pedido e Cotação'!E42)-LEN(SUBSTITUTE('Pedido e Cotação'!E42,"F",""))</f>
        <v>0</v>
      </c>
      <c r="E32" s="151" t="str">
        <f aca="false">IF(D32=0,"","F ")</f>
        <v/>
      </c>
      <c r="F32" s="151" t="n">
        <f aca="false">LEN('Pedido e Cotação'!E42)-LEN(SUBSTITUTE('Pedido e Cotação'!E42,"J",""))</f>
        <v>0</v>
      </c>
      <c r="G32" s="151" t="str">
        <f aca="false">IF(F32=0,"","J ")</f>
        <v/>
      </c>
      <c r="H32" s="151" t="n">
        <f aca="false">LEN('Pedido e Cotação'!E42)-LEN(SUBSTITUTE('Pedido e Cotação'!E42,"L",""))</f>
        <v>0</v>
      </c>
      <c r="I32" s="151" t="str">
        <f aca="false">IF(H32=0,"","L ")</f>
        <v/>
      </c>
      <c r="J32" s="151" t="n">
        <f aca="false">LEN('Pedido e Cotação'!E42)-LEN(SUBSTITUTE('Pedido e Cotação'!E42,"O",""))</f>
        <v>0</v>
      </c>
      <c r="K32" s="151" t="str">
        <f aca="false">IF(J32=0,"","O ")</f>
        <v/>
      </c>
      <c r="L32" s="151" t="n">
        <f aca="false">LEN('Pedido e Cotação'!E42)-LEN(SUBSTITUTE('Pedido e Cotação'!E42,"P",""))</f>
        <v>0</v>
      </c>
      <c r="M32" s="151" t="str">
        <f aca="false">IF(L32=0,"","P ")</f>
        <v/>
      </c>
      <c r="N32" s="151" t="n">
        <f aca="false">LEN('Pedido e Cotação'!E42)-LEN(SUBSTITUTE('Pedido e Cotação'!E42,"Q",""))</f>
        <v>0</v>
      </c>
      <c r="O32" s="151" t="str">
        <f aca="false">IF(N32=0,"","Q ")</f>
        <v/>
      </c>
      <c r="R32" s="151" t="n">
        <f aca="false">LEN('Pedido e Cotação'!E42)-LEN(SUBSTITUTE('Pedido e Cotação'!E42,"X",""))</f>
        <v>0</v>
      </c>
      <c r="S32" s="151" t="str">
        <f aca="false">IF(R32=0,"","X ")</f>
        <v/>
      </c>
      <c r="T32" s="151" t="n">
        <f aca="false">LEN('Pedido e Cotação'!E42)-LEN(SUBSTITUTE('Pedido e Cotação'!E42,"Z",""))</f>
        <v>0</v>
      </c>
      <c r="U32" s="151" t="str">
        <f aca="false">IF(T32=0,"","Z ")</f>
        <v/>
      </c>
      <c r="V32" s="151" t="str">
        <f aca="false">IF(AND(U32="",S32="",Q32="",O32="",M32="",K32="",I32="",G32="",E32="",C32=""),"",0)</f>
        <v/>
      </c>
    </row>
    <row r="33" customFormat="false" ht="12.75" hidden="false" customHeight="false" outlineLevel="0" collapsed="false">
      <c r="B33" s="151" t="n">
        <f aca="false">LEN('Pedido e Cotação'!E43)-LEN(SUBSTITUTE('Pedido e Cotação'!E43,"E",""))</f>
        <v>0</v>
      </c>
      <c r="C33" s="151" t="str">
        <f aca="false">IF(B33=0,"","E ")</f>
        <v/>
      </c>
      <c r="D33" s="151" t="n">
        <f aca="false">LEN('Pedido e Cotação'!E43)-LEN(SUBSTITUTE('Pedido e Cotação'!E43,"F",""))</f>
        <v>0</v>
      </c>
      <c r="E33" s="151" t="str">
        <f aca="false">IF(D33=0,"","F ")</f>
        <v/>
      </c>
      <c r="F33" s="151" t="n">
        <f aca="false">LEN('Pedido e Cotação'!E43)-LEN(SUBSTITUTE('Pedido e Cotação'!E43,"J",""))</f>
        <v>0</v>
      </c>
      <c r="G33" s="151" t="str">
        <f aca="false">IF(F33=0,"","J ")</f>
        <v/>
      </c>
      <c r="H33" s="151" t="n">
        <f aca="false">LEN('Pedido e Cotação'!E43)-LEN(SUBSTITUTE('Pedido e Cotação'!E43,"L",""))</f>
        <v>0</v>
      </c>
      <c r="I33" s="151" t="str">
        <f aca="false">IF(H33=0,"","L ")</f>
        <v/>
      </c>
      <c r="J33" s="151" t="n">
        <f aca="false">LEN('Pedido e Cotação'!E43)-LEN(SUBSTITUTE('Pedido e Cotação'!E43,"O",""))</f>
        <v>0</v>
      </c>
      <c r="K33" s="151" t="str">
        <f aca="false">IF(J33=0,"","O ")</f>
        <v/>
      </c>
      <c r="L33" s="151" t="n">
        <f aca="false">LEN('Pedido e Cotação'!E43)-LEN(SUBSTITUTE('Pedido e Cotação'!E43,"P",""))</f>
        <v>0</v>
      </c>
      <c r="M33" s="151" t="str">
        <f aca="false">IF(L33=0,"","P ")</f>
        <v/>
      </c>
      <c r="N33" s="151" t="n">
        <f aca="false">LEN('Pedido e Cotação'!E43)-LEN(SUBSTITUTE('Pedido e Cotação'!E43,"Q",""))</f>
        <v>0</v>
      </c>
      <c r="O33" s="151" t="str">
        <f aca="false">IF(N33=0,"","Q ")</f>
        <v/>
      </c>
      <c r="R33" s="151" t="n">
        <f aca="false">LEN('Pedido e Cotação'!E43)-LEN(SUBSTITUTE('Pedido e Cotação'!E43,"X",""))</f>
        <v>0</v>
      </c>
      <c r="S33" s="151" t="str">
        <f aca="false">IF(R33=0,"","X ")</f>
        <v/>
      </c>
      <c r="T33" s="151" t="n">
        <f aca="false">LEN('Pedido e Cotação'!E43)-LEN(SUBSTITUTE('Pedido e Cotação'!E43,"Z",""))</f>
        <v>0</v>
      </c>
      <c r="U33" s="151" t="str">
        <f aca="false">IF(T33=0,"","Z ")</f>
        <v/>
      </c>
      <c r="V33" s="151" t="str">
        <f aca="false">IF(AND(U33="",S33="",Q33="",O33="",M33="",K33="",I33="",G33="",E33="",C33=""),"",0)</f>
        <v/>
      </c>
    </row>
    <row r="34" customFormat="false" ht="12.75" hidden="false" customHeight="false" outlineLevel="0" collapsed="false">
      <c r="B34" s="151" t="n">
        <f aca="false">LEN('Pedido e Cotação'!E44)-LEN(SUBSTITUTE('Pedido e Cotação'!E44,"E",""))</f>
        <v>0</v>
      </c>
      <c r="C34" s="151" t="str">
        <f aca="false">IF(B34=0,"","E ")</f>
        <v/>
      </c>
      <c r="D34" s="151" t="n">
        <f aca="false">LEN('Pedido e Cotação'!E44)-LEN(SUBSTITUTE('Pedido e Cotação'!E44,"F",""))</f>
        <v>0</v>
      </c>
      <c r="E34" s="151" t="str">
        <f aca="false">IF(D34=0,"","F ")</f>
        <v/>
      </c>
      <c r="F34" s="151" t="n">
        <f aca="false">LEN('Pedido e Cotação'!E44)-LEN(SUBSTITUTE('Pedido e Cotação'!E44,"J",""))</f>
        <v>0</v>
      </c>
      <c r="G34" s="151" t="str">
        <f aca="false">IF(F34=0,"","J ")</f>
        <v/>
      </c>
      <c r="H34" s="151" t="n">
        <f aca="false">LEN('Pedido e Cotação'!E44)-LEN(SUBSTITUTE('Pedido e Cotação'!E44,"L",""))</f>
        <v>0</v>
      </c>
      <c r="I34" s="151" t="str">
        <f aca="false">IF(H34=0,"","L ")</f>
        <v/>
      </c>
      <c r="J34" s="151" t="n">
        <f aca="false">LEN('Pedido e Cotação'!E44)-LEN(SUBSTITUTE('Pedido e Cotação'!E44,"O",""))</f>
        <v>0</v>
      </c>
      <c r="K34" s="151" t="str">
        <f aca="false">IF(J34=0,"","O ")</f>
        <v/>
      </c>
      <c r="L34" s="151" t="n">
        <f aca="false">LEN('Pedido e Cotação'!E44)-LEN(SUBSTITUTE('Pedido e Cotação'!E44,"P",""))</f>
        <v>0</v>
      </c>
      <c r="M34" s="151" t="str">
        <f aca="false">IF(L34=0,"","P ")</f>
        <v/>
      </c>
      <c r="N34" s="151" t="n">
        <f aca="false">LEN('Pedido e Cotação'!E44)-LEN(SUBSTITUTE('Pedido e Cotação'!E44,"Q",""))</f>
        <v>0</v>
      </c>
      <c r="O34" s="151" t="str">
        <f aca="false">IF(N34=0,"","Q ")</f>
        <v/>
      </c>
      <c r="R34" s="151" t="n">
        <f aca="false">LEN('Pedido e Cotação'!E44)-LEN(SUBSTITUTE('Pedido e Cotação'!E44,"X",""))</f>
        <v>0</v>
      </c>
      <c r="S34" s="151" t="str">
        <f aca="false">IF(R34=0,"","X ")</f>
        <v/>
      </c>
      <c r="T34" s="151" t="n">
        <f aca="false">LEN('Pedido e Cotação'!E44)-LEN(SUBSTITUTE('Pedido e Cotação'!E44,"Z",""))</f>
        <v>0</v>
      </c>
      <c r="U34" s="151" t="str">
        <f aca="false">IF(T34=0,"","Z ")</f>
        <v/>
      </c>
      <c r="V34" s="151" t="str">
        <f aca="false">IF(AND(U34="",S34="",Q34="",O34="",M34="",K34="",I34="",G34="",E34="",C34=""),"",0)</f>
        <v/>
      </c>
    </row>
    <row r="35" customFormat="false" ht="12.75" hidden="false" customHeight="false" outlineLevel="0" collapsed="false">
      <c r="B35" s="151" t="n">
        <f aca="false">LEN('Pedido e Cotação'!E45)-LEN(SUBSTITUTE('Pedido e Cotação'!E45,"E",""))</f>
        <v>0</v>
      </c>
      <c r="C35" s="151" t="str">
        <f aca="false">IF(B35=0,"","E ")</f>
        <v/>
      </c>
      <c r="D35" s="151" t="n">
        <f aca="false">LEN('Pedido e Cotação'!E45)-LEN(SUBSTITUTE('Pedido e Cotação'!E45,"F",""))</f>
        <v>0</v>
      </c>
      <c r="E35" s="151" t="str">
        <f aca="false">IF(D35=0,"","F ")</f>
        <v/>
      </c>
      <c r="F35" s="151" t="n">
        <f aca="false">LEN('Pedido e Cotação'!E45)-LEN(SUBSTITUTE('Pedido e Cotação'!E45,"J",""))</f>
        <v>0</v>
      </c>
      <c r="G35" s="151" t="str">
        <f aca="false">IF(F35=0,"","J ")</f>
        <v/>
      </c>
      <c r="H35" s="151" t="n">
        <f aca="false">LEN('Pedido e Cotação'!E45)-LEN(SUBSTITUTE('Pedido e Cotação'!E45,"L",""))</f>
        <v>0</v>
      </c>
      <c r="I35" s="151" t="str">
        <f aca="false">IF(H35=0,"","L ")</f>
        <v/>
      </c>
      <c r="J35" s="151" t="n">
        <f aca="false">LEN('Pedido e Cotação'!E45)-LEN(SUBSTITUTE('Pedido e Cotação'!E45,"O",""))</f>
        <v>0</v>
      </c>
      <c r="K35" s="151" t="str">
        <f aca="false">IF(J35=0,"","O ")</f>
        <v/>
      </c>
      <c r="L35" s="151" t="n">
        <f aca="false">LEN('Pedido e Cotação'!E45)-LEN(SUBSTITUTE('Pedido e Cotação'!E45,"P",""))</f>
        <v>0</v>
      </c>
      <c r="M35" s="151" t="str">
        <f aca="false">IF(L35=0,"","P ")</f>
        <v/>
      </c>
      <c r="N35" s="151" t="n">
        <f aca="false">LEN('Pedido e Cotação'!E45)-LEN(SUBSTITUTE('Pedido e Cotação'!E45,"Q",""))</f>
        <v>0</v>
      </c>
      <c r="O35" s="151" t="str">
        <f aca="false">IF(N35=0,"","Q ")</f>
        <v/>
      </c>
      <c r="R35" s="151" t="n">
        <f aca="false">LEN('Pedido e Cotação'!E45)-LEN(SUBSTITUTE('Pedido e Cotação'!E45,"X",""))</f>
        <v>0</v>
      </c>
      <c r="S35" s="151" t="str">
        <f aca="false">IF(R35=0,"","X ")</f>
        <v/>
      </c>
      <c r="T35" s="151" t="n">
        <f aca="false">LEN('Pedido e Cotação'!E45)-LEN(SUBSTITUTE('Pedido e Cotação'!E45,"Z",""))</f>
        <v>0</v>
      </c>
      <c r="U35" s="151" t="str">
        <f aca="false">IF(T35=0,"","Z ")</f>
        <v/>
      </c>
      <c r="V35" s="151" t="str">
        <f aca="false">IF(AND(U35="",S35="",Q35="",O35="",M35="",K35="",I35="",G35="",E35="",C35=""),"",0)</f>
        <v/>
      </c>
    </row>
    <row r="36" customFormat="false" ht="12.75" hidden="false" customHeight="false" outlineLevel="0" collapsed="false">
      <c r="B36" s="151" t="n">
        <f aca="false">LEN('Pedido e Cotação'!E46)-LEN(SUBSTITUTE('Pedido e Cotação'!E46,"E",""))</f>
        <v>0</v>
      </c>
      <c r="C36" s="151" t="str">
        <f aca="false">IF(B36=0,"","E ")</f>
        <v/>
      </c>
      <c r="D36" s="151" t="n">
        <f aca="false">LEN('Pedido e Cotação'!E46)-LEN(SUBSTITUTE('Pedido e Cotação'!E46,"F",""))</f>
        <v>0</v>
      </c>
      <c r="E36" s="151" t="str">
        <f aca="false">IF(D36=0,"","F ")</f>
        <v/>
      </c>
      <c r="F36" s="151" t="n">
        <f aca="false">LEN('Pedido e Cotação'!E46)-LEN(SUBSTITUTE('Pedido e Cotação'!E46,"J",""))</f>
        <v>0</v>
      </c>
      <c r="G36" s="151" t="str">
        <f aca="false">IF(F36=0,"","J ")</f>
        <v/>
      </c>
      <c r="H36" s="151" t="n">
        <f aca="false">LEN('Pedido e Cotação'!E46)-LEN(SUBSTITUTE('Pedido e Cotação'!E46,"L",""))</f>
        <v>0</v>
      </c>
      <c r="I36" s="151" t="str">
        <f aca="false">IF(H36=0,"","L ")</f>
        <v/>
      </c>
      <c r="J36" s="151" t="n">
        <f aca="false">LEN('Pedido e Cotação'!E46)-LEN(SUBSTITUTE('Pedido e Cotação'!E46,"O",""))</f>
        <v>0</v>
      </c>
      <c r="K36" s="151" t="str">
        <f aca="false">IF(J36=0,"","O ")</f>
        <v/>
      </c>
      <c r="L36" s="151" t="n">
        <f aca="false">LEN('Pedido e Cotação'!E46)-LEN(SUBSTITUTE('Pedido e Cotação'!E46,"P",""))</f>
        <v>0</v>
      </c>
      <c r="M36" s="151" t="str">
        <f aca="false">IF(L36=0,"","P ")</f>
        <v/>
      </c>
      <c r="N36" s="151" t="n">
        <f aca="false">LEN('Pedido e Cotação'!E46)-LEN(SUBSTITUTE('Pedido e Cotação'!E46,"Q",""))</f>
        <v>0</v>
      </c>
      <c r="O36" s="151" t="str">
        <f aca="false">IF(N36=0,"","Q ")</f>
        <v/>
      </c>
      <c r="R36" s="151" t="n">
        <f aca="false">LEN('Pedido e Cotação'!E46)-LEN(SUBSTITUTE('Pedido e Cotação'!E46,"X",""))</f>
        <v>0</v>
      </c>
      <c r="S36" s="151" t="str">
        <f aca="false">IF(R36=0,"","X ")</f>
        <v/>
      </c>
      <c r="T36" s="151" t="n">
        <f aca="false">LEN('Pedido e Cotação'!E46)-LEN(SUBSTITUTE('Pedido e Cotação'!E46,"Z",""))</f>
        <v>0</v>
      </c>
      <c r="U36" s="151" t="str">
        <f aca="false">IF(T36=0,"","Z ")</f>
        <v/>
      </c>
      <c r="V36" s="151" t="str">
        <f aca="false">IF(AND(U36="",S36="",Q36="",O36="",M36="",K36="",I36="",G36="",E36="",C36=""),"",0)</f>
        <v/>
      </c>
    </row>
    <row r="37" customFormat="false" ht="12.75" hidden="false" customHeight="false" outlineLevel="0" collapsed="false">
      <c r="B37" s="151" t="n">
        <f aca="false">LEN('Pedido e Cotação'!E47)-LEN(SUBSTITUTE('Pedido e Cotação'!E47,"E",""))</f>
        <v>0</v>
      </c>
      <c r="C37" s="151" t="str">
        <f aca="false">IF(B37=0,"","E ")</f>
        <v/>
      </c>
      <c r="D37" s="151" t="n">
        <f aca="false">LEN('Pedido e Cotação'!E47)-LEN(SUBSTITUTE('Pedido e Cotação'!E47,"F",""))</f>
        <v>0</v>
      </c>
      <c r="E37" s="151" t="str">
        <f aca="false">IF(D37=0,"","F ")</f>
        <v/>
      </c>
      <c r="F37" s="151" t="n">
        <f aca="false">LEN('Pedido e Cotação'!E47)-LEN(SUBSTITUTE('Pedido e Cotação'!E47,"J",""))</f>
        <v>0</v>
      </c>
      <c r="G37" s="151" t="str">
        <f aca="false">IF(F37=0,"","J ")</f>
        <v/>
      </c>
      <c r="H37" s="151" t="n">
        <f aca="false">LEN('Pedido e Cotação'!E47)-LEN(SUBSTITUTE('Pedido e Cotação'!E47,"L",""))</f>
        <v>0</v>
      </c>
      <c r="I37" s="151" t="str">
        <f aca="false">IF(H37=0,"","L ")</f>
        <v/>
      </c>
      <c r="J37" s="151" t="n">
        <f aca="false">LEN('Pedido e Cotação'!E47)-LEN(SUBSTITUTE('Pedido e Cotação'!E47,"O",""))</f>
        <v>0</v>
      </c>
      <c r="K37" s="151" t="str">
        <f aca="false">IF(J37=0,"","O ")</f>
        <v/>
      </c>
      <c r="L37" s="151" t="n">
        <f aca="false">LEN('Pedido e Cotação'!E47)-LEN(SUBSTITUTE('Pedido e Cotação'!E47,"P",""))</f>
        <v>0</v>
      </c>
      <c r="M37" s="151" t="str">
        <f aca="false">IF(L37=0,"","P ")</f>
        <v/>
      </c>
      <c r="N37" s="151" t="n">
        <f aca="false">LEN('Pedido e Cotação'!E47)-LEN(SUBSTITUTE('Pedido e Cotação'!E47,"Q",""))</f>
        <v>0</v>
      </c>
      <c r="O37" s="151" t="str">
        <f aca="false">IF(N37=0,"","Q ")</f>
        <v/>
      </c>
      <c r="R37" s="151" t="n">
        <f aca="false">LEN('Pedido e Cotação'!E47)-LEN(SUBSTITUTE('Pedido e Cotação'!E47,"X",""))</f>
        <v>0</v>
      </c>
      <c r="S37" s="151" t="str">
        <f aca="false">IF(R37=0,"","X ")</f>
        <v/>
      </c>
      <c r="T37" s="151" t="n">
        <f aca="false">LEN('Pedido e Cotação'!E47)-LEN(SUBSTITUTE('Pedido e Cotação'!E47,"Z",""))</f>
        <v>0</v>
      </c>
      <c r="U37" s="151" t="str">
        <f aca="false">IF(T37=0,"","Z ")</f>
        <v/>
      </c>
      <c r="V37" s="151" t="str">
        <f aca="false">IF(AND(U37="",S37="",Q37="",O37="",M37="",K37="",I37="",G37="",E37="",C37=""),"",0)</f>
        <v/>
      </c>
    </row>
    <row r="38" customFormat="false" ht="12.75" hidden="false" customHeight="false" outlineLevel="0" collapsed="false">
      <c r="B38" s="151" t="n">
        <f aca="false">LEN('Pedido e Cotação'!E48)-LEN(SUBSTITUTE('Pedido e Cotação'!E48,"E",""))</f>
        <v>0</v>
      </c>
      <c r="C38" s="151" t="str">
        <f aca="false">IF(B38=0,"","E ")</f>
        <v/>
      </c>
      <c r="D38" s="151" t="n">
        <f aca="false">LEN('Pedido e Cotação'!E48)-LEN(SUBSTITUTE('Pedido e Cotação'!E48,"F",""))</f>
        <v>0</v>
      </c>
      <c r="E38" s="151" t="str">
        <f aca="false">IF(D38=0,"","F ")</f>
        <v/>
      </c>
      <c r="F38" s="151" t="n">
        <f aca="false">LEN('Pedido e Cotação'!E48)-LEN(SUBSTITUTE('Pedido e Cotação'!E48,"J",""))</f>
        <v>0</v>
      </c>
      <c r="G38" s="151" t="str">
        <f aca="false">IF(F38=0,"","J ")</f>
        <v/>
      </c>
      <c r="H38" s="151" t="n">
        <f aca="false">LEN('Pedido e Cotação'!E48)-LEN(SUBSTITUTE('Pedido e Cotação'!E48,"L",""))</f>
        <v>0</v>
      </c>
      <c r="I38" s="151" t="str">
        <f aca="false">IF(H38=0,"","L ")</f>
        <v/>
      </c>
      <c r="J38" s="151" t="n">
        <f aca="false">LEN('Pedido e Cotação'!E48)-LEN(SUBSTITUTE('Pedido e Cotação'!E48,"O",""))</f>
        <v>0</v>
      </c>
      <c r="K38" s="151" t="str">
        <f aca="false">IF(J38=0,"","O ")</f>
        <v/>
      </c>
      <c r="L38" s="151" t="n">
        <f aca="false">LEN('Pedido e Cotação'!E48)-LEN(SUBSTITUTE('Pedido e Cotação'!E48,"P",""))</f>
        <v>0</v>
      </c>
      <c r="M38" s="151" t="str">
        <f aca="false">IF(L38=0,"","P ")</f>
        <v/>
      </c>
      <c r="N38" s="151" t="n">
        <f aca="false">LEN('Pedido e Cotação'!E48)-LEN(SUBSTITUTE('Pedido e Cotação'!E48,"Q",""))</f>
        <v>0</v>
      </c>
      <c r="O38" s="151" t="str">
        <f aca="false">IF(N38=0,"","Q ")</f>
        <v/>
      </c>
      <c r="R38" s="151" t="n">
        <f aca="false">LEN('Pedido e Cotação'!E48)-LEN(SUBSTITUTE('Pedido e Cotação'!E48,"X",""))</f>
        <v>0</v>
      </c>
      <c r="S38" s="151" t="str">
        <f aca="false">IF(R38=0,"","X ")</f>
        <v/>
      </c>
      <c r="T38" s="151" t="n">
        <f aca="false">LEN('Pedido e Cotação'!E48)-LEN(SUBSTITUTE('Pedido e Cotação'!E48,"Z",""))</f>
        <v>0</v>
      </c>
      <c r="U38" s="151" t="str">
        <f aca="false">IF(T38=0,"","Z ")</f>
        <v/>
      </c>
      <c r="V38" s="151" t="str">
        <f aca="false">IF(AND(U38="",S38="",Q38="",O38="",M38="",K38="",I38="",G38="",E38="",C38=""),"",0)</f>
        <v/>
      </c>
    </row>
    <row r="39" customFormat="false" ht="12.75" hidden="false" customHeight="false" outlineLevel="0" collapsed="false">
      <c r="B39" s="151" t="n">
        <f aca="false">LEN('Pedido e Cotação'!E49)-LEN(SUBSTITUTE('Pedido e Cotação'!E49,"E",""))</f>
        <v>0</v>
      </c>
      <c r="C39" s="151" t="str">
        <f aca="false">IF(B39=0,"","E ")</f>
        <v/>
      </c>
      <c r="D39" s="151" t="n">
        <f aca="false">LEN('Pedido e Cotação'!E49)-LEN(SUBSTITUTE('Pedido e Cotação'!E49,"F",""))</f>
        <v>0</v>
      </c>
      <c r="E39" s="151" t="str">
        <f aca="false">IF(D39=0,"","F ")</f>
        <v/>
      </c>
      <c r="F39" s="151" t="n">
        <f aca="false">LEN('Pedido e Cotação'!E49)-LEN(SUBSTITUTE('Pedido e Cotação'!E49,"J",""))</f>
        <v>0</v>
      </c>
      <c r="G39" s="151" t="str">
        <f aca="false">IF(F39=0,"","J ")</f>
        <v/>
      </c>
      <c r="H39" s="151" t="n">
        <f aca="false">LEN('Pedido e Cotação'!E49)-LEN(SUBSTITUTE('Pedido e Cotação'!E49,"L",""))</f>
        <v>0</v>
      </c>
      <c r="I39" s="151" t="str">
        <f aca="false">IF(H39=0,"","L ")</f>
        <v/>
      </c>
      <c r="J39" s="151" t="n">
        <f aca="false">LEN('Pedido e Cotação'!E49)-LEN(SUBSTITUTE('Pedido e Cotação'!E49,"O",""))</f>
        <v>0</v>
      </c>
      <c r="K39" s="151" t="str">
        <f aca="false">IF(J39=0,"","O ")</f>
        <v/>
      </c>
      <c r="L39" s="151" t="n">
        <f aca="false">LEN('Pedido e Cotação'!E49)-LEN(SUBSTITUTE('Pedido e Cotação'!E49,"P",""))</f>
        <v>0</v>
      </c>
      <c r="M39" s="151" t="str">
        <f aca="false">IF(L39=0,"","P ")</f>
        <v/>
      </c>
      <c r="N39" s="151" t="n">
        <f aca="false">LEN('Pedido e Cotação'!E49)-LEN(SUBSTITUTE('Pedido e Cotação'!E49,"Q",""))</f>
        <v>0</v>
      </c>
      <c r="O39" s="151" t="str">
        <f aca="false">IF(N39=0,"","Q ")</f>
        <v/>
      </c>
      <c r="R39" s="151" t="n">
        <f aca="false">LEN('Pedido e Cotação'!E49)-LEN(SUBSTITUTE('Pedido e Cotação'!E49,"X",""))</f>
        <v>0</v>
      </c>
      <c r="S39" s="151" t="str">
        <f aca="false">IF(R39=0,"","X ")</f>
        <v/>
      </c>
      <c r="T39" s="151" t="n">
        <f aca="false">LEN('Pedido e Cotação'!E49)-LEN(SUBSTITUTE('Pedido e Cotação'!E49,"Z",""))</f>
        <v>0</v>
      </c>
      <c r="U39" s="151" t="str">
        <f aca="false">IF(T39=0,"","Z ")</f>
        <v/>
      </c>
      <c r="V39" s="151" t="str">
        <f aca="false">IF(AND(U39="",S39="",Q39="",O39="",M39="",K39="",I39="",G39="",E39="",C39=""),"",0)</f>
        <v/>
      </c>
    </row>
    <row r="40" customFormat="false" ht="12.75" hidden="false" customHeight="false" outlineLevel="0" collapsed="false">
      <c r="B40" s="151" t="n">
        <f aca="false">LEN('Pedido e Cotação'!E50)-LEN(SUBSTITUTE('Pedido e Cotação'!E50,"E",""))</f>
        <v>0</v>
      </c>
      <c r="C40" s="151" t="str">
        <f aca="false">IF(B40=0,"","E ")</f>
        <v/>
      </c>
      <c r="D40" s="151" t="n">
        <f aca="false">LEN('Pedido e Cotação'!E50)-LEN(SUBSTITUTE('Pedido e Cotação'!E50,"F",""))</f>
        <v>0</v>
      </c>
      <c r="E40" s="151" t="str">
        <f aca="false">IF(D40=0,"","F ")</f>
        <v/>
      </c>
      <c r="F40" s="151" t="n">
        <f aca="false">LEN('Pedido e Cotação'!E50)-LEN(SUBSTITUTE('Pedido e Cotação'!E50,"J",""))</f>
        <v>0</v>
      </c>
      <c r="G40" s="151" t="str">
        <f aca="false">IF(F40=0,"","J ")</f>
        <v/>
      </c>
      <c r="H40" s="151" t="n">
        <f aca="false">LEN('Pedido e Cotação'!E50)-LEN(SUBSTITUTE('Pedido e Cotação'!E50,"L",""))</f>
        <v>0</v>
      </c>
      <c r="I40" s="151" t="str">
        <f aca="false">IF(H40=0,"","L ")</f>
        <v/>
      </c>
      <c r="J40" s="151" t="n">
        <f aca="false">LEN('Pedido e Cotação'!E50)-LEN(SUBSTITUTE('Pedido e Cotação'!E50,"O",""))</f>
        <v>0</v>
      </c>
      <c r="K40" s="151" t="str">
        <f aca="false">IF(J40=0,"","O ")</f>
        <v/>
      </c>
      <c r="L40" s="151" t="n">
        <f aca="false">LEN('Pedido e Cotação'!E50)-LEN(SUBSTITUTE('Pedido e Cotação'!E50,"P",""))</f>
        <v>0</v>
      </c>
      <c r="M40" s="151" t="str">
        <f aca="false">IF(L40=0,"","P ")</f>
        <v/>
      </c>
      <c r="N40" s="151" t="n">
        <f aca="false">LEN('Pedido e Cotação'!E50)-LEN(SUBSTITUTE('Pedido e Cotação'!E50,"Q",""))</f>
        <v>0</v>
      </c>
      <c r="O40" s="151" t="str">
        <f aca="false">IF(N40=0,"","Q ")</f>
        <v/>
      </c>
      <c r="R40" s="151" t="n">
        <f aca="false">LEN('Pedido e Cotação'!E50)-LEN(SUBSTITUTE('Pedido e Cotação'!E50,"X",""))</f>
        <v>0</v>
      </c>
      <c r="S40" s="151" t="str">
        <f aca="false">IF(R40=0,"","X ")</f>
        <v/>
      </c>
      <c r="T40" s="151" t="n">
        <f aca="false">LEN('Pedido e Cotação'!E50)-LEN(SUBSTITUTE('Pedido e Cotação'!E50,"Z",""))</f>
        <v>0</v>
      </c>
      <c r="U40" s="151" t="str">
        <f aca="false">IF(T40=0,"","Z ")</f>
        <v/>
      </c>
      <c r="V40" s="151" t="str">
        <f aca="false">IF(AND(U40="",S40="",Q40="",O40="",M40="",K40="",I40="",G40="",E40="",C40=""),"",0)</f>
        <v/>
      </c>
    </row>
    <row r="41" customFormat="false" ht="12.75" hidden="false" customHeight="false" outlineLevel="0" collapsed="false">
      <c r="B41" s="151" t="n">
        <f aca="false">LEN('Pedido e Cotação'!E51)-LEN(SUBSTITUTE('Pedido e Cotação'!E51,"E",""))</f>
        <v>0</v>
      </c>
      <c r="C41" s="151" t="str">
        <f aca="false">IF(B41=0,"","E ")</f>
        <v/>
      </c>
      <c r="D41" s="151" t="n">
        <f aca="false">LEN('Pedido e Cotação'!E51)-LEN(SUBSTITUTE('Pedido e Cotação'!E51,"F",""))</f>
        <v>0</v>
      </c>
      <c r="E41" s="151" t="str">
        <f aca="false">IF(D41=0,"","F ")</f>
        <v/>
      </c>
      <c r="F41" s="151" t="n">
        <f aca="false">LEN('Pedido e Cotação'!E51)-LEN(SUBSTITUTE('Pedido e Cotação'!E51,"J",""))</f>
        <v>0</v>
      </c>
      <c r="G41" s="151" t="str">
        <f aca="false">IF(F41=0,"","J ")</f>
        <v/>
      </c>
      <c r="H41" s="151" t="n">
        <f aca="false">LEN('Pedido e Cotação'!E51)-LEN(SUBSTITUTE('Pedido e Cotação'!E51,"L",""))</f>
        <v>0</v>
      </c>
      <c r="I41" s="151" t="str">
        <f aca="false">IF(H41=0,"","L ")</f>
        <v/>
      </c>
      <c r="J41" s="151" t="n">
        <f aca="false">LEN('Pedido e Cotação'!E51)-LEN(SUBSTITUTE('Pedido e Cotação'!E51,"O",""))</f>
        <v>0</v>
      </c>
      <c r="K41" s="151" t="str">
        <f aca="false">IF(J41=0,"","O ")</f>
        <v/>
      </c>
      <c r="L41" s="151" t="n">
        <f aca="false">LEN('Pedido e Cotação'!E51)-LEN(SUBSTITUTE('Pedido e Cotação'!E51,"P",""))</f>
        <v>0</v>
      </c>
      <c r="M41" s="151" t="str">
        <f aca="false">IF(L41=0,"","P ")</f>
        <v/>
      </c>
      <c r="N41" s="151" t="n">
        <f aca="false">LEN('Pedido e Cotação'!E51)-LEN(SUBSTITUTE('Pedido e Cotação'!E51,"Q",""))</f>
        <v>0</v>
      </c>
      <c r="O41" s="151" t="str">
        <f aca="false">IF(N41=0,"","Q ")</f>
        <v/>
      </c>
      <c r="R41" s="151" t="n">
        <f aca="false">LEN('Pedido e Cotação'!E51)-LEN(SUBSTITUTE('Pedido e Cotação'!E51,"X",""))</f>
        <v>0</v>
      </c>
      <c r="S41" s="151" t="str">
        <f aca="false">IF(R41=0,"","X ")</f>
        <v/>
      </c>
      <c r="T41" s="151" t="n">
        <f aca="false">LEN('Pedido e Cotação'!E51)-LEN(SUBSTITUTE('Pedido e Cotação'!E51,"Z",""))</f>
        <v>0</v>
      </c>
      <c r="U41" s="151" t="str">
        <f aca="false">IF(T41=0,"","Z ")</f>
        <v/>
      </c>
      <c r="V41" s="151" t="str">
        <f aca="false">IF(AND(U41="",S41="",Q41="",O41="",M41="",K41="",I41="",G41="",E41="",C41=""),"",0)</f>
        <v/>
      </c>
    </row>
    <row r="42" customFormat="false" ht="12.75" hidden="false" customHeight="false" outlineLevel="0" collapsed="false">
      <c r="B42" s="151" t="n">
        <f aca="false">LEN('Pedido e Cotação'!E52)-LEN(SUBSTITUTE('Pedido e Cotação'!E52,"E",""))</f>
        <v>0</v>
      </c>
      <c r="C42" s="151" t="str">
        <f aca="false">IF(B42=0,"","E ")</f>
        <v/>
      </c>
      <c r="D42" s="151" t="n">
        <f aca="false">LEN('Pedido e Cotação'!E52)-LEN(SUBSTITUTE('Pedido e Cotação'!E52,"F",""))</f>
        <v>0</v>
      </c>
      <c r="E42" s="151" t="str">
        <f aca="false">IF(D42=0,"","F ")</f>
        <v/>
      </c>
      <c r="F42" s="151" t="n">
        <f aca="false">LEN('Pedido e Cotação'!E52)-LEN(SUBSTITUTE('Pedido e Cotação'!E52,"J",""))</f>
        <v>0</v>
      </c>
      <c r="G42" s="151" t="str">
        <f aca="false">IF(F42=0,"","J ")</f>
        <v/>
      </c>
      <c r="H42" s="151" t="n">
        <f aca="false">LEN('Pedido e Cotação'!E52)-LEN(SUBSTITUTE('Pedido e Cotação'!E52,"L",""))</f>
        <v>0</v>
      </c>
      <c r="I42" s="151" t="str">
        <f aca="false">IF(H42=0,"","L ")</f>
        <v/>
      </c>
      <c r="J42" s="151" t="n">
        <f aca="false">LEN('Pedido e Cotação'!E52)-LEN(SUBSTITUTE('Pedido e Cotação'!E52,"O",""))</f>
        <v>0</v>
      </c>
      <c r="K42" s="151" t="str">
        <f aca="false">IF(J42=0,"","O ")</f>
        <v/>
      </c>
      <c r="L42" s="151" t="n">
        <f aca="false">LEN('Pedido e Cotação'!E52)-LEN(SUBSTITUTE('Pedido e Cotação'!E52,"P",""))</f>
        <v>0</v>
      </c>
      <c r="M42" s="151" t="str">
        <f aca="false">IF(L42=0,"","P ")</f>
        <v/>
      </c>
      <c r="N42" s="151" t="n">
        <f aca="false">LEN('Pedido e Cotação'!E52)-LEN(SUBSTITUTE('Pedido e Cotação'!E52,"Q",""))</f>
        <v>0</v>
      </c>
      <c r="O42" s="151" t="str">
        <f aca="false">IF(N42=0,"","Q ")</f>
        <v/>
      </c>
      <c r="R42" s="151" t="n">
        <f aca="false">LEN('Pedido e Cotação'!E52)-LEN(SUBSTITUTE('Pedido e Cotação'!E52,"X",""))</f>
        <v>0</v>
      </c>
      <c r="S42" s="151" t="str">
        <f aca="false">IF(R42=0,"","X ")</f>
        <v/>
      </c>
      <c r="T42" s="151" t="n">
        <f aca="false">LEN('Pedido e Cotação'!E52)-LEN(SUBSTITUTE('Pedido e Cotação'!E52,"Z",""))</f>
        <v>0</v>
      </c>
      <c r="U42" s="151" t="str">
        <f aca="false">IF(T42=0,"","Z ")</f>
        <v/>
      </c>
      <c r="V42" s="151" t="str">
        <f aca="false">IF(AND(U42="",S42="",Q42="",O42="",M42="",K42="",I42="",G42="",E42="",C42=""),"",0)</f>
        <v/>
      </c>
    </row>
    <row r="43" customFormat="false" ht="12.75" hidden="false" customHeight="false" outlineLevel="0" collapsed="false">
      <c r="B43" s="151" t="n">
        <f aca="false">LEN('Pedido e Cotação'!E53)-LEN(SUBSTITUTE('Pedido e Cotação'!E53,"E",""))</f>
        <v>0</v>
      </c>
      <c r="C43" s="151" t="str">
        <f aca="false">IF(B43=0,"","E ")</f>
        <v/>
      </c>
      <c r="D43" s="151" t="n">
        <f aca="false">LEN('Pedido e Cotação'!E53)-LEN(SUBSTITUTE('Pedido e Cotação'!E53,"F",""))</f>
        <v>0</v>
      </c>
      <c r="E43" s="151" t="str">
        <f aca="false">IF(D43=0,"","F ")</f>
        <v/>
      </c>
      <c r="F43" s="151" t="n">
        <f aca="false">LEN('Pedido e Cotação'!E53)-LEN(SUBSTITUTE('Pedido e Cotação'!E53,"J",""))</f>
        <v>0</v>
      </c>
      <c r="G43" s="151" t="str">
        <f aca="false">IF(F43=0,"","J ")</f>
        <v/>
      </c>
      <c r="H43" s="151" t="n">
        <f aca="false">LEN('Pedido e Cotação'!E53)-LEN(SUBSTITUTE('Pedido e Cotação'!E53,"L",""))</f>
        <v>0</v>
      </c>
      <c r="I43" s="151" t="str">
        <f aca="false">IF(H43=0,"","L ")</f>
        <v/>
      </c>
      <c r="J43" s="151" t="n">
        <f aca="false">LEN('Pedido e Cotação'!E53)-LEN(SUBSTITUTE('Pedido e Cotação'!E53,"O",""))</f>
        <v>0</v>
      </c>
      <c r="K43" s="151" t="str">
        <f aca="false">IF(J43=0,"","O ")</f>
        <v/>
      </c>
      <c r="L43" s="151" t="n">
        <f aca="false">LEN('Pedido e Cotação'!E53)-LEN(SUBSTITUTE('Pedido e Cotação'!E53,"P",""))</f>
        <v>0</v>
      </c>
      <c r="M43" s="151" t="str">
        <f aca="false">IF(L43=0,"","P ")</f>
        <v/>
      </c>
      <c r="N43" s="151" t="n">
        <f aca="false">LEN('Pedido e Cotação'!E53)-LEN(SUBSTITUTE('Pedido e Cotação'!E53,"Q",""))</f>
        <v>0</v>
      </c>
      <c r="O43" s="151" t="str">
        <f aca="false">IF(N43=0,"","Q ")</f>
        <v/>
      </c>
      <c r="R43" s="151" t="n">
        <f aca="false">LEN('Pedido e Cotação'!E53)-LEN(SUBSTITUTE('Pedido e Cotação'!E53,"X",""))</f>
        <v>0</v>
      </c>
      <c r="S43" s="151" t="str">
        <f aca="false">IF(R43=0,"","X ")</f>
        <v/>
      </c>
      <c r="T43" s="151" t="n">
        <f aca="false">LEN('Pedido e Cotação'!E53)-LEN(SUBSTITUTE('Pedido e Cotação'!E53,"Z",""))</f>
        <v>0</v>
      </c>
      <c r="U43" s="151" t="str">
        <f aca="false">IF(T43=0,"","Z ")</f>
        <v/>
      </c>
      <c r="V43" s="151" t="str">
        <f aca="false">IF(AND(U43="",S43="",Q43="",O43="",M43="",K43="",I43="",G43="",E43="",C43=""),"",0)</f>
        <v/>
      </c>
    </row>
    <row r="44" customFormat="false" ht="12.75" hidden="false" customHeight="false" outlineLevel="0" collapsed="false">
      <c r="B44" s="151" t="n">
        <f aca="false">LEN('Pedido e Cotação'!E54)-LEN(SUBSTITUTE('Pedido e Cotação'!E54,"E",""))</f>
        <v>0</v>
      </c>
      <c r="C44" s="151" t="str">
        <f aca="false">IF(B44=0,"","E ")</f>
        <v/>
      </c>
      <c r="D44" s="151" t="n">
        <f aca="false">LEN('Pedido e Cotação'!E54)-LEN(SUBSTITUTE('Pedido e Cotação'!E54,"F",""))</f>
        <v>0</v>
      </c>
      <c r="E44" s="151" t="str">
        <f aca="false">IF(D44=0,"","F ")</f>
        <v/>
      </c>
      <c r="F44" s="151" t="n">
        <f aca="false">LEN('Pedido e Cotação'!E54)-LEN(SUBSTITUTE('Pedido e Cotação'!E54,"J",""))</f>
        <v>0</v>
      </c>
      <c r="G44" s="151" t="str">
        <f aca="false">IF(F44=0,"","J ")</f>
        <v/>
      </c>
      <c r="H44" s="151" t="n">
        <f aca="false">LEN('Pedido e Cotação'!E54)-LEN(SUBSTITUTE('Pedido e Cotação'!E54,"L",""))</f>
        <v>0</v>
      </c>
      <c r="I44" s="151" t="str">
        <f aca="false">IF(H44=0,"","L ")</f>
        <v/>
      </c>
      <c r="J44" s="151" t="n">
        <f aca="false">LEN('Pedido e Cotação'!E54)-LEN(SUBSTITUTE('Pedido e Cotação'!E54,"O",""))</f>
        <v>0</v>
      </c>
      <c r="K44" s="151" t="str">
        <f aca="false">IF(J44=0,"","O ")</f>
        <v/>
      </c>
      <c r="L44" s="151" t="n">
        <f aca="false">LEN('Pedido e Cotação'!E54)-LEN(SUBSTITUTE('Pedido e Cotação'!E54,"P",""))</f>
        <v>0</v>
      </c>
      <c r="M44" s="151" t="str">
        <f aca="false">IF(L44=0,"","P ")</f>
        <v/>
      </c>
      <c r="N44" s="151" t="n">
        <f aca="false">LEN('Pedido e Cotação'!E54)-LEN(SUBSTITUTE('Pedido e Cotação'!E54,"Q",""))</f>
        <v>0</v>
      </c>
      <c r="O44" s="151" t="str">
        <f aca="false">IF(N44=0,"","Q ")</f>
        <v/>
      </c>
      <c r="R44" s="151" t="n">
        <f aca="false">LEN('Pedido e Cotação'!E54)-LEN(SUBSTITUTE('Pedido e Cotação'!E54,"X",""))</f>
        <v>0</v>
      </c>
      <c r="S44" s="151" t="str">
        <f aca="false">IF(R44=0,"","X ")</f>
        <v/>
      </c>
      <c r="T44" s="151" t="n">
        <f aca="false">LEN('Pedido e Cotação'!E54)-LEN(SUBSTITUTE('Pedido e Cotação'!E54,"Z",""))</f>
        <v>0</v>
      </c>
      <c r="U44" s="151" t="str">
        <f aca="false">IF(T44=0,"","Z ")</f>
        <v/>
      </c>
      <c r="V44" s="151" t="str">
        <f aca="false">IF(AND(U44="",S44="",Q44="",O44="",M44="",K44="",I44="",G44="",E44="",C44=""),"",0)</f>
        <v/>
      </c>
    </row>
    <row r="45" customFormat="false" ht="12.75" hidden="false" customHeight="false" outlineLevel="0" collapsed="false">
      <c r="B45" s="151" t="n">
        <f aca="false">LEN('Pedido e Cotação'!E55)-LEN(SUBSTITUTE('Pedido e Cotação'!E55,"E",""))</f>
        <v>0</v>
      </c>
      <c r="C45" s="151" t="str">
        <f aca="false">IF(B45=0,"","E ")</f>
        <v/>
      </c>
      <c r="D45" s="151" t="n">
        <f aca="false">LEN('Pedido e Cotação'!E55)-LEN(SUBSTITUTE('Pedido e Cotação'!E55,"F",""))</f>
        <v>0</v>
      </c>
      <c r="E45" s="151" t="str">
        <f aca="false">IF(D45=0,"","F ")</f>
        <v/>
      </c>
      <c r="F45" s="151" t="n">
        <f aca="false">LEN('Pedido e Cotação'!E55)-LEN(SUBSTITUTE('Pedido e Cotação'!E55,"J",""))</f>
        <v>0</v>
      </c>
      <c r="G45" s="151" t="str">
        <f aca="false">IF(F45=0,"","J ")</f>
        <v/>
      </c>
      <c r="H45" s="151" t="n">
        <f aca="false">LEN('Pedido e Cotação'!E55)-LEN(SUBSTITUTE('Pedido e Cotação'!E55,"L",""))</f>
        <v>0</v>
      </c>
      <c r="I45" s="151" t="str">
        <f aca="false">IF(H45=0,"","L ")</f>
        <v/>
      </c>
      <c r="J45" s="151" t="n">
        <f aca="false">LEN('Pedido e Cotação'!E55)-LEN(SUBSTITUTE('Pedido e Cotação'!E55,"O",""))</f>
        <v>0</v>
      </c>
      <c r="K45" s="151" t="str">
        <f aca="false">IF(J45=0,"","O ")</f>
        <v/>
      </c>
      <c r="L45" s="151" t="n">
        <f aca="false">LEN('Pedido e Cotação'!E55)-LEN(SUBSTITUTE('Pedido e Cotação'!E55,"P",""))</f>
        <v>0</v>
      </c>
      <c r="M45" s="151" t="str">
        <f aca="false">IF(L45=0,"","P ")</f>
        <v/>
      </c>
      <c r="N45" s="151" t="n">
        <f aca="false">LEN('Pedido e Cotação'!E55)-LEN(SUBSTITUTE('Pedido e Cotação'!E55,"Q",""))</f>
        <v>0</v>
      </c>
      <c r="O45" s="151" t="str">
        <f aca="false">IF(N45=0,"","Q ")</f>
        <v/>
      </c>
      <c r="R45" s="151" t="n">
        <f aca="false">LEN('Pedido e Cotação'!E55)-LEN(SUBSTITUTE('Pedido e Cotação'!E55,"X",""))</f>
        <v>0</v>
      </c>
      <c r="S45" s="151" t="str">
        <f aca="false">IF(R45=0,"","X ")</f>
        <v/>
      </c>
      <c r="T45" s="151" t="n">
        <f aca="false">LEN('Pedido e Cotação'!E55)-LEN(SUBSTITUTE('Pedido e Cotação'!E55,"Z",""))</f>
        <v>0</v>
      </c>
      <c r="U45" s="151" t="str">
        <f aca="false">IF(T45=0,"","Z ")</f>
        <v/>
      </c>
      <c r="V45" s="151" t="str">
        <f aca="false">IF(AND(U45="",S45="",Q45="",O45="",M45="",K45="",I45="",G45="",E45="",C45=""),"",0)</f>
        <v/>
      </c>
    </row>
    <row r="46" customFormat="false" ht="12.75" hidden="false" customHeight="false" outlineLevel="0" collapsed="false">
      <c r="B46" s="151" t="n">
        <f aca="false">LEN('Pedido e Cotação'!E56)-LEN(SUBSTITUTE('Pedido e Cotação'!E56,"E",""))</f>
        <v>0</v>
      </c>
      <c r="C46" s="151" t="str">
        <f aca="false">IF(B46=0,"","E ")</f>
        <v/>
      </c>
      <c r="D46" s="151" t="n">
        <f aca="false">LEN('Pedido e Cotação'!E56)-LEN(SUBSTITUTE('Pedido e Cotação'!E56,"F",""))</f>
        <v>0</v>
      </c>
      <c r="E46" s="151" t="str">
        <f aca="false">IF(D46=0,"","F ")</f>
        <v/>
      </c>
      <c r="F46" s="151" t="n">
        <f aca="false">LEN('Pedido e Cotação'!E56)-LEN(SUBSTITUTE('Pedido e Cotação'!E56,"J",""))</f>
        <v>0</v>
      </c>
      <c r="G46" s="151" t="str">
        <f aca="false">IF(F46=0,"","J ")</f>
        <v/>
      </c>
      <c r="H46" s="151" t="n">
        <f aca="false">LEN('Pedido e Cotação'!E56)-LEN(SUBSTITUTE('Pedido e Cotação'!E56,"L",""))</f>
        <v>0</v>
      </c>
      <c r="I46" s="151" t="str">
        <f aca="false">IF(H46=0,"","L ")</f>
        <v/>
      </c>
      <c r="J46" s="151" t="n">
        <f aca="false">LEN('Pedido e Cotação'!E56)-LEN(SUBSTITUTE('Pedido e Cotação'!E56,"O",""))</f>
        <v>0</v>
      </c>
      <c r="K46" s="151" t="str">
        <f aca="false">IF(J46=0,"","O ")</f>
        <v/>
      </c>
      <c r="L46" s="151" t="n">
        <f aca="false">LEN('Pedido e Cotação'!E56)-LEN(SUBSTITUTE('Pedido e Cotação'!E56,"P",""))</f>
        <v>0</v>
      </c>
      <c r="M46" s="151" t="str">
        <f aca="false">IF(L46=0,"","P ")</f>
        <v/>
      </c>
      <c r="N46" s="151" t="n">
        <f aca="false">LEN('Pedido e Cotação'!E56)-LEN(SUBSTITUTE('Pedido e Cotação'!E56,"Q",""))</f>
        <v>0</v>
      </c>
      <c r="O46" s="151" t="str">
        <f aca="false">IF(N46=0,"","Q ")</f>
        <v/>
      </c>
      <c r="R46" s="151" t="n">
        <f aca="false">LEN('Pedido e Cotação'!E56)-LEN(SUBSTITUTE('Pedido e Cotação'!E56,"X",""))</f>
        <v>0</v>
      </c>
      <c r="S46" s="151" t="str">
        <f aca="false">IF(R46=0,"","X ")</f>
        <v/>
      </c>
      <c r="T46" s="151" t="n">
        <f aca="false">LEN('Pedido e Cotação'!E56)-LEN(SUBSTITUTE('Pedido e Cotação'!E56,"Z",""))</f>
        <v>0</v>
      </c>
      <c r="U46" s="151" t="str">
        <f aca="false">IF(T46=0,"","Z ")</f>
        <v/>
      </c>
      <c r="V46" s="151" t="str">
        <f aca="false">IF(AND(U46="",S46="",Q46="",O46="",M46="",K46="",I46="",G46="",E46="",C46=""),"",0)</f>
        <v/>
      </c>
    </row>
    <row r="47" customFormat="false" ht="12.75" hidden="false" customHeight="false" outlineLevel="0" collapsed="false">
      <c r="B47" s="151" t="n">
        <f aca="false">LEN('Pedido e Cotação'!E57)-LEN(SUBSTITUTE('Pedido e Cotação'!E57,"E",""))</f>
        <v>0</v>
      </c>
      <c r="C47" s="151" t="str">
        <f aca="false">IF(B47=0,"","E ")</f>
        <v/>
      </c>
      <c r="D47" s="151" t="n">
        <f aca="false">LEN('Pedido e Cotação'!E57)-LEN(SUBSTITUTE('Pedido e Cotação'!E57,"F",""))</f>
        <v>0</v>
      </c>
      <c r="E47" s="151" t="str">
        <f aca="false">IF(D47=0,"","F ")</f>
        <v/>
      </c>
      <c r="F47" s="151" t="n">
        <f aca="false">LEN('Pedido e Cotação'!E57)-LEN(SUBSTITUTE('Pedido e Cotação'!E57,"J",""))</f>
        <v>0</v>
      </c>
      <c r="G47" s="151" t="str">
        <f aca="false">IF(F47=0,"","J ")</f>
        <v/>
      </c>
      <c r="H47" s="151" t="n">
        <f aca="false">LEN('Pedido e Cotação'!E57)-LEN(SUBSTITUTE('Pedido e Cotação'!E57,"L",""))</f>
        <v>0</v>
      </c>
      <c r="I47" s="151" t="str">
        <f aca="false">IF(H47=0,"","L ")</f>
        <v/>
      </c>
      <c r="J47" s="151" t="n">
        <f aca="false">LEN('Pedido e Cotação'!E57)-LEN(SUBSTITUTE('Pedido e Cotação'!E57,"O",""))</f>
        <v>0</v>
      </c>
      <c r="K47" s="151" t="str">
        <f aca="false">IF(J47=0,"","O ")</f>
        <v/>
      </c>
      <c r="L47" s="151" t="n">
        <f aca="false">LEN('Pedido e Cotação'!E57)-LEN(SUBSTITUTE('Pedido e Cotação'!E57,"P",""))</f>
        <v>0</v>
      </c>
      <c r="M47" s="151" t="str">
        <f aca="false">IF(L47=0,"","P ")</f>
        <v/>
      </c>
      <c r="N47" s="151" t="n">
        <f aca="false">LEN('Pedido e Cotação'!E57)-LEN(SUBSTITUTE('Pedido e Cotação'!E57,"Q",""))</f>
        <v>0</v>
      </c>
      <c r="O47" s="151" t="str">
        <f aca="false">IF(N47=0,"","Q ")</f>
        <v/>
      </c>
      <c r="R47" s="151" t="n">
        <f aca="false">LEN('Pedido e Cotação'!E57)-LEN(SUBSTITUTE('Pedido e Cotação'!E57,"X",""))</f>
        <v>0</v>
      </c>
      <c r="S47" s="151" t="str">
        <f aca="false">IF(R47=0,"","X ")</f>
        <v/>
      </c>
      <c r="T47" s="151" t="n">
        <f aca="false">LEN('Pedido e Cotação'!E57)-LEN(SUBSTITUTE('Pedido e Cotação'!E57,"Z",""))</f>
        <v>0</v>
      </c>
      <c r="U47" s="151" t="str">
        <f aca="false">IF(T47=0,"","Z ")</f>
        <v/>
      </c>
      <c r="V47" s="151" t="str">
        <f aca="false">IF(AND(U47="",S47="",Q47="",O47="",M47="",K47="",I47="",G47="",E47="",C47=""),"",0)</f>
        <v/>
      </c>
    </row>
    <row r="48" customFormat="false" ht="12.75" hidden="false" customHeight="false" outlineLevel="0" collapsed="false">
      <c r="B48" s="151" t="n">
        <f aca="false">LEN('Pedido e Cotação'!E58)-LEN(SUBSTITUTE('Pedido e Cotação'!E58,"E",""))</f>
        <v>0</v>
      </c>
      <c r="C48" s="151" t="str">
        <f aca="false">IF(B48=0,"","E ")</f>
        <v/>
      </c>
      <c r="D48" s="151" t="n">
        <f aca="false">LEN('Pedido e Cotação'!E58)-LEN(SUBSTITUTE('Pedido e Cotação'!E58,"F",""))</f>
        <v>0</v>
      </c>
      <c r="E48" s="151" t="str">
        <f aca="false">IF(D48=0,"","F ")</f>
        <v/>
      </c>
      <c r="F48" s="151" t="n">
        <f aca="false">LEN('Pedido e Cotação'!E58)-LEN(SUBSTITUTE('Pedido e Cotação'!E58,"J",""))</f>
        <v>0</v>
      </c>
      <c r="G48" s="151" t="str">
        <f aca="false">IF(F48=0,"","J ")</f>
        <v/>
      </c>
      <c r="H48" s="151" t="n">
        <f aca="false">LEN('Pedido e Cotação'!E58)-LEN(SUBSTITUTE('Pedido e Cotação'!E58,"L",""))</f>
        <v>0</v>
      </c>
      <c r="I48" s="151" t="str">
        <f aca="false">IF(H48=0,"","L ")</f>
        <v/>
      </c>
      <c r="J48" s="151" t="n">
        <f aca="false">LEN('Pedido e Cotação'!E58)-LEN(SUBSTITUTE('Pedido e Cotação'!E58,"O",""))</f>
        <v>0</v>
      </c>
      <c r="K48" s="151" t="str">
        <f aca="false">IF(J48=0,"","O ")</f>
        <v/>
      </c>
      <c r="L48" s="151" t="n">
        <f aca="false">LEN('Pedido e Cotação'!E58)-LEN(SUBSTITUTE('Pedido e Cotação'!E58,"P",""))</f>
        <v>0</v>
      </c>
      <c r="M48" s="151" t="str">
        <f aca="false">IF(L48=0,"","P ")</f>
        <v/>
      </c>
      <c r="N48" s="151" t="n">
        <f aca="false">LEN('Pedido e Cotação'!E58)-LEN(SUBSTITUTE('Pedido e Cotação'!E58,"Q",""))</f>
        <v>0</v>
      </c>
      <c r="O48" s="151" t="str">
        <f aca="false">IF(N48=0,"","Q ")</f>
        <v/>
      </c>
      <c r="R48" s="151" t="n">
        <f aca="false">LEN('Pedido e Cotação'!E58)-LEN(SUBSTITUTE('Pedido e Cotação'!E58,"X",""))</f>
        <v>0</v>
      </c>
      <c r="S48" s="151" t="str">
        <f aca="false">IF(R48=0,"","X ")</f>
        <v/>
      </c>
      <c r="T48" s="151" t="n">
        <f aca="false">LEN('Pedido e Cotação'!E58)-LEN(SUBSTITUTE('Pedido e Cotação'!E58,"Z",""))</f>
        <v>0</v>
      </c>
      <c r="U48" s="151" t="str">
        <f aca="false">IF(T48=0,"","Z ")</f>
        <v/>
      </c>
      <c r="V48" s="151" t="str">
        <f aca="false">IF(AND(U48="",S48="",Q48="",O48="",M48="",K48="",I48="",G48="",E48="",C48=""),"",0)</f>
        <v/>
      </c>
    </row>
    <row r="49" customFormat="false" ht="12.75" hidden="false" customHeight="false" outlineLevel="0" collapsed="false">
      <c r="B49" s="151" t="n">
        <f aca="false">LEN('Pedido e Cotação'!E59)-LEN(SUBSTITUTE('Pedido e Cotação'!E59,"E",""))</f>
        <v>0</v>
      </c>
      <c r="C49" s="151" t="str">
        <f aca="false">IF(B49=0,"","E ")</f>
        <v/>
      </c>
      <c r="D49" s="151" t="n">
        <f aca="false">LEN('Pedido e Cotação'!E59)-LEN(SUBSTITUTE('Pedido e Cotação'!E59,"F",""))</f>
        <v>0</v>
      </c>
      <c r="E49" s="151" t="str">
        <f aca="false">IF(D49=0,"","F ")</f>
        <v/>
      </c>
      <c r="F49" s="151" t="n">
        <f aca="false">LEN('Pedido e Cotação'!E59)-LEN(SUBSTITUTE('Pedido e Cotação'!E59,"J",""))</f>
        <v>0</v>
      </c>
      <c r="G49" s="151" t="str">
        <f aca="false">IF(F49=0,"","J ")</f>
        <v/>
      </c>
      <c r="H49" s="151" t="n">
        <f aca="false">LEN('Pedido e Cotação'!E59)-LEN(SUBSTITUTE('Pedido e Cotação'!E59,"L",""))</f>
        <v>0</v>
      </c>
      <c r="I49" s="151" t="str">
        <f aca="false">IF(H49=0,"","L ")</f>
        <v/>
      </c>
      <c r="J49" s="151" t="n">
        <f aca="false">LEN('Pedido e Cotação'!E59)-LEN(SUBSTITUTE('Pedido e Cotação'!E59,"O",""))</f>
        <v>0</v>
      </c>
      <c r="K49" s="151" t="str">
        <f aca="false">IF(J49=0,"","O ")</f>
        <v/>
      </c>
      <c r="L49" s="151" t="n">
        <f aca="false">LEN('Pedido e Cotação'!E59)-LEN(SUBSTITUTE('Pedido e Cotação'!E59,"P",""))</f>
        <v>0</v>
      </c>
      <c r="M49" s="151" t="str">
        <f aca="false">IF(L49=0,"","P ")</f>
        <v/>
      </c>
      <c r="N49" s="151" t="n">
        <f aca="false">LEN('Pedido e Cotação'!E59)-LEN(SUBSTITUTE('Pedido e Cotação'!E59,"Q",""))</f>
        <v>0</v>
      </c>
      <c r="O49" s="151" t="str">
        <f aca="false">IF(N49=0,"","Q ")</f>
        <v/>
      </c>
      <c r="R49" s="151" t="n">
        <f aca="false">LEN('Pedido e Cotação'!E59)-LEN(SUBSTITUTE('Pedido e Cotação'!E59,"X",""))</f>
        <v>0</v>
      </c>
      <c r="S49" s="151" t="str">
        <f aca="false">IF(R49=0,"","X ")</f>
        <v/>
      </c>
      <c r="T49" s="151" t="n">
        <f aca="false">LEN('Pedido e Cotação'!E59)-LEN(SUBSTITUTE('Pedido e Cotação'!E59,"Z",""))</f>
        <v>0</v>
      </c>
      <c r="U49" s="151" t="str">
        <f aca="false">IF(T49=0,"","Z ")</f>
        <v/>
      </c>
      <c r="V49" s="151" t="str">
        <f aca="false">IF(AND(U49="",S49="",Q49="",O49="",M49="",K49="",I49="",G49="",E49="",C49=""),"",0)</f>
        <v/>
      </c>
    </row>
    <row r="50" customFormat="false" ht="12.75" hidden="false" customHeight="false" outlineLevel="0" collapsed="false">
      <c r="B50" s="151" t="n">
        <f aca="false">LEN('Pedido e Cotação'!E60)-LEN(SUBSTITUTE('Pedido e Cotação'!E60,"E",""))</f>
        <v>0</v>
      </c>
      <c r="C50" s="151" t="str">
        <f aca="false">IF(B50=0,"","E ")</f>
        <v/>
      </c>
      <c r="D50" s="151" t="n">
        <f aca="false">LEN('Pedido e Cotação'!E60)-LEN(SUBSTITUTE('Pedido e Cotação'!E60,"F",""))</f>
        <v>0</v>
      </c>
      <c r="E50" s="151" t="str">
        <f aca="false">IF(D50=0,"","F ")</f>
        <v/>
      </c>
      <c r="F50" s="151" t="n">
        <f aca="false">LEN('Pedido e Cotação'!E60)-LEN(SUBSTITUTE('Pedido e Cotação'!E60,"J",""))</f>
        <v>0</v>
      </c>
      <c r="G50" s="151" t="str">
        <f aca="false">IF(F50=0,"","J ")</f>
        <v/>
      </c>
      <c r="H50" s="151" t="n">
        <f aca="false">LEN('Pedido e Cotação'!E60)-LEN(SUBSTITUTE('Pedido e Cotação'!E60,"L",""))</f>
        <v>0</v>
      </c>
      <c r="I50" s="151" t="str">
        <f aca="false">IF(H50=0,"","L ")</f>
        <v/>
      </c>
      <c r="J50" s="151" t="n">
        <f aca="false">LEN('Pedido e Cotação'!E60)-LEN(SUBSTITUTE('Pedido e Cotação'!E60,"O",""))</f>
        <v>0</v>
      </c>
      <c r="K50" s="151" t="str">
        <f aca="false">IF(J50=0,"","O ")</f>
        <v/>
      </c>
      <c r="L50" s="151" t="n">
        <f aca="false">LEN('Pedido e Cotação'!E60)-LEN(SUBSTITUTE('Pedido e Cotação'!E60,"P",""))</f>
        <v>0</v>
      </c>
      <c r="M50" s="151" t="str">
        <f aca="false">IF(L50=0,"","P ")</f>
        <v/>
      </c>
      <c r="N50" s="151" t="n">
        <f aca="false">LEN('Pedido e Cotação'!E60)-LEN(SUBSTITUTE('Pedido e Cotação'!E60,"Q",""))</f>
        <v>0</v>
      </c>
      <c r="O50" s="151" t="str">
        <f aca="false">IF(N50=0,"","Q ")</f>
        <v/>
      </c>
      <c r="R50" s="151" t="n">
        <f aca="false">LEN('Pedido e Cotação'!E60)-LEN(SUBSTITUTE('Pedido e Cotação'!E60,"X",""))</f>
        <v>0</v>
      </c>
      <c r="S50" s="151" t="str">
        <f aca="false">IF(R50=0,"","X ")</f>
        <v/>
      </c>
      <c r="T50" s="151" t="n">
        <f aca="false">LEN('Pedido e Cotação'!E60)-LEN(SUBSTITUTE('Pedido e Cotação'!E60,"Z",""))</f>
        <v>0</v>
      </c>
      <c r="U50" s="151" t="str">
        <f aca="false">IF(T50=0,"","Z ")</f>
        <v/>
      </c>
      <c r="V50" s="151" t="str">
        <f aca="false">IF(AND(U50="",S50="",Q50="",O50="",M50="",K50="",I50="",G50="",E50="",C50=""),"",0)</f>
        <v/>
      </c>
    </row>
    <row r="51" customFormat="false" ht="12.75" hidden="false" customHeight="false" outlineLevel="0" collapsed="false">
      <c r="B51" s="151" t="n">
        <f aca="false">LEN('Pedido e Cotação'!E61)-LEN(SUBSTITUTE('Pedido e Cotação'!E61,"E",""))</f>
        <v>0</v>
      </c>
      <c r="C51" s="151" t="str">
        <f aca="false">IF(B51=0,"","E ")</f>
        <v/>
      </c>
      <c r="D51" s="151" t="n">
        <f aca="false">LEN('Pedido e Cotação'!E61)-LEN(SUBSTITUTE('Pedido e Cotação'!E61,"F",""))</f>
        <v>0</v>
      </c>
      <c r="E51" s="151" t="str">
        <f aca="false">IF(D51=0,"","F ")</f>
        <v/>
      </c>
      <c r="F51" s="151" t="n">
        <f aca="false">LEN('Pedido e Cotação'!E61)-LEN(SUBSTITUTE('Pedido e Cotação'!E61,"J",""))</f>
        <v>0</v>
      </c>
      <c r="G51" s="151" t="str">
        <f aca="false">IF(F51=0,"","J ")</f>
        <v/>
      </c>
      <c r="H51" s="151" t="n">
        <f aca="false">LEN('Pedido e Cotação'!E61)-LEN(SUBSTITUTE('Pedido e Cotação'!E61,"L",""))</f>
        <v>0</v>
      </c>
      <c r="I51" s="151" t="str">
        <f aca="false">IF(H51=0,"","L ")</f>
        <v/>
      </c>
      <c r="J51" s="151" t="n">
        <f aca="false">LEN('Pedido e Cotação'!E61)-LEN(SUBSTITUTE('Pedido e Cotação'!E61,"O",""))</f>
        <v>0</v>
      </c>
      <c r="K51" s="151" t="str">
        <f aca="false">IF(J51=0,"","O ")</f>
        <v/>
      </c>
      <c r="L51" s="151" t="n">
        <f aca="false">LEN('Pedido e Cotação'!E61)-LEN(SUBSTITUTE('Pedido e Cotação'!E61,"P",""))</f>
        <v>0</v>
      </c>
      <c r="M51" s="151" t="str">
        <f aca="false">IF(L51=0,"","P ")</f>
        <v/>
      </c>
      <c r="N51" s="151" t="n">
        <f aca="false">LEN('Pedido e Cotação'!E61)-LEN(SUBSTITUTE('Pedido e Cotação'!E61,"Q",""))</f>
        <v>0</v>
      </c>
      <c r="O51" s="151" t="str">
        <f aca="false">IF(N51=0,"","Q ")</f>
        <v/>
      </c>
      <c r="R51" s="151" t="n">
        <f aca="false">LEN('Pedido e Cotação'!E61)-LEN(SUBSTITUTE('Pedido e Cotação'!E61,"X",""))</f>
        <v>0</v>
      </c>
      <c r="S51" s="151" t="str">
        <f aca="false">IF(R51=0,"","X ")</f>
        <v/>
      </c>
      <c r="T51" s="151" t="n">
        <f aca="false">LEN('Pedido e Cotação'!E61)-LEN(SUBSTITUTE('Pedido e Cotação'!E61,"Z",""))</f>
        <v>0</v>
      </c>
      <c r="U51" s="151" t="str">
        <f aca="false">IF(T51=0,"","Z ")</f>
        <v/>
      </c>
      <c r="V51" s="151" t="str">
        <f aca="false">IF(AND(U51="",S51="",Q51="",O51="",M51="",K51="",I51="",G51="",E51="",C51=""),"",0)</f>
        <v/>
      </c>
    </row>
    <row r="52" customFormat="false" ht="12.75" hidden="false" customHeight="false" outlineLevel="0" collapsed="false">
      <c r="B52" s="151" t="n">
        <f aca="false">LEN('Pedido e Cotação'!E62)-LEN(SUBSTITUTE('Pedido e Cotação'!E62,"E",""))</f>
        <v>0</v>
      </c>
      <c r="C52" s="151" t="str">
        <f aca="false">IF(B52=0,"","E ")</f>
        <v/>
      </c>
      <c r="D52" s="151" t="n">
        <f aca="false">LEN('Pedido e Cotação'!E62)-LEN(SUBSTITUTE('Pedido e Cotação'!E62,"F",""))</f>
        <v>0</v>
      </c>
      <c r="E52" s="151" t="str">
        <f aca="false">IF(D52=0,"","F ")</f>
        <v/>
      </c>
      <c r="F52" s="151" t="n">
        <f aca="false">LEN('Pedido e Cotação'!E62)-LEN(SUBSTITUTE('Pedido e Cotação'!E62,"J",""))</f>
        <v>0</v>
      </c>
      <c r="G52" s="151" t="str">
        <f aca="false">IF(F52=0,"","J ")</f>
        <v/>
      </c>
      <c r="H52" s="151" t="n">
        <f aca="false">LEN('Pedido e Cotação'!E62)-LEN(SUBSTITUTE('Pedido e Cotação'!E62,"L",""))</f>
        <v>0</v>
      </c>
      <c r="I52" s="151" t="str">
        <f aca="false">IF(H52=0,"","L ")</f>
        <v/>
      </c>
      <c r="J52" s="151" t="n">
        <f aca="false">LEN('Pedido e Cotação'!E62)-LEN(SUBSTITUTE('Pedido e Cotação'!E62,"O",""))</f>
        <v>0</v>
      </c>
      <c r="K52" s="151" t="str">
        <f aca="false">IF(J52=0,"","O ")</f>
        <v/>
      </c>
      <c r="L52" s="151" t="n">
        <f aca="false">LEN('Pedido e Cotação'!E62)-LEN(SUBSTITUTE('Pedido e Cotação'!E62,"P",""))</f>
        <v>0</v>
      </c>
      <c r="M52" s="151" t="str">
        <f aca="false">IF(L52=0,"","P ")</f>
        <v/>
      </c>
      <c r="N52" s="151" t="n">
        <f aca="false">LEN('Pedido e Cotação'!E62)-LEN(SUBSTITUTE('Pedido e Cotação'!E62,"Q",""))</f>
        <v>0</v>
      </c>
      <c r="O52" s="151" t="str">
        <f aca="false">IF(N52=0,"","Q ")</f>
        <v/>
      </c>
      <c r="R52" s="151" t="n">
        <f aca="false">LEN('Pedido e Cotação'!E62)-LEN(SUBSTITUTE('Pedido e Cotação'!E62,"X",""))</f>
        <v>0</v>
      </c>
      <c r="S52" s="151" t="str">
        <f aca="false">IF(R52=0,"","X ")</f>
        <v/>
      </c>
      <c r="T52" s="151" t="n">
        <f aca="false">LEN('Pedido e Cotação'!E62)-LEN(SUBSTITUTE('Pedido e Cotação'!E62,"Z",""))</f>
        <v>0</v>
      </c>
      <c r="U52" s="151" t="str">
        <f aca="false">IF(T52=0,"","Z ")</f>
        <v/>
      </c>
      <c r="V52" s="151" t="str">
        <f aca="false">IF(AND(U52="",S52="",Q52="",O52="",M52="",K52="",I52="",G52="",E52="",C52=""),"",0)</f>
        <v/>
      </c>
    </row>
    <row r="53" customFormat="false" ht="12.75" hidden="false" customHeight="false" outlineLevel="0" collapsed="false">
      <c r="B53" s="151" t="n">
        <f aca="false">LEN('Pedido e Cotação'!E63)-LEN(SUBSTITUTE('Pedido e Cotação'!E63,"E",""))</f>
        <v>0</v>
      </c>
      <c r="C53" s="151" t="str">
        <f aca="false">IF(B53=0,"","E ")</f>
        <v/>
      </c>
      <c r="D53" s="151" t="n">
        <f aca="false">LEN('Pedido e Cotação'!E63)-LEN(SUBSTITUTE('Pedido e Cotação'!E63,"F",""))</f>
        <v>0</v>
      </c>
      <c r="E53" s="151" t="str">
        <f aca="false">IF(D53=0,"","F ")</f>
        <v/>
      </c>
      <c r="F53" s="151" t="n">
        <f aca="false">LEN('Pedido e Cotação'!E63)-LEN(SUBSTITUTE('Pedido e Cotação'!E63,"J",""))</f>
        <v>0</v>
      </c>
      <c r="G53" s="151" t="str">
        <f aca="false">IF(F53=0,"","J ")</f>
        <v/>
      </c>
      <c r="H53" s="151" t="n">
        <f aca="false">LEN('Pedido e Cotação'!E63)-LEN(SUBSTITUTE('Pedido e Cotação'!E63,"L",""))</f>
        <v>0</v>
      </c>
      <c r="I53" s="151" t="str">
        <f aca="false">IF(H53=0,"","L ")</f>
        <v/>
      </c>
      <c r="J53" s="151" t="n">
        <f aca="false">LEN('Pedido e Cotação'!E63)-LEN(SUBSTITUTE('Pedido e Cotação'!E63,"O",""))</f>
        <v>0</v>
      </c>
      <c r="K53" s="151" t="str">
        <f aca="false">IF(J53=0,"","O ")</f>
        <v/>
      </c>
      <c r="L53" s="151" t="n">
        <f aca="false">LEN('Pedido e Cotação'!E63)-LEN(SUBSTITUTE('Pedido e Cotação'!E63,"P",""))</f>
        <v>0</v>
      </c>
      <c r="M53" s="151" t="str">
        <f aca="false">IF(L53=0,"","P ")</f>
        <v/>
      </c>
      <c r="N53" s="151" t="n">
        <f aca="false">LEN('Pedido e Cotação'!E63)-LEN(SUBSTITUTE('Pedido e Cotação'!E63,"Q",""))</f>
        <v>0</v>
      </c>
      <c r="O53" s="151" t="str">
        <f aca="false">IF(N53=0,"","Q ")</f>
        <v/>
      </c>
      <c r="R53" s="151" t="n">
        <f aca="false">LEN('Pedido e Cotação'!E63)-LEN(SUBSTITUTE('Pedido e Cotação'!E63,"X",""))</f>
        <v>0</v>
      </c>
      <c r="S53" s="151" t="str">
        <f aca="false">IF(R53=0,"","X ")</f>
        <v/>
      </c>
      <c r="T53" s="151" t="n">
        <f aca="false">LEN('Pedido e Cotação'!E63)-LEN(SUBSTITUTE('Pedido e Cotação'!E63,"Z",""))</f>
        <v>0</v>
      </c>
      <c r="U53" s="151" t="str">
        <f aca="false">IF(T53=0,"","Z ")</f>
        <v/>
      </c>
      <c r="V53" s="151" t="str">
        <f aca="false">IF(AND(U53="",S53="",Q53="",O53="",M53="",K53="",I53="",G53="",E53="",C53=""),"",0)</f>
        <v/>
      </c>
    </row>
    <row r="54" customFormat="false" ht="12.75" hidden="false" customHeight="false" outlineLevel="0" collapsed="false">
      <c r="B54" s="151" t="n">
        <f aca="false">LEN('Pedido e Cotação'!E64)-LEN(SUBSTITUTE('Pedido e Cotação'!E64,"E",""))</f>
        <v>0</v>
      </c>
      <c r="C54" s="151" t="str">
        <f aca="false">IF(B54=0,"","E ")</f>
        <v/>
      </c>
      <c r="D54" s="151" t="n">
        <f aca="false">LEN('Pedido e Cotação'!E64)-LEN(SUBSTITUTE('Pedido e Cotação'!E64,"F",""))</f>
        <v>0</v>
      </c>
      <c r="E54" s="151" t="str">
        <f aca="false">IF(D54=0,"","F ")</f>
        <v/>
      </c>
      <c r="F54" s="151" t="n">
        <f aca="false">LEN('Pedido e Cotação'!E64)-LEN(SUBSTITUTE('Pedido e Cotação'!E64,"J",""))</f>
        <v>0</v>
      </c>
      <c r="G54" s="151" t="str">
        <f aca="false">IF(F54=0,"","J ")</f>
        <v/>
      </c>
      <c r="H54" s="151" t="n">
        <f aca="false">LEN('Pedido e Cotação'!E64)-LEN(SUBSTITUTE('Pedido e Cotação'!E64,"L",""))</f>
        <v>0</v>
      </c>
      <c r="I54" s="151" t="str">
        <f aca="false">IF(H54=0,"","L ")</f>
        <v/>
      </c>
      <c r="J54" s="151" t="n">
        <f aca="false">LEN('Pedido e Cotação'!E64)-LEN(SUBSTITUTE('Pedido e Cotação'!E64,"O",""))</f>
        <v>0</v>
      </c>
      <c r="K54" s="151" t="str">
        <f aca="false">IF(J54=0,"","O ")</f>
        <v/>
      </c>
      <c r="L54" s="151" t="n">
        <f aca="false">LEN('Pedido e Cotação'!E64)-LEN(SUBSTITUTE('Pedido e Cotação'!E64,"P",""))</f>
        <v>0</v>
      </c>
      <c r="M54" s="151" t="str">
        <f aca="false">IF(L54=0,"","P ")</f>
        <v/>
      </c>
      <c r="N54" s="151" t="n">
        <f aca="false">LEN('Pedido e Cotação'!E64)-LEN(SUBSTITUTE('Pedido e Cotação'!E64,"Q",""))</f>
        <v>0</v>
      </c>
      <c r="O54" s="151" t="str">
        <f aca="false">IF(N54=0,"","Q ")</f>
        <v/>
      </c>
      <c r="R54" s="151" t="n">
        <f aca="false">LEN('Pedido e Cotação'!E64)-LEN(SUBSTITUTE('Pedido e Cotação'!E64,"X",""))</f>
        <v>0</v>
      </c>
      <c r="S54" s="151" t="str">
        <f aca="false">IF(R54=0,"","X ")</f>
        <v/>
      </c>
      <c r="T54" s="151" t="n">
        <f aca="false">LEN('Pedido e Cotação'!E64)-LEN(SUBSTITUTE('Pedido e Cotação'!E64,"Z",""))</f>
        <v>0</v>
      </c>
      <c r="U54" s="151" t="str">
        <f aca="false">IF(T54=0,"","Z ")</f>
        <v/>
      </c>
      <c r="V54" s="151" t="str">
        <f aca="false">IF(AND(U54="",S54="",Q54="",O54="",M54="",K54="",I54="",G54="",E54="",C54=""),"",0)</f>
        <v/>
      </c>
    </row>
    <row r="55" customFormat="false" ht="12.75" hidden="false" customHeight="false" outlineLevel="0" collapsed="false">
      <c r="B55" s="151" t="n">
        <f aca="false">LEN('Pedido e Cotação'!E65)-LEN(SUBSTITUTE('Pedido e Cotação'!E65,"E",""))</f>
        <v>0</v>
      </c>
      <c r="C55" s="151" t="str">
        <f aca="false">IF(B55=0,"","E ")</f>
        <v/>
      </c>
      <c r="D55" s="151" t="n">
        <f aca="false">LEN('Pedido e Cotação'!E65)-LEN(SUBSTITUTE('Pedido e Cotação'!E65,"F",""))</f>
        <v>0</v>
      </c>
      <c r="E55" s="151" t="str">
        <f aca="false">IF(D55=0,"","F ")</f>
        <v/>
      </c>
      <c r="F55" s="151" t="n">
        <f aca="false">LEN('Pedido e Cotação'!E65)-LEN(SUBSTITUTE('Pedido e Cotação'!E65,"J",""))</f>
        <v>0</v>
      </c>
      <c r="G55" s="151" t="str">
        <f aca="false">IF(F55=0,"","J ")</f>
        <v/>
      </c>
      <c r="H55" s="151" t="n">
        <f aca="false">LEN('Pedido e Cotação'!E65)-LEN(SUBSTITUTE('Pedido e Cotação'!E65,"L",""))</f>
        <v>0</v>
      </c>
      <c r="I55" s="151" t="str">
        <f aca="false">IF(H55=0,"","L ")</f>
        <v/>
      </c>
      <c r="J55" s="151" t="n">
        <f aca="false">LEN('Pedido e Cotação'!E65)-LEN(SUBSTITUTE('Pedido e Cotação'!E65,"O",""))</f>
        <v>0</v>
      </c>
      <c r="K55" s="151" t="str">
        <f aca="false">IF(J55=0,"","O ")</f>
        <v/>
      </c>
      <c r="L55" s="151" t="n">
        <f aca="false">LEN('Pedido e Cotação'!E65)-LEN(SUBSTITUTE('Pedido e Cotação'!E65,"P",""))</f>
        <v>0</v>
      </c>
      <c r="M55" s="151" t="str">
        <f aca="false">IF(L55=0,"","P ")</f>
        <v/>
      </c>
      <c r="N55" s="151" t="n">
        <f aca="false">LEN('Pedido e Cotação'!E65)-LEN(SUBSTITUTE('Pedido e Cotação'!E65,"Q",""))</f>
        <v>0</v>
      </c>
      <c r="O55" s="151" t="str">
        <f aca="false">IF(N55=0,"","Q ")</f>
        <v/>
      </c>
      <c r="R55" s="151" t="n">
        <f aca="false">LEN('Pedido e Cotação'!E65)-LEN(SUBSTITUTE('Pedido e Cotação'!E65,"X",""))</f>
        <v>0</v>
      </c>
      <c r="S55" s="151" t="str">
        <f aca="false">IF(R55=0,"","X ")</f>
        <v/>
      </c>
      <c r="T55" s="151" t="n">
        <f aca="false">LEN('Pedido e Cotação'!E65)-LEN(SUBSTITUTE('Pedido e Cotação'!E65,"Z",""))</f>
        <v>0</v>
      </c>
      <c r="U55" s="151" t="str">
        <f aca="false">IF(T55=0,"","Z ")</f>
        <v/>
      </c>
      <c r="V55" s="151" t="str">
        <f aca="false">IF(AND(U55="",S55="",Q55="",O55="",M55="",K55="",I55="",G55="",E55="",C55=""),"",0)</f>
        <v/>
      </c>
    </row>
    <row r="56" customFormat="false" ht="12.75" hidden="false" customHeight="false" outlineLevel="0" collapsed="false">
      <c r="B56" s="151" t="n">
        <f aca="false">LEN('Pedido e Cotação'!E66)-LEN(SUBSTITUTE('Pedido e Cotação'!E66,"E",""))</f>
        <v>0</v>
      </c>
      <c r="C56" s="151" t="str">
        <f aca="false">IF(B56=0,"","E ")</f>
        <v/>
      </c>
      <c r="D56" s="151" t="n">
        <f aca="false">LEN('Pedido e Cotação'!E66)-LEN(SUBSTITUTE('Pedido e Cotação'!E66,"F",""))</f>
        <v>0</v>
      </c>
      <c r="E56" s="151" t="str">
        <f aca="false">IF(D56=0,"","F ")</f>
        <v/>
      </c>
      <c r="F56" s="151" t="n">
        <f aca="false">LEN('Pedido e Cotação'!E66)-LEN(SUBSTITUTE('Pedido e Cotação'!E66,"J",""))</f>
        <v>0</v>
      </c>
      <c r="G56" s="151" t="str">
        <f aca="false">IF(F56=0,"","J ")</f>
        <v/>
      </c>
      <c r="H56" s="151" t="n">
        <f aca="false">LEN('Pedido e Cotação'!E66)-LEN(SUBSTITUTE('Pedido e Cotação'!E66,"L",""))</f>
        <v>0</v>
      </c>
      <c r="I56" s="151" t="str">
        <f aca="false">IF(H56=0,"","L ")</f>
        <v/>
      </c>
      <c r="J56" s="151" t="n">
        <f aca="false">LEN('Pedido e Cotação'!E66)-LEN(SUBSTITUTE('Pedido e Cotação'!E66,"O",""))</f>
        <v>0</v>
      </c>
      <c r="K56" s="151" t="str">
        <f aca="false">IF(J56=0,"","O ")</f>
        <v/>
      </c>
      <c r="L56" s="151" t="n">
        <f aca="false">LEN('Pedido e Cotação'!E66)-LEN(SUBSTITUTE('Pedido e Cotação'!E66,"P",""))</f>
        <v>0</v>
      </c>
      <c r="M56" s="151" t="str">
        <f aca="false">IF(L56=0,"","P ")</f>
        <v/>
      </c>
      <c r="N56" s="151" t="n">
        <f aca="false">LEN('Pedido e Cotação'!E66)-LEN(SUBSTITUTE('Pedido e Cotação'!E66,"Q",""))</f>
        <v>0</v>
      </c>
      <c r="O56" s="151" t="str">
        <f aca="false">IF(N56=0,"","Q ")</f>
        <v/>
      </c>
      <c r="R56" s="151" t="n">
        <f aca="false">LEN('Pedido e Cotação'!E66)-LEN(SUBSTITUTE('Pedido e Cotação'!E66,"X",""))</f>
        <v>0</v>
      </c>
      <c r="S56" s="151" t="str">
        <f aca="false">IF(R56=0,"","X ")</f>
        <v/>
      </c>
      <c r="T56" s="151" t="n">
        <f aca="false">LEN('Pedido e Cotação'!E66)-LEN(SUBSTITUTE('Pedido e Cotação'!E66,"Z",""))</f>
        <v>0</v>
      </c>
      <c r="U56" s="151" t="str">
        <f aca="false">IF(T56=0,"","Z ")</f>
        <v/>
      </c>
      <c r="V56" s="151" t="str">
        <f aca="false">IF(AND(U56="",S56="",Q56="",O56="",M56="",K56="",I56="",G56="",E56="",C56=""),"",0)</f>
        <v/>
      </c>
    </row>
    <row r="57" customFormat="false" ht="12.75" hidden="false" customHeight="false" outlineLevel="0" collapsed="false">
      <c r="B57" s="151" t="n">
        <f aca="false">LEN('Pedido e Cotação'!E67)-LEN(SUBSTITUTE('Pedido e Cotação'!E67,"E",""))</f>
        <v>0</v>
      </c>
      <c r="C57" s="151" t="str">
        <f aca="false">IF(B57=0,"","E ")</f>
        <v/>
      </c>
      <c r="D57" s="151" t="n">
        <f aca="false">LEN('Pedido e Cotação'!E67)-LEN(SUBSTITUTE('Pedido e Cotação'!E67,"F",""))</f>
        <v>0</v>
      </c>
      <c r="E57" s="151" t="str">
        <f aca="false">IF(D57=0,"","F ")</f>
        <v/>
      </c>
      <c r="F57" s="151" t="n">
        <f aca="false">LEN('Pedido e Cotação'!E67)-LEN(SUBSTITUTE('Pedido e Cotação'!E67,"J",""))</f>
        <v>0</v>
      </c>
      <c r="G57" s="151" t="str">
        <f aca="false">IF(F57=0,"","J ")</f>
        <v/>
      </c>
      <c r="H57" s="151" t="n">
        <f aca="false">LEN('Pedido e Cotação'!E67)-LEN(SUBSTITUTE('Pedido e Cotação'!E67,"L",""))</f>
        <v>0</v>
      </c>
      <c r="I57" s="151" t="str">
        <f aca="false">IF(H57=0,"","L ")</f>
        <v/>
      </c>
      <c r="J57" s="151" t="n">
        <f aca="false">LEN('Pedido e Cotação'!E67)-LEN(SUBSTITUTE('Pedido e Cotação'!E67,"O",""))</f>
        <v>0</v>
      </c>
      <c r="K57" s="151" t="str">
        <f aca="false">IF(J57=0,"","O ")</f>
        <v/>
      </c>
      <c r="L57" s="151" t="n">
        <f aca="false">LEN('Pedido e Cotação'!E67)-LEN(SUBSTITUTE('Pedido e Cotação'!E67,"P",""))</f>
        <v>0</v>
      </c>
      <c r="M57" s="151" t="str">
        <f aca="false">IF(L57=0,"","P ")</f>
        <v/>
      </c>
      <c r="N57" s="151" t="n">
        <f aca="false">LEN('Pedido e Cotação'!E67)-LEN(SUBSTITUTE('Pedido e Cotação'!E67,"Q",""))</f>
        <v>0</v>
      </c>
      <c r="O57" s="151" t="str">
        <f aca="false">IF(N57=0,"","Q ")</f>
        <v/>
      </c>
      <c r="R57" s="151" t="n">
        <f aca="false">LEN('Pedido e Cotação'!E67)-LEN(SUBSTITUTE('Pedido e Cotação'!E67,"X",""))</f>
        <v>0</v>
      </c>
      <c r="S57" s="151" t="str">
        <f aca="false">IF(R57=0,"","X ")</f>
        <v/>
      </c>
      <c r="T57" s="151" t="n">
        <f aca="false">LEN('Pedido e Cotação'!E67)-LEN(SUBSTITUTE('Pedido e Cotação'!E67,"Z",""))</f>
        <v>0</v>
      </c>
      <c r="U57" s="151" t="str">
        <f aca="false">IF(T57=0,"","Z ")</f>
        <v/>
      </c>
      <c r="V57" s="151" t="str">
        <f aca="false">IF(AND(U57="",S57="",Q57="",O57="",M57="",K57="",I57="",G57="",E57="",C57=""),"",0)</f>
        <v/>
      </c>
    </row>
    <row r="58" customFormat="false" ht="12.75" hidden="false" customHeight="false" outlineLevel="0" collapsed="false">
      <c r="B58" s="151" t="n">
        <f aca="false">LEN('Pedido e Cotação'!E68)-LEN(SUBSTITUTE('Pedido e Cotação'!E68,"E",""))</f>
        <v>0</v>
      </c>
      <c r="C58" s="151" t="str">
        <f aca="false">IF(B58=0,"","E ")</f>
        <v/>
      </c>
      <c r="D58" s="151" t="n">
        <f aca="false">LEN('Pedido e Cotação'!E68)-LEN(SUBSTITUTE('Pedido e Cotação'!E68,"F",""))</f>
        <v>0</v>
      </c>
      <c r="E58" s="151" t="str">
        <f aca="false">IF(D58=0,"","F ")</f>
        <v/>
      </c>
      <c r="F58" s="151" t="n">
        <f aca="false">LEN('Pedido e Cotação'!E68)-LEN(SUBSTITUTE('Pedido e Cotação'!E68,"J",""))</f>
        <v>0</v>
      </c>
      <c r="G58" s="151" t="str">
        <f aca="false">IF(F58=0,"","J ")</f>
        <v/>
      </c>
      <c r="H58" s="151" t="n">
        <f aca="false">LEN('Pedido e Cotação'!E68)-LEN(SUBSTITUTE('Pedido e Cotação'!E68,"L",""))</f>
        <v>0</v>
      </c>
      <c r="I58" s="151" t="str">
        <f aca="false">IF(H58=0,"","L ")</f>
        <v/>
      </c>
      <c r="J58" s="151" t="n">
        <f aca="false">LEN('Pedido e Cotação'!E68)-LEN(SUBSTITUTE('Pedido e Cotação'!E68,"O",""))</f>
        <v>0</v>
      </c>
      <c r="K58" s="151" t="str">
        <f aca="false">IF(J58=0,"","O ")</f>
        <v/>
      </c>
      <c r="L58" s="151" t="n">
        <f aca="false">LEN('Pedido e Cotação'!E68)-LEN(SUBSTITUTE('Pedido e Cotação'!E68,"P",""))</f>
        <v>0</v>
      </c>
      <c r="M58" s="151" t="str">
        <f aca="false">IF(L58=0,"","P ")</f>
        <v/>
      </c>
      <c r="N58" s="151" t="n">
        <f aca="false">LEN('Pedido e Cotação'!E68)-LEN(SUBSTITUTE('Pedido e Cotação'!E68,"Q",""))</f>
        <v>0</v>
      </c>
      <c r="O58" s="151" t="str">
        <f aca="false">IF(N58=0,"","Q ")</f>
        <v/>
      </c>
      <c r="R58" s="151" t="n">
        <f aca="false">LEN('Pedido e Cotação'!E68)-LEN(SUBSTITUTE('Pedido e Cotação'!E68,"X",""))</f>
        <v>0</v>
      </c>
      <c r="S58" s="151" t="str">
        <f aca="false">IF(R58=0,"","X ")</f>
        <v/>
      </c>
      <c r="T58" s="151" t="n">
        <f aca="false">LEN('Pedido e Cotação'!E68)-LEN(SUBSTITUTE('Pedido e Cotação'!E68,"Z",""))</f>
        <v>0</v>
      </c>
      <c r="U58" s="151" t="str">
        <f aca="false">IF(T58=0,"","Z ")</f>
        <v/>
      </c>
      <c r="V58" s="151" t="str">
        <f aca="false">IF(AND(U58="",S58="",Q58="",O58="",M58="",K58="",I58="",G58="",E58="",C58=""),"",0)</f>
        <v/>
      </c>
    </row>
    <row r="59" customFormat="false" ht="12.75" hidden="false" customHeight="false" outlineLevel="0" collapsed="false">
      <c r="B59" s="151" t="n">
        <f aca="false">LEN('Pedido e Cotação'!E69)-LEN(SUBSTITUTE('Pedido e Cotação'!E69,"E",""))</f>
        <v>0</v>
      </c>
      <c r="C59" s="151" t="str">
        <f aca="false">IF(B59=0,"","E ")</f>
        <v/>
      </c>
      <c r="D59" s="151" t="n">
        <f aca="false">LEN('Pedido e Cotação'!E69)-LEN(SUBSTITUTE('Pedido e Cotação'!E69,"F",""))</f>
        <v>0</v>
      </c>
      <c r="E59" s="151" t="str">
        <f aca="false">IF(D59=0,"","F ")</f>
        <v/>
      </c>
      <c r="F59" s="151" t="n">
        <f aca="false">LEN('Pedido e Cotação'!E69)-LEN(SUBSTITUTE('Pedido e Cotação'!E69,"J",""))</f>
        <v>0</v>
      </c>
      <c r="G59" s="151" t="str">
        <f aca="false">IF(F59=0,"","J ")</f>
        <v/>
      </c>
      <c r="H59" s="151" t="n">
        <f aca="false">LEN('Pedido e Cotação'!E69)-LEN(SUBSTITUTE('Pedido e Cotação'!E69,"L",""))</f>
        <v>0</v>
      </c>
      <c r="I59" s="151" t="str">
        <f aca="false">IF(H59=0,"","L ")</f>
        <v/>
      </c>
      <c r="J59" s="151" t="n">
        <f aca="false">LEN('Pedido e Cotação'!E69)-LEN(SUBSTITUTE('Pedido e Cotação'!E69,"O",""))</f>
        <v>0</v>
      </c>
      <c r="K59" s="151" t="str">
        <f aca="false">IF(J59=0,"","O ")</f>
        <v/>
      </c>
      <c r="L59" s="151" t="n">
        <f aca="false">LEN('Pedido e Cotação'!E69)-LEN(SUBSTITUTE('Pedido e Cotação'!E69,"P",""))</f>
        <v>0</v>
      </c>
      <c r="M59" s="151" t="str">
        <f aca="false">IF(L59=0,"","P ")</f>
        <v/>
      </c>
      <c r="N59" s="151" t="n">
        <f aca="false">LEN('Pedido e Cotação'!E69)-LEN(SUBSTITUTE('Pedido e Cotação'!E69,"Q",""))</f>
        <v>0</v>
      </c>
      <c r="O59" s="151" t="str">
        <f aca="false">IF(N59=0,"","Q ")</f>
        <v/>
      </c>
      <c r="R59" s="151" t="n">
        <f aca="false">LEN('Pedido e Cotação'!E69)-LEN(SUBSTITUTE('Pedido e Cotação'!E69,"X",""))</f>
        <v>0</v>
      </c>
      <c r="S59" s="151" t="str">
        <f aca="false">IF(R59=0,"","X ")</f>
        <v/>
      </c>
      <c r="T59" s="151" t="n">
        <f aca="false">LEN('Pedido e Cotação'!E69)-LEN(SUBSTITUTE('Pedido e Cotação'!E69,"Z",""))</f>
        <v>0</v>
      </c>
      <c r="U59" s="151" t="str">
        <f aca="false">IF(T59=0,"","Z ")</f>
        <v/>
      </c>
      <c r="V59" s="151" t="str">
        <f aca="false">IF(AND(U59="",S59="",Q59="",O59="",M59="",K59="",I59="",G59="",E59="",C59=""),"",0)</f>
        <v/>
      </c>
    </row>
    <row r="60" customFormat="false" ht="12.75" hidden="false" customHeight="false" outlineLevel="0" collapsed="false">
      <c r="B60" s="151" t="n">
        <f aca="false">LEN('Pedido e Cotação'!E70)-LEN(SUBSTITUTE('Pedido e Cotação'!E70,"E",""))</f>
        <v>0</v>
      </c>
      <c r="C60" s="151" t="str">
        <f aca="false">IF(B60=0,"","E ")</f>
        <v/>
      </c>
      <c r="D60" s="151" t="n">
        <f aca="false">LEN('Pedido e Cotação'!E70)-LEN(SUBSTITUTE('Pedido e Cotação'!E70,"F",""))</f>
        <v>0</v>
      </c>
      <c r="E60" s="151" t="str">
        <f aca="false">IF(D60=0,"","F ")</f>
        <v/>
      </c>
      <c r="F60" s="151" t="n">
        <f aca="false">LEN('Pedido e Cotação'!E70)-LEN(SUBSTITUTE('Pedido e Cotação'!E70,"J",""))</f>
        <v>0</v>
      </c>
      <c r="G60" s="151" t="str">
        <f aca="false">IF(F60=0,"","J ")</f>
        <v/>
      </c>
      <c r="H60" s="151" t="n">
        <f aca="false">LEN('Pedido e Cotação'!E70)-LEN(SUBSTITUTE('Pedido e Cotação'!E70,"L",""))</f>
        <v>0</v>
      </c>
      <c r="I60" s="151" t="str">
        <f aca="false">IF(H60=0,"","L ")</f>
        <v/>
      </c>
      <c r="J60" s="151" t="n">
        <f aca="false">LEN('Pedido e Cotação'!E70)-LEN(SUBSTITUTE('Pedido e Cotação'!E70,"O",""))</f>
        <v>0</v>
      </c>
      <c r="K60" s="151" t="str">
        <f aca="false">IF(J60=0,"","O ")</f>
        <v/>
      </c>
      <c r="L60" s="151" t="n">
        <f aca="false">LEN('Pedido e Cotação'!E70)-LEN(SUBSTITUTE('Pedido e Cotação'!E70,"P",""))</f>
        <v>0</v>
      </c>
      <c r="M60" s="151" t="str">
        <f aca="false">IF(L60=0,"","P ")</f>
        <v/>
      </c>
      <c r="N60" s="151" t="n">
        <f aca="false">LEN('Pedido e Cotação'!E70)-LEN(SUBSTITUTE('Pedido e Cotação'!E70,"Q",""))</f>
        <v>0</v>
      </c>
      <c r="O60" s="151" t="str">
        <f aca="false">IF(N60=0,"","Q ")</f>
        <v/>
      </c>
      <c r="R60" s="151" t="n">
        <f aca="false">LEN('Pedido e Cotação'!E70)-LEN(SUBSTITUTE('Pedido e Cotação'!E70,"X",""))</f>
        <v>0</v>
      </c>
      <c r="S60" s="151" t="str">
        <f aca="false">IF(R60=0,"","X ")</f>
        <v/>
      </c>
      <c r="T60" s="151" t="n">
        <f aca="false">LEN('Pedido e Cotação'!E70)-LEN(SUBSTITUTE('Pedido e Cotação'!E70,"Z",""))</f>
        <v>0</v>
      </c>
      <c r="U60" s="151" t="str">
        <f aca="false">IF(T60=0,"","Z ")</f>
        <v/>
      </c>
      <c r="V60" s="151" t="str">
        <f aca="false">IF(AND(U60="",S60="",Q60="",O60="",M60="",K60="",I60="",G60="",E60="",C60=""),"",0)</f>
        <v/>
      </c>
    </row>
    <row r="61" customFormat="false" ht="12.75" hidden="false" customHeight="false" outlineLevel="0" collapsed="false">
      <c r="B61" s="151" t="n">
        <f aca="false">LEN('Pedido e Cotação'!E71)-LEN(SUBSTITUTE('Pedido e Cotação'!E71,"E",""))</f>
        <v>0</v>
      </c>
      <c r="C61" s="151" t="str">
        <f aca="false">IF(B61=0,"","E ")</f>
        <v/>
      </c>
      <c r="D61" s="151" t="n">
        <f aca="false">LEN('Pedido e Cotação'!E71)-LEN(SUBSTITUTE('Pedido e Cotação'!E71,"F",""))</f>
        <v>0</v>
      </c>
      <c r="E61" s="151" t="str">
        <f aca="false">IF(D61=0,"","F ")</f>
        <v/>
      </c>
      <c r="F61" s="151" t="n">
        <f aca="false">LEN('Pedido e Cotação'!E71)-LEN(SUBSTITUTE('Pedido e Cotação'!E71,"J",""))</f>
        <v>0</v>
      </c>
      <c r="G61" s="151" t="str">
        <f aca="false">IF(F61=0,"","J ")</f>
        <v/>
      </c>
      <c r="H61" s="151" t="n">
        <f aca="false">LEN('Pedido e Cotação'!E71)-LEN(SUBSTITUTE('Pedido e Cotação'!E71,"L",""))</f>
        <v>0</v>
      </c>
      <c r="I61" s="151" t="str">
        <f aca="false">IF(H61=0,"","L ")</f>
        <v/>
      </c>
      <c r="J61" s="151" t="n">
        <f aca="false">LEN('Pedido e Cotação'!E71)-LEN(SUBSTITUTE('Pedido e Cotação'!E71,"O",""))</f>
        <v>0</v>
      </c>
      <c r="K61" s="151" t="str">
        <f aca="false">IF(J61=0,"","O ")</f>
        <v/>
      </c>
      <c r="L61" s="151" t="n">
        <f aca="false">LEN('Pedido e Cotação'!E71)-LEN(SUBSTITUTE('Pedido e Cotação'!E71,"P",""))</f>
        <v>0</v>
      </c>
      <c r="M61" s="151" t="str">
        <f aca="false">IF(L61=0,"","P ")</f>
        <v/>
      </c>
      <c r="N61" s="151" t="n">
        <f aca="false">LEN('Pedido e Cotação'!E71)-LEN(SUBSTITUTE('Pedido e Cotação'!E71,"Q",""))</f>
        <v>0</v>
      </c>
      <c r="O61" s="151" t="str">
        <f aca="false">IF(N61=0,"","Q ")</f>
        <v/>
      </c>
      <c r="R61" s="151" t="n">
        <f aca="false">LEN('Pedido e Cotação'!E71)-LEN(SUBSTITUTE('Pedido e Cotação'!E71,"X",""))</f>
        <v>0</v>
      </c>
      <c r="S61" s="151" t="str">
        <f aca="false">IF(R61=0,"","X ")</f>
        <v/>
      </c>
      <c r="T61" s="151" t="n">
        <f aca="false">LEN('Pedido e Cotação'!E71)-LEN(SUBSTITUTE('Pedido e Cotação'!E71,"Z",""))</f>
        <v>0</v>
      </c>
      <c r="U61" s="151" t="str">
        <f aca="false">IF(T61=0,"","Z ")</f>
        <v/>
      </c>
      <c r="V61" s="151" t="str">
        <f aca="false">IF(AND(U61="",S61="",Q61="",O61="",M61="",K61="",I61="",G61="",E61="",C61=""),"",0)</f>
        <v/>
      </c>
    </row>
    <row r="62" customFormat="false" ht="12.75" hidden="false" customHeight="false" outlineLevel="0" collapsed="false">
      <c r="B62" s="151" t="n">
        <f aca="false">LEN('Pedido e Cotação'!E72)-LEN(SUBSTITUTE('Pedido e Cotação'!E72,"E",""))</f>
        <v>0</v>
      </c>
      <c r="C62" s="151" t="str">
        <f aca="false">IF(B62=0,"","E ")</f>
        <v/>
      </c>
      <c r="D62" s="151" t="n">
        <f aca="false">LEN('Pedido e Cotação'!E72)-LEN(SUBSTITUTE('Pedido e Cotação'!E72,"F",""))</f>
        <v>0</v>
      </c>
      <c r="E62" s="151" t="str">
        <f aca="false">IF(D62=0,"","F ")</f>
        <v/>
      </c>
      <c r="F62" s="151" t="n">
        <f aca="false">LEN('Pedido e Cotação'!E72)-LEN(SUBSTITUTE('Pedido e Cotação'!E72,"J",""))</f>
        <v>0</v>
      </c>
      <c r="G62" s="151" t="str">
        <f aca="false">IF(F62=0,"","J ")</f>
        <v/>
      </c>
      <c r="H62" s="151" t="n">
        <f aca="false">LEN('Pedido e Cotação'!E72)-LEN(SUBSTITUTE('Pedido e Cotação'!E72,"L",""))</f>
        <v>0</v>
      </c>
      <c r="I62" s="151" t="str">
        <f aca="false">IF(H62=0,"","L ")</f>
        <v/>
      </c>
      <c r="J62" s="151" t="n">
        <f aca="false">LEN('Pedido e Cotação'!E72)-LEN(SUBSTITUTE('Pedido e Cotação'!E72,"O",""))</f>
        <v>0</v>
      </c>
      <c r="K62" s="151" t="str">
        <f aca="false">IF(J62=0,"","O ")</f>
        <v/>
      </c>
      <c r="L62" s="151" t="n">
        <f aca="false">LEN('Pedido e Cotação'!E72)-LEN(SUBSTITUTE('Pedido e Cotação'!E72,"P",""))</f>
        <v>0</v>
      </c>
      <c r="M62" s="151" t="str">
        <f aca="false">IF(L62=0,"","P ")</f>
        <v/>
      </c>
      <c r="N62" s="151" t="n">
        <f aca="false">LEN('Pedido e Cotação'!E72)-LEN(SUBSTITUTE('Pedido e Cotação'!E72,"Q",""))</f>
        <v>0</v>
      </c>
      <c r="O62" s="151" t="str">
        <f aca="false">IF(N62=0,"","Q ")</f>
        <v/>
      </c>
      <c r="R62" s="151" t="n">
        <f aca="false">LEN('Pedido e Cotação'!E72)-LEN(SUBSTITUTE('Pedido e Cotação'!E72,"X",""))</f>
        <v>0</v>
      </c>
      <c r="S62" s="151" t="str">
        <f aca="false">IF(R62=0,"","X ")</f>
        <v/>
      </c>
      <c r="T62" s="151" t="n">
        <f aca="false">LEN('Pedido e Cotação'!E72)-LEN(SUBSTITUTE('Pedido e Cotação'!E72,"Z",""))</f>
        <v>0</v>
      </c>
      <c r="U62" s="151" t="str">
        <f aca="false">IF(T62=0,"","Z ")</f>
        <v/>
      </c>
      <c r="V62" s="151" t="str">
        <f aca="false">IF(AND(U62="",S62="",Q62="",O62="",M62="",K62="",I62="",G62="",E62="",C62=""),"",0)</f>
        <v/>
      </c>
    </row>
    <row r="63" customFormat="false" ht="12.75" hidden="false" customHeight="false" outlineLevel="0" collapsed="false">
      <c r="B63" s="151" t="n">
        <f aca="false">LEN('Pedido e Cotação'!E73)-LEN(SUBSTITUTE('Pedido e Cotação'!E73,"E",""))</f>
        <v>0</v>
      </c>
      <c r="C63" s="151" t="str">
        <f aca="false">IF(B63=0,"","E ")</f>
        <v/>
      </c>
      <c r="D63" s="151" t="n">
        <f aca="false">LEN('Pedido e Cotação'!E73)-LEN(SUBSTITUTE('Pedido e Cotação'!E73,"F",""))</f>
        <v>0</v>
      </c>
      <c r="E63" s="151" t="str">
        <f aca="false">IF(D63=0,"","F ")</f>
        <v/>
      </c>
      <c r="F63" s="151" t="n">
        <f aca="false">LEN('Pedido e Cotação'!E73)-LEN(SUBSTITUTE('Pedido e Cotação'!E73,"J",""))</f>
        <v>0</v>
      </c>
      <c r="G63" s="151" t="str">
        <f aca="false">IF(F63=0,"","J ")</f>
        <v/>
      </c>
      <c r="H63" s="151" t="n">
        <f aca="false">LEN('Pedido e Cotação'!E73)-LEN(SUBSTITUTE('Pedido e Cotação'!E73,"L",""))</f>
        <v>0</v>
      </c>
      <c r="I63" s="151" t="str">
        <f aca="false">IF(H63=0,"","L ")</f>
        <v/>
      </c>
      <c r="J63" s="151" t="n">
        <f aca="false">LEN('Pedido e Cotação'!E73)-LEN(SUBSTITUTE('Pedido e Cotação'!E73,"O",""))</f>
        <v>0</v>
      </c>
      <c r="K63" s="151" t="str">
        <f aca="false">IF(J63=0,"","O ")</f>
        <v/>
      </c>
      <c r="L63" s="151" t="n">
        <f aca="false">LEN('Pedido e Cotação'!E73)-LEN(SUBSTITUTE('Pedido e Cotação'!E73,"P",""))</f>
        <v>0</v>
      </c>
      <c r="M63" s="151" t="str">
        <f aca="false">IF(L63=0,"","P ")</f>
        <v/>
      </c>
      <c r="N63" s="151" t="n">
        <f aca="false">LEN('Pedido e Cotação'!E73)-LEN(SUBSTITUTE('Pedido e Cotação'!E73,"Q",""))</f>
        <v>0</v>
      </c>
      <c r="O63" s="151" t="str">
        <f aca="false">IF(N63=0,"","Q ")</f>
        <v/>
      </c>
      <c r="R63" s="151" t="n">
        <f aca="false">LEN('Pedido e Cotação'!E73)-LEN(SUBSTITUTE('Pedido e Cotação'!E73,"X",""))</f>
        <v>0</v>
      </c>
      <c r="S63" s="151" t="str">
        <f aca="false">IF(R63=0,"","X ")</f>
        <v/>
      </c>
      <c r="T63" s="151" t="n">
        <f aca="false">LEN('Pedido e Cotação'!E73)-LEN(SUBSTITUTE('Pedido e Cotação'!E73,"Z",""))</f>
        <v>0</v>
      </c>
      <c r="U63" s="151" t="str">
        <f aca="false">IF(T63=0,"","Z ")</f>
        <v/>
      </c>
      <c r="V63" s="151" t="str">
        <f aca="false">IF(AND(U63="",S63="",Q63="",O63="",M63="",K63="",I63="",G63="",E63="",C63=""),"",0)</f>
        <v/>
      </c>
    </row>
    <row r="64" customFormat="false" ht="12.75" hidden="false" customHeight="false" outlineLevel="0" collapsed="false">
      <c r="B64" s="151" t="n">
        <f aca="false">LEN('Pedido e Cotação'!E74)-LEN(SUBSTITUTE('Pedido e Cotação'!E74,"E",""))</f>
        <v>0</v>
      </c>
      <c r="C64" s="151" t="str">
        <f aca="false">IF(B64=0,"","E ")</f>
        <v/>
      </c>
      <c r="D64" s="151" t="n">
        <f aca="false">LEN('Pedido e Cotação'!E74)-LEN(SUBSTITUTE('Pedido e Cotação'!E74,"F",""))</f>
        <v>0</v>
      </c>
      <c r="E64" s="151" t="str">
        <f aca="false">IF(D64=0,"","F ")</f>
        <v/>
      </c>
      <c r="F64" s="151" t="n">
        <f aca="false">LEN('Pedido e Cotação'!E74)-LEN(SUBSTITUTE('Pedido e Cotação'!E74,"J",""))</f>
        <v>0</v>
      </c>
      <c r="G64" s="151" t="str">
        <f aca="false">IF(F64=0,"","J ")</f>
        <v/>
      </c>
      <c r="H64" s="151" t="n">
        <f aca="false">LEN('Pedido e Cotação'!E74)-LEN(SUBSTITUTE('Pedido e Cotação'!E74,"L",""))</f>
        <v>0</v>
      </c>
      <c r="I64" s="151" t="str">
        <f aca="false">IF(H64=0,"","L ")</f>
        <v/>
      </c>
      <c r="J64" s="151" t="n">
        <f aca="false">LEN('Pedido e Cotação'!E74)-LEN(SUBSTITUTE('Pedido e Cotação'!E74,"O",""))</f>
        <v>0</v>
      </c>
      <c r="K64" s="151" t="str">
        <f aca="false">IF(J64=0,"","O ")</f>
        <v/>
      </c>
      <c r="L64" s="151" t="n">
        <f aca="false">LEN('Pedido e Cotação'!E74)-LEN(SUBSTITUTE('Pedido e Cotação'!E74,"P",""))</f>
        <v>0</v>
      </c>
      <c r="M64" s="151" t="str">
        <f aca="false">IF(L64=0,"","P ")</f>
        <v/>
      </c>
      <c r="N64" s="151" t="n">
        <f aca="false">LEN('Pedido e Cotação'!E74)-LEN(SUBSTITUTE('Pedido e Cotação'!E74,"Q",""))</f>
        <v>0</v>
      </c>
      <c r="O64" s="151" t="str">
        <f aca="false">IF(N64=0,"","Q ")</f>
        <v/>
      </c>
      <c r="R64" s="151" t="n">
        <f aca="false">LEN('Pedido e Cotação'!E74)-LEN(SUBSTITUTE('Pedido e Cotação'!E74,"X",""))</f>
        <v>0</v>
      </c>
      <c r="S64" s="151" t="str">
        <f aca="false">IF(R64=0,"","X ")</f>
        <v/>
      </c>
      <c r="T64" s="151" t="n">
        <f aca="false">LEN('Pedido e Cotação'!E74)-LEN(SUBSTITUTE('Pedido e Cotação'!E74,"Z",""))</f>
        <v>0</v>
      </c>
      <c r="U64" s="151" t="str">
        <f aca="false">IF(T64=0,"","Z ")</f>
        <v/>
      </c>
      <c r="V64" s="151" t="str">
        <f aca="false">IF(AND(U64="",S64="",Q64="",O64="",M64="",K64="",I64="",G64="",E64="",C64=""),"",0)</f>
        <v/>
      </c>
    </row>
    <row r="65" customFormat="false" ht="12.75" hidden="false" customHeight="false" outlineLevel="0" collapsed="false">
      <c r="B65" s="151" t="n">
        <f aca="false">LEN('Pedido e Cotação'!E75)-LEN(SUBSTITUTE('Pedido e Cotação'!E75,"E",""))</f>
        <v>0</v>
      </c>
      <c r="C65" s="151" t="str">
        <f aca="false">IF(B65=0,"","E ")</f>
        <v/>
      </c>
      <c r="D65" s="151" t="n">
        <f aca="false">LEN('Pedido e Cotação'!E75)-LEN(SUBSTITUTE('Pedido e Cotação'!E75,"F",""))</f>
        <v>0</v>
      </c>
      <c r="E65" s="151" t="str">
        <f aca="false">IF(D65=0,"","F ")</f>
        <v/>
      </c>
      <c r="F65" s="151" t="n">
        <f aca="false">LEN('Pedido e Cotação'!E75)-LEN(SUBSTITUTE('Pedido e Cotação'!E75,"J",""))</f>
        <v>0</v>
      </c>
      <c r="G65" s="151" t="str">
        <f aca="false">IF(F65=0,"","J ")</f>
        <v/>
      </c>
      <c r="H65" s="151" t="n">
        <f aca="false">LEN('Pedido e Cotação'!E75)-LEN(SUBSTITUTE('Pedido e Cotação'!E75,"L",""))</f>
        <v>0</v>
      </c>
      <c r="I65" s="151" t="str">
        <f aca="false">IF(H65=0,"","L ")</f>
        <v/>
      </c>
      <c r="J65" s="151" t="n">
        <f aca="false">LEN('Pedido e Cotação'!E75)-LEN(SUBSTITUTE('Pedido e Cotação'!E75,"O",""))</f>
        <v>0</v>
      </c>
      <c r="K65" s="151" t="str">
        <f aca="false">IF(J65=0,"","O ")</f>
        <v/>
      </c>
      <c r="L65" s="151" t="n">
        <f aca="false">LEN('Pedido e Cotação'!E75)-LEN(SUBSTITUTE('Pedido e Cotação'!E75,"P",""))</f>
        <v>0</v>
      </c>
      <c r="M65" s="151" t="str">
        <f aca="false">IF(L65=0,"","P ")</f>
        <v/>
      </c>
      <c r="N65" s="151" t="n">
        <f aca="false">LEN('Pedido e Cotação'!E75)-LEN(SUBSTITUTE('Pedido e Cotação'!E75,"Q",""))</f>
        <v>0</v>
      </c>
      <c r="O65" s="151" t="str">
        <f aca="false">IF(N65=0,"","Q ")</f>
        <v/>
      </c>
      <c r="R65" s="151" t="n">
        <f aca="false">LEN('Pedido e Cotação'!E75)-LEN(SUBSTITUTE('Pedido e Cotação'!E75,"X",""))</f>
        <v>0</v>
      </c>
      <c r="S65" s="151" t="str">
        <f aca="false">IF(R65=0,"","X ")</f>
        <v/>
      </c>
      <c r="T65" s="151" t="n">
        <f aca="false">LEN('Pedido e Cotação'!E75)-LEN(SUBSTITUTE('Pedido e Cotação'!E75,"Z",""))</f>
        <v>0</v>
      </c>
      <c r="U65" s="151" t="str">
        <f aca="false">IF(T65=0,"","Z ")</f>
        <v/>
      </c>
      <c r="V65" s="151" t="str">
        <f aca="false">IF(AND(U65="",S65="",Q65="",O65="",M65="",K65="",I65="",G65="",E65="",C65=""),"",0)</f>
        <v/>
      </c>
    </row>
    <row r="66" customFormat="false" ht="12.75" hidden="false" customHeight="false" outlineLevel="0" collapsed="false">
      <c r="B66" s="151" t="n">
        <f aca="false">LEN('Pedido e Cotação'!E76)-LEN(SUBSTITUTE('Pedido e Cotação'!E76,"E",""))</f>
        <v>0</v>
      </c>
      <c r="C66" s="151" t="str">
        <f aca="false">IF(B66=0,"","E ")</f>
        <v/>
      </c>
      <c r="D66" s="151" t="n">
        <f aca="false">LEN('Pedido e Cotação'!E76)-LEN(SUBSTITUTE('Pedido e Cotação'!E76,"F",""))</f>
        <v>0</v>
      </c>
      <c r="E66" s="151" t="str">
        <f aca="false">IF(D66=0,"","F ")</f>
        <v/>
      </c>
      <c r="F66" s="151" t="n">
        <f aca="false">LEN('Pedido e Cotação'!E76)-LEN(SUBSTITUTE('Pedido e Cotação'!E76,"J",""))</f>
        <v>0</v>
      </c>
      <c r="G66" s="151" t="str">
        <f aca="false">IF(F66=0,"","J ")</f>
        <v/>
      </c>
      <c r="H66" s="151" t="n">
        <f aca="false">LEN('Pedido e Cotação'!E76)-LEN(SUBSTITUTE('Pedido e Cotação'!E76,"L",""))</f>
        <v>0</v>
      </c>
      <c r="I66" s="151" t="str">
        <f aca="false">IF(H66=0,"","L ")</f>
        <v/>
      </c>
      <c r="J66" s="151" t="n">
        <f aca="false">LEN('Pedido e Cotação'!E76)-LEN(SUBSTITUTE('Pedido e Cotação'!E76,"O",""))</f>
        <v>0</v>
      </c>
      <c r="K66" s="151" t="str">
        <f aca="false">IF(J66=0,"","O ")</f>
        <v/>
      </c>
      <c r="L66" s="151" t="n">
        <f aca="false">LEN('Pedido e Cotação'!E76)-LEN(SUBSTITUTE('Pedido e Cotação'!E76,"P",""))</f>
        <v>0</v>
      </c>
      <c r="M66" s="151" t="str">
        <f aca="false">IF(L66=0,"","P ")</f>
        <v/>
      </c>
      <c r="N66" s="151" t="n">
        <f aca="false">LEN('Pedido e Cotação'!E76)-LEN(SUBSTITUTE('Pedido e Cotação'!E76,"Q",""))</f>
        <v>0</v>
      </c>
      <c r="O66" s="151" t="str">
        <f aca="false">IF(N66=0,"","Q ")</f>
        <v/>
      </c>
      <c r="R66" s="151" t="n">
        <f aca="false">LEN('Pedido e Cotação'!E76)-LEN(SUBSTITUTE('Pedido e Cotação'!E76,"X",""))</f>
        <v>0</v>
      </c>
      <c r="S66" s="151" t="str">
        <f aca="false">IF(R66=0,"","X ")</f>
        <v/>
      </c>
      <c r="T66" s="151" t="n">
        <f aca="false">LEN('Pedido e Cotação'!E76)-LEN(SUBSTITUTE('Pedido e Cotação'!E76,"Z",""))</f>
        <v>0</v>
      </c>
      <c r="U66" s="151" t="str">
        <f aca="false">IF(T66=0,"","Z ")</f>
        <v/>
      </c>
      <c r="V66" s="151" t="str">
        <f aca="false">IF(AND(U66="",S66="",Q66="",O66="",M66="",K66="",I66="",G66="",E66="",C66=""),"",0)</f>
        <v/>
      </c>
    </row>
    <row r="67" customFormat="false" ht="12.75" hidden="false" customHeight="false" outlineLevel="0" collapsed="false">
      <c r="B67" s="151" t="n">
        <f aca="false">LEN('Pedido e Cotação'!E77)-LEN(SUBSTITUTE('Pedido e Cotação'!E77,"E",""))</f>
        <v>0</v>
      </c>
      <c r="C67" s="151" t="str">
        <f aca="false">IF(B67=0,"","E ")</f>
        <v/>
      </c>
      <c r="D67" s="151" t="n">
        <f aca="false">LEN('Pedido e Cotação'!E77)-LEN(SUBSTITUTE('Pedido e Cotação'!E77,"F",""))</f>
        <v>0</v>
      </c>
      <c r="E67" s="151" t="str">
        <f aca="false">IF(D67=0,"","F ")</f>
        <v/>
      </c>
      <c r="F67" s="151" t="n">
        <f aca="false">LEN('Pedido e Cotação'!E77)-LEN(SUBSTITUTE('Pedido e Cotação'!E77,"J",""))</f>
        <v>0</v>
      </c>
      <c r="G67" s="151" t="str">
        <f aca="false">IF(F67=0,"","J ")</f>
        <v/>
      </c>
      <c r="H67" s="151" t="n">
        <f aca="false">LEN('Pedido e Cotação'!E77)-LEN(SUBSTITUTE('Pedido e Cotação'!E77,"L",""))</f>
        <v>0</v>
      </c>
      <c r="I67" s="151" t="str">
        <f aca="false">IF(H67=0,"","L ")</f>
        <v/>
      </c>
      <c r="J67" s="151" t="n">
        <f aca="false">LEN('Pedido e Cotação'!E77)-LEN(SUBSTITUTE('Pedido e Cotação'!E77,"O",""))</f>
        <v>0</v>
      </c>
      <c r="K67" s="151" t="str">
        <f aca="false">IF(J67=0,"","O ")</f>
        <v/>
      </c>
      <c r="L67" s="151" t="n">
        <f aca="false">LEN('Pedido e Cotação'!E77)-LEN(SUBSTITUTE('Pedido e Cotação'!E77,"P",""))</f>
        <v>0</v>
      </c>
      <c r="M67" s="151" t="str">
        <f aca="false">IF(L67=0,"","P ")</f>
        <v/>
      </c>
      <c r="N67" s="151" t="n">
        <f aca="false">LEN('Pedido e Cotação'!E77)-LEN(SUBSTITUTE('Pedido e Cotação'!E77,"Q",""))</f>
        <v>0</v>
      </c>
      <c r="O67" s="151" t="str">
        <f aca="false">IF(N67=0,"","Q ")</f>
        <v/>
      </c>
      <c r="R67" s="151" t="n">
        <f aca="false">LEN('Pedido e Cotação'!E77)-LEN(SUBSTITUTE('Pedido e Cotação'!E77,"X",""))</f>
        <v>0</v>
      </c>
      <c r="S67" s="151" t="str">
        <f aca="false">IF(R67=0,"","X ")</f>
        <v/>
      </c>
      <c r="T67" s="151" t="n">
        <f aca="false">LEN('Pedido e Cotação'!E77)-LEN(SUBSTITUTE('Pedido e Cotação'!E77,"Z",""))</f>
        <v>0</v>
      </c>
      <c r="U67" s="151" t="str">
        <f aca="false">IF(T67=0,"","Z ")</f>
        <v/>
      </c>
      <c r="V67" s="151" t="str">
        <f aca="false">IF(AND(U67="",S67="",Q67="",O67="",M67="",K67="",I67="",G67="",E67="",C67=""),"",0)</f>
        <v/>
      </c>
    </row>
    <row r="68" customFormat="false" ht="12.75" hidden="false" customHeight="false" outlineLevel="0" collapsed="false">
      <c r="B68" s="151" t="n">
        <f aca="false">LEN('Pedido e Cotação'!E78)-LEN(SUBSTITUTE('Pedido e Cotação'!E78,"E",""))</f>
        <v>0</v>
      </c>
      <c r="C68" s="151" t="str">
        <f aca="false">IF(B68=0,"","E ")</f>
        <v/>
      </c>
      <c r="D68" s="151" t="n">
        <f aca="false">LEN('Pedido e Cotação'!E78)-LEN(SUBSTITUTE('Pedido e Cotação'!E78,"F",""))</f>
        <v>0</v>
      </c>
      <c r="E68" s="151" t="str">
        <f aca="false">IF(D68=0,"","F ")</f>
        <v/>
      </c>
      <c r="F68" s="151" t="n">
        <f aca="false">LEN('Pedido e Cotação'!E78)-LEN(SUBSTITUTE('Pedido e Cotação'!E78,"J",""))</f>
        <v>0</v>
      </c>
      <c r="G68" s="151" t="str">
        <f aca="false">IF(F68=0,"","J ")</f>
        <v/>
      </c>
      <c r="H68" s="151" t="n">
        <f aca="false">LEN('Pedido e Cotação'!E78)-LEN(SUBSTITUTE('Pedido e Cotação'!E78,"L",""))</f>
        <v>0</v>
      </c>
      <c r="I68" s="151" t="str">
        <f aca="false">IF(H68=0,"","L ")</f>
        <v/>
      </c>
      <c r="J68" s="151" t="n">
        <f aca="false">LEN('Pedido e Cotação'!E78)-LEN(SUBSTITUTE('Pedido e Cotação'!E78,"O",""))</f>
        <v>0</v>
      </c>
      <c r="K68" s="151" t="str">
        <f aca="false">IF(J68=0,"","O ")</f>
        <v/>
      </c>
      <c r="L68" s="151" t="n">
        <f aca="false">LEN('Pedido e Cotação'!E78)-LEN(SUBSTITUTE('Pedido e Cotação'!E78,"P",""))</f>
        <v>0</v>
      </c>
      <c r="M68" s="151" t="str">
        <f aca="false">IF(L68=0,"","P ")</f>
        <v/>
      </c>
      <c r="N68" s="151" t="n">
        <f aca="false">LEN('Pedido e Cotação'!E78)-LEN(SUBSTITUTE('Pedido e Cotação'!E78,"Q",""))</f>
        <v>0</v>
      </c>
      <c r="O68" s="151" t="str">
        <f aca="false">IF(N68=0,"","Q ")</f>
        <v/>
      </c>
      <c r="R68" s="151" t="n">
        <f aca="false">LEN('Pedido e Cotação'!E78)-LEN(SUBSTITUTE('Pedido e Cotação'!E78,"X",""))</f>
        <v>0</v>
      </c>
      <c r="S68" s="151" t="str">
        <f aca="false">IF(R68=0,"","X ")</f>
        <v/>
      </c>
      <c r="T68" s="151" t="n">
        <f aca="false">LEN('Pedido e Cotação'!E78)-LEN(SUBSTITUTE('Pedido e Cotação'!E78,"Z",""))</f>
        <v>0</v>
      </c>
      <c r="U68" s="151" t="str">
        <f aca="false">IF(T68=0,"","Z ")</f>
        <v/>
      </c>
      <c r="V68" s="151" t="str">
        <f aca="false">IF(AND(U68="",S68="",Q68="",O68="",M68="",K68="",I68="",G68="",E68="",C68=""),"",0)</f>
        <v/>
      </c>
    </row>
    <row r="69" customFormat="false" ht="12.75" hidden="false" customHeight="false" outlineLevel="0" collapsed="false">
      <c r="B69" s="151" t="n">
        <f aca="false">LEN('Pedido e Cotação'!E79)-LEN(SUBSTITUTE('Pedido e Cotação'!E79,"E",""))</f>
        <v>0</v>
      </c>
      <c r="C69" s="151" t="str">
        <f aca="false">IF(B69=0,"","E ")</f>
        <v/>
      </c>
      <c r="D69" s="151" t="n">
        <f aca="false">LEN('Pedido e Cotação'!E79)-LEN(SUBSTITUTE('Pedido e Cotação'!E79,"F",""))</f>
        <v>0</v>
      </c>
      <c r="E69" s="151" t="str">
        <f aca="false">IF(D69=0,"","F ")</f>
        <v/>
      </c>
      <c r="F69" s="151" t="n">
        <f aca="false">LEN('Pedido e Cotação'!E79)-LEN(SUBSTITUTE('Pedido e Cotação'!E79,"J",""))</f>
        <v>0</v>
      </c>
      <c r="G69" s="151" t="str">
        <f aca="false">IF(F69=0,"","J ")</f>
        <v/>
      </c>
      <c r="H69" s="151" t="n">
        <f aca="false">LEN('Pedido e Cotação'!E79)-LEN(SUBSTITUTE('Pedido e Cotação'!E79,"L",""))</f>
        <v>0</v>
      </c>
      <c r="I69" s="151" t="str">
        <f aca="false">IF(H69=0,"","L ")</f>
        <v/>
      </c>
      <c r="J69" s="151" t="n">
        <f aca="false">LEN('Pedido e Cotação'!E79)-LEN(SUBSTITUTE('Pedido e Cotação'!E79,"O",""))</f>
        <v>0</v>
      </c>
      <c r="K69" s="151" t="str">
        <f aca="false">IF(J69=0,"","O ")</f>
        <v/>
      </c>
      <c r="L69" s="151" t="n">
        <f aca="false">LEN('Pedido e Cotação'!E79)-LEN(SUBSTITUTE('Pedido e Cotação'!E79,"P",""))</f>
        <v>0</v>
      </c>
      <c r="M69" s="151" t="str">
        <f aca="false">IF(L69=0,"","P ")</f>
        <v/>
      </c>
      <c r="N69" s="151" t="n">
        <f aca="false">LEN('Pedido e Cotação'!E79)-LEN(SUBSTITUTE('Pedido e Cotação'!E79,"Q",""))</f>
        <v>0</v>
      </c>
      <c r="O69" s="151" t="str">
        <f aca="false">IF(N69=0,"","Q ")</f>
        <v/>
      </c>
      <c r="R69" s="151" t="n">
        <f aca="false">LEN('Pedido e Cotação'!E79)-LEN(SUBSTITUTE('Pedido e Cotação'!E79,"X",""))</f>
        <v>0</v>
      </c>
      <c r="S69" s="151" t="str">
        <f aca="false">IF(R69=0,"","X ")</f>
        <v/>
      </c>
      <c r="T69" s="151" t="n">
        <f aca="false">LEN('Pedido e Cotação'!E79)-LEN(SUBSTITUTE('Pedido e Cotação'!E79,"Z",""))</f>
        <v>0</v>
      </c>
      <c r="U69" s="151" t="str">
        <f aca="false">IF(T69=0,"","Z ")</f>
        <v/>
      </c>
      <c r="V69" s="151" t="str">
        <f aca="false">IF(AND(U69="",S69="",Q69="",O69="",M69="",K69="",I69="",G69="",E69="",C69=""),"",0)</f>
        <v/>
      </c>
    </row>
    <row r="70" customFormat="false" ht="12.75" hidden="false" customHeight="false" outlineLevel="0" collapsed="false">
      <c r="B70" s="151" t="n">
        <f aca="false">LEN('Pedido e Cotação'!E80)-LEN(SUBSTITUTE('Pedido e Cotação'!E80,"E",""))</f>
        <v>0</v>
      </c>
      <c r="C70" s="151" t="str">
        <f aca="false">IF(B70=0,"","E ")</f>
        <v/>
      </c>
      <c r="D70" s="151" t="n">
        <f aca="false">LEN('Pedido e Cotação'!E80)-LEN(SUBSTITUTE('Pedido e Cotação'!E80,"F",""))</f>
        <v>0</v>
      </c>
      <c r="E70" s="151" t="str">
        <f aca="false">IF(D70=0,"","F ")</f>
        <v/>
      </c>
      <c r="F70" s="151" t="n">
        <f aca="false">LEN('Pedido e Cotação'!E80)-LEN(SUBSTITUTE('Pedido e Cotação'!E80,"J",""))</f>
        <v>0</v>
      </c>
      <c r="G70" s="151" t="str">
        <f aca="false">IF(F70=0,"","J ")</f>
        <v/>
      </c>
      <c r="H70" s="151" t="n">
        <f aca="false">LEN('Pedido e Cotação'!E80)-LEN(SUBSTITUTE('Pedido e Cotação'!E80,"L",""))</f>
        <v>0</v>
      </c>
      <c r="I70" s="151" t="str">
        <f aca="false">IF(H70=0,"","L ")</f>
        <v/>
      </c>
      <c r="J70" s="151" t="n">
        <f aca="false">LEN('Pedido e Cotação'!E80)-LEN(SUBSTITUTE('Pedido e Cotação'!E80,"O",""))</f>
        <v>0</v>
      </c>
      <c r="K70" s="151" t="str">
        <f aca="false">IF(J70=0,"","O ")</f>
        <v/>
      </c>
      <c r="L70" s="151" t="n">
        <f aca="false">LEN('Pedido e Cotação'!E80)-LEN(SUBSTITUTE('Pedido e Cotação'!E80,"P",""))</f>
        <v>0</v>
      </c>
      <c r="M70" s="151" t="str">
        <f aca="false">IF(L70=0,"","P ")</f>
        <v/>
      </c>
      <c r="N70" s="151" t="n">
        <f aca="false">LEN('Pedido e Cotação'!E80)-LEN(SUBSTITUTE('Pedido e Cotação'!E80,"Q",""))</f>
        <v>0</v>
      </c>
      <c r="O70" s="151" t="str">
        <f aca="false">IF(N70=0,"","Q ")</f>
        <v/>
      </c>
      <c r="R70" s="151" t="n">
        <f aca="false">LEN('Pedido e Cotação'!E80)-LEN(SUBSTITUTE('Pedido e Cotação'!E80,"X",""))</f>
        <v>0</v>
      </c>
      <c r="S70" s="151" t="str">
        <f aca="false">IF(R70=0,"","X ")</f>
        <v/>
      </c>
      <c r="T70" s="151" t="n">
        <f aca="false">LEN('Pedido e Cotação'!E80)-LEN(SUBSTITUTE('Pedido e Cotação'!E80,"Z",""))</f>
        <v>0</v>
      </c>
      <c r="U70" s="151" t="str">
        <f aca="false">IF(T70=0,"","Z ")</f>
        <v/>
      </c>
      <c r="V70" s="151" t="str">
        <f aca="false">IF(AND(U70="",S70="",Q70="",O70="",M70="",K70="",I70="",G70="",E70="",C70=""),"",0)</f>
        <v/>
      </c>
    </row>
    <row r="71" customFormat="false" ht="12.75" hidden="false" customHeight="false" outlineLevel="0" collapsed="false">
      <c r="B71" s="151" t="n">
        <f aca="false">LEN('Pedido e Cotação'!E81)-LEN(SUBSTITUTE('Pedido e Cotação'!E81,"E",""))</f>
        <v>0</v>
      </c>
      <c r="C71" s="151" t="str">
        <f aca="false">IF(B71=0,"","E ")</f>
        <v/>
      </c>
      <c r="D71" s="151" t="n">
        <f aca="false">LEN('Pedido e Cotação'!E81)-LEN(SUBSTITUTE('Pedido e Cotação'!E81,"F",""))</f>
        <v>0</v>
      </c>
      <c r="E71" s="151" t="str">
        <f aca="false">IF(D71=0,"","F ")</f>
        <v/>
      </c>
      <c r="F71" s="151" t="n">
        <f aca="false">LEN('Pedido e Cotação'!E81)-LEN(SUBSTITUTE('Pedido e Cotação'!E81,"J",""))</f>
        <v>0</v>
      </c>
      <c r="G71" s="151" t="str">
        <f aca="false">IF(F71=0,"","J ")</f>
        <v/>
      </c>
      <c r="H71" s="151" t="n">
        <f aca="false">LEN('Pedido e Cotação'!E81)-LEN(SUBSTITUTE('Pedido e Cotação'!E81,"L",""))</f>
        <v>0</v>
      </c>
      <c r="I71" s="151" t="str">
        <f aca="false">IF(H71=0,"","L ")</f>
        <v/>
      </c>
      <c r="J71" s="151" t="n">
        <f aca="false">LEN('Pedido e Cotação'!E81)-LEN(SUBSTITUTE('Pedido e Cotação'!E81,"O",""))</f>
        <v>0</v>
      </c>
      <c r="K71" s="151" t="str">
        <f aca="false">IF(J71=0,"","O ")</f>
        <v/>
      </c>
      <c r="L71" s="151" t="n">
        <f aca="false">LEN('Pedido e Cotação'!E81)-LEN(SUBSTITUTE('Pedido e Cotação'!E81,"P",""))</f>
        <v>0</v>
      </c>
      <c r="M71" s="151" t="str">
        <f aca="false">IF(L71=0,"","P ")</f>
        <v/>
      </c>
      <c r="N71" s="151" t="n">
        <f aca="false">LEN('Pedido e Cotação'!E81)-LEN(SUBSTITUTE('Pedido e Cotação'!E81,"Q",""))</f>
        <v>0</v>
      </c>
      <c r="O71" s="151" t="str">
        <f aca="false">IF(N71=0,"","Q ")</f>
        <v/>
      </c>
      <c r="R71" s="151" t="n">
        <f aca="false">LEN('Pedido e Cotação'!E81)-LEN(SUBSTITUTE('Pedido e Cotação'!E81,"X",""))</f>
        <v>0</v>
      </c>
      <c r="S71" s="151" t="str">
        <f aca="false">IF(R71=0,"","X ")</f>
        <v/>
      </c>
      <c r="T71" s="151" t="n">
        <f aca="false">LEN('Pedido e Cotação'!E81)-LEN(SUBSTITUTE('Pedido e Cotação'!E81,"Z",""))</f>
        <v>0</v>
      </c>
      <c r="U71" s="151" t="str">
        <f aca="false">IF(T71=0,"","Z ")</f>
        <v/>
      </c>
      <c r="V71" s="151" t="str">
        <f aca="false">IF(AND(U71="",S71="",Q71="",O71="",M71="",K71="",I71="",G71="",E71="",C71=""),"",0)</f>
        <v/>
      </c>
    </row>
    <row r="72" customFormat="false" ht="12.75" hidden="false" customHeight="false" outlineLevel="0" collapsed="false">
      <c r="B72" s="151" t="n">
        <f aca="false">LEN('Pedido e Cotação'!E82)-LEN(SUBSTITUTE('Pedido e Cotação'!E82,"E",""))</f>
        <v>0</v>
      </c>
      <c r="C72" s="151" t="str">
        <f aca="false">IF(B72=0,"","E ")</f>
        <v/>
      </c>
      <c r="D72" s="151" t="n">
        <f aca="false">LEN('Pedido e Cotação'!E82)-LEN(SUBSTITUTE('Pedido e Cotação'!E82,"F",""))</f>
        <v>0</v>
      </c>
      <c r="E72" s="151" t="str">
        <f aca="false">IF(D72=0,"","F ")</f>
        <v/>
      </c>
      <c r="F72" s="151" t="n">
        <f aca="false">LEN('Pedido e Cotação'!E82)-LEN(SUBSTITUTE('Pedido e Cotação'!E82,"J",""))</f>
        <v>0</v>
      </c>
      <c r="G72" s="151" t="str">
        <f aca="false">IF(F72=0,"","J ")</f>
        <v/>
      </c>
      <c r="H72" s="151" t="n">
        <f aca="false">LEN('Pedido e Cotação'!E82)-LEN(SUBSTITUTE('Pedido e Cotação'!E82,"L",""))</f>
        <v>0</v>
      </c>
      <c r="I72" s="151" t="str">
        <f aca="false">IF(H72=0,"","L ")</f>
        <v/>
      </c>
      <c r="J72" s="151" t="n">
        <f aca="false">LEN('Pedido e Cotação'!E82)-LEN(SUBSTITUTE('Pedido e Cotação'!E82,"O",""))</f>
        <v>0</v>
      </c>
      <c r="K72" s="151" t="str">
        <f aca="false">IF(J72=0,"","O ")</f>
        <v/>
      </c>
      <c r="L72" s="151" t="n">
        <f aca="false">LEN('Pedido e Cotação'!E82)-LEN(SUBSTITUTE('Pedido e Cotação'!E82,"P",""))</f>
        <v>0</v>
      </c>
      <c r="M72" s="151" t="str">
        <f aca="false">IF(L72=0,"","P ")</f>
        <v/>
      </c>
      <c r="N72" s="151" t="n">
        <f aca="false">LEN('Pedido e Cotação'!E82)-LEN(SUBSTITUTE('Pedido e Cotação'!E82,"Q",""))</f>
        <v>0</v>
      </c>
      <c r="O72" s="151" t="str">
        <f aca="false">IF(N72=0,"","Q ")</f>
        <v/>
      </c>
      <c r="R72" s="151" t="n">
        <f aca="false">LEN('Pedido e Cotação'!E82)-LEN(SUBSTITUTE('Pedido e Cotação'!E82,"X",""))</f>
        <v>0</v>
      </c>
      <c r="S72" s="151" t="str">
        <f aca="false">IF(R72=0,"","X ")</f>
        <v/>
      </c>
      <c r="T72" s="151" t="n">
        <f aca="false">LEN('Pedido e Cotação'!E82)-LEN(SUBSTITUTE('Pedido e Cotação'!E82,"Z",""))</f>
        <v>0</v>
      </c>
      <c r="U72" s="151" t="str">
        <f aca="false">IF(T72=0,"","Z ")</f>
        <v/>
      </c>
      <c r="V72" s="151" t="str">
        <f aca="false">IF(AND(U72="",S72="",Q72="",O72="",M72="",K72="",I72="",G72="",E72="",C72=""),"",0)</f>
        <v/>
      </c>
    </row>
    <row r="73" customFormat="false" ht="12.75" hidden="false" customHeight="false" outlineLevel="0" collapsed="false">
      <c r="B73" s="151" t="n">
        <f aca="false">LEN('Pedido e Cotação'!E83)-LEN(SUBSTITUTE('Pedido e Cotação'!E83,"E",""))</f>
        <v>0</v>
      </c>
      <c r="C73" s="151" t="str">
        <f aca="false">IF(B73=0,"","E ")</f>
        <v/>
      </c>
      <c r="D73" s="151" t="n">
        <f aca="false">LEN('Pedido e Cotação'!E83)-LEN(SUBSTITUTE('Pedido e Cotação'!E83,"F",""))</f>
        <v>0</v>
      </c>
      <c r="E73" s="151" t="str">
        <f aca="false">IF(D73=0,"","F ")</f>
        <v/>
      </c>
      <c r="F73" s="151" t="n">
        <f aca="false">LEN('Pedido e Cotação'!E83)-LEN(SUBSTITUTE('Pedido e Cotação'!E83,"J",""))</f>
        <v>0</v>
      </c>
      <c r="G73" s="151" t="str">
        <f aca="false">IF(F73=0,"","J ")</f>
        <v/>
      </c>
      <c r="H73" s="151" t="n">
        <f aca="false">LEN('Pedido e Cotação'!E83)-LEN(SUBSTITUTE('Pedido e Cotação'!E83,"L",""))</f>
        <v>0</v>
      </c>
      <c r="I73" s="151" t="str">
        <f aca="false">IF(H73=0,"","L ")</f>
        <v/>
      </c>
      <c r="J73" s="151" t="n">
        <f aca="false">LEN('Pedido e Cotação'!E83)-LEN(SUBSTITUTE('Pedido e Cotação'!E83,"O",""))</f>
        <v>0</v>
      </c>
      <c r="K73" s="151" t="str">
        <f aca="false">IF(J73=0,"","O ")</f>
        <v/>
      </c>
      <c r="L73" s="151" t="n">
        <f aca="false">LEN('Pedido e Cotação'!E83)-LEN(SUBSTITUTE('Pedido e Cotação'!E83,"P",""))</f>
        <v>0</v>
      </c>
      <c r="M73" s="151" t="str">
        <f aca="false">IF(L73=0,"","P ")</f>
        <v/>
      </c>
      <c r="N73" s="151" t="n">
        <f aca="false">LEN('Pedido e Cotação'!E83)-LEN(SUBSTITUTE('Pedido e Cotação'!E83,"Q",""))</f>
        <v>0</v>
      </c>
      <c r="O73" s="151" t="str">
        <f aca="false">IF(N73=0,"","Q ")</f>
        <v/>
      </c>
      <c r="R73" s="151" t="n">
        <f aca="false">LEN('Pedido e Cotação'!E83)-LEN(SUBSTITUTE('Pedido e Cotação'!E83,"X",""))</f>
        <v>0</v>
      </c>
      <c r="S73" s="151" t="str">
        <f aca="false">IF(R73=0,"","X ")</f>
        <v/>
      </c>
      <c r="T73" s="151" t="n">
        <f aca="false">LEN('Pedido e Cotação'!E83)-LEN(SUBSTITUTE('Pedido e Cotação'!E83,"Z",""))</f>
        <v>0</v>
      </c>
      <c r="U73" s="151" t="str">
        <f aca="false">IF(T73=0,"","Z ")</f>
        <v/>
      </c>
      <c r="V73" s="151" t="str">
        <f aca="false">IF(AND(U73="",S73="",Q73="",O73="",M73="",K73="",I73="",G73="",E73="",C73=""),"",0)</f>
        <v/>
      </c>
    </row>
    <row r="74" customFormat="false" ht="12.75" hidden="false" customHeight="false" outlineLevel="0" collapsed="false">
      <c r="B74" s="151" t="n">
        <f aca="false">LEN('Pedido e Cotação'!E84)-LEN(SUBSTITUTE('Pedido e Cotação'!E84,"E",""))</f>
        <v>0</v>
      </c>
      <c r="C74" s="151" t="str">
        <f aca="false">IF(B74=0,"","E ")</f>
        <v/>
      </c>
      <c r="D74" s="151" t="n">
        <f aca="false">LEN('Pedido e Cotação'!E84)-LEN(SUBSTITUTE('Pedido e Cotação'!E84,"F",""))</f>
        <v>0</v>
      </c>
      <c r="E74" s="151" t="str">
        <f aca="false">IF(D74=0,"","F ")</f>
        <v/>
      </c>
      <c r="F74" s="151" t="n">
        <f aca="false">LEN('Pedido e Cotação'!E84)-LEN(SUBSTITUTE('Pedido e Cotação'!E84,"J",""))</f>
        <v>0</v>
      </c>
      <c r="G74" s="151" t="str">
        <f aca="false">IF(F74=0,"","J ")</f>
        <v/>
      </c>
      <c r="H74" s="151" t="n">
        <f aca="false">LEN('Pedido e Cotação'!E84)-LEN(SUBSTITUTE('Pedido e Cotação'!E84,"L",""))</f>
        <v>0</v>
      </c>
      <c r="I74" s="151" t="str">
        <f aca="false">IF(H74=0,"","L ")</f>
        <v/>
      </c>
      <c r="J74" s="151" t="n">
        <f aca="false">LEN('Pedido e Cotação'!E84)-LEN(SUBSTITUTE('Pedido e Cotação'!E84,"O",""))</f>
        <v>0</v>
      </c>
      <c r="K74" s="151" t="str">
        <f aca="false">IF(J74=0,"","O ")</f>
        <v/>
      </c>
      <c r="L74" s="151" t="n">
        <f aca="false">LEN('Pedido e Cotação'!E84)-LEN(SUBSTITUTE('Pedido e Cotação'!E84,"P",""))</f>
        <v>0</v>
      </c>
      <c r="M74" s="151" t="str">
        <f aca="false">IF(L74=0,"","P ")</f>
        <v/>
      </c>
      <c r="N74" s="151" t="n">
        <f aca="false">LEN('Pedido e Cotação'!E84)-LEN(SUBSTITUTE('Pedido e Cotação'!E84,"Q",""))</f>
        <v>0</v>
      </c>
      <c r="O74" s="151" t="str">
        <f aca="false">IF(N74=0,"","Q ")</f>
        <v/>
      </c>
      <c r="R74" s="151" t="n">
        <f aca="false">LEN('Pedido e Cotação'!E84)-LEN(SUBSTITUTE('Pedido e Cotação'!E84,"X",""))</f>
        <v>0</v>
      </c>
      <c r="S74" s="151" t="str">
        <f aca="false">IF(R74=0,"","X ")</f>
        <v/>
      </c>
      <c r="T74" s="151" t="n">
        <f aca="false">LEN('Pedido e Cotação'!E84)-LEN(SUBSTITUTE('Pedido e Cotação'!E84,"Z",""))</f>
        <v>0</v>
      </c>
      <c r="U74" s="151" t="str">
        <f aca="false">IF(T74=0,"","Z ")</f>
        <v/>
      </c>
      <c r="V74" s="151" t="str">
        <f aca="false">IF(AND(U74="",S74="",Q74="",O74="",M74="",K74="",I74="",G74="",E74="",C74=""),"",0)</f>
        <v/>
      </c>
    </row>
    <row r="75" customFormat="false" ht="12.75" hidden="false" customHeight="false" outlineLevel="0" collapsed="false">
      <c r="B75" s="151" t="n">
        <f aca="false">LEN('Pedido e Cotação'!E85)-LEN(SUBSTITUTE('Pedido e Cotação'!E85,"E",""))</f>
        <v>0</v>
      </c>
      <c r="C75" s="151" t="str">
        <f aca="false">IF(B75=0,"","E ")</f>
        <v/>
      </c>
      <c r="D75" s="151" t="n">
        <f aca="false">LEN('Pedido e Cotação'!E85)-LEN(SUBSTITUTE('Pedido e Cotação'!E85,"F",""))</f>
        <v>0</v>
      </c>
      <c r="E75" s="151" t="str">
        <f aca="false">IF(D75=0,"","F ")</f>
        <v/>
      </c>
      <c r="F75" s="151" t="n">
        <f aca="false">LEN('Pedido e Cotação'!E85)-LEN(SUBSTITUTE('Pedido e Cotação'!E85,"J",""))</f>
        <v>0</v>
      </c>
      <c r="G75" s="151" t="str">
        <f aca="false">IF(F75=0,"","J ")</f>
        <v/>
      </c>
      <c r="H75" s="151" t="n">
        <f aca="false">LEN('Pedido e Cotação'!E85)-LEN(SUBSTITUTE('Pedido e Cotação'!E85,"L",""))</f>
        <v>0</v>
      </c>
      <c r="I75" s="151" t="str">
        <f aca="false">IF(H75=0,"","L ")</f>
        <v/>
      </c>
      <c r="J75" s="151" t="n">
        <f aca="false">LEN('Pedido e Cotação'!E85)-LEN(SUBSTITUTE('Pedido e Cotação'!E85,"O",""))</f>
        <v>0</v>
      </c>
      <c r="K75" s="151" t="str">
        <f aca="false">IF(J75=0,"","O ")</f>
        <v/>
      </c>
      <c r="L75" s="151" t="n">
        <f aca="false">LEN('Pedido e Cotação'!E85)-LEN(SUBSTITUTE('Pedido e Cotação'!E85,"P",""))</f>
        <v>0</v>
      </c>
      <c r="M75" s="151" t="str">
        <f aca="false">IF(L75=0,"","P ")</f>
        <v/>
      </c>
      <c r="N75" s="151" t="n">
        <f aca="false">LEN('Pedido e Cotação'!E85)-LEN(SUBSTITUTE('Pedido e Cotação'!E85,"Q",""))</f>
        <v>0</v>
      </c>
      <c r="O75" s="151" t="str">
        <f aca="false">IF(N75=0,"","Q ")</f>
        <v/>
      </c>
      <c r="R75" s="151" t="n">
        <f aca="false">LEN('Pedido e Cotação'!E85)-LEN(SUBSTITUTE('Pedido e Cotação'!E85,"X",""))</f>
        <v>0</v>
      </c>
      <c r="S75" s="151" t="str">
        <f aca="false">IF(R75=0,"","X ")</f>
        <v/>
      </c>
      <c r="T75" s="151" t="n">
        <f aca="false">LEN('Pedido e Cotação'!E85)-LEN(SUBSTITUTE('Pedido e Cotação'!E85,"Z",""))</f>
        <v>0</v>
      </c>
      <c r="U75" s="151" t="str">
        <f aca="false">IF(T75=0,"","Z ")</f>
        <v/>
      </c>
      <c r="V75" s="151" t="str">
        <f aca="false">IF(AND(U75="",S75="",Q75="",O75="",M75="",K75="",I75="",G75="",E75="",C75=""),"",0)</f>
        <v/>
      </c>
    </row>
    <row r="76" customFormat="false" ht="12.75" hidden="false" customHeight="false" outlineLevel="0" collapsed="false">
      <c r="B76" s="151" t="n">
        <f aca="false">LEN('Pedido e Cotação'!E86)-LEN(SUBSTITUTE('Pedido e Cotação'!E86,"E",""))</f>
        <v>0</v>
      </c>
      <c r="C76" s="151" t="str">
        <f aca="false">IF(B76=0,"","E ")</f>
        <v/>
      </c>
      <c r="D76" s="151" t="n">
        <f aca="false">LEN('Pedido e Cotação'!E86)-LEN(SUBSTITUTE('Pedido e Cotação'!E86,"F",""))</f>
        <v>0</v>
      </c>
      <c r="E76" s="151" t="str">
        <f aca="false">IF(D76=0,"","F ")</f>
        <v/>
      </c>
      <c r="F76" s="151" t="n">
        <f aca="false">LEN('Pedido e Cotação'!E86)-LEN(SUBSTITUTE('Pedido e Cotação'!E86,"J",""))</f>
        <v>0</v>
      </c>
      <c r="G76" s="151" t="str">
        <f aca="false">IF(F76=0,"","J ")</f>
        <v/>
      </c>
      <c r="H76" s="151" t="n">
        <f aca="false">LEN('Pedido e Cotação'!E86)-LEN(SUBSTITUTE('Pedido e Cotação'!E86,"L",""))</f>
        <v>0</v>
      </c>
      <c r="I76" s="151" t="str">
        <f aca="false">IF(H76=0,"","L ")</f>
        <v/>
      </c>
      <c r="J76" s="151" t="n">
        <f aca="false">LEN('Pedido e Cotação'!E86)-LEN(SUBSTITUTE('Pedido e Cotação'!E86,"O",""))</f>
        <v>0</v>
      </c>
      <c r="K76" s="151" t="str">
        <f aca="false">IF(J76=0,"","O ")</f>
        <v/>
      </c>
      <c r="L76" s="151" t="n">
        <f aca="false">LEN('Pedido e Cotação'!E86)-LEN(SUBSTITUTE('Pedido e Cotação'!E86,"P",""))</f>
        <v>0</v>
      </c>
      <c r="M76" s="151" t="str">
        <f aca="false">IF(L76=0,"","P ")</f>
        <v/>
      </c>
      <c r="N76" s="151" t="n">
        <f aca="false">LEN('Pedido e Cotação'!E86)-LEN(SUBSTITUTE('Pedido e Cotação'!E86,"Q",""))</f>
        <v>0</v>
      </c>
      <c r="O76" s="151" t="str">
        <f aca="false">IF(N76=0,"","Q ")</f>
        <v/>
      </c>
      <c r="R76" s="151" t="n">
        <f aca="false">LEN('Pedido e Cotação'!E86)-LEN(SUBSTITUTE('Pedido e Cotação'!E86,"X",""))</f>
        <v>0</v>
      </c>
      <c r="S76" s="151" t="str">
        <f aca="false">IF(R76=0,"","X ")</f>
        <v/>
      </c>
      <c r="T76" s="151" t="n">
        <f aca="false">LEN('Pedido e Cotação'!E86)-LEN(SUBSTITUTE('Pedido e Cotação'!E86,"Z",""))</f>
        <v>0</v>
      </c>
      <c r="U76" s="151" t="str">
        <f aca="false">IF(T76=0,"","Z ")</f>
        <v/>
      </c>
      <c r="V76" s="151" t="str">
        <f aca="false">IF(AND(U76="",S76="",Q76="",O76="",M76="",K76="",I76="",G76="",E76="",C76=""),"",0)</f>
        <v/>
      </c>
    </row>
    <row r="77" customFormat="false" ht="12.75" hidden="false" customHeight="false" outlineLevel="0" collapsed="false">
      <c r="B77" s="151" t="n">
        <f aca="false">LEN('Pedido e Cotação'!E87)-LEN(SUBSTITUTE('Pedido e Cotação'!E87,"E",""))</f>
        <v>0</v>
      </c>
      <c r="C77" s="151" t="str">
        <f aca="false">IF(B77=0,"","E ")</f>
        <v/>
      </c>
      <c r="D77" s="151" t="n">
        <f aca="false">LEN('Pedido e Cotação'!E87)-LEN(SUBSTITUTE('Pedido e Cotação'!E87,"F",""))</f>
        <v>0</v>
      </c>
      <c r="E77" s="151" t="str">
        <f aca="false">IF(D77=0,"","F ")</f>
        <v/>
      </c>
      <c r="F77" s="151" t="n">
        <f aca="false">LEN('Pedido e Cotação'!E87)-LEN(SUBSTITUTE('Pedido e Cotação'!E87,"J",""))</f>
        <v>0</v>
      </c>
      <c r="G77" s="151" t="str">
        <f aca="false">IF(F77=0,"","J ")</f>
        <v/>
      </c>
      <c r="H77" s="151" t="n">
        <f aca="false">LEN('Pedido e Cotação'!E87)-LEN(SUBSTITUTE('Pedido e Cotação'!E87,"L",""))</f>
        <v>0</v>
      </c>
      <c r="I77" s="151" t="str">
        <f aca="false">IF(H77=0,"","L ")</f>
        <v/>
      </c>
      <c r="J77" s="151" t="n">
        <f aca="false">LEN('Pedido e Cotação'!E87)-LEN(SUBSTITUTE('Pedido e Cotação'!E87,"O",""))</f>
        <v>0</v>
      </c>
      <c r="K77" s="151" t="str">
        <f aca="false">IF(J77=0,"","O ")</f>
        <v/>
      </c>
      <c r="L77" s="151" t="n">
        <f aca="false">LEN('Pedido e Cotação'!E87)-LEN(SUBSTITUTE('Pedido e Cotação'!E87,"P",""))</f>
        <v>0</v>
      </c>
      <c r="M77" s="151" t="str">
        <f aca="false">IF(L77=0,"","P ")</f>
        <v/>
      </c>
      <c r="N77" s="151" t="n">
        <f aca="false">LEN('Pedido e Cotação'!E87)-LEN(SUBSTITUTE('Pedido e Cotação'!E87,"Q",""))</f>
        <v>0</v>
      </c>
      <c r="O77" s="151" t="str">
        <f aca="false">IF(N77=0,"","Q ")</f>
        <v/>
      </c>
      <c r="R77" s="151" t="n">
        <f aca="false">LEN('Pedido e Cotação'!E87)-LEN(SUBSTITUTE('Pedido e Cotação'!E87,"X",""))</f>
        <v>0</v>
      </c>
      <c r="S77" s="151" t="str">
        <f aca="false">IF(R77=0,"","X ")</f>
        <v/>
      </c>
      <c r="T77" s="151" t="n">
        <f aca="false">LEN('Pedido e Cotação'!E87)-LEN(SUBSTITUTE('Pedido e Cotação'!E87,"Z",""))</f>
        <v>0</v>
      </c>
      <c r="U77" s="151" t="str">
        <f aca="false">IF(T77=0,"","Z ")</f>
        <v/>
      </c>
      <c r="V77" s="151" t="str">
        <f aca="false">IF(AND(U77="",S77="",Q77="",O77="",M77="",K77="",I77="",G77="",E77="",C77=""),"",0)</f>
        <v/>
      </c>
    </row>
    <row r="78" customFormat="false" ht="12.75" hidden="false" customHeight="false" outlineLevel="0" collapsed="false">
      <c r="B78" s="151" t="n">
        <f aca="false">LEN('Pedido e Cotação'!E88)-LEN(SUBSTITUTE('Pedido e Cotação'!E88,"E",""))</f>
        <v>0</v>
      </c>
      <c r="C78" s="151" t="str">
        <f aca="false">IF(B78=0,"","E ")</f>
        <v/>
      </c>
      <c r="D78" s="151" t="n">
        <f aca="false">LEN('Pedido e Cotação'!E88)-LEN(SUBSTITUTE('Pedido e Cotação'!E88,"F",""))</f>
        <v>0</v>
      </c>
      <c r="E78" s="151" t="str">
        <f aca="false">IF(D78=0,"","F ")</f>
        <v/>
      </c>
      <c r="F78" s="151" t="n">
        <f aca="false">LEN('Pedido e Cotação'!E88)-LEN(SUBSTITUTE('Pedido e Cotação'!E88,"J",""))</f>
        <v>0</v>
      </c>
      <c r="G78" s="151" t="str">
        <f aca="false">IF(F78=0,"","J ")</f>
        <v/>
      </c>
      <c r="H78" s="151" t="n">
        <f aca="false">LEN('Pedido e Cotação'!E88)-LEN(SUBSTITUTE('Pedido e Cotação'!E88,"L",""))</f>
        <v>0</v>
      </c>
      <c r="I78" s="151" t="str">
        <f aca="false">IF(H78=0,"","L ")</f>
        <v/>
      </c>
      <c r="J78" s="151" t="n">
        <f aca="false">LEN('Pedido e Cotação'!E88)-LEN(SUBSTITUTE('Pedido e Cotação'!E88,"O",""))</f>
        <v>0</v>
      </c>
      <c r="K78" s="151" t="str">
        <f aca="false">IF(J78=0,"","O ")</f>
        <v/>
      </c>
      <c r="L78" s="151" t="n">
        <f aca="false">LEN('Pedido e Cotação'!E88)-LEN(SUBSTITUTE('Pedido e Cotação'!E88,"P",""))</f>
        <v>0</v>
      </c>
      <c r="M78" s="151" t="str">
        <f aca="false">IF(L78=0,"","P ")</f>
        <v/>
      </c>
      <c r="N78" s="151" t="n">
        <f aca="false">LEN('Pedido e Cotação'!E88)-LEN(SUBSTITUTE('Pedido e Cotação'!E88,"Q",""))</f>
        <v>0</v>
      </c>
      <c r="O78" s="151" t="str">
        <f aca="false">IF(N78=0,"","Q ")</f>
        <v/>
      </c>
      <c r="R78" s="151" t="n">
        <f aca="false">LEN('Pedido e Cotação'!E88)-LEN(SUBSTITUTE('Pedido e Cotação'!E88,"X",""))</f>
        <v>0</v>
      </c>
      <c r="S78" s="151" t="str">
        <f aca="false">IF(R78=0,"","X ")</f>
        <v/>
      </c>
      <c r="T78" s="151" t="n">
        <f aca="false">LEN('Pedido e Cotação'!E88)-LEN(SUBSTITUTE('Pedido e Cotação'!E88,"Z",""))</f>
        <v>0</v>
      </c>
      <c r="U78" s="151" t="str">
        <f aca="false">IF(T78=0,"","Z ")</f>
        <v/>
      </c>
      <c r="V78" s="151" t="str">
        <f aca="false">IF(AND(U78="",S78="",Q78="",O78="",M78="",K78="",I78="",G78="",E78="",C78=""),"",0)</f>
        <v/>
      </c>
    </row>
    <row r="79" customFormat="false" ht="12.75" hidden="false" customHeight="false" outlineLevel="0" collapsed="false">
      <c r="B79" s="151" t="n">
        <f aca="false">LEN('Pedido e Cotação'!E89)-LEN(SUBSTITUTE('Pedido e Cotação'!E89,"E",""))</f>
        <v>0</v>
      </c>
      <c r="C79" s="151" t="str">
        <f aca="false">IF(B79=0,"","E ")</f>
        <v/>
      </c>
      <c r="D79" s="151" t="n">
        <f aca="false">LEN('Pedido e Cotação'!E89)-LEN(SUBSTITUTE('Pedido e Cotação'!E89,"F",""))</f>
        <v>0</v>
      </c>
      <c r="E79" s="151" t="str">
        <f aca="false">IF(D79=0,"","F ")</f>
        <v/>
      </c>
      <c r="F79" s="151" t="n">
        <f aca="false">LEN('Pedido e Cotação'!E89)-LEN(SUBSTITUTE('Pedido e Cotação'!E89,"J",""))</f>
        <v>0</v>
      </c>
      <c r="G79" s="151" t="str">
        <f aca="false">IF(F79=0,"","J ")</f>
        <v/>
      </c>
      <c r="H79" s="151" t="n">
        <f aca="false">LEN('Pedido e Cotação'!E89)-LEN(SUBSTITUTE('Pedido e Cotação'!E89,"L",""))</f>
        <v>0</v>
      </c>
      <c r="I79" s="151" t="str">
        <f aca="false">IF(H79=0,"","L ")</f>
        <v/>
      </c>
      <c r="J79" s="151" t="n">
        <f aca="false">LEN('Pedido e Cotação'!E89)-LEN(SUBSTITUTE('Pedido e Cotação'!E89,"O",""))</f>
        <v>0</v>
      </c>
      <c r="K79" s="151" t="str">
        <f aca="false">IF(J79=0,"","O ")</f>
        <v/>
      </c>
      <c r="L79" s="151" t="n">
        <f aca="false">LEN('Pedido e Cotação'!E89)-LEN(SUBSTITUTE('Pedido e Cotação'!E89,"P",""))</f>
        <v>0</v>
      </c>
      <c r="M79" s="151" t="str">
        <f aca="false">IF(L79=0,"","P ")</f>
        <v/>
      </c>
      <c r="N79" s="151" t="n">
        <f aca="false">LEN('Pedido e Cotação'!E89)-LEN(SUBSTITUTE('Pedido e Cotação'!E89,"Q",""))</f>
        <v>0</v>
      </c>
      <c r="O79" s="151" t="str">
        <f aca="false">IF(N79=0,"","Q ")</f>
        <v/>
      </c>
      <c r="R79" s="151" t="n">
        <f aca="false">LEN('Pedido e Cotação'!E89)-LEN(SUBSTITUTE('Pedido e Cotação'!E89,"X",""))</f>
        <v>0</v>
      </c>
      <c r="S79" s="151" t="str">
        <f aca="false">IF(R79=0,"","X ")</f>
        <v/>
      </c>
      <c r="T79" s="151" t="n">
        <f aca="false">LEN('Pedido e Cotação'!E89)-LEN(SUBSTITUTE('Pedido e Cotação'!E89,"Z",""))</f>
        <v>0</v>
      </c>
      <c r="U79" s="151" t="str">
        <f aca="false">IF(T79=0,"","Z ")</f>
        <v/>
      </c>
      <c r="V79" s="151" t="str">
        <f aca="false">IF(AND(U79="",S79="",Q79="",O79="",M79="",K79="",I79="",G79="",E79="",C79=""),"",0)</f>
        <v/>
      </c>
    </row>
    <row r="80" customFormat="false" ht="12.75" hidden="false" customHeight="false" outlineLevel="0" collapsed="false">
      <c r="B80" s="151" t="n">
        <f aca="false">LEN('Pedido e Cotação'!E90)-LEN(SUBSTITUTE('Pedido e Cotação'!E90,"E",""))</f>
        <v>0</v>
      </c>
      <c r="C80" s="151" t="str">
        <f aca="false">IF(B80=0,"","E ")</f>
        <v/>
      </c>
      <c r="D80" s="151" t="n">
        <f aca="false">LEN('Pedido e Cotação'!E90)-LEN(SUBSTITUTE('Pedido e Cotação'!E90,"F",""))</f>
        <v>0</v>
      </c>
      <c r="E80" s="151" t="str">
        <f aca="false">IF(D80=0,"","F ")</f>
        <v/>
      </c>
      <c r="F80" s="151" t="n">
        <f aca="false">LEN('Pedido e Cotação'!E90)-LEN(SUBSTITUTE('Pedido e Cotação'!E90,"J",""))</f>
        <v>0</v>
      </c>
      <c r="G80" s="151" t="str">
        <f aca="false">IF(F80=0,"","J ")</f>
        <v/>
      </c>
      <c r="H80" s="151" t="n">
        <f aca="false">LEN('Pedido e Cotação'!E90)-LEN(SUBSTITUTE('Pedido e Cotação'!E90,"L",""))</f>
        <v>0</v>
      </c>
      <c r="I80" s="151" t="str">
        <f aca="false">IF(H80=0,"","L ")</f>
        <v/>
      </c>
      <c r="J80" s="151" t="n">
        <f aca="false">LEN('Pedido e Cotação'!E90)-LEN(SUBSTITUTE('Pedido e Cotação'!E90,"O",""))</f>
        <v>0</v>
      </c>
      <c r="K80" s="151" t="str">
        <f aca="false">IF(J80=0,"","O ")</f>
        <v/>
      </c>
      <c r="L80" s="151" t="n">
        <f aca="false">LEN('Pedido e Cotação'!E90)-LEN(SUBSTITUTE('Pedido e Cotação'!E90,"P",""))</f>
        <v>0</v>
      </c>
      <c r="M80" s="151" t="str">
        <f aca="false">IF(L80=0,"","P ")</f>
        <v/>
      </c>
      <c r="N80" s="151" t="n">
        <f aca="false">LEN('Pedido e Cotação'!E90)-LEN(SUBSTITUTE('Pedido e Cotação'!E90,"Q",""))</f>
        <v>0</v>
      </c>
      <c r="O80" s="151" t="str">
        <f aca="false">IF(N80=0,"","Q ")</f>
        <v/>
      </c>
      <c r="R80" s="151" t="n">
        <f aca="false">LEN('Pedido e Cotação'!E90)-LEN(SUBSTITUTE('Pedido e Cotação'!E90,"X",""))</f>
        <v>0</v>
      </c>
      <c r="S80" s="151" t="str">
        <f aca="false">IF(R80=0,"","X ")</f>
        <v/>
      </c>
      <c r="T80" s="151" t="n">
        <f aca="false">LEN('Pedido e Cotação'!E90)-LEN(SUBSTITUTE('Pedido e Cotação'!E90,"Z",""))</f>
        <v>0</v>
      </c>
      <c r="U80" s="151" t="str">
        <f aca="false">IF(T80=0,"","Z ")</f>
        <v/>
      </c>
      <c r="V80" s="151" t="str">
        <f aca="false">IF(AND(U80="",S80="",Q80="",O80="",M80="",K80="",I80="",G80="",E80="",C80=""),"",0)</f>
        <v/>
      </c>
    </row>
    <row r="81" customFormat="false" ht="12.75" hidden="false" customHeight="false" outlineLevel="0" collapsed="false">
      <c r="B81" s="151" t="n">
        <f aca="false">LEN('Pedido e Cotação'!E91)-LEN(SUBSTITUTE('Pedido e Cotação'!E91,"E",""))</f>
        <v>0</v>
      </c>
      <c r="C81" s="151" t="str">
        <f aca="false">IF(B81=0,"","E ")</f>
        <v/>
      </c>
      <c r="D81" s="151" t="n">
        <f aca="false">LEN('Pedido e Cotação'!E91)-LEN(SUBSTITUTE('Pedido e Cotação'!E91,"F",""))</f>
        <v>0</v>
      </c>
      <c r="E81" s="151" t="str">
        <f aca="false">IF(D81=0,"","F ")</f>
        <v/>
      </c>
      <c r="F81" s="151" t="n">
        <f aca="false">LEN('Pedido e Cotação'!E91)-LEN(SUBSTITUTE('Pedido e Cotação'!E91,"J",""))</f>
        <v>0</v>
      </c>
      <c r="G81" s="151" t="str">
        <f aca="false">IF(F81=0,"","J ")</f>
        <v/>
      </c>
      <c r="H81" s="151" t="n">
        <f aca="false">LEN('Pedido e Cotação'!E91)-LEN(SUBSTITUTE('Pedido e Cotação'!E91,"L",""))</f>
        <v>0</v>
      </c>
      <c r="I81" s="151" t="str">
        <f aca="false">IF(H81=0,"","L ")</f>
        <v/>
      </c>
      <c r="J81" s="151" t="n">
        <f aca="false">LEN('Pedido e Cotação'!E91)-LEN(SUBSTITUTE('Pedido e Cotação'!E91,"O",""))</f>
        <v>0</v>
      </c>
      <c r="K81" s="151" t="str">
        <f aca="false">IF(J81=0,"","O ")</f>
        <v/>
      </c>
      <c r="L81" s="151" t="n">
        <f aca="false">LEN('Pedido e Cotação'!E91)-LEN(SUBSTITUTE('Pedido e Cotação'!E91,"P",""))</f>
        <v>0</v>
      </c>
      <c r="M81" s="151" t="str">
        <f aca="false">IF(L81=0,"","P ")</f>
        <v/>
      </c>
      <c r="N81" s="151" t="n">
        <f aca="false">LEN('Pedido e Cotação'!E91)-LEN(SUBSTITUTE('Pedido e Cotação'!E91,"Q",""))</f>
        <v>0</v>
      </c>
      <c r="O81" s="151" t="str">
        <f aca="false">IF(N81=0,"","Q ")</f>
        <v/>
      </c>
      <c r="R81" s="151" t="n">
        <f aca="false">LEN('Pedido e Cotação'!E91)-LEN(SUBSTITUTE('Pedido e Cotação'!E91,"X",""))</f>
        <v>0</v>
      </c>
      <c r="S81" s="151" t="str">
        <f aca="false">IF(R81=0,"","X ")</f>
        <v/>
      </c>
      <c r="T81" s="151" t="n">
        <f aca="false">LEN('Pedido e Cotação'!E91)-LEN(SUBSTITUTE('Pedido e Cotação'!E91,"Z",""))</f>
        <v>0</v>
      </c>
      <c r="U81" s="151" t="str">
        <f aca="false">IF(T81=0,"","Z ")</f>
        <v/>
      </c>
      <c r="V81" s="151" t="str">
        <f aca="false">IF(AND(U81="",S81="",Q81="",O81="",M81="",K81="",I81="",G81="",E81="",C81=""),"",0)</f>
        <v/>
      </c>
    </row>
    <row r="82" customFormat="false" ht="12.75" hidden="false" customHeight="false" outlineLevel="0" collapsed="false">
      <c r="B82" s="151" t="n">
        <f aca="false">LEN('Pedido e Cotação'!E92)-LEN(SUBSTITUTE('Pedido e Cotação'!E92,"E",""))</f>
        <v>0</v>
      </c>
      <c r="C82" s="151" t="str">
        <f aca="false">IF(B82=0,"","E ")</f>
        <v/>
      </c>
      <c r="D82" s="151" t="n">
        <f aca="false">LEN('Pedido e Cotação'!E92)-LEN(SUBSTITUTE('Pedido e Cotação'!E92,"F",""))</f>
        <v>0</v>
      </c>
      <c r="E82" s="151" t="str">
        <f aca="false">IF(D82=0,"","F ")</f>
        <v/>
      </c>
      <c r="F82" s="151" t="n">
        <f aca="false">LEN('Pedido e Cotação'!E92)-LEN(SUBSTITUTE('Pedido e Cotação'!E92,"J",""))</f>
        <v>0</v>
      </c>
      <c r="G82" s="151" t="str">
        <f aca="false">IF(F82=0,"","J ")</f>
        <v/>
      </c>
      <c r="H82" s="151" t="n">
        <f aca="false">LEN('Pedido e Cotação'!E92)-LEN(SUBSTITUTE('Pedido e Cotação'!E92,"L",""))</f>
        <v>0</v>
      </c>
      <c r="I82" s="151" t="str">
        <f aca="false">IF(H82=0,"","L ")</f>
        <v/>
      </c>
      <c r="J82" s="151" t="n">
        <f aca="false">LEN('Pedido e Cotação'!E92)-LEN(SUBSTITUTE('Pedido e Cotação'!E92,"O",""))</f>
        <v>0</v>
      </c>
      <c r="K82" s="151" t="str">
        <f aca="false">IF(J82=0,"","O ")</f>
        <v/>
      </c>
      <c r="L82" s="151" t="n">
        <f aca="false">LEN('Pedido e Cotação'!E92)-LEN(SUBSTITUTE('Pedido e Cotação'!E92,"P",""))</f>
        <v>0</v>
      </c>
      <c r="M82" s="151" t="str">
        <f aca="false">IF(L82=0,"","P ")</f>
        <v/>
      </c>
      <c r="N82" s="151" t="n">
        <f aca="false">LEN('Pedido e Cotação'!E92)-LEN(SUBSTITUTE('Pedido e Cotação'!E92,"Q",""))</f>
        <v>0</v>
      </c>
      <c r="O82" s="151" t="str">
        <f aca="false">IF(N82=0,"","Q ")</f>
        <v/>
      </c>
      <c r="R82" s="151" t="n">
        <f aca="false">LEN('Pedido e Cotação'!E92)-LEN(SUBSTITUTE('Pedido e Cotação'!E92,"X",""))</f>
        <v>0</v>
      </c>
      <c r="S82" s="151" t="str">
        <f aca="false">IF(R82=0,"","X ")</f>
        <v/>
      </c>
      <c r="T82" s="151" t="n">
        <f aca="false">LEN('Pedido e Cotação'!E92)-LEN(SUBSTITUTE('Pedido e Cotação'!E92,"Z",""))</f>
        <v>0</v>
      </c>
      <c r="U82" s="151" t="str">
        <f aca="false">IF(T82=0,"","Z ")</f>
        <v/>
      </c>
      <c r="V82" s="151" t="str">
        <f aca="false">IF(AND(U82="",S82="",Q82="",O82="",M82="",K82="",I82="",G82="",E82="",C82=""),"",0)</f>
        <v/>
      </c>
    </row>
    <row r="83" customFormat="false" ht="12.75" hidden="false" customHeight="false" outlineLevel="0" collapsed="false">
      <c r="B83" s="151" t="n">
        <f aca="false">LEN('Pedido e Cotação'!E93)-LEN(SUBSTITUTE('Pedido e Cotação'!E93,"E",""))</f>
        <v>0</v>
      </c>
      <c r="C83" s="151" t="str">
        <f aca="false">IF(B83=0,"","E ")</f>
        <v/>
      </c>
      <c r="D83" s="151" t="n">
        <f aca="false">LEN('Pedido e Cotação'!E93)-LEN(SUBSTITUTE('Pedido e Cotação'!E93,"F",""))</f>
        <v>0</v>
      </c>
      <c r="E83" s="151" t="str">
        <f aca="false">IF(D83=0,"","F ")</f>
        <v/>
      </c>
      <c r="F83" s="151" t="n">
        <f aca="false">LEN('Pedido e Cotação'!E93)-LEN(SUBSTITUTE('Pedido e Cotação'!E93,"J",""))</f>
        <v>0</v>
      </c>
      <c r="G83" s="151" t="str">
        <f aca="false">IF(F83=0,"","J ")</f>
        <v/>
      </c>
      <c r="H83" s="151" t="n">
        <f aca="false">LEN('Pedido e Cotação'!E93)-LEN(SUBSTITUTE('Pedido e Cotação'!E93,"L",""))</f>
        <v>0</v>
      </c>
      <c r="I83" s="151" t="str">
        <f aca="false">IF(H83=0,"","L ")</f>
        <v/>
      </c>
      <c r="J83" s="151" t="n">
        <f aca="false">LEN('Pedido e Cotação'!E93)-LEN(SUBSTITUTE('Pedido e Cotação'!E93,"O",""))</f>
        <v>0</v>
      </c>
      <c r="K83" s="151" t="str">
        <f aca="false">IF(J83=0,"","O ")</f>
        <v/>
      </c>
      <c r="L83" s="151" t="n">
        <f aca="false">LEN('Pedido e Cotação'!E93)-LEN(SUBSTITUTE('Pedido e Cotação'!E93,"P",""))</f>
        <v>0</v>
      </c>
      <c r="M83" s="151" t="str">
        <f aca="false">IF(L83=0,"","P ")</f>
        <v/>
      </c>
      <c r="N83" s="151" t="n">
        <f aca="false">LEN('Pedido e Cotação'!E93)-LEN(SUBSTITUTE('Pedido e Cotação'!E93,"Q",""))</f>
        <v>0</v>
      </c>
      <c r="O83" s="151" t="str">
        <f aca="false">IF(N83=0,"","Q ")</f>
        <v/>
      </c>
      <c r="R83" s="151" t="n">
        <f aca="false">LEN('Pedido e Cotação'!E93)-LEN(SUBSTITUTE('Pedido e Cotação'!E93,"X",""))</f>
        <v>0</v>
      </c>
      <c r="S83" s="151" t="str">
        <f aca="false">IF(R83=0,"","X ")</f>
        <v/>
      </c>
      <c r="T83" s="151" t="n">
        <f aca="false">LEN('Pedido e Cotação'!E93)-LEN(SUBSTITUTE('Pedido e Cotação'!E93,"Z",""))</f>
        <v>0</v>
      </c>
      <c r="U83" s="151" t="str">
        <f aca="false">IF(T83=0,"","Z ")</f>
        <v/>
      </c>
      <c r="V83" s="151" t="str">
        <f aca="false">IF(AND(U83="",S83="",Q83="",O83="",M83="",K83="",I83="",G83="",E83="",C83=""),"",0)</f>
        <v/>
      </c>
    </row>
    <row r="84" customFormat="false" ht="12.75" hidden="false" customHeight="false" outlineLevel="0" collapsed="false">
      <c r="B84" s="151" t="n">
        <f aca="false">LEN('Pedido e Cotação'!E94)-LEN(SUBSTITUTE('Pedido e Cotação'!E94,"E",""))</f>
        <v>0</v>
      </c>
      <c r="C84" s="151" t="str">
        <f aca="false">IF(B84=0,"","E ")</f>
        <v/>
      </c>
      <c r="D84" s="151" t="n">
        <f aca="false">LEN('Pedido e Cotação'!E94)-LEN(SUBSTITUTE('Pedido e Cotação'!E94,"F",""))</f>
        <v>0</v>
      </c>
      <c r="E84" s="151" t="str">
        <f aca="false">IF(D84=0,"","F ")</f>
        <v/>
      </c>
      <c r="F84" s="151" t="n">
        <f aca="false">LEN('Pedido e Cotação'!E94)-LEN(SUBSTITUTE('Pedido e Cotação'!E94,"J",""))</f>
        <v>0</v>
      </c>
      <c r="G84" s="151" t="str">
        <f aca="false">IF(F84=0,"","J ")</f>
        <v/>
      </c>
      <c r="H84" s="151" t="n">
        <f aca="false">LEN('Pedido e Cotação'!E94)-LEN(SUBSTITUTE('Pedido e Cotação'!E94,"L",""))</f>
        <v>0</v>
      </c>
      <c r="I84" s="151" t="str">
        <f aca="false">IF(H84=0,"","L ")</f>
        <v/>
      </c>
      <c r="J84" s="151" t="n">
        <f aca="false">LEN('Pedido e Cotação'!E94)-LEN(SUBSTITUTE('Pedido e Cotação'!E94,"O",""))</f>
        <v>0</v>
      </c>
      <c r="K84" s="151" t="str">
        <f aca="false">IF(J84=0,"","O ")</f>
        <v/>
      </c>
      <c r="L84" s="151" t="n">
        <f aca="false">LEN('Pedido e Cotação'!E94)-LEN(SUBSTITUTE('Pedido e Cotação'!E94,"P",""))</f>
        <v>0</v>
      </c>
      <c r="M84" s="151" t="str">
        <f aca="false">IF(L84=0,"","P ")</f>
        <v/>
      </c>
      <c r="N84" s="151" t="n">
        <f aca="false">LEN('Pedido e Cotação'!E94)-LEN(SUBSTITUTE('Pedido e Cotação'!E94,"Q",""))</f>
        <v>0</v>
      </c>
      <c r="O84" s="151" t="str">
        <f aca="false">IF(N84=0,"","Q ")</f>
        <v/>
      </c>
      <c r="R84" s="151" t="n">
        <f aca="false">LEN('Pedido e Cotação'!E94)-LEN(SUBSTITUTE('Pedido e Cotação'!E94,"X",""))</f>
        <v>0</v>
      </c>
      <c r="S84" s="151" t="str">
        <f aca="false">IF(R84=0,"","X ")</f>
        <v/>
      </c>
      <c r="T84" s="151" t="n">
        <f aca="false">LEN('Pedido e Cotação'!E94)-LEN(SUBSTITUTE('Pedido e Cotação'!E94,"Z",""))</f>
        <v>0</v>
      </c>
      <c r="U84" s="151" t="str">
        <f aca="false">IF(T84=0,"","Z ")</f>
        <v/>
      </c>
      <c r="V84" s="151" t="str">
        <f aca="false">IF(AND(U84="",S84="",Q84="",O84="",M84="",K84="",I84="",G84="",E84="",C84=""),"",0)</f>
        <v/>
      </c>
    </row>
    <row r="85" customFormat="false" ht="12.75" hidden="false" customHeight="false" outlineLevel="0" collapsed="false">
      <c r="B85" s="151" t="n">
        <f aca="false">LEN('Pedido e Cotação'!E95)-LEN(SUBSTITUTE('Pedido e Cotação'!E95,"E",""))</f>
        <v>0</v>
      </c>
      <c r="C85" s="151" t="str">
        <f aca="false">IF(B85=0,"","E ")</f>
        <v/>
      </c>
      <c r="D85" s="151" t="n">
        <f aca="false">LEN('Pedido e Cotação'!E95)-LEN(SUBSTITUTE('Pedido e Cotação'!E95,"F",""))</f>
        <v>0</v>
      </c>
      <c r="E85" s="151" t="str">
        <f aca="false">IF(D85=0,"","F ")</f>
        <v/>
      </c>
      <c r="F85" s="151" t="n">
        <f aca="false">LEN('Pedido e Cotação'!E95)-LEN(SUBSTITUTE('Pedido e Cotação'!E95,"J",""))</f>
        <v>0</v>
      </c>
      <c r="G85" s="151" t="str">
        <f aca="false">IF(F85=0,"","J ")</f>
        <v/>
      </c>
      <c r="H85" s="151" t="n">
        <f aca="false">LEN('Pedido e Cotação'!E95)-LEN(SUBSTITUTE('Pedido e Cotação'!E95,"L",""))</f>
        <v>0</v>
      </c>
      <c r="I85" s="151" t="str">
        <f aca="false">IF(H85=0,"","L ")</f>
        <v/>
      </c>
      <c r="J85" s="151" t="n">
        <f aca="false">LEN('Pedido e Cotação'!E95)-LEN(SUBSTITUTE('Pedido e Cotação'!E95,"O",""))</f>
        <v>0</v>
      </c>
      <c r="K85" s="151" t="str">
        <f aca="false">IF(J85=0,"","O ")</f>
        <v/>
      </c>
      <c r="L85" s="151" t="n">
        <f aca="false">LEN('Pedido e Cotação'!E95)-LEN(SUBSTITUTE('Pedido e Cotação'!E95,"P",""))</f>
        <v>0</v>
      </c>
      <c r="M85" s="151" t="str">
        <f aca="false">IF(L85=0,"","P ")</f>
        <v/>
      </c>
      <c r="N85" s="151" t="n">
        <f aca="false">LEN('Pedido e Cotação'!E95)-LEN(SUBSTITUTE('Pedido e Cotação'!E95,"Q",""))</f>
        <v>0</v>
      </c>
      <c r="O85" s="151" t="str">
        <f aca="false">IF(N85=0,"","Q ")</f>
        <v/>
      </c>
      <c r="R85" s="151" t="n">
        <f aca="false">LEN('Pedido e Cotação'!E95)-LEN(SUBSTITUTE('Pedido e Cotação'!E95,"X",""))</f>
        <v>0</v>
      </c>
      <c r="S85" s="151" t="str">
        <f aca="false">IF(R85=0,"","X ")</f>
        <v/>
      </c>
      <c r="T85" s="151" t="n">
        <f aca="false">LEN('Pedido e Cotação'!E95)-LEN(SUBSTITUTE('Pedido e Cotação'!E95,"Z",""))</f>
        <v>0</v>
      </c>
      <c r="U85" s="151" t="str">
        <f aca="false">IF(T85=0,"","Z ")</f>
        <v/>
      </c>
      <c r="V85" s="151" t="str">
        <f aca="false">IF(AND(U85="",S85="",Q85="",O85="",M85="",K85="",I85="",G85="",E85="",C85=""),"",0)</f>
        <v/>
      </c>
    </row>
    <row r="86" customFormat="false" ht="12.75" hidden="false" customHeight="false" outlineLevel="0" collapsed="false">
      <c r="B86" s="151" t="n">
        <f aca="false">LEN('Pedido e Cotação'!E96)-LEN(SUBSTITUTE('Pedido e Cotação'!E96,"E",""))</f>
        <v>0</v>
      </c>
      <c r="C86" s="151" t="str">
        <f aca="false">IF(B86=0,"","E ")</f>
        <v/>
      </c>
      <c r="D86" s="151" t="n">
        <f aca="false">LEN('Pedido e Cotação'!E96)-LEN(SUBSTITUTE('Pedido e Cotação'!E96,"F",""))</f>
        <v>0</v>
      </c>
      <c r="E86" s="151" t="str">
        <f aca="false">IF(D86=0,"","F ")</f>
        <v/>
      </c>
      <c r="F86" s="151" t="n">
        <f aca="false">LEN('Pedido e Cotação'!E96)-LEN(SUBSTITUTE('Pedido e Cotação'!E96,"J",""))</f>
        <v>0</v>
      </c>
      <c r="G86" s="151" t="str">
        <f aca="false">IF(F86=0,"","J ")</f>
        <v/>
      </c>
      <c r="H86" s="151" t="n">
        <f aca="false">LEN('Pedido e Cotação'!E96)-LEN(SUBSTITUTE('Pedido e Cotação'!E96,"L",""))</f>
        <v>0</v>
      </c>
      <c r="I86" s="151" t="str">
        <f aca="false">IF(H86=0,"","L ")</f>
        <v/>
      </c>
      <c r="J86" s="151" t="n">
        <f aca="false">LEN('Pedido e Cotação'!E96)-LEN(SUBSTITUTE('Pedido e Cotação'!E96,"O",""))</f>
        <v>0</v>
      </c>
      <c r="K86" s="151" t="str">
        <f aca="false">IF(J86=0,"","O ")</f>
        <v/>
      </c>
      <c r="L86" s="151" t="n">
        <f aca="false">LEN('Pedido e Cotação'!E96)-LEN(SUBSTITUTE('Pedido e Cotação'!E96,"P",""))</f>
        <v>0</v>
      </c>
      <c r="M86" s="151" t="str">
        <f aca="false">IF(L86=0,"","P ")</f>
        <v/>
      </c>
      <c r="N86" s="151" t="n">
        <f aca="false">LEN('Pedido e Cotação'!E96)-LEN(SUBSTITUTE('Pedido e Cotação'!E96,"Q",""))</f>
        <v>0</v>
      </c>
      <c r="O86" s="151" t="str">
        <f aca="false">IF(N86=0,"","Q ")</f>
        <v/>
      </c>
      <c r="R86" s="151" t="n">
        <f aca="false">LEN('Pedido e Cotação'!E96)-LEN(SUBSTITUTE('Pedido e Cotação'!E96,"X",""))</f>
        <v>0</v>
      </c>
      <c r="S86" s="151" t="str">
        <f aca="false">IF(R86=0,"","X ")</f>
        <v/>
      </c>
      <c r="T86" s="151" t="n">
        <f aca="false">LEN('Pedido e Cotação'!E96)-LEN(SUBSTITUTE('Pedido e Cotação'!E96,"Z",""))</f>
        <v>0</v>
      </c>
      <c r="U86" s="151" t="str">
        <f aca="false">IF(T86=0,"","Z ")</f>
        <v/>
      </c>
      <c r="V86" s="151" t="str">
        <f aca="false">IF(AND(U86="",S86="",Q86="",O86="",M86="",K86="",I86="",G86="",E86="",C86=""),"",0)</f>
        <v/>
      </c>
    </row>
    <row r="87" customFormat="false" ht="12.75" hidden="false" customHeight="false" outlineLevel="0" collapsed="false">
      <c r="B87" s="151" t="n">
        <f aca="false">LEN('Pedido e Cotação'!E97)-LEN(SUBSTITUTE('Pedido e Cotação'!E97,"E",""))</f>
        <v>0</v>
      </c>
      <c r="C87" s="151" t="str">
        <f aca="false">IF(B87=0,"","E ")</f>
        <v/>
      </c>
      <c r="D87" s="151" t="n">
        <f aca="false">LEN('Pedido e Cotação'!E97)-LEN(SUBSTITUTE('Pedido e Cotação'!E97,"F",""))</f>
        <v>0</v>
      </c>
      <c r="E87" s="151" t="str">
        <f aca="false">IF(D87=0,"","F ")</f>
        <v/>
      </c>
      <c r="F87" s="151" t="n">
        <f aca="false">LEN('Pedido e Cotação'!E97)-LEN(SUBSTITUTE('Pedido e Cotação'!E97,"J",""))</f>
        <v>0</v>
      </c>
      <c r="G87" s="151" t="str">
        <f aca="false">IF(F87=0,"","J ")</f>
        <v/>
      </c>
      <c r="H87" s="151" t="n">
        <f aca="false">LEN('Pedido e Cotação'!E97)-LEN(SUBSTITUTE('Pedido e Cotação'!E97,"L",""))</f>
        <v>0</v>
      </c>
      <c r="I87" s="151" t="str">
        <f aca="false">IF(H87=0,"","L ")</f>
        <v/>
      </c>
      <c r="J87" s="151" t="n">
        <f aca="false">LEN('Pedido e Cotação'!E97)-LEN(SUBSTITUTE('Pedido e Cotação'!E97,"O",""))</f>
        <v>0</v>
      </c>
      <c r="K87" s="151" t="str">
        <f aca="false">IF(J87=0,"","O ")</f>
        <v/>
      </c>
      <c r="L87" s="151" t="n">
        <f aca="false">LEN('Pedido e Cotação'!E97)-LEN(SUBSTITUTE('Pedido e Cotação'!E97,"P",""))</f>
        <v>0</v>
      </c>
      <c r="M87" s="151" t="str">
        <f aca="false">IF(L87=0,"","P ")</f>
        <v/>
      </c>
      <c r="N87" s="151" t="n">
        <f aca="false">LEN('Pedido e Cotação'!E97)-LEN(SUBSTITUTE('Pedido e Cotação'!E97,"Q",""))</f>
        <v>0</v>
      </c>
      <c r="O87" s="151" t="str">
        <f aca="false">IF(N87=0,"","Q ")</f>
        <v/>
      </c>
      <c r="R87" s="151" t="n">
        <f aca="false">LEN('Pedido e Cotação'!E97)-LEN(SUBSTITUTE('Pedido e Cotação'!E97,"X",""))</f>
        <v>0</v>
      </c>
      <c r="S87" s="151" t="str">
        <f aca="false">IF(R87=0,"","X ")</f>
        <v/>
      </c>
      <c r="T87" s="151" t="n">
        <f aca="false">LEN('Pedido e Cotação'!E97)-LEN(SUBSTITUTE('Pedido e Cotação'!E97,"Z",""))</f>
        <v>0</v>
      </c>
      <c r="U87" s="151" t="str">
        <f aca="false">IF(T87=0,"","Z ")</f>
        <v/>
      </c>
      <c r="V87" s="151" t="str">
        <f aca="false">IF(AND(U87="",S87="",Q87="",O87="",M87="",K87="",I87="",G87="",E87="",C87=""),"",0)</f>
        <v/>
      </c>
    </row>
    <row r="88" customFormat="false" ht="12.75" hidden="false" customHeight="false" outlineLevel="0" collapsed="false">
      <c r="B88" s="151" t="n">
        <f aca="false">LEN('Pedido e Cotação'!E98)-LEN(SUBSTITUTE('Pedido e Cotação'!E98,"E",""))</f>
        <v>0</v>
      </c>
      <c r="C88" s="151" t="str">
        <f aca="false">IF(B88=0,"","E ")</f>
        <v/>
      </c>
      <c r="D88" s="151" t="n">
        <f aca="false">LEN('Pedido e Cotação'!E98)-LEN(SUBSTITUTE('Pedido e Cotação'!E98,"F",""))</f>
        <v>0</v>
      </c>
      <c r="E88" s="151" t="str">
        <f aca="false">IF(D88=0,"","F ")</f>
        <v/>
      </c>
      <c r="F88" s="151" t="n">
        <f aca="false">LEN('Pedido e Cotação'!E98)-LEN(SUBSTITUTE('Pedido e Cotação'!E98,"J",""))</f>
        <v>0</v>
      </c>
      <c r="G88" s="151" t="str">
        <f aca="false">IF(F88=0,"","J ")</f>
        <v/>
      </c>
      <c r="H88" s="151" t="n">
        <f aca="false">LEN('Pedido e Cotação'!E98)-LEN(SUBSTITUTE('Pedido e Cotação'!E98,"L",""))</f>
        <v>0</v>
      </c>
      <c r="I88" s="151" t="str">
        <f aca="false">IF(H88=0,"","L ")</f>
        <v/>
      </c>
      <c r="J88" s="151" t="n">
        <f aca="false">LEN('Pedido e Cotação'!E98)-LEN(SUBSTITUTE('Pedido e Cotação'!E98,"O",""))</f>
        <v>0</v>
      </c>
      <c r="K88" s="151" t="str">
        <f aca="false">IF(J88=0,"","O ")</f>
        <v/>
      </c>
      <c r="L88" s="151" t="n">
        <f aca="false">LEN('Pedido e Cotação'!E98)-LEN(SUBSTITUTE('Pedido e Cotação'!E98,"P",""))</f>
        <v>0</v>
      </c>
      <c r="M88" s="151" t="str">
        <f aca="false">IF(L88=0,"","P ")</f>
        <v/>
      </c>
      <c r="N88" s="151" t="n">
        <f aca="false">LEN('Pedido e Cotação'!E98)-LEN(SUBSTITUTE('Pedido e Cotação'!E98,"Q",""))</f>
        <v>0</v>
      </c>
      <c r="O88" s="151" t="str">
        <f aca="false">IF(N88=0,"","Q ")</f>
        <v/>
      </c>
      <c r="R88" s="151" t="n">
        <f aca="false">LEN('Pedido e Cotação'!E98)-LEN(SUBSTITUTE('Pedido e Cotação'!E98,"X",""))</f>
        <v>0</v>
      </c>
      <c r="S88" s="151" t="str">
        <f aca="false">IF(R88=0,"","X ")</f>
        <v/>
      </c>
      <c r="T88" s="151" t="n">
        <f aca="false">LEN('Pedido e Cotação'!E98)-LEN(SUBSTITUTE('Pedido e Cotação'!E98,"Z",""))</f>
        <v>0</v>
      </c>
      <c r="U88" s="151" t="str">
        <f aca="false">IF(T88=0,"","Z ")</f>
        <v/>
      </c>
      <c r="V88" s="151" t="str">
        <f aca="false">IF(AND(U88="",S88="",Q88="",O88="",M88="",K88="",I88="",G88="",E88="",C88=""),"",0)</f>
        <v/>
      </c>
    </row>
    <row r="89" customFormat="false" ht="12.75" hidden="false" customHeight="false" outlineLevel="0" collapsed="false">
      <c r="B89" s="151" t="n">
        <f aca="false">LEN('Pedido e Cotação'!E99)-LEN(SUBSTITUTE('Pedido e Cotação'!E99,"E",""))</f>
        <v>0</v>
      </c>
      <c r="C89" s="151" t="str">
        <f aca="false">IF(B89=0,"","E ")</f>
        <v/>
      </c>
      <c r="D89" s="151" t="n">
        <f aca="false">LEN('Pedido e Cotação'!E99)-LEN(SUBSTITUTE('Pedido e Cotação'!E99,"F",""))</f>
        <v>0</v>
      </c>
      <c r="E89" s="151" t="str">
        <f aca="false">IF(D89=0,"","F ")</f>
        <v/>
      </c>
      <c r="F89" s="151" t="n">
        <f aca="false">LEN('Pedido e Cotação'!E99)-LEN(SUBSTITUTE('Pedido e Cotação'!E99,"J",""))</f>
        <v>0</v>
      </c>
      <c r="G89" s="151" t="str">
        <f aca="false">IF(F89=0,"","J ")</f>
        <v/>
      </c>
      <c r="H89" s="151" t="n">
        <f aca="false">LEN('Pedido e Cotação'!E99)-LEN(SUBSTITUTE('Pedido e Cotação'!E99,"L",""))</f>
        <v>0</v>
      </c>
      <c r="I89" s="151" t="str">
        <f aca="false">IF(H89=0,"","L ")</f>
        <v/>
      </c>
      <c r="J89" s="151" t="n">
        <f aca="false">LEN('Pedido e Cotação'!E99)-LEN(SUBSTITUTE('Pedido e Cotação'!E99,"O",""))</f>
        <v>0</v>
      </c>
      <c r="K89" s="151" t="str">
        <f aca="false">IF(J89=0,"","O ")</f>
        <v/>
      </c>
      <c r="L89" s="151" t="n">
        <f aca="false">LEN('Pedido e Cotação'!E99)-LEN(SUBSTITUTE('Pedido e Cotação'!E99,"P",""))</f>
        <v>0</v>
      </c>
      <c r="M89" s="151" t="str">
        <f aca="false">IF(L89=0,"","P ")</f>
        <v/>
      </c>
      <c r="N89" s="151" t="n">
        <f aca="false">LEN('Pedido e Cotação'!E99)-LEN(SUBSTITUTE('Pedido e Cotação'!E99,"Q",""))</f>
        <v>0</v>
      </c>
      <c r="O89" s="151" t="str">
        <f aca="false">IF(N89=0,"","Q ")</f>
        <v/>
      </c>
      <c r="R89" s="151" t="n">
        <f aca="false">LEN('Pedido e Cotação'!E99)-LEN(SUBSTITUTE('Pedido e Cotação'!E99,"X",""))</f>
        <v>0</v>
      </c>
      <c r="S89" s="151" t="str">
        <f aca="false">IF(R89=0,"","X ")</f>
        <v/>
      </c>
      <c r="T89" s="151" t="n">
        <f aca="false">LEN('Pedido e Cotação'!E99)-LEN(SUBSTITUTE('Pedido e Cotação'!E99,"Z",""))</f>
        <v>0</v>
      </c>
      <c r="U89" s="151" t="str">
        <f aca="false">IF(T89=0,"","Z ")</f>
        <v/>
      </c>
      <c r="V89" s="151" t="str">
        <f aca="false">IF(AND(U89="",S89="",Q89="",O89="",M89="",K89="",I89="",G89="",E89="",C89=""),"",0)</f>
        <v/>
      </c>
    </row>
    <row r="90" customFormat="false" ht="12.75" hidden="false" customHeight="false" outlineLevel="0" collapsed="false">
      <c r="B90" s="151" t="n">
        <f aca="false">LEN('Pedido e Cotação'!E100)-LEN(SUBSTITUTE('Pedido e Cotação'!E100,"E",""))</f>
        <v>0</v>
      </c>
      <c r="C90" s="151" t="str">
        <f aca="false">IF(B90=0,"","E ")</f>
        <v/>
      </c>
      <c r="D90" s="151" t="n">
        <f aca="false">LEN('Pedido e Cotação'!E100)-LEN(SUBSTITUTE('Pedido e Cotação'!E100,"F",""))</f>
        <v>0</v>
      </c>
      <c r="E90" s="151" t="str">
        <f aca="false">IF(D90=0,"","F ")</f>
        <v/>
      </c>
      <c r="F90" s="151" t="n">
        <f aca="false">LEN('Pedido e Cotação'!E100)-LEN(SUBSTITUTE('Pedido e Cotação'!E100,"J",""))</f>
        <v>0</v>
      </c>
      <c r="G90" s="151" t="str">
        <f aca="false">IF(F90=0,"","J ")</f>
        <v/>
      </c>
      <c r="H90" s="151" t="n">
        <f aca="false">LEN('Pedido e Cotação'!E100)-LEN(SUBSTITUTE('Pedido e Cotação'!E100,"L",""))</f>
        <v>0</v>
      </c>
      <c r="I90" s="151" t="str">
        <f aca="false">IF(H90=0,"","L ")</f>
        <v/>
      </c>
      <c r="J90" s="151" t="n">
        <f aca="false">LEN('Pedido e Cotação'!E100)-LEN(SUBSTITUTE('Pedido e Cotação'!E100,"O",""))</f>
        <v>0</v>
      </c>
      <c r="K90" s="151" t="str">
        <f aca="false">IF(J90=0,"","O ")</f>
        <v/>
      </c>
      <c r="L90" s="151" t="n">
        <f aca="false">LEN('Pedido e Cotação'!E100)-LEN(SUBSTITUTE('Pedido e Cotação'!E100,"P",""))</f>
        <v>0</v>
      </c>
      <c r="M90" s="151" t="str">
        <f aca="false">IF(L90=0,"","P ")</f>
        <v/>
      </c>
      <c r="N90" s="151" t="n">
        <f aca="false">LEN('Pedido e Cotação'!E100)-LEN(SUBSTITUTE('Pedido e Cotação'!E100,"Q",""))</f>
        <v>0</v>
      </c>
      <c r="O90" s="151" t="str">
        <f aca="false">IF(N90=0,"","Q ")</f>
        <v/>
      </c>
      <c r="R90" s="151" t="n">
        <f aca="false">LEN('Pedido e Cotação'!E100)-LEN(SUBSTITUTE('Pedido e Cotação'!E100,"X",""))</f>
        <v>0</v>
      </c>
      <c r="S90" s="151" t="str">
        <f aca="false">IF(R90=0,"","X ")</f>
        <v/>
      </c>
      <c r="T90" s="151" t="n">
        <f aca="false">LEN('Pedido e Cotação'!E100)-LEN(SUBSTITUTE('Pedido e Cotação'!E100,"Z",""))</f>
        <v>0</v>
      </c>
      <c r="U90" s="151" t="str">
        <f aca="false">IF(T90=0,"","Z ")</f>
        <v/>
      </c>
      <c r="V90" s="151" t="str">
        <f aca="false">IF(AND(U90="",S90="",Q90="",O90="",M90="",K90="",I90="",G90="",E90="",C90=""),"",0)</f>
        <v/>
      </c>
    </row>
    <row r="91" customFormat="false" ht="12.75" hidden="false" customHeight="false" outlineLevel="0" collapsed="false">
      <c r="B91" s="151" t="n">
        <f aca="false">LEN('Pedido e Cotação'!E101)-LEN(SUBSTITUTE('Pedido e Cotação'!E101,"E",""))</f>
        <v>0</v>
      </c>
      <c r="C91" s="151" t="str">
        <f aca="false">IF(B91=0,"","E ")</f>
        <v/>
      </c>
      <c r="D91" s="151" t="n">
        <f aca="false">LEN('Pedido e Cotação'!E101)-LEN(SUBSTITUTE('Pedido e Cotação'!E101,"F",""))</f>
        <v>0</v>
      </c>
      <c r="E91" s="151" t="str">
        <f aca="false">IF(D91=0,"","F ")</f>
        <v/>
      </c>
      <c r="F91" s="151" t="n">
        <f aca="false">LEN('Pedido e Cotação'!E101)-LEN(SUBSTITUTE('Pedido e Cotação'!E101,"J",""))</f>
        <v>0</v>
      </c>
      <c r="G91" s="151" t="str">
        <f aca="false">IF(F91=0,"","J ")</f>
        <v/>
      </c>
      <c r="H91" s="151" t="n">
        <f aca="false">LEN('Pedido e Cotação'!E101)-LEN(SUBSTITUTE('Pedido e Cotação'!E101,"L",""))</f>
        <v>0</v>
      </c>
      <c r="I91" s="151" t="str">
        <f aca="false">IF(H91=0,"","L ")</f>
        <v/>
      </c>
      <c r="J91" s="151" t="n">
        <f aca="false">LEN('Pedido e Cotação'!E101)-LEN(SUBSTITUTE('Pedido e Cotação'!E101,"O",""))</f>
        <v>0</v>
      </c>
      <c r="K91" s="151" t="str">
        <f aca="false">IF(J91=0,"","O ")</f>
        <v/>
      </c>
      <c r="L91" s="151" t="n">
        <f aca="false">LEN('Pedido e Cotação'!E101)-LEN(SUBSTITUTE('Pedido e Cotação'!E101,"P",""))</f>
        <v>0</v>
      </c>
      <c r="M91" s="151" t="str">
        <f aca="false">IF(L91=0,"","P ")</f>
        <v/>
      </c>
      <c r="N91" s="151" t="n">
        <f aca="false">LEN('Pedido e Cotação'!E101)-LEN(SUBSTITUTE('Pedido e Cotação'!E101,"Q",""))</f>
        <v>0</v>
      </c>
      <c r="O91" s="151" t="str">
        <f aca="false">IF(N91=0,"","Q ")</f>
        <v/>
      </c>
      <c r="R91" s="151" t="n">
        <f aca="false">LEN('Pedido e Cotação'!E101)-LEN(SUBSTITUTE('Pedido e Cotação'!E101,"X",""))</f>
        <v>0</v>
      </c>
      <c r="S91" s="151" t="str">
        <f aca="false">IF(R91=0,"","X ")</f>
        <v/>
      </c>
      <c r="T91" s="151" t="n">
        <f aca="false">LEN('Pedido e Cotação'!E101)-LEN(SUBSTITUTE('Pedido e Cotação'!E101,"Z",""))</f>
        <v>0</v>
      </c>
      <c r="U91" s="151" t="str">
        <f aca="false">IF(T91=0,"","Z ")</f>
        <v/>
      </c>
      <c r="V91" s="151" t="str">
        <f aca="false">IF(AND(U91="",S91="",Q91="",O91="",M91="",K91="",I91="",G91="",E91="",C91=""),"",0)</f>
        <v/>
      </c>
    </row>
    <row r="92" customFormat="false" ht="12.75" hidden="false" customHeight="false" outlineLevel="0" collapsed="false">
      <c r="B92" s="151" t="n">
        <f aca="false">LEN('Pedido e Cotação'!E102)-LEN(SUBSTITUTE('Pedido e Cotação'!E102,"E",""))</f>
        <v>0</v>
      </c>
      <c r="C92" s="151" t="str">
        <f aca="false">IF(B92=0,"","E ")</f>
        <v/>
      </c>
      <c r="D92" s="151" t="n">
        <f aca="false">LEN('Pedido e Cotação'!E102)-LEN(SUBSTITUTE('Pedido e Cotação'!E102,"F",""))</f>
        <v>0</v>
      </c>
      <c r="E92" s="151" t="str">
        <f aca="false">IF(D92=0,"","F ")</f>
        <v/>
      </c>
      <c r="F92" s="151" t="n">
        <f aca="false">LEN('Pedido e Cotação'!E102)-LEN(SUBSTITUTE('Pedido e Cotação'!E102,"J",""))</f>
        <v>0</v>
      </c>
      <c r="G92" s="151" t="str">
        <f aca="false">IF(F92=0,"","J ")</f>
        <v/>
      </c>
      <c r="H92" s="151" t="n">
        <f aca="false">LEN('Pedido e Cotação'!E102)-LEN(SUBSTITUTE('Pedido e Cotação'!E102,"L",""))</f>
        <v>0</v>
      </c>
      <c r="I92" s="151" t="str">
        <f aca="false">IF(H92=0,"","L ")</f>
        <v/>
      </c>
      <c r="J92" s="151" t="n">
        <f aca="false">LEN('Pedido e Cotação'!E102)-LEN(SUBSTITUTE('Pedido e Cotação'!E102,"O",""))</f>
        <v>0</v>
      </c>
      <c r="K92" s="151" t="str">
        <f aca="false">IF(J92=0,"","O ")</f>
        <v/>
      </c>
      <c r="L92" s="151" t="n">
        <f aca="false">LEN('Pedido e Cotação'!E102)-LEN(SUBSTITUTE('Pedido e Cotação'!E102,"P",""))</f>
        <v>0</v>
      </c>
      <c r="M92" s="151" t="str">
        <f aca="false">IF(L92=0,"","P ")</f>
        <v/>
      </c>
      <c r="N92" s="151" t="n">
        <f aca="false">LEN('Pedido e Cotação'!E102)-LEN(SUBSTITUTE('Pedido e Cotação'!E102,"Q",""))</f>
        <v>0</v>
      </c>
      <c r="O92" s="151" t="str">
        <f aca="false">IF(N92=0,"","Q ")</f>
        <v/>
      </c>
      <c r="R92" s="151" t="n">
        <f aca="false">LEN('Pedido e Cotação'!E102)-LEN(SUBSTITUTE('Pedido e Cotação'!E102,"X",""))</f>
        <v>0</v>
      </c>
      <c r="S92" s="151" t="str">
        <f aca="false">IF(R92=0,"","X ")</f>
        <v/>
      </c>
      <c r="T92" s="151" t="n">
        <f aca="false">LEN('Pedido e Cotação'!E102)-LEN(SUBSTITUTE('Pedido e Cotação'!E102,"Z",""))</f>
        <v>0</v>
      </c>
      <c r="U92" s="151" t="str">
        <f aca="false">IF(T92=0,"","Z ")</f>
        <v/>
      </c>
      <c r="V92" s="151" t="str">
        <f aca="false">IF(AND(U92="",S92="",Q92="",O92="",M92="",K92="",I92="",G92="",E92="",C92=""),"",0)</f>
        <v/>
      </c>
    </row>
    <row r="93" customFormat="false" ht="12.75" hidden="false" customHeight="false" outlineLevel="0" collapsed="false">
      <c r="B93" s="151" t="n">
        <f aca="false">LEN('Pedido e Cotação'!E103)-LEN(SUBSTITUTE('Pedido e Cotação'!E103,"E",""))</f>
        <v>0</v>
      </c>
      <c r="C93" s="151" t="str">
        <f aca="false">IF(B93=0,"","E ")</f>
        <v/>
      </c>
      <c r="D93" s="151" t="n">
        <f aca="false">LEN('Pedido e Cotação'!E103)-LEN(SUBSTITUTE('Pedido e Cotação'!E103,"F",""))</f>
        <v>0</v>
      </c>
      <c r="E93" s="151" t="str">
        <f aca="false">IF(D93=0,"","F ")</f>
        <v/>
      </c>
      <c r="F93" s="151" t="n">
        <f aca="false">LEN('Pedido e Cotação'!E103)-LEN(SUBSTITUTE('Pedido e Cotação'!E103,"J",""))</f>
        <v>0</v>
      </c>
      <c r="G93" s="151" t="str">
        <f aca="false">IF(F93=0,"","J ")</f>
        <v/>
      </c>
      <c r="H93" s="151" t="n">
        <f aca="false">LEN('Pedido e Cotação'!E103)-LEN(SUBSTITUTE('Pedido e Cotação'!E103,"L",""))</f>
        <v>0</v>
      </c>
      <c r="I93" s="151" t="str">
        <f aca="false">IF(H93=0,"","L ")</f>
        <v/>
      </c>
      <c r="J93" s="151" t="n">
        <f aca="false">LEN('Pedido e Cotação'!E103)-LEN(SUBSTITUTE('Pedido e Cotação'!E103,"O",""))</f>
        <v>0</v>
      </c>
      <c r="K93" s="151" t="str">
        <f aca="false">IF(J93=0,"","O ")</f>
        <v/>
      </c>
      <c r="L93" s="151" t="n">
        <f aca="false">LEN('Pedido e Cotação'!E103)-LEN(SUBSTITUTE('Pedido e Cotação'!E103,"P",""))</f>
        <v>0</v>
      </c>
      <c r="M93" s="151" t="str">
        <f aca="false">IF(L93=0,"","P ")</f>
        <v/>
      </c>
      <c r="N93" s="151" t="n">
        <f aca="false">LEN('Pedido e Cotação'!E103)-LEN(SUBSTITUTE('Pedido e Cotação'!E103,"Q",""))</f>
        <v>0</v>
      </c>
      <c r="O93" s="151" t="str">
        <f aca="false">IF(N93=0,"","Q ")</f>
        <v/>
      </c>
      <c r="R93" s="151" t="n">
        <f aca="false">LEN('Pedido e Cotação'!E103)-LEN(SUBSTITUTE('Pedido e Cotação'!E103,"X",""))</f>
        <v>0</v>
      </c>
      <c r="S93" s="151" t="str">
        <f aca="false">IF(R93=0,"","X ")</f>
        <v/>
      </c>
      <c r="T93" s="151" t="n">
        <f aca="false">LEN('Pedido e Cotação'!E103)-LEN(SUBSTITUTE('Pedido e Cotação'!E103,"Z",""))</f>
        <v>0</v>
      </c>
      <c r="U93" s="151" t="str">
        <f aca="false">IF(T93=0,"","Z ")</f>
        <v/>
      </c>
      <c r="V93" s="151" t="str">
        <f aca="false">IF(AND(U93="",S93="",Q93="",O93="",M93="",K93="",I93="",G93="",E93="",C93=""),"",0)</f>
        <v/>
      </c>
    </row>
    <row r="94" customFormat="false" ht="12.75" hidden="false" customHeight="false" outlineLevel="0" collapsed="false">
      <c r="B94" s="151" t="n">
        <f aca="false">LEN('Pedido e Cotação'!E104)-LEN(SUBSTITUTE('Pedido e Cotação'!E104,"E",""))</f>
        <v>0</v>
      </c>
      <c r="C94" s="151" t="str">
        <f aca="false">IF(B94=0,"","E ")</f>
        <v/>
      </c>
      <c r="D94" s="151" t="n">
        <f aca="false">LEN('Pedido e Cotação'!E104)-LEN(SUBSTITUTE('Pedido e Cotação'!E104,"F",""))</f>
        <v>0</v>
      </c>
      <c r="E94" s="151" t="str">
        <f aca="false">IF(D94=0,"","F ")</f>
        <v/>
      </c>
      <c r="F94" s="151" t="n">
        <f aca="false">LEN('Pedido e Cotação'!E104)-LEN(SUBSTITUTE('Pedido e Cotação'!E104,"J",""))</f>
        <v>0</v>
      </c>
      <c r="G94" s="151" t="str">
        <f aca="false">IF(F94=0,"","J ")</f>
        <v/>
      </c>
      <c r="H94" s="151" t="n">
        <f aca="false">LEN('Pedido e Cotação'!E104)-LEN(SUBSTITUTE('Pedido e Cotação'!E104,"L",""))</f>
        <v>0</v>
      </c>
      <c r="I94" s="151" t="str">
        <f aca="false">IF(H94=0,"","L ")</f>
        <v/>
      </c>
      <c r="J94" s="151" t="n">
        <f aca="false">LEN('Pedido e Cotação'!E104)-LEN(SUBSTITUTE('Pedido e Cotação'!E104,"O",""))</f>
        <v>0</v>
      </c>
      <c r="K94" s="151" t="str">
        <f aca="false">IF(J94=0,"","O ")</f>
        <v/>
      </c>
      <c r="L94" s="151" t="n">
        <f aca="false">LEN('Pedido e Cotação'!E104)-LEN(SUBSTITUTE('Pedido e Cotação'!E104,"P",""))</f>
        <v>0</v>
      </c>
      <c r="M94" s="151" t="str">
        <f aca="false">IF(L94=0,"","P ")</f>
        <v/>
      </c>
      <c r="N94" s="151" t="n">
        <f aca="false">LEN('Pedido e Cotação'!E104)-LEN(SUBSTITUTE('Pedido e Cotação'!E104,"Q",""))</f>
        <v>0</v>
      </c>
      <c r="O94" s="151" t="str">
        <f aca="false">IF(N94=0,"","Q ")</f>
        <v/>
      </c>
      <c r="R94" s="151" t="n">
        <f aca="false">LEN('Pedido e Cotação'!E104)-LEN(SUBSTITUTE('Pedido e Cotação'!E104,"X",""))</f>
        <v>0</v>
      </c>
      <c r="S94" s="151" t="str">
        <f aca="false">IF(R94=0,"","X ")</f>
        <v/>
      </c>
      <c r="T94" s="151" t="n">
        <f aca="false">LEN('Pedido e Cotação'!E104)-LEN(SUBSTITUTE('Pedido e Cotação'!E104,"Z",""))</f>
        <v>0</v>
      </c>
      <c r="U94" s="151" t="str">
        <f aca="false">IF(T94=0,"","Z ")</f>
        <v/>
      </c>
      <c r="V94" s="151" t="str">
        <f aca="false">IF(AND(U94="",S94="",Q94="",O94="",M94="",K94="",I94="",G94="",E94="",C94=""),"",0)</f>
        <v/>
      </c>
    </row>
    <row r="95" customFormat="false" ht="12.75" hidden="false" customHeight="false" outlineLevel="0" collapsed="false">
      <c r="B95" s="151" t="n">
        <f aca="false">LEN('Pedido e Cotação'!E105)-LEN(SUBSTITUTE('Pedido e Cotação'!E105,"E",""))</f>
        <v>0</v>
      </c>
      <c r="C95" s="151" t="str">
        <f aca="false">IF(B95=0,"","E ")</f>
        <v/>
      </c>
      <c r="D95" s="151" t="n">
        <f aca="false">LEN('Pedido e Cotação'!E105)-LEN(SUBSTITUTE('Pedido e Cotação'!E105,"F",""))</f>
        <v>0</v>
      </c>
      <c r="E95" s="151" t="str">
        <f aca="false">IF(D95=0,"","F ")</f>
        <v/>
      </c>
      <c r="F95" s="151" t="n">
        <f aca="false">LEN('Pedido e Cotação'!E105)-LEN(SUBSTITUTE('Pedido e Cotação'!E105,"J",""))</f>
        <v>0</v>
      </c>
      <c r="G95" s="151" t="str">
        <f aca="false">IF(F95=0,"","J ")</f>
        <v/>
      </c>
      <c r="H95" s="151" t="n">
        <f aca="false">LEN('Pedido e Cotação'!E105)-LEN(SUBSTITUTE('Pedido e Cotação'!E105,"L",""))</f>
        <v>0</v>
      </c>
      <c r="I95" s="151" t="str">
        <f aca="false">IF(H95=0,"","L ")</f>
        <v/>
      </c>
      <c r="J95" s="151" t="n">
        <f aca="false">LEN('Pedido e Cotação'!E105)-LEN(SUBSTITUTE('Pedido e Cotação'!E105,"O",""))</f>
        <v>0</v>
      </c>
      <c r="K95" s="151" t="str">
        <f aca="false">IF(J95=0,"","O ")</f>
        <v/>
      </c>
      <c r="L95" s="151" t="n">
        <f aca="false">LEN('Pedido e Cotação'!E105)-LEN(SUBSTITUTE('Pedido e Cotação'!E105,"P",""))</f>
        <v>0</v>
      </c>
      <c r="M95" s="151" t="str">
        <f aca="false">IF(L95=0,"","P ")</f>
        <v/>
      </c>
      <c r="N95" s="151" t="n">
        <f aca="false">LEN('Pedido e Cotação'!E105)-LEN(SUBSTITUTE('Pedido e Cotação'!E105,"Q",""))</f>
        <v>0</v>
      </c>
      <c r="O95" s="151" t="str">
        <f aca="false">IF(N95=0,"","Q ")</f>
        <v/>
      </c>
      <c r="R95" s="151" t="n">
        <f aca="false">LEN('Pedido e Cotação'!E105)-LEN(SUBSTITUTE('Pedido e Cotação'!E105,"X",""))</f>
        <v>0</v>
      </c>
      <c r="S95" s="151" t="str">
        <f aca="false">IF(R95=0,"","X ")</f>
        <v/>
      </c>
      <c r="T95" s="151" t="n">
        <f aca="false">LEN('Pedido e Cotação'!E105)-LEN(SUBSTITUTE('Pedido e Cotação'!E105,"Z",""))</f>
        <v>0</v>
      </c>
      <c r="U95" s="151" t="str">
        <f aca="false">IF(T95=0,"","Z ")</f>
        <v/>
      </c>
      <c r="V95" s="151" t="str">
        <f aca="false">IF(AND(U95="",S95="",Q95="",O95="",M95="",K95="",I95="",G95="",E95="",C95=""),"",0)</f>
        <v/>
      </c>
    </row>
    <row r="96" customFormat="false" ht="12.75" hidden="false" customHeight="false" outlineLevel="0" collapsed="false">
      <c r="B96" s="151" t="n">
        <f aca="false">LEN('Pedido e Cotação'!E106)-LEN(SUBSTITUTE('Pedido e Cotação'!E106,"E",""))</f>
        <v>0</v>
      </c>
      <c r="C96" s="151" t="str">
        <f aca="false">IF(B96=0,"","E ")</f>
        <v/>
      </c>
      <c r="D96" s="151" t="n">
        <f aca="false">LEN('Pedido e Cotação'!E106)-LEN(SUBSTITUTE('Pedido e Cotação'!E106,"F",""))</f>
        <v>0</v>
      </c>
      <c r="E96" s="151" t="str">
        <f aca="false">IF(D96=0,"","F ")</f>
        <v/>
      </c>
      <c r="F96" s="151" t="n">
        <f aca="false">LEN('Pedido e Cotação'!E106)-LEN(SUBSTITUTE('Pedido e Cotação'!E106,"J",""))</f>
        <v>0</v>
      </c>
      <c r="G96" s="151" t="str">
        <f aca="false">IF(F96=0,"","J ")</f>
        <v/>
      </c>
      <c r="H96" s="151" t="n">
        <f aca="false">LEN('Pedido e Cotação'!E106)-LEN(SUBSTITUTE('Pedido e Cotação'!E106,"L",""))</f>
        <v>0</v>
      </c>
      <c r="I96" s="151" t="str">
        <f aca="false">IF(H96=0,"","L ")</f>
        <v/>
      </c>
      <c r="J96" s="151" t="n">
        <f aca="false">LEN('Pedido e Cotação'!E106)-LEN(SUBSTITUTE('Pedido e Cotação'!E106,"O",""))</f>
        <v>0</v>
      </c>
      <c r="K96" s="151" t="str">
        <f aca="false">IF(J96=0,"","O ")</f>
        <v/>
      </c>
      <c r="L96" s="151" t="n">
        <f aca="false">LEN('Pedido e Cotação'!E106)-LEN(SUBSTITUTE('Pedido e Cotação'!E106,"P",""))</f>
        <v>0</v>
      </c>
      <c r="M96" s="151" t="str">
        <f aca="false">IF(L96=0,"","P ")</f>
        <v/>
      </c>
      <c r="N96" s="151" t="n">
        <f aca="false">LEN('Pedido e Cotação'!E106)-LEN(SUBSTITUTE('Pedido e Cotação'!E106,"Q",""))</f>
        <v>0</v>
      </c>
      <c r="O96" s="151" t="str">
        <f aca="false">IF(N96=0,"","Q ")</f>
        <v/>
      </c>
      <c r="R96" s="151" t="n">
        <f aca="false">LEN('Pedido e Cotação'!E106)-LEN(SUBSTITUTE('Pedido e Cotação'!E106,"X",""))</f>
        <v>0</v>
      </c>
      <c r="S96" s="151" t="str">
        <f aca="false">IF(R96=0,"","X ")</f>
        <v/>
      </c>
      <c r="T96" s="151" t="n">
        <f aca="false">LEN('Pedido e Cotação'!E106)-LEN(SUBSTITUTE('Pedido e Cotação'!E106,"Z",""))</f>
        <v>0</v>
      </c>
      <c r="U96" s="151" t="str">
        <f aca="false">IF(T96=0,"","Z ")</f>
        <v/>
      </c>
      <c r="V96" s="151" t="str">
        <f aca="false">IF(AND(U96="",S96="",Q96="",O96="",M96="",K96="",I96="",G96="",E96="",C96=""),"",0)</f>
        <v/>
      </c>
    </row>
    <row r="97" customFormat="false" ht="12.75" hidden="false" customHeight="false" outlineLevel="0" collapsed="false">
      <c r="B97" s="151" t="n">
        <f aca="false">LEN('Pedido e Cotação'!E107)-LEN(SUBSTITUTE('Pedido e Cotação'!E107,"E",""))</f>
        <v>0</v>
      </c>
      <c r="C97" s="151" t="str">
        <f aca="false">IF(B97=0,"","E ")</f>
        <v/>
      </c>
      <c r="D97" s="151" t="n">
        <f aca="false">LEN('Pedido e Cotação'!E107)-LEN(SUBSTITUTE('Pedido e Cotação'!E107,"F",""))</f>
        <v>0</v>
      </c>
      <c r="E97" s="151" t="str">
        <f aca="false">IF(D97=0,"","F ")</f>
        <v/>
      </c>
      <c r="F97" s="151" t="n">
        <f aca="false">LEN('Pedido e Cotação'!E107)-LEN(SUBSTITUTE('Pedido e Cotação'!E107,"J",""))</f>
        <v>0</v>
      </c>
      <c r="G97" s="151" t="str">
        <f aca="false">IF(F97=0,"","J ")</f>
        <v/>
      </c>
      <c r="H97" s="151" t="n">
        <f aca="false">LEN('Pedido e Cotação'!E107)-LEN(SUBSTITUTE('Pedido e Cotação'!E107,"L",""))</f>
        <v>0</v>
      </c>
      <c r="I97" s="151" t="str">
        <f aca="false">IF(H97=0,"","L ")</f>
        <v/>
      </c>
      <c r="J97" s="151" t="n">
        <f aca="false">LEN('Pedido e Cotação'!E107)-LEN(SUBSTITUTE('Pedido e Cotação'!E107,"O",""))</f>
        <v>0</v>
      </c>
      <c r="K97" s="151" t="str">
        <f aca="false">IF(J97=0,"","O ")</f>
        <v/>
      </c>
      <c r="L97" s="151" t="n">
        <f aca="false">LEN('Pedido e Cotação'!E107)-LEN(SUBSTITUTE('Pedido e Cotação'!E107,"P",""))</f>
        <v>0</v>
      </c>
      <c r="M97" s="151" t="str">
        <f aca="false">IF(L97=0,"","P ")</f>
        <v/>
      </c>
      <c r="N97" s="151" t="n">
        <f aca="false">LEN('Pedido e Cotação'!E107)-LEN(SUBSTITUTE('Pedido e Cotação'!E107,"Q",""))</f>
        <v>0</v>
      </c>
      <c r="O97" s="151" t="str">
        <f aca="false">IF(N97=0,"","Q ")</f>
        <v/>
      </c>
      <c r="R97" s="151" t="n">
        <f aca="false">LEN('Pedido e Cotação'!E107)-LEN(SUBSTITUTE('Pedido e Cotação'!E107,"X",""))</f>
        <v>0</v>
      </c>
      <c r="S97" s="151" t="str">
        <f aca="false">IF(R97=0,"","X ")</f>
        <v/>
      </c>
      <c r="T97" s="151" t="n">
        <f aca="false">LEN('Pedido e Cotação'!E107)-LEN(SUBSTITUTE('Pedido e Cotação'!E107,"Z",""))</f>
        <v>0</v>
      </c>
      <c r="U97" s="151" t="str">
        <f aca="false">IF(T97=0,"","Z ")</f>
        <v/>
      </c>
      <c r="V97" s="151" t="str">
        <f aca="false">IF(AND(U97="",S97="",Q97="",O97="",M97="",K97="",I97="",G97="",E97="",C97=""),"",0)</f>
        <v/>
      </c>
    </row>
    <row r="98" customFormat="false" ht="12.75" hidden="false" customHeight="false" outlineLevel="0" collapsed="false">
      <c r="B98" s="151" t="n">
        <f aca="false">LEN('Pedido e Cotação'!E108)-LEN(SUBSTITUTE('Pedido e Cotação'!E108,"E",""))</f>
        <v>0</v>
      </c>
      <c r="C98" s="151" t="str">
        <f aca="false">IF(B98=0,"","E ")</f>
        <v/>
      </c>
      <c r="D98" s="151" t="n">
        <f aca="false">LEN('Pedido e Cotação'!E108)-LEN(SUBSTITUTE('Pedido e Cotação'!E108,"F",""))</f>
        <v>0</v>
      </c>
      <c r="E98" s="151" t="str">
        <f aca="false">IF(D98=0,"","F ")</f>
        <v/>
      </c>
      <c r="F98" s="151" t="n">
        <f aca="false">LEN('Pedido e Cotação'!E108)-LEN(SUBSTITUTE('Pedido e Cotação'!E108,"J",""))</f>
        <v>0</v>
      </c>
      <c r="G98" s="151" t="str">
        <f aca="false">IF(F98=0,"","J ")</f>
        <v/>
      </c>
      <c r="H98" s="151" t="n">
        <f aca="false">LEN('Pedido e Cotação'!E108)-LEN(SUBSTITUTE('Pedido e Cotação'!E108,"L",""))</f>
        <v>0</v>
      </c>
      <c r="I98" s="151" t="str">
        <f aca="false">IF(H98=0,"","L ")</f>
        <v/>
      </c>
      <c r="J98" s="151" t="n">
        <f aca="false">LEN('Pedido e Cotação'!E108)-LEN(SUBSTITUTE('Pedido e Cotação'!E108,"O",""))</f>
        <v>0</v>
      </c>
      <c r="K98" s="151" t="str">
        <f aca="false">IF(J98=0,"","O ")</f>
        <v/>
      </c>
      <c r="L98" s="151" t="n">
        <f aca="false">LEN('Pedido e Cotação'!E108)-LEN(SUBSTITUTE('Pedido e Cotação'!E108,"P",""))</f>
        <v>0</v>
      </c>
      <c r="M98" s="151" t="str">
        <f aca="false">IF(L98=0,"","P ")</f>
        <v/>
      </c>
      <c r="N98" s="151" t="n">
        <f aca="false">LEN('Pedido e Cotação'!E108)-LEN(SUBSTITUTE('Pedido e Cotação'!E108,"Q",""))</f>
        <v>0</v>
      </c>
      <c r="O98" s="151" t="str">
        <f aca="false">IF(N98=0,"","Q ")</f>
        <v/>
      </c>
      <c r="R98" s="151" t="n">
        <f aca="false">LEN('Pedido e Cotação'!E108)-LEN(SUBSTITUTE('Pedido e Cotação'!E108,"X",""))</f>
        <v>0</v>
      </c>
      <c r="S98" s="151" t="str">
        <f aca="false">IF(R98=0,"","X ")</f>
        <v/>
      </c>
      <c r="T98" s="151" t="n">
        <f aca="false">LEN('Pedido e Cotação'!E108)-LEN(SUBSTITUTE('Pedido e Cotação'!E108,"Z",""))</f>
        <v>0</v>
      </c>
      <c r="U98" s="151" t="str">
        <f aca="false">IF(T98=0,"","Z ")</f>
        <v/>
      </c>
      <c r="V98" s="151" t="str">
        <f aca="false">IF(AND(U98="",S98="",Q98="",O98="",M98="",K98="",I98="",G98="",E98="",C98=""),"",0)</f>
        <v/>
      </c>
    </row>
    <row r="99" customFormat="false" ht="12.75" hidden="false" customHeight="false" outlineLevel="0" collapsed="false">
      <c r="B99" s="151" t="n">
        <f aca="false">LEN('Pedido e Cotação'!E109)-LEN(SUBSTITUTE('Pedido e Cotação'!E109,"E",""))</f>
        <v>0</v>
      </c>
      <c r="C99" s="151" t="str">
        <f aca="false">IF(B99=0,"","E ")</f>
        <v/>
      </c>
      <c r="D99" s="151" t="n">
        <f aca="false">LEN('Pedido e Cotação'!E109)-LEN(SUBSTITUTE('Pedido e Cotação'!E109,"F",""))</f>
        <v>0</v>
      </c>
      <c r="E99" s="151" t="str">
        <f aca="false">IF(D99=0,"","F ")</f>
        <v/>
      </c>
      <c r="F99" s="151" t="n">
        <f aca="false">LEN('Pedido e Cotação'!E109)-LEN(SUBSTITUTE('Pedido e Cotação'!E109,"J",""))</f>
        <v>0</v>
      </c>
      <c r="G99" s="151" t="str">
        <f aca="false">IF(F99=0,"","J ")</f>
        <v/>
      </c>
      <c r="H99" s="151" t="n">
        <f aca="false">LEN('Pedido e Cotação'!E109)-LEN(SUBSTITUTE('Pedido e Cotação'!E109,"L",""))</f>
        <v>0</v>
      </c>
      <c r="I99" s="151" t="str">
        <f aca="false">IF(H99=0,"","L ")</f>
        <v/>
      </c>
      <c r="J99" s="151" t="n">
        <f aca="false">LEN('Pedido e Cotação'!E109)-LEN(SUBSTITUTE('Pedido e Cotação'!E109,"O",""))</f>
        <v>0</v>
      </c>
      <c r="K99" s="151" t="str">
        <f aca="false">IF(J99=0,"","O ")</f>
        <v/>
      </c>
      <c r="L99" s="151" t="n">
        <f aca="false">LEN('Pedido e Cotação'!E109)-LEN(SUBSTITUTE('Pedido e Cotação'!E109,"P",""))</f>
        <v>0</v>
      </c>
      <c r="M99" s="151" t="str">
        <f aca="false">IF(L99=0,"","P ")</f>
        <v/>
      </c>
      <c r="N99" s="151" t="n">
        <f aca="false">LEN('Pedido e Cotação'!E109)-LEN(SUBSTITUTE('Pedido e Cotação'!E109,"Q",""))</f>
        <v>0</v>
      </c>
      <c r="O99" s="151" t="str">
        <f aca="false">IF(N99=0,"","Q ")</f>
        <v/>
      </c>
      <c r="R99" s="151" t="n">
        <f aca="false">LEN('Pedido e Cotação'!E109)-LEN(SUBSTITUTE('Pedido e Cotação'!E109,"X",""))</f>
        <v>0</v>
      </c>
      <c r="S99" s="151" t="str">
        <f aca="false">IF(R99=0,"","X ")</f>
        <v/>
      </c>
      <c r="T99" s="151" t="n">
        <f aca="false">LEN('Pedido e Cotação'!E109)-LEN(SUBSTITUTE('Pedido e Cotação'!E109,"Z",""))</f>
        <v>0</v>
      </c>
      <c r="U99" s="151" t="str">
        <f aca="false">IF(T99=0,"","Z ")</f>
        <v/>
      </c>
      <c r="V99" s="151" t="str">
        <f aca="false">IF(AND(U99="",S99="",Q99="",O99="",M99="",K99="",I99="",G99="",E99="",C99=""),"",0)</f>
        <v/>
      </c>
    </row>
    <row r="100" customFormat="false" ht="12.75" hidden="false" customHeight="false" outlineLevel="0" collapsed="false">
      <c r="B100" s="151" t="n">
        <f aca="false">LEN('Pedido e Cotação'!E110)-LEN(SUBSTITUTE('Pedido e Cotação'!E110,"E",""))</f>
        <v>0</v>
      </c>
      <c r="C100" s="151" t="str">
        <f aca="false">IF(B100=0,"","E ")</f>
        <v/>
      </c>
      <c r="D100" s="151" t="n">
        <f aca="false">LEN('Pedido e Cotação'!E110)-LEN(SUBSTITUTE('Pedido e Cotação'!E110,"F",""))</f>
        <v>0</v>
      </c>
      <c r="E100" s="151" t="str">
        <f aca="false">IF(D100=0,"","F ")</f>
        <v/>
      </c>
      <c r="F100" s="151" t="n">
        <f aca="false">LEN('Pedido e Cotação'!E110)-LEN(SUBSTITUTE('Pedido e Cotação'!E110,"J",""))</f>
        <v>0</v>
      </c>
      <c r="G100" s="151" t="str">
        <f aca="false">IF(F100=0,"","J ")</f>
        <v/>
      </c>
      <c r="H100" s="151" t="n">
        <f aca="false">LEN('Pedido e Cotação'!E110)-LEN(SUBSTITUTE('Pedido e Cotação'!E110,"L",""))</f>
        <v>0</v>
      </c>
      <c r="I100" s="151" t="str">
        <f aca="false">IF(H100=0,"","L ")</f>
        <v/>
      </c>
      <c r="J100" s="151" t="n">
        <f aca="false">LEN('Pedido e Cotação'!E110)-LEN(SUBSTITUTE('Pedido e Cotação'!E110,"O",""))</f>
        <v>0</v>
      </c>
      <c r="K100" s="151" t="str">
        <f aca="false">IF(J100=0,"","O ")</f>
        <v/>
      </c>
      <c r="L100" s="151" t="n">
        <f aca="false">LEN('Pedido e Cotação'!E110)-LEN(SUBSTITUTE('Pedido e Cotação'!E110,"P",""))</f>
        <v>0</v>
      </c>
      <c r="M100" s="151" t="str">
        <f aca="false">IF(L100=0,"","P ")</f>
        <v/>
      </c>
      <c r="N100" s="151" t="n">
        <f aca="false">LEN('Pedido e Cotação'!E110)-LEN(SUBSTITUTE('Pedido e Cotação'!E110,"Q",""))</f>
        <v>0</v>
      </c>
      <c r="O100" s="151" t="str">
        <f aca="false">IF(N100=0,"","Q ")</f>
        <v/>
      </c>
      <c r="R100" s="151" t="n">
        <f aca="false">LEN('Pedido e Cotação'!E110)-LEN(SUBSTITUTE('Pedido e Cotação'!E110,"X",""))</f>
        <v>0</v>
      </c>
      <c r="S100" s="151" t="str">
        <f aca="false">IF(R100=0,"","X ")</f>
        <v/>
      </c>
      <c r="T100" s="151" t="n">
        <f aca="false">LEN('Pedido e Cotação'!E110)-LEN(SUBSTITUTE('Pedido e Cotação'!E110,"Z",""))</f>
        <v>0</v>
      </c>
      <c r="U100" s="151" t="str">
        <f aca="false">IF(T100=0,"","Z ")</f>
        <v/>
      </c>
      <c r="V100" s="151" t="str">
        <f aca="false">IF(AND(U100="",S100="",Q100="",O100="",M100="",K100="",I100="",G100="",E100="",C100=""),"",0)</f>
        <v/>
      </c>
    </row>
    <row r="101" customFormat="false" ht="12.75" hidden="false" customHeight="false" outlineLevel="0" collapsed="false">
      <c r="B101" s="151" t="n">
        <f aca="false">LEN('Pedido e Cotação'!E111)-LEN(SUBSTITUTE('Pedido e Cotação'!E111,"E",""))</f>
        <v>0</v>
      </c>
      <c r="C101" s="151" t="str">
        <f aca="false">IF(B101=0,"","E ")</f>
        <v/>
      </c>
      <c r="D101" s="151" t="n">
        <f aca="false">LEN('Pedido e Cotação'!E111)-LEN(SUBSTITUTE('Pedido e Cotação'!E111,"F",""))</f>
        <v>0</v>
      </c>
      <c r="E101" s="151" t="str">
        <f aca="false">IF(D101=0,"","F ")</f>
        <v/>
      </c>
      <c r="F101" s="151" t="n">
        <f aca="false">LEN('Pedido e Cotação'!E111)-LEN(SUBSTITUTE('Pedido e Cotação'!E111,"J",""))</f>
        <v>0</v>
      </c>
      <c r="G101" s="151" t="str">
        <f aca="false">IF(F101=0,"","J ")</f>
        <v/>
      </c>
      <c r="H101" s="151" t="n">
        <f aca="false">LEN('Pedido e Cotação'!E111)-LEN(SUBSTITUTE('Pedido e Cotação'!E111,"L",""))</f>
        <v>0</v>
      </c>
      <c r="I101" s="151" t="str">
        <f aca="false">IF(H101=0,"","L ")</f>
        <v/>
      </c>
      <c r="J101" s="151" t="n">
        <f aca="false">LEN('Pedido e Cotação'!E111)-LEN(SUBSTITUTE('Pedido e Cotação'!E111,"O",""))</f>
        <v>0</v>
      </c>
      <c r="K101" s="151" t="str">
        <f aca="false">IF(J101=0,"","O ")</f>
        <v/>
      </c>
      <c r="L101" s="151" t="n">
        <f aca="false">LEN('Pedido e Cotação'!E111)-LEN(SUBSTITUTE('Pedido e Cotação'!E111,"P",""))</f>
        <v>0</v>
      </c>
      <c r="M101" s="151" t="str">
        <f aca="false">IF(L101=0,"","P ")</f>
        <v/>
      </c>
      <c r="N101" s="151" t="n">
        <f aca="false">LEN('Pedido e Cotação'!E111)-LEN(SUBSTITUTE('Pedido e Cotação'!E111,"Q",""))</f>
        <v>0</v>
      </c>
      <c r="O101" s="151" t="str">
        <f aca="false">IF(N101=0,"","Q ")</f>
        <v/>
      </c>
      <c r="R101" s="151" t="n">
        <f aca="false">LEN('Pedido e Cotação'!E111)-LEN(SUBSTITUTE('Pedido e Cotação'!E111,"X",""))</f>
        <v>0</v>
      </c>
      <c r="S101" s="151" t="str">
        <f aca="false">IF(R101=0,"","X ")</f>
        <v/>
      </c>
      <c r="T101" s="151" t="n">
        <f aca="false">LEN('Pedido e Cotação'!E111)-LEN(SUBSTITUTE('Pedido e Cotação'!E111,"Z",""))</f>
        <v>0</v>
      </c>
      <c r="U101" s="151" t="str">
        <f aca="false">IF(T101=0,"","Z ")</f>
        <v/>
      </c>
      <c r="V101" s="151" t="str">
        <f aca="false">IF(AND(U101="",S101="",Q101="",O101="",M101="",K101="",I101="",G101="",E101="",C101=""),"",0)</f>
        <v/>
      </c>
    </row>
    <row r="102" customFormat="false" ht="12.75" hidden="false" customHeight="false" outlineLevel="0" collapsed="false">
      <c r="B102" s="151" t="n">
        <f aca="false">LEN('Pedido e Cotação'!E112)-LEN(SUBSTITUTE('Pedido e Cotação'!E112,"E",""))</f>
        <v>0</v>
      </c>
      <c r="C102" s="151" t="str">
        <f aca="false">IF(B102=0,"","E ")</f>
        <v/>
      </c>
      <c r="D102" s="151" t="n">
        <f aca="false">LEN('Pedido e Cotação'!E112)-LEN(SUBSTITUTE('Pedido e Cotação'!E112,"F",""))</f>
        <v>0</v>
      </c>
      <c r="E102" s="151" t="str">
        <f aca="false">IF(D102=0,"","F ")</f>
        <v/>
      </c>
      <c r="F102" s="151" t="n">
        <f aca="false">LEN('Pedido e Cotação'!E112)-LEN(SUBSTITUTE('Pedido e Cotação'!E112,"J",""))</f>
        <v>0</v>
      </c>
      <c r="G102" s="151" t="str">
        <f aca="false">IF(F102=0,"","J ")</f>
        <v/>
      </c>
      <c r="H102" s="151" t="n">
        <f aca="false">LEN('Pedido e Cotação'!E112)-LEN(SUBSTITUTE('Pedido e Cotação'!E112,"L",""))</f>
        <v>0</v>
      </c>
      <c r="I102" s="151" t="str">
        <f aca="false">IF(H102=0,"","L ")</f>
        <v/>
      </c>
      <c r="J102" s="151" t="n">
        <f aca="false">LEN('Pedido e Cotação'!E112)-LEN(SUBSTITUTE('Pedido e Cotação'!E112,"O",""))</f>
        <v>0</v>
      </c>
      <c r="K102" s="151" t="str">
        <f aca="false">IF(J102=0,"","O ")</f>
        <v/>
      </c>
      <c r="L102" s="151" t="n">
        <f aca="false">LEN('Pedido e Cotação'!E112)-LEN(SUBSTITUTE('Pedido e Cotação'!E112,"P",""))</f>
        <v>0</v>
      </c>
      <c r="M102" s="151" t="str">
        <f aca="false">IF(L102=0,"","P ")</f>
        <v/>
      </c>
      <c r="N102" s="151" t="n">
        <f aca="false">LEN('Pedido e Cotação'!E112)-LEN(SUBSTITUTE('Pedido e Cotação'!E112,"Q",""))</f>
        <v>0</v>
      </c>
      <c r="O102" s="151" t="str">
        <f aca="false">IF(N102=0,"","Q ")</f>
        <v/>
      </c>
      <c r="R102" s="151" t="n">
        <f aca="false">LEN('Pedido e Cotação'!E112)-LEN(SUBSTITUTE('Pedido e Cotação'!E112,"X",""))</f>
        <v>0</v>
      </c>
      <c r="S102" s="151" t="str">
        <f aca="false">IF(R102=0,"","X ")</f>
        <v/>
      </c>
      <c r="T102" s="151" t="n">
        <f aca="false">LEN('Pedido e Cotação'!E112)-LEN(SUBSTITUTE('Pedido e Cotação'!E112,"Z",""))</f>
        <v>0</v>
      </c>
      <c r="U102" s="151" t="str">
        <f aca="false">IF(T102=0,"","Z ")</f>
        <v/>
      </c>
      <c r="V102" s="151" t="str">
        <f aca="false">IF(AND(U102="",S102="",Q102="",O102="",M102="",K102="",I102="",G102="",E102="",C102=""),"",0)</f>
        <v/>
      </c>
    </row>
  </sheetData>
  <mergeCells count="10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84765625" defaultRowHeight="12.75" zeroHeight="false" outlineLevelRow="0" outlineLevelCol="0"/>
  <cols>
    <col collapsed="false" customWidth="true" hidden="false" outlineLevel="0" max="1" min="1" style="151" width="40.95"/>
    <col collapsed="false" customWidth="true" hidden="false" outlineLevel="0" max="2" min="2" style="266" width="9.4"/>
    <col collapsed="false" customWidth="true" hidden="false" outlineLevel="0" max="3" min="3" style="0" width="13.4"/>
    <col collapsed="false" customWidth="true" hidden="false" outlineLevel="0" max="8" min="4" style="0" width="13.97"/>
  </cols>
  <sheetData>
    <row r="1" customFormat="false" ht="12.75" hidden="false" customHeight="false" outlineLevel="0" collapsed="false">
      <c r="C1" s="161" t="s">
        <v>1125</v>
      </c>
      <c r="D1" s="161" t="s">
        <v>1126</v>
      </c>
      <c r="E1" s="161" t="s">
        <v>1127</v>
      </c>
      <c r="F1" s="161" t="s">
        <v>1128</v>
      </c>
      <c r="G1" s="161" t="s">
        <v>1129</v>
      </c>
    </row>
    <row r="2" customFormat="false" ht="12.75" hidden="false" customHeight="false" outlineLevel="0" collapsed="false">
      <c r="A2" s="151" t="s">
        <v>1130</v>
      </c>
      <c r="B2" s="266" t="s">
        <v>18</v>
      </c>
      <c r="C2" s="266" t="s">
        <v>18</v>
      </c>
      <c r="D2" s="266" t="s">
        <v>18</v>
      </c>
      <c r="E2" s="266" t="s">
        <v>18</v>
      </c>
      <c r="F2" s="266" t="s">
        <v>18</v>
      </c>
      <c r="G2" s="266" t="s">
        <v>18</v>
      </c>
    </row>
    <row r="3" customFormat="false" ht="12.75" hidden="false" customHeight="false" outlineLevel="0" collapsed="false">
      <c r="A3" s="153" t="s">
        <v>27</v>
      </c>
      <c r="C3" s="266"/>
      <c r="D3" s="266"/>
      <c r="E3" s="266"/>
      <c r="F3" s="266"/>
      <c r="G3" s="266"/>
    </row>
    <row r="4" customFormat="false" ht="12.75" hidden="false" customHeight="false" outlineLevel="0" collapsed="false">
      <c r="A4" s="267" t="s">
        <v>118</v>
      </c>
      <c r="B4" s="268" t="n">
        <v>20</v>
      </c>
      <c r="C4" s="268" t="n">
        <v>0</v>
      </c>
      <c r="D4" s="268" t="n">
        <v>0</v>
      </c>
      <c r="E4" s="268" t="n">
        <v>0</v>
      </c>
      <c r="F4" s="268" t="n">
        <v>0</v>
      </c>
      <c r="G4" s="268" t="n">
        <v>0</v>
      </c>
    </row>
    <row r="5" customFormat="false" ht="12.75" hidden="false" customHeight="false" outlineLevel="0" collapsed="false">
      <c r="A5" s="267" t="s">
        <v>119</v>
      </c>
      <c r="B5" s="268" t="n">
        <v>37</v>
      </c>
      <c r="C5" s="268" t="n">
        <v>0</v>
      </c>
      <c r="D5" s="268" t="n">
        <v>0</v>
      </c>
      <c r="E5" s="268" t="n">
        <v>0</v>
      </c>
      <c r="F5" s="268" t="n">
        <v>0</v>
      </c>
      <c r="G5" s="268" t="n">
        <v>0</v>
      </c>
    </row>
    <row r="6" customFormat="false" ht="12.75" hidden="false" customHeight="false" outlineLevel="0" collapsed="false">
      <c r="A6" s="267" t="s">
        <v>120</v>
      </c>
      <c r="B6" s="268" t="n">
        <v>26</v>
      </c>
      <c r="C6" s="268" t="n">
        <v>0</v>
      </c>
      <c r="D6" s="268" t="n">
        <v>0</v>
      </c>
      <c r="E6" s="268" t="n">
        <v>0</v>
      </c>
      <c r="F6" s="268" t="n">
        <v>0</v>
      </c>
      <c r="G6" s="268" t="n">
        <v>0</v>
      </c>
    </row>
    <row r="7" customFormat="false" ht="12.75" hidden="false" customHeight="false" outlineLevel="0" collapsed="false">
      <c r="A7" s="267" t="s">
        <v>121</v>
      </c>
      <c r="B7" s="268" t="n">
        <v>40</v>
      </c>
      <c r="C7" s="268" t="n">
        <v>0</v>
      </c>
      <c r="D7" s="268" t="n">
        <v>0</v>
      </c>
      <c r="E7" s="268" t="n">
        <v>0</v>
      </c>
      <c r="F7" s="268" t="n">
        <v>0</v>
      </c>
      <c r="G7" s="268" t="n">
        <v>0</v>
      </c>
    </row>
    <row r="8" customFormat="false" ht="12.75" hidden="false" customHeight="false" outlineLevel="0" collapsed="false">
      <c r="A8" s="267" t="s">
        <v>122</v>
      </c>
      <c r="B8" s="268" t="n">
        <v>55</v>
      </c>
      <c r="C8" s="268" t="n">
        <v>55</v>
      </c>
      <c r="D8" s="268" t="n">
        <v>55</v>
      </c>
      <c r="E8" s="268" t="n">
        <v>55</v>
      </c>
      <c r="F8" s="268" t="n">
        <v>55</v>
      </c>
      <c r="G8" s="268" t="n">
        <v>0</v>
      </c>
    </row>
    <row r="9" customFormat="false" ht="12.75" hidden="false" customHeight="false" outlineLevel="0" collapsed="false">
      <c r="A9" s="267" t="s">
        <v>123</v>
      </c>
      <c r="B9" s="268" t="n">
        <v>60</v>
      </c>
      <c r="C9" s="268" t="n">
        <v>105</v>
      </c>
      <c r="D9" s="268" t="n">
        <v>105</v>
      </c>
      <c r="E9" s="268" t="n">
        <v>105</v>
      </c>
      <c r="F9" s="268" t="n">
        <v>105</v>
      </c>
      <c r="G9" s="268" t="n">
        <v>0</v>
      </c>
    </row>
    <row r="10" customFormat="false" ht="12.75" hidden="false" customHeight="false" outlineLevel="0" collapsed="false">
      <c r="A10" s="267" t="s">
        <v>124</v>
      </c>
      <c r="B10" s="268" t="n">
        <v>55</v>
      </c>
      <c r="C10" s="268" t="n">
        <v>55</v>
      </c>
      <c r="D10" s="268" t="n">
        <v>55</v>
      </c>
      <c r="E10" s="268" t="n">
        <v>55</v>
      </c>
      <c r="F10" s="268" t="n">
        <v>0</v>
      </c>
      <c r="G10" s="268" t="n">
        <v>0</v>
      </c>
    </row>
    <row r="11" customFormat="false" ht="12.75" hidden="false" customHeight="false" outlineLevel="0" collapsed="false">
      <c r="A11" s="267" t="s">
        <v>125</v>
      </c>
      <c r="B11" s="268" t="n">
        <v>60</v>
      </c>
      <c r="C11" s="268" t="n">
        <v>60</v>
      </c>
      <c r="D11" s="268" t="n">
        <v>60</v>
      </c>
      <c r="E11" s="268" t="n">
        <v>60</v>
      </c>
      <c r="F11" s="268" t="n">
        <v>0</v>
      </c>
      <c r="G11" s="268" t="n">
        <v>0</v>
      </c>
    </row>
    <row r="12" customFormat="false" ht="12.75" hidden="false" customHeight="false" outlineLevel="0" collapsed="false">
      <c r="A12" s="267" t="s">
        <v>126</v>
      </c>
      <c r="B12" s="268" t="n">
        <v>55</v>
      </c>
      <c r="C12" s="268" t="n">
        <v>55</v>
      </c>
      <c r="D12" s="268" t="n">
        <v>55</v>
      </c>
      <c r="E12" s="268" t="n">
        <v>55</v>
      </c>
      <c r="F12" s="268" t="n">
        <v>55</v>
      </c>
      <c r="G12" s="268" t="n">
        <v>0</v>
      </c>
    </row>
    <row r="13" customFormat="false" ht="12.75" hidden="false" customHeight="false" outlineLevel="0" collapsed="false">
      <c r="A13" s="267" t="s">
        <v>127</v>
      </c>
      <c r="B13" s="268" t="n">
        <v>60</v>
      </c>
      <c r="C13" s="268" t="n">
        <v>60</v>
      </c>
      <c r="D13" s="268" t="n">
        <v>60</v>
      </c>
      <c r="E13" s="268" t="n">
        <v>60</v>
      </c>
      <c r="F13" s="268" t="n">
        <v>60</v>
      </c>
      <c r="G13" s="268" t="n">
        <v>0</v>
      </c>
    </row>
    <row r="14" customFormat="false" ht="12.75" hidden="false" customHeight="false" outlineLevel="0" collapsed="false">
      <c r="A14" s="267" t="s">
        <v>128</v>
      </c>
      <c r="B14" s="268" t="n">
        <v>55</v>
      </c>
      <c r="C14" s="268" t="n">
        <v>55</v>
      </c>
      <c r="D14" s="268" t="n">
        <v>55</v>
      </c>
      <c r="E14" s="268" t="n">
        <v>55</v>
      </c>
      <c r="F14" s="268" t="n">
        <v>55</v>
      </c>
      <c r="G14" s="268" t="n">
        <v>0</v>
      </c>
    </row>
    <row r="15" customFormat="false" ht="12.75" hidden="false" customHeight="false" outlineLevel="0" collapsed="false">
      <c r="A15" s="267" t="s">
        <v>129</v>
      </c>
      <c r="B15" s="268" t="n">
        <v>60</v>
      </c>
      <c r="C15" s="268" t="n">
        <v>60</v>
      </c>
      <c r="D15" s="268" t="n">
        <v>60</v>
      </c>
      <c r="E15" s="268" t="n">
        <v>60</v>
      </c>
      <c r="F15" s="268" t="n">
        <v>60</v>
      </c>
      <c r="G15" s="268" t="n">
        <v>0</v>
      </c>
    </row>
    <row r="16" customFormat="false" ht="12.75" hidden="false" customHeight="false" outlineLevel="0" collapsed="false">
      <c r="A16" s="267" t="s">
        <v>130</v>
      </c>
      <c r="B16" s="268" t="n">
        <v>45</v>
      </c>
      <c r="C16" s="268" t="n">
        <v>45</v>
      </c>
      <c r="D16" s="268" t="n">
        <v>45</v>
      </c>
      <c r="E16" s="268" t="n">
        <v>0</v>
      </c>
      <c r="F16" s="268" t="n">
        <v>0</v>
      </c>
      <c r="G16" s="268" t="n">
        <v>0</v>
      </c>
    </row>
    <row r="17" customFormat="false" ht="12.75" hidden="false" customHeight="false" outlineLevel="0" collapsed="false">
      <c r="A17" s="267" t="s">
        <v>131</v>
      </c>
      <c r="B17" s="268" t="n">
        <v>87</v>
      </c>
      <c r="C17" s="268" t="n">
        <v>87</v>
      </c>
      <c r="D17" s="268" t="n">
        <v>87</v>
      </c>
      <c r="E17" s="268" t="n">
        <v>0</v>
      </c>
      <c r="F17" s="268" t="n">
        <v>0</v>
      </c>
      <c r="G17" s="268" t="n">
        <v>0</v>
      </c>
    </row>
    <row r="18" customFormat="false" ht="12.75" hidden="false" customHeight="false" outlineLevel="0" collapsed="false">
      <c r="A18" s="267" t="s">
        <v>132</v>
      </c>
      <c r="B18" s="268" t="n">
        <v>50</v>
      </c>
      <c r="C18" s="268" t="n">
        <v>50</v>
      </c>
      <c r="D18" s="268" t="n">
        <v>50</v>
      </c>
      <c r="E18" s="268" t="n">
        <v>0</v>
      </c>
      <c r="F18" s="268" t="n">
        <v>0</v>
      </c>
      <c r="G18" s="268" t="n">
        <v>0</v>
      </c>
    </row>
    <row r="19" customFormat="false" ht="12.75" hidden="false" customHeight="false" outlineLevel="0" collapsed="false">
      <c r="A19" s="267" t="s">
        <v>133</v>
      </c>
      <c r="B19" s="268" t="n">
        <v>114</v>
      </c>
      <c r="C19" s="268" t="n">
        <v>114</v>
      </c>
      <c r="D19" s="268" t="n">
        <v>114</v>
      </c>
      <c r="E19" s="268" t="n">
        <v>0</v>
      </c>
      <c r="F19" s="268" t="n">
        <v>0</v>
      </c>
      <c r="G19" s="268" t="n">
        <v>0</v>
      </c>
    </row>
    <row r="20" customFormat="false" ht="12.75" hidden="false" customHeight="false" outlineLevel="0" collapsed="false">
      <c r="A20" s="267" t="s">
        <v>134</v>
      </c>
      <c r="B20" s="268" t="n">
        <v>35</v>
      </c>
      <c r="C20" s="268" t="n">
        <v>35</v>
      </c>
      <c r="D20" s="268" t="n">
        <v>0</v>
      </c>
      <c r="E20" s="268" t="n">
        <v>0</v>
      </c>
      <c r="F20" s="268" t="n">
        <v>0</v>
      </c>
      <c r="G20" s="268" t="n">
        <v>0</v>
      </c>
    </row>
    <row r="21" customFormat="false" ht="12.75" hidden="false" customHeight="false" outlineLevel="0" collapsed="false">
      <c r="A21" s="267" t="s">
        <v>135</v>
      </c>
      <c r="B21" s="268" t="n">
        <v>56</v>
      </c>
      <c r="C21" s="268" t="n">
        <v>56</v>
      </c>
      <c r="D21" s="268" t="n">
        <v>0</v>
      </c>
      <c r="E21" s="268" t="n">
        <v>0</v>
      </c>
      <c r="F21" s="268" t="n">
        <v>0</v>
      </c>
      <c r="G21" s="268" t="n">
        <v>0</v>
      </c>
    </row>
    <row r="22" customFormat="false" ht="12.75" hidden="false" customHeight="false" outlineLevel="0" collapsed="false">
      <c r="A22" s="267" t="s">
        <v>136</v>
      </c>
      <c r="B22" s="268" t="n">
        <v>55</v>
      </c>
      <c r="C22" s="268" t="n">
        <v>55</v>
      </c>
      <c r="D22" s="268" t="n">
        <v>0</v>
      </c>
      <c r="E22" s="268" t="n">
        <v>0</v>
      </c>
      <c r="F22" s="268" t="n">
        <v>0</v>
      </c>
      <c r="G22" s="268" t="n">
        <v>0</v>
      </c>
    </row>
    <row r="23" customFormat="false" ht="12.75" hidden="false" customHeight="false" outlineLevel="0" collapsed="false">
      <c r="A23" s="267" t="s">
        <v>137</v>
      </c>
      <c r="B23" s="268" t="n">
        <v>86</v>
      </c>
      <c r="C23" s="268" t="n">
        <v>86</v>
      </c>
      <c r="D23" s="268" t="n">
        <v>0</v>
      </c>
      <c r="E23" s="268" t="n">
        <v>0</v>
      </c>
      <c r="F23" s="268" t="n">
        <v>0</v>
      </c>
      <c r="G23" s="268" t="n">
        <v>0</v>
      </c>
    </row>
    <row r="24" customFormat="false" ht="12.75" hidden="false" customHeight="false" outlineLevel="0" collapsed="false">
      <c r="A24" s="267" t="s">
        <v>138</v>
      </c>
      <c r="B24" s="268" t="n">
        <v>55</v>
      </c>
      <c r="C24" s="268" t="n">
        <v>55</v>
      </c>
      <c r="D24" s="268" t="n">
        <v>55</v>
      </c>
      <c r="E24" s="268" t="n">
        <v>55</v>
      </c>
      <c r="F24" s="268" t="n">
        <v>0</v>
      </c>
      <c r="G24" s="268" t="n">
        <v>0</v>
      </c>
    </row>
    <row r="25" customFormat="false" ht="12.75" hidden="false" customHeight="false" outlineLevel="0" collapsed="false">
      <c r="A25" s="267" t="s">
        <v>139</v>
      </c>
      <c r="B25" s="268" t="n">
        <v>60</v>
      </c>
      <c r="C25" s="268" t="n">
        <v>60</v>
      </c>
      <c r="D25" s="268" t="n">
        <v>60</v>
      </c>
      <c r="E25" s="268" t="n">
        <v>60</v>
      </c>
      <c r="F25" s="268" t="n">
        <v>0</v>
      </c>
      <c r="G25" s="268" t="n">
        <v>0</v>
      </c>
    </row>
    <row r="26" customFormat="false" ht="12.75" hidden="false" customHeight="false" outlineLevel="0" collapsed="false">
      <c r="A26" s="267" t="s">
        <v>140</v>
      </c>
      <c r="B26" s="268" t="n">
        <v>35</v>
      </c>
      <c r="C26" s="268" t="n">
        <v>35</v>
      </c>
      <c r="D26" s="268" t="n">
        <v>0</v>
      </c>
      <c r="E26" s="268" t="n">
        <v>0</v>
      </c>
      <c r="F26" s="268" t="n">
        <v>0</v>
      </c>
      <c r="G26" s="268" t="n">
        <v>0</v>
      </c>
    </row>
    <row r="27" customFormat="false" ht="12.75" hidden="false" customHeight="false" outlineLevel="0" collapsed="false">
      <c r="A27" s="267" t="s">
        <v>141</v>
      </c>
      <c r="B27" s="268" t="n">
        <v>56</v>
      </c>
      <c r="C27" s="268" t="n">
        <v>56</v>
      </c>
      <c r="D27" s="268" t="n">
        <v>0</v>
      </c>
      <c r="E27" s="268" t="n">
        <v>0</v>
      </c>
      <c r="F27" s="268" t="n">
        <v>0</v>
      </c>
      <c r="G27" s="268" t="n">
        <v>0</v>
      </c>
    </row>
    <row r="28" customFormat="false" ht="12.75" hidden="false" customHeight="false" outlineLevel="0" collapsed="false">
      <c r="A28" s="267" t="s">
        <v>142</v>
      </c>
      <c r="B28" s="268" t="n">
        <v>55</v>
      </c>
      <c r="C28" s="268" t="n">
        <v>55</v>
      </c>
      <c r="D28" s="268" t="n">
        <v>0</v>
      </c>
      <c r="E28" s="268" t="n">
        <v>0</v>
      </c>
      <c r="F28" s="268" t="n">
        <v>0</v>
      </c>
      <c r="G28" s="268" t="n">
        <v>0</v>
      </c>
    </row>
    <row r="29" customFormat="false" ht="12.75" hidden="false" customHeight="false" outlineLevel="0" collapsed="false">
      <c r="A29" s="267" t="s">
        <v>143</v>
      </c>
      <c r="B29" s="268" t="n">
        <v>86</v>
      </c>
      <c r="C29" s="268" t="n">
        <v>86</v>
      </c>
      <c r="D29" s="268" t="n">
        <v>0</v>
      </c>
      <c r="E29" s="268" t="n">
        <v>0</v>
      </c>
      <c r="F29" s="268" t="n">
        <v>0</v>
      </c>
      <c r="G29" s="268" t="n">
        <v>0</v>
      </c>
    </row>
    <row r="30" customFormat="false" ht="12.75" hidden="false" customHeight="false" outlineLevel="0" collapsed="false">
      <c r="A30" s="267" t="s">
        <v>144</v>
      </c>
      <c r="B30" s="268" t="n">
        <v>35</v>
      </c>
      <c r="C30" s="268" t="n">
        <v>35</v>
      </c>
      <c r="D30" s="268" t="n">
        <v>0</v>
      </c>
      <c r="E30" s="268" t="n">
        <v>0</v>
      </c>
      <c r="F30" s="268" t="n">
        <v>0</v>
      </c>
      <c r="G30" s="268" t="n">
        <v>0</v>
      </c>
    </row>
    <row r="31" customFormat="false" ht="12.75" hidden="false" customHeight="false" outlineLevel="0" collapsed="false">
      <c r="A31" s="267" t="s">
        <v>145</v>
      </c>
      <c r="B31" s="268" t="n">
        <v>56</v>
      </c>
      <c r="C31" s="268" t="n">
        <v>56</v>
      </c>
      <c r="D31" s="268" t="n">
        <v>0</v>
      </c>
      <c r="E31" s="268" t="n">
        <v>0</v>
      </c>
      <c r="F31" s="268" t="n">
        <v>0</v>
      </c>
      <c r="G31" s="268" t="n">
        <v>0</v>
      </c>
    </row>
    <row r="32" customFormat="false" ht="12.75" hidden="false" customHeight="false" outlineLevel="0" collapsed="false">
      <c r="A32" s="267" t="s">
        <v>146</v>
      </c>
      <c r="B32" s="268" t="n">
        <v>55</v>
      </c>
      <c r="C32" s="268" t="n">
        <v>55</v>
      </c>
      <c r="D32" s="268" t="n">
        <v>0</v>
      </c>
      <c r="E32" s="268" t="n">
        <v>0</v>
      </c>
      <c r="F32" s="268" t="n">
        <v>0</v>
      </c>
      <c r="G32" s="268" t="n">
        <v>0</v>
      </c>
    </row>
    <row r="33" customFormat="false" ht="12.75" hidden="false" customHeight="false" outlineLevel="0" collapsed="false">
      <c r="A33" s="267" t="s">
        <v>147</v>
      </c>
      <c r="B33" s="268" t="n">
        <v>86</v>
      </c>
      <c r="C33" s="268" t="n">
        <v>86</v>
      </c>
      <c r="D33" s="268" t="n">
        <v>0</v>
      </c>
      <c r="E33" s="268" t="n">
        <v>0</v>
      </c>
      <c r="F33" s="268" t="n">
        <v>0</v>
      </c>
      <c r="G33" s="268" t="n">
        <v>0</v>
      </c>
    </row>
    <row r="34" customFormat="false" ht="12.75" hidden="false" customHeight="false" outlineLevel="0" collapsed="false">
      <c r="A34" s="267" t="s">
        <v>148</v>
      </c>
      <c r="B34" s="268" t="n">
        <v>55</v>
      </c>
      <c r="C34" s="268" t="n">
        <v>55</v>
      </c>
      <c r="D34" s="268" t="n">
        <v>55</v>
      </c>
      <c r="E34" s="268" t="n">
        <v>55</v>
      </c>
      <c r="F34" s="268" t="n">
        <v>0</v>
      </c>
      <c r="G34" s="268" t="n">
        <v>0</v>
      </c>
    </row>
    <row r="35" customFormat="false" ht="12.75" hidden="false" customHeight="false" outlineLevel="0" collapsed="false">
      <c r="A35" s="267" t="s">
        <v>149</v>
      </c>
      <c r="B35" s="268" t="n">
        <v>60</v>
      </c>
      <c r="C35" s="268" t="n">
        <v>60</v>
      </c>
      <c r="D35" s="268" t="n">
        <v>60</v>
      </c>
      <c r="E35" s="268" t="n">
        <v>60</v>
      </c>
      <c r="F35" s="268" t="n">
        <v>0</v>
      </c>
      <c r="G35" s="268" t="n">
        <v>0</v>
      </c>
    </row>
    <row r="36" customFormat="false" ht="12.75" hidden="false" customHeight="false" outlineLevel="0" collapsed="false">
      <c r="A36" s="267" t="s">
        <v>150</v>
      </c>
      <c r="B36" s="268" t="n">
        <v>45</v>
      </c>
      <c r="C36" s="268" t="n">
        <v>45</v>
      </c>
      <c r="D36" s="268" t="n">
        <v>45</v>
      </c>
      <c r="E36" s="268" t="n">
        <v>0</v>
      </c>
      <c r="F36" s="268" t="n">
        <v>0</v>
      </c>
      <c r="G36" s="268" t="n">
        <v>0</v>
      </c>
    </row>
    <row r="37" customFormat="false" ht="12.75" hidden="false" customHeight="false" outlineLevel="0" collapsed="false">
      <c r="A37" s="267" t="s">
        <v>151</v>
      </c>
      <c r="B37" s="268" t="n">
        <v>55</v>
      </c>
      <c r="C37" s="268" t="n">
        <v>55</v>
      </c>
      <c r="D37" s="268" t="n">
        <v>55</v>
      </c>
      <c r="E37" s="268" t="n">
        <v>0</v>
      </c>
      <c r="F37" s="268" t="n">
        <v>0</v>
      </c>
      <c r="G37" s="268" t="n">
        <v>0</v>
      </c>
    </row>
    <row r="38" customFormat="false" ht="12.75" hidden="false" customHeight="false" outlineLevel="0" collapsed="false">
      <c r="A38" s="267" t="s">
        <v>152</v>
      </c>
      <c r="B38" s="268" t="n">
        <v>35</v>
      </c>
      <c r="C38" s="268" t="n">
        <v>35</v>
      </c>
      <c r="D38" s="268" t="n">
        <v>0</v>
      </c>
      <c r="E38" s="268" t="n">
        <v>0</v>
      </c>
      <c r="F38" s="268" t="n">
        <v>0</v>
      </c>
      <c r="G38" s="268" t="n">
        <v>0</v>
      </c>
    </row>
    <row r="39" customFormat="false" ht="12.75" hidden="false" customHeight="false" outlineLevel="0" collapsed="false">
      <c r="A39" s="267" t="s">
        <v>153</v>
      </c>
      <c r="B39" s="268" t="n">
        <v>56</v>
      </c>
      <c r="C39" s="268" t="n">
        <v>56</v>
      </c>
      <c r="D39" s="268" t="n">
        <v>0</v>
      </c>
      <c r="E39" s="268" t="n">
        <v>0</v>
      </c>
      <c r="F39" s="268" t="n">
        <v>0</v>
      </c>
      <c r="G39" s="268" t="n">
        <v>0</v>
      </c>
    </row>
    <row r="40" customFormat="false" ht="12.75" hidden="false" customHeight="false" outlineLevel="0" collapsed="false">
      <c r="A40" s="267" t="s">
        <v>154</v>
      </c>
      <c r="B40" s="268" t="n">
        <v>55</v>
      </c>
      <c r="C40" s="268" t="n">
        <v>55</v>
      </c>
      <c r="D40" s="268" t="n">
        <v>0</v>
      </c>
      <c r="E40" s="268" t="n">
        <v>0</v>
      </c>
      <c r="F40" s="268" t="n">
        <v>0</v>
      </c>
      <c r="G40" s="268" t="n">
        <v>0</v>
      </c>
    </row>
    <row r="41" customFormat="false" ht="12.75" hidden="false" customHeight="false" outlineLevel="0" collapsed="false">
      <c r="A41" s="267" t="s">
        <v>155</v>
      </c>
      <c r="B41" s="268" t="n">
        <v>86</v>
      </c>
      <c r="C41" s="268" t="n">
        <v>86</v>
      </c>
      <c r="D41" s="268" t="n">
        <v>0</v>
      </c>
      <c r="E41" s="268" t="n">
        <v>0</v>
      </c>
      <c r="F41" s="268" t="n">
        <v>0</v>
      </c>
      <c r="G41" s="268" t="n">
        <v>0</v>
      </c>
    </row>
    <row r="42" customFormat="false" ht="12.75" hidden="false" customHeight="false" outlineLevel="0" collapsed="false">
      <c r="A42" s="267" t="s">
        <v>156</v>
      </c>
      <c r="B42" s="268" t="n">
        <v>28</v>
      </c>
      <c r="C42" s="268" t="n">
        <v>28</v>
      </c>
      <c r="D42" s="268" t="n">
        <v>0</v>
      </c>
      <c r="E42" s="268" t="n">
        <v>0</v>
      </c>
      <c r="F42" s="268" t="n">
        <v>0</v>
      </c>
      <c r="G42" s="268" t="n">
        <v>0</v>
      </c>
    </row>
    <row r="43" customFormat="false" ht="12.75" hidden="false" customHeight="false" outlineLevel="0" collapsed="false">
      <c r="A43" s="267" t="s">
        <v>157</v>
      </c>
      <c r="B43" s="268" t="n">
        <v>56</v>
      </c>
      <c r="C43" s="268" t="n">
        <v>56</v>
      </c>
      <c r="D43" s="268" t="n">
        <v>0</v>
      </c>
      <c r="E43" s="268" t="n">
        <v>0</v>
      </c>
      <c r="F43" s="268" t="n">
        <v>0</v>
      </c>
      <c r="G43" s="268" t="n">
        <v>0</v>
      </c>
    </row>
    <row r="44" customFormat="false" ht="12.75" hidden="false" customHeight="false" outlineLevel="0" collapsed="false">
      <c r="A44" s="267" t="s">
        <v>158</v>
      </c>
      <c r="B44" s="268" t="n">
        <v>35</v>
      </c>
      <c r="C44" s="268" t="n">
        <v>35</v>
      </c>
      <c r="D44" s="268" t="n">
        <v>0</v>
      </c>
      <c r="E44" s="268" t="n">
        <v>0</v>
      </c>
      <c r="F44" s="268" t="n">
        <v>0</v>
      </c>
      <c r="G44" s="268" t="n">
        <v>0</v>
      </c>
    </row>
    <row r="45" customFormat="false" ht="12.75" hidden="false" customHeight="false" outlineLevel="0" collapsed="false">
      <c r="A45" s="267" t="s">
        <v>159</v>
      </c>
      <c r="B45" s="268" t="n">
        <v>86</v>
      </c>
      <c r="C45" s="268" t="n">
        <v>86</v>
      </c>
      <c r="D45" s="268" t="n">
        <v>0</v>
      </c>
      <c r="E45" s="268" t="n">
        <v>0</v>
      </c>
      <c r="F45" s="268" t="n">
        <v>0</v>
      </c>
      <c r="G45" s="268" t="n">
        <v>0</v>
      </c>
    </row>
    <row r="46" customFormat="false" ht="12.75" hidden="false" customHeight="false" outlineLevel="0" collapsed="false">
      <c r="A46" s="267" t="s">
        <v>160</v>
      </c>
      <c r="B46" s="268" t="n">
        <v>55</v>
      </c>
      <c r="C46" s="268" t="n">
        <v>55</v>
      </c>
      <c r="D46" s="268" t="n">
        <v>55</v>
      </c>
      <c r="E46" s="268" t="n">
        <v>55</v>
      </c>
      <c r="F46" s="268" t="n">
        <v>0</v>
      </c>
      <c r="G46" s="268" t="n">
        <v>0</v>
      </c>
    </row>
    <row r="47" customFormat="false" ht="12.75" hidden="false" customHeight="false" outlineLevel="0" collapsed="false">
      <c r="A47" s="267" t="s">
        <v>161</v>
      </c>
      <c r="B47" s="268" t="n">
        <v>60</v>
      </c>
      <c r="C47" s="268" t="n">
        <v>60</v>
      </c>
      <c r="D47" s="268" t="n">
        <v>60</v>
      </c>
      <c r="E47" s="268" t="n">
        <v>60</v>
      </c>
      <c r="F47" s="268" t="n">
        <v>0</v>
      </c>
      <c r="G47" s="268" t="n">
        <v>0</v>
      </c>
    </row>
    <row r="48" customFormat="false" ht="12.75" hidden="false" customHeight="false" outlineLevel="0" collapsed="false">
      <c r="A48" s="267" t="s">
        <v>162</v>
      </c>
      <c r="B48" s="268" t="n">
        <v>55</v>
      </c>
      <c r="C48" s="268" t="n">
        <v>55</v>
      </c>
      <c r="D48" s="268" t="n">
        <v>55</v>
      </c>
      <c r="E48" s="268" t="n">
        <v>55</v>
      </c>
      <c r="F48" s="268" t="n">
        <v>0</v>
      </c>
      <c r="G48" s="268" t="n">
        <v>0</v>
      </c>
    </row>
    <row r="49" customFormat="false" ht="12.75" hidden="false" customHeight="false" outlineLevel="0" collapsed="false">
      <c r="A49" s="267" t="s">
        <v>163</v>
      </c>
      <c r="B49" s="268" t="n">
        <v>60</v>
      </c>
      <c r="C49" s="268" t="n">
        <v>60</v>
      </c>
      <c r="D49" s="268" t="n">
        <v>60</v>
      </c>
      <c r="E49" s="268" t="n">
        <v>60</v>
      </c>
      <c r="F49" s="268" t="n">
        <v>0</v>
      </c>
      <c r="G49" s="268" t="n">
        <v>0</v>
      </c>
    </row>
    <row r="50" customFormat="false" ht="12.75" hidden="false" customHeight="false" outlineLevel="0" collapsed="false">
      <c r="A50" s="267" t="s">
        <v>164</v>
      </c>
      <c r="B50" s="268" t="n">
        <v>32</v>
      </c>
      <c r="C50" s="268" t="n">
        <v>32</v>
      </c>
      <c r="D50" s="268" t="n">
        <v>0</v>
      </c>
      <c r="E50" s="268" t="n">
        <v>0</v>
      </c>
      <c r="F50" s="268" t="n">
        <v>0</v>
      </c>
      <c r="G50" s="268" t="n">
        <v>0</v>
      </c>
    </row>
    <row r="51" customFormat="false" ht="12.75" hidden="false" customHeight="false" outlineLevel="0" collapsed="false">
      <c r="A51" s="267" t="s">
        <v>165</v>
      </c>
      <c r="B51" s="268" t="n">
        <v>56</v>
      </c>
      <c r="C51" s="268" t="n">
        <v>56</v>
      </c>
      <c r="D51" s="268" t="n">
        <v>0</v>
      </c>
      <c r="E51" s="268" t="n">
        <v>0</v>
      </c>
      <c r="F51" s="268" t="n">
        <v>0</v>
      </c>
      <c r="G51" s="268" t="n">
        <v>0</v>
      </c>
    </row>
    <row r="52" customFormat="false" ht="12.75" hidden="false" customHeight="false" outlineLevel="0" collapsed="false">
      <c r="A52" s="267" t="s">
        <v>166</v>
      </c>
      <c r="B52" s="268" t="n">
        <v>45</v>
      </c>
      <c r="C52" s="268" t="n">
        <v>45</v>
      </c>
      <c r="D52" s="268" t="n">
        <v>0</v>
      </c>
      <c r="E52" s="268" t="n">
        <v>0</v>
      </c>
      <c r="F52" s="268" t="n">
        <v>0</v>
      </c>
      <c r="G52" s="268" t="n">
        <v>0</v>
      </c>
    </row>
    <row r="53" customFormat="false" ht="12.75" hidden="false" customHeight="false" outlineLevel="0" collapsed="false">
      <c r="A53" s="267" t="s">
        <v>167</v>
      </c>
      <c r="B53" s="268" t="n">
        <v>86</v>
      </c>
      <c r="C53" s="268" t="n">
        <v>86</v>
      </c>
      <c r="D53" s="268" t="n">
        <v>0</v>
      </c>
      <c r="E53" s="268" t="n">
        <v>0</v>
      </c>
      <c r="F53" s="268" t="n">
        <v>0</v>
      </c>
      <c r="G53" s="268" t="n">
        <v>0</v>
      </c>
    </row>
    <row r="54" customFormat="false" ht="12.75" hidden="false" customHeight="false" outlineLevel="0" collapsed="false">
      <c r="A54" s="267" t="s">
        <v>168</v>
      </c>
      <c r="B54" s="268" t="n">
        <v>55</v>
      </c>
      <c r="C54" s="268" t="n">
        <v>55</v>
      </c>
      <c r="D54" s="268" t="n">
        <v>55</v>
      </c>
      <c r="E54" s="268" t="n">
        <v>55</v>
      </c>
      <c r="F54" s="268" t="n">
        <v>0</v>
      </c>
      <c r="G54" s="268" t="n">
        <v>0</v>
      </c>
    </row>
    <row r="55" customFormat="false" ht="12.75" hidden="false" customHeight="false" outlineLevel="0" collapsed="false">
      <c r="A55" s="267" t="s">
        <v>169</v>
      </c>
      <c r="B55" s="268" t="n">
        <v>60</v>
      </c>
      <c r="C55" s="268" t="n">
        <v>60</v>
      </c>
      <c r="D55" s="268" t="n">
        <v>60</v>
      </c>
      <c r="E55" s="268" t="n">
        <v>60</v>
      </c>
      <c r="F55" s="268" t="n">
        <v>0</v>
      </c>
      <c r="G55" s="268" t="n">
        <v>0</v>
      </c>
    </row>
    <row r="56" customFormat="false" ht="12.75" hidden="false" customHeight="false" outlineLevel="0" collapsed="false">
      <c r="A56" s="267" t="s">
        <v>170</v>
      </c>
      <c r="B56" s="268" t="n">
        <v>55</v>
      </c>
      <c r="C56" s="268" t="n">
        <v>55</v>
      </c>
      <c r="D56" s="268" t="n">
        <v>55</v>
      </c>
      <c r="E56" s="268" t="n">
        <v>55</v>
      </c>
      <c r="F56" s="268" t="n">
        <v>0</v>
      </c>
      <c r="G56" s="268" t="n">
        <v>0</v>
      </c>
    </row>
    <row r="57" customFormat="false" ht="12.75" hidden="false" customHeight="false" outlineLevel="0" collapsed="false">
      <c r="A57" s="267" t="s">
        <v>171</v>
      </c>
      <c r="B57" s="268" t="n">
        <v>60</v>
      </c>
      <c r="C57" s="268" t="n">
        <v>60</v>
      </c>
      <c r="D57" s="268" t="n">
        <v>60</v>
      </c>
      <c r="E57" s="268" t="n">
        <v>60</v>
      </c>
      <c r="F57" s="268" t="n">
        <v>0</v>
      </c>
      <c r="G57" s="268" t="n">
        <v>0</v>
      </c>
    </row>
    <row r="58" customFormat="false" ht="12.75" hidden="false" customHeight="false" outlineLevel="0" collapsed="false">
      <c r="A58" s="267" t="s">
        <v>172</v>
      </c>
      <c r="B58" s="268" t="n">
        <v>28</v>
      </c>
      <c r="C58" s="268" t="n">
        <v>28</v>
      </c>
      <c r="D58" s="268" t="n">
        <v>0</v>
      </c>
      <c r="E58" s="268" t="n">
        <v>0</v>
      </c>
      <c r="F58" s="268" t="n">
        <v>0</v>
      </c>
      <c r="G58" s="268" t="n">
        <v>0</v>
      </c>
    </row>
    <row r="59" customFormat="false" ht="12.75" hidden="false" customHeight="false" outlineLevel="0" collapsed="false">
      <c r="A59" s="267" t="s">
        <v>173</v>
      </c>
      <c r="B59" s="268" t="n">
        <v>56</v>
      </c>
      <c r="C59" s="268" t="n">
        <v>56</v>
      </c>
      <c r="D59" s="268" t="n">
        <v>0</v>
      </c>
      <c r="E59" s="268" t="n">
        <v>0</v>
      </c>
      <c r="F59" s="268" t="n">
        <v>0</v>
      </c>
      <c r="G59" s="268" t="n">
        <v>0</v>
      </c>
    </row>
    <row r="60" customFormat="false" ht="12.75" hidden="false" customHeight="false" outlineLevel="0" collapsed="false">
      <c r="A60" s="267" t="s">
        <v>174</v>
      </c>
      <c r="B60" s="268" t="n">
        <v>35</v>
      </c>
      <c r="C60" s="268" t="n">
        <v>35</v>
      </c>
      <c r="D60" s="268" t="n">
        <v>0</v>
      </c>
      <c r="E60" s="268" t="n">
        <v>0</v>
      </c>
      <c r="F60" s="268" t="n">
        <v>0</v>
      </c>
      <c r="G60" s="268" t="n">
        <v>0</v>
      </c>
    </row>
    <row r="61" customFormat="false" ht="12.75" hidden="false" customHeight="false" outlineLevel="0" collapsed="false">
      <c r="A61" s="267" t="s">
        <v>175</v>
      </c>
      <c r="B61" s="268" t="n">
        <v>86</v>
      </c>
      <c r="C61" s="268" t="n">
        <v>86</v>
      </c>
      <c r="D61" s="268" t="n">
        <v>0</v>
      </c>
      <c r="E61" s="268" t="n">
        <v>0</v>
      </c>
      <c r="F61" s="268" t="n">
        <v>0</v>
      </c>
      <c r="G61" s="268" t="n">
        <v>0</v>
      </c>
    </row>
    <row r="62" customFormat="false" ht="12.75" hidden="false" customHeight="false" outlineLevel="0" collapsed="false">
      <c r="A62" s="267" t="s">
        <v>176</v>
      </c>
      <c r="B62" s="268" t="n">
        <v>55</v>
      </c>
      <c r="C62" s="268" t="n">
        <v>55</v>
      </c>
      <c r="D62" s="268" t="n">
        <v>55</v>
      </c>
      <c r="E62" s="268" t="n">
        <v>55</v>
      </c>
      <c r="F62" s="268" t="n">
        <v>0</v>
      </c>
      <c r="G62" s="268" t="n">
        <v>0</v>
      </c>
    </row>
    <row r="63" customFormat="false" ht="12.75" hidden="false" customHeight="false" outlineLevel="0" collapsed="false">
      <c r="A63" s="267" t="s">
        <v>177</v>
      </c>
      <c r="B63" s="268" t="n">
        <v>60</v>
      </c>
      <c r="C63" s="268" t="n">
        <v>60</v>
      </c>
      <c r="D63" s="268" t="n">
        <v>60</v>
      </c>
      <c r="E63" s="268" t="n">
        <v>60</v>
      </c>
      <c r="F63" s="268" t="n">
        <v>0</v>
      </c>
      <c r="G63" s="268" t="n">
        <v>0</v>
      </c>
    </row>
    <row r="64" customFormat="false" ht="12.75" hidden="false" customHeight="false" outlineLevel="0" collapsed="false">
      <c r="A64" s="267" t="s">
        <v>178</v>
      </c>
      <c r="B64" s="268" t="n">
        <v>32</v>
      </c>
      <c r="C64" s="268" t="n">
        <v>32</v>
      </c>
      <c r="D64" s="268" t="n">
        <v>32</v>
      </c>
      <c r="E64" s="268" t="n">
        <v>0</v>
      </c>
      <c r="F64" s="268" t="n">
        <v>0</v>
      </c>
      <c r="G64" s="268" t="n">
        <v>0</v>
      </c>
    </row>
    <row r="65" customFormat="false" ht="12.75" hidden="false" customHeight="false" outlineLevel="0" collapsed="false">
      <c r="A65" s="267" t="s">
        <v>179</v>
      </c>
      <c r="B65" s="268" t="n">
        <v>56</v>
      </c>
      <c r="C65" s="268" t="n">
        <v>56</v>
      </c>
      <c r="D65" s="268" t="n">
        <v>56</v>
      </c>
      <c r="E65" s="268" t="n">
        <v>0</v>
      </c>
      <c r="F65" s="268" t="n">
        <v>0</v>
      </c>
      <c r="G65" s="268" t="n">
        <v>0</v>
      </c>
    </row>
    <row r="66" customFormat="false" ht="12.75" hidden="false" customHeight="false" outlineLevel="0" collapsed="false">
      <c r="A66" s="267" t="s">
        <v>180</v>
      </c>
      <c r="B66" s="268" t="n">
        <v>45</v>
      </c>
      <c r="C66" s="268" t="n">
        <v>45</v>
      </c>
      <c r="D66" s="268" t="n">
        <v>45</v>
      </c>
      <c r="E66" s="268" t="n">
        <v>0</v>
      </c>
      <c r="F66" s="268" t="n">
        <v>0</v>
      </c>
      <c r="G66" s="268" t="n">
        <v>0</v>
      </c>
    </row>
    <row r="67" customFormat="false" ht="12.75" hidden="false" customHeight="false" outlineLevel="0" collapsed="false">
      <c r="A67" s="267" t="s">
        <v>181</v>
      </c>
      <c r="B67" s="268" t="n">
        <v>86</v>
      </c>
      <c r="C67" s="268" t="n">
        <v>86</v>
      </c>
      <c r="D67" s="268" t="n">
        <v>86</v>
      </c>
      <c r="E67" s="268" t="n">
        <v>0</v>
      </c>
      <c r="F67" s="268" t="n">
        <v>0</v>
      </c>
      <c r="G67" s="268" t="n">
        <v>0</v>
      </c>
    </row>
    <row r="68" customFormat="false" ht="12.75" hidden="false" customHeight="false" outlineLevel="0" collapsed="false">
      <c r="A68" s="267" t="s">
        <v>182</v>
      </c>
      <c r="B68" s="268" t="n">
        <v>30</v>
      </c>
      <c r="C68" s="268" t="n">
        <v>30</v>
      </c>
      <c r="D68" s="268" t="n">
        <v>30</v>
      </c>
      <c r="E68" s="268" t="n">
        <v>30</v>
      </c>
      <c r="F68" s="268" t="n">
        <v>0</v>
      </c>
      <c r="G68" s="268" t="n">
        <v>0</v>
      </c>
    </row>
    <row r="69" customFormat="false" ht="12.75" hidden="false" customHeight="false" outlineLevel="0" collapsed="false">
      <c r="A69" s="267" t="s">
        <v>183</v>
      </c>
      <c r="B69" s="268" t="n">
        <v>60</v>
      </c>
      <c r="C69" s="268" t="n">
        <v>60</v>
      </c>
      <c r="D69" s="268" t="n">
        <v>60</v>
      </c>
      <c r="E69" s="268" t="n">
        <v>60</v>
      </c>
      <c r="F69" s="268" t="n">
        <v>0</v>
      </c>
      <c r="G69" s="268" t="n">
        <v>0</v>
      </c>
    </row>
    <row r="70" customFormat="false" ht="12.75" hidden="false" customHeight="false" outlineLevel="0" collapsed="false">
      <c r="A70" s="267" t="s">
        <v>184</v>
      </c>
      <c r="B70" s="268" t="n">
        <v>55</v>
      </c>
      <c r="C70" s="268" t="n">
        <v>55</v>
      </c>
      <c r="D70" s="268" t="n">
        <v>55</v>
      </c>
      <c r="E70" s="268" t="n">
        <v>55</v>
      </c>
      <c r="F70" s="268" t="n">
        <v>55</v>
      </c>
      <c r="G70" s="268" t="n">
        <v>0</v>
      </c>
    </row>
    <row r="71" customFormat="false" ht="12.75" hidden="false" customHeight="false" outlineLevel="0" collapsed="false">
      <c r="A71" s="267" t="s">
        <v>185</v>
      </c>
      <c r="B71" s="268" t="n">
        <v>60</v>
      </c>
      <c r="C71" s="268" t="n">
        <v>60</v>
      </c>
      <c r="D71" s="268" t="n">
        <v>60</v>
      </c>
      <c r="E71" s="268" t="n">
        <v>60</v>
      </c>
      <c r="F71" s="268" t="n">
        <v>60</v>
      </c>
      <c r="G71" s="268" t="n">
        <v>0</v>
      </c>
    </row>
    <row r="72" customFormat="false" ht="12.75" hidden="false" customHeight="false" outlineLevel="0" collapsed="false">
      <c r="A72" s="267" t="s">
        <v>186</v>
      </c>
      <c r="B72" s="268" t="n">
        <v>32</v>
      </c>
      <c r="C72" s="268" t="n">
        <v>32</v>
      </c>
      <c r="D72" s="268" t="n">
        <v>0</v>
      </c>
      <c r="E72" s="268" t="n">
        <v>0</v>
      </c>
      <c r="F72" s="268" t="n">
        <v>0</v>
      </c>
      <c r="G72" s="268" t="n">
        <v>0</v>
      </c>
    </row>
    <row r="73" customFormat="false" ht="12.75" hidden="false" customHeight="false" outlineLevel="0" collapsed="false">
      <c r="A73" s="267" t="s">
        <v>187</v>
      </c>
      <c r="B73" s="268" t="n">
        <v>56</v>
      </c>
      <c r="C73" s="268" t="n">
        <v>56</v>
      </c>
      <c r="D73" s="268" t="n">
        <v>0</v>
      </c>
      <c r="E73" s="268" t="n">
        <v>0</v>
      </c>
      <c r="F73" s="268" t="n">
        <v>0</v>
      </c>
      <c r="G73" s="268" t="n">
        <v>0</v>
      </c>
    </row>
    <row r="74" customFormat="false" ht="12.75" hidden="false" customHeight="false" outlineLevel="0" collapsed="false">
      <c r="A74" s="267" t="s">
        <v>188</v>
      </c>
      <c r="B74" s="268" t="n">
        <v>45</v>
      </c>
      <c r="C74" s="268" t="n">
        <v>45</v>
      </c>
      <c r="D74" s="268" t="n">
        <v>0</v>
      </c>
      <c r="E74" s="268" t="n">
        <v>0</v>
      </c>
      <c r="F74" s="268" t="n">
        <v>0</v>
      </c>
      <c r="G74" s="268" t="n">
        <v>0</v>
      </c>
    </row>
    <row r="75" customFormat="false" ht="12.75" hidden="false" customHeight="false" outlineLevel="0" collapsed="false">
      <c r="A75" s="267" t="s">
        <v>189</v>
      </c>
      <c r="B75" s="268" t="n">
        <v>86</v>
      </c>
      <c r="C75" s="268" t="n">
        <v>86</v>
      </c>
      <c r="D75" s="268" t="n">
        <v>0</v>
      </c>
      <c r="E75" s="268" t="n">
        <v>0</v>
      </c>
      <c r="F75" s="268" t="n">
        <v>0</v>
      </c>
      <c r="G75" s="268" t="n">
        <v>0</v>
      </c>
    </row>
    <row r="76" customFormat="false" ht="12.75" hidden="false" customHeight="false" outlineLevel="0" collapsed="false">
      <c r="A76" s="267" t="s">
        <v>190</v>
      </c>
      <c r="B76" s="268" t="n">
        <v>55</v>
      </c>
      <c r="C76" s="268" t="n">
        <v>55</v>
      </c>
      <c r="D76" s="268" t="n">
        <v>55</v>
      </c>
      <c r="E76" s="268" t="n">
        <v>55</v>
      </c>
      <c r="F76" s="268" t="n">
        <v>0</v>
      </c>
      <c r="G76" s="268" t="n">
        <v>0</v>
      </c>
    </row>
    <row r="77" customFormat="false" ht="12.75" hidden="false" customHeight="false" outlineLevel="0" collapsed="false">
      <c r="A77" s="267" t="s">
        <v>191</v>
      </c>
      <c r="B77" s="268" t="n">
        <v>60</v>
      </c>
      <c r="C77" s="268" t="n">
        <v>60</v>
      </c>
      <c r="D77" s="268" t="n">
        <v>60</v>
      </c>
      <c r="E77" s="268" t="n">
        <v>60</v>
      </c>
      <c r="F77" s="268" t="n">
        <v>0</v>
      </c>
      <c r="G77" s="268" t="n">
        <v>0</v>
      </c>
    </row>
    <row r="78" customFormat="false" ht="12.75" hidden="false" customHeight="false" outlineLevel="0" collapsed="false">
      <c r="A78" s="267" t="s">
        <v>192</v>
      </c>
      <c r="B78" s="268" t="n">
        <v>55</v>
      </c>
      <c r="C78" s="268" t="n">
        <v>55</v>
      </c>
      <c r="D78" s="268" t="n">
        <v>55</v>
      </c>
      <c r="E78" s="268" t="n">
        <v>0</v>
      </c>
      <c r="F78" s="268" t="n">
        <v>0</v>
      </c>
      <c r="G78" s="268" t="n">
        <v>0</v>
      </c>
    </row>
    <row r="79" customFormat="false" ht="12.75" hidden="false" customHeight="false" outlineLevel="0" collapsed="false">
      <c r="A79" s="267" t="s">
        <v>193</v>
      </c>
      <c r="B79" s="268" t="n">
        <v>60</v>
      </c>
      <c r="C79" s="268" t="n">
        <v>60</v>
      </c>
      <c r="D79" s="268" t="n">
        <v>60</v>
      </c>
      <c r="E79" s="268" t="n">
        <v>0</v>
      </c>
      <c r="F79" s="268" t="n">
        <v>0</v>
      </c>
      <c r="G79" s="268" t="n">
        <v>0</v>
      </c>
    </row>
    <row r="80" customFormat="false" ht="12.75" hidden="false" customHeight="false" outlineLevel="0" collapsed="false">
      <c r="A80" s="269" t="s">
        <v>194</v>
      </c>
      <c r="B80" s="268" t="n">
        <v>0</v>
      </c>
      <c r="C80" s="268" t="n">
        <v>0</v>
      </c>
      <c r="D80" s="268" t="n">
        <v>0</v>
      </c>
      <c r="E80" s="268" t="n">
        <v>0</v>
      </c>
      <c r="F80" s="268" t="n">
        <v>0</v>
      </c>
      <c r="G80" s="268" t="n">
        <v>0</v>
      </c>
    </row>
    <row r="81" s="272" customFormat="true" ht="12.75" hidden="false" customHeight="false" outlineLevel="0" collapsed="false">
      <c r="A81" s="270"/>
      <c r="B81" s="271"/>
      <c r="C81" s="271"/>
      <c r="D81" s="271"/>
      <c r="E81" s="271"/>
      <c r="F81" s="271"/>
      <c r="G81" s="271"/>
    </row>
    <row r="82" s="272" customFormat="true" ht="12.75" hidden="false" customHeight="false" outlineLevel="0" collapsed="false">
      <c r="A82" s="270"/>
      <c r="B82" s="271"/>
      <c r="C82" s="271"/>
      <c r="D82" s="271"/>
      <c r="E82" s="271"/>
      <c r="F82" s="271"/>
      <c r="G82" s="271"/>
    </row>
    <row r="83" s="272" customFormat="true" ht="12.75" hidden="false" customHeight="false" outlineLevel="0" collapsed="false">
      <c r="A83" s="270"/>
      <c r="B83" s="271"/>
      <c r="C83" s="271"/>
      <c r="D83" s="271"/>
      <c r="E83" s="271"/>
      <c r="F83" s="271"/>
      <c r="G83" s="271"/>
    </row>
    <row r="84" s="272" customFormat="true" ht="12.75" hidden="false" customHeight="false" outlineLevel="0" collapsed="false">
      <c r="A84" s="270"/>
      <c r="B84" s="271"/>
      <c r="C84" s="271"/>
      <c r="D84" s="271"/>
      <c r="E84" s="271"/>
      <c r="F84" s="271"/>
      <c r="G84" s="271"/>
    </row>
    <row r="86" customFormat="false" ht="12.75" hidden="false" customHeight="true" outlineLevel="0" collapsed="false">
      <c r="C86" s="273" t="s">
        <v>1131</v>
      </c>
    </row>
    <row r="87" customFormat="false" ht="12.75" hidden="false" customHeight="false" outlineLevel="0" collapsed="false">
      <c r="B87" s="266" t="s">
        <v>1132</v>
      </c>
      <c r="C87" s="273"/>
      <c r="G87" s="134" t="s">
        <v>1133</v>
      </c>
    </row>
    <row r="88" customFormat="false" ht="12.75" hidden="false" customHeight="false" outlineLevel="0" collapsed="false">
      <c r="A88" s="0" t="s">
        <v>1134</v>
      </c>
      <c r="B88" s="274" t="n">
        <v>12</v>
      </c>
      <c r="C88" s="266" t="n">
        <f aca="false">SUM(B88/1.5%)</f>
        <v>800</v>
      </c>
      <c r="D88" s="0" t="s">
        <v>30</v>
      </c>
      <c r="G88" s="248" t="n">
        <v>33</v>
      </c>
    </row>
    <row r="89" customFormat="false" ht="12.75" hidden="false" customHeight="false" outlineLevel="0" collapsed="false">
      <c r="A89" s="0" t="s">
        <v>1135</v>
      </c>
      <c r="B89" s="274" t="n">
        <v>36</v>
      </c>
      <c r="C89" s="266" t="n">
        <v>1400</v>
      </c>
      <c r="D89" s="0" t="s">
        <v>31</v>
      </c>
      <c r="G89" s="248" t="n">
        <v>46</v>
      </c>
    </row>
    <row r="90" customFormat="false" ht="12.75" hidden="false" customHeight="false" outlineLevel="0" collapsed="false">
      <c r="A90" s="0" t="s">
        <v>1136</v>
      </c>
      <c r="B90" s="274" t="n">
        <v>45</v>
      </c>
      <c r="C90" s="266" t="n">
        <f aca="false">SUM(B90/2.5%)</f>
        <v>1800</v>
      </c>
      <c r="D90" s="0" t="s">
        <v>32</v>
      </c>
      <c r="G90" s="248" t="n">
        <v>72</v>
      </c>
    </row>
    <row r="91" customFormat="false" ht="12.75" hidden="false" customHeight="false" outlineLevel="0" collapsed="false">
      <c r="A91" s="0" t="s">
        <v>1137</v>
      </c>
      <c r="B91" s="274" t="n">
        <v>52</v>
      </c>
      <c r="C91" s="266" t="n">
        <v>2000</v>
      </c>
      <c r="D91" s="0" t="s">
        <v>33</v>
      </c>
      <c r="G91" s="248" t="n">
        <v>102</v>
      </c>
    </row>
    <row r="92" customFormat="false" ht="12.75" hidden="false" customHeight="false" outlineLevel="0" collapsed="false">
      <c r="A92" s="0" t="s">
        <v>1138</v>
      </c>
      <c r="B92" s="274" t="n">
        <v>62</v>
      </c>
      <c r="C92" s="266" t="n">
        <v>2400</v>
      </c>
      <c r="D92" s="0" t="s">
        <v>34</v>
      </c>
      <c r="G92" s="248"/>
    </row>
  </sheetData>
  <mergeCells count="1">
    <mergeCell ref="C86:C8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2008-03-04T15:50:10Z</dcterms:created>
  <dc:creator>ADMIN</dc:creator>
  <dc:description/>
  <dc:language>pt-BR</dc:language>
  <cp:lastModifiedBy/>
  <cp:lastPrinted>2009-10-21T08:29:42Z</cp:lastPrinted>
  <dcterms:modified xsi:type="dcterms:W3CDTF">2023-08-20T22:22:23Z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>_x0000__x0000__x0000_</vt:lpwstr>
  </property>
</Properties>
</file>