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cdb_ballot_detail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pivotButton="0" quotePrefix="0" xfId="0"/>
    <xf numFmtId="0" fontId="1" fillId="0" borderId="0" pivotButton="0" quotePrefix="0" xfId="1"/>
  </cellXfs>
  <cellStyles count="2">
    <cellStyle name="Normal" xfId="0" builtinId="0" hidden="0"/>
    <cellStyle name="Hyperlink" xfId="1" builtinId="8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19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.83" customWidth="1" min="1" max="1"/>
    <col width="6.83" customWidth="1" min="2" max="2"/>
    <col width="24.83" customWidth="1" min="3" max="3"/>
    <col width="12.83" customWidth="1" min="4" max="4"/>
    <col width="24.83" customWidth="1" min="5" max="5"/>
    <col width="12.83" customWidth="1" min="6" max="6"/>
    <col width="27.83" customWidth="1" min="7" max="7"/>
    <col width="6.83" customWidth="1" min="8" max="8"/>
    <col width="10.83" customWidth="1" min="9" max="9"/>
    <col width="10.83" customWidth="1" min="10" max="10"/>
    <col width="10.83" customWidth="1" min="11" max="11"/>
    <col width="8.83" customWidth="1" min="12" max="12"/>
    <col width="10.83" customWidth="1" min="13" max="13"/>
    <col width="10.83" customWidth="1" min="14" max="14"/>
    <col width="12.83" customWidth="1" min="15" max="15"/>
    <col width="7.83" customWidth="1" min="16" max="16"/>
    <col width="26.83" customWidth="1" min="17" max="17"/>
    <col width="10.83" customWidth="1" min="18" max="18"/>
    <col width="10.83" customWidth="1" min="19" max="19"/>
    <col width="8.83" customWidth="1" min="20" max="20"/>
    <col width="24.83" customWidth="1" min="21" max="21"/>
  </cols>
  <sheetData>
    <row r="1">
      <c r="A1" t="inlineStr">
        <is>
          <t>Rank</t>
        </is>
      </c>
      <c r="B1" t="inlineStr">
        <is>
          <t>Ridden?</t>
        </is>
      </c>
      <c r="C1" t="inlineStr">
        <is>
          <t>Name</t>
        </is>
      </c>
      <c r="D1" t="inlineStr">
        <is>
          <t>Local Name</t>
        </is>
      </c>
      <c r="E1" t="inlineStr">
        <is>
          <t>Park</t>
        </is>
      </c>
      <c r="F1" t="inlineStr">
        <is>
          <t>Country</t>
        </is>
      </c>
      <c r="G1" t="inlineStr">
        <is>
          <t>Full City Name</t>
        </is>
      </c>
      <c r="H1" t="inlineStr">
        <is>
          <t>ID</t>
        </is>
      </c>
      <c r="I1" t="inlineStr">
        <is>
          <t>Full Location</t>
        </is>
      </c>
      <c r="J1" t="inlineStr">
        <is>
          <t>State</t>
        </is>
      </c>
      <c r="K1" t="inlineStr">
        <is>
          <t>City</t>
        </is>
      </c>
      <c r="L1" t="inlineStr">
        <is>
          <t>Status</t>
        </is>
      </c>
      <c r="M1" t="inlineStr">
        <is>
          <t>Opening Date</t>
        </is>
      </c>
      <c r="N1" t="inlineStr">
        <is>
          <t>Closing Date</t>
        </is>
      </c>
      <c r="O1" t="inlineStr">
        <is>
          <t>Type</t>
        </is>
      </c>
      <c r="P1" t="inlineStr">
        <is>
          <t>Scale</t>
        </is>
      </c>
      <c r="Q1" t="inlineStr">
        <is>
          <t>Make</t>
        </is>
      </c>
      <c r="R1" t="inlineStr">
        <is>
          <t>Model</t>
        </is>
      </c>
      <c r="S1" t="inlineStr">
        <is>
          <t>Sub-Model</t>
        </is>
      </c>
      <c r="T1" t="inlineStr">
        <is>
          <t># of Tracks</t>
        </is>
      </c>
      <c r="U1" t="inlineStr">
        <is>
          <t>RCDB URL</t>
        </is>
      </c>
    </row>
    <row r="2">
      <c r="A2" t="inlineStr">
        <is>
          <t>0</t>
        </is>
      </c>
      <c r="B2" t="inlineStr">
        <is>
          <t>No</t>
        </is>
      </c>
      <c r="C2" t="inlineStr">
        <is>
          <t>Scenic Railway</t>
        </is>
      </c>
      <c r="D2" t="inlineStr"/>
      <c r="E2" t="inlineStr">
        <is>
          <t>Luna Park</t>
        </is>
      </c>
      <c r="F2" t="inlineStr">
        <is>
          <t>Australia</t>
        </is>
      </c>
      <c r="G2" t="inlineStr">
        <is>
          <t>Melbourne, Victoria</t>
        </is>
      </c>
      <c r="H2" s="1">
        <f>HYPERLINK("https://rcdb.com/1136.htm", "r1136")</f>
        <v/>
      </c>
      <c r="I2" t="inlineStr">
        <is>
          <t>Melbourne, Victoria, Australia</t>
        </is>
      </c>
      <c r="J2" t="inlineStr">
        <is>
          <t>Victoria</t>
        </is>
      </c>
      <c r="K2" t="inlineStr">
        <is>
          <t>Melbourne</t>
        </is>
      </c>
      <c r="L2" t="inlineStr">
        <is>
          <t>Operating</t>
        </is>
      </c>
      <c r="M2" t="inlineStr">
        <is>
          <t>1912</t>
        </is>
      </c>
      <c r="N2" t="inlineStr"/>
      <c r="O2" t="inlineStr">
        <is>
          <t>Roller Coaster</t>
        </is>
      </c>
      <c r="P2" t="inlineStr"/>
      <c r="Q2" t="inlineStr"/>
      <c r="R2" t="inlineStr"/>
      <c r="S2" t="inlineStr"/>
      <c r="T2" t="inlineStr">
        <is>
          <t>1</t>
        </is>
      </c>
      <c r="U2" s="1">
        <f>HYPERLINK("https://rcdb.com/1136.htm", "https://rcdb.com/1136.htm")</f>
        <v/>
      </c>
    </row>
    <row r="3">
      <c r="A3" t="inlineStr">
        <is>
          <t>0</t>
        </is>
      </c>
      <c r="B3" t="inlineStr">
        <is>
          <t>No</t>
        </is>
      </c>
      <c r="C3" t="inlineStr">
        <is>
          <t>Wild Mouse</t>
        </is>
      </c>
      <c r="D3" t="inlineStr"/>
      <c r="E3" t="inlineStr">
        <is>
          <t>Luna Park</t>
        </is>
      </c>
      <c r="F3" t="inlineStr">
        <is>
          <t>Australia</t>
        </is>
      </c>
      <c r="G3" t="inlineStr">
        <is>
          <t>Sydney, New South Wales</t>
        </is>
      </c>
      <c r="H3" s="1">
        <f>HYPERLINK("https://rcdb.com/1140.htm", "r1140")</f>
        <v/>
      </c>
      <c r="I3" t="inlineStr">
        <is>
          <t>Sydney, New South Wales, Australia</t>
        </is>
      </c>
      <c r="J3" t="inlineStr">
        <is>
          <t>New South Wales</t>
        </is>
      </c>
      <c r="K3" t="inlineStr">
        <is>
          <t>Sydney</t>
        </is>
      </c>
      <c r="L3" t="inlineStr">
        <is>
          <t>Operating</t>
        </is>
      </c>
      <c r="M3" t="inlineStr">
        <is>
          <t>1995</t>
        </is>
      </c>
      <c r="N3" t="inlineStr"/>
      <c r="O3" t="inlineStr">
        <is>
          <t>Roller Coaster</t>
        </is>
      </c>
      <c r="P3" t="inlineStr">
        <is>
          <t>Thrill</t>
        </is>
      </c>
      <c r="Q3" t="inlineStr">
        <is>
          <t>Hopkins &amp; Pearce</t>
        </is>
      </c>
      <c r="R3" t="inlineStr"/>
      <c r="S3" t="inlineStr"/>
      <c r="T3" t="inlineStr">
        <is>
          <t>1</t>
        </is>
      </c>
      <c r="U3" s="1">
        <f>HYPERLINK("https://rcdb.com/1140.htm", "https://rcdb.com/1140.htm")</f>
        <v/>
      </c>
    </row>
    <row r="4">
      <c r="A4" t="inlineStr">
        <is>
          <t>0</t>
        </is>
      </c>
      <c r="B4" t="inlineStr">
        <is>
          <t>No</t>
        </is>
      </c>
      <c r="C4" t="inlineStr">
        <is>
          <t>Hochschaubahn</t>
        </is>
      </c>
      <c r="D4" t="inlineStr"/>
      <c r="E4" t="inlineStr">
        <is>
          <t>Wiener Prater</t>
        </is>
      </c>
      <c r="F4" t="inlineStr">
        <is>
          <t>Austria</t>
        </is>
      </c>
      <c r="G4" t="inlineStr">
        <is>
          <t>Vienna, Vienna</t>
        </is>
      </c>
      <c r="H4" s="1">
        <f>HYPERLINK("https://rcdb.com/1103.htm", "r1103")</f>
        <v/>
      </c>
      <c r="I4" t="inlineStr">
        <is>
          <t>Vienna, Vienna, Austria</t>
        </is>
      </c>
      <c r="J4" t="inlineStr">
        <is>
          <t>Vienna</t>
        </is>
      </c>
      <c r="K4" t="inlineStr">
        <is>
          <t>Vienna</t>
        </is>
      </c>
      <c r="L4" t="inlineStr">
        <is>
          <t>Operating</t>
        </is>
      </c>
      <c r="M4" t="inlineStr">
        <is>
          <t>1950</t>
        </is>
      </c>
      <c r="N4" t="inlineStr"/>
      <c r="O4" t="inlineStr">
        <is>
          <t>Roller Coaster</t>
        </is>
      </c>
      <c r="P4" t="inlineStr">
        <is>
          <t>Thrill</t>
        </is>
      </c>
      <c r="Q4" t="inlineStr"/>
      <c r="R4" t="inlineStr"/>
      <c r="S4" t="inlineStr"/>
      <c r="T4" t="inlineStr">
        <is>
          <t>1</t>
        </is>
      </c>
      <c r="U4" s="1">
        <f>HYPERLINK("https://rcdb.com/1103.htm", "https://rcdb.com/1103.htm")</f>
        <v/>
      </c>
    </row>
    <row r="5">
      <c r="A5" t="inlineStr">
        <is>
          <t>0</t>
        </is>
      </c>
      <c r="B5" t="inlineStr">
        <is>
          <t>No</t>
        </is>
      </c>
      <c r="C5" t="inlineStr">
        <is>
          <t>Heidi The Ride</t>
        </is>
      </c>
      <c r="D5" t="inlineStr"/>
      <c r="E5" t="inlineStr">
        <is>
          <t>Plopsaland De Panne</t>
        </is>
      </c>
      <c r="F5" t="inlineStr">
        <is>
          <t>Belgium</t>
        </is>
      </c>
      <c r="G5" t="inlineStr">
        <is>
          <t>Adinkerke-De Panne, West Flanders, Flemish Region</t>
        </is>
      </c>
      <c r="H5" s="1">
        <f>HYPERLINK("https://rcdb.com/7645.htm", "r7645")</f>
        <v/>
      </c>
      <c r="I5" t="inlineStr">
        <is>
          <t>Adinkerke-De Panne, West Flanders, Flemish Region, Belgium</t>
        </is>
      </c>
      <c r="J5" t="inlineStr">
        <is>
          <t>Flemish Region</t>
        </is>
      </c>
      <c r="K5" t="inlineStr">
        <is>
          <t>Adinkerke-De Panne, West Flanders</t>
        </is>
      </c>
      <c r="L5" t="inlineStr">
        <is>
          <t>Operating</t>
        </is>
      </c>
      <c r="M5" t="inlineStr">
        <is>
          <t>2017-04-02</t>
        </is>
      </c>
      <c r="N5" t="inlineStr"/>
      <c r="O5" t="inlineStr">
        <is>
          <t>Roller Coaster</t>
        </is>
      </c>
      <c r="P5" t="inlineStr">
        <is>
          <t>Thrill</t>
        </is>
      </c>
      <c r="Q5" t="inlineStr">
        <is>
          <t>Great Coasters International</t>
        </is>
      </c>
      <c r="R5" t="inlineStr"/>
      <c r="S5" t="inlineStr"/>
      <c r="T5" t="inlineStr">
        <is>
          <t>1</t>
        </is>
      </c>
      <c r="U5" s="1">
        <f>HYPERLINK("https://rcdb.com/7645.htm", "https://rcdb.com/7645.htm")</f>
        <v/>
      </c>
    </row>
    <row r="6">
      <c r="A6" t="inlineStr">
        <is>
          <t>0</t>
        </is>
      </c>
      <c r="B6" t="inlineStr">
        <is>
          <t>No</t>
        </is>
      </c>
      <c r="C6" t="inlineStr">
        <is>
          <t>Loup-Garou</t>
        </is>
      </c>
      <c r="D6" t="inlineStr"/>
      <c r="E6" t="inlineStr">
        <is>
          <t>Walibi Belgium</t>
        </is>
      </c>
      <c r="F6" t="inlineStr">
        <is>
          <t>Belgium</t>
        </is>
      </c>
      <c r="G6" t="inlineStr">
        <is>
          <t>Wavre, Walloon Brabant, Wallonia</t>
        </is>
      </c>
      <c r="H6" s="1">
        <f>HYPERLINK("https://rcdb.com/1029.htm", "r1029")</f>
        <v/>
      </c>
      <c r="I6" t="inlineStr">
        <is>
          <t>Wavre, Walloon Brabant, Wallonia, Belgium</t>
        </is>
      </c>
      <c r="J6" t="inlineStr">
        <is>
          <t>Wallonia</t>
        </is>
      </c>
      <c r="K6" t="inlineStr">
        <is>
          <t>Wavre, Walloon Brabant</t>
        </is>
      </c>
      <c r="L6" t="inlineStr">
        <is>
          <t>Operating</t>
        </is>
      </c>
      <c r="M6" t="inlineStr">
        <is>
          <t>2001-04-28</t>
        </is>
      </c>
      <c r="N6" t="inlineStr"/>
      <c r="O6" t="inlineStr">
        <is>
          <t>Roller Coaster</t>
        </is>
      </c>
      <c r="P6" t="inlineStr">
        <is>
          <t>Extreme</t>
        </is>
      </c>
      <c r="Q6" t="inlineStr">
        <is>
          <t>Vekoma</t>
        </is>
      </c>
      <c r="R6" t="inlineStr">
        <is>
          <t>Other</t>
        </is>
      </c>
      <c r="S6" t="inlineStr">
        <is>
          <t>Wooden</t>
        </is>
      </c>
      <c r="T6" t="inlineStr">
        <is>
          <t>1</t>
        </is>
      </c>
      <c r="U6" s="1">
        <f>HYPERLINK("https://rcdb.com/1029.htm", "https://rcdb.com/1029.htm")</f>
        <v/>
      </c>
    </row>
    <row r="7">
      <c r="A7" t="inlineStr">
        <is>
          <t>0</t>
        </is>
      </c>
      <c r="B7" t="inlineStr">
        <is>
          <t>No</t>
        </is>
      </c>
      <c r="C7" t="inlineStr">
        <is>
          <t>Montezum</t>
        </is>
      </c>
      <c r="D7" t="inlineStr"/>
      <c r="E7" t="inlineStr">
        <is>
          <t>Hopi Hari</t>
        </is>
      </c>
      <c r="F7" t="inlineStr">
        <is>
          <t>Brazil</t>
        </is>
      </c>
      <c r="G7" t="inlineStr">
        <is>
          <t>Vinhedo, São Paulo</t>
        </is>
      </c>
      <c r="H7" s="1">
        <f>HYPERLINK("https://rcdb.com/1150.htm", "r1150")</f>
        <v/>
      </c>
      <c r="I7" t="inlineStr">
        <is>
          <t>Vinhedo, São Paulo, Brazil</t>
        </is>
      </c>
      <c r="J7" t="inlineStr">
        <is>
          <t>São Paulo</t>
        </is>
      </c>
      <c r="K7" t="inlineStr">
        <is>
          <t>Vinhedo</t>
        </is>
      </c>
      <c r="L7" t="inlineStr">
        <is>
          <t>Operating</t>
        </is>
      </c>
      <c r="M7" t="inlineStr">
        <is>
          <t>1999</t>
        </is>
      </c>
      <c r="N7" t="inlineStr"/>
      <c r="O7" t="inlineStr">
        <is>
          <t>Roller Coaster</t>
        </is>
      </c>
      <c r="P7" t="inlineStr">
        <is>
          <t>Extreme</t>
        </is>
      </c>
      <c r="Q7" t="inlineStr">
        <is>
          <t>Roller Coaster Corporation of America</t>
        </is>
      </c>
      <c r="R7" t="inlineStr"/>
      <c r="S7" t="inlineStr"/>
      <c r="T7" t="inlineStr">
        <is>
          <t>1</t>
        </is>
      </c>
      <c r="U7" s="1">
        <f>HYPERLINK("https://rcdb.com/1150.htm", "https://rcdb.com/1150.htm")</f>
        <v/>
      </c>
    </row>
    <row r="8">
      <c r="A8" t="inlineStr">
        <is>
          <t>0</t>
        </is>
      </c>
      <c r="B8" t="inlineStr">
        <is>
          <t>No</t>
        </is>
      </c>
      <c r="C8" t="inlineStr">
        <is>
          <t>Ghoster Coaster</t>
        </is>
      </c>
      <c r="D8" t="inlineStr"/>
      <c r="E8" t="inlineStr">
        <is>
          <t>Canada's Wonderland</t>
        </is>
      </c>
      <c r="F8" t="inlineStr">
        <is>
          <t>Canada</t>
        </is>
      </c>
      <c r="G8" t="inlineStr">
        <is>
          <t>Vaughan, Ontario</t>
        </is>
      </c>
      <c r="H8" s="1">
        <f>HYPERLINK("https://rcdb.com/61.htm", "r61")</f>
        <v/>
      </c>
      <c r="I8" t="inlineStr">
        <is>
          <t>Vaughan, Ontario, Canada</t>
        </is>
      </c>
      <c r="J8" t="inlineStr">
        <is>
          <t>Ontario</t>
        </is>
      </c>
      <c r="K8" t="inlineStr">
        <is>
          <t>Vaughan</t>
        </is>
      </c>
      <c r="L8" t="inlineStr">
        <is>
          <t>Operating</t>
        </is>
      </c>
      <c r="M8" t="inlineStr">
        <is>
          <t>1981</t>
        </is>
      </c>
      <c r="N8" t="inlineStr"/>
      <c r="O8" t="inlineStr">
        <is>
          <t>Roller Coaster</t>
        </is>
      </c>
      <c r="P8" t="inlineStr">
        <is>
          <t>Family</t>
        </is>
      </c>
      <c r="Q8" t="inlineStr"/>
      <c r="R8" t="inlineStr"/>
      <c r="S8" t="inlineStr"/>
      <c r="T8" t="inlineStr">
        <is>
          <t>1</t>
        </is>
      </c>
      <c r="U8" s="1">
        <f>HYPERLINK("https://rcdb.com/61.htm", "https://rcdb.com/61.htm")</f>
        <v/>
      </c>
    </row>
    <row r="9">
      <c r="A9" t="inlineStr">
        <is>
          <t>0</t>
        </is>
      </c>
      <c r="B9" t="inlineStr">
        <is>
          <t>No</t>
        </is>
      </c>
      <c r="C9" t="inlineStr">
        <is>
          <t>Mighty Canadian Minebuster</t>
        </is>
      </c>
      <c r="D9" t="inlineStr"/>
      <c r="E9" t="inlineStr">
        <is>
          <t>Canada's Wonderland</t>
        </is>
      </c>
      <c r="F9" t="inlineStr">
        <is>
          <t>Canada</t>
        </is>
      </c>
      <c r="G9" t="inlineStr">
        <is>
          <t>Vaughan, Ontario</t>
        </is>
      </c>
      <c r="H9" s="1">
        <f>HYPERLINK("https://rcdb.com/59.htm", "r59")</f>
        <v/>
      </c>
      <c r="I9" t="inlineStr">
        <is>
          <t>Vaughan, Ontario, Canada</t>
        </is>
      </c>
      <c r="J9" t="inlineStr">
        <is>
          <t>Ontario</t>
        </is>
      </c>
      <c r="K9" t="inlineStr">
        <is>
          <t>Vaughan</t>
        </is>
      </c>
      <c r="L9" t="inlineStr">
        <is>
          <t>Operating</t>
        </is>
      </c>
      <c r="M9" t="inlineStr">
        <is>
          <t>1981</t>
        </is>
      </c>
      <c r="N9" t="inlineStr"/>
      <c r="O9" t="inlineStr">
        <is>
          <t>Roller Coaster</t>
        </is>
      </c>
      <c r="P9" t="inlineStr">
        <is>
          <t>Extreme</t>
        </is>
      </c>
      <c r="Q9" t="inlineStr"/>
      <c r="R9" t="inlineStr"/>
      <c r="S9" t="inlineStr"/>
      <c r="T9" t="inlineStr">
        <is>
          <t>1</t>
        </is>
      </c>
      <c r="U9" s="1">
        <f>HYPERLINK("https://rcdb.com/59.htm", "https://rcdb.com/59.htm")</f>
        <v/>
      </c>
    </row>
    <row r="10">
      <c r="A10" t="inlineStr">
        <is>
          <t>0</t>
        </is>
      </c>
      <c r="B10" t="inlineStr">
        <is>
          <t>No</t>
        </is>
      </c>
      <c r="C10" t="inlineStr">
        <is>
          <t>Wilde Beast</t>
        </is>
      </c>
      <c r="D10" t="inlineStr"/>
      <c r="E10" t="inlineStr">
        <is>
          <t>Canada's Wonderland</t>
        </is>
      </c>
      <c r="F10" t="inlineStr">
        <is>
          <t>Canada</t>
        </is>
      </c>
      <c r="G10" t="inlineStr">
        <is>
          <t>Vaughan, Ontario</t>
        </is>
      </c>
      <c r="H10" s="1">
        <f>HYPERLINK("https://rcdb.com/60.htm", "r60")</f>
        <v/>
      </c>
      <c r="I10" t="inlineStr">
        <is>
          <t>Vaughan, Ontario, Canada</t>
        </is>
      </c>
      <c r="J10" t="inlineStr">
        <is>
          <t>Ontario</t>
        </is>
      </c>
      <c r="K10" t="inlineStr">
        <is>
          <t>Vaughan</t>
        </is>
      </c>
      <c r="L10" t="inlineStr">
        <is>
          <t>Operating</t>
        </is>
      </c>
      <c r="M10" t="inlineStr">
        <is>
          <t>1981</t>
        </is>
      </c>
      <c r="N10" t="inlineStr"/>
      <c r="O10" t="inlineStr">
        <is>
          <t>Roller Coaster</t>
        </is>
      </c>
      <c r="P10" t="inlineStr">
        <is>
          <t>Extreme</t>
        </is>
      </c>
      <c r="Q10" t="inlineStr"/>
      <c r="R10" t="inlineStr"/>
      <c r="S10" t="inlineStr"/>
      <c r="T10" t="inlineStr">
        <is>
          <t>1</t>
        </is>
      </c>
      <c r="U10" s="1">
        <f>HYPERLINK("https://rcdb.com/60.htm", "https://rcdb.com/60.htm")</f>
        <v/>
      </c>
    </row>
    <row r="11">
      <c r="A11" t="inlineStr">
        <is>
          <t>0</t>
        </is>
      </c>
      <c r="B11" t="inlineStr">
        <is>
          <t>No</t>
        </is>
      </c>
      <c r="C11" t="inlineStr">
        <is>
          <t>Monstre (a)</t>
        </is>
      </c>
      <c r="D11" t="inlineStr"/>
      <c r="E11" t="inlineStr">
        <is>
          <t>La Ronde</t>
        </is>
      </c>
      <c r="F11" t="inlineStr">
        <is>
          <t>Canada</t>
        </is>
      </c>
      <c r="G11" t="inlineStr">
        <is>
          <t>Montréal, Québec</t>
        </is>
      </c>
      <c r="H11" s="1">
        <f>HYPERLINK("https://rcdb.com/186.htm", "a186")</f>
        <v/>
      </c>
      <c r="I11" t="inlineStr">
        <is>
          <t>Montréal, Québec, Canada</t>
        </is>
      </c>
      <c r="J11" t="inlineStr">
        <is>
          <t>Québec</t>
        </is>
      </c>
      <c r="K11" t="inlineStr">
        <is>
          <t>Montréal</t>
        </is>
      </c>
      <c r="L11" t="inlineStr">
        <is>
          <t>Operating</t>
        </is>
      </c>
      <c r="M11" t="inlineStr">
        <is>
          <t>1985-07-20</t>
        </is>
      </c>
      <c r="N11" t="inlineStr"/>
      <c r="O11" t="inlineStr">
        <is>
          <t>Roller Coaster</t>
        </is>
      </c>
      <c r="P11" t="inlineStr">
        <is>
          <t>Extreme</t>
        </is>
      </c>
      <c r="Q11" t="inlineStr"/>
      <c r="R11" t="inlineStr"/>
      <c r="S11" t="inlineStr"/>
      <c r="T11" t="inlineStr">
        <is>
          <t>2</t>
        </is>
      </c>
      <c r="U11" s="1">
        <f>HYPERLINK("https://rcdb.com/186.htm", "https://rcdb.com/186.htm")</f>
        <v/>
      </c>
    </row>
    <row r="12">
      <c r="A12" t="inlineStr">
        <is>
          <t>0</t>
        </is>
      </c>
      <c r="B12" t="inlineStr">
        <is>
          <t>No</t>
        </is>
      </c>
      <c r="C12" t="inlineStr">
        <is>
          <t>Monstre (b)</t>
        </is>
      </c>
      <c r="D12" t="inlineStr"/>
      <c r="E12" t="inlineStr">
        <is>
          <t>La Ronde</t>
        </is>
      </c>
      <c r="F12" t="inlineStr">
        <is>
          <t>Canada</t>
        </is>
      </c>
      <c r="G12" t="inlineStr">
        <is>
          <t>Montréal, Québec</t>
        </is>
      </c>
      <c r="H12" s="1">
        <f>HYPERLINK("https://rcdb.com/186.htm", "b186")</f>
        <v/>
      </c>
      <c r="I12" t="inlineStr">
        <is>
          <t>Montréal, Québec, Canada</t>
        </is>
      </c>
      <c r="J12" t="inlineStr">
        <is>
          <t>Québec</t>
        </is>
      </c>
      <c r="K12" t="inlineStr">
        <is>
          <t>Montréal</t>
        </is>
      </c>
      <c r="L12" t="inlineStr">
        <is>
          <t>Operating</t>
        </is>
      </c>
      <c r="M12" t="inlineStr">
        <is>
          <t>1985-07-20</t>
        </is>
      </c>
      <c r="N12" t="inlineStr"/>
      <c r="O12" t="inlineStr">
        <is>
          <t>Roller Coaster</t>
        </is>
      </c>
      <c r="P12" t="inlineStr">
        <is>
          <t>Extreme</t>
        </is>
      </c>
      <c r="Q12" t="inlineStr"/>
      <c r="R12" t="inlineStr"/>
      <c r="S12" t="inlineStr"/>
      <c r="T12" t="inlineStr">
        <is>
          <t>2</t>
        </is>
      </c>
      <c r="U12" s="1">
        <f>HYPERLINK("https://rcdb.com/186.htm", "https://rcdb.com/186.htm")</f>
        <v/>
      </c>
    </row>
    <row r="13">
      <c r="A13" t="inlineStr">
        <is>
          <t>0</t>
        </is>
      </c>
      <c r="B13" t="inlineStr">
        <is>
          <t>No</t>
        </is>
      </c>
      <c r="C13" t="inlineStr">
        <is>
          <t>Coaster</t>
        </is>
      </c>
      <c r="D13" t="inlineStr"/>
      <c r="E13" t="inlineStr">
        <is>
          <t>Playland</t>
        </is>
      </c>
      <c r="F13" t="inlineStr">
        <is>
          <t>Canada</t>
        </is>
      </c>
      <c r="G13" t="inlineStr">
        <is>
          <t>Vancouver, British Columbia</t>
        </is>
      </c>
      <c r="H13" s="1">
        <f>HYPERLINK("https://rcdb.com/320.htm", "r320")</f>
        <v/>
      </c>
      <c r="I13" t="inlineStr">
        <is>
          <t>Vancouver, British Columbia, Canada</t>
        </is>
      </c>
      <c r="J13" t="inlineStr">
        <is>
          <t>British Columbia</t>
        </is>
      </c>
      <c r="K13" t="inlineStr">
        <is>
          <t>Vancouver</t>
        </is>
      </c>
      <c r="L13" t="inlineStr">
        <is>
          <t>Operating</t>
        </is>
      </c>
      <c r="M13" t="inlineStr">
        <is>
          <t>1958</t>
        </is>
      </c>
      <c r="N13" t="inlineStr"/>
      <c r="O13" t="inlineStr">
        <is>
          <t>Roller Coaster</t>
        </is>
      </c>
      <c r="P13" t="inlineStr">
        <is>
          <t>Thrill</t>
        </is>
      </c>
      <c r="Q13" t="inlineStr"/>
      <c r="R13" t="inlineStr"/>
      <c r="S13" t="inlineStr"/>
      <c r="T13" t="inlineStr">
        <is>
          <t>1</t>
        </is>
      </c>
      <c r="U13" s="1">
        <f>HYPERLINK("https://rcdb.com/320.htm", "https://rcdb.com/320.htm")</f>
        <v/>
      </c>
    </row>
    <row r="14">
      <c r="A14" t="inlineStr">
        <is>
          <t>0</t>
        </is>
      </c>
      <c r="B14" t="inlineStr">
        <is>
          <t>No</t>
        </is>
      </c>
      <c r="C14" t="inlineStr">
        <is>
          <t>Roller Coaster</t>
        </is>
      </c>
      <c r="D14" t="inlineStr"/>
      <c r="E14" t="inlineStr">
        <is>
          <t>Upper Clements Park</t>
        </is>
      </c>
      <c r="F14" t="inlineStr">
        <is>
          <t>Canada</t>
        </is>
      </c>
      <c r="G14" t="inlineStr">
        <is>
          <t>Upper Clements, Nova Scotia</t>
        </is>
      </c>
      <c r="H14" s="1">
        <f>HYPERLINK("https://rcdb.com/195.htm", "r195")</f>
        <v/>
      </c>
      <c r="I14" t="inlineStr">
        <is>
          <t>Upper Clements, Nova Scotia, Canada</t>
        </is>
      </c>
      <c r="J14" t="inlineStr">
        <is>
          <t>Nova Scotia</t>
        </is>
      </c>
      <c r="K14" t="inlineStr">
        <is>
          <t>Upper Clements</t>
        </is>
      </c>
      <c r="L14" t="inlineStr">
        <is>
          <t>Operating</t>
        </is>
      </c>
      <c r="M14" t="inlineStr">
        <is>
          <t>1989</t>
        </is>
      </c>
      <c r="N14" t="inlineStr"/>
      <c r="O14" t="inlineStr">
        <is>
          <t>Roller Coaster</t>
        </is>
      </c>
      <c r="P14" t="inlineStr"/>
      <c r="Q14" t="inlineStr"/>
      <c r="R14" t="inlineStr"/>
      <c r="S14" t="inlineStr"/>
      <c r="T14" t="inlineStr">
        <is>
          <t>1</t>
        </is>
      </c>
      <c r="U14" s="1">
        <f>HYPERLINK("https://rcdb.com/195.htm", "https://rcdb.com/195.htm")</f>
        <v/>
      </c>
    </row>
    <row r="15">
      <c r="A15" t="inlineStr">
        <is>
          <t>0</t>
        </is>
      </c>
      <c r="B15" t="inlineStr">
        <is>
          <t>No</t>
        </is>
      </c>
      <c r="C15" t="inlineStr">
        <is>
          <t>Jungle Trailblazer</t>
        </is>
      </c>
      <c r="D15" t="inlineStr">
        <is>
          <t>丛林飞龙</t>
        </is>
      </c>
      <c r="E15" t="inlineStr">
        <is>
          <t>Fantawild Asian Legend</t>
        </is>
      </c>
      <c r="F15" t="inlineStr">
        <is>
          <t>China</t>
        </is>
      </c>
      <c r="G15" t="inlineStr">
        <is>
          <t>Qingxiu, Nanning, Guangxi</t>
        </is>
      </c>
      <c r="H15" s="1">
        <f>HYPERLINK("https://rcdb.com/14714.htm", "r14714")</f>
        <v/>
      </c>
      <c r="I15" t="inlineStr">
        <is>
          <t>Qingxiu, Nanning, Guangxi, China</t>
        </is>
      </c>
      <c r="J15" t="inlineStr">
        <is>
          <t>Guangxi</t>
        </is>
      </c>
      <c r="K15" t="inlineStr">
        <is>
          <t>Qingxiu, Nanning</t>
        </is>
      </c>
      <c r="L15" t="inlineStr">
        <is>
          <t>Operating</t>
        </is>
      </c>
      <c r="M15" t="inlineStr">
        <is>
          <t>2018-08-08</t>
        </is>
      </c>
      <c r="N15" t="inlineStr"/>
      <c r="O15" t="inlineStr">
        <is>
          <t>Roller Coaster</t>
        </is>
      </c>
      <c r="P15" t="inlineStr">
        <is>
          <t>Extreme</t>
        </is>
      </c>
      <c r="Q15" t="inlineStr">
        <is>
          <t>Martin &amp; Vleminckx</t>
        </is>
      </c>
      <c r="R15" t="inlineStr"/>
      <c r="S15" t="inlineStr"/>
      <c r="T15" t="inlineStr">
        <is>
          <t>1</t>
        </is>
      </c>
      <c r="U15" s="1">
        <f>HYPERLINK("https://rcdb.com/14714.htm", "https://rcdb.com/14714.htm")</f>
        <v/>
      </c>
    </row>
    <row r="16">
      <c r="A16" t="inlineStr">
        <is>
          <t>0</t>
        </is>
      </c>
      <c r="B16" t="inlineStr">
        <is>
          <t>No</t>
        </is>
      </c>
      <c r="C16" t="inlineStr">
        <is>
          <t>Jungle Trailblazer</t>
        </is>
      </c>
      <c r="D16" t="inlineStr">
        <is>
          <t>丛林飞龙</t>
        </is>
      </c>
      <c r="E16" t="inlineStr">
        <is>
          <t>Fantawild Dreamland</t>
        </is>
      </c>
      <c r="F16" t="inlineStr">
        <is>
          <t>China</t>
        </is>
      </c>
      <c r="G16" t="inlineStr">
        <is>
          <t>Shifeng, Zhuzhou, Hunan</t>
        </is>
      </c>
      <c r="H16" s="1">
        <f>HYPERLINK("https://rcdb.com/11601.htm", "r11601")</f>
        <v/>
      </c>
      <c r="I16" t="inlineStr">
        <is>
          <t>Shifeng, Zhuzhou, Hunan, China</t>
        </is>
      </c>
      <c r="J16" t="inlineStr">
        <is>
          <t>Hunan</t>
        </is>
      </c>
      <c r="K16" t="inlineStr">
        <is>
          <t>Shifeng, Zhuzhou</t>
        </is>
      </c>
      <c r="L16" t="inlineStr">
        <is>
          <t>Operating</t>
        </is>
      </c>
      <c r="M16" t="inlineStr">
        <is>
          <t>2016-08-18</t>
        </is>
      </c>
      <c r="N16" t="inlineStr"/>
      <c r="O16" t="inlineStr">
        <is>
          <t>Roller Coaster</t>
        </is>
      </c>
      <c r="P16" t="inlineStr">
        <is>
          <t>Extreme</t>
        </is>
      </c>
      <c r="Q16" t="inlineStr">
        <is>
          <t>Martin &amp; Vleminckx</t>
        </is>
      </c>
      <c r="R16" t="inlineStr"/>
      <c r="S16" t="inlineStr"/>
      <c r="T16" t="inlineStr">
        <is>
          <t>1</t>
        </is>
      </c>
      <c r="U16" s="1">
        <f>HYPERLINK("https://rcdb.com/11601.htm", "https://rcdb.com/11601.htm")</f>
        <v/>
      </c>
    </row>
    <row r="17">
      <c r="A17" t="inlineStr">
        <is>
          <t>0</t>
        </is>
      </c>
      <c r="B17" t="inlineStr">
        <is>
          <t>No</t>
        </is>
      </c>
      <c r="C17" t="inlineStr">
        <is>
          <t>Jungle Trailblazer</t>
        </is>
      </c>
      <c r="D17" t="inlineStr">
        <is>
          <t>丛林飞龙</t>
        </is>
      </c>
      <c r="E17" t="inlineStr">
        <is>
          <t>Fantawild Dreamland</t>
        </is>
      </c>
      <c r="F17" t="inlineStr">
        <is>
          <t>China</t>
        </is>
      </c>
      <c r="G17" t="inlineStr">
        <is>
          <t>Zhongmu, Zhengzhou, Henan</t>
        </is>
      </c>
      <c r="H17" s="1">
        <f>HYPERLINK("https://rcdb.com/12393.htm", "r12393")</f>
        <v/>
      </c>
      <c r="I17" t="inlineStr">
        <is>
          <t>Zhongmu, Zhengzhou, Henan, China</t>
        </is>
      </c>
      <c r="J17" t="inlineStr">
        <is>
          <t>Henan</t>
        </is>
      </c>
      <c r="K17" t="inlineStr">
        <is>
          <t>Zhongmu, Zhengzhou</t>
        </is>
      </c>
      <c r="L17" t="inlineStr">
        <is>
          <t>Operating</t>
        </is>
      </c>
      <c r="M17" t="inlineStr">
        <is>
          <t>2015-07-09</t>
        </is>
      </c>
      <c r="N17" t="inlineStr"/>
      <c r="O17" t="inlineStr">
        <is>
          <t>Roller Coaster</t>
        </is>
      </c>
      <c r="P17" t="inlineStr">
        <is>
          <t>Extreme</t>
        </is>
      </c>
      <c r="Q17" t="inlineStr">
        <is>
          <t>Martin &amp; Vleminckx</t>
        </is>
      </c>
      <c r="R17" t="inlineStr"/>
      <c r="S17" t="inlineStr"/>
      <c r="T17" t="inlineStr">
        <is>
          <t>1</t>
        </is>
      </c>
      <c r="U17" s="1">
        <f>HYPERLINK("https://rcdb.com/12393.htm", "https://rcdb.com/12393.htm")</f>
        <v/>
      </c>
    </row>
    <row r="18">
      <c r="A18" t="inlineStr">
        <is>
          <t>0</t>
        </is>
      </c>
      <c r="B18" t="inlineStr">
        <is>
          <t>No</t>
        </is>
      </c>
      <c r="C18" t="inlineStr">
        <is>
          <t>Dauling Dragon (Blue)</t>
        </is>
      </c>
      <c r="D18" t="inlineStr">
        <is>
          <t>木翼双龙</t>
        </is>
      </c>
      <c r="E18" t="inlineStr">
        <is>
          <t>Happy Valley</t>
        </is>
      </c>
      <c r="F18" t="inlineStr">
        <is>
          <t>China</t>
        </is>
      </c>
      <c r="G18" t="inlineStr">
        <is>
          <t>Hongshan, Wuhan, Hubei</t>
        </is>
      </c>
      <c r="H18" s="1">
        <f>HYPERLINK("https://rcdb.com/3775.htm", "b3775")</f>
        <v/>
      </c>
      <c r="I18" t="inlineStr">
        <is>
          <t>Hongshan, Wuhan, Hubei, China</t>
        </is>
      </c>
      <c r="J18" t="inlineStr">
        <is>
          <t>Hubei</t>
        </is>
      </c>
      <c r="K18" t="inlineStr">
        <is>
          <t>Hongshan, Wuhan</t>
        </is>
      </c>
      <c r="L18" t="inlineStr">
        <is>
          <t>Operating</t>
        </is>
      </c>
      <c r="M18" t="inlineStr">
        <is>
          <t>2012-04-29</t>
        </is>
      </c>
      <c r="N18" t="inlineStr"/>
      <c r="O18" t="inlineStr">
        <is>
          <t>Roller Coaster</t>
        </is>
      </c>
      <c r="P18" t="inlineStr">
        <is>
          <t>Extreme</t>
        </is>
      </c>
      <c r="Q18" t="inlineStr">
        <is>
          <t>Martin &amp; Vleminckx</t>
        </is>
      </c>
      <c r="R18" t="inlineStr"/>
      <c r="S18" t="inlineStr"/>
      <c r="T18" t="inlineStr">
        <is>
          <t>2</t>
        </is>
      </c>
      <c r="U18" s="1">
        <f>HYPERLINK("https://rcdb.com/3775.htm", "https://rcdb.com/3775.htm")</f>
        <v/>
      </c>
    </row>
    <row r="19">
      <c r="A19" t="inlineStr">
        <is>
          <t>0</t>
        </is>
      </c>
      <c r="B19" t="inlineStr">
        <is>
          <t>No</t>
        </is>
      </c>
      <c r="C19" t="inlineStr">
        <is>
          <t>Dauling Dragon (Red)</t>
        </is>
      </c>
      <c r="D19" t="inlineStr">
        <is>
          <t>木翼双龙</t>
        </is>
      </c>
      <c r="E19" t="inlineStr">
        <is>
          <t>Happy Valley</t>
        </is>
      </c>
      <c r="F19" t="inlineStr">
        <is>
          <t>China</t>
        </is>
      </c>
      <c r="G19" t="inlineStr">
        <is>
          <t>Hongshan, Wuhan, Hubei</t>
        </is>
      </c>
      <c r="H19" s="1">
        <f>HYPERLINK("https://rcdb.com/3775.htm", "a3775")</f>
        <v/>
      </c>
      <c r="I19" t="inlineStr">
        <is>
          <t>Hongshan, Wuhan, Hubei, China</t>
        </is>
      </c>
      <c r="J19" t="inlineStr">
        <is>
          <t>Hubei</t>
        </is>
      </c>
      <c r="K19" t="inlineStr">
        <is>
          <t>Hongshan, Wuhan</t>
        </is>
      </c>
      <c r="L19" t="inlineStr">
        <is>
          <t>Operating</t>
        </is>
      </c>
      <c r="M19" t="inlineStr">
        <is>
          <t>2012-04-29</t>
        </is>
      </c>
      <c r="N19" t="inlineStr"/>
      <c r="O19" t="inlineStr">
        <is>
          <t>Roller Coaster</t>
        </is>
      </c>
      <c r="P19" t="inlineStr">
        <is>
          <t>Extreme</t>
        </is>
      </c>
      <c r="Q19" t="inlineStr">
        <is>
          <t>Martin &amp; Vleminckx</t>
        </is>
      </c>
      <c r="R19" t="inlineStr"/>
      <c r="S19" t="inlineStr"/>
      <c r="T19" t="inlineStr">
        <is>
          <t>2</t>
        </is>
      </c>
      <c r="U19" s="1">
        <f>HYPERLINK("https://rcdb.com/3775.htm", "https://rcdb.com/3775.htm")</f>
        <v/>
      </c>
    </row>
    <row r="20">
      <c r="A20" t="inlineStr">
        <is>
          <t>0</t>
        </is>
      </c>
      <c r="B20" t="inlineStr">
        <is>
          <t>No</t>
        </is>
      </c>
      <c r="C20" t="inlineStr">
        <is>
          <t>Fjord Flying Dragon</t>
        </is>
      </c>
      <c r="D20" t="inlineStr">
        <is>
          <t>峡湾飞龙</t>
        </is>
      </c>
      <c r="E20" t="inlineStr">
        <is>
          <t>Happy Valley</t>
        </is>
      </c>
      <c r="F20" t="inlineStr">
        <is>
          <t>China</t>
        </is>
      </c>
      <c r="G20" t="inlineStr">
        <is>
          <t>Dongli, Tianjin</t>
        </is>
      </c>
      <c r="H20" s="1">
        <f>HYPERLINK("https://rcdb.com/10353.htm", "r10353")</f>
        <v/>
      </c>
      <c r="I20" t="inlineStr">
        <is>
          <t>Dongli, Tianjin, China</t>
        </is>
      </c>
      <c r="J20" t="inlineStr">
        <is>
          <t>Tianjin</t>
        </is>
      </c>
      <c r="K20" t="inlineStr">
        <is>
          <t>Dongli</t>
        </is>
      </c>
      <c r="L20" t="inlineStr">
        <is>
          <t>Operating</t>
        </is>
      </c>
      <c r="M20" t="inlineStr">
        <is>
          <t>2013-07-27</t>
        </is>
      </c>
      <c r="N20" t="inlineStr"/>
      <c r="O20" t="inlineStr">
        <is>
          <t>Roller Coaster</t>
        </is>
      </c>
      <c r="P20" t="inlineStr">
        <is>
          <t>Extreme</t>
        </is>
      </c>
      <c r="Q20" t="inlineStr">
        <is>
          <t>Martin &amp; Vleminckx</t>
        </is>
      </c>
      <c r="R20" t="inlineStr"/>
      <c r="S20" t="inlineStr"/>
      <c r="T20" t="inlineStr">
        <is>
          <t>1</t>
        </is>
      </c>
      <c r="U20" s="1">
        <f>HYPERLINK("https://rcdb.com/10353.htm", "https://rcdb.com/10353.htm")</f>
        <v/>
      </c>
    </row>
    <row r="21">
      <c r="A21" t="inlineStr">
        <is>
          <t>0</t>
        </is>
      </c>
      <c r="B21" t="inlineStr">
        <is>
          <t>No</t>
        </is>
      </c>
      <c r="C21" t="inlineStr">
        <is>
          <t>Great Desert-Rally</t>
        </is>
      </c>
      <c r="D21" t="inlineStr">
        <is>
          <t>大漠拉力赛</t>
        </is>
      </c>
      <c r="E21" t="inlineStr">
        <is>
          <t>Happy Valley</t>
        </is>
      </c>
      <c r="F21" t="inlineStr">
        <is>
          <t>China</t>
        </is>
      </c>
      <c r="G21" t="inlineStr">
        <is>
          <t>Jinniu, Chengdu, Sichuan</t>
        </is>
      </c>
      <c r="H21" s="1">
        <f>HYPERLINK("https://rcdb.com/13657.htm", "r13657")</f>
        <v/>
      </c>
      <c r="I21" t="inlineStr">
        <is>
          <t>Jinniu, Chengdu, Sichuan, China</t>
        </is>
      </c>
      <c r="J21" t="inlineStr">
        <is>
          <t>Sichuan</t>
        </is>
      </c>
      <c r="K21" t="inlineStr">
        <is>
          <t>Jinniu, Chengdu</t>
        </is>
      </c>
      <c r="L21" t="inlineStr">
        <is>
          <t>Operating</t>
        </is>
      </c>
      <c r="M21" t="inlineStr">
        <is>
          <t>2017-08-08</t>
        </is>
      </c>
      <c r="N21" t="inlineStr"/>
      <c r="O21" t="inlineStr">
        <is>
          <t>Roller Coaster</t>
        </is>
      </c>
      <c r="P21" t="inlineStr">
        <is>
          <t>Extreme</t>
        </is>
      </c>
      <c r="Q21" t="inlineStr">
        <is>
          <t>Great Coasters International</t>
        </is>
      </c>
      <c r="R21" t="inlineStr"/>
      <c r="S21" t="inlineStr"/>
      <c r="T21" t="inlineStr">
        <is>
          <t>1</t>
        </is>
      </c>
      <c r="U21" s="1">
        <f>HYPERLINK("https://rcdb.com/13657.htm", "https://rcdb.com/13657.htm")</f>
        <v/>
      </c>
    </row>
    <row r="22">
      <c r="A22" t="inlineStr">
        <is>
          <t>0</t>
        </is>
      </c>
      <c r="B22" t="inlineStr">
        <is>
          <t>No</t>
        </is>
      </c>
      <c r="C22" t="inlineStr">
        <is>
          <t>Jungle Dragon</t>
        </is>
      </c>
      <c r="D22" t="inlineStr">
        <is>
          <t>丛林飞龙</t>
        </is>
      </c>
      <c r="E22" t="inlineStr">
        <is>
          <t>Happy Valley</t>
        </is>
      </c>
      <c r="F22" t="inlineStr">
        <is>
          <t>China</t>
        </is>
      </c>
      <c r="G22" t="inlineStr">
        <is>
          <t>Yubei, Chongqing</t>
        </is>
      </c>
      <c r="H22" s="1">
        <f>HYPERLINK("https://rcdb.com/13833.htm", "r13833")</f>
        <v/>
      </c>
      <c r="I22" t="inlineStr">
        <is>
          <t>Yubei, Chongqing, China</t>
        </is>
      </c>
      <c r="J22" t="inlineStr">
        <is>
          <t>Chongqing</t>
        </is>
      </c>
      <c r="K22" t="inlineStr">
        <is>
          <t>Yubei</t>
        </is>
      </c>
      <c r="L22" t="inlineStr">
        <is>
          <t>Operating</t>
        </is>
      </c>
      <c r="M22" t="inlineStr">
        <is>
          <t>2017-09-06</t>
        </is>
      </c>
      <c r="N22" t="inlineStr"/>
      <c r="O22" t="inlineStr">
        <is>
          <t>Roller Coaster</t>
        </is>
      </c>
      <c r="P22" t="inlineStr">
        <is>
          <t>Extreme</t>
        </is>
      </c>
      <c r="Q22" t="inlineStr">
        <is>
          <t>Great Coasters International</t>
        </is>
      </c>
      <c r="R22" t="inlineStr"/>
      <c r="S22" t="inlineStr"/>
      <c r="T22" t="inlineStr">
        <is>
          <t>1</t>
        </is>
      </c>
      <c r="U22" s="1">
        <f>HYPERLINK("https://rcdb.com/13833.htm", "https://rcdb.com/13833.htm")</f>
        <v/>
      </c>
    </row>
    <row r="23">
      <c r="A23" t="inlineStr">
        <is>
          <t>0</t>
        </is>
      </c>
      <c r="B23" t="inlineStr">
        <is>
          <t>No</t>
        </is>
      </c>
      <c r="C23" t="inlineStr">
        <is>
          <t>Wooden Coaster - Fireball</t>
        </is>
      </c>
      <c r="D23" t="inlineStr">
        <is>
          <t>谷木游龙</t>
        </is>
      </c>
      <c r="E23" t="inlineStr">
        <is>
          <t>Happy Valley</t>
        </is>
      </c>
      <c r="F23" t="inlineStr">
        <is>
          <t>China</t>
        </is>
      </c>
      <c r="G23" t="inlineStr">
        <is>
          <t>Songjiang, Shanghai</t>
        </is>
      </c>
      <c r="H23" s="1">
        <f>HYPERLINK("https://rcdb.com/4150.htm", "r4150")</f>
        <v/>
      </c>
      <c r="I23" t="inlineStr">
        <is>
          <t>Songjiang, Shanghai, China</t>
        </is>
      </c>
      <c r="J23" t="inlineStr">
        <is>
          <t>Shanghai</t>
        </is>
      </c>
      <c r="K23" t="inlineStr">
        <is>
          <t>Songjiang</t>
        </is>
      </c>
      <c r="L23" t="inlineStr">
        <is>
          <t>Operating</t>
        </is>
      </c>
      <c r="M23" t="inlineStr">
        <is>
          <t>2009-08-16</t>
        </is>
      </c>
      <c r="N23" t="inlineStr"/>
      <c r="O23" t="inlineStr">
        <is>
          <t>Roller Coaster</t>
        </is>
      </c>
      <c r="P23" t="inlineStr">
        <is>
          <t>Extreme</t>
        </is>
      </c>
      <c r="Q23" t="inlineStr">
        <is>
          <t>Martin &amp; Vleminckx</t>
        </is>
      </c>
      <c r="R23" t="inlineStr"/>
      <c r="S23" t="inlineStr"/>
      <c r="T23" t="inlineStr">
        <is>
          <t>1</t>
        </is>
      </c>
      <c r="U23" s="1">
        <f>HYPERLINK("https://rcdb.com/4150.htm", "https://rcdb.com/4150.htm")</f>
        <v/>
      </c>
    </row>
    <row r="24">
      <c r="A24" t="inlineStr">
        <is>
          <t>0</t>
        </is>
      </c>
      <c r="B24" t="inlineStr">
        <is>
          <t>No</t>
        </is>
      </c>
      <c r="C24" t="inlineStr">
        <is>
          <t>Time Travel</t>
        </is>
      </c>
      <c r="D24" t="inlineStr">
        <is>
          <t>木质过山车</t>
        </is>
      </c>
      <c r="E24" t="inlineStr">
        <is>
          <t>Hot Go Park - Happy Jungle World</t>
        </is>
      </c>
      <c r="F24" t="inlineStr">
        <is>
          <t>China</t>
        </is>
      </c>
      <c r="G24" t="inlineStr">
        <is>
          <t>Fushun, Liaoning</t>
        </is>
      </c>
      <c r="H24" s="1">
        <f>HYPERLINK("https://rcdb.com/11606.htm", "r11606")</f>
        <v/>
      </c>
      <c r="I24" t="inlineStr">
        <is>
          <t>Fushun, Liaoning, China</t>
        </is>
      </c>
      <c r="J24" t="inlineStr">
        <is>
          <t>Liaoning</t>
        </is>
      </c>
      <c r="K24" t="inlineStr">
        <is>
          <t>Fushun</t>
        </is>
      </c>
      <c r="L24" t="inlineStr">
        <is>
          <t>Operating</t>
        </is>
      </c>
      <c r="M24" t="inlineStr">
        <is>
          <t>2014-09</t>
        </is>
      </c>
      <c r="N24" t="inlineStr"/>
      <c r="O24" t="inlineStr">
        <is>
          <t>Roller Coaster</t>
        </is>
      </c>
      <c r="P24" t="inlineStr">
        <is>
          <t>Extreme</t>
        </is>
      </c>
      <c r="Q24" t="inlineStr">
        <is>
          <t>Martin &amp; Vleminckx</t>
        </is>
      </c>
      <c r="R24" t="inlineStr"/>
      <c r="S24" t="inlineStr"/>
      <c r="T24" t="inlineStr">
        <is>
          <t>1</t>
        </is>
      </c>
      <c r="U24" s="1">
        <f>HYPERLINK("https://rcdb.com/11606.htm", "https://rcdb.com/11606.htm")</f>
        <v/>
      </c>
    </row>
    <row r="25">
      <c r="A25" t="inlineStr">
        <is>
          <t>0</t>
        </is>
      </c>
      <c r="B25" t="inlineStr">
        <is>
          <t>No</t>
        </is>
      </c>
      <c r="C25" t="inlineStr">
        <is>
          <t>Wood Coaster</t>
        </is>
      </c>
      <c r="D25" t="inlineStr">
        <is>
          <t>木质过山车</t>
        </is>
      </c>
      <c r="E25" t="inlineStr">
        <is>
          <t>Knight Valley</t>
        </is>
      </c>
      <c r="F25" t="inlineStr">
        <is>
          <t>China</t>
        </is>
      </c>
      <c r="G25" t="inlineStr">
        <is>
          <t>Yantain, Shenzhen, Guangdong</t>
        </is>
      </c>
      <c r="H25" s="1">
        <f>HYPERLINK("https://rcdb.com/9039.htm", "r9039")</f>
        <v/>
      </c>
      <c r="I25" t="inlineStr">
        <is>
          <t>Yantain, Shenzhen, Guangdong, China</t>
        </is>
      </c>
      <c r="J25" t="inlineStr">
        <is>
          <t>Guangdong</t>
        </is>
      </c>
      <c r="K25" t="inlineStr">
        <is>
          <t>Yantain, Shenzhen</t>
        </is>
      </c>
      <c r="L25" t="inlineStr">
        <is>
          <t>Operating</t>
        </is>
      </c>
      <c r="M25" t="inlineStr">
        <is>
          <t>2011-07-19</t>
        </is>
      </c>
      <c r="N25" t="inlineStr"/>
      <c r="O25" t="inlineStr">
        <is>
          <t>Roller Coaster</t>
        </is>
      </c>
      <c r="P25" t="inlineStr">
        <is>
          <t>Extreme</t>
        </is>
      </c>
      <c r="Q25" t="inlineStr">
        <is>
          <t>Great Coasters International</t>
        </is>
      </c>
      <c r="R25" t="inlineStr"/>
      <c r="S25" t="inlineStr"/>
      <c r="T25" t="inlineStr">
        <is>
          <t>1</t>
        </is>
      </c>
      <c r="U25" s="1">
        <f>HYPERLINK("https://rcdb.com/9039.htm", "https://rcdb.com/9039.htm")</f>
        <v/>
      </c>
    </row>
    <row r="26">
      <c r="A26" t="inlineStr">
        <is>
          <t>0</t>
        </is>
      </c>
      <c r="B26" t="inlineStr">
        <is>
          <t>No</t>
        </is>
      </c>
      <c r="C26" t="inlineStr">
        <is>
          <t>Python in Bamboo Forest</t>
        </is>
      </c>
      <c r="D26" t="inlineStr">
        <is>
          <t>竹林绿蟒</t>
        </is>
      </c>
      <c r="E26" t="inlineStr">
        <is>
          <t>Nanchang Sunac Land</t>
        </is>
      </c>
      <c r="F26" t="inlineStr">
        <is>
          <t>China</t>
        </is>
      </c>
      <c r="G26" t="inlineStr">
        <is>
          <t>Xinjian, Nanchang, Jiangxi</t>
        </is>
      </c>
      <c r="H26" s="1">
        <f>HYPERLINK("https://rcdb.com/11608.htm", "r11608")</f>
        <v/>
      </c>
      <c r="I26" t="inlineStr">
        <is>
          <t>Xinjian, Nanchang, Jiangxi, China</t>
        </is>
      </c>
      <c r="J26" t="inlineStr">
        <is>
          <t>Jiangxi</t>
        </is>
      </c>
      <c r="K26" t="inlineStr">
        <is>
          <t>Xinjian, Nanchang</t>
        </is>
      </c>
      <c r="L26" t="inlineStr">
        <is>
          <t>Operating</t>
        </is>
      </c>
      <c r="M26" t="inlineStr">
        <is>
          <t>2016-05-28</t>
        </is>
      </c>
      <c r="N26" t="inlineStr"/>
      <c r="O26" t="inlineStr">
        <is>
          <t>Roller Coaster</t>
        </is>
      </c>
      <c r="P26" t="inlineStr">
        <is>
          <t>Extreme</t>
        </is>
      </c>
      <c r="Q26" t="inlineStr">
        <is>
          <t>Great Coasters International</t>
        </is>
      </c>
      <c r="R26" t="inlineStr"/>
      <c r="S26" t="inlineStr"/>
      <c r="T26" t="inlineStr">
        <is>
          <t>1</t>
        </is>
      </c>
      <c r="U26" s="1">
        <f>HYPERLINK("https://rcdb.com/11608.htm", "https://rcdb.com/11608.htm")</f>
        <v/>
      </c>
    </row>
    <row r="27">
      <c r="A27" t="inlineStr">
        <is>
          <t>0</t>
        </is>
      </c>
      <c r="B27" t="inlineStr">
        <is>
          <t>No</t>
        </is>
      </c>
      <c r="C27" t="inlineStr">
        <is>
          <t>Jungle Trailblazer</t>
        </is>
      </c>
      <c r="D27" t="inlineStr">
        <is>
          <t>丛林飞龙</t>
        </is>
      </c>
      <c r="E27" t="inlineStr">
        <is>
          <t>Oriental Heritage</t>
        </is>
      </c>
      <c r="F27" t="inlineStr">
        <is>
          <t>China</t>
        </is>
      </c>
      <c r="G27" t="inlineStr">
        <is>
          <t>Jiujiang, Wuhu, Anhui</t>
        </is>
      </c>
      <c r="H27" s="1">
        <f>HYPERLINK("https://rcdb.com/11602.htm", "r11602")</f>
        <v/>
      </c>
      <c r="I27" t="inlineStr">
        <is>
          <t>Jiujiang, Wuhu, Anhui, China</t>
        </is>
      </c>
      <c r="J27" t="inlineStr">
        <is>
          <t>Anhui</t>
        </is>
      </c>
      <c r="K27" t="inlineStr">
        <is>
          <t>Jiujiang, Wuhu</t>
        </is>
      </c>
      <c r="L27" t="inlineStr">
        <is>
          <t>Operating</t>
        </is>
      </c>
      <c r="M27" t="inlineStr">
        <is>
          <t>2015-08-16</t>
        </is>
      </c>
      <c r="N27" t="inlineStr"/>
      <c r="O27" t="inlineStr">
        <is>
          <t>Roller Coaster</t>
        </is>
      </c>
      <c r="P27" t="inlineStr">
        <is>
          <t>Extreme</t>
        </is>
      </c>
      <c r="Q27" t="inlineStr">
        <is>
          <t>Martin &amp; Vleminckx</t>
        </is>
      </c>
      <c r="R27" t="inlineStr"/>
      <c r="S27" t="inlineStr"/>
      <c r="T27" t="inlineStr">
        <is>
          <t>1</t>
        </is>
      </c>
      <c r="U27" s="1">
        <f>HYPERLINK("https://rcdb.com/11602.htm", "https://rcdb.com/11602.htm")</f>
        <v/>
      </c>
    </row>
    <row r="28">
      <c r="A28" t="inlineStr">
        <is>
          <t>0</t>
        </is>
      </c>
      <c r="B28" t="inlineStr">
        <is>
          <t>No</t>
        </is>
      </c>
      <c r="C28" t="inlineStr">
        <is>
          <t>Jungle Trailblazer</t>
        </is>
      </c>
      <c r="D28" t="inlineStr">
        <is>
          <t>丛林飞龙</t>
        </is>
      </c>
      <c r="E28" t="inlineStr">
        <is>
          <t>Oriental Heritage</t>
        </is>
      </c>
      <c r="F28" t="inlineStr">
        <is>
          <t>China</t>
        </is>
      </c>
      <c r="G28" t="inlineStr">
        <is>
          <t>Huaiyin, Jinan, Shandong</t>
        </is>
      </c>
      <c r="H28" s="1">
        <f>HYPERLINK("https://rcdb.com/11604.htm", "r11604")</f>
        <v/>
      </c>
      <c r="I28" t="inlineStr">
        <is>
          <t>Huaiyin, Jinan, Shandong, China</t>
        </is>
      </c>
      <c r="J28" t="inlineStr">
        <is>
          <t>Shandong</t>
        </is>
      </c>
      <c r="K28" t="inlineStr">
        <is>
          <t>Huaiyin, Jinan</t>
        </is>
      </c>
      <c r="L28" t="inlineStr">
        <is>
          <t>Operating</t>
        </is>
      </c>
      <c r="M28" t="inlineStr">
        <is>
          <t>2015-06-13</t>
        </is>
      </c>
      <c r="N28" t="inlineStr"/>
      <c r="O28" t="inlineStr">
        <is>
          <t>Roller Coaster</t>
        </is>
      </c>
      <c r="P28" t="inlineStr">
        <is>
          <t>Extreme</t>
        </is>
      </c>
      <c r="Q28" t="inlineStr">
        <is>
          <t>Martin &amp; Vleminckx</t>
        </is>
      </c>
      <c r="R28" t="inlineStr"/>
      <c r="S28" t="inlineStr"/>
      <c r="T28" t="inlineStr">
        <is>
          <t>1</t>
        </is>
      </c>
      <c r="U28" s="1">
        <f>HYPERLINK("https://rcdb.com/11604.htm", "https://rcdb.com/11604.htm")</f>
        <v/>
      </c>
    </row>
    <row r="29">
      <c r="A29" t="inlineStr">
        <is>
          <t>0</t>
        </is>
      </c>
      <c r="B29" t="inlineStr">
        <is>
          <t>No</t>
        </is>
      </c>
      <c r="C29" t="inlineStr">
        <is>
          <t>Jungle Trailblazer</t>
        </is>
      </c>
      <c r="D29" t="inlineStr">
        <is>
          <t>丛林飞龙</t>
        </is>
      </c>
      <c r="E29" t="inlineStr">
        <is>
          <t>Oriental Heritage</t>
        </is>
      </c>
      <c r="F29" t="inlineStr">
        <is>
          <t>China</t>
        </is>
      </c>
      <c r="G29" t="inlineStr">
        <is>
          <t>Cixi, Ningbo, Zhejiang</t>
        </is>
      </c>
      <c r="H29" s="1">
        <f>HYPERLINK("https://rcdb.com/12236.htm", "r12236")</f>
        <v/>
      </c>
      <c r="I29" t="inlineStr">
        <is>
          <t>Cixi, Ningbo, Zhejiang, China</t>
        </is>
      </c>
      <c r="J29" t="inlineStr">
        <is>
          <t>Zhejiang</t>
        </is>
      </c>
      <c r="K29" t="inlineStr">
        <is>
          <t>Cixi, Ningbo</t>
        </is>
      </c>
      <c r="L29" t="inlineStr">
        <is>
          <t>Operating</t>
        </is>
      </c>
      <c r="M29" t="inlineStr">
        <is>
          <t>2016-04-16</t>
        </is>
      </c>
      <c r="N29" t="inlineStr"/>
      <c r="O29" t="inlineStr">
        <is>
          <t>Roller Coaster</t>
        </is>
      </c>
      <c r="P29" t="inlineStr">
        <is>
          <t>Extreme</t>
        </is>
      </c>
      <c r="Q29" t="inlineStr">
        <is>
          <t>Martin &amp; Vleminckx</t>
        </is>
      </c>
      <c r="R29" t="inlineStr"/>
      <c r="S29" t="inlineStr"/>
      <c r="T29" t="inlineStr">
        <is>
          <t>1</t>
        </is>
      </c>
      <c r="U29" s="1">
        <f>HYPERLINK("https://rcdb.com/12236.htm", "https://rcdb.com/12236.htm")</f>
        <v/>
      </c>
    </row>
    <row r="30">
      <c r="A30" t="inlineStr">
        <is>
          <t>0</t>
        </is>
      </c>
      <c r="B30" t="inlineStr">
        <is>
          <t>No</t>
        </is>
      </c>
      <c r="C30" t="inlineStr">
        <is>
          <t>Jungle Trailblazer</t>
        </is>
      </c>
      <c r="D30" t="inlineStr">
        <is>
          <t>丛林飞龙</t>
        </is>
      </c>
      <c r="E30" t="inlineStr">
        <is>
          <t>Oriental Heritage</t>
        </is>
      </c>
      <c r="F30" t="inlineStr">
        <is>
          <t>China</t>
        </is>
      </c>
      <c r="G30" t="inlineStr">
        <is>
          <t>Tong'an, Xiamen, Fujian</t>
        </is>
      </c>
      <c r="H30" s="1">
        <f>HYPERLINK("https://rcdb.com/13453.htm", "r13453")</f>
        <v/>
      </c>
      <c r="I30" t="inlineStr">
        <is>
          <t>Tong'an, Xiamen, Fujian, China</t>
        </is>
      </c>
      <c r="J30" t="inlineStr">
        <is>
          <t>Fujian</t>
        </is>
      </c>
      <c r="K30" t="inlineStr">
        <is>
          <t>Tong'an, Xiamen</t>
        </is>
      </c>
      <c r="L30" t="inlineStr">
        <is>
          <t>Operating</t>
        </is>
      </c>
      <c r="M30" t="inlineStr">
        <is>
          <t>2017-04-16</t>
        </is>
      </c>
      <c r="N30" t="inlineStr"/>
      <c r="O30" t="inlineStr">
        <is>
          <t>Roller Coaster</t>
        </is>
      </c>
      <c r="P30" t="inlineStr">
        <is>
          <t>Extreme</t>
        </is>
      </c>
      <c r="Q30" t="inlineStr">
        <is>
          <t>Martin &amp; Vleminckx</t>
        </is>
      </c>
      <c r="R30" t="inlineStr"/>
      <c r="S30" t="inlineStr"/>
      <c r="T30" t="inlineStr">
        <is>
          <t>1</t>
        </is>
      </c>
      <c r="U30" s="1">
        <f>HYPERLINK("https://rcdb.com/13453.htm", "https://rcdb.com/13453.htm")</f>
        <v/>
      </c>
    </row>
    <row r="31">
      <c r="A31" t="inlineStr">
        <is>
          <t>0</t>
        </is>
      </c>
      <c r="B31" t="inlineStr">
        <is>
          <t>No</t>
        </is>
      </c>
      <c r="C31" t="inlineStr">
        <is>
          <t>Rutschebanen</t>
        </is>
      </c>
      <c r="D31" t="inlineStr"/>
      <c r="E31" t="inlineStr">
        <is>
          <t>Bakken</t>
        </is>
      </c>
      <c r="F31" t="inlineStr">
        <is>
          <t>Denmark</t>
        </is>
      </c>
      <c r="G31" t="inlineStr">
        <is>
          <t>Klampenborg, Sjælland</t>
        </is>
      </c>
      <c r="H31" s="1">
        <f>HYPERLINK("https://rcdb.com/1055.htm", "r1055")</f>
        <v/>
      </c>
      <c r="I31" t="inlineStr">
        <is>
          <t>Klampenborg, Sjælland, Denmark</t>
        </is>
      </c>
      <c r="J31" t="inlineStr">
        <is>
          <t>Sjælland</t>
        </is>
      </c>
      <c r="K31" t="inlineStr">
        <is>
          <t>Klampenborg</t>
        </is>
      </c>
      <c r="L31" t="inlineStr">
        <is>
          <t>Operating</t>
        </is>
      </c>
      <c r="M31" t="inlineStr">
        <is>
          <t>1932-05-16</t>
        </is>
      </c>
      <c r="N31" t="inlineStr"/>
      <c r="O31" t="inlineStr">
        <is>
          <t>Roller Coaster</t>
        </is>
      </c>
      <c r="P31" t="inlineStr"/>
      <c r="Q31" t="inlineStr"/>
      <c r="R31" t="inlineStr"/>
      <c r="S31" t="inlineStr"/>
      <c r="T31" t="inlineStr">
        <is>
          <t>1</t>
        </is>
      </c>
      <c r="U31" s="1">
        <f>HYPERLINK("https://rcdb.com/1055.htm", "https://rcdb.com/1055.htm")</f>
        <v/>
      </c>
    </row>
    <row r="32">
      <c r="A32" t="inlineStr">
        <is>
          <t>0</t>
        </is>
      </c>
      <c r="B32" t="inlineStr">
        <is>
          <t>No</t>
        </is>
      </c>
      <c r="C32" t="inlineStr">
        <is>
          <t>Falken</t>
        </is>
      </c>
      <c r="D32" t="inlineStr"/>
      <c r="E32" t="inlineStr">
        <is>
          <t>Fårup Sommerland</t>
        </is>
      </c>
      <c r="F32" t="inlineStr">
        <is>
          <t>Denmark</t>
        </is>
      </c>
      <c r="G32" t="inlineStr">
        <is>
          <t>Blokhus, Nordjylland</t>
        </is>
      </c>
      <c r="H32" s="1">
        <f>HYPERLINK("https://rcdb.com/2482.htm", "r2482")</f>
        <v/>
      </c>
      <c r="I32" t="inlineStr">
        <is>
          <t>Blokhus, Nordjylland, Denmark</t>
        </is>
      </c>
      <c r="J32" t="inlineStr">
        <is>
          <t>Nordjylland</t>
        </is>
      </c>
      <c r="K32" t="inlineStr">
        <is>
          <t>Blokhus</t>
        </is>
      </c>
      <c r="L32" t="inlineStr">
        <is>
          <t>Operating</t>
        </is>
      </c>
      <c r="M32" t="inlineStr">
        <is>
          <t>2004-05</t>
        </is>
      </c>
      <c r="N32" t="inlineStr"/>
      <c r="O32" t="inlineStr">
        <is>
          <t>Roller Coaster</t>
        </is>
      </c>
      <c r="P32" t="inlineStr">
        <is>
          <t>Extreme</t>
        </is>
      </c>
      <c r="Q32" t="inlineStr">
        <is>
          <t>S&amp;S Sansei Technologies</t>
        </is>
      </c>
      <c r="R32" t="inlineStr">
        <is>
          <t>All Models</t>
        </is>
      </c>
      <c r="S32" t="inlineStr">
        <is>
          <t>Wooden Coaster</t>
        </is>
      </c>
      <c r="T32" t="inlineStr">
        <is>
          <t>1</t>
        </is>
      </c>
      <c r="U32" s="1">
        <f>HYPERLINK("https://rcdb.com/2482.htm", "https://rcdb.com/2482.htm")</f>
        <v/>
      </c>
    </row>
    <row r="33">
      <c r="A33" t="inlineStr">
        <is>
          <t>0</t>
        </is>
      </c>
      <c r="B33" t="inlineStr">
        <is>
          <t>No</t>
        </is>
      </c>
      <c r="C33" t="inlineStr">
        <is>
          <t>Rutschebanen</t>
        </is>
      </c>
      <c r="D33" t="inlineStr"/>
      <c r="E33" t="inlineStr">
        <is>
          <t>Tivoli Gardens</t>
        </is>
      </c>
      <c r="F33" t="inlineStr">
        <is>
          <t>Denmark</t>
        </is>
      </c>
      <c r="G33" t="inlineStr">
        <is>
          <t>Copenhagen, Sjælland</t>
        </is>
      </c>
      <c r="H33" s="1">
        <f>HYPERLINK("https://rcdb.com/1054.htm", "r1054")</f>
        <v/>
      </c>
      <c r="I33" t="inlineStr">
        <is>
          <t>Copenhagen, Sjælland, Denmark</t>
        </is>
      </c>
      <c r="J33" t="inlineStr">
        <is>
          <t>Sjælland</t>
        </is>
      </c>
      <c r="K33" t="inlineStr">
        <is>
          <t>Copenhagen</t>
        </is>
      </c>
      <c r="L33" t="inlineStr">
        <is>
          <t>Operating</t>
        </is>
      </c>
      <c r="M33" t="inlineStr">
        <is>
          <t>1914</t>
        </is>
      </c>
      <c r="N33" t="inlineStr"/>
      <c r="O33" t="inlineStr">
        <is>
          <t>Roller Coaster</t>
        </is>
      </c>
      <c r="P33" t="inlineStr">
        <is>
          <t>Thrill</t>
        </is>
      </c>
      <c r="Q33" t="inlineStr">
        <is>
          <t>L.A. Thompson Scenic Railway Company</t>
        </is>
      </c>
      <c r="R33" t="inlineStr"/>
      <c r="S33" t="inlineStr"/>
      <c r="T33" t="inlineStr">
        <is>
          <t>1</t>
        </is>
      </c>
      <c r="U33" s="1">
        <f>HYPERLINK("https://rcdb.com/1054.htm", "https://rcdb.com/1054.htm")</f>
        <v/>
      </c>
    </row>
    <row r="34">
      <c r="A34" t="inlineStr">
        <is>
          <t>0</t>
        </is>
      </c>
      <c r="B34" t="inlineStr">
        <is>
          <t>No</t>
        </is>
      </c>
      <c r="C34" t="inlineStr">
        <is>
          <t>Vuoristorata</t>
        </is>
      </c>
      <c r="D34" t="inlineStr"/>
      <c r="E34" t="inlineStr">
        <is>
          <t>Linnanmäki</t>
        </is>
      </c>
      <c r="F34" t="inlineStr">
        <is>
          <t>Finland</t>
        </is>
      </c>
      <c r="G34" t="inlineStr">
        <is>
          <t>Helsinki, Uusimaa</t>
        </is>
      </c>
      <c r="H34" s="1">
        <f>HYPERLINK("https://rcdb.com/1073.htm", "r1073")</f>
        <v/>
      </c>
      <c r="I34" t="inlineStr">
        <is>
          <t>Helsinki, Uusimaa, Finland</t>
        </is>
      </c>
      <c r="J34" t="inlineStr">
        <is>
          <t>Uusimaa</t>
        </is>
      </c>
      <c r="K34" t="inlineStr">
        <is>
          <t>Helsinki</t>
        </is>
      </c>
      <c r="L34" t="inlineStr">
        <is>
          <t>Operating</t>
        </is>
      </c>
      <c r="M34" t="inlineStr">
        <is>
          <t>1951-07-13</t>
        </is>
      </c>
      <c r="N34" t="inlineStr"/>
      <c r="O34" t="inlineStr">
        <is>
          <t>Roller Coaster</t>
        </is>
      </c>
      <c r="P34" t="inlineStr">
        <is>
          <t>Thrill</t>
        </is>
      </c>
      <c r="Q34" t="inlineStr"/>
      <c r="R34" t="inlineStr"/>
      <c r="S34" t="inlineStr"/>
      <c r="T34" t="inlineStr">
        <is>
          <t>1</t>
        </is>
      </c>
      <c r="U34" s="1">
        <f>HYPERLINK("https://rcdb.com/1073.htm", "https://rcdb.com/1073.htm")</f>
        <v/>
      </c>
    </row>
    <row r="35">
      <c r="A35" t="inlineStr">
        <is>
          <t>0</t>
        </is>
      </c>
      <c r="B35" t="inlineStr">
        <is>
          <t>No</t>
        </is>
      </c>
      <c r="C35" t="inlineStr">
        <is>
          <t>Thunderbird</t>
        </is>
      </c>
      <c r="D35" t="inlineStr"/>
      <c r="E35" t="inlineStr">
        <is>
          <t>PowerLand</t>
        </is>
      </c>
      <c r="F35" t="inlineStr">
        <is>
          <t>Finland</t>
        </is>
      </c>
      <c r="G35" t="inlineStr">
        <is>
          <t>Kauhava, Southern Ostrobothnia</t>
        </is>
      </c>
      <c r="H35" s="1">
        <f>HYPERLINK("https://rcdb.com/2955.htm", "r2955")</f>
        <v/>
      </c>
      <c r="I35" t="inlineStr">
        <is>
          <t>Kauhava, Southern Ostrobothnia, Finland</t>
        </is>
      </c>
      <c r="J35" t="inlineStr">
        <is>
          <t>Southern Ostrobothnia</t>
        </is>
      </c>
      <c r="K35" t="inlineStr">
        <is>
          <t>Kauhava</t>
        </is>
      </c>
      <c r="L35" t="inlineStr">
        <is>
          <t>Operating</t>
        </is>
      </c>
      <c r="M35" t="inlineStr">
        <is>
          <t>2006-04-29</t>
        </is>
      </c>
      <c r="N35" t="inlineStr"/>
      <c r="O35" t="inlineStr">
        <is>
          <t>Roller Coaster</t>
        </is>
      </c>
      <c r="P35" t="inlineStr">
        <is>
          <t>Thrill</t>
        </is>
      </c>
      <c r="Q35" t="inlineStr">
        <is>
          <t>Great Coasters International</t>
        </is>
      </c>
      <c r="R35" t="inlineStr"/>
      <c r="S35" t="inlineStr"/>
      <c r="T35" t="inlineStr">
        <is>
          <t>1</t>
        </is>
      </c>
      <c r="U35" s="1">
        <f>HYPERLINK("https://rcdb.com/2955.htm", "https://rcdb.com/2955.htm")</f>
        <v/>
      </c>
    </row>
    <row r="36">
      <c r="A36" t="inlineStr">
        <is>
          <t>0</t>
        </is>
      </c>
      <c r="B36" t="inlineStr">
        <is>
          <t>No</t>
        </is>
      </c>
      <c r="C36" t="inlineStr">
        <is>
          <t>Tonnerre de Zeus</t>
        </is>
      </c>
      <c r="D36" t="inlineStr"/>
      <c r="E36" t="inlineStr">
        <is>
          <t>Parc Astérix</t>
        </is>
      </c>
      <c r="F36" t="inlineStr">
        <is>
          <t>France</t>
        </is>
      </c>
      <c r="G36" t="inlineStr">
        <is>
          <t>Plailly, Hauts-de-France</t>
        </is>
      </c>
      <c r="H36" s="1">
        <f>HYPERLINK("https://rcdb.com/752.htm", "r752")</f>
        <v/>
      </c>
      <c r="I36" t="inlineStr">
        <is>
          <t>Plailly, Hauts-de-France, France</t>
        </is>
      </c>
      <c r="J36" t="inlineStr">
        <is>
          <t>Hauts-de-France</t>
        </is>
      </c>
      <c r="K36" t="inlineStr">
        <is>
          <t>Plailly</t>
        </is>
      </c>
      <c r="L36" t="inlineStr">
        <is>
          <t>Operating</t>
        </is>
      </c>
      <c r="M36" t="inlineStr">
        <is>
          <t>1997</t>
        </is>
      </c>
      <c r="N36" t="inlineStr"/>
      <c r="O36" t="inlineStr">
        <is>
          <t>Roller Coaster</t>
        </is>
      </c>
      <c r="P36" t="inlineStr">
        <is>
          <t>Extreme</t>
        </is>
      </c>
      <c r="Q36" t="inlineStr">
        <is>
          <t>Custom Coasters International, Inc.</t>
        </is>
      </c>
      <c r="R36" t="inlineStr"/>
      <c r="S36" t="inlineStr"/>
      <c r="T36" t="inlineStr">
        <is>
          <t>1</t>
        </is>
      </c>
      <c r="U36" s="1">
        <f>HYPERLINK("https://rcdb.com/752.htm", "https://rcdb.com/752.htm")</f>
        <v/>
      </c>
    </row>
    <row r="37">
      <c r="A37" t="inlineStr">
        <is>
          <t>0</t>
        </is>
      </c>
      <c r="B37" t="inlineStr">
        <is>
          <t>No</t>
        </is>
      </c>
      <c r="C37" t="inlineStr">
        <is>
          <t>Wood Express</t>
        </is>
      </c>
      <c r="D37" t="inlineStr"/>
      <c r="E37" t="inlineStr">
        <is>
          <t>Parc Saint Paul</t>
        </is>
      </c>
      <c r="F37" t="inlineStr">
        <is>
          <t>France</t>
        </is>
      </c>
      <c r="G37" t="inlineStr">
        <is>
          <t>Saint-Paul, Hauts-de-France</t>
        </is>
      </c>
      <c r="H37" s="1">
        <f>HYPERLINK("https://rcdb.com/15595.htm", "r15595")</f>
        <v/>
      </c>
      <c r="I37" t="inlineStr">
        <is>
          <t>Saint-Paul, Hauts-de-France, France</t>
        </is>
      </c>
      <c r="J37" t="inlineStr">
        <is>
          <t>Hauts-de-France</t>
        </is>
      </c>
      <c r="K37" t="inlineStr">
        <is>
          <t>Saint-Paul</t>
        </is>
      </c>
      <c r="L37" t="inlineStr">
        <is>
          <t>Operating</t>
        </is>
      </c>
      <c r="M37" t="inlineStr">
        <is>
          <t>2018-07-01</t>
        </is>
      </c>
      <c r="N37" t="inlineStr"/>
      <c r="O37" t="inlineStr">
        <is>
          <t>Roller Coaster</t>
        </is>
      </c>
      <c r="P37" t="inlineStr">
        <is>
          <t>Family</t>
        </is>
      </c>
      <c r="Q37" t="inlineStr">
        <is>
          <t>Gravitykraft Corporation</t>
        </is>
      </c>
      <c r="R37" t="inlineStr"/>
      <c r="S37" t="inlineStr"/>
      <c r="T37" t="inlineStr">
        <is>
          <t>1</t>
        </is>
      </c>
      <c r="U37" s="1">
        <f>HYPERLINK("https://rcdb.com/15595.htm", "https://rcdb.com/15595.htm")</f>
        <v/>
      </c>
    </row>
    <row r="38">
      <c r="A38" t="inlineStr">
        <is>
          <t>0</t>
        </is>
      </c>
      <c r="B38" t="inlineStr">
        <is>
          <t>No</t>
        </is>
      </c>
      <c r="C38" t="inlineStr">
        <is>
          <t>Timber</t>
        </is>
      </c>
      <c r="D38" t="inlineStr"/>
      <c r="E38" t="inlineStr">
        <is>
          <t>Walibi Rhône-Alpes</t>
        </is>
      </c>
      <c r="F38" t="inlineStr">
        <is>
          <t>France</t>
        </is>
      </c>
      <c r="G38" t="inlineStr">
        <is>
          <t>Les Avenières, Auvergne-Rhône-Alpes</t>
        </is>
      </c>
      <c r="H38" s="1">
        <f>HYPERLINK("https://rcdb.com/12954.htm", "r12954")</f>
        <v/>
      </c>
      <c r="I38" t="inlineStr">
        <is>
          <t>Les Avenières, Auvergne-Rhône-Alpes, France</t>
        </is>
      </c>
      <c r="J38" t="inlineStr">
        <is>
          <t>Auvergne-Rhône-Alpes</t>
        </is>
      </c>
      <c r="K38" t="inlineStr">
        <is>
          <t>Les Avenières</t>
        </is>
      </c>
      <c r="L38" t="inlineStr">
        <is>
          <t>Operating</t>
        </is>
      </c>
      <c r="M38" t="inlineStr">
        <is>
          <t>2016-04-09</t>
        </is>
      </c>
      <c r="N38" t="inlineStr"/>
      <c r="O38" t="inlineStr">
        <is>
          <t>Roller Coaster</t>
        </is>
      </c>
      <c r="P38" t="inlineStr">
        <is>
          <t>Thrill</t>
        </is>
      </c>
      <c r="Q38" t="inlineStr">
        <is>
          <t>Gravitykraft Corporation</t>
        </is>
      </c>
      <c r="R38" t="inlineStr"/>
      <c r="S38" t="inlineStr"/>
      <c r="T38" t="inlineStr">
        <is>
          <t>1</t>
        </is>
      </c>
      <c r="U38" s="1">
        <f>HYPERLINK("https://rcdb.com/12954.htm", "https://rcdb.com/12954.htm")</f>
        <v/>
      </c>
    </row>
    <row r="39">
      <c r="A39" t="inlineStr">
        <is>
          <t>0</t>
        </is>
      </c>
      <c r="B39" t="inlineStr">
        <is>
          <t>No</t>
        </is>
      </c>
      <c r="C39" t="inlineStr">
        <is>
          <t>Anaconda</t>
        </is>
      </c>
      <c r="D39" t="inlineStr"/>
      <c r="E39" t="inlineStr">
        <is>
          <t>Walygator Parc</t>
        </is>
      </c>
      <c r="F39" t="inlineStr">
        <is>
          <t>France</t>
        </is>
      </c>
      <c r="G39" t="inlineStr">
        <is>
          <t>Maizières-les-Metz, Grand Est</t>
        </is>
      </c>
      <c r="H39" s="1">
        <f>HYPERLINK("https://rcdb.com/939.htm", "r939")</f>
        <v/>
      </c>
      <c r="I39" t="inlineStr">
        <is>
          <t>Maizières-les-Metz, Grand Est, France</t>
        </is>
      </c>
      <c r="J39" t="inlineStr">
        <is>
          <t>Grand Est</t>
        </is>
      </c>
      <c r="K39" t="inlineStr">
        <is>
          <t>Maizières-les-Metz</t>
        </is>
      </c>
      <c r="L39" t="inlineStr">
        <is>
          <t>Operating</t>
        </is>
      </c>
      <c r="M39" t="inlineStr">
        <is>
          <t>1989-05-09</t>
        </is>
      </c>
      <c r="N39" t="inlineStr"/>
      <c r="O39" t="inlineStr">
        <is>
          <t>Roller Coaster</t>
        </is>
      </c>
      <c r="P39" t="inlineStr"/>
      <c r="Q39" t="inlineStr"/>
      <c r="R39" t="inlineStr"/>
      <c r="S39" t="inlineStr"/>
      <c r="T39" t="inlineStr">
        <is>
          <t>1</t>
        </is>
      </c>
      <c r="U39" s="1">
        <f>HYPERLINK("https://rcdb.com/939.htm", "https://rcdb.com/939.htm")</f>
        <v/>
      </c>
    </row>
    <row r="40">
      <c r="A40" t="inlineStr">
        <is>
          <t>0</t>
        </is>
      </c>
      <c r="B40" t="inlineStr">
        <is>
          <t>No</t>
        </is>
      </c>
      <c r="C40" t="inlineStr">
        <is>
          <t>Mammut</t>
        </is>
      </c>
      <c r="D40" t="inlineStr"/>
      <c r="E40" t="inlineStr">
        <is>
          <t>Erlebnispark Tripsdrill</t>
        </is>
      </c>
      <c r="F40" t="inlineStr">
        <is>
          <t>Germany</t>
        </is>
      </c>
      <c r="G40" t="inlineStr">
        <is>
          <t>Cleebronn, Baden Wuerttemberg</t>
        </is>
      </c>
      <c r="H40" s="1">
        <f>HYPERLINK("https://rcdb.com/4065.htm", "r4065")</f>
        <v/>
      </c>
      <c r="I40" t="inlineStr">
        <is>
          <t>Cleebronn, Baden Wuerttemberg, Germany</t>
        </is>
      </c>
      <c r="J40" t="inlineStr">
        <is>
          <t>Baden Wuerttemberg</t>
        </is>
      </c>
      <c r="K40" t="inlineStr">
        <is>
          <t>Cleebronn</t>
        </is>
      </c>
      <c r="L40" t="inlineStr">
        <is>
          <t>Operating</t>
        </is>
      </c>
      <c r="M40" t="inlineStr">
        <is>
          <t>2008-04-28</t>
        </is>
      </c>
      <c r="N40" t="inlineStr"/>
      <c r="O40" t="inlineStr">
        <is>
          <t>Roller Coaster</t>
        </is>
      </c>
      <c r="P40" t="inlineStr">
        <is>
          <t>Extreme</t>
        </is>
      </c>
      <c r="Q40" t="inlineStr">
        <is>
          <t>Ingenieur-Holzbau Cordes</t>
        </is>
      </c>
      <c r="R40" t="inlineStr"/>
      <c r="S40" t="inlineStr"/>
      <c r="T40" t="inlineStr">
        <is>
          <t>1</t>
        </is>
      </c>
      <c r="U40" s="1">
        <f>HYPERLINK("https://rcdb.com/4065.htm", "https://rcdb.com/4065.htm")</f>
        <v/>
      </c>
    </row>
    <row r="41">
      <c r="A41" t="inlineStr">
        <is>
          <t>0</t>
        </is>
      </c>
      <c r="B41" t="inlineStr">
        <is>
          <t>No</t>
        </is>
      </c>
      <c r="C41" t="inlineStr">
        <is>
          <t>Wodan Timbur Coaster</t>
        </is>
      </c>
      <c r="D41" t="inlineStr"/>
      <c r="E41" t="inlineStr">
        <is>
          <t>Europa Park</t>
        </is>
      </c>
      <c r="F41" t="inlineStr">
        <is>
          <t>Germany</t>
        </is>
      </c>
      <c r="G41" t="inlineStr">
        <is>
          <t>Rust, Baden Wuerttemberg</t>
        </is>
      </c>
      <c r="H41" s="1">
        <f>HYPERLINK("https://rcdb.com/10018.htm", "r10018")</f>
        <v/>
      </c>
      <c r="I41" t="inlineStr">
        <is>
          <t>Rust, Baden Wuerttemberg, Germany</t>
        </is>
      </c>
      <c r="J41" t="inlineStr">
        <is>
          <t>Baden Wuerttemberg</t>
        </is>
      </c>
      <c r="K41" t="inlineStr">
        <is>
          <t>Rust</t>
        </is>
      </c>
      <c r="L41" t="inlineStr">
        <is>
          <t>Operating</t>
        </is>
      </c>
      <c r="M41" t="inlineStr">
        <is>
          <t>2012-03-31</t>
        </is>
      </c>
      <c r="N41" t="inlineStr"/>
      <c r="O41" t="inlineStr">
        <is>
          <t>Roller Coaster</t>
        </is>
      </c>
      <c r="P41" t="inlineStr">
        <is>
          <t>Extreme</t>
        </is>
      </c>
      <c r="Q41" t="inlineStr">
        <is>
          <t>Great Coasters International</t>
        </is>
      </c>
      <c r="R41" t="inlineStr"/>
      <c r="S41" t="inlineStr"/>
      <c r="T41" t="inlineStr">
        <is>
          <t>1</t>
        </is>
      </c>
      <c r="U41" s="1">
        <f>HYPERLINK("https://rcdb.com/10018.htm", "https://rcdb.com/10018.htm")</f>
        <v/>
      </c>
    </row>
    <row r="42">
      <c r="A42" t="inlineStr">
        <is>
          <t>0</t>
        </is>
      </c>
      <c r="B42" t="inlineStr">
        <is>
          <t>No</t>
        </is>
      </c>
      <c r="C42" t="inlineStr">
        <is>
          <t>El Toro</t>
        </is>
      </c>
      <c r="D42" t="inlineStr"/>
      <c r="E42" t="inlineStr">
        <is>
          <t>Freizeitpark Plohn</t>
        </is>
      </c>
      <c r="F42" t="inlineStr">
        <is>
          <t>Germany</t>
        </is>
      </c>
      <c r="G42" t="inlineStr">
        <is>
          <t>Lengenfeld, Saxony</t>
        </is>
      </c>
      <c r="H42" s="1">
        <f>HYPERLINK("https://rcdb.com/4274.htm", "r4274")</f>
        <v/>
      </c>
      <c r="I42" t="inlineStr">
        <is>
          <t>Lengenfeld, Saxony, Germany</t>
        </is>
      </c>
      <c r="J42" t="inlineStr">
        <is>
          <t>Saxony</t>
        </is>
      </c>
      <c r="K42" t="inlineStr">
        <is>
          <t>Lengenfeld</t>
        </is>
      </c>
      <c r="L42" t="inlineStr">
        <is>
          <t>Operating</t>
        </is>
      </c>
      <c r="M42" t="inlineStr">
        <is>
          <t>2009-04-10</t>
        </is>
      </c>
      <c r="N42" t="inlineStr"/>
      <c r="O42" t="inlineStr">
        <is>
          <t>Roller Coaster</t>
        </is>
      </c>
      <c r="P42" t="inlineStr">
        <is>
          <t>Thrill</t>
        </is>
      </c>
      <c r="Q42" t="inlineStr">
        <is>
          <t>Great Coasters International</t>
        </is>
      </c>
      <c r="R42" t="inlineStr"/>
      <c r="S42" t="inlineStr"/>
      <c r="T42" t="inlineStr">
        <is>
          <t>1</t>
        </is>
      </c>
      <c r="U42" s="1">
        <f>HYPERLINK("https://rcdb.com/4274.htm", "https://rcdb.com/4274.htm")</f>
        <v/>
      </c>
    </row>
    <row r="43">
      <c r="A43" t="inlineStr">
        <is>
          <t>0</t>
        </is>
      </c>
      <c r="B43" t="inlineStr">
        <is>
          <t>No</t>
        </is>
      </c>
      <c r="C43" t="inlineStr">
        <is>
          <t>Colossos - Kampf der Giganten</t>
        </is>
      </c>
      <c r="D43" t="inlineStr"/>
      <c r="E43" t="inlineStr">
        <is>
          <t>Heide Park Resort</t>
        </is>
      </c>
      <c r="F43" t="inlineStr">
        <is>
          <t>Germany</t>
        </is>
      </c>
      <c r="G43" t="inlineStr">
        <is>
          <t>Soltau, Lower Saxony</t>
        </is>
      </c>
      <c r="H43" s="1">
        <f>HYPERLINK("https://rcdb.com/988.htm", "r988")</f>
        <v/>
      </c>
      <c r="I43" t="inlineStr">
        <is>
          <t>Soltau, Lower Saxony, Germany</t>
        </is>
      </c>
      <c r="J43" t="inlineStr">
        <is>
          <t>Lower Saxony</t>
        </is>
      </c>
      <c r="K43" t="inlineStr">
        <is>
          <t>Soltau</t>
        </is>
      </c>
      <c r="L43" t="inlineStr">
        <is>
          <t>Operating</t>
        </is>
      </c>
      <c r="M43" t="inlineStr">
        <is>
          <t>2001-04-13</t>
        </is>
      </c>
      <c r="N43" t="inlineStr"/>
      <c r="O43" t="inlineStr">
        <is>
          <t>Roller Coaster</t>
        </is>
      </c>
      <c r="P43" t="inlineStr">
        <is>
          <t>Extreme</t>
        </is>
      </c>
      <c r="Q43" t="inlineStr">
        <is>
          <t>Intamin Amusement Rides</t>
        </is>
      </c>
      <c r="R43" t="inlineStr">
        <is>
          <t>Other</t>
        </is>
      </c>
      <c r="S43" t="inlineStr">
        <is>
          <t>Wooden Coaster (Prefabricated Track)</t>
        </is>
      </c>
      <c r="T43" t="inlineStr">
        <is>
          <t>1</t>
        </is>
      </c>
      <c r="U43" s="1">
        <f>HYPERLINK("https://rcdb.com/988.htm", "https://rcdb.com/988.htm")</f>
        <v/>
      </c>
    </row>
    <row r="44">
      <c r="A44" t="inlineStr">
        <is>
          <t>0</t>
        </is>
      </c>
      <c r="B44" t="inlineStr">
        <is>
          <t>No</t>
        </is>
      </c>
      <c r="C44" t="inlineStr">
        <is>
          <t>Bandit</t>
        </is>
      </c>
      <c r="D44" t="inlineStr"/>
      <c r="E44" t="inlineStr">
        <is>
          <t>Movie Park Germany</t>
        </is>
      </c>
      <c r="F44" t="inlineStr">
        <is>
          <t>Germany</t>
        </is>
      </c>
      <c r="G44" t="inlineStr">
        <is>
          <t>Bottrop, North Rhine-Westphalia</t>
        </is>
      </c>
      <c r="H44" s="1">
        <f>HYPERLINK("https://rcdb.com/967.htm", "r967")</f>
        <v/>
      </c>
      <c r="I44" t="inlineStr">
        <is>
          <t>Bottrop, North Rhine-Westphalia, Germany</t>
        </is>
      </c>
      <c r="J44" t="inlineStr">
        <is>
          <t>North Rhine-Westphalia</t>
        </is>
      </c>
      <c r="K44" t="inlineStr">
        <is>
          <t>Bottrop</t>
        </is>
      </c>
      <c r="L44" t="inlineStr">
        <is>
          <t>Operating</t>
        </is>
      </c>
      <c r="M44" t="inlineStr">
        <is>
          <t>1999-05-07</t>
        </is>
      </c>
      <c r="N44" t="inlineStr"/>
      <c r="O44" t="inlineStr">
        <is>
          <t>Roller Coaster</t>
        </is>
      </c>
      <c r="P44" t="inlineStr">
        <is>
          <t>Extreme</t>
        </is>
      </c>
      <c r="Q44" t="inlineStr">
        <is>
          <t>Roller Coaster Corporation of America</t>
        </is>
      </c>
      <c r="R44" t="inlineStr"/>
      <c r="S44" t="inlineStr"/>
      <c r="T44" t="inlineStr">
        <is>
          <t>1</t>
        </is>
      </c>
      <c r="U44" s="1">
        <f>HYPERLINK("https://rcdb.com/967.htm", "https://rcdb.com/967.htm")</f>
        <v/>
      </c>
    </row>
    <row r="45">
      <c r="A45" t="inlineStr">
        <is>
          <t>0</t>
        </is>
      </c>
      <c r="B45" t="inlineStr">
        <is>
          <t>No</t>
        </is>
      </c>
      <c r="C45" t="inlineStr">
        <is>
          <t>Zipper Dipper</t>
        </is>
      </c>
      <c r="D45" t="inlineStr"/>
      <c r="E45" t="inlineStr">
        <is>
          <t>EsselWorld</t>
        </is>
      </c>
      <c r="F45" t="inlineStr">
        <is>
          <t>India</t>
        </is>
      </c>
      <c r="G45" t="inlineStr">
        <is>
          <t>Gorai Village, Maharashtra</t>
        </is>
      </c>
      <c r="H45" s="1">
        <f>HYPERLINK("https://rcdb.com/1390.htm", "r1390")</f>
        <v/>
      </c>
      <c r="I45" t="inlineStr">
        <is>
          <t>Gorai Village, Maharashtra, India</t>
        </is>
      </c>
      <c r="J45" t="inlineStr">
        <is>
          <t>Maharashtra</t>
        </is>
      </c>
      <c r="K45" t="inlineStr">
        <is>
          <t>Gorai Village</t>
        </is>
      </c>
      <c r="L45" t="inlineStr">
        <is>
          <t>Operating</t>
        </is>
      </c>
      <c r="M45" t="inlineStr">
        <is>
          <t>1995</t>
        </is>
      </c>
      <c r="N45" t="inlineStr"/>
      <c r="O45" t="inlineStr">
        <is>
          <t>Roller Coaster</t>
        </is>
      </c>
      <c r="P45" t="inlineStr">
        <is>
          <t>Family</t>
        </is>
      </c>
      <c r="Q45" t="inlineStr">
        <is>
          <t>Blackpool Leisure Amusement Consultancy</t>
        </is>
      </c>
      <c r="R45" t="inlineStr"/>
      <c r="S45" t="inlineStr"/>
      <c r="T45" t="inlineStr">
        <is>
          <t>1</t>
        </is>
      </c>
      <c r="U45" s="1">
        <f>HYPERLINK("https://rcdb.com/1390.htm", "https://rcdb.com/1390.htm")</f>
        <v/>
      </c>
    </row>
    <row r="46">
      <c r="A46" t="inlineStr">
        <is>
          <t>0</t>
        </is>
      </c>
      <c r="B46" t="inlineStr">
        <is>
          <t>No</t>
        </is>
      </c>
      <c r="C46" t="inlineStr">
        <is>
          <t>Cyclone</t>
        </is>
      </c>
      <c r="D46" t="inlineStr"/>
      <c r="E46" t="inlineStr">
        <is>
          <t>Nicco Park</t>
        </is>
      </c>
      <c r="F46" t="inlineStr">
        <is>
          <t>India</t>
        </is>
      </c>
      <c r="G46" t="inlineStr">
        <is>
          <t>Kolkata, West Bengal</t>
        </is>
      </c>
      <c r="H46" s="1">
        <f>HYPERLINK("https://rcdb.com/2485.htm", "r2485")</f>
        <v/>
      </c>
      <c r="I46" t="inlineStr">
        <is>
          <t>Kolkata, West Bengal, India</t>
        </is>
      </c>
      <c r="J46" t="inlineStr">
        <is>
          <t>West Bengal</t>
        </is>
      </c>
      <c r="K46" t="inlineStr">
        <is>
          <t>Kolkata</t>
        </is>
      </c>
      <c r="L46" t="inlineStr">
        <is>
          <t>Operating</t>
        </is>
      </c>
      <c r="M46" t="inlineStr">
        <is>
          <t>2003</t>
        </is>
      </c>
      <c r="N46" t="inlineStr"/>
      <c r="O46" t="inlineStr">
        <is>
          <t>Roller Coaster</t>
        </is>
      </c>
      <c r="P46" t="inlineStr"/>
      <c r="Q46" t="inlineStr">
        <is>
          <t>Blackpool Leisure Amusement Consultancy</t>
        </is>
      </c>
      <c r="R46" t="inlineStr"/>
      <c r="S46" t="inlineStr"/>
      <c r="T46" t="inlineStr">
        <is>
          <t>1</t>
        </is>
      </c>
      <c r="U46" s="1">
        <f>HYPERLINK("https://rcdb.com/2485.htm", "https://rcdb.com/2485.htm")</f>
        <v/>
      </c>
    </row>
    <row r="47">
      <c r="A47" t="inlineStr">
        <is>
          <t>0</t>
        </is>
      </c>
      <c r="B47" t="inlineStr">
        <is>
          <t>No</t>
        </is>
      </c>
      <c r="C47" t="inlineStr">
        <is>
          <t>Animal Coaster</t>
        </is>
      </c>
      <c r="D47" t="inlineStr"/>
      <c r="E47" t="inlineStr">
        <is>
          <t>Jawa Timur Park 2</t>
        </is>
      </c>
      <c r="F47" t="inlineStr">
        <is>
          <t>Indonesia</t>
        </is>
      </c>
      <c r="G47" t="inlineStr">
        <is>
          <t>Batu, East Java</t>
        </is>
      </c>
      <c r="H47" s="1">
        <f>HYPERLINK("https://rcdb.com/10419.htm", "r10419")</f>
        <v/>
      </c>
      <c r="I47" t="inlineStr">
        <is>
          <t>Batu, East Java, Indonesia</t>
        </is>
      </c>
      <c r="J47" t="inlineStr">
        <is>
          <t>East Java</t>
        </is>
      </c>
      <c r="K47" t="inlineStr">
        <is>
          <t>Batu</t>
        </is>
      </c>
      <c r="L47" t="inlineStr">
        <is>
          <t>Operating</t>
        </is>
      </c>
      <c r="M47" t="inlineStr">
        <is>
          <t>2011-09</t>
        </is>
      </c>
      <c r="N47" t="inlineStr"/>
      <c r="O47" t="inlineStr">
        <is>
          <t>Roller Coaster</t>
        </is>
      </c>
      <c r="P47" t="inlineStr">
        <is>
          <t>Thrill</t>
        </is>
      </c>
      <c r="Q47" t="inlineStr">
        <is>
          <t>Hopkins &amp; Pearce</t>
        </is>
      </c>
      <c r="R47" t="inlineStr"/>
      <c r="S47" t="inlineStr"/>
      <c r="T47" t="inlineStr">
        <is>
          <t>1</t>
        </is>
      </c>
      <c r="U47" s="1">
        <f>HYPERLINK("https://rcdb.com/10419.htm", "https://rcdb.com/10419.htm")</f>
        <v/>
      </c>
    </row>
    <row r="48">
      <c r="A48" t="inlineStr">
        <is>
          <t>0</t>
        </is>
      </c>
      <c r="B48" t="inlineStr">
        <is>
          <t>No</t>
        </is>
      </c>
      <c r="C48" t="inlineStr">
        <is>
          <t>Crazy Car Coaster</t>
        </is>
      </c>
      <c r="D48" t="inlineStr"/>
      <c r="E48" t="inlineStr">
        <is>
          <t>Wisata Bahari Lamongan</t>
        </is>
      </c>
      <c r="F48" t="inlineStr">
        <is>
          <t>Indonesia</t>
        </is>
      </c>
      <c r="G48" t="inlineStr">
        <is>
          <t>Tuban, East Java</t>
        </is>
      </c>
      <c r="H48" s="1">
        <f>HYPERLINK("https://rcdb.com/9953.htm", "r9953")</f>
        <v/>
      </c>
      <c r="I48" t="inlineStr">
        <is>
          <t>Tuban, East Java, Indonesia</t>
        </is>
      </c>
      <c r="J48" t="inlineStr">
        <is>
          <t>East Java</t>
        </is>
      </c>
      <c r="K48" t="inlineStr">
        <is>
          <t>Tuban</t>
        </is>
      </c>
      <c r="L48" t="inlineStr">
        <is>
          <t>Operating</t>
        </is>
      </c>
      <c r="M48" t="inlineStr">
        <is>
          <t>2009-08</t>
        </is>
      </c>
      <c r="N48" t="inlineStr"/>
      <c r="O48" t="inlineStr">
        <is>
          <t>Roller Coaster</t>
        </is>
      </c>
      <c r="P48" t="inlineStr">
        <is>
          <t>Thrill</t>
        </is>
      </c>
      <c r="Q48" t="inlineStr"/>
      <c r="R48" t="inlineStr"/>
      <c r="S48" t="inlineStr"/>
      <c r="T48" t="inlineStr">
        <is>
          <t>1</t>
        </is>
      </c>
      <c r="U48" s="1">
        <f>HYPERLINK("https://rcdb.com/9953.htm", "https://rcdb.com/9953.htm")</f>
        <v/>
      </c>
    </row>
    <row r="49">
      <c r="A49" t="inlineStr">
        <is>
          <t>0</t>
        </is>
      </c>
      <c r="B49" t="inlineStr">
        <is>
          <t>No</t>
        </is>
      </c>
      <c r="C49" t="inlineStr">
        <is>
          <t>Cú Chulainn</t>
        </is>
      </c>
      <c r="D49" t="inlineStr"/>
      <c r="E49" t="inlineStr">
        <is>
          <t>Tayto Park</t>
        </is>
      </c>
      <c r="F49" t="inlineStr">
        <is>
          <t>Ireland</t>
        </is>
      </c>
      <c r="G49" t="inlineStr">
        <is>
          <t>Ashbourne, Meath</t>
        </is>
      </c>
      <c r="H49" s="1">
        <f>HYPERLINK("https://rcdb.com/12364.htm", "r12364")</f>
        <v/>
      </c>
      <c r="I49" t="inlineStr">
        <is>
          <t>Ashbourne, Meath, Ireland</t>
        </is>
      </c>
      <c r="J49" t="inlineStr">
        <is>
          <t>Meath</t>
        </is>
      </c>
      <c r="K49" t="inlineStr">
        <is>
          <t>Ashbourne</t>
        </is>
      </c>
      <c r="L49" t="inlineStr">
        <is>
          <t>Operating</t>
        </is>
      </c>
      <c r="M49" t="inlineStr">
        <is>
          <t>2015-06-06</t>
        </is>
      </c>
      <c r="N49" t="inlineStr"/>
      <c r="O49" t="inlineStr">
        <is>
          <t>Roller Coaster</t>
        </is>
      </c>
      <c r="P49" t="inlineStr">
        <is>
          <t>Extreme</t>
        </is>
      </c>
      <c r="Q49" t="inlineStr">
        <is>
          <t>Gravitykraft Corporation</t>
        </is>
      </c>
      <c r="R49" t="inlineStr"/>
      <c r="S49" t="inlineStr"/>
      <c r="T49" t="inlineStr">
        <is>
          <t>1</t>
        </is>
      </c>
      <c r="U49" s="1">
        <f>HYPERLINK("https://rcdb.com/12364.htm", "https://rcdb.com/12364.htm")</f>
        <v/>
      </c>
    </row>
    <row r="50">
      <c r="A50" t="inlineStr">
        <is>
          <t>0</t>
        </is>
      </c>
      <c r="B50" t="inlineStr">
        <is>
          <t>No</t>
        </is>
      </c>
      <c r="C50" t="inlineStr">
        <is>
          <t>Elf</t>
        </is>
      </c>
      <c r="D50" t="inlineStr">
        <is>
          <t>木製コースターエルフ</t>
        </is>
      </c>
      <c r="E50" t="inlineStr">
        <is>
          <t>Hirakata Park</t>
        </is>
      </c>
      <c r="F50" t="inlineStr">
        <is>
          <t>Japan</t>
        </is>
      </c>
      <c r="G50" t="inlineStr">
        <is>
          <t>Hirakata, Osaka</t>
        </is>
      </c>
      <c r="H50" s="1">
        <f>HYPERLINK("https://rcdb.com/1304.htm", "r1304")</f>
        <v/>
      </c>
      <c r="I50" t="inlineStr">
        <is>
          <t>Hirakata, Osaka, Japan</t>
        </is>
      </c>
      <c r="J50" t="inlineStr">
        <is>
          <t>Osaka</t>
        </is>
      </c>
      <c r="K50" t="inlineStr">
        <is>
          <t>Hirakata</t>
        </is>
      </c>
      <c r="L50" t="inlineStr">
        <is>
          <t>Operating</t>
        </is>
      </c>
      <c r="M50" t="inlineStr">
        <is>
          <t>2001-03</t>
        </is>
      </c>
      <c r="N50" t="inlineStr"/>
      <c r="O50" t="inlineStr">
        <is>
          <t>Roller Coaster</t>
        </is>
      </c>
      <c r="P50" t="inlineStr">
        <is>
          <t>Thrill</t>
        </is>
      </c>
      <c r="Q50" t="inlineStr">
        <is>
          <t>Intamin Amusement Rides</t>
        </is>
      </c>
      <c r="R50" t="inlineStr">
        <is>
          <t>Other</t>
        </is>
      </c>
      <c r="S50" t="inlineStr">
        <is>
          <t>Wooden Coaster</t>
        </is>
      </c>
      <c r="T50" t="inlineStr">
        <is>
          <t>1</t>
        </is>
      </c>
      <c r="U50" s="1">
        <f>HYPERLINK("https://rcdb.com/1304.htm", "https://rcdb.com/1304.htm")</f>
        <v/>
      </c>
    </row>
    <row r="51">
      <c r="A51" t="inlineStr">
        <is>
          <t>0</t>
        </is>
      </c>
      <c r="B51" t="inlineStr">
        <is>
          <t>No</t>
        </is>
      </c>
      <c r="C51" t="inlineStr">
        <is>
          <t>Jupiter</t>
        </is>
      </c>
      <c r="D51" t="inlineStr">
        <is>
          <t>ジュピター</t>
        </is>
      </c>
      <c r="E51" t="inlineStr">
        <is>
          <t>Kijima Kogen</t>
        </is>
      </c>
      <c r="F51" t="inlineStr">
        <is>
          <t>Japan</t>
        </is>
      </c>
      <c r="G51" t="inlineStr">
        <is>
          <t>Beppu, Ōita</t>
        </is>
      </c>
      <c r="H51" s="1">
        <f>HYPERLINK("https://rcdb.com/1254.htm", "r1254")</f>
        <v/>
      </c>
      <c r="I51" t="inlineStr">
        <is>
          <t>Beppu, Ōita, Japan</t>
        </is>
      </c>
      <c r="J51" t="inlineStr">
        <is>
          <t>Ōita</t>
        </is>
      </c>
      <c r="K51" t="inlineStr">
        <is>
          <t>Beppu</t>
        </is>
      </c>
      <c r="L51" t="inlineStr">
        <is>
          <t>Operating</t>
        </is>
      </c>
      <c r="M51" t="inlineStr">
        <is>
          <t>1992</t>
        </is>
      </c>
      <c r="N51" t="inlineStr"/>
      <c r="O51" t="inlineStr">
        <is>
          <t>Roller Coaster</t>
        </is>
      </c>
      <c r="P51" t="inlineStr">
        <is>
          <t>Extreme</t>
        </is>
      </c>
      <c r="Q51" t="inlineStr">
        <is>
          <t>Intamin Amusement Rides</t>
        </is>
      </c>
      <c r="R51" t="inlineStr">
        <is>
          <t>Other</t>
        </is>
      </c>
      <c r="S51" t="inlineStr">
        <is>
          <t>Wooden Coaster</t>
        </is>
      </c>
      <c r="T51" t="inlineStr">
        <is>
          <t>1</t>
        </is>
      </c>
      <c r="U51" s="1">
        <f>HYPERLINK("https://rcdb.com/1254.htm", "https://rcdb.com/1254.htm")</f>
        <v/>
      </c>
    </row>
    <row r="52">
      <c r="A52" t="inlineStr">
        <is>
          <t>0</t>
        </is>
      </c>
      <c r="B52" t="inlineStr">
        <is>
          <t>No</t>
        </is>
      </c>
      <c r="C52" t="inlineStr">
        <is>
          <t>Regina</t>
        </is>
      </c>
      <c r="D52" t="inlineStr">
        <is>
          <t>レジーナ</t>
        </is>
      </c>
      <c r="E52" t="inlineStr">
        <is>
          <t>Tobu Zoo Park</t>
        </is>
      </c>
      <c r="F52" t="inlineStr">
        <is>
          <t>Japan</t>
        </is>
      </c>
      <c r="G52" t="inlineStr">
        <is>
          <t>Minami, Saitama, Saitama</t>
        </is>
      </c>
      <c r="H52" s="1">
        <f>HYPERLINK("https://rcdb.com/1243.htm", "r1243")</f>
        <v/>
      </c>
      <c r="I52" t="inlineStr">
        <is>
          <t>Minami, Saitama, Saitama, Japan</t>
        </is>
      </c>
      <c r="J52" t="inlineStr">
        <is>
          <t>Saitama</t>
        </is>
      </c>
      <c r="K52" t="inlineStr">
        <is>
          <t>Minami, Saitama</t>
        </is>
      </c>
      <c r="L52" t="inlineStr">
        <is>
          <t>Removed</t>
        </is>
      </c>
      <c r="M52" t="inlineStr">
        <is>
          <t>2000-03-18</t>
        </is>
      </c>
      <c r="N52" t="inlineStr">
        <is>
          <t>2019-08-09</t>
        </is>
      </c>
      <c r="O52" t="inlineStr">
        <is>
          <t>Roller Coaster</t>
        </is>
      </c>
      <c r="P52" t="inlineStr">
        <is>
          <t>Extreme</t>
        </is>
      </c>
      <c r="Q52" t="inlineStr">
        <is>
          <t>Intamin Amusement Rides</t>
        </is>
      </c>
      <c r="R52" t="inlineStr">
        <is>
          <t>Other</t>
        </is>
      </c>
      <c r="S52" t="inlineStr">
        <is>
          <t>Wooden Coaster</t>
        </is>
      </c>
      <c r="T52" t="inlineStr">
        <is>
          <t>1</t>
        </is>
      </c>
      <c r="U52" s="1">
        <f>HYPERLINK("https://rcdb.com/1243.htm", "https://rcdb.com/1243.htm")</f>
        <v/>
      </c>
    </row>
    <row r="53">
      <c r="A53" t="inlineStr">
        <is>
          <t>0</t>
        </is>
      </c>
      <c r="B53" t="inlineStr">
        <is>
          <t>No</t>
        </is>
      </c>
      <c r="C53" t="inlineStr">
        <is>
          <t>Montaña Rusa</t>
        </is>
      </c>
      <c r="D53" t="inlineStr"/>
      <c r="E53" t="inlineStr">
        <is>
          <t>La Feria Chapultepec Magico</t>
        </is>
      </c>
      <c r="F53" t="inlineStr">
        <is>
          <t>Mexico</t>
        </is>
      </c>
      <c r="G53" t="inlineStr">
        <is>
          <t>Mexico City</t>
        </is>
      </c>
      <c r="H53" s="1">
        <f>HYPERLINK("https://rcdb.com/354.htm", "r354")</f>
        <v/>
      </c>
      <c r="I53" t="inlineStr">
        <is>
          <t>Mexico City, Mexico</t>
        </is>
      </c>
      <c r="J53" t="inlineStr"/>
      <c r="K53" t="inlineStr"/>
      <c r="L53" t="inlineStr">
        <is>
          <t>SBNO</t>
        </is>
      </c>
      <c r="M53" t="inlineStr">
        <is>
          <t>1964</t>
        </is>
      </c>
      <c r="N53" t="inlineStr">
        <is>
          <t>2019</t>
        </is>
      </c>
      <c r="O53" t="inlineStr">
        <is>
          <t>Roller Coaster</t>
        </is>
      </c>
      <c r="P53" t="inlineStr">
        <is>
          <t>Extreme</t>
        </is>
      </c>
      <c r="Q53" t="inlineStr">
        <is>
          <t>National Amusement Device Company</t>
        </is>
      </c>
      <c r="R53" t="inlineStr"/>
      <c r="S53" t="inlineStr"/>
      <c r="T53" t="inlineStr">
        <is>
          <t>1</t>
        </is>
      </c>
      <c r="U53" s="1">
        <f>HYPERLINK("https://rcdb.com/354.htm", "https://rcdb.com/354.htm")</f>
        <v/>
      </c>
    </row>
    <row r="54">
      <c r="A54" t="inlineStr">
        <is>
          <t>0</t>
        </is>
      </c>
      <c r="B54" t="inlineStr">
        <is>
          <t>No</t>
        </is>
      </c>
      <c r="C54" t="inlineStr">
        <is>
          <t>Joris en de Draak (Vuur)</t>
        </is>
      </c>
      <c r="D54" t="inlineStr"/>
      <c r="E54" t="inlineStr">
        <is>
          <t>Efteling</t>
        </is>
      </c>
      <c r="F54" t="inlineStr">
        <is>
          <t>Netherlands</t>
        </is>
      </c>
      <c r="G54" t="inlineStr">
        <is>
          <t>Kaatsheuvel, North Brabant</t>
        </is>
      </c>
      <c r="H54" s="1">
        <f>HYPERLINK("https://rcdb.com/4526.htm", "b4526")</f>
        <v/>
      </c>
      <c r="I54" t="inlineStr">
        <is>
          <t>Kaatsheuvel, North Brabant, Netherlands</t>
        </is>
      </c>
      <c r="J54" t="inlineStr">
        <is>
          <t>North Brabant</t>
        </is>
      </c>
      <c r="K54" t="inlineStr">
        <is>
          <t>Kaatsheuvel</t>
        </is>
      </c>
      <c r="L54" t="inlineStr">
        <is>
          <t>Operating</t>
        </is>
      </c>
      <c r="M54" t="inlineStr">
        <is>
          <t>2010-07-01</t>
        </is>
      </c>
      <c r="N54" t="inlineStr"/>
      <c r="O54" t="inlineStr">
        <is>
          <t>Roller Coaster</t>
        </is>
      </c>
      <c r="P54" t="inlineStr">
        <is>
          <t>Thrill</t>
        </is>
      </c>
      <c r="Q54" t="inlineStr">
        <is>
          <t>Great Coasters International</t>
        </is>
      </c>
      <c r="R54" t="inlineStr"/>
      <c r="S54" t="inlineStr"/>
      <c r="T54" t="inlineStr">
        <is>
          <t>2</t>
        </is>
      </c>
      <c r="U54" s="1">
        <f>HYPERLINK("https://rcdb.com/4526.htm", "https://rcdb.com/4526.htm")</f>
        <v/>
      </c>
    </row>
    <row r="55">
      <c r="A55" t="inlineStr">
        <is>
          <t>0</t>
        </is>
      </c>
      <c r="B55" t="inlineStr">
        <is>
          <t>No</t>
        </is>
      </c>
      <c r="C55" t="inlineStr">
        <is>
          <t>Joris en de Draak (Water)</t>
        </is>
      </c>
      <c r="D55" t="inlineStr"/>
      <c r="E55" t="inlineStr">
        <is>
          <t>Efteling</t>
        </is>
      </c>
      <c r="F55" t="inlineStr">
        <is>
          <t>Netherlands</t>
        </is>
      </c>
      <c r="G55" t="inlineStr">
        <is>
          <t>Kaatsheuvel, North Brabant</t>
        </is>
      </c>
      <c r="H55" s="1">
        <f>HYPERLINK("https://rcdb.com/4526.htm", "a4526")</f>
        <v/>
      </c>
      <c r="I55" t="inlineStr">
        <is>
          <t>Kaatsheuvel, North Brabant, Netherlands</t>
        </is>
      </c>
      <c r="J55" t="inlineStr">
        <is>
          <t>North Brabant</t>
        </is>
      </c>
      <c r="K55" t="inlineStr">
        <is>
          <t>Kaatsheuvel</t>
        </is>
      </c>
      <c r="L55" t="inlineStr">
        <is>
          <t>Operating</t>
        </is>
      </c>
      <c r="M55" t="inlineStr">
        <is>
          <t>2010-07-01</t>
        </is>
      </c>
      <c r="N55" t="inlineStr"/>
      <c r="O55" t="inlineStr">
        <is>
          <t>Roller Coaster</t>
        </is>
      </c>
      <c r="P55" t="inlineStr">
        <is>
          <t>Thrill</t>
        </is>
      </c>
      <c r="Q55" t="inlineStr">
        <is>
          <t>Great Coasters International</t>
        </is>
      </c>
      <c r="R55" t="inlineStr"/>
      <c r="S55" t="inlineStr"/>
      <c r="T55" t="inlineStr">
        <is>
          <t>2</t>
        </is>
      </c>
      <c r="U55" s="1">
        <f>HYPERLINK("https://rcdb.com/4526.htm", "https://rcdb.com/4526.htm")</f>
        <v/>
      </c>
    </row>
    <row r="56">
      <c r="A56" t="inlineStr">
        <is>
          <t>0</t>
        </is>
      </c>
      <c r="B56" t="inlineStr">
        <is>
          <t>No</t>
        </is>
      </c>
      <c r="C56" t="inlineStr">
        <is>
          <t>Troy</t>
        </is>
      </c>
      <c r="D56" t="inlineStr"/>
      <c r="E56" t="inlineStr">
        <is>
          <t>Toverland</t>
        </is>
      </c>
      <c r="F56" t="inlineStr">
        <is>
          <t>Netherlands</t>
        </is>
      </c>
      <c r="G56" t="inlineStr">
        <is>
          <t>Sevenum, Limburg</t>
        </is>
      </c>
      <c r="H56" s="1">
        <f>HYPERLINK("https://rcdb.com/3589.htm", "r3589")</f>
        <v/>
      </c>
      <c r="I56" t="inlineStr">
        <is>
          <t>Sevenum, Limburg, Netherlands</t>
        </is>
      </c>
      <c r="J56" t="inlineStr">
        <is>
          <t>Limburg</t>
        </is>
      </c>
      <c r="K56" t="inlineStr">
        <is>
          <t>Sevenum</t>
        </is>
      </c>
      <c r="L56" t="inlineStr">
        <is>
          <t>Operating</t>
        </is>
      </c>
      <c r="M56" t="inlineStr">
        <is>
          <t>2007-06-29</t>
        </is>
      </c>
      <c r="N56" t="inlineStr"/>
      <c r="O56" t="inlineStr">
        <is>
          <t>Roller Coaster</t>
        </is>
      </c>
      <c r="P56" t="inlineStr">
        <is>
          <t>Extreme</t>
        </is>
      </c>
      <c r="Q56" t="inlineStr">
        <is>
          <t>Great Coasters International</t>
        </is>
      </c>
      <c r="R56" t="inlineStr"/>
      <c r="S56" t="inlineStr"/>
      <c r="T56" t="inlineStr">
        <is>
          <t>1</t>
        </is>
      </c>
      <c r="U56" s="1">
        <f>HYPERLINK("https://rcdb.com/3589.htm", "https://rcdb.com/3589.htm")</f>
        <v/>
      </c>
    </row>
    <row r="57">
      <c r="A57" t="inlineStr">
        <is>
          <t>0</t>
        </is>
      </c>
      <c r="B57" t="inlineStr">
        <is>
          <t>No</t>
        </is>
      </c>
      <c r="C57" t="inlineStr">
        <is>
          <t>Thundercoaster</t>
        </is>
      </c>
      <c r="D57" t="inlineStr"/>
      <c r="E57" t="inlineStr">
        <is>
          <t>TusenFryd</t>
        </is>
      </c>
      <c r="F57" t="inlineStr">
        <is>
          <t>Norway</t>
        </is>
      </c>
      <c r="G57" t="inlineStr">
        <is>
          <t>Oppegård, Akershus</t>
        </is>
      </c>
      <c r="H57" s="1">
        <f>HYPERLINK("https://rcdb.com/1042.htm", "r1042")</f>
        <v/>
      </c>
      <c r="I57" t="inlineStr">
        <is>
          <t>Oppegård, Akershus, Norway</t>
        </is>
      </c>
      <c r="J57" t="inlineStr">
        <is>
          <t>Akershus</t>
        </is>
      </c>
      <c r="K57" t="inlineStr">
        <is>
          <t>Oppegård</t>
        </is>
      </c>
      <c r="L57" t="inlineStr">
        <is>
          <t>Operating</t>
        </is>
      </c>
      <c r="M57" t="inlineStr">
        <is>
          <t>2001-05-01</t>
        </is>
      </c>
      <c r="N57" t="inlineStr"/>
      <c r="O57" t="inlineStr">
        <is>
          <t>Roller Coaster</t>
        </is>
      </c>
      <c r="P57" t="inlineStr">
        <is>
          <t>Extreme</t>
        </is>
      </c>
      <c r="Q57" t="inlineStr">
        <is>
          <t>Vekoma</t>
        </is>
      </c>
      <c r="R57" t="inlineStr">
        <is>
          <t>Other</t>
        </is>
      </c>
      <c r="S57" t="inlineStr">
        <is>
          <t>Wooden</t>
        </is>
      </c>
      <c r="T57" t="inlineStr">
        <is>
          <t>1</t>
        </is>
      </c>
      <c r="U57" s="1">
        <f>HYPERLINK("https://rcdb.com/1042.htm", "https://rcdb.com/1042.htm")</f>
        <v/>
      </c>
    </row>
    <row r="58">
      <c r="A58" t="inlineStr">
        <is>
          <t>0</t>
        </is>
      </c>
      <c r="B58" t="inlineStr">
        <is>
          <t>No</t>
        </is>
      </c>
      <c r="C58" t="inlineStr">
        <is>
          <t>Wilkołak</t>
        </is>
      </c>
      <c r="D58" t="inlineStr"/>
      <c r="E58" t="inlineStr">
        <is>
          <t>Majaland Kownaty</t>
        </is>
      </c>
      <c r="F58" t="inlineStr">
        <is>
          <t>Poland</t>
        </is>
      </c>
      <c r="G58" t="inlineStr">
        <is>
          <t>Torzym, Lubuskie</t>
        </is>
      </c>
      <c r="H58" s="1">
        <f>HYPERLINK("https://rcdb.com/16099.htm", "r16099")</f>
        <v/>
      </c>
      <c r="I58" t="inlineStr">
        <is>
          <t>Torzym, Lubuskie, Poland</t>
        </is>
      </c>
      <c r="J58" t="inlineStr">
        <is>
          <t>Lubuskie</t>
        </is>
      </c>
      <c r="K58" t="inlineStr">
        <is>
          <t>Torzym</t>
        </is>
      </c>
      <c r="L58" t="inlineStr">
        <is>
          <t>Operating</t>
        </is>
      </c>
      <c r="M58" t="inlineStr">
        <is>
          <t>2019-06-29</t>
        </is>
      </c>
      <c r="N58" t="inlineStr"/>
      <c r="O58" t="inlineStr">
        <is>
          <t>Roller Coaster</t>
        </is>
      </c>
      <c r="P58" t="inlineStr">
        <is>
          <t>Thrill</t>
        </is>
      </c>
      <c r="Q58" t="inlineStr">
        <is>
          <t>Great Coasters International</t>
        </is>
      </c>
      <c r="R58" t="inlineStr"/>
      <c r="S58" t="inlineStr"/>
      <c r="T58" t="inlineStr">
        <is>
          <t>1</t>
        </is>
      </c>
      <c r="U58" s="1">
        <f>HYPERLINK("https://rcdb.com/16099.htm", "https://rcdb.com/16099.htm")</f>
        <v/>
      </c>
    </row>
    <row r="59">
      <c r="A59" t="inlineStr">
        <is>
          <t>0</t>
        </is>
      </c>
      <c r="B59" t="inlineStr">
        <is>
          <t>No</t>
        </is>
      </c>
      <c r="C59" t="inlineStr">
        <is>
          <t>T Express</t>
        </is>
      </c>
      <c r="D59" t="inlineStr"/>
      <c r="E59" t="inlineStr">
        <is>
          <t>Everland</t>
        </is>
      </c>
      <c r="F59" t="inlineStr">
        <is>
          <t>South Korea</t>
        </is>
      </c>
      <c r="G59" t="inlineStr">
        <is>
          <t>Yongin-si, Gyeonggi-do</t>
        </is>
      </c>
      <c r="H59" s="1">
        <f>HYPERLINK("https://rcdb.com/3938.htm", "r3938")</f>
        <v/>
      </c>
      <c r="I59" t="inlineStr">
        <is>
          <t>Yongin-si, Gyeonggi-do, South Korea</t>
        </is>
      </c>
      <c r="J59" t="inlineStr">
        <is>
          <t>Gyeonggi-do</t>
        </is>
      </c>
      <c r="K59" t="inlineStr">
        <is>
          <t>Yongin-si</t>
        </is>
      </c>
      <c r="L59" t="inlineStr">
        <is>
          <t>Operating</t>
        </is>
      </c>
      <c r="M59" t="inlineStr">
        <is>
          <t>2008-03-14</t>
        </is>
      </c>
      <c r="N59" t="inlineStr"/>
      <c r="O59" t="inlineStr">
        <is>
          <t>Roller Coaster</t>
        </is>
      </c>
      <c r="P59" t="inlineStr">
        <is>
          <t>Extreme</t>
        </is>
      </c>
      <c r="Q59" t="inlineStr">
        <is>
          <t>Intamin Amusement Rides</t>
        </is>
      </c>
      <c r="R59" t="inlineStr">
        <is>
          <t>Other</t>
        </is>
      </c>
      <c r="S59" t="inlineStr">
        <is>
          <t>Wooden Coaster (Prefabricated Track)</t>
        </is>
      </c>
      <c r="T59" t="inlineStr">
        <is>
          <t>1</t>
        </is>
      </c>
      <c r="U59" s="1">
        <f>HYPERLINK("https://rcdb.com/3938.htm", "https://rcdb.com/3938.htm")</f>
        <v/>
      </c>
    </row>
    <row r="60">
      <c r="A60" t="inlineStr">
        <is>
          <t>0</t>
        </is>
      </c>
      <c r="B60" t="inlineStr">
        <is>
          <t>No</t>
        </is>
      </c>
      <c r="C60" t="inlineStr">
        <is>
          <t>Coaster Express</t>
        </is>
      </c>
      <c r="D60" t="inlineStr"/>
      <c r="E60" t="inlineStr">
        <is>
          <t>Parque Warner Madrid</t>
        </is>
      </c>
      <c r="F60" t="inlineStr">
        <is>
          <t>Spain</t>
        </is>
      </c>
      <c r="G60" t="inlineStr">
        <is>
          <t>San Martín de la Vega, Madrid, Community of Madrid</t>
        </is>
      </c>
      <c r="H60" s="1">
        <f>HYPERLINK("https://rcdb.com/1368.htm", "r1368")</f>
        <v/>
      </c>
      <c r="I60" t="inlineStr">
        <is>
          <t>San Martín de la Vega, Madrid, Community of Madrid, Spain</t>
        </is>
      </c>
      <c r="J60" t="inlineStr">
        <is>
          <t>Community of Madrid</t>
        </is>
      </c>
      <c r="K60" t="inlineStr">
        <is>
          <t>San Martín de la Vega, Madrid</t>
        </is>
      </c>
      <c r="L60" t="inlineStr">
        <is>
          <t>Operating</t>
        </is>
      </c>
      <c r="M60" t="inlineStr">
        <is>
          <t>2002-04-06</t>
        </is>
      </c>
      <c r="N60" t="inlineStr"/>
      <c r="O60" t="inlineStr">
        <is>
          <t>Roller Coaster</t>
        </is>
      </c>
      <c r="P60" t="inlineStr">
        <is>
          <t>Extreme</t>
        </is>
      </c>
      <c r="Q60" t="inlineStr">
        <is>
          <t>Roller Coaster Corporation of America</t>
        </is>
      </c>
      <c r="R60" t="inlineStr"/>
      <c r="S60" t="inlineStr"/>
      <c r="T60" t="inlineStr">
        <is>
          <t>1</t>
        </is>
      </c>
      <c r="U60" s="1">
        <f>HYPERLINK("https://rcdb.com/1368.htm", "https://rcdb.com/1368.htm")</f>
        <v/>
      </c>
    </row>
    <row r="61">
      <c r="A61" t="inlineStr">
        <is>
          <t>0</t>
        </is>
      </c>
      <c r="B61" t="inlineStr">
        <is>
          <t>No</t>
        </is>
      </c>
      <c r="C61" t="inlineStr">
        <is>
          <t>Stampida (a)</t>
        </is>
      </c>
      <c r="D61" t="inlineStr"/>
      <c r="E61" t="inlineStr">
        <is>
          <t>PortAventura Park</t>
        </is>
      </c>
      <c r="F61" t="inlineStr">
        <is>
          <t>Spain</t>
        </is>
      </c>
      <c r="G61" t="inlineStr">
        <is>
          <t>Salou, Tarragona, Catalonia</t>
        </is>
      </c>
      <c r="H61" s="1">
        <f>HYPERLINK("https://rcdb.com/759.htm", "a759")</f>
        <v/>
      </c>
      <c r="I61" t="inlineStr">
        <is>
          <t>Salou, Tarragona, Catalonia, Spain</t>
        </is>
      </c>
      <c r="J61" t="inlineStr">
        <is>
          <t>Catalonia</t>
        </is>
      </c>
      <c r="K61" t="inlineStr">
        <is>
          <t>Salou, Tarragona</t>
        </is>
      </c>
      <c r="L61" t="inlineStr">
        <is>
          <t>Operating</t>
        </is>
      </c>
      <c r="M61" t="inlineStr">
        <is>
          <t>1997-03-17</t>
        </is>
      </c>
      <c r="N61" t="inlineStr"/>
      <c r="O61" t="inlineStr">
        <is>
          <t>Roller Coaster</t>
        </is>
      </c>
      <c r="P61" t="inlineStr">
        <is>
          <t>Thrill</t>
        </is>
      </c>
      <c r="Q61" t="inlineStr">
        <is>
          <t>Custom Coasters International, Inc.</t>
        </is>
      </c>
      <c r="R61" t="inlineStr"/>
      <c r="S61" t="inlineStr"/>
      <c r="T61" t="inlineStr">
        <is>
          <t>2</t>
        </is>
      </c>
      <c r="U61" s="1">
        <f>HYPERLINK("https://rcdb.com/759.htm", "https://rcdb.com/759.htm")</f>
        <v/>
      </c>
    </row>
    <row r="62">
      <c r="A62" t="inlineStr">
        <is>
          <t>0</t>
        </is>
      </c>
      <c r="B62" t="inlineStr">
        <is>
          <t>No</t>
        </is>
      </c>
      <c r="C62" t="inlineStr">
        <is>
          <t>Stampida (b)</t>
        </is>
      </c>
      <c r="D62" t="inlineStr"/>
      <c r="E62" t="inlineStr">
        <is>
          <t>PortAventura Park</t>
        </is>
      </c>
      <c r="F62" t="inlineStr">
        <is>
          <t>Spain</t>
        </is>
      </c>
      <c r="G62" t="inlineStr">
        <is>
          <t>Salou, Tarragona, Catalonia</t>
        </is>
      </c>
      <c r="H62" s="1">
        <f>HYPERLINK("https://rcdb.com/759.htm", "b759")</f>
        <v/>
      </c>
      <c r="I62" t="inlineStr">
        <is>
          <t>Salou, Tarragona, Catalonia, Spain</t>
        </is>
      </c>
      <c r="J62" t="inlineStr">
        <is>
          <t>Catalonia</t>
        </is>
      </c>
      <c r="K62" t="inlineStr">
        <is>
          <t>Salou, Tarragona</t>
        </is>
      </c>
      <c r="L62" t="inlineStr">
        <is>
          <t>Operating</t>
        </is>
      </c>
      <c r="M62" t="inlineStr">
        <is>
          <t>1997-03-17</t>
        </is>
      </c>
      <c r="N62" t="inlineStr"/>
      <c r="O62" t="inlineStr">
        <is>
          <t>Roller Coaster</t>
        </is>
      </c>
      <c r="P62" t="inlineStr">
        <is>
          <t>Thrill</t>
        </is>
      </c>
      <c r="Q62" t="inlineStr">
        <is>
          <t>Custom Coasters International, Inc.</t>
        </is>
      </c>
      <c r="R62" t="inlineStr"/>
      <c r="S62" t="inlineStr"/>
      <c r="T62" t="inlineStr">
        <is>
          <t>2</t>
        </is>
      </c>
      <c r="U62" s="1">
        <f>HYPERLINK("https://rcdb.com/759.htm", "https://rcdb.com/759.htm")</f>
        <v/>
      </c>
    </row>
    <row r="63">
      <c r="A63" t="inlineStr">
        <is>
          <t>0</t>
        </is>
      </c>
      <c r="B63" t="inlineStr">
        <is>
          <t>No</t>
        </is>
      </c>
      <c r="C63" t="inlineStr">
        <is>
          <t>Tomahawk</t>
        </is>
      </c>
      <c r="D63" t="inlineStr"/>
      <c r="E63" t="inlineStr">
        <is>
          <t>PortAventura Park</t>
        </is>
      </c>
      <c r="F63" t="inlineStr">
        <is>
          <t>Spain</t>
        </is>
      </c>
      <c r="G63" t="inlineStr">
        <is>
          <t>Salou, Tarragona, Catalonia</t>
        </is>
      </c>
      <c r="H63" s="1">
        <f>HYPERLINK("https://rcdb.com/761.htm", "r761")</f>
        <v/>
      </c>
      <c r="I63" t="inlineStr">
        <is>
          <t>Salou, Tarragona, Catalonia, Spain</t>
        </is>
      </c>
      <c r="J63" t="inlineStr">
        <is>
          <t>Catalonia</t>
        </is>
      </c>
      <c r="K63" t="inlineStr">
        <is>
          <t>Salou, Tarragona</t>
        </is>
      </c>
      <c r="L63" t="inlineStr">
        <is>
          <t>Operating</t>
        </is>
      </c>
      <c r="M63" t="inlineStr">
        <is>
          <t>1997-03-17</t>
        </is>
      </c>
      <c r="N63" t="inlineStr"/>
      <c r="O63" t="inlineStr">
        <is>
          <t>Roller Coaster</t>
        </is>
      </c>
      <c r="P63" t="inlineStr">
        <is>
          <t>Family</t>
        </is>
      </c>
      <c r="Q63" t="inlineStr">
        <is>
          <t>Custom Coasters International, Inc.</t>
        </is>
      </c>
      <c r="R63" t="inlineStr"/>
      <c r="S63" t="inlineStr"/>
      <c r="T63" t="inlineStr">
        <is>
          <t>1</t>
        </is>
      </c>
      <c r="U63" s="1">
        <f>HYPERLINK("https://rcdb.com/761.htm", "https://rcdb.com/761.htm")</f>
        <v/>
      </c>
    </row>
    <row r="64">
      <c r="A64" t="inlineStr">
        <is>
          <t>0</t>
        </is>
      </c>
      <c r="B64" t="inlineStr">
        <is>
          <t>No</t>
        </is>
      </c>
      <c r="C64" t="inlineStr">
        <is>
          <t>Twister</t>
        </is>
      </c>
      <c r="D64" t="inlineStr"/>
      <c r="E64" t="inlineStr">
        <is>
          <t>Gröna Lund</t>
        </is>
      </c>
      <c r="F64" t="inlineStr">
        <is>
          <t>Sweden</t>
        </is>
      </c>
      <c r="G64" t="inlineStr">
        <is>
          <t>Stockholm, Stockholm</t>
        </is>
      </c>
      <c r="H64" s="1">
        <f>HYPERLINK("https://rcdb.com/9352.htm", "r9352")</f>
        <v/>
      </c>
      <c r="I64" t="inlineStr">
        <is>
          <t>Stockholm, Stockholm, Sweden</t>
        </is>
      </c>
      <c r="J64" t="inlineStr">
        <is>
          <t>Stockholm</t>
        </is>
      </c>
      <c r="K64" t="inlineStr">
        <is>
          <t>Stockholm</t>
        </is>
      </c>
      <c r="L64" t="inlineStr">
        <is>
          <t>Operating</t>
        </is>
      </c>
      <c r="M64" t="inlineStr">
        <is>
          <t>2011-05-07</t>
        </is>
      </c>
      <c r="N64" t="inlineStr"/>
      <c r="O64" t="inlineStr">
        <is>
          <t>Roller Coaster</t>
        </is>
      </c>
      <c r="P64" t="inlineStr">
        <is>
          <t>Thrill</t>
        </is>
      </c>
      <c r="Q64" t="inlineStr">
        <is>
          <t>Gravitykraft Corporation</t>
        </is>
      </c>
      <c r="R64" t="inlineStr"/>
      <c r="S64" t="inlineStr"/>
      <c r="T64" t="inlineStr">
        <is>
          <t>1</t>
        </is>
      </c>
      <c r="U64" s="1">
        <f>HYPERLINK("https://rcdb.com/9352.htm", "https://rcdb.com/9352.htm")</f>
        <v/>
      </c>
    </row>
    <row r="65">
      <c r="A65" t="inlineStr">
        <is>
          <t>0</t>
        </is>
      </c>
      <c r="B65" t="inlineStr">
        <is>
          <t>No</t>
        </is>
      </c>
      <c r="C65" t="inlineStr">
        <is>
          <t>Wildfire</t>
        </is>
      </c>
      <c r="D65" t="inlineStr"/>
      <c r="E65" t="inlineStr">
        <is>
          <t>Kolmården</t>
        </is>
      </c>
      <c r="F65" t="inlineStr">
        <is>
          <t>Sweden</t>
        </is>
      </c>
      <c r="G65" t="inlineStr">
        <is>
          <t>Norrköping, Östergötland</t>
        </is>
      </c>
      <c r="H65" s="1">
        <f>HYPERLINK("https://rcdb.com/12032.htm", "r12032")</f>
        <v/>
      </c>
      <c r="I65" t="inlineStr">
        <is>
          <t>Norrköping, Östergötland, Sweden</t>
        </is>
      </c>
      <c r="J65" t="inlineStr">
        <is>
          <t>Östergötland</t>
        </is>
      </c>
      <c r="K65" t="inlineStr">
        <is>
          <t>Norrköping</t>
        </is>
      </c>
      <c r="L65" t="inlineStr">
        <is>
          <t>Operating</t>
        </is>
      </c>
      <c r="M65" t="inlineStr">
        <is>
          <t>2016-06-28</t>
        </is>
      </c>
      <c r="N65" t="inlineStr"/>
      <c r="O65" t="inlineStr">
        <is>
          <t>Roller Coaster</t>
        </is>
      </c>
      <c r="P65" t="inlineStr">
        <is>
          <t>Extreme</t>
        </is>
      </c>
      <c r="Q65" t="inlineStr">
        <is>
          <t>Rocky Mountain Construction</t>
        </is>
      </c>
      <c r="R65" t="inlineStr">
        <is>
          <t>Topper Track</t>
        </is>
      </c>
      <c r="S65" t="inlineStr">
        <is>
          <t>Custom</t>
        </is>
      </c>
      <c r="T65" t="inlineStr">
        <is>
          <t>1</t>
        </is>
      </c>
      <c r="U65" s="1">
        <f>HYPERLINK("https://rcdb.com/12032.htm", "https://rcdb.com/12032.htm")</f>
        <v/>
      </c>
    </row>
    <row r="66">
      <c r="A66" t="inlineStr">
        <is>
          <t>0</t>
        </is>
      </c>
      <c r="B66" t="inlineStr">
        <is>
          <t>No</t>
        </is>
      </c>
      <c r="C66" t="inlineStr">
        <is>
          <t>Balder</t>
        </is>
      </c>
      <c r="D66" t="inlineStr"/>
      <c r="E66" t="inlineStr">
        <is>
          <t>Liseberg</t>
        </is>
      </c>
      <c r="F66" t="inlineStr">
        <is>
          <t>Sweden</t>
        </is>
      </c>
      <c r="G66" t="inlineStr">
        <is>
          <t>Gothenburg, Västra Götaland</t>
        </is>
      </c>
      <c r="H66" s="1">
        <f>HYPERLINK("https://rcdb.com/1562.htm", "r1562")</f>
        <v/>
      </c>
      <c r="I66" t="inlineStr">
        <is>
          <t>Gothenburg, Västra Götaland, Sweden</t>
        </is>
      </c>
      <c r="J66" t="inlineStr">
        <is>
          <t>Västra Götaland</t>
        </is>
      </c>
      <c r="K66" t="inlineStr">
        <is>
          <t>Gothenburg</t>
        </is>
      </c>
      <c r="L66" t="inlineStr">
        <is>
          <t>Operating</t>
        </is>
      </c>
      <c r="M66" t="inlineStr">
        <is>
          <t>2003-04-12</t>
        </is>
      </c>
      <c r="N66" t="inlineStr"/>
      <c r="O66" t="inlineStr">
        <is>
          <t>Roller Coaster</t>
        </is>
      </c>
      <c r="P66" t="inlineStr">
        <is>
          <t>Extreme</t>
        </is>
      </c>
      <c r="Q66" t="inlineStr">
        <is>
          <t>Intamin Amusement Rides</t>
        </is>
      </c>
      <c r="R66" t="inlineStr">
        <is>
          <t>Other</t>
        </is>
      </c>
      <c r="S66" t="inlineStr">
        <is>
          <t>Wooden Coaster (Prefabricated Track)</t>
        </is>
      </c>
      <c r="T66" t="inlineStr">
        <is>
          <t>1</t>
        </is>
      </c>
      <c r="U66" s="1">
        <f>HYPERLINK("https://rcdb.com/1562.htm", "https://rcdb.com/1562.htm")</f>
        <v/>
      </c>
    </row>
    <row r="67">
      <c r="A67" t="inlineStr">
        <is>
          <t>0</t>
        </is>
      </c>
      <c r="B67" t="inlineStr">
        <is>
          <t>No</t>
        </is>
      </c>
      <c r="C67" t="inlineStr">
        <is>
          <t>Wicker Man</t>
        </is>
      </c>
      <c r="D67" t="inlineStr"/>
      <c r="E67" t="inlineStr">
        <is>
          <t>Alton Towers</t>
        </is>
      </c>
      <c r="F67" t="inlineStr">
        <is>
          <t>United Kingdom</t>
        </is>
      </c>
      <c r="G67" t="inlineStr">
        <is>
          <t>Alton, Staffordshire, England</t>
        </is>
      </c>
      <c r="H67" s="1">
        <f>HYPERLINK("https://rcdb.com/15029.htm", "r15029")</f>
        <v/>
      </c>
      <c r="I67" t="inlineStr">
        <is>
          <t>Alton, Staffordshire, England, United Kingdom</t>
        </is>
      </c>
      <c r="J67" t="inlineStr">
        <is>
          <t>England</t>
        </is>
      </c>
      <c r="K67" t="inlineStr">
        <is>
          <t>Alton, Staffordshire</t>
        </is>
      </c>
      <c r="L67" t="inlineStr">
        <is>
          <t>Operating</t>
        </is>
      </c>
      <c r="M67" t="inlineStr">
        <is>
          <t>2018-03-20</t>
        </is>
      </c>
      <c r="N67" t="inlineStr"/>
      <c r="O67" t="inlineStr">
        <is>
          <t>Roller Coaster</t>
        </is>
      </c>
      <c r="P67" t="inlineStr">
        <is>
          <t>Thrill</t>
        </is>
      </c>
      <c r="Q67" t="inlineStr">
        <is>
          <t>Great Coasters International</t>
        </is>
      </c>
      <c r="R67" t="inlineStr"/>
      <c r="S67" t="inlineStr"/>
      <c r="T67" t="inlineStr">
        <is>
          <t>1</t>
        </is>
      </c>
      <c r="U67" s="1">
        <f>HYPERLINK("https://rcdb.com/15029.htm", "https://rcdb.com/15029.htm")</f>
        <v/>
      </c>
    </row>
    <row r="68">
      <c r="A68" t="inlineStr">
        <is>
          <t>0</t>
        </is>
      </c>
      <c r="B68" t="inlineStr">
        <is>
          <t>No</t>
        </is>
      </c>
      <c r="C68" t="inlineStr">
        <is>
          <t>Big Dipper</t>
        </is>
      </c>
      <c r="D68" t="inlineStr"/>
      <c r="E68" t="inlineStr">
        <is>
          <t>Blackpool Pleasure Beach</t>
        </is>
      </c>
      <c r="F68" t="inlineStr">
        <is>
          <t>United Kingdom</t>
        </is>
      </c>
      <c r="G68" t="inlineStr">
        <is>
          <t>Blackpool, Lancashire, England</t>
        </is>
      </c>
      <c r="H68" s="1">
        <f>HYPERLINK("https://rcdb.com/790.htm", "r790")</f>
        <v/>
      </c>
      <c r="I68" t="inlineStr">
        <is>
          <t>Blackpool, Lancashire, England, United Kingdom</t>
        </is>
      </c>
      <c r="J68" t="inlineStr">
        <is>
          <t>England</t>
        </is>
      </c>
      <c r="K68" t="inlineStr">
        <is>
          <t>Blackpool, Lancashire</t>
        </is>
      </c>
      <c r="L68" t="inlineStr">
        <is>
          <t>Operating</t>
        </is>
      </c>
      <c r="M68" t="inlineStr">
        <is>
          <t>1923-07</t>
        </is>
      </c>
      <c r="N68" t="inlineStr"/>
      <c r="O68" t="inlineStr">
        <is>
          <t>Roller Coaster</t>
        </is>
      </c>
      <c r="P68" t="inlineStr">
        <is>
          <t>Thrill</t>
        </is>
      </c>
      <c r="Q68" t="inlineStr"/>
      <c r="R68" t="inlineStr"/>
      <c r="S68" t="inlineStr"/>
      <c r="T68" t="inlineStr">
        <is>
          <t>1</t>
        </is>
      </c>
      <c r="U68" s="1">
        <f>HYPERLINK("https://rcdb.com/790.htm", "https://rcdb.com/790.htm")</f>
        <v/>
      </c>
    </row>
    <row r="69">
      <c r="A69" t="inlineStr">
        <is>
          <t>0</t>
        </is>
      </c>
      <c r="B69" t="inlineStr">
        <is>
          <t>No</t>
        </is>
      </c>
      <c r="C69" t="inlineStr">
        <is>
          <t>Blue Flyer</t>
        </is>
      </c>
      <c r="D69" t="inlineStr"/>
      <c r="E69" t="inlineStr">
        <is>
          <t>Blackpool Pleasure Beach</t>
        </is>
      </c>
      <c r="F69" t="inlineStr">
        <is>
          <t>United Kingdom</t>
        </is>
      </c>
      <c r="G69" t="inlineStr">
        <is>
          <t>Blackpool, Lancashire, England</t>
        </is>
      </c>
      <c r="H69" s="1">
        <f>HYPERLINK("https://rcdb.com/797.htm", "r797")</f>
        <v/>
      </c>
      <c r="I69" t="inlineStr">
        <is>
          <t>Blackpool, Lancashire, England, United Kingdom</t>
        </is>
      </c>
      <c r="J69" t="inlineStr">
        <is>
          <t>England</t>
        </is>
      </c>
      <c r="K69" t="inlineStr">
        <is>
          <t>Blackpool, Lancashire</t>
        </is>
      </c>
      <c r="L69" t="inlineStr">
        <is>
          <t>Operating</t>
        </is>
      </c>
      <c r="M69" t="inlineStr">
        <is>
          <t>1934</t>
        </is>
      </c>
      <c r="N69" t="inlineStr"/>
      <c r="O69" t="inlineStr">
        <is>
          <t>Roller Coaster</t>
        </is>
      </c>
      <c r="P69" t="inlineStr">
        <is>
          <t>Family</t>
        </is>
      </c>
      <c r="Q69" t="inlineStr"/>
      <c r="R69" t="inlineStr"/>
      <c r="S69" t="inlineStr"/>
      <c r="T69" t="inlineStr">
        <is>
          <t>1</t>
        </is>
      </c>
      <c r="U69" s="1">
        <f>HYPERLINK("https://rcdb.com/797.htm", "https://rcdb.com/797.htm")</f>
        <v/>
      </c>
    </row>
    <row r="70">
      <c r="A70" t="inlineStr">
        <is>
          <t>0</t>
        </is>
      </c>
      <c r="B70" t="inlineStr">
        <is>
          <t>No</t>
        </is>
      </c>
      <c r="C70" t="inlineStr">
        <is>
          <t>Grand National</t>
        </is>
      </c>
      <c r="D70" t="inlineStr"/>
      <c r="E70" t="inlineStr">
        <is>
          <t>Blackpool Pleasure Beach</t>
        </is>
      </c>
      <c r="F70" t="inlineStr">
        <is>
          <t>United Kingdom</t>
        </is>
      </c>
      <c r="G70" t="inlineStr">
        <is>
          <t>Blackpool, Lancashire, England</t>
        </is>
      </c>
      <c r="H70" s="1">
        <f>HYPERLINK("https://rcdb.com/792.htm", "r792")</f>
        <v/>
      </c>
      <c r="I70" t="inlineStr">
        <is>
          <t>Blackpool, Lancashire, England, United Kingdom</t>
        </is>
      </c>
      <c r="J70" t="inlineStr">
        <is>
          <t>England</t>
        </is>
      </c>
      <c r="K70" t="inlineStr">
        <is>
          <t>Blackpool, Lancashire</t>
        </is>
      </c>
      <c r="L70" t="inlineStr">
        <is>
          <t>Operating</t>
        </is>
      </c>
      <c r="M70" t="inlineStr">
        <is>
          <t>1935</t>
        </is>
      </c>
      <c r="N70" t="inlineStr"/>
      <c r="O70" t="inlineStr">
        <is>
          <t>Roller Coaster</t>
        </is>
      </c>
      <c r="P70" t="inlineStr">
        <is>
          <t>Thrill</t>
        </is>
      </c>
      <c r="Q70" t="inlineStr"/>
      <c r="R70" t="inlineStr"/>
      <c r="S70" t="inlineStr"/>
      <c r="T70" t="inlineStr">
        <is>
          <t>1</t>
        </is>
      </c>
      <c r="U70" s="1">
        <f>HYPERLINK("https://rcdb.com/792.htm", "https://rcdb.com/792.htm")</f>
        <v/>
      </c>
    </row>
    <row r="71">
      <c r="A71" t="inlineStr">
        <is>
          <t>0</t>
        </is>
      </c>
      <c r="B71" t="inlineStr">
        <is>
          <t>No</t>
        </is>
      </c>
      <c r="C71" t="inlineStr">
        <is>
          <t>Nickelodeon Streak</t>
        </is>
      </c>
      <c r="D71" t="inlineStr"/>
      <c r="E71" t="inlineStr">
        <is>
          <t>Blackpool Pleasure Beach</t>
        </is>
      </c>
      <c r="F71" t="inlineStr">
        <is>
          <t>United Kingdom</t>
        </is>
      </c>
      <c r="G71" t="inlineStr">
        <is>
          <t>Blackpool, Lancashire, England</t>
        </is>
      </c>
      <c r="H71" s="1">
        <f>HYPERLINK("https://rcdb.com/793.htm", "r793")</f>
        <v/>
      </c>
      <c r="I71" t="inlineStr">
        <is>
          <t>Blackpool, Lancashire, England, United Kingdom</t>
        </is>
      </c>
      <c r="J71" t="inlineStr">
        <is>
          <t>England</t>
        </is>
      </c>
      <c r="K71" t="inlineStr">
        <is>
          <t>Blackpool, Lancashire</t>
        </is>
      </c>
      <c r="L71" t="inlineStr">
        <is>
          <t>Operating</t>
        </is>
      </c>
      <c r="M71" t="inlineStr">
        <is>
          <t>1933</t>
        </is>
      </c>
      <c r="N71" t="inlineStr"/>
      <c r="O71" t="inlineStr">
        <is>
          <t>Roller Coaster</t>
        </is>
      </c>
      <c r="P71" t="inlineStr">
        <is>
          <t>Family</t>
        </is>
      </c>
      <c r="Q71" t="inlineStr"/>
      <c r="R71" t="inlineStr"/>
      <c r="S71" t="inlineStr"/>
      <c r="T71" t="inlineStr">
        <is>
          <t>1</t>
        </is>
      </c>
      <c r="U71" s="1">
        <f>HYPERLINK("https://rcdb.com/793.htm", "https://rcdb.com/793.htm")</f>
        <v/>
      </c>
    </row>
    <row r="72">
      <c r="A72" t="inlineStr">
        <is>
          <t>0</t>
        </is>
      </c>
      <c r="B72" t="inlineStr">
        <is>
          <t>No</t>
        </is>
      </c>
      <c r="C72" t="inlineStr">
        <is>
          <t>Scenic Railway</t>
        </is>
      </c>
      <c r="D72" t="inlineStr"/>
      <c r="E72" t="inlineStr">
        <is>
          <t>Dreamland</t>
        </is>
      </c>
      <c r="F72" t="inlineStr">
        <is>
          <t>United Kingdom</t>
        </is>
      </c>
      <c r="G72" t="inlineStr">
        <is>
          <t>Margate, Kent, England</t>
        </is>
      </c>
      <c r="H72" s="1">
        <f>HYPERLINK("https://rcdb.com/875.htm", "r875")</f>
        <v/>
      </c>
      <c r="I72" t="inlineStr">
        <is>
          <t>Margate, Kent, England, United Kingdom</t>
        </is>
      </c>
      <c r="J72" t="inlineStr">
        <is>
          <t>England</t>
        </is>
      </c>
      <c r="K72" t="inlineStr">
        <is>
          <t>Margate, Kent</t>
        </is>
      </c>
      <c r="L72" t="inlineStr">
        <is>
          <t>Operating</t>
        </is>
      </c>
      <c r="M72" t="inlineStr">
        <is>
          <t>1920-07-03</t>
        </is>
      </c>
      <c r="N72" t="inlineStr"/>
      <c r="O72" t="inlineStr">
        <is>
          <t>Roller Coaster</t>
        </is>
      </c>
      <c r="P72" t="inlineStr"/>
      <c r="Q72" t="inlineStr"/>
      <c r="R72" t="inlineStr"/>
      <c r="S72" t="inlineStr"/>
      <c r="T72" t="inlineStr">
        <is>
          <t>1</t>
        </is>
      </c>
      <c r="U72" s="1">
        <f>HYPERLINK("https://rcdb.com/875.htm", "https://rcdb.com/875.htm")</f>
        <v/>
      </c>
    </row>
    <row r="73">
      <c r="A73" t="inlineStr">
        <is>
          <t>0</t>
        </is>
      </c>
      <c r="B73" t="inlineStr">
        <is>
          <t>No</t>
        </is>
      </c>
      <c r="C73" t="inlineStr">
        <is>
          <t>Roller Coaster</t>
        </is>
      </c>
      <c r="D73" t="inlineStr"/>
      <c r="E73" t="inlineStr">
        <is>
          <t>Great Yarmouth Pleasure Beach</t>
        </is>
      </c>
      <c r="F73" t="inlineStr">
        <is>
          <t>United Kingdom</t>
        </is>
      </c>
      <c r="G73" t="inlineStr">
        <is>
          <t>Great Yarmouth, Norfolk, England</t>
        </is>
      </c>
      <c r="H73" s="1">
        <f>HYPERLINK("https://rcdb.com/811.htm", "r811")</f>
        <v/>
      </c>
      <c r="I73" t="inlineStr">
        <is>
          <t>Great Yarmouth, Norfolk, England, United Kingdom</t>
        </is>
      </c>
      <c r="J73" t="inlineStr">
        <is>
          <t>England</t>
        </is>
      </c>
      <c r="K73" t="inlineStr">
        <is>
          <t>Great Yarmouth, Norfolk</t>
        </is>
      </c>
      <c r="L73" t="inlineStr">
        <is>
          <t>Operating</t>
        </is>
      </c>
      <c r="M73" t="inlineStr">
        <is>
          <t>1932</t>
        </is>
      </c>
      <c r="N73" t="inlineStr"/>
      <c r="O73" t="inlineStr">
        <is>
          <t>Roller Coaster</t>
        </is>
      </c>
      <c r="P73" t="inlineStr"/>
      <c r="Q73" t="inlineStr"/>
      <c r="R73" t="inlineStr"/>
      <c r="S73" t="inlineStr"/>
      <c r="T73" t="inlineStr">
        <is>
          <t>1</t>
        </is>
      </c>
      <c r="U73" s="1">
        <f>HYPERLINK("https://rcdb.com/811.htm", "https://rcdb.com/811.htm")</f>
        <v/>
      </c>
    </row>
    <row r="74">
      <c r="A74" t="inlineStr">
        <is>
          <t>0</t>
        </is>
      </c>
      <c r="B74" t="inlineStr">
        <is>
          <t>No</t>
        </is>
      </c>
      <c r="C74" t="inlineStr">
        <is>
          <t>Antelope</t>
        </is>
      </c>
      <c r="D74" t="inlineStr"/>
      <c r="E74" t="inlineStr">
        <is>
          <t>Gulliver's Warrington</t>
        </is>
      </c>
      <c r="F74" t="inlineStr">
        <is>
          <t>United Kingdom</t>
        </is>
      </c>
      <c r="G74" t="inlineStr">
        <is>
          <t>Warrington, Cheshire , England</t>
        </is>
      </c>
      <c r="H74" s="1">
        <f>HYPERLINK("https://rcdb.com/866.htm", "r866")</f>
        <v/>
      </c>
      <c r="I74" t="inlineStr">
        <is>
          <t>Warrington, Cheshire , England, United Kingdom</t>
        </is>
      </c>
      <c r="J74" t="inlineStr">
        <is>
          <t>England</t>
        </is>
      </c>
      <c r="K74" t="inlineStr">
        <is>
          <t>Warrington, Cheshire</t>
        </is>
      </c>
      <c r="L74" t="inlineStr">
        <is>
          <t>Operating</t>
        </is>
      </c>
      <c r="M74" t="inlineStr">
        <is>
          <t>1995</t>
        </is>
      </c>
      <c r="N74" t="inlineStr"/>
      <c r="O74" t="inlineStr">
        <is>
          <t>Roller Coaster</t>
        </is>
      </c>
      <c r="P74" t="inlineStr">
        <is>
          <t>Family</t>
        </is>
      </c>
      <c r="Q74" t="inlineStr"/>
      <c r="R74" t="inlineStr"/>
      <c r="S74" t="inlineStr"/>
      <c r="T74" t="inlineStr">
        <is>
          <t>1</t>
        </is>
      </c>
      <c r="U74" s="1">
        <f>HYPERLINK("https://rcdb.com/866.htm", "https://rcdb.com/866.htm")</f>
        <v/>
      </c>
    </row>
    <row r="75">
      <c r="A75" t="inlineStr">
        <is>
          <t>0</t>
        </is>
      </c>
      <c r="B75" t="inlineStr">
        <is>
          <t>No</t>
        </is>
      </c>
      <c r="C75" t="inlineStr">
        <is>
          <t>Megafobia</t>
        </is>
      </c>
      <c r="D75" t="inlineStr"/>
      <c r="E75" t="inlineStr">
        <is>
          <t>Oakwood Theme Park</t>
        </is>
      </c>
      <c r="F75" t="inlineStr">
        <is>
          <t>United Kingdom</t>
        </is>
      </c>
      <c r="G75" t="inlineStr">
        <is>
          <t>Narberth, Pembrokeshire, Wales</t>
        </is>
      </c>
      <c r="H75" s="1">
        <f>HYPERLINK("https://rcdb.com/756.htm", "r756")</f>
        <v/>
      </c>
      <c r="I75" t="inlineStr">
        <is>
          <t>Narberth, Pembrokeshire, Wales, United Kingdom</t>
        </is>
      </c>
      <c r="J75" t="inlineStr">
        <is>
          <t>Wales</t>
        </is>
      </c>
      <c r="K75" t="inlineStr">
        <is>
          <t>Narberth, Pembrokeshire</t>
        </is>
      </c>
      <c r="L75" t="inlineStr">
        <is>
          <t>Operating</t>
        </is>
      </c>
      <c r="M75" t="inlineStr">
        <is>
          <t>1996</t>
        </is>
      </c>
      <c r="N75" t="inlineStr"/>
      <c r="O75" t="inlineStr">
        <is>
          <t>Roller Coaster</t>
        </is>
      </c>
      <c r="P75" t="inlineStr">
        <is>
          <t>Thrill</t>
        </is>
      </c>
      <c r="Q75" t="inlineStr">
        <is>
          <t>Custom Coasters International, Inc.</t>
        </is>
      </c>
      <c r="R75" t="inlineStr"/>
      <c r="S75" t="inlineStr"/>
      <c r="T75" t="inlineStr">
        <is>
          <t>1</t>
        </is>
      </c>
      <c r="U75" s="1">
        <f>HYPERLINK("https://rcdb.com/756.htm", "https://rcdb.com/756.htm")</f>
        <v/>
      </c>
    </row>
    <row r="76">
      <c r="A76" t="inlineStr">
        <is>
          <t>0</t>
        </is>
      </c>
      <c r="B76" t="inlineStr">
        <is>
          <t>No</t>
        </is>
      </c>
      <c r="C76" t="inlineStr">
        <is>
          <t>Outlaw</t>
        </is>
      </c>
      <c r="D76" t="inlineStr"/>
      <c r="E76" t="inlineStr">
        <is>
          <t>Adventureland</t>
        </is>
      </c>
      <c r="F76" t="inlineStr">
        <is>
          <t>United States</t>
        </is>
      </c>
      <c r="G76" t="inlineStr">
        <is>
          <t>Altoona, Iowa</t>
        </is>
      </c>
      <c r="H76" s="1">
        <f>HYPERLINK("https://rcdb.com/214.htm", "r214")</f>
        <v/>
      </c>
      <c r="I76" t="inlineStr">
        <is>
          <t>Altoona, Iowa, United States</t>
        </is>
      </c>
      <c r="J76" t="inlineStr">
        <is>
          <t>Iowa</t>
        </is>
      </c>
      <c r="K76" t="inlineStr">
        <is>
          <t>Altoona</t>
        </is>
      </c>
      <c r="L76" t="inlineStr">
        <is>
          <t>Operating</t>
        </is>
      </c>
      <c r="M76" t="inlineStr">
        <is>
          <t>1993-04-24</t>
        </is>
      </c>
      <c r="N76" t="inlineStr"/>
      <c r="O76" t="inlineStr">
        <is>
          <t>Roller Coaster</t>
        </is>
      </c>
      <c r="P76" t="inlineStr">
        <is>
          <t>Thrill</t>
        </is>
      </c>
      <c r="Q76" t="inlineStr">
        <is>
          <t>Custom Coasters International, Inc.</t>
        </is>
      </c>
      <c r="R76" t="inlineStr"/>
      <c r="S76" t="inlineStr"/>
      <c r="T76" t="inlineStr">
        <is>
          <t>1</t>
        </is>
      </c>
      <c r="U76" s="1">
        <f>HYPERLINK("https://rcdb.com/214.htm", "https://rcdb.com/214.htm")</f>
        <v/>
      </c>
    </row>
    <row r="77">
      <c r="A77" t="inlineStr">
        <is>
          <t>0</t>
        </is>
      </c>
      <c r="B77" t="inlineStr">
        <is>
          <t>No</t>
        </is>
      </c>
      <c r="C77" t="inlineStr">
        <is>
          <t>Tornado</t>
        </is>
      </c>
      <c r="D77" t="inlineStr"/>
      <c r="E77" t="inlineStr">
        <is>
          <t>Adventureland</t>
        </is>
      </c>
      <c r="F77" t="inlineStr">
        <is>
          <t>United States</t>
        </is>
      </c>
      <c r="G77" t="inlineStr">
        <is>
          <t>Altoona, Iowa</t>
        </is>
      </c>
      <c r="H77" s="1">
        <f>HYPERLINK("https://rcdb.com/212.htm", "r212")</f>
        <v/>
      </c>
      <c r="I77" t="inlineStr">
        <is>
          <t>Altoona, Iowa, United States</t>
        </is>
      </c>
      <c r="J77" t="inlineStr">
        <is>
          <t>Iowa</t>
        </is>
      </c>
      <c r="K77" t="inlineStr">
        <is>
          <t>Altoona</t>
        </is>
      </c>
      <c r="L77" t="inlineStr">
        <is>
          <t>Operating</t>
        </is>
      </c>
      <c r="M77" t="inlineStr">
        <is>
          <t>1978-07-04</t>
        </is>
      </c>
      <c r="N77" t="inlineStr"/>
      <c r="O77" t="inlineStr">
        <is>
          <t>Roller Coaster</t>
        </is>
      </c>
      <c r="P77" t="inlineStr">
        <is>
          <t>Thrill</t>
        </is>
      </c>
      <c r="Q77" t="inlineStr"/>
      <c r="R77" t="inlineStr"/>
      <c r="S77" t="inlineStr"/>
      <c r="T77" t="inlineStr">
        <is>
          <t>1</t>
        </is>
      </c>
      <c r="U77" s="1">
        <f>HYPERLINK("https://rcdb.com/212.htm", "https://rcdb.com/212.htm")</f>
        <v/>
      </c>
    </row>
    <row r="78">
      <c r="A78" t="inlineStr">
        <is>
          <t>0</t>
        </is>
      </c>
      <c r="B78" t="inlineStr">
        <is>
          <t>No</t>
        </is>
      </c>
      <c r="C78" t="inlineStr">
        <is>
          <t>Underground</t>
        </is>
      </c>
      <c r="D78" t="inlineStr"/>
      <c r="E78" t="inlineStr">
        <is>
          <t>Adventureland</t>
        </is>
      </c>
      <c r="F78" t="inlineStr">
        <is>
          <t>United States</t>
        </is>
      </c>
      <c r="G78" t="inlineStr">
        <is>
          <t>Altoona, Iowa</t>
        </is>
      </c>
      <c r="H78" s="1">
        <f>HYPERLINK("https://rcdb.com/215.htm", "r215")</f>
        <v/>
      </c>
      <c r="I78" t="inlineStr">
        <is>
          <t>Altoona, Iowa, United States</t>
        </is>
      </c>
      <c r="J78" t="inlineStr">
        <is>
          <t>Iowa</t>
        </is>
      </c>
      <c r="K78" t="inlineStr">
        <is>
          <t>Altoona</t>
        </is>
      </c>
      <c r="L78" t="inlineStr">
        <is>
          <t>Operating</t>
        </is>
      </c>
      <c r="M78" t="inlineStr">
        <is>
          <t>1996</t>
        </is>
      </c>
      <c r="N78" t="inlineStr"/>
      <c r="O78" t="inlineStr">
        <is>
          <t>Roller Coaster</t>
        </is>
      </c>
      <c r="P78" t="inlineStr">
        <is>
          <t>Family</t>
        </is>
      </c>
      <c r="Q78" t="inlineStr">
        <is>
          <t>Custom Coasters International, Inc.</t>
        </is>
      </c>
      <c r="R78" t="inlineStr"/>
      <c r="S78" t="inlineStr"/>
      <c r="T78" t="inlineStr">
        <is>
          <t>1</t>
        </is>
      </c>
      <c r="U78" s="1">
        <f>HYPERLINK("https://rcdb.com/215.htm", "https://rcdb.com/215.htm")</f>
        <v/>
      </c>
    </row>
    <row r="79">
      <c r="A79" t="inlineStr">
        <is>
          <t>0</t>
        </is>
      </c>
      <c r="B79" t="inlineStr">
        <is>
          <t>No</t>
        </is>
      </c>
      <c r="C79" t="inlineStr">
        <is>
          <t>Rampage</t>
        </is>
      </c>
      <c r="D79" t="inlineStr"/>
      <c r="E79" t="inlineStr">
        <is>
          <t>Alabama Adventure &amp; Splash Adventure</t>
        </is>
      </c>
      <c r="F79" t="inlineStr">
        <is>
          <t>United States</t>
        </is>
      </c>
      <c r="G79" t="inlineStr">
        <is>
          <t>Bessemer, Alabama</t>
        </is>
      </c>
      <c r="H79" s="1">
        <f>HYPERLINK("https://rcdb.com/475.htm", "r475")</f>
        <v/>
      </c>
      <c r="I79" t="inlineStr">
        <is>
          <t>Bessemer, Alabama, United States</t>
        </is>
      </c>
      <c r="J79" t="inlineStr">
        <is>
          <t>Alabama</t>
        </is>
      </c>
      <c r="K79" t="inlineStr">
        <is>
          <t>Bessemer</t>
        </is>
      </c>
      <c r="L79" t="inlineStr">
        <is>
          <t>Operating</t>
        </is>
      </c>
      <c r="M79" t="inlineStr">
        <is>
          <t>1998-05-23</t>
        </is>
      </c>
      <c r="N79" t="inlineStr"/>
      <c r="O79" t="inlineStr">
        <is>
          <t>Roller Coaster</t>
        </is>
      </c>
      <c r="P79" t="inlineStr">
        <is>
          <t>Extreme</t>
        </is>
      </c>
      <c r="Q79" t="inlineStr">
        <is>
          <t>Custom Coasters International, Inc.</t>
        </is>
      </c>
      <c r="R79" t="inlineStr"/>
      <c r="S79" t="inlineStr"/>
      <c r="T79" t="inlineStr">
        <is>
          <t>1</t>
        </is>
      </c>
      <c r="U79" s="1">
        <f>HYPERLINK("https://rcdb.com/475.htm", "https://rcdb.com/475.htm")</f>
        <v/>
      </c>
    </row>
    <row r="80">
      <c r="A80" t="inlineStr">
        <is>
          <t>0</t>
        </is>
      </c>
      <c r="B80" t="inlineStr">
        <is>
          <t>No</t>
        </is>
      </c>
      <c r="C80" t="inlineStr">
        <is>
          <t>Legend</t>
        </is>
      </c>
      <c r="D80" t="inlineStr"/>
      <c r="E80" t="inlineStr">
        <is>
          <t>Arnolds Park</t>
        </is>
      </c>
      <c r="F80" t="inlineStr">
        <is>
          <t>United States</t>
        </is>
      </c>
      <c r="G80" t="inlineStr">
        <is>
          <t>Arnolds Park, Iowa</t>
        </is>
      </c>
      <c r="H80" s="1">
        <f>HYPERLINK("https://rcdb.com/347.htm", "r347")</f>
        <v/>
      </c>
      <c r="I80" t="inlineStr">
        <is>
          <t>Arnolds Park, Iowa, United States</t>
        </is>
      </c>
      <c r="J80" t="inlineStr">
        <is>
          <t>Iowa</t>
        </is>
      </c>
      <c r="K80" t="inlineStr">
        <is>
          <t>Arnolds Park</t>
        </is>
      </c>
      <c r="L80" t="inlineStr">
        <is>
          <t>Operating</t>
        </is>
      </c>
      <c r="M80" t="inlineStr">
        <is>
          <t>1930-06-08</t>
        </is>
      </c>
      <c r="N80" t="inlineStr"/>
      <c r="O80" t="inlineStr">
        <is>
          <t>Roller Coaster</t>
        </is>
      </c>
      <c r="P80" t="inlineStr">
        <is>
          <t>Thrill</t>
        </is>
      </c>
      <c r="Q80" t="inlineStr">
        <is>
          <t>Outdoor Amusement Enterprise, Inc.</t>
        </is>
      </c>
      <c r="R80" t="inlineStr"/>
      <c r="S80" t="inlineStr"/>
      <c r="T80" t="inlineStr">
        <is>
          <t>1</t>
        </is>
      </c>
      <c r="U80" s="1">
        <f>HYPERLINK("https://rcdb.com/347.htm", "https://rcdb.com/347.htm")</f>
        <v/>
      </c>
    </row>
    <row r="81">
      <c r="A81" t="inlineStr">
        <is>
          <t>0</t>
        </is>
      </c>
      <c r="B81" t="inlineStr">
        <is>
          <t>No</t>
        </is>
      </c>
      <c r="C81" t="inlineStr">
        <is>
          <t>Zippin Pippin</t>
        </is>
      </c>
      <c r="D81" t="inlineStr"/>
      <c r="E81" t="inlineStr">
        <is>
          <t>Bay Beach Amusement Park</t>
        </is>
      </c>
      <c r="F81" t="inlineStr">
        <is>
          <t>United States</t>
        </is>
      </c>
      <c r="G81" t="inlineStr">
        <is>
          <t>Green Bay, Wisconsin</t>
        </is>
      </c>
      <c r="H81" s="1">
        <f>HYPERLINK("https://rcdb.com/9088.htm", "r9088")</f>
        <v/>
      </c>
      <c r="I81" t="inlineStr">
        <is>
          <t>Green Bay, Wisconsin, United States</t>
        </is>
      </c>
      <c r="J81" t="inlineStr">
        <is>
          <t>Wisconsin</t>
        </is>
      </c>
      <c r="K81" t="inlineStr">
        <is>
          <t>Green Bay</t>
        </is>
      </c>
      <c r="L81" t="inlineStr">
        <is>
          <t>Operating</t>
        </is>
      </c>
      <c r="M81" t="inlineStr">
        <is>
          <t>2011-05-21</t>
        </is>
      </c>
      <c r="N81" t="inlineStr"/>
      <c r="O81" t="inlineStr">
        <is>
          <t>Roller Coaster</t>
        </is>
      </c>
      <c r="P81" t="inlineStr">
        <is>
          <t>Extreme</t>
        </is>
      </c>
      <c r="Q81" t="inlineStr">
        <is>
          <t>Martin &amp; Vleminckx</t>
        </is>
      </c>
      <c r="R81" t="inlineStr"/>
      <c r="S81" t="inlineStr"/>
      <c r="T81" t="inlineStr">
        <is>
          <t>1</t>
        </is>
      </c>
      <c r="U81" s="1">
        <f>HYPERLINK("https://rcdb.com/9088.htm", "https://rcdb.com/9088.htm")</f>
        <v/>
      </c>
    </row>
    <row r="82">
      <c r="A82" t="inlineStr">
        <is>
          <t>0</t>
        </is>
      </c>
      <c r="B82" t="inlineStr">
        <is>
          <t>No</t>
        </is>
      </c>
      <c r="C82" t="inlineStr">
        <is>
          <t>Kentucky Rumbler</t>
        </is>
      </c>
      <c r="D82" t="inlineStr"/>
      <c r="E82" t="inlineStr">
        <is>
          <t>Beech Bend</t>
        </is>
      </c>
      <c r="F82" t="inlineStr">
        <is>
          <t>United States</t>
        </is>
      </c>
      <c r="G82" t="inlineStr">
        <is>
          <t>Bowling Green, Kentucky</t>
        </is>
      </c>
      <c r="H82" s="1">
        <f>HYPERLINK("https://rcdb.com/2967.htm", "r2967")</f>
        <v/>
      </c>
      <c r="I82" t="inlineStr">
        <is>
          <t>Bowling Green, Kentucky, United States</t>
        </is>
      </c>
      <c r="J82" t="inlineStr">
        <is>
          <t>Kentucky</t>
        </is>
      </c>
      <c r="K82" t="inlineStr">
        <is>
          <t>Bowling Green</t>
        </is>
      </c>
      <c r="L82" t="inlineStr">
        <is>
          <t>Operating</t>
        </is>
      </c>
      <c r="M82" t="inlineStr">
        <is>
          <t>2006-05-06</t>
        </is>
      </c>
      <c r="N82" t="inlineStr"/>
      <c r="O82" t="inlineStr">
        <is>
          <t>Roller Coaster</t>
        </is>
      </c>
      <c r="P82" t="inlineStr">
        <is>
          <t>Thrill</t>
        </is>
      </c>
      <c r="Q82" t="inlineStr">
        <is>
          <t>Great Coasters International</t>
        </is>
      </c>
      <c r="R82" t="inlineStr"/>
      <c r="S82" t="inlineStr"/>
      <c r="T82" t="inlineStr">
        <is>
          <t>1</t>
        </is>
      </c>
      <c r="U82" s="1">
        <f>HYPERLINK("https://rcdb.com/2967.htm", "https://rcdb.com/2967.htm")</f>
        <v/>
      </c>
    </row>
    <row r="83">
      <c r="A83" t="inlineStr">
        <is>
          <t>0</t>
        </is>
      </c>
      <c r="B83" t="inlineStr">
        <is>
          <t>No</t>
        </is>
      </c>
      <c r="C83" t="inlineStr">
        <is>
          <t>Giant Dipper</t>
        </is>
      </c>
      <c r="D83" t="inlineStr"/>
      <c r="E83" t="inlineStr">
        <is>
          <t>Belmont Park</t>
        </is>
      </c>
      <c r="F83" t="inlineStr">
        <is>
          <t>United States</t>
        </is>
      </c>
      <c r="G83" t="inlineStr">
        <is>
          <t>San Diego, California</t>
        </is>
      </c>
      <c r="H83" s="1">
        <f>HYPERLINK("https://rcdb.com/203.htm", "r203")</f>
        <v/>
      </c>
      <c r="I83" t="inlineStr">
        <is>
          <t>San Diego, California, United States</t>
        </is>
      </c>
      <c r="J83" t="inlineStr">
        <is>
          <t>California</t>
        </is>
      </c>
      <c r="K83" t="inlineStr">
        <is>
          <t>San Diego</t>
        </is>
      </c>
      <c r="L83" t="inlineStr">
        <is>
          <t>Operating</t>
        </is>
      </c>
      <c r="M83" t="inlineStr">
        <is>
          <t>1925-07-04</t>
        </is>
      </c>
      <c r="N83" t="inlineStr"/>
      <c r="O83" t="inlineStr">
        <is>
          <t>Roller Coaster</t>
        </is>
      </c>
      <c r="P83" t="inlineStr"/>
      <c r="Q83" t="inlineStr"/>
      <c r="R83" t="inlineStr"/>
      <c r="S83" t="inlineStr"/>
      <c r="T83" t="inlineStr">
        <is>
          <t>1</t>
        </is>
      </c>
      <c r="U83" s="1">
        <f>HYPERLINK("https://rcdb.com/203.htm", "https://rcdb.com/203.htm")</f>
        <v/>
      </c>
    </row>
    <row r="84">
      <c r="A84" t="inlineStr">
        <is>
          <t>0</t>
        </is>
      </c>
      <c r="B84" t="inlineStr">
        <is>
          <t>No</t>
        </is>
      </c>
      <c r="C84" t="inlineStr">
        <is>
          <t>InvadR</t>
        </is>
      </c>
      <c r="D84" t="inlineStr"/>
      <c r="E84" t="inlineStr">
        <is>
          <t>Busch Gardens Williamsburg</t>
        </is>
      </c>
      <c r="F84" t="inlineStr">
        <is>
          <t>United States</t>
        </is>
      </c>
      <c r="G84" t="inlineStr">
        <is>
          <t>Williamsburg, Virginia</t>
        </is>
      </c>
      <c r="H84" s="1">
        <f>HYPERLINK("https://rcdb.com/8027.htm", "r8027")</f>
        <v/>
      </c>
      <c r="I84" t="inlineStr">
        <is>
          <t>Williamsburg, Virginia, United States</t>
        </is>
      </c>
      <c r="J84" t="inlineStr">
        <is>
          <t>Virginia</t>
        </is>
      </c>
      <c r="K84" t="inlineStr">
        <is>
          <t>Williamsburg</t>
        </is>
      </c>
      <c r="L84" t="inlineStr">
        <is>
          <t>Operating</t>
        </is>
      </c>
      <c r="M84" t="inlineStr">
        <is>
          <t>2017-04-07</t>
        </is>
      </c>
      <c r="N84" t="inlineStr"/>
      <c r="O84" t="inlineStr">
        <is>
          <t>Roller Coaster</t>
        </is>
      </c>
      <c r="P84" t="inlineStr">
        <is>
          <t>Thrill</t>
        </is>
      </c>
      <c r="Q84" t="inlineStr">
        <is>
          <t>Great Coasters International</t>
        </is>
      </c>
      <c r="R84" t="inlineStr"/>
      <c r="S84" t="inlineStr"/>
      <c r="T84" t="inlineStr">
        <is>
          <t>1</t>
        </is>
      </c>
      <c r="U84" s="1">
        <f>HYPERLINK("https://rcdb.com/8027.htm", "https://rcdb.com/8027.htm")</f>
        <v/>
      </c>
    </row>
    <row r="85">
      <c r="A85" t="inlineStr">
        <is>
          <t>0</t>
        </is>
      </c>
      <c r="B85" t="inlineStr">
        <is>
          <t>No</t>
        </is>
      </c>
      <c r="C85" t="inlineStr">
        <is>
          <t>Gold Striker</t>
        </is>
      </c>
      <c r="D85" t="inlineStr"/>
      <c r="E85" t="inlineStr">
        <is>
          <t>California's Great America</t>
        </is>
      </c>
      <c r="F85" t="inlineStr">
        <is>
          <t>United States</t>
        </is>
      </c>
      <c r="G85" t="inlineStr">
        <is>
          <t>Santa Clara, California</t>
        </is>
      </c>
      <c r="H85" s="1">
        <f>HYPERLINK("https://rcdb.com/10857.htm", "r10857")</f>
        <v/>
      </c>
      <c r="I85" t="inlineStr">
        <is>
          <t>Santa Clara, California, United States</t>
        </is>
      </c>
      <c r="J85" t="inlineStr">
        <is>
          <t>California</t>
        </is>
      </c>
      <c r="K85" t="inlineStr">
        <is>
          <t>Santa Clara</t>
        </is>
      </c>
      <c r="L85" t="inlineStr">
        <is>
          <t>Operating</t>
        </is>
      </c>
      <c r="M85" t="inlineStr">
        <is>
          <t>2013-05-31</t>
        </is>
      </c>
      <c r="N85" t="inlineStr"/>
      <c r="O85" t="inlineStr">
        <is>
          <t>Roller Coaster</t>
        </is>
      </c>
      <c r="P85" t="inlineStr">
        <is>
          <t>Extreme</t>
        </is>
      </c>
      <c r="Q85" t="inlineStr">
        <is>
          <t>Great Coasters International</t>
        </is>
      </c>
      <c r="R85" t="inlineStr"/>
      <c r="S85" t="inlineStr"/>
      <c r="T85" t="inlineStr">
        <is>
          <t>1</t>
        </is>
      </c>
      <c r="U85" s="1">
        <f>HYPERLINK("https://rcdb.com/10857.htm", "https://rcdb.com/10857.htm")</f>
        <v/>
      </c>
    </row>
    <row r="86">
      <c r="A86" t="inlineStr">
        <is>
          <t>0</t>
        </is>
      </c>
      <c r="B86" t="inlineStr">
        <is>
          <t>No</t>
        </is>
      </c>
      <c r="C86" t="inlineStr">
        <is>
          <t>Grizzly</t>
        </is>
      </c>
      <c r="D86" t="inlineStr"/>
      <c r="E86" t="inlineStr">
        <is>
          <t>California's Great America</t>
        </is>
      </c>
      <c r="F86" t="inlineStr">
        <is>
          <t>United States</t>
        </is>
      </c>
      <c r="G86" t="inlineStr">
        <is>
          <t>Santa Clara, California</t>
        </is>
      </c>
      <c r="H86" s="1">
        <f>HYPERLINK("https://rcdb.com/77.htm", "r77")</f>
        <v/>
      </c>
      <c r="I86" t="inlineStr">
        <is>
          <t>Santa Clara, California, United States</t>
        </is>
      </c>
      <c r="J86" t="inlineStr">
        <is>
          <t>California</t>
        </is>
      </c>
      <c r="K86" t="inlineStr">
        <is>
          <t>Santa Clara</t>
        </is>
      </c>
      <c r="L86" t="inlineStr">
        <is>
          <t>Operating</t>
        </is>
      </c>
      <c r="M86" t="inlineStr">
        <is>
          <t>1986</t>
        </is>
      </c>
      <c r="N86" t="inlineStr"/>
      <c r="O86" t="inlineStr">
        <is>
          <t>Roller Coaster</t>
        </is>
      </c>
      <c r="P86" t="inlineStr">
        <is>
          <t>Extreme</t>
        </is>
      </c>
      <c r="Q86" t="inlineStr"/>
      <c r="R86" t="inlineStr"/>
      <c r="S86" t="inlineStr"/>
      <c r="T86" t="inlineStr">
        <is>
          <t>1</t>
        </is>
      </c>
      <c r="U86" s="1">
        <f>HYPERLINK("https://rcdb.com/77.htm", "https://rcdb.com/77.htm")</f>
        <v/>
      </c>
    </row>
    <row r="87">
      <c r="A87" t="inlineStr">
        <is>
          <t>0</t>
        </is>
      </c>
      <c r="B87" t="inlineStr">
        <is>
          <t>No</t>
        </is>
      </c>
      <c r="C87" t="inlineStr">
        <is>
          <t>Big Dipper</t>
        </is>
      </c>
      <c r="D87" t="inlineStr"/>
      <c r="E87" t="inlineStr">
        <is>
          <t>Camden Park</t>
        </is>
      </c>
      <c r="F87" t="inlineStr">
        <is>
          <t>United States</t>
        </is>
      </c>
      <c r="G87" t="inlineStr">
        <is>
          <t>Huntington, West Virginia</t>
        </is>
      </c>
      <c r="H87" s="1">
        <f>HYPERLINK("https://rcdb.com/315.htm", "r315")</f>
        <v/>
      </c>
      <c r="I87" t="inlineStr">
        <is>
          <t>Huntington, West Virginia, United States</t>
        </is>
      </c>
      <c r="J87" t="inlineStr">
        <is>
          <t>West Virginia</t>
        </is>
      </c>
      <c r="K87" t="inlineStr">
        <is>
          <t>Huntington</t>
        </is>
      </c>
      <c r="L87" t="inlineStr">
        <is>
          <t>Operating</t>
        </is>
      </c>
      <c r="M87" t="inlineStr">
        <is>
          <t>1958</t>
        </is>
      </c>
      <c r="N87" t="inlineStr"/>
      <c r="O87" t="inlineStr">
        <is>
          <t>Roller Coaster</t>
        </is>
      </c>
      <c r="P87" t="inlineStr"/>
      <c r="Q87" t="inlineStr">
        <is>
          <t>National Amusement Device Company</t>
        </is>
      </c>
      <c r="R87" t="inlineStr"/>
      <c r="S87" t="inlineStr"/>
      <c r="T87" t="inlineStr">
        <is>
          <t>1</t>
        </is>
      </c>
      <c r="U87" s="1">
        <f>HYPERLINK("https://rcdb.com/315.htm", "https://rcdb.com/315.htm")</f>
        <v/>
      </c>
    </row>
    <row r="88">
      <c r="A88" t="inlineStr">
        <is>
          <t>0</t>
        </is>
      </c>
      <c r="B88" t="inlineStr">
        <is>
          <t>No</t>
        </is>
      </c>
      <c r="C88" t="inlineStr">
        <is>
          <t>Hawnted House</t>
        </is>
      </c>
      <c r="D88" t="inlineStr"/>
      <c r="E88" t="inlineStr">
        <is>
          <t>Camden Park</t>
        </is>
      </c>
      <c r="F88" t="inlineStr">
        <is>
          <t>United States</t>
        </is>
      </c>
      <c r="G88" t="inlineStr">
        <is>
          <t>Huntington, West Virginia</t>
        </is>
      </c>
      <c r="H88" s="1">
        <f>HYPERLINK("https://rcdb.com/14022.htm", "r14022")</f>
        <v/>
      </c>
      <c r="I88" t="inlineStr">
        <is>
          <t>Huntington, West Virginia, United States</t>
        </is>
      </c>
      <c r="J88" t="inlineStr">
        <is>
          <t>West Virginia</t>
        </is>
      </c>
      <c r="K88" t="inlineStr">
        <is>
          <t>Huntington</t>
        </is>
      </c>
      <c r="L88" t="inlineStr">
        <is>
          <t>Operating</t>
        </is>
      </c>
      <c r="M88" t="inlineStr">
        <is>
          <t>1960</t>
        </is>
      </c>
      <c r="N88" t="inlineStr"/>
      <c r="O88" t="inlineStr">
        <is>
          <t>Roller Coaster</t>
        </is>
      </c>
      <c r="P88" t="inlineStr">
        <is>
          <t>Family</t>
        </is>
      </c>
      <c r="Q88" t="inlineStr">
        <is>
          <t>Pretzel Amusement Ride Company</t>
        </is>
      </c>
      <c r="R88" t="inlineStr"/>
      <c r="S88" t="inlineStr"/>
      <c r="T88" t="inlineStr">
        <is>
          <t>1</t>
        </is>
      </c>
      <c r="U88" s="1">
        <f>HYPERLINK("https://rcdb.com/14022.htm", "https://rcdb.com/14022.htm")</f>
        <v/>
      </c>
    </row>
    <row r="89">
      <c r="A89" t="inlineStr">
        <is>
          <t>0</t>
        </is>
      </c>
      <c r="B89" t="inlineStr">
        <is>
          <t>No</t>
        </is>
      </c>
      <c r="C89" t="inlineStr">
        <is>
          <t>Lil' Dipper</t>
        </is>
      </c>
      <c r="D89" t="inlineStr"/>
      <c r="E89" t="inlineStr">
        <is>
          <t>Camden Park</t>
        </is>
      </c>
      <c r="F89" t="inlineStr">
        <is>
          <t>United States</t>
        </is>
      </c>
      <c r="G89" t="inlineStr">
        <is>
          <t>Huntington, West Virginia</t>
        </is>
      </c>
      <c r="H89" s="1">
        <f>HYPERLINK("https://rcdb.com/316.htm", "r316")</f>
        <v/>
      </c>
      <c r="I89" t="inlineStr">
        <is>
          <t>Huntington, West Virginia, United States</t>
        </is>
      </c>
      <c r="J89" t="inlineStr">
        <is>
          <t>West Virginia</t>
        </is>
      </c>
      <c r="K89" t="inlineStr">
        <is>
          <t>Huntington</t>
        </is>
      </c>
      <c r="L89" t="inlineStr">
        <is>
          <t>Operating</t>
        </is>
      </c>
      <c r="M89" t="inlineStr">
        <is>
          <t>1961</t>
        </is>
      </c>
      <c r="N89" t="inlineStr"/>
      <c r="O89" t="inlineStr">
        <is>
          <t>Roller Coaster</t>
        </is>
      </c>
      <c r="P89" t="inlineStr">
        <is>
          <t>Family</t>
        </is>
      </c>
      <c r="Q89" t="inlineStr">
        <is>
          <t>National Amusement Device Company</t>
        </is>
      </c>
      <c r="R89" t="inlineStr"/>
      <c r="S89" t="inlineStr"/>
      <c r="T89" t="inlineStr">
        <is>
          <t>1</t>
        </is>
      </c>
      <c r="U89" s="1">
        <f>HYPERLINK("https://rcdb.com/316.htm", "https://rcdb.com/316.htm")</f>
        <v/>
      </c>
    </row>
    <row r="90">
      <c r="A90" t="inlineStr">
        <is>
          <t>0</t>
        </is>
      </c>
      <c r="B90" t="inlineStr">
        <is>
          <t>No</t>
        </is>
      </c>
      <c r="C90" t="inlineStr">
        <is>
          <t>Yankee Cannonball</t>
        </is>
      </c>
      <c r="D90" t="inlineStr"/>
      <c r="E90" t="inlineStr">
        <is>
          <t>Canobie Lake Park</t>
        </is>
      </c>
      <c r="F90" t="inlineStr">
        <is>
          <t>United States</t>
        </is>
      </c>
      <c r="G90" t="inlineStr">
        <is>
          <t>Salem, New Hampshire</t>
        </is>
      </c>
      <c r="H90" s="1">
        <f>HYPERLINK("https://rcdb.com/298.htm", "r298")</f>
        <v/>
      </c>
      <c r="I90" t="inlineStr">
        <is>
          <t>Salem, New Hampshire, United States</t>
        </is>
      </c>
      <c r="J90" t="inlineStr">
        <is>
          <t>New Hampshire</t>
        </is>
      </c>
      <c r="K90" t="inlineStr">
        <is>
          <t>Salem</t>
        </is>
      </c>
      <c r="L90" t="inlineStr">
        <is>
          <t>Operating</t>
        </is>
      </c>
      <c r="M90" t="inlineStr">
        <is>
          <t>1936</t>
        </is>
      </c>
      <c r="N90" t="inlineStr"/>
      <c r="O90" t="inlineStr">
        <is>
          <t>Roller Coaster</t>
        </is>
      </c>
      <c r="P90" t="inlineStr"/>
      <c r="Q90" t="inlineStr">
        <is>
          <t>Philadelphia Toboggan Coasters, Inc.</t>
        </is>
      </c>
      <c r="R90" t="inlineStr"/>
      <c r="S90" t="inlineStr"/>
      <c r="T90" t="inlineStr">
        <is>
          <t>1</t>
        </is>
      </c>
      <c r="U90" s="1">
        <f>HYPERLINK("https://rcdb.com/298.htm", "https://rcdb.com/298.htm")</f>
        <v/>
      </c>
    </row>
    <row r="91">
      <c r="A91" t="inlineStr">
        <is>
          <t>0</t>
        </is>
      </c>
      <c r="B91" t="inlineStr">
        <is>
          <t>No</t>
        </is>
      </c>
      <c r="C91" t="inlineStr">
        <is>
          <t>Hurler</t>
        </is>
      </c>
      <c r="D91" t="inlineStr"/>
      <c r="E91" t="inlineStr">
        <is>
          <t>Carowinds</t>
        </is>
      </c>
      <c r="F91" t="inlineStr">
        <is>
          <t>United States</t>
        </is>
      </c>
      <c r="G91" t="inlineStr">
        <is>
          <t>Charlotte, North Carolina</t>
        </is>
      </c>
      <c r="H91" s="1">
        <f>HYPERLINK("https://rcdb.com/85.htm", "r85")</f>
        <v/>
      </c>
      <c r="I91" t="inlineStr">
        <is>
          <t>Charlotte, North Carolina, United States</t>
        </is>
      </c>
      <c r="J91" t="inlineStr">
        <is>
          <t>North Carolina</t>
        </is>
      </c>
      <c r="K91" t="inlineStr">
        <is>
          <t>Charlotte</t>
        </is>
      </c>
      <c r="L91" t="inlineStr">
        <is>
          <t>Operating</t>
        </is>
      </c>
      <c r="M91" t="inlineStr">
        <is>
          <t>1994</t>
        </is>
      </c>
      <c r="N91" t="inlineStr"/>
      <c r="O91" t="inlineStr">
        <is>
          <t>Roller Coaster</t>
        </is>
      </c>
      <c r="P91" t="inlineStr">
        <is>
          <t>Extreme</t>
        </is>
      </c>
      <c r="Q91" t="inlineStr">
        <is>
          <t>International Coasters, Inc.</t>
        </is>
      </c>
      <c r="R91" t="inlineStr"/>
      <c r="S91" t="inlineStr"/>
      <c r="T91" t="inlineStr">
        <is>
          <t>1</t>
        </is>
      </c>
      <c r="U91" s="1">
        <f>HYPERLINK("https://rcdb.com/85.htm", "https://rcdb.com/85.htm")</f>
        <v/>
      </c>
    </row>
    <row r="92">
      <c r="A92" t="inlineStr">
        <is>
          <t>0</t>
        </is>
      </c>
      <c r="B92" t="inlineStr">
        <is>
          <t>No</t>
        </is>
      </c>
      <c r="C92" t="inlineStr">
        <is>
          <t>Woodstock Express</t>
        </is>
      </c>
      <c r="D92" t="inlineStr"/>
      <c r="E92" t="inlineStr">
        <is>
          <t>Carowinds</t>
        </is>
      </c>
      <c r="F92" t="inlineStr">
        <is>
          <t>United States</t>
        </is>
      </c>
      <c r="G92" t="inlineStr">
        <is>
          <t>Charlotte, North Carolina</t>
        </is>
      </c>
      <c r="H92" s="1">
        <f>HYPERLINK("https://rcdb.com/82.htm", "r82")</f>
        <v/>
      </c>
      <c r="I92" t="inlineStr">
        <is>
          <t>Charlotte, North Carolina, United States</t>
        </is>
      </c>
      <c r="J92" t="inlineStr">
        <is>
          <t>North Carolina</t>
        </is>
      </c>
      <c r="K92" t="inlineStr">
        <is>
          <t>Charlotte</t>
        </is>
      </c>
      <c r="L92" t="inlineStr">
        <is>
          <t>Operating</t>
        </is>
      </c>
      <c r="M92" t="inlineStr">
        <is>
          <t>1975</t>
        </is>
      </c>
      <c r="N92" t="inlineStr"/>
      <c r="O92" t="inlineStr">
        <is>
          <t>Roller Coaster</t>
        </is>
      </c>
      <c r="P92" t="inlineStr">
        <is>
          <t>Family</t>
        </is>
      </c>
      <c r="Q92" t="inlineStr">
        <is>
          <t>Philadelphia Toboggan Coasters, Inc.</t>
        </is>
      </c>
      <c r="R92" t="inlineStr"/>
      <c r="S92" t="inlineStr"/>
      <c r="T92" t="inlineStr">
        <is>
          <t>1</t>
        </is>
      </c>
      <c r="U92" s="1">
        <f>HYPERLINK("https://rcdb.com/82.htm", "https://rcdb.com/82.htm")</f>
        <v/>
      </c>
    </row>
    <row r="93">
      <c r="A93" t="inlineStr">
        <is>
          <t>0</t>
        </is>
      </c>
      <c r="B93" t="inlineStr">
        <is>
          <t>No</t>
        </is>
      </c>
      <c r="C93" t="inlineStr">
        <is>
          <t>Blue Streak</t>
        </is>
      </c>
      <c r="D93" t="inlineStr"/>
      <c r="E93" t="inlineStr">
        <is>
          <t>Cedar Point</t>
        </is>
      </c>
      <c r="F93" t="inlineStr">
        <is>
          <t>United States</t>
        </is>
      </c>
      <c r="G93" t="inlineStr">
        <is>
          <t>Sandusky, Ohio</t>
        </is>
      </c>
      <c r="H93" s="1">
        <f>HYPERLINK("https://rcdb.com/12.htm", "r12")</f>
        <v/>
      </c>
      <c r="I93" t="inlineStr">
        <is>
          <t>Sandusky, Ohio, United States</t>
        </is>
      </c>
      <c r="J93" t="inlineStr">
        <is>
          <t>Ohio</t>
        </is>
      </c>
      <c r="K93" t="inlineStr">
        <is>
          <t>Sandusky</t>
        </is>
      </c>
      <c r="L93" t="inlineStr">
        <is>
          <t>Operating</t>
        </is>
      </c>
      <c r="M93" t="inlineStr">
        <is>
          <t>1964-05-23</t>
        </is>
      </c>
      <c r="N93" t="inlineStr"/>
      <c r="O93" t="inlineStr">
        <is>
          <t>Roller Coaster</t>
        </is>
      </c>
      <c r="P93" t="inlineStr">
        <is>
          <t>Thrill</t>
        </is>
      </c>
      <c r="Q93" t="inlineStr">
        <is>
          <t>Philadelphia Toboggan Coasters, Inc.</t>
        </is>
      </c>
      <c r="R93" t="inlineStr"/>
      <c r="S93" t="inlineStr"/>
      <c r="T93" t="inlineStr">
        <is>
          <t>1</t>
        </is>
      </c>
      <c r="U93" s="1">
        <f>HYPERLINK("https://rcdb.com/12.htm", "https://rcdb.com/12.htm")</f>
        <v/>
      </c>
    </row>
    <row r="94">
      <c r="A94" t="inlineStr">
        <is>
          <t>0</t>
        </is>
      </c>
      <c r="B94" t="inlineStr">
        <is>
          <t>No</t>
        </is>
      </c>
      <c r="C94" t="inlineStr">
        <is>
          <t>Hell Cat</t>
        </is>
      </c>
      <c r="D94" t="inlineStr"/>
      <c r="E94" t="inlineStr">
        <is>
          <t>Clementon Park</t>
        </is>
      </c>
      <c r="F94" t="inlineStr">
        <is>
          <t>United States</t>
        </is>
      </c>
      <c r="G94" t="inlineStr">
        <is>
          <t>Clementon, New Jersey</t>
        </is>
      </c>
      <c r="H94" s="1">
        <f>HYPERLINK("https://rcdb.com/2586.htm", "r2586")</f>
        <v/>
      </c>
      <c r="I94" t="inlineStr">
        <is>
          <t>Clementon, New Jersey, United States</t>
        </is>
      </c>
      <c r="J94" t="inlineStr">
        <is>
          <t>New Jersey</t>
        </is>
      </c>
      <c r="K94" t="inlineStr">
        <is>
          <t>Clementon</t>
        </is>
      </c>
      <c r="L94" t="inlineStr">
        <is>
          <t>Operating</t>
        </is>
      </c>
      <c r="M94" t="inlineStr">
        <is>
          <t>2004-09-18</t>
        </is>
      </c>
      <c r="N94" t="inlineStr"/>
      <c r="O94" t="inlineStr">
        <is>
          <t>Roller Coaster</t>
        </is>
      </c>
      <c r="P94" t="inlineStr">
        <is>
          <t>Extreme</t>
        </is>
      </c>
      <c r="Q94" t="inlineStr">
        <is>
          <t>S&amp;S Sansei Technologies</t>
        </is>
      </c>
      <c r="R94" t="inlineStr">
        <is>
          <t>All Models</t>
        </is>
      </c>
      <c r="S94" t="inlineStr">
        <is>
          <t>Wooden Coaster</t>
        </is>
      </c>
      <c r="T94" t="inlineStr">
        <is>
          <t>1</t>
        </is>
      </c>
      <c r="U94" s="1">
        <f>HYPERLINK("https://rcdb.com/2586.htm", "https://rcdb.com/2586.htm")</f>
        <v/>
      </c>
    </row>
    <row r="95">
      <c r="A95" t="inlineStr">
        <is>
          <t>0</t>
        </is>
      </c>
      <c r="B95" t="inlineStr">
        <is>
          <t>No</t>
        </is>
      </c>
      <c r="C95" t="inlineStr">
        <is>
          <t>New Mexico Rattler</t>
        </is>
      </c>
      <c r="D95" t="inlineStr"/>
      <c r="E95" t="inlineStr">
        <is>
          <t>Cliff's Amusement Park</t>
        </is>
      </c>
      <c r="F95" t="inlineStr">
        <is>
          <t>United States</t>
        </is>
      </c>
      <c r="G95" t="inlineStr">
        <is>
          <t>Albuquerque, New Mexico</t>
        </is>
      </c>
      <c r="H95" s="1">
        <f>HYPERLINK("https://rcdb.com/1659.htm", "r1659")</f>
        <v/>
      </c>
      <c r="I95" t="inlineStr">
        <is>
          <t>Albuquerque, New Mexico, United States</t>
        </is>
      </c>
      <c r="J95" t="inlineStr">
        <is>
          <t>New Mexico</t>
        </is>
      </c>
      <c r="K95" t="inlineStr">
        <is>
          <t>Albuquerque</t>
        </is>
      </c>
      <c r="L95" t="inlineStr">
        <is>
          <t>Operating</t>
        </is>
      </c>
      <c r="M95" t="inlineStr">
        <is>
          <t>2002-09-28</t>
        </is>
      </c>
      <c r="N95" t="inlineStr"/>
      <c r="O95" t="inlineStr">
        <is>
          <t>Roller Coaster</t>
        </is>
      </c>
      <c r="P95" t="inlineStr">
        <is>
          <t>Thrill</t>
        </is>
      </c>
      <c r="Q95" t="inlineStr">
        <is>
          <t>Custom Coasters International, Inc.</t>
        </is>
      </c>
      <c r="R95" t="inlineStr"/>
      <c r="S95" t="inlineStr"/>
      <c r="T95" t="inlineStr">
        <is>
          <t>1</t>
        </is>
      </c>
      <c r="U95" s="1">
        <f>HYPERLINK("https://rcdb.com/1659.htm", "https://rcdb.com/1659.htm")</f>
        <v/>
      </c>
    </row>
    <row r="96">
      <c r="A96" t="inlineStr">
        <is>
          <t>0</t>
        </is>
      </c>
      <c r="B96" t="inlineStr">
        <is>
          <t>No</t>
        </is>
      </c>
      <c r="C96" t="inlineStr">
        <is>
          <t>Sea Dragon</t>
        </is>
      </c>
      <c r="D96" t="inlineStr"/>
      <c r="E96" t="inlineStr">
        <is>
          <t>Columbus Zoo and Aquarium</t>
        </is>
      </c>
      <c r="F96" t="inlineStr">
        <is>
          <t>United States</t>
        </is>
      </c>
      <c r="G96" t="inlineStr">
        <is>
          <t>Powell, Ohio</t>
        </is>
      </c>
      <c r="H96" s="1">
        <f>HYPERLINK("https://rcdb.com/324.htm", "r324")</f>
        <v/>
      </c>
      <c r="I96" t="inlineStr">
        <is>
          <t>Powell, Ohio, United States</t>
        </is>
      </c>
      <c r="J96" t="inlineStr">
        <is>
          <t>Ohio</t>
        </is>
      </c>
      <c r="K96" t="inlineStr">
        <is>
          <t>Powell</t>
        </is>
      </c>
      <c r="L96" t="inlineStr">
        <is>
          <t>Operating</t>
        </is>
      </c>
      <c r="M96" t="inlineStr">
        <is>
          <t>1956</t>
        </is>
      </c>
      <c r="N96" t="inlineStr"/>
      <c r="O96" t="inlineStr">
        <is>
          <t>Roller Coaster</t>
        </is>
      </c>
      <c r="P96" t="inlineStr">
        <is>
          <t>Family</t>
        </is>
      </c>
      <c r="Q96" t="inlineStr">
        <is>
          <t>Philadelphia Toboggan Coasters, Inc.</t>
        </is>
      </c>
      <c r="R96" t="inlineStr"/>
      <c r="S96" t="inlineStr"/>
      <c r="T96" t="inlineStr">
        <is>
          <t>1</t>
        </is>
      </c>
      <c r="U96" s="1">
        <f>HYPERLINK("https://rcdb.com/324.htm", "https://rcdb.com/324.htm")</f>
        <v/>
      </c>
    </row>
    <row r="97">
      <c r="A97" t="inlineStr">
        <is>
          <t>0</t>
        </is>
      </c>
      <c r="B97" t="inlineStr">
        <is>
          <t>No</t>
        </is>
      </c>
      <c r="C97" t="inlineStr">
        <is>
          <t>Blue Streak</t>
        </is>
      </c>
      <c r="D97" t="inlineStr"/>
      <c r="E97" t="inlineStr">
        <is>
          <t>Conneaut Lake Park</t>
        </is>
      </c>
      <c r="F97" t="inlineStr">
        <is>
          <t>United States</t>
        </is>
      </c>
      <c r="G97" t="inlineStr">
        <is>
          <t>Conneaut Lake, Pennsylvania</t>
        </is>
      </c>
      <c r="H97" s="1">
        <f>HYPERLINK("https://rcdb.com/249.htm", "r249")</f>
        <v/>
      </c>
      <c r="I97" t="inlineStr">
        <is>
          <t>Conneaut Lake, Pennsylvania, United States</t>
        </is>
      </c>
      <c r="J97" t="inlineStr">
        <is>
          <t>Pennsylvania</t>
        </is>
      </c>
      <c r="K97" t="inlineStr">
        <is>
          <t>Conneaut Lake</t>
        </is>
      </c>
      <c r="L97" t="inlineStr">
        <is>
          <t>Operating</t>
        </is>
      </c>
      <c r="M97" t="inlineStr">
        <is>
          <t>1938-07-04</t>
        </is>
      </c>
      <c r="N97" t="inlineStr"/>
      <c r="O97" t="inlineStr">
        <is>
          <t>Roller Coaster</t>
        </is>
      </c>
      <c r="P97" t="inlineStr"/>
      <c r="Q97" t="inlineStr"/>
      <c r="R97" t="inlineStr"/>
      <c r="S97" t="inlineStr"/>
      <c r="T97" t="inlineStr">
        <is>
          <t>1</t>
        </is>
      </c>
      <c r="U97" s="1">
        <f>HYPERLINK("https://rcdb.com/249.htm", "https://rcdb.com/249.htm")</f>
        <v/>
      </c>
    </row>
    <row r="98">
      <c r="A98" t="inlineStr">
        <is>
          <t>0</t>
        </is>
      </c>
      <c r="B98" t="inlineStr">
        <is>
          <t>No</t>
        </is>
      </c>
      <c r="C98" t="inlineStr">
        <is>
          <t>Devil's Den</t>
        </is>
      </c>
      <c r="D98" t="inlineStr"/>
      <c r="E98" t="inlineStr">
        <is>
          <t>Conneaut Lake Park</t>
        </is>
      </c>
      <c r="F98" t="inlineStr">
        <is>
          <t>United States</t>
        </is>
      </c>
      <c r="G98" t="inlineStr">
        <is>
          <t>Conneaut Lake, Pennsylvania</t>
        </is>
      </c>
      <c r="H98" s="1">
        <f>HYPERLINK("https://rcdb.com/13597.htm", "r13597")</f>
        <v/>
      </c>
      <c r="I98" t="inlineStr">
        <is>
          <t>Conneaut Lake, Pennsylvania, United States</t>
        </is>
      </c>
      <c r="J98" t="inlineStr">
        <is>
          <t>Pennsylvania</t>
        </is>
      </c>
      <c r="K98" t="inlineStr">
        <is>
          <t>Conneaut Lake</t>
        </is>
      </c>
      <c r="L98" t="inlineStr">
        <is>
          <t>Operating</t>
        </is>
      </c>
      <c r="M98" t="inlineStr">
        <is>
          <t>1968</t>
        </is>
      </c>
      <c r="N98" t="inlineStr"/>
      <c r="O98" t="inlineStr">
        <is>
          <t>Roller Coaster</t>
        </is>
      </c>
      <c r="P98" t="inlineStr">
        <is>
          <t>Family</t>
        </is>
      </c>
      <c r="Q98" t="inlineStr">
        <is>
          <t>Pretzel Amusement Ride Company</t>
        </is>
      </c>
      <c r="R98" t="inlineStr"/>
      <c r="S98" t="inlineStr"/>
      <c r="T98" t="inlineStr">
        <is>
          <t>1</t>
        </is>
      </c>
      <c r="U98" s="1">
        <f>HYPERLINK("https://rcdb.com/13597.htm", "https://rcdb.com/13597.htm")</f>
        <v/>
      </c>
    </row>
    <row r="99">
      <c r="A99" t="inlineStr">
        <is>
          <t>0</t>
        </is>
      </c>
      <c r="B99" t="inlineStr">
        <is>
          <t>No</t>
        </is>
      </c>
      <c r="C99" t="inlineStr">
        <is>
          <t>Lightning Rod</t>
        </is>
      </c>
      <c r="D99" t="inlineStr"/>
      <c r="E99" t="inlineStr">
        <is>
          <t>Dollywood</t>
        </is>
      </c>
      <c r="F99" t="inlineStr">
        <is>
          <t>United States</t>
        </is>
      </c>
      <c r="G99" t="inlineStr">
        <is>
          <t>Pigeon Forge, Tennessee</t>
        </is>
      </c>
      <c r="H99" s="1">
        <f>HYPERLINK("https://rcdb.com/13369.htm", "r13369")</f>
        <v/>
      </c>
      <c r="I99" t="inlineStr">
        <is>
          <t>Pigeon Forge, Tennessee, United States</t>
        </is>
      </c>
      <c r="J99" t="inlineStr">
        <is>
          <t>Tennessee</t>
        </is>
      </c>
      <c r="K99" t="inlineStr">
        <is>
          <t>Pigeon Forge</t>
        </is>
      </c>
      <c r="L99" t="inlineStr">
        <is>
          <t>Operating</t>
        </is>
      </c>
      <c r="M99" t="inlineStr">
        <is>
          <t>2016-06-13</t>
        </is>
      </c>
      <c r="N99" t="inlineStr"/>
      <c r="O99" t="inlineStr">
        <is>
          <t>Roller Coaster</t>
        </is>
      </c>
      <c r="P99" t="inlineStr">
        <is>
          <t>Extreme</t>
        </is>
      </c>
      <c r="Q99" t="inlineStr">
        <is>
          <t>Rocky Mountain Construction</t>
        </is>
      </c>
      <c r="R99" t="inlineStr">
        <is>
          <t>Topper Track</t>
        </is>
      </c>
      <c r="S99" t="inlineStr">
        <is>
          <t>Custom</t>
        </is>
      </c>
      <c r="T99" t="inlineStr">
        <is>
          <t>1</t>
        </is>
      </c>
      <c r="U99" s="1">
        <f>HYPERLINK("https://rcdb.com/13369.htm", "https://rcdb.com/13369.htm")</f>
        <v/>
      </c>
    </row>
    <row r="100">
      <c r="A100" t="inlineStr">
        <is>
          <t>0</t>
        </is>
      </c>
      <c r="B100" t="inlineStr">
        <is>
          <t>No</t>
        </is>
      </c>
      <c r="C100" t="inlineStr">
        <is>
          <t>Thunderhead</t>
        </is>
      </c>
      <c r="D100" t="inlineStr"/>
      <c r="E100" t="inlineStr">
        <is>
          <t>Dollywood</t>
        </is>
      </c>
      <c r="F100" t="inlineStr">
        <is>
          <t>United States</t>
        </is>
      </c>
      <c r="G100" t="inlineStr">
        <is>
          <t>Pigeon Forge, Tennessee</t>
        </is>
      </c>
      <c r="H100" s="1">
        <f>HYPERLINK("https://rcdb.com/2451.htm", "r2451")</f>
        <v/>
      </c>
      <c r="I100" t="inlineStr">
        <is>
          <t>Pigeon Forge, Tennessee, United States</t>
        </is>
      </c>
      <c r="J100" t="inlineStr">
        <is>
          <t>Tennessee</t>
        </is>
      </c>
      <c r="K100" t="inlineStr">
        <is>
          <t>Pigeon Forge</t>
        </is>
      </c>
      <c r="L100" t="inlineStr">
        <is>
          <t>Operating</t>
        </is>
      </c>
      <c r="M100" t="inlineStr">
        <is>
          <t>2004-04-03</t>
        </is>
      </c>
      <c r="N100" t="inlineStr"/>
      <c r="O100" t="inlineStr">
        <is>
          <t>Roller Coaster</t>
        </is>
      </c>
      <c r="P100" t="inlineStr">
        <is>
          <t>Extreme</t>
        </is>
      </c>
      <c r="Q100" t="inlineStr">
        <is>
          <t>Great Coasters International</t>
        </is>
      </c>
      <c r="R100" t="inlineStr"/>
      <c r="S100" t="inlineStr"/>
      <c r="T100" t="inlineStr">
        <is>
          <t>1</t>
        </is>
      </c>
      <c r="U100" s="1">
        <f>HYPERLINK("https://rcdb.com/2451.htm", "https://rcdb.com/2451.htm")</f>
        <v/>
      </c>
    </row>
    <row r="101">
      <c r="A101" t="inlineStr">
        <is>
          <t>0</t>
        </is>
      </c>
      <c r="B101" t="inlineStr">
        <is>
          <t>No</t>
        </is>
      </c>
      <c r="C101" t="inlineStr">
        <is>
          <t>Thunderhawk</t>
        </is>
      </c>
      <c r="D101" t="inlineStr"/>
      <c r="E101" t="inlineStr">
        <is>
          <t>Dorney Park &amp; Wildwater Kingdom</t>
        </is>
      </c>
      <c r="F101" t="inlineStr">
        <is>
          <t>United States</t>
        </is>
      </c>
      <c r="G101" t="inlineStr">
        <is>
          <t>Allentown, Pennsylvania</t>
        </is>
      </c>
      <c r="H101" s="1">
        <f>HYPERLINK("https://rcdb.com/239.htm", "r239")</f>
        <v/>
      </c>
      <c r="I101" t="inlineStr">
        <is>
          <t>Allentown, Pennsylvania, United States</t>
        </is>
      </c>
      <c r="J101" t="inlineStr">
        <is>
          <t>Pennsylvania</t>
        </is>
      </c>
      <c r="K101" t="inlineStr">
        <is>
          <t>Allentown</t>
        </is>
      </c>
      <c r="L101" t="inlineStr">
        <is>
          <t>Operating</t>
        </is>
      </c>
      <c r="M101" t="inlineStr">
        <is>
          <t>1924-05-18</t>
        </is>
      </c>
      <c r="N101" t="inlineStr"/>
      <c r="O101" t="inlineStr">
        <is>
          <t>Roller Coaster</t>
        </is>
      </c>
      <c r="P101" t="inlineStr">
        <is>
          <t>Thrill</t>
        </is>
      </c>
      <c r="Q101" t="inlineStr">
        <is>
          <t>Philadelphia Toboggan Coasters, Inc.</t>
        </is>
      </c>
      <c r="R101" t="inlineStr"/>
      <c r="S101" t="inlineStr"/>
      <c r="T101" t="inlineStr">
        <is>
          <t>1</t>
        </is>
      </c>
      <c r="U101" s="1">
        <f>HYPERLINK("https://rcdb.com/239.htm", "https://rcdb.com/239.htm")</f>
        <v/>
      </c>
    </row>
    <row r="102">
      <c r="A102" t="inlineStr">
        <is>
          <t>0</t>
        </is>
      </c>
      <c r="B102" t="inlineStr">
        <is>
          <t>No</t>
        </is>
      </c>
      <c r="C102" t="inlineStr">
        <is>
          <t>Kingdom Coaster</t>
        </is>
      </c>
      <c r="D102" t="inlineStr"/>
      <c r="E102" t="inlineStr">
        <is>
          <t>Dutch Wonderland</t>
        </is>
      </c>
      <c r="F102" t="inlineStr">
        <is>
          <t>United States</t>
        </is>
      </c>
      <c r="G102" t="inlineStr">
        <is>
          <t>Lancaster, Pennsylvania</t>
        </is>
      </c>
      <c r="H102" s="1">
        <f>HYPERLINK("https://rcdb.com/251.htm", "r251")</f>
        <v/>
      </c>
      <c r="I102" t="inlineStr">
        <is>
          <t>Lancaster, Pennsylvania, United States</t>
        </is>
      </c>
      <c r="J102" t="inlineStr">
        <is>
          <t>Pennsylvania</t>
        </is>
      </c>
      <c r="K102" t="inlineStr">
        <is>
          <t>Lancaster</t>
        </is>
      </c>
      <c r="L102" t="inlineStr">
        <is>
          <t>Operating</t>
        </is>
      </c>
      <c r="M102" t="inlineStr">
        <is>
          <t>1992</t>
        </is>
      </c>
      <c r="N102" t="inlineStr"/>
      <c r="O102" t="inlineStr">
        <is>
          <t>Roller Coaster</t>
        </is>
      </c>
      <c r="P102" t="inlineStr">
        <is>
          <t>Thrill</t>
        </is>
      </c>
      <c r="Q102" t="inlineStr">
        <is>
          <t>Custom Coasters International, Inc.</t>
        </is>
      </c>
      <c r="R102" t="inlineStr"/>
      <c r="S102" t="inlineStr"/>
      <c r="T102" t="inlineStr">
        <is>
          <t>1</t>
        </is>
      </c>
      <c r="U102" s="1">
        <f>HYPERLINK("https://rcdb.com/251.htm", "https://rcdb.com/251.htm")</f>
        <v/>
      </c>
    </row>
    <row r="103">
      <c r="A103" t="inlineStr">
        <is>
          <t>0</t>
        </is>
      </c>
      <c r="B103" t="inlineStr">
        <is>
          <t>No</t>
        </is>
      </c>
      <c r="C103" t="inlineStr">
        <is>
          <t>Twister II</t>
        </is>
      </c>
      <c r="D103" t="inlineStr"/>
      <c r="E103" t="inlineStr">
        <is>
          <t>Elitch Gardens</t>
        </is>
      </c>
      <c r="F103" t="inlineStr">
        <is>
          <t>United States</t>
        </is>
      </c>
      <c r="G103" t="inlineStr">
        <is>
          <t>Denver, Colorado</t>
        </is>
      </c>
      <c r="H103" s="1">
        <f>HYPERLINK("https://rcdb.com/210.htm", "r210")</f>
        <v/>
      </c>
      <c r="I103" t="inlineStr">
        <is>
          <t>Denver, Colorado, United States</t>
        </is>
      </c>
      <c r="J103" t="inlineStr">
        <is>
          <t>Colorado</t>
        </is>
      </c>
      <c r="K103" t="inlineStr">
        <is>
          <t>Denver</t>
        </is>
      </c>
      <c r="L103" t="inlineStr">
        <is>
          <t>Operating</t>
        </is>
      </c>
      <c r="M103" t="inlineStr">
        <is>
          <t>1995-05-27</t>
        </is>
      </c>
      <c r="N103" t="inlineStr"/>
      <c r="O103" t="inlineStr">
        <is>
          <t>Roller Coaster</t>
        </is>
      </c>
      <c r="P103" t="inlineStr">
        <is>
          <t>Extreme</t>
        </is>
      </c>
      <c r="Q103" t="inlineStr">
        <is>
          <t>Hensel Phelps Construction Co.</t>
        </is>
      </c>
      <c r="R103" t="inlineStr"/>
      <c r="S103" t="inlineStr"/>
      <c r="T103" t="inlineStr">
        <is>
          <t>1</t>
        </is>
      </c>
      <c r="U103" s="1">
        <f>HYPERLINK("https://rcdb.com/210.htm", "https://rcdb.com/210.htm")</f>
        <v/>
      </c>
    </row>
    <row r="104">
      <c r="A104" t="inlineStr">
        <is>
          <t>0</t>
        </is>
      </c>
      <c r="B104" t="inlineStr">
        <is>
          <t>No</t>
        </is>
      </c>
      <c r="C104" t="inlineStr">
        <is>
          <t>Swamp Fox</t>
        </is>
      </c>
      <c r="D104" t="inlineStr"/>
      <c r="E104" t="inlineStr">
        <is>
          <t>Family Kingdom Amusement Park</t>
        </is>
      </c>
      <c r="F104" t="inlineStr">
        <is>
          <t>United States</t>
        </is>
      </c>
      <c r="G104" t="inlineStr">
        <is>
          <t>Myrtle Beach, South Carolina</t>
        </is>
      </c>
      <c r="H104" s="1">
        <f>HYPERLINK("https://rcdb.com/337.htm", "r337")</f>
        <v/>
      </c>
      <c r="I104" t="inlineStr">
        <is>
          <t>Myrtle Beach, South Carolina, United States</t>
        </is>
      </c>
      <c r="J104" t="inlineStr">
        <is>
          <t>South Carolina</t>
        </is>
      </c>
      <c r="K104" t="inlineStr">
        <is>
          <t>Myrtle Beach</t>
        </is>
      </c>
      <c r="L104" t="inlineStr">
        <is>
          <t>Operating</t>
        </is>
      </c>
      <c r="M104" t="inlineStr">
        <is>
          <t>1966</t>
        </is>
      </c>
      <c r="N104" t="inlineStr"/>
      <c r="O104" t="inlineStr">
        <is>
          <t>Roller Coaster</t>
        </is>
      </c>
      <c r="P104" t="inlineStr">
        <is>
          <t>Thrill</t>
        </is>
      </c>
      <c r="Q104" t="inlineStr">
        <is>
          <t>Philadelphia Toboggan Coasters, Inc.</t>
        </is>
      </c>
      <c r="R104" t="inlineStr"/>
      <c r="S104" t="inlineStr"/>
      <c r="T104" t="inlineStr">
        <is>
          <t>1</t>
        </is>
      </c>
      <c r="U104" s="1">
        <f>HYPERLINK("https://rcdb.com/337.htm", "https://rcdb.com/337.htm")</f>
        <v/>
      </c>
    </row>
    <row r="105">
      <c r="A105" t="inlineStr">
        <is>
          <t>0</t>
        </is>
      </c>
      <c r="B105" t="inlineStr">
        <is>
          <t>No</t>
        </is>
      </c>
      <c r="C105" t="inlineStr">
        <is>
          <t>Silver Comet</t>
        </is>
      </c>
      <c r="D105" t="inlineStr"/>
      <c r="E105" t="inlineStr">
        <is>
          <t>Fantasy Island</t>
        </is>
      </c>
      <c r="F105" t="inlineStr">
        <is>
          <t>United States</t>
        </is>
      </c>
      <c r="G105" t="inlineStr">
        <is>
          <t>Grand Island, New York</t>
        </is>
      </c>
      <c r="H105" s="1">
        <f>HYPERLINK("https://rcdb.com/548.htm", "r548")</f>
        <v/>
      </c>
      <c r="I105" t="inlineStr">
        <is>
          <t>Grand Island, New York, United States</t>
        </is>
      </c>
      <c r="J105" t="inlineStr">
        <is>
          <t>New York</t>
        </is>
      </c>
      <c r="K105" t="inlineStr">
        <is>
          <t>Grand Island</t>
        </is>
      </c>
      <c r="L105" t="inlineStr">
        <is>
          <t>Operating</t>
        </is>
      </c>
      <c r="M105" t="inlineStr">
        <is>
          <t>1999-05-01</t>
        </is>
      </c>
      <c r="N105" t="inlineStr"/>
      <c r="O105" t="inlineStr">
        <is>
          <t>Roller Coaster</t>
        </is>
      </c>
      <c r="P105" t="inlineStr">
        <is>
          <t>Thrill</t>
        </is>
      </c>
      <c r="Q105" t="inlineStr">
        <is>
          <t>Custom Coasters International, Inc.</t>
        </is>
      </c>
      <c r="R105" t="inlineStr"/>
      <c r="S105" t="inlineStr"/>
      <c r="T105" t="inlineStr">
        <is>
          <t>1</t>
        </is>
      </c>
      <c r="U105" s="1">
        <f>HYPERLINK("https://rcdb.com/548.htm", "https://rcdb.com/548.htm")</f>
        <v/>
      </c>
    </row>
    <row r="106">
      <c r="A106" t="inlineStr">
        <is>
          <t>0</t>
        </is>
      </c>
      <c r="B106" t="inlineStr">
        <is>
          <t>No</t>
        </is>
      </c>
      <c r="C106" t="inlineStr">
        <is>
          <t>Wildcat</t>
        </is>
      </c>
      <c r="D106" t="inlineStr"/>
      <c r="E106" t="inlineStr">
        <is>
          <t>Frontier City</t>
        </is>
      </c>
      <c r="F106" t="inlineStr">
        <is>
          <t>United States</t>
        </is>
      </c>
      <c r="G106" t="inlineStr">
        <is>
          <t>Oklahoma City, Oklahoma</t>
        </is>
      </c>
      <c r="H106" s="1">
        <f>HYPERLINK("https://rcdb.com/155.htm", "r155")</f>
        <v/>
      </c>
      <c r="I106" t="inlineStr">
        <is>
          <t>Oklahoma City, Oklahoma, United States</t>
        </is>
      </c>
      <c r="J106" t="inlineStr">
        <is>
          <t>Oklahoma</t>
        </is>
      </c>
      <c r="K106" t="inlineStr">
        <is>
          <t>Oklahoma City</t>
        </is>
      </c>
      <c r="L106" t="inlineStr">
        <is>
          <t>Operating</t>
        </is>
      </c>
      <c r="M106" t="inlineStr">
        <is>
          <t>1991</t>
        </is>
      </c>
      <c r="N106" t="inlineStr"/>
      <c r="O106" t="inlineStr">
        <is>
          <t>Roller Coaster</t>
        </is>
      </c>
      <c r="P106" t="inlineStr">
        <is>
          <t>Thrill</t>
        </is>
      </c>
      <c r="Q106" t="inlineStr">
        <is>
          <t>National Amusement Device Company</t>
        </is>
      </c>
      <c r="R106" t="inlineStr"/>
      <c r="S106" t="inlineStr"/>
      <c r="T106" t="inlineStr">
        <is>
          <t>1</t>
        </is>
      </c>
      <c r="U106" s="1">
        <f>HYPERLINK("https://rcdb.com/155.htm", "https://rcdb.com/155.htm")</f>
        <v/>
      </c>
    </row>
    <row r="107">
      <c r="A107" t="inlineStr">
        <is>
          <t>0</t>
        </is>
      </c>
      <c r="B107" t="inlineStr">
        <is>
          <t>No</t>
        </is>
      </c>
      <c r="C107" t="inlineStr">
        <is>
          <t>Mine Blower</t>
        </is>
      </c>
      <c r="D107" t="inlineStr"/>
      <c r="E107" t="inlineStr">
        <is>
          <t>Fun Spot America</t>
        </is>
      </c>
      <c r="F107" t="inlineStr">
        <is>
          <t>United States</t>
        </is>
      </c>
      <c r="G107" t="inlineStr">
        <is>
          <t>Kissimmee, Florida</t>
        </is>
      </c>
      <c r="H107" s="1">
        <f>HYPERLINK("https://rcdb.com/14554.htm", "r14554")</f>
        <v/>
      </c>
      <c r="I107" t="inlineStr">
        <is>
          <t>Kissimmee, Florida, United States</t>
        </is>
      </c>
      <c r="J107" t="inlineStr">
        <is>
          <t>Florida</t>
        </is>
      </c>
      <c r="K107" t="inlineStr">
        <is>
          <t>Kissimmee</t>
        </is>
      </c>
      <c r="L107" t="inlineStr">
        <is>
          <t>Operating</t>
        </is>
      </c>
      <c r="M107" t="inlineStr">
        <is>
          <t>2017-06-23</t>
        </is>
      </c>
      <c r="N107" t="inlineStr"/>
      <c r="O107" t="inlineStr">
        <is>
          <t>Roller Coaster</t>
        </is>
      </c>
      <c r="P107" t="inlineStr">
        <is>
          <t>Extreme</t>
        </is>
      </c>
      <c r="Q107" t="inlineStr">
        <is>
          <t>Gravitykraft Corporation</t>
        </is>
      </c>
      <c r="R107" t="inlineStr"/>
      <c r="S107" t="inlineStr"/>
      <c r="T107" t="inlineStr">
        <is>
          <t>1</t>
        </is>
      </c>
      <c r="U107" s="1">
        <f>HYPERLINK("https://rcdb.com/14554.htm", "https://rcdb.com/14554.htm")</f>
        <v/>
      </c>
    </row>
    <row r="108">
      <c r="A108" t="inlineStr">
        <is>
          <t>0</t>
        </is>
      </c>
      <c r="B108" t="inlineStr">
        <is>
          <t>No</t>
        </is>
      </c>
      <c r="C108" t="inlineStr">
        <is>
          <t>White Lightning</t>
        </is>
      </c>
      <c r="D108" t="inlineStr"/>
      <c r="E108" t="inlineStr">
        <is>
          <t>Fun Spot America</t>
        </is>
      </c>
      <c r="F108" t="inlineStr">
        <is>
          <t>United States</t>
        </is>
      </c>
      <c r="G108" t="inlineStr">
        <is>
          <t>Orlando, Florida</t>
        </is>
      </c>
      <c r="H108" s="1">
        <f>HYPERLINK("https://rcdb.com/10348.htm", "r10348")</f>
        <v/>
      </c>
      <c r="I108" t="inlineStr">
        <is>
          <t>Orlando, Florida, United States</t>
        </is>
      </c>
      <c r="J108" t="inlineStr">
        <is>
          <t>Florida</t>
        </is>
      </c>
      <c r="K108" t="inlineStr">
        <is>
          <t>Orlando</t>
        </is>
      </c>
      <c r="L108" t="inlineStr">
        <is>
          <t>Operating</t>
        </is>
      </c>
      <c r="M108" t="inlineStr">
        <is>
          <t>2013-05</t>
        </is>
      </c>
      <c r="N108" t="inlineStr"/>
      <c r="O108" t="inlineStr">
        <is>
          <t>Roller Coaster</t>
        </is>
      </c>
      <c r="P108" t="inlineStr">
        <is>
          <t>Thrill</t>
        </is>
      </c>
      <c r="Q108" t="inlineStr">
        <is>
          <t>Great Coasters International</t>
        </is>
      </c>
      <c r="R108" t="inlineStr"/>
      <c r="S108" t="inlineStr"/>
      <c r="T108" t="inlineStr">
        <is>
          <t>1</t>
        </is>
      </c>
      <c r="U108" s="1">
        <f>HYPERLINK("https://rcdb.com/10348.htm", "https://rcdb.com/10348.htm")</f>
        <v/>
      </c>
    </row>
    <row r="109">
      <c r="A109" t="inlineStr">
        <is>
          <t>0</t>
        </is>
      </c>
      <c r="B109" t="inlineStr">
        <is>
          <t>No</t>
        </is>
      </c>
      <c r="C109" t="inlineStr">
        <is>
          <t>Excalibur</t>
        </is>
      </c>
      <c r="D109" t="inlineStr"/>
      <c r="E109" t="inlineStr">
        <is>
          <t>Funtown Splashtown U.S.A.</t>
        </is>
      </c>
      <c r="F109" t="inlineStr">
        <is>
          <t>United States</t>
        </is>
      </c>
      <c r="G109" t="inlineStr">
        <is>
          <t>Saco, Maine</t>
        </is>
      </c>
      <c r="H109" s="1">
        <f>HYPERLINK("https://rcdb.com/471.htm", "r471")</f>
        <v/>
      </c>
      <c r="I109" t="inlineStr">
        <is>
          <t>Saco, Maine, United States</t>
        </is>
      </c>
      <c r="J109" t="inlineStr">
        <is>
          <t>Maine</t>
        </is>
      </c>
      <c r="K109" t="inlineStr">
        <is>
          <t>Saco</t>
        </is>
      </c>
      <c r="L109" t="inlineStr">
        <is>
          <t>Operating</t>
        </is>
      </c>
      <c r="M109" t="inlineStr">
        <is>
          <t>1998-06-05</t>
        </is>
      </c>
      <c r="N109" t="inlineStr"/>
      <c r="O109" t="inlineStr">
        <is>
          <t>Roller Coaster</t>
        </is>
      </c>
      <c r="P109" t="inlineStr">
        <is>
          <t>Extreme</t>
        </is>
      </c>
      <c r="Q109" t="inlineStr">
        <is>
          <t>Custom Coasters International, Inc.</t>
        </is>
      </c>
      <c r="R109" t="inlineStr"/>
      <c r="S109" t="inlineStr"/>
      <c r="T109" t="inlineStr">
        <is>
          <t>1</t>
        </is>
      </c>
      <c r="U109" s="1">
        <f>HYPERLINK("https://rcdb.com/471.htm", "https://rcdb.com/471.htm")</f>
        <v/>
      </c>
    </row>
    <row r="110">
      <c r="A110" t="inlineStr">
        <is>
          <t>0</t>
        </is>
      </c>
      <c r="B110" t="inlineStr">
        <is>
          <t>No</t>
        </is>
      </c>
      <c r="C110" t="inlineStr">
        <is>
          <t>Comet</t>
        </is>
      </c>
      <c r="D110" t="inlineStr"/>
      <c r="E110" t="inlineStr">
        <is>
          <t>Great Escape</t>
        </is>
      </c>
      <c r="F110" t="inlineStr">
        <is>
          <t>United States</t>
        </is>
      </c>
      <c r="G110" t="inlineStr">
        <is>
          <t>Queensbury, New York</t>
        </is>
      </c>
      <c r="H110" s="1">
        <f>HYPERLINK("https://rcdb.com/262.htm", "r262")</f>
        <v/>
      </c>
      <c r="I110" t="inlineStr">
        <is>
          <t>Queensbury, New York, United States</t>
        </is>
      </c>
      <c r="J110" t="inlineStr">
        <is>
          <t>New York</t>
        </is>
      </c>
      <c r="K110" t="inlineStr">
        <is>
          <t>Queensbury</t>
        </is>
      </c>
      <c r="L110" t="inlineStr">
        <is>
          <t>Operating</t>
        </is>
      </c>
      <c r="M110" t="inlineStr">
        <is>
          <t>1994-06-25</t>
        </is>
      </c>
      <c r="N110" t="inlineStr"/>
      <c r="O110" t="inlineStr">
        <is>
          <t>Roller Coaster</t>
        </is>
      </c>
      <c r="P110" t="inlineStr">
        <is>
          <t>Extreme</t>
        </is>
      </c>
      <c r="Q110" t="inlineStr">
        <is>
          <t>Philadelphia Toboggan Coasters, Inc.</t>
        </is>
      </c>
      <c r="R110" t="inlineStr"/>
      <c r="S110" t="inlineStr"/>
      <c r="T110" t="inlineStr">
        <is>
          <t>1</t>
        </is>
      </c>
      <c r="U110" s="1">
        <f>HYPERLINK("https://rcdb.com/262.htm", "https://rcdb.com/262.htm")</f>
        <v/>
      </c>
    </row>
    <row r="111">
      <c r="A111" t="inlineStr">
        <is>
          <t>0</t>
        </is>
      </c>
      <c r="B111" t="inlineStr">
        <is>
          <t>No</t>
        </is>
      </c>
      <c r="C111" t="inlineStr">
        <is>
          <t>Comet</t>
        </is>
      </c>
      <c r="D111" t="inlineStr"/>
      <c r="E111" t="inlineStr">
        <is>
          <t>Hersheypark</t>
        </is>
      </c>
      <c r="F111" t="inlineStr">
        <is>
          <t>United States</t>
        </is>
      </c>
      <c r="G111" t="inlineStr">
        <is>
          <t>Hershey, Pennsylvania</t>
        </is>
      </c>
      <c r="H111" s="1">
        <f>HYPERLINK("https://rcdb.com/106.htm", "r106")</f>
        <v/>
      </c>
      <c r="I111" t="inlineStr">
        <is>
          <t>Hershey, Pennsylvania, United States</t>
        </is>
      </c>
      <c r="J111" t="inlineStr">
        <is>
          <t>Pennsylvania</t>
        </is>
      </c>
      <c r="K111" t="inlineStr">
        <is>
          <t>Hershey</t>
        </is>
      </c>
      <c r="L111" t="inlineStr">
        <is>
          <t>Operating</t>
        </is>
      </c>
      <c r="M111" t="inlineStr">
        <is>
          <t>1946-05-30</t>
        </is>
      </c>
      <c r="N111" t="inlineStr"/>
      <c r="O111" t="inlineStr">
        <is>
          <t>Roller Coaster</t>
        </is>
      </c>
      <c r="P111" t="inlineStr">
        <is>
          <t>Extreme</t>
        </is>
      </c>
      <c r="Q111" t="inlineStr">
        <is>
          <t>Philadelphia Toboggan Coasters, Inc.</t>
        </is>
      </c>
      <c r="R111" t="inlineStr"/>
      <c r="S111" t="inlineStr"/>
      <c r="T111" t="inlineStr">
        <is>
          <t>1</t>
        </is>
      </c>
      <c r="U111" s="1">
        <f>HYPERLINK("https://rcdb.com/106.htm", "https://rcdb.com/106.htm")</f>
        <v/>
      </c>
    </row>
    <row r="112">
      <c r="A112" t="inlineStr">
        <is>
          <t>0</t>
        </is>
      </c>
      <c r="B112" t="inlineStr">
        <is>
          <t>No</t>
        </is>
      </c>
      <c r="C112" t="inlineStr">
        <is>
          <t>Lightning Racer (Lightning)</t>
        </is>
      </c>
      <c r="D112" t="inlineStr"/>
      <c r="E112" t="inlineStr">
        <is>
          <t>Hersheypark</t>
        </is>
      </c>
      <c r="F112" t="inlineStr">
        <is>
          <t>United States</t>
        </is>
      </c>
      <c r="G112" t="inlineStr">
        <is>
          <t>Hershey, Pennsylvania</t>
        </is>
      </c>
      <c r="H112" s="1">
        <f>HYPERLINK("https://rcdb.com/597.htm", "b597")</f>
        <v/>
      </c>
      <c r="I112" t="inlineStr">
        <is>
          <t>Hershey, Pennsylvania, United States</t>
        </is>
      </c>
      <c r="J112" t="inlineStr">
        <is>
          <t>Pennsylvania</t>
        </is>
      </c>
      <c r="K112" t="inlineStr">
        <is>
          <t>Hershey</t>
        </is>
      </c>
      <c r="L112" t="inlineStr">
        <is>
          <t>Operating</t>
        </is>
      </c>
      <c r="M112" t="inlineStr">
        <is>
          <t>2000-05-13</t>
        </is>
      </c>
      <c r="N112" t="inlineStr"/>
      <c r="O112" t="inlineStr">
        <is>
          <t>Roller Coaster</t>
        </is>
      </c>
      <c r="P112" t="inlineStr">
        <is>
          <t>Extreme</t>
        </is>
      </c>
      <c r="Q112" t="inlineStr">
        <is>
          <t>Great Coasters International</t>
        </is>
      </c>
      <c r="R112" t="inlineStr"/>
      <c r="S112" t="inlineStr"/>
      <c r="T112" t="inlineStr">
        <is>
          <t>2</t>
        </is>
      </c>
      <c r="U112" s="1">
        <f>HYPERLINK("https://rcdb.com/597.htm", "https://rcdb.com/597.htm")</f>
        <v/>
      </c>
    </row>
    <row r="113">
      <c r="A113" t="inlineStr">
        <is>
          <t>0</t>
        </is>
      </c>
      <c r="B113" t="inlineStr">
        <is>
          <t>No</t>
        </is>
      </c>
      <c r="C113" t="inlineStr">
        <is>
          <t>Lightning Racer (Thunder)</t>
        </is>
      </c>
      <c r="D113" t="inlineStr"/>
      <c r="E113" t="inlineStr">
        <is>
          <t>Hersheypark</t>
        </is>
      </c>
      <c r="F113" t="inlineStr">
        <is>
          <t>United States</t>
        </is>
      </c>
      <c r="G113" t="inlineStr">
        <is>
          <t>Hershey, Pennsylvania</t>
        </is>
      </c>
      <c r="H113" s="1">
        <f>HYPERLINK("https://rcdb.com/597.htm", "a597")</f>
        <v/>
      </c>
      <c r="I113" t="inlineStr">
        <is>
          <t>Hershey, Pennsylvania, United States</t>
        </is>
      </c>
      <c r="J113" t="inlineStr">
        <is>
          <t>Pennsylvania</t>
        </is>
      </c>
      <c r="K113" t="inlineStr">
        <is>
          <t>Hershey</t>
        </is>
      </c>
      <c r="L113" t="inlineStr">
        <is>
          <t>Operating</t>
        </is>
      </c>
      <c r="M113" t="inlineStr">
        <is>
          <t>2000-05-13</t>
        </is>
      </c>
      <c r="N113" t="inlineStr"/>
      <c r="O113" t="inlineStr">
        <is>
          <t>Roller Coaster</t>
        </is>
      </c>
      <c r="P113" t="inlineStr">
        <is>
          <t>Extreme</t>
        </is>
      </c>
      <c r="Q113" t="inlineStr">
        <is>
          <t>Great Coasters International</t>
        </is>
      </c>
      <c r="R113" t="inlineStr"/>
      <c r="S113" t="inlineStr"/>
      <c r="T113" t="inlineStr">
        <is>
          <t>2</t>
        </is>
      </c>
      <c r="U113" s="1">
        <f>HYPERLINK("https://rcdb.com/597.htm", "https://rcdb.com/597.htm")</f>
        <v/>
      </c>
    </row>
    <row r="114">
      <c r="A114" t="inlineStr">
        <is>
          <t>0</t>
        </is>
      </c>
      <c r="B114" t="inlineStr">
        <is>
          <t>No</t>
        </is>
      </c>
      <c r="C114" t="inlineStr">
        <is>
          <t>Wildcat</t>
        </is>
      </c>
      <c r="D114" t="inlineStr"/>
      <c r="E114" t="inlineStr">
        <is>
          <t>Hersheypark</t>
        </is>
      </c>
      <c r="F114" t="inlineStr">
        <is>
          <t>United States</t>
        </is>
      </c>
      <c r="G114" t="inlineStr">
        <is>
          <t>Hershey, Pennsylvania</t>
        </is>
      </c>
      <c r="H114" s="1">
        <f>HYPERLINK("https://rcdb.com/100.htm", "r100")</f>
        <v/>
      </c>
      <c r="I114" t="inlineStr">
        <is>
          <t>Hershey, Pennsylvania, United States</t>
        </is>
      </c>
      <c r="J114" t="inlineStr">
        <is>
          <t>Pennsylvania</t>
        </is>
      </c>
      <c r="K114" t="inlineStr">
        <is>
          <t>Hershey</t>
        </is>
      </c>
      <c r="L114" t="inlineStr">
        <is>
          <t>Operating</t>
        </is>
      </c>
      <c r="M114" t="inlineStr">
        <is>
          <t>1996-05-26</t>
        </is>
      </c>
      <c r="N114" t="inlineStr"/>
      <c r="O114" t="inlineStr">
        <is>
          <t>Roller Coaster</t>
        </is>
      </c>
      <c r="P114" t="inlineStr">
        <is>
          <t>Extreme</t>
        </is>
      </c>
      <c r="Q114" t="inlineStr">
        <is>
          <t>Great Coasters International</t>
        </is>
      </c>
      <c r="R114" t="inlineStr"/>
      <c r="S114" t="inlineStr"/>
      <c r="T114" t="inlineStr">
        <is>
          <t>1</t>
        </is>
      </c>
      <c r="U114" s="1">
        <f>HYPERLINK("https://rcdb.com/100.htm", "https://rcdb.com/100.htm")</f>
        <v/>
      </c>
    </row>
    <row r="115">
      <c r="A115" t="inlineStr">
        <is>
          <t>0</t>
        </is>
      </c>
      <c r="B115" t="inlineStr">
        <is>
          <t>No</t>
        </is>
      </c>
      <c r="C115" t="inlineStr">
        <is>
          <t>Legend</t>
        </is>
      </c>
      <c r="D115" t="inlineStr"/>
      <c r="E115" t="inlineStr">
        <is>
          <t>Holiday World</t>
        </is>
      </c>
      <c r="F115" t="inlineStr">
        <is>
          <t>United States</t>
        </is>
      </c>
      <c r="G115" t="inlineStr">
        <is>
          <t>Santa Claus, Indiana</t>
        </is>
      </c>
      <c r="H115" s="1">
        <f>HYPERLINK("https://rcdb.com/582.htm", "r582")</f>
        <v/>
      </c>
      <c r="I115" t="inlineStr">
        <is>
          <t>Santa Claus, Indiana, United States</t>
        </is>
      </c>
      <c r="J115" t="inlineStr">
        <is>
          <t>Indiana</t>
        </is>
      </c>
      <c r="K115" t="inlineStr">
        <is>
          <t>Santa Claus</t>
        </is>
      </c>
      <c r="L115" t="inlineStr">
        <is>
          <t>Operating</t>
        </is>
      </c>
      <c r="M115" t="inlineStr">
        <is>
          <t>2000-05-06</t>
        </is>
      </c>
      <c r="N115" t="inlineStr"/>
      <c r="O115" t="inlineStr">
        <is>
          <t>Roller Coaster</t>
        </is>
      </c>
      <c r="P115" t="inlineStr">
        <is>
          <t>Extreme</t>
        </is>
      </c>
      <c r="Q115" t="inlineStr">
        <is>
          <t>Custom Coasters International, Inc.</t>
        </is>
      </c>
      <c r="R115" t="inlineStr"/>
      <c r="S115" t="inlineStr"/>
      <c r="T115" t="inlineStr">
        <is>
          <t>1</t>
        </is>
      </c>
      <c r="U115" s="1">
        <f>HYPERLINK("https://rcdb.com/582.htm", "https://rcdb.com/582.htm")</f>
        <v/>
      </c>
    </row>
    <row r="116">
      <c r="A116" t="inlineStr">
        <is>
          <t>0</t>
        </is>
      </c>
      <c r="B116" t="inlineStr">
        <is>
          <t>No</t>
        </is>
      </c>
      <c r="C116" t="inlineStr">
        <is>
          <t>Raven</t>
        </is>
      </c>
      <c r="D116" t="inlineStr"/>
      <c r="E116" t="inlineStr">
        <is>
          <t>Holiday World</t>
        </is>
      </c>
      <c r="F116" t="inlineStr">
        <is>
          <t>United States</t>
        </is>
      </c>
      <c r="G116" t="inlineStr">
        <is>
          <t>Santa Claus, Indiana</t>
        </is>
      </c>
      <c r="H116" s="1">
        <f>HYPERLINK("https://rcdb.com/136.htm", "r136")</f>
        <v/>
      </c>
      <c r="I116" t="inlineStr">
        <is>
          <t>Santa Claus, Indiana, United States</t>
        </is>
      </c>
      <c r="J116" t="inlineStr">
        <is>
          <t>Indiana</t>
        </is>
      </c>
      <c r="K116" t="inlineStr">
        <is>
          <t>Santa Claus</t>
        </is>
      </c>
      <c r="L116" t="inlineStr">
        <is>
          <t>Operating</t>
        </is>
      </c>
      <c r="M116" t="inlineStr">
        <is>
          <t>1995-05-06</t>
        </is>
      </c>
      <c r="N116" t="inlineStr"/>
      <c r="O116" t="inlineStr">
        <is>
          <t>Roller Coaster</t>
        </is>
      </c>
      <c r="P116" t="inlineStr">
        <is>
          <t>Extreme</t>
        </is>
      </c>
      <c r="Q116" t="inlineStr">
        <is>
          <t>Custom Coasters International, Inc.</t>
        </is>
      </c>
      <c r="R116" t="inlineStr"/>
      <c r="S116" t="inlineStr"/>
      <c r="T116" t="inlineStr">
        <is>
          <t>1</t>
        </is>
      </c>
      <c r="U116" s="1">
        <f>HYPERLINK("https://rcdb.com/136.htm", "https://rcdb.com/136.htm")</f>
        <v/>
      </c>
    </row>
    <row r="117">
      <c r="A117" t="inlineStr">
        <is>
          <t>0</t>
        </is>
      </c>
      <c r="B117" t="inlineStr">
        <is>
          <t>No</t>
        </is>
      </c>
      <c r="C117" t="inlineStr">
        <is>
          <t>Voyage</t>
        </is>
      </c>
      <c r="D117" t="inlineStr"/>
      <c r="E117" t="inlineStr">
        <is>
          <t>Holiday World</t>
        </is>
      </c>
      <c r="F117" t="inlineStr">
        <is>
          <t>United States</t>
        </is>
      </c>
      <c r="G117" t="inlineStr">
        <is>
          <t>Santa Claus, Indiana</t>
        </is>
      </c>
      <c r="H117" s="1">
        <f>HYPERLINK("https://rcdb.com/3231.htm", "r3231")</f>
        <v/>
      </c>
      <c r="I117" t="inlineStr">
        <is>
          <t>Santa Claus, Indiana, United States</t>
        </is>
      </c>
      <c r="J117" t="inlineStr">
        <is>
          <t>Indiana</t>
        </is>
      </c>
      <c r="K117" t="inlineStr">
        <is>
          <t>Santa Claus</t>
        </is>
      </c>
      <c r="L117" t="inlineStr">
        <is>
          <t>Operating</t>
        </is>
      </c>
      <c r="M117" t="inlineStr">
        <is>
          <t>2006-05-06</t>
        </is>
      </c>
      <c r="N117" t="inlineStr"/>
      <c r="O117" t="inlineStr">
        <is>
          <t>Roller Coaster</t>
        </is>
      </c>
      <c r="P117" t="inlineStr">
        <is>
          <t>Extreme</t>
        </is>
      </c>
      <c r="Q117" t="inlineStr"/>
      <c r="R117" t="inlineStr"/>
      <c r="S117" t="inlineStr"/>
      <c r="T117" t="inlineStr">
        <is>
          <t>1</t>
        </is>
      </c>
      <c r="U117" s="1">
        <f>HYPERLINK("https://rcdb.com/3231.htm", "https://rcdb.com/3231.htm")</f>
        <v/>
      </c>
    </row>
    <row r="118">
      <c r="A118" t="inlineStr">
        <is>
          <t>0</t>
        </is>
      </c>
      <c r="B118" t="inlineStr">
        <is>
          <t>No</t>
        </is>
      </c>
      <c r="C118" t="inlineStr">
        <is>
          <t>Rollo Coaster</t>
        </is>
      </c>
      <c r="D118" t="inlineStr"/>
      <c r="E118" t="inlineStr">
        <is>
          <t>Idlewild &amp; SoakZone</t>
        </is>
      </c>
      <c r="F118" t="inlineStr">
        <is>
          <t>United States</t>
        </is>
      </c>
      <c r="G118" t="inlineStr">
        <is>
          <t>Ligonier, Pennsylvania</t>
        </is>
      </c>
      <c r="H118" s="1">
        <f>HYPERLINK("https://rcdb.com/272.htm", "r272")</f>
        <v/>
      </c>
      <c r="I118" t="inlineStr">
        <is>
          <t>Ligonier, Pennsylvania, United States</t>
        </is>
      </c>
      <c r="J118" t="inlineStr">
        <is>
          <t>Pennsylvania</t>
        </is>
      </c>
      <c r="K118" t="inlineStr">
        <is>
          <t>Ligonier</t>
        </is>
      </c>
      <c r="L118" t="inlineStr">
        <is>
          <t>Operating</t>
        </is>
      </c>
      <c r="M118" t="inlineStr">
        <is>
          <t>1938</t>
        </is>
      </c>
      <c r="N118" t="inlineStr"/>
      <c r="O118" t="inlineStr">
        <is>
          <t>Roller Coaster</t>
        </is>
      </c>
      <c r="P118" t="inlineStr">
        <is>
          <t>Family</t>
        </is>
      </c>
      <c r="Q118" t="inlineStr">
        <is>
          <t>Philadelphia Toboggan Coasters, Inc.</t>
        </is>
      </c>
      <c r="R118" t="inlineStr"/>
      <c r="S118" t="inlineStr"/>
      <c r="T118" t="inlineStr">
        <is>
          <t>1</t>
        </is>
      </c>
      <c r="U118" s="1">
        <f>HYPERLINK("https://rcdb.com/272.htm", "https://rcdb.com/272.htm")</f>
        <v/>
      </c>
    </row>
    <row r="119">
      <c r="A119" t="inlineStr">
        <is>
          <t>0</t>
        </is>
      </c>
      <c r="B119" t="inlineStr">
        <is>
          <t>No</t>
        </is>
      </c>
      <c r="C119" t="inlineStr">
        <is>
          <t>Cornball Express</t>
        </is>
      </c>
      <c r="D119" t="inlineStr"/>
      <c r="E119" t="inlineStr">
        <is>
          <t>Indiana Beach</t>
        </is>
      </c>
      <c r="F119" t="inlineStr">
        <is>
          <t>United States</t>
        </is>
      </c>
      <c r="G119" t="inlineStr">
        <is>
          <t>Monticello, Indiana</t>
        </is>
      </c>
      <c r="H119" s="1">
        <f>HYPERLINK("https://rcdb.com/741.htm", "r741")</f>
        <v/>
      </c>
      <c r="I119" t="inlineStr">
        <is>
          <t>Monticello, Indiana, United States</t>
        </is>
      </c>
      <c r="J119" t="inlineStr">
        <is>
          <t>Indiana</t>
        </is>
      </c>
      <c r="K119" t="inlineStr">
        <is>
          <t>Monticello</t>
        </is>
      </c>
      <c r="L119" t="inlineStr">
        <is>
          <t>Operating</t>
        </is>
      </c>
      <c r="M119" t="inlineStr">
        <is>
          <t>2001-05-18</t>
        </is>
      </c>
      <c r="N119" t="inlineStr"/>
      <c r="O119" t="inlineStr">
        <is>
          <t>Roller Coaster</t>
        </is>
      </c>
      <c r="P119" t="inlineStr">
        <is>
          <t>Thrill</t>
        </is>
      </c>
      <c r="Q119" t="inlineStr">
        <is>
          <t>Custom Coasters International, Inc.</t>
        </is>
      </c>
      <c r="R119" t="inlineStr"/>
      <c r="S119" t="inlineStr"/>
      <c r="T119" t="inlineStr">
        <is>
          <t>1</t>
        </is>
      </c>
      <c r="U119" s="1">
        <f>HYPERLINK("https://rcdb.com/741.htm", "https://rcdb.com/741.htm")</f>
        <v/>
      </c>
    </row>
    <row r="120">
      <c r="A120" t="inlineStr">
        <is>
          <t>0</t>
        </is>
      </c>
      <c r="B120" t="inlineStr">
        <is>
          <t>No</t>
        </is>
      </c>
      <c r="C120" t="inlineStr">
        <is>
          <t>Hoosier Hurricane</t>
        </is>
      </c>
      <c r="D120" t="inlineStr"/>
      <c r="E120" t="inlineStr">
        <is>
          <t>Indiana Beach</t>
        </is>
      </c>
      <c r="F120" t="inlineStr">
        <is>
          <t>United States</t>
        </is>
      </c>
      <c r="G120" t="inlineStr">
        <is>
          <t>Monticello, Indiana</t>
        </is>
      </c>
      <c r="H120" s="1">
        <f>HYPERLINK("https://rcdb.com/270.htm", "r270")</f>
        <v/>
      </c>
      <c r="I120" t="inlineStr">
        <is>
          <t>Monticello, Indiana, United States</t>
        </is>
      </c>
      <c r="J120" t="inlineStr">
        <is>
          <t>Indiana</t>
        </is>
      </c>
      <c r="K120" t="inlineStr">
        <is>
          <t>Monticello</t>
        </is>
      </c>
      <c r="L120" t="inlineStr">
        <is>
          <t>Operating</t>
        </is>
      </c>
      <c r="M120" t="inlineStr">
        <is>
          <t>1994-05-27</t>
        </is>
      </c>
      <c r="N120" t="inlineStr"/>
      <c r="O120" t="inlineStr">
        <is>
          <t>Roller Coaster</t>
        </is>
      </c>
      <c r="P120" t="inlineStr">
        <is>
          <t>Thrill</t>
        </is>
      </c>
      <c r="Q120" t="inlineStr">
        <is>
          <t>Custom Coasters International, Inc.</t>
        </is>
      </c>
      <c r="R120" t="inlineStr"/>
      <c r="S120" t="inlineStr"/>
      <c r="T120" t="inlineStr">
        <is>
          <t>1</t>
        </is>
      </c>
      <c r="U120" s="1">
        <f>HYPERLINK("https://rcdb.com/270.htm", "https://rcdb.com/270.htm")</f>
        <v/>
      </c>
    </row>
    <row r="121">
      <c r="A121" t="inlineStr">
        <is>
          <t>0</t>
        </is>
      </c>
      <c r="B121" t="inlineStr">
        <is>
          <t>No</t>
        </is>
      </c>
      <c r="C121" t="inlineStr">
        <is>
          <t>Lost Coaster of Superstition Mountain</t>
        </is>
      </c>
      <c r="D121" t="inlineStr"/>
      <c r="E121" t="inlineStr">
        <is>
          <t>Indiana Beach</t>
        </is>
      </c>
      <c r="F121" t="inlineStr">
        <is>
          <t>United States</t>
        </is>
      </c>
      <c r="G121" t="inlineStr">
        <is>
          <t>Monticello, Indiana</t>
        </is>
      </c>
      <c r="H121" s="1">
        <f>HYPERLINK("https://rcdb.com/460.htm", "r460")</f>
        <v/>
      </c>
      <c r="I121" t="inlineStr">
        <is>
          <t>Monticello, Indiana, United States</t>
        </is>
      </c>
      <c r="J121" t="inlineStr">
        <is>
          <t>Indiana</t>
        </is>
      </c>
      <c r="K121" t="inlineStr">
        <is>
          <t>Monticello</t>
        </is>
      </c>
      <c r="L121" t="inlineStr">
        <is>
          <t>Operating</t>
        </is>
      </c>
      <c r="M121" t="inlineStr">
        <is>
          <t>2002-06-08</t>
        </is>
      </c>
      <c r="N121" t="inlineStr"/>
      <c r="O121" t="inlineStr">
        <is>
          <t>Roller Coaster</t>
        </is>
      </c>
      <c r="P121" t="inlineStr">
        <is>
          <t>Thrill</t>
        </is>
      </c>
      <c r="Q121" t="inlineStr">
        <is>
          <t>Custom Coasters International, Inc.</t>
        </is>
      </c>
      <c r="R121" t="inlineStr"/>
      <c r="S121" t="inlineStr"/>
      <c r="T121" t="inlineStr">
        <is>
          <t>1</t>
        </is>
      </c>
      <c r="U121" s="1">
        <f>HYPERLINK("https://rcdb.com/460.htm", "https://rcdb.com/460.htm")</f>
        <v/>
      </c>
    </row>
    <row r="122">
      <c r="A122" t="inlineStr">
        <is>
          <t>0</t>
        </is>
      </c>
      <c r="B122" t="inlineStr">
        <is>
          <t>No</t>
        </is>
      </c>
      <c r="C122" t="inlineStr">
        <is>
          <t>Boardwalk Bullet</t>
        </is>
      </c>
      <c r="D122" t="inlineStr"/>
      <c r="E122" t="inlineStr">
        <is>
          <t>Kemah Boardwalk</t>
        </is>
      </c>
      <c r="F122" t="inlineStr">
        <is>
          <t>United States</t>
        </is>
      </c>
      <c r="G122" t="inlineStr">
        <is>
          <t>Kemah, Texas</t>
        </is>
      </c>
      <c r="H122" s="1">
        <f>HYPERLINK("https://rcdb.com/3757.htm", "r3757")</f>
        <v/>
      </c>
      <c r="I122" t="inlineStr">
        <is>
          <t>Kemah, Texas, United States</t>
        </is>
      </c>
      <c r="J122" t="inlineStr">
        <is>
          <t>Texas</t>
        </is>
      </c>
      <c r="K122" t="inlineStr">
        <is>
          <t>Kemah</t>
        </is>
      </c>
      <c r="L122" t="inlineStr">
        <is>
          <t>Operating</t>
        </is>
      </c>
      <c r="M122" t="inlineStr">
        <is>
          <t>2007-08-31</t>
        </is>
      </c>
      <c r="N122" t="inlineStr"/>
      <c r="O122" t="inlineStr">
        <is>
          <t>Roller Coaster</t>
        </is>
      </c>
      <c r="P122" t="inlineStr">
        <is>
          <t>Extreme</t>
        </is>
      </c>
      <c r="Q122" t="inlineStr">
        <is>
          <t>Martin &amp; Vleminckx</t>
        </is>
      </c>
      <c r="R122" t="inlineStr"/>
      <c r="S122" t="inlineStr"/>
      <c r="T122" t="inlineStr">
        <is>
          <t>1</t>
        </is>
      </c>
      <c r="U122" s="1">
        <f>HYPERLINK("https://rcdb.com/3757.htm", "https://rcdb.com/3757.htm")</f>
        <v/>
      </c>
    </row>
    <row r="123">
      <c r="A123" t="inlineStr">
        <is>
          <t>0</t>
        </is>
      </c>
      <c r="B123" t="inlineStr">
        <is>
          <t>No</t>
        </is>
      </c>
      <c r="C123" t="inlineStr">
        <is>
          <t>Jack Rabbit</t>
        </is>
      </c>
      <c r="D123" t="inlineStr"/>
      <c r="E123" t="inlineStr">
        <is>
          <t>Kennywood</t>
        </is>
      </c>
      <c r="F123" t="inlineStr">
        <is>
          <t>United States</t>
        </is>
      </c>
      <c r="G123" t="inlineStr">
        <is>
          <t>West Mifflin, Pennsylvania</t>
        </is>
      </c>
      <c r="H123" s="1">
        <f>HYPERLINK("https://rcdb.com/120.htm", "r120")</f>
        <v/>
      </c>
      <c r="I123" t="inlineStr">
        <is>
          <t>West Mifflin, Pennsylvania, United States</t>
        </is>
      </c>
      <c r="J123" t="inlineStr">
        <is>
          <t>Pennsylvania</t>
        </is>
      </c>
      <c r="K123" t="inlineStr">
        <is>
          <t>West Mifflin</t>
        </is>
      </c>
      <c r="L123" t="inlineStr">
        <is>
          <t>Operating</t>
        </is>
      </c>
      <c r="M123" t="inlineStr">
        <is>
          <t>1920</t>
        </is>
      </c>
      <c r="N123" t="inlineStr"/>
      <c r="O123" t="inlineStr">
        <is>
          <t>Roller Coaster</t>
        </is>
      </c>
      <c r="P123" t="inlineStr">
        <is>
          <t>Thrill</t>
        </is>
      </c>
      <c r="Q123" t="inlineStr"/>
      <c r="R123" t="inlineStr"/>
      <c r="S123" t="inlineStr"/>
      <c r="T123" t="inlineStr">
        <is>
          <t>1</t>
        </is>
      </c>
      <c r="U123" s="1">
        <f>HYPERLINK("https://rcdb.com/120.htm", "https://rcdb.com/120.htm")</f>
        <v/>
      </c>
    </row>
    <row r="124">
      <c r="A124" t="inlineStr">
        <is>
          <t>0</t>
        </is>
      </c>
      <c r="B124" t="inlineStr">
        <is>
          <t>No</t>
        </is>
      </c>
      <c r="C124" t="inlineStr">
        <is>
          <t>Racer</t>
        </is>
      </c>
      <c r="D124" t="inlineStr"/>
      <c r="E124" t="inlineStr">
        <is>
          <t>Kennywood</t>
        </is>
      </c>
      <c r="F124" t="inlineStr">
        <is>
          <t>United States</t>
        </is>
      </c>
      <c r="G124" t="inlineStr">
        <is>
          <t>West Mifflin, Pennsylvania</t>
        </is>
      </c>
      <c r="H124" s="1">
        <f>HYPERLINK("https://rcdb.com/121.htm", "r121")</f>
        <v/>
      </c>
      <c r="I124" t="inlineStr">
        <is>
          <t>West Mifflin, Pennsylvania, United States</t>
        </is>
      </c>
      <c r="J124" t="inlineStr">
        <is>
          <t>Pennsylvania</t>
        </is>
      </c>
      <c r="K124" t="inlineStr">
        <is>
          <t>West Mifflin</t>
        </is>
      </c>
      <c r="L124" t="inlineStr">
        <is>
          <t>Operating</t>
        </is>
      </c>
      <c r="M124" t="inlineStr">
        <is>
          <t>1927</t>
        </is>
      </c>
      <c r="N124" t="inlineStr"/>
      <c r="O124" t="inlineStr">
        <is>
          <t>Roller Coaster</t>
        </is>
      </c>
      <c r="P124" t="inlineStr">
        <is>
          <t>Thrill</t>
        </is>
      </c>
      <c r="Q124" t="inlineStr"/>
      <c r="R124" t="inlineStr"/>
      <c r="S124" t="inlineStr"/>
      <c r="T124" t="inlineStr">
        <is>
          <t>1</t>
        </is>
      </c>
      <c r="U124" s="1">
        <f>HYPERLINK("https://rcdb.com/121.htm", "https://rcdb.com/121.htm")</f>
        <v/>
      </c>
    </row>
    <row r="125">
      <c r="A125" t="inlineStr">
        <is>
          <t>0</t>
        </is>
      </c>
      <c r="B125" t="inlineStr">
        <is>
          <t>No</t>
        </is>
      </c>
      <c r="C125" t="inlineStr">
        <is>
          <t>Thunderbolt</t>
        </is>
      </c>
      <c r="D125" t="inlineStr"/>
      <c r="E125" t="inlineStr">
        <is>
          <t>Kennywood</t>
        </is>
      </c>
      <c r="F125" t="inlineStr">
        <is>
          <t>United States</t>
        </is>
      </c>
      <c r="G125" t="inlineStr">
        <is>
          <t>West Mifflin, Pennsylvania</t>
        </is>
      </c>
      <c r="H125" s="1">
        <f>HYPERLINK("https://rcdb.com/122.htm", "r122")</f>
        <v/>
      </c>
      <c r="I125" t="inlineStr">
        <is>
          <t>West Mifflin, Pennsylvania, United States</t>
        </is>
      </c>
      <c r="J125" t="inlineStr">
        <is>
          <t>Pennsylvania</t>
        </is>
      </c>
      <c r="K125" t="inlineStr">
        <is>
          <t>West Mifflin</t>
        </is>
      </c>
      <c r="L125" t="inlineStr">
        <is>
          <t>Operating</t>
        </is>
      </c>
      <c r="M125" t="inlineStr">
        <is>
          <t>1924</t>
        </is>
      </c>
      <c r="N125" t="inlineStr"/>
      <c r="O125" t="inlineStr">
        <is>
          <t>Roller Coaster</t>
        </is>
      </c>
      <c r="P125" t="inlineStr">
        <is>
          <t>Extreme</t>
        </is>
      </c>
      <c r="Q125" t="inlineStr"/>
      <c r="R125" t="inlineStr"/>
      <c r="S125" t="inlineStr"/>
      <c r="T125" t="inlineStr">
        <is>
          <t>1</t>
        </is>
      </c>
      <c r="U125" s="1">
        <f>HYPERLINK("https://rcdb.com/122.htm", "https://rcdb.com/122.htm")</f>
        <v/>
      </c>
    </row>
    <row r="126">
      <c r="A126" t="inlineStr">
        <is>
          <t>0</t>
        </is>
      </c>
      <c r="B126" t="inlineStr">
        <is>
          <t>No</t>
        </is>
      </c>
      <c r="C126" t="inlineStr">
        <is>
          <t>Kentucky Flyer</t>
        </is>
      </c>
      <c r="D126" t="inlineStr"/>
      <c r="E126" t="inlineStr">
        <is>
          <t>Kentucky Kingdom</t>
        </is>
      </c>
      <c r="F126" t="inlineStr">
        <is>
          <t>United States</t>
        </is>
      </c>
      <c r="G126" t="inlineStr">
        <is>
          <t>Louisville, Kentucky</t>
        </is>
      </c>
      <c r="H126" s="1">
        <f>HYPERLINK("https://rcdb.com/16676.htm", "r16676")</f>
        <v/>
      </c>
      <c r="I126" t="inlineStr">
        <is>
          <t>Louisville, Kentucky, United States</t>
        </is>
      </c>
      <c r="J126" t="inlineStr">
        <is>
          <t>Kentucky</t>
        </is>
      </c>
      <c r="K126" t="inlineStr">
        <is>
          <t>Louisville</t>
        </is>
      </c>
      <c r="L126" t="inlineStr">
        <is>
          <t>Operating</t>
        </is>
      </c>
      <c r="M126" t="inlineStr">
        <is>
          <t>2019-04-28</t>
        </is>
      </c>
      <c r="N126" t="inlineStr"/>
      <c r="O126" t="inlineStr">
        <is>
          <t>Roller Coaster</t>
        </is>
      </c>
      <c r="P126" t="inlineStr">
        <is>
          <t>Family</t>
        </is>
      </c>
      <c r="Q126" t="inlineStr">
        <is>
          <t>Gravitykraft Corporation</t>
        </is>
      </c>
      <c r="R126" t="inlineStr"/>
      <c r="S126" t="inlineStr"/>
      <c r="T126" t="inlineStr">
        <is>
          <t>1</t>
        </is>
      </c>
      <c r="U126" s="1">
        <f>HYPERLINK("https://rcdb.com/16676.htm", "https://rcdb.com/16676.htm")</f>
        <v/>
      </c>
    </row>
    <row r="127">
      <c r="A127" t="inlineStr">
        <is>
          <t>0</t>
        </is>
      </c>
      <c r="B127" t="inlineStr">
        <is>
          <t>No</t>
        </is>
      </c>
      <c r="C127" t="inlineStr">
        <is>
          <t>Thunder Run</t>
        </is>
      </c>
      <c r="D127" t="inlineStr"/>
      <c r="E127" t="inlineStr">
        <is>
          <t>Kentucky Kingdom</t>
        </is>
      </c>
      <c r="F127" t="inlineStr">
        <is>
          <t>United States</t>
        </is>
      </c>
      <c r="G127" t="inlineStr">
        <is>
          <t>Louisville, Kentucky</t>
        </is>
      </c>
      <c r="H127" s="1">
        <f>HYPERLINK("https://rcdb.com/173.htm", "r173")</f>
        <v/>
      </c>
      <c r="I127" t="inlineStr">
        <is>
          <t>Louisville, Kentucky, United States</t>
        </is>
      </c>
      <c r="J127" t="inlineStr">
        <is>
          <t>Kentucky</t>
        </is>
      </c>
      <c r="K127" t="inlineStr">
        <is>
          <t>Louisville</t>
        </is>
      </c>
      <c r="L127" t="inlineStr">
        <is>
          <t>Operating</t>
        </is>
      </c>
      <c r="M127" t="inlineStr">
        <is>
          <t>1990-08</t>
        </is>
      </c>
      <c r="N127" t="inlineStr"/>
      <c r="O127" t="inlineStr">
        <is>
          <t>Roller Coaster</t>
        </is>
      </c>
      <c r="P127" t="inlineStr">
        <is>
          <t>Thrill</t>
        </is>
      </c>
      <c r="Q127" t="inlineStr">
        <is>
          <t>Dinn Corporation</t>
        </is>
      </c>
      <c r="R127" t="inlineStr"/>
      <c r="S127" t="inlineStr"/>
      <c r="T127" t="inlineStr">
        <is>
          <t>1</t>
        </is>
      </c>
      <c r="U127" s="1">
        <f>HYPERLINK("https://rcdb.com/173.htm", "https://rcdb.com/173.htm")</f>
        <v/>
      </c>
    </row>
    <row r="128">
      <c r="A128" t="inlineStr">
        <is>
          <t>0</t>
        </is>
      </c>
      <c r="B128" t="inlineStr">
        <is>
          <t>No</t>
        </is>
      </c>
      <c r="C128" t="inlineStr">
        <is>
          <t>Grizzly</t>
        </is>
      </c>
      <c r="D128" t="inlineStr"/>
      <c r="E128" t="inlineStr">
        <is>
          <t>Kings Dominion</t>
        </is>
      </c>
      <c r="F128" t="inlineStr">
        <is>
          <t>United States</t>
        </is>
      </c>
      <c r="G128" t="inlineStr">
        <is>
          <t>Doswell, Virginia</t>
        </is>
      </c>
      <c r="H128" s="1">
        <f>HYPERLINK("https://rcdb.com/90.htm", "r90")</f>
        <v/>
      </c>
      <c r="I128" t="inlineStr">
        <is>
          <t>Doswell, Virginia, United States</t>
        </is>
      </c>
      <c r="J128" t="inlineStr">
        <is>
          <t>Virginia</t>
        </is>
      </c>
      <c r="K128" t="inlineStr">
        <is>
          <t>Doswell</t>
        </is>
      </c>
      <c r="L128" t="inlineStr">
        <is>
          <t>Operating</t>
        </is>
      </c>
      <c r="M128" t="inlineStr">
        <is>
          <t>1982-03-27</t>
        </is>
      </c>
      <c r="N128" t="inlineStr"/>
      <c r="O128" t="inlineStr">
        <is>
          <t>Roller Coaster</t>
        </is>
      </c>
      <c r="P128" t="inlineStr">
        <is>
          <t>Extreme</t>
        </is>
      </c>
      <c r="Q128" t="inlineStr"/>
      <c r="R128" t="inlineStr"/>
      <c r="S128" t="inlineStr"/>
      <c r="T128" t="inlineStr">
        <is>
          <t>1</t>
        </is>
      </c>
      <c r="U128" s="1">
        <f>HYPERLINK("https://rcdb.com/90.htm", "https://rcdb.com/90.htm")</f>
        <v/>
      </c>
    </row>
    <row r="129">
      <c r="A129" t="inlineStr">
        <is>
          <t>0</t>
        </is>
      </c>
      <c r="B129" t="inlineStr">
        <is>
          <t>No</t>
        </is>
      </c>
      <c r="C129" t="inlineStr">
        <is>
          <t>Racer 75 (North)</t>
        </is>
      </c>
      <c r="D129" t="inlineStr"/>
      <c r="E129" t="inlineStr">
        <is>
          <t>Kings Dominion</t>
        </is>
      </c>
      <c r="F129" t="inlineStr">
        <is>
          <t>United States</t>
        </is>
      </c>
      <c r="G129" t="inlineStr">
        <is>
          <t>Doswell, Virginia</t>
        </is>
      </c>
      <c r="H129" s="1">
        <f>HYPERLINK("https://rcdb.com/88.htm", "b88")</f>
        <v/>
      </c>
      <c r="I129" t="inlineStr">
        <is>
          <t>Doswell, Virginia, United States</t>
        </is>
      </c>
      <c r="J129" t="inlineStr">
        <is>
          <t>Virginia</t>
        </is>
      </c>
      <c r="K129" t="inlineStr">
        <is>
          <t>Doswell</t>
        </is>
      </c>
      <c r="L129" t="inlineStr">
        <is>
          <t>Operating</t>
        </is>
      </c>
      <c r="M129" t="inlineStr">
        <is>
          <t>1975-05-03</t>
        </is>
      </c>
      <c r="N129" t="inlineStr"/>
      <c r="O129" t="inlineStr">
        <is>
          <t>Roller Coaster</t>
        </is>
      </c>
      <c r="P129" t="inlineStr">
        <is>
          <t>Extreme</t>
        </is>
      </c>
      <c r="Q129" t="inlineStr">
        <is>
          <t>Philadelphia Toboggan Coasters, Inc.</t>
        </is>
      </c>
      <c r="R129" t="inlineStr"/>
      <c r="S129" t="inlineStr"/>
      <c r="T129" t="inlineStr">
        <is>
          <t>2</t>
        </is>
      </c>
      <c r="U129" s="1">
        <f>HYPERLINK("https://rcdb.com/88.htm", "https://rcdb.com/88.htm")</f>
        <v/>
      </c>
    </row>
    <row r="130">
      <c r="A130" t="inlineStr">
        <is>
          <t>0</t>
        </is>
      </c>
      <c r="B130" t="inlineStr">
        <is>
          <t>No</t>
        </is>
      </c>
      <c r="C130" t="inlineStr">
        <is>
          <t>Racer 75 (South)</t>
        </is>
      </c>
      <c r="D130" t="inlineStr"/>
      <c r="E130" t="inlineStr">
        <is>
          <t>Kings Dominion</t>
        </is>
      </c>
      <c r="F130" t="inlineStr">
        <is>
          <t>United States</t>
        </is>
      </c>
      <c r="G130" t="inlineStr">
        <is>
          <t>Doswell, Virginia</t>
        </is>
      </c>
      <c r="H130" s="1">
        <f>HYPERLINK("https://rcdb.com/88.htm", "a88")</f>
        <v/>
      </c>
      <c r="I130" t="inlineStr">
        <is>
          <t>Doswell, Virginia, United States</t>
        </is>
      </c>
      <c r="J130" t="inlineStr">
        <is>
          <t>Virginia</t>
        </is>
      </c>
      <c r="K130" t="inlineStr">
        <is>
          <t>Doswell</t>
        </is>
      </c>
      <c r="L130" t="inlineStr">
        <is>
          <t>Operating</t>
        </is>
      </c>
      <c r="M130" t="inlineStr">
        <is>
          <t>1975-05-03</t>
        </is>
      </c>
      <c r="N130" t="inlineStr"/>
      <c r="O130" t="inlineStr">
        <is>
          <t>Roller Coaster</t>
        </is>
      </c>
      <c r="P130" t="inlineStr">
        <is>
          <t>Extreme</t>
        </is>
      </c>
      <c r="Q130" t="inlineStr">
        <is>
          <t>Philadelphia Toboggan Coasters, Inc.</t>
        </is>
      </c>
      <c r="R130" t="inlineStr"/>
      <c r="S130" t="inlineStr"/>
      <c r="T130" t="inlineStr">
        <is>
          <t>2</t>
        </is>
      </c>
      <c r="U130" s="1">
        <f>HYPERLINK("https://rcdb.com/88.htm", "https://rcdb.com/88.htm")</f>
        <v/>
      </c>
    </row>
    <row r="131">
      <c r="A131" t="inlineStr">
        <is>
          <t>0</t>
        </is>
      </c>
      <c r="B131" t="inlineStr">
        <is>
          <t>No</t>
        </is>
      </c>
      <c r="C131" t="inlineStr">
        <is>
          <t>Woodstock Express</t>
        </is>
      </c>
      <c r="D131" t="inlineStr"/>
      <c r="E131" t="inlineStr">
        <is>
          <t>Kings Dominion</t>
        </is>
      </c>
      <c r="F131" t="inlineStr">
        <is>
          <t>United States</t>
        </is>
      </c>
      <c r="G131" t="inlineStr">
        <is>
          <t>Doswell, Virginia</t>
        </is>
      </c>
      <c r="H131" s="1">
        <f>HYPERLINK("https://rcdb.com/89.htm", "r89")</f>
        <v/>
      </c>
      <c r="I131" t="inlineStr">
        <is>
          <t>Doswell, Virginia, United States</t>
        </is>
      </c>
      <c r="J131" t="inlineStr">
        <is>
          <t>Virginia</t>
        </is>
      </c>
      <c r="K131" t="inlineStr">
        <is>
          <t>Doswell</t>
        </is>
      </c>
      <c r="L131" t="inlineStr">
        <is>
          <t>Operating</t>
        </is>
      </c>
      <c r="M131" t="inlineStr">
        <is>
          <t>1974</t>
        </is>
      </c>
      <c r="N131" t="inlineStr"/>
      <c r="O131" t="inlineStr">
        <is>
          <t>Roller Coaster</t>
        </is>
      </c>
      <c r="P131" t="inlineStr">
        <is>
          <t>Family</t>
        </is>
      </c>
      <c r="Q131" t="inlineStr">
        <is>
          <t>Philadelphia Toboggan Coasters, Inc.</t>
        </is>
      </c>
      <c r="R131" t="inlineStr"/>
      <c r="S131" t="inlineStr"/>
      <c r="T131" t="inlineStr">
        <is>
          <t>1</t>
        </is>
      </c>
      <c r="U131" s="1">
        <f>HYPERLINK("https://rcdb.com/89.htm", "https://rcdb.com/89.htm")</f>
        <v/>
      </c>
    </row>
    <row r="132">
      <c r="A132" t="inlineStr">
        <is>
          <t>0</t>
        </is>
      </c>
      <c r="B132" t="inlineStr">
        <is>
          <t>No</t>
        </is>
      </c>
      <c r="C132" t="inlineStr">
        <is>
          <t>Beast</t>
        </is>
      </c>
      <c r="D132" t="inlineStr"/>
      <c r="E132" t="inlineStr">
        <is>
          <t>Kings Island</t>
        </is>
      </c>
      <c r="F132" t="inlineStr">
        <is>
          <t>United States</t>
        </is>
      </c>
      <c r="G132" t="inlineStr">
        <is>
          <t>Mason, Ohio</t>
        </is>
      </c>
      <c r="H132" s="1">
        <f>HYPERLINK("https://rcdb.com/67.htm", "r67")</f>
        <v/>
      </c>
      <c r="I132" t="inlineStr">
        <is>
          <t>Mason, Ohio, United States</t>
        </is>
      </c>
      <c r="J132" t="inlineStr">
        <is>
          <t>Ohio</t>
        </is>
      </c>
      <c r="K132" t="inlineStr">
        <is>
          <t>Mason</t>
        </is>
      </c>
      <c r="L132" t="inlineStr">
        <is>
          <t>Operating</t>
        </is>
      </c>
      <c r="M132" t="inlineStr">
        <is>
          <t>1979-04-14</t>
        </is>
      </c>
      <c r="N132" t="inlineStr"/>
      <c r="O132" t="inlineStr">
        <is>
          <t>Roller Coaster</t>
        </is>
      </c>
      <c r="P132" t="inlineStr">
        <is>
          <t>Extreme</t>
        </is>
      </c>
      <c r="Q132" t="inlineStr"/>
      <c r="R132" t="inlineStr"/>
      <c r="S132" t="inlineStr"/>
      <c r="T132" t="inlineStr">
        <is>
          <t>1</t>
        </is>
      </c>
      <c r="U132" s="1">
        <f>HYPERLINK("https://rcdb.com/67.htm", "https://rcdb.com/67.htm")</f>
        <v/>
      </c>
    </row>
    <row r="133">
      <c r="A133" t="inlineStr">
        <is>
          <t>0</t>
        </is>
      </c>
      <c r="B133" t="inlineStr">
        <is>
          <t>No</t>
        </is>
      </c>
      <c r="C133" t="inlineStr">
        <is>
          <t>Mystic Timbers</t>
        </is>
      </c>
      <c r="D133" t="inlineStr"/>
      <c r="E133" t="inlineStr">
        <is>
          <t>Kings Island</t>
        </is>
      </c>
      <c r="F133" t="inlineStr">
        <is>
          <t>United States</t>
        </is>
      </c>
      <c r="G133" t="inlineStr">
        <is>
          <t>Mason, Ohio</t>
        </is>
      </c>
      <c r="H133" s="1">
        <f>HYPERLINK("https://rcdb.com/14116.htm", "r14116")</f>
        <v/>
      </c>
      <c r="I133" t="inlineStr">
        <is>
          <t>Mason, Ohio, United States</t>
        </is>
      </c>
      <c r="J133" t="inlineStr">
        <is>
          <t>Ohio</t>
        </is>
      </c>
      <c r="K133" t="inlineStr">
        <is>
          <t>Mason</t>
        </is>
      </c>
      <c r="L133" t="inlineStr">
        <is>
          <t>Operating</t>
        </is>
      </c>
      <c r="M133" t="inlineStr">
        <is>
          <t>2017-04-15</t>
        </is>
      </c>
      <c r="N133" t="inlineStr"/>
      <c r="O133" t="inlineStr">
        <is>
          <t>Roller Coaster</t>
        </is>
      </c>
      <c r="P133" t="inlineStr">
        <is>
          <t>Extreme</t>
        </is>
      </c>
      <c r="Q133" t="inlineStr">
        <is>
          <t>Great Coasters International</t>
        </is>
      </c>
      <c r="R133" t="inlineStr"/>
      <c r="S133" t="inlineStr"/>
      <c r="T133" t="inlineStr">
        <is>
          <t>1</t>
        </is>
      </c>
      <c r="U133" s="1">
        <f>HYPERLINK("https://rcdb.com/14116.htm", "https://rcdb.com/14116.htm")</f>
        <v/>
      </c>
    </row>
    <row r="134">
      <c r="A134" t="inlineStr">
        <is>
          <t>0</t>
        </is>
      </c>
      <c r="B134" t="inlineStr">
        <is>
          <t>No</t>
        </is>
      </c>
      <c r="C134" t="inlineStr">
        <is>
          <t>Racer (Blue)</t>
        </is>
      </c>
      <c r="D134" t="inlineStr"/>
      <c r="E134" t="inlineStr">
        <is>
          <t>Kings Island</t>
        </is>
      </c>
      <c r="F134" t="inlineStr">
        <is>
          <t>United States</t>
        </is>
      </c>
      <c r="G134" t="inlineStr">
        <is>
          <t>Mason, Ohio</t>
        </is>
      </c>
      <c r="H134" s="1">
        <f>HYPERLINK("https://rcdb.com/69.htm", "b69")</f>
        <v/>
      </c>
      <c r="I134" t="inlineStr">
        <is>
          <t>Mason, Ohio, United States</t>
        </is>
      </c>
      <c r="J134" t="inlineStr">
        <is>
          <t>Ohio</t>
        </is>
      </c>
      <c r="K134" t="inlineStr">
        <is>
          <t>Mason</t>
        </is>
      </c>
      <c r="L134" t="inlineStr">
        <is>
          <t>Operating</t>
        </is>
      </c>
      <c r="M134" t="inlineStr">
        <is>
          <t>1972-04-29</t>
        </is>
      </c>
      <c r="N134" t="inlineStr"/>
      <c r="O134" t="inlineStr">
        <is>
          <t>Roller Coaster</t>
        </is>
      </c>
      <c r="P134" t="inlineStr">
        <is>
          <t>Extreme</t>
        </is>
      </c>
      <c r="Q134" t="inlineStr">
        <is>
          <t>Philadelphia Toboggan Coasters, Inc.</t>
        </is>
      </c>
      <c r="R134" t="inlineStr"/>
      <c r="S134" t="inlineStr"/>
      <c r="T134" t="inlineStr">
        <is>
          <t>2</t>
        </is>
      </c>
      <c r="U134" s="1">
        <f>HYPERLINK("https://rcdb.com/69.htm", "https://rcdb.com/69.htm")</f>
        <v/>
      </c>
    </row>
    <row r="135">
      <c r="A135" t="inlineStr">
        <is>
          <t>0</t>
        </is>
      </c>
      <c r="B135" t="inlineStr">
        <is>
          <t>No</t>
        </is>
      </c>
      <c r="C135" t="inlineStr">
        <is>
          <t>Racer (Red)</t>
        </is>
      </c>
      <c r="D135" t="inlineStr"/>
      <c r="E135" t="inlineStr">
        <is>
          <t>Kings Island</t>
        </is>
      </c>
      <c r="F135" t="inlineStr">
        <is>
          <t>United States</t>
        </is>
      </c>
      <c r="G135" t="inlineStr">
        <is>
          <t>Mason, Ohio</t>
        </is>
      </c>
      <c r="H135" s="1">
        <f>HYPERLINK("https://rcdb.com/69.htm", "a69")</f>
        <v/>
      </c>
      <c r="I135" t="inlineStr">
        <is>
          <t>Mason, Ohio, United States</t>
        </is>
      </c>
      <c r="J135" t="inlineStr">
        <is>
          <t>Ohio</t>
        </is>
      </c>
      <c r="K135" t="inlineStr">
        <is>
          <t>Mason</t>
        </is>
      </c>
      <c r="L135" t="inlineStr">
        <is>
          <t>Operating</t>
        </is>
      </c>
      <c r="M135" t="inlineStr">
        <is>
          <t>1972-04-29</t>
        </is>
      </c>
      <c r="N135" t="inlineStr"/>
      <c r="O135" t="inlineStr">
        <is>
          <t>Roller Coaster</t>
        </is>
      </c>
      <c r="P135" t="inlineStr">
        <is>
          <t>Extreme</t>
        </is>
      </c>
      <c r="Q135" t="inlineStr">
        <is>
          <t>Philadelphia Toboggan Coasters, Inc.</t>
        </is>
      </c>
      <c r="R135" t="inlineStr"/>
      <c r="S135" t="inlineStr"/>
      <c r="T135" t="inlineStr">
        <is>
          <t>2</t>
        </is>
      </c>
      <c r="U135" s="1">
        <f>HYPERLINK("https://rcdb.com/69.htm", "https://rcdb.com/69.htm")</f>
        <v/>
      </c>
    </row>
    <row r="136">
      <c r="A136" t="inlineStr">
        <is>
          <t>0</t>
        </is>
      </c>
      <c r="B136" t="inlineStr">
        <is>
          <t>No</t>
        </is>
      </c>
      <c r="C136" t="inlineStr">
        <is>
          <t>Woodstock Express</t>
        </is>
      </c>
      <c r="D136" t="inlineStr"/>
      <c r="E136" t="inlineStr">
        <is>
          <t>Kings Island</t>
        </is>
      </c>
      <c r="F136" t="inlineStr">
        <is>
          <t>United States</t>
        </is>
      </c>
      <c r="G136" t="inlineStr">
        <is>
          <t>Mason, Ohio</t>
        </is>
      </c>
      <c r="H136" s="1">
        <f>HYPERLINK("https://rcdb.com/72.htm", "r72")</f>
        <v/>
      </c>
      <c r="I136" t="inlineStr">
        <is>
          <t>Mason, Ohio, United States</t>
        </is>
      </c>
      <c r="J136" t="inlineStr">
        <is>
          <t>Ohio</t>
        </is>
      </c>
      <c r="K136" t="inlineStr">
        <is>
          <t>Mason</t>
        </is>
      </c>
      <c r="L136" t="inlineStr">
        <is>
          <t>Operating</t>
        </is>
      </c>
      <c r="M136" t="inlineStr">
        <is>
          <t>1972-04-29</t>
        </is>
      </c>
      <c r="N136" t="inlineStr"/>
      <c r="O136" t="inlineStr">
        <is>
          <t>Roller Coaster</t>
        </is>
      </c>
      <c r="P136" t="inlineStr">
        <is>
          <t>Family</t>
        </is>
      </c>
      <c r="Q136" t="inlineStr">
        <is>
          <t>Philadelphia Toboggan Coasters, Inc.</t>
        </is>
      </c>
      <c r="R136" t="inlineStr"/>
      <c r="S136" t="inlineStr"/>
      <c r="T136" t="inlineStr">
        <is>
          <t>1</t>
        </is>
      </c>
      <c r="U136" s="1">
        <f>HYPERLINK("https://rcdb.com/72.htm", "https://rcdb.com/72.htm")</f>
        <v/>
      </c>
    </row>
    <row r="137">
      <c r="A137" t="inlineStr">
        <is>
          <t>0</t>
        </is>
      </c>
      <c r="B137" t="inlineStr">
        <is>
          <t>No</t>
        </is>
      </c>
      <c r="C137" t="inlineStr">
        <is>
          <t>Flying Turns</t>
        </is>
      </c>
      <c r="D137" t="inlineStr"/>
      <c r="E137" t="inlineStr">
        <is>
          <t>Knoebels Amusement Park &amp; Resort</t>
        </is>
      </c>
      <c r="F137" t="inlineStr">
        <is>
          <t>United States</t>
        </is>
      </c>
      <c r="G137" t="inlineStr">
        <is>
          <t>Elysburg, Pennsylvania</t>
        </is>
      </c>
      <c r="H137" s="1">
        <f>HYPERLINK("https://rcdb.com/3458.htm", "r3458")</f>
        <v/>
      </c>
      <c r="I137" t="inlineStr">
        <is>
          <t>Elysburg, Pennsylvania, United States</t>
        </is>
      </c>
      <c r="J137" t="inlineStr">
        <is>
          <t>Pennsylvania</t>
        </is>
      </c>
      <c r="K137" t="inlineStr">
        <is>
          <t>Elysburg</t>
        </is>
      </c>
      <c r="L137" t="inlineStr">
        <is>
          <t>Operating</t>
        </is>
      </c>
      <c r="M137" t="inlineStr">
        <is>
          <t>2013-10-05</t>
        </is>
      </c>
      <c r="N137" t="inlineStr"/>
      <c r="O137" t="inlineStr">
        <is>
          <t>Roller Coaster</t>
        </is>
      </c>
      <c r="P137" t="inlineStr">
        <is>
          <t>Thrill</t>
        </is>
      </c>
      <c r="Q137" t="inlineStr"/>
      <c r="R137" t="inlineStr"/>
      <c r="S137" t="inlineStr"/>
      <c r="T137" t="inlineStr">
        <is>
          <t>1</t>
        </is>
      </c>
      <c r="U137" s="1">
        <f>HYPERLINK("https://rcdb.com/3458.htm", "https://rcdb.com/3458.htm")</f>
        <v/>
      </c>
    </row>
    <row r="138">
      <c r="A138" t="inlineStr">
        <is>
          <t>0</t>
        </is>
      </c>
      <c r="B138" t="inlineStr">
        <is>
          <t>No</t>
        </is>
      </c>
      <c r="C138" t="inlineStr">
        <is>
          <t>Phoenix</t>
        </is>
      </c>
      <c r="D138" t="inlineStr"/>
      <c r="E138" t="inlineStr">
        <is>
          <t>Knoebels Amusement Park &amp; Resort</t>
        </is>
      </c>
      <c r="F138" t="inlineStr">
        <is>
          <t>United States</t>
        </is>
      </c>
      <c r="G138" t="inlineStr">
        <is>
          <t>Elysburg, Pennsylvania</t>
        </is>
      </c>
      <c r="H138" s="1">
        <f>HYPERLINK("https://rcdb.com/143.htm", "r143")</f>
        <v/>
      </c>
      <c r="I138" t="inlineStr">
        <is>
          <t>Elysburg, Pennsylvania, United States</t>
        </is>
      </c>
      <c r="J138" t="inlineStr">
        <is>
          <t>Pennsylvania</t>
        </is>
      </c>
      <c r="K138" t="inlineStr">
        <is>
          <t>Elysburg</t>
        </is>
      </c>
      <c r="L138" t="inlineStr">
        <is>
          <t>Operating</t>
        </is>
      </c>
      <c r="M138" t="inlineStr">
        <is>
          <t>1985-06-15</t>
        </is>
      </c>
      <c r="N138" t="inlineStr"/>
      <c r="O138" t="inlineStr">
        <is>
          <t>Roller Coaster</t>
        </is>
      </c>
      <c r="P138" t="inlineStr">
        <is>
          <t>Thrill</t>
        </is>
      </c>
      <c r="Q138" t="inlineStr">
        <is>
          <t>Philadelphia Toboggan Coasters, Inc.</t>
        </is>
      </c>
      <c r="R138" t="inlineStr"/>
      <c r="S138" t="inlineStr"/>
      <c r="T138" t="inlineStr">
        <is>
          <t>1</t>
        </is>
      </c>
      <c r="U138" s="1">
        <f>HYPERLINK("https://rcdb.com/143.htm", "https://rcdb.com/143.htm")</f>
        <v/>
      </c>
    </row>
    <row r="139">
      <c r="A139" t="inlineStr">
        <is>
          <t>0</t>
        </is>
      </c>
      <c r="B139" t="inlineStr">
        <is>
          <t>No</t>
        </is>
      </c>
      <c r="C139" t="inlineStr">
        <is>
          <t>Twister</t>
        </is>
      </c>
      <c r="D139" t="inlineStr"/>
      <c r="E139" t="inlineStr">
        <is>
          <t>Knoebels Amusement Park &amp; Resort</t>
        </is>
      </c>
      <c r="F139" t="inlineStr">
        <is>
          <t>United States</t>
        </is>
      </c>
      <c r="G139" t="inlineStr">
        <is>
          <t>Elysburg, Pennsylvania</t>
        </is>
      </c>
      <c r="H139" s="1">
        <f>HYPERLINK("https://rcdb.com/546.htm", "r546")</f>
        <v/>
      </c>
      <c r="I139" t="inlineStr">
        <is>
          <t>Elysburg, Pennsylvania, United States</t>
        </is>
      </c>
      <c r="J139" t="inlineStr">
        <is>
          <t>Pennsylvania</t>
        </is>
      </c>
      <c r="K139" t="inlineStr">
        <is>
          <t>Elysburg</t>
        </is>
      </c>
      <c r="L139" t="inlineStr">
        <is>
          <t>Operating</t>
        </is>
      </c>
      <c r="M139" t="inlineStr">
        <is>
          <t>1999-07-24</t>
        </is>
      </c>
      <c r="N139" t="inlineStr"/>
      <c r="O139" t="inlineStr">
        <is>
          <t>Roller Coaster</t>
        </is>
      </c>
      <c r="P139" t="inlineStr">
        <is>
          <t>Extreme</t>
        </is>
      </c>
      <c r="Q139" t="inlineStr"/>
      <c r="R139" t="inlineStr"/>
      <c r="S139" t="inlineStr"/>
      <c r="T139" t="inlineStr">
        <is>
          <t>1</t>
        </is>
      </c>
      <c r="U139" s="1">
        <f>HYPERLINK("https://rcdb.com/546.htm", "https://rcdb.com/546.htm")</f>
        <v/>
      </c>
    </row>
    <row r="140">
      <c r="A140" t="inlineStr">
        <is>
          <t>0</t>
        </is>
      </c>
      <c r="B140" t="inlineStr">
        <is>
          <t>No</t>
        </is>
      </c>
      <c r="C140" t="inlineStr">
        <is>
          <t>GhostRider</t>
        </is>
      </c>
      <c r="D140" t="inlineStr"/>
      <c r="E140" t="inlineStr">
        <is>
          <t>Knott's Berry Farm</t>
        </is>
      </c>
      <c r="F140" t="inlineStr">
        <is>
          <t>United States</t>
        </is>
      </c>
      <c r="G140" t="inlineStr">
        <is>
          <t>Buena Park, California</t>
        </is>
      </c>
      <c r="H140" s="1">
        <f>HYPERLINK("https://rcdb.com/526.htm", "r526")</f>
        <v/>
      </c>
      <c r="I140" t="inlineStr">
        <is>
          <t>Buena Park, California, United States</t>
        </is>
      </c>
      <c r="J140" t="inlineStr">
        <is>
          <t>California</t>
        </is>
      </c>
      <c r="K140" t="inlineStr">
        <is>
          <t>Buena Park</t>
        </is>
      </c>
      <c r="L140" t="inlineStr">
        <is>
          <t>Operating</t>
        </is>
      </c>
      <c r="M140" t="inlineStr">
        <is>
          <t>1998-12-08</t>
        </is>
      </c>
      <c r="N140" t="inlineStr"/>
      <c r="O140" t="inlineStr">
        <is>
          <t>Roller Coaster</t>
        </is>
      </c>
      <c r="P140" t="inlineStr">
        <is>
          <t>Extreme</t>
        </is>
      </c>
      <c r="Q140" t="inlineStr">
        <is>
          <t>Custom Coasters International, Inc.</t>
        </is>
      </c>
      <c r="R140" t="inlineStr"/>
      <c r="S140" t="inlineStr"/>
      <c r="T140" t="inlineStr">
        <is>
          <t>1</t>
        </is>
      </c>
      <c r="U140" s="1">
        <f>HYPERLINK("https://rcdb.com/526.htm", "https://rcdb.com/526.htm")</f>
        <v/>
      </c>
    </row>
    <row r="141">
      <c r="A141" t="inlineStr">
        <is>
          <t>0</t>
        </is>
      </c>
      <c r="B141" t="inlineStr">
        <is>
          <t>No</t>
        </is>
      </c>
      <c r="C141" t="inlineStr">
        <is>
          <t>Roller Coaster</t>
        </is>
      </c>
      <c r="D141" t="inlineStr"/>
      <c r="E141" t="inlineStr">
        <is>
          <t>Lagoon</t>
        </is>
      </c>
      <c r="F141" t="inlineStr">
        <is>
          <t>United States</t>
        </is>
      </c>
      <c r="G141" t="inlineStr">
        <is>
          <t>Farmington, Utah</t>
        </is>
      </c>
      <c r="H141" s="1">
        <f>HYPERLINK("https://rcdb.com/196.htm", "r196")</f>
        <v/>
      </c>
      <c r="I141" t="inlineStr">
        <is>
          <t>Farmington, Utah, United States</t>
        </is>
      </c>
      <c r="J141" t="inlineStr">
        <is>
          <t>Utah</t>
        </is>
      </c>
      <c r="K141" t="inlineStr">
        <is>
          <t>Farmington</t>
        </is>
      </c>
      <c r="L141" t="inlineStr">
        <is>
          <t>Operating</t>
        </is>
      </c>
      <c r="M141" t="inlineStr">
        <is>
          <t>1921</t>
        </is>
      </c>
      <c r="N141" t="inlineStr"/>
      <c r="O141" t="inlineStr">
        <is>
          <t>Roller Coaster</t>
        </is>
      </c>
      <c r="P141" t="inlineStr"/>
      <c r="Q141" t="inlineStr"/>
      <c r="R141" t="inlineStr"/>
      <c r="S141" t="inlineStr"/>
      <c r="T141" t="inlineStr">
        <is>
          <t>1</t>
        </is>
      </c>
      <c r="U141" s="1">
        <f>HYPERLINK("https://rcdb.com/196.htm", "https://rcdb.com/196.htm")</f>
        <v/>
      </c>
    </row>
    <row r="142">
      <c r="A142" t="inlineStr">
        <is>
          <t>0</t>
        </is>
      </c>
      <c r="B142" t="inlineStr">
        <is>
          <t>No</t>
        </is>
      </c>
      <c r="C142" t="inlineStr">
        <is>
          <t>Boulder Dash</t>
        </is>
      </c>
      <c r="D142" t="inlineStr"/>
      <c r="E142" t="inlineStr">
        <is>
          <t>Lake Compounce</t>
        </is>
      </c>
      <c r="F142" t="inlineStr">
        <is>
          <t>United States</t>
        </is>
      </c>
      <c r="G142" t="inlineStr">
        <is>
          <t>Bristol, Connecticut</t>
        </is>
      </c>
      <c r="H142" s="1">
        <f>HYPERLINK("https://rcdb.com/602.htm", "r602")</f>
        <v/>
      </c>
      <c r="I142" t="inlineStr">
        <is>
          <t>Bristol, Connecticut, United States</t>
        </is>
      </c>
      <c r="J142" t="inlineStr">
        <is>
          <t>Connecticut</t>
        </is>
      </c>
      <c r="K142" t="inlineStr">
        <is>
          <t>Bristol</t>
        </is>
      </c>
      <c r="L142" t="inlineStr">
        <is>
          <t>Operating</t>
        </is>
      </c>
      <c r="M142" t="inlineStr">
        <is>
          <t>2000-05-21</t>
        </is>
      </c>
      <c r="N142" t="inlineStr"/>
      <c r="O142" t="inlineStr">
        <is>
          <t>Roller Coaster</t>
        </is>
      </c>
      <c r="P142" t="inlineStr">
        <is>
          <t>Extreme</t>
        </is>
      </c>
      <c r="Q142" t="inlineStr">
        <is>
          <t>Custom Coasters International, Inc.</t>
        </is>
      </c>
      <c r="R142" t="inlineStr"/>
      <c r="S142" t="inlineStr"/>
      <c r="T142" t="inlineStr">
        <is>
          <t>1</t>
        </is>
      </c>
      <c r="U142" s="1">
        <f>HYPERLINK("https://rcdb.com/602.htm", "https://rcdb.com/602.htm")</f>
        <v/>
      </c>
    </row>
    <row r="143">
      <c r="A143" t="inlineStr">
        <is>
          <t>0</t>
        </is>
      </c>
      <c r="B143" t="inlineStr">
        <is>
          <t>No</t>
        </is>
      </c>
      <c r="C143" t="inlineStr">
        <is>
          <t>Wildcat</t>
        </is>
      </c>
      <c r="D143" t="inlineStr"/>
      <c r="E143" t="inlineStr">
        <is>
          <t>Lake Compounce</t>
        </is>
      </c>
      <c r="F143" t="inlineStr">
        <is>
          <t>United States</t>
        </is>
      </c>
      <c r="G143" t="inlineStr">
        <is>
          <t>Bristol, Connecticut</t>
        </is>
      </c>
      <c r="H143" s="1">
        <f>HYPERLINK("https://rcdb.com/420.htm", "r420")</f>
        <v/>
      </c>
      <c r="I143" t="inlineStr">
        <is>
          <t>Bristol, Connecticut, United States</t>
        </is>
      </c>
      <c r="J143" t="inlineStr">
        <is>
          <t>Connecticut</t>
        </is>
      </c>
      <c r="K143" t="inlineStr">
        <is>
          <t>Bristol</t>
        </is>
      </c>
      <c r="L143" t="inlineStr">
        <is>
          <t>Operating</t>
        </is>
      </c>
      <c r="M143" t="inlineStr">
        <is>
          <t>1927</t>
        </is>
      </c>
      <c r="N143" t="inlineStr"/>
      <c r="O143" t="inlineStr">
        <is>
          <t>Roller Coaster</t>
        </is>
      </c>
      <c r="P143" t="inlineStr">
        <is>
          <t>Thrill</t>
        </is>
      </c>
      <c r="Q143" t="inlineStr">
        <is>
          <t>Philadelphia Toboggan Coasters, Inc.</t>
        </is>
      </c>
      <c r="R143" t="inlineStr"/>
      <c r="S143" t="inlineStr"/>
      <c r="T143" t="inlineStr">
        <is>
          <t>1</t>
        </is>
      </c>
      <c r="U143" s="1">
        <f>HYPERLINK("https://rcdb.com/420.htm", "https://rcdb.com/420.htm")</f>
        <v/>
      </c>
    </row>
    <row r="144">
      <c r="A144" t="inlineStr">
        <is>
          <t>0</t>
        </is>
      </c>
      <c r="B144" t="inlineStr">
        <is>
          <t>No</t>
        </is>
      </c>
      <c r="C144" t="inlineStr">
        <is>
          <t>Cannon Ball</t>
        </is>
      </c>
      <c r="D144" t="inlineStr"/>
      <c r="E144" t="inlineStr">
        <is>
          <t>Lake Winnepesaukah</t>
        </is>
      </c>
      <c r="F144" t="inlineStr">
        <is>
          <t>United States</t>
        </is>
      </c>
      <c r="G144" t="inlineStr">
        <is>
          <t>Rossville, Georgia</t>
        </is>
      </c>
      <c r="H144" s="1">
        <f>HYPERLINK("https://rcdb.com/348.htm", "r348")</f>
        <v/>
      </c>
      <c r="I144" t="inlineStr">
        <is>
          <t>Rossville, Georgia, United States</t>
        </is>
      </c>
      <c r="J144" t="inlineStr">
        <is>
          <t>Georgia</t>
        </is>
      </c>
      <c r="K144" t="inlineStr">
        <is>
          <t>Rossville</t>
        </is>
      </c>
      <c r="L144" t="inlineStr">
        <is>
          <t>Operating</t>
        </is>
      </c>
      <c r="M144" t="inlineStr">
        <is>
          <t>1967</t>
        </is>
      </c>
      <c r="N144" t="inlineStr"/>
      <c r="O144" t="inlineStr">
        <is>
          <t>Roller Coaster</t>
        </is>
      </c>
      <c r="P144" t="inlineStr">
        <is>
          <t>Thrill</t>
        </is>
      </c>
      <c r="Q144" t="inlineStr">
        <is>
          <t>Philadelphia Toboggan Coasters, Inc.</t>
        </is>
      </c>
      <c r="R144" t="inlineStr"/>
      <c r="S144" t="inlineStr"/>
      <c r="T144" t="inlineStr">
        <is>
          <t>1</t>
        </is>
      </c>
      <c r="U144" s="1">
        <f>HYPERLINK("https://rcdb.com/348.htm", "https://rcdb.com/348.htm")</f>
        <v/>
      </c>
    </row>
    <row r="145">
      <c r="A145" t="inlineStr">
        <is>
          <t>0</t>
        </is>
      </c>
      <c r="B145" t="inlineStr">
        <is>
          <t>No</t>
        </is>
      </c>
      <c r="C145" t="inlineStr">
        <is>
          <t>Skyliner</t>
        </is>
      </c>
      <c r="D145" t="inlineStr"/>
      <c r="E145" t="inlineStr">
        <is>
          <t>Lakemont Park</t>
        </is>
      </c>
      <c r="F145" t="inlineStr">
        <is>
          <t>United States</t>
        </is>
      </c>
      <c r="G145" t="inlineStr">
        <is>
          <t>Altoona, Pennsylvania</t>
        </is>
      </c>
      <c r="H145" s="1">
        <f>HYPERLINK("https://rcdb.com/246.htm", "r246")</f>
        <v/>
      </c>
      <c r="I145" t="inlineStr">
        <is>
          <t>Altoona, Pennsylvania, United States</t>
        </is>
      </c>
      <c r="J145" t="inlineStr">
        <is>
          <t>Pennsylvania</t>
        </is>
      </c>
      <c r="K145" t="inlineStr">
        <is>
          <t>Altoona</t>
        </is>
      </c>
      <c r="L145" t="inlineStr">
        <is>
          <t>Operating</t>
        </is>
      </c>
      <c r="M145" t="inlineStr">
        <is>
          <t>1987</t>
        </is>
      </c>
      <c r="N145" t="inlineStr"/>
      <c r="O145" t="inlineStr">
        <is>
          <t>Roller Coaster</t>
        </is>
      </c>
      <c r="P145" t="inlineStr">
        <is>
          <t>Thrill</t>
        </is>
      </c>
      <c r="Q145" t="inlineStr">
        <is>
          <t>Philadelphia Toboggan Coasters, Inc.</t>
        </is>
      </c>
      <c r="R145" t="inlineStr"/>
      <c r="S145" t="inlineStr"/>
      <c r="T145" t="inlineStr">
        <is>
          <t>1</t>
        </is>
      </c>
      <c r="U145" s="1">
        <f>HYPERLINK("https://rcdb.com/246.htm", "https://rcdb.com/246.htm")</f>
        <v/>
      </c>
    </row>
    <row r="146">
      <c r="A146" t="inlineStr">
        <is>
          <t>0</t>
        </is>
      </c>
      <c r="B146" t="inlineStr">
        <is>
          <t>No</t>
        </is>
      </c>
      <c r="C146" t="inlineStr">
        <is>
          <t>Cyclone</t>
        </is>
      </c>
      <c r="D146" t="inlineStr"/>
      <c r="E146" t="inlineStr">
        <is>
          <t>Lakeside Amusement Park</t>
        </is>
      </c>
      <c r="F146" t="inlineStr">
        <is>
          <t>United States</t>
        </is>
      </c>
      <c r="G146" t="inlineStr">
        <is>
          <t>Denver, Colorado</t>
        </is>
      </c>
      <c r="H146" s="1">
        <f>HYPERLINK("https://rcdb.com/211.htm", "r211")</f>
        <v/>
      </c>
      <c r="I146" t="inlineStr">
        <is>
          <t>Denver, Colorado, United States</t>
        </is>
      </c>
      <c r="J146" t="inlineStr">
        <is>
          <t>Colorado</t>
        </is>
      </c>
      <c r="K146" t="inlineStr">
        <is>
          <t>Denver</t>
        </is>
      </c>
      <c r="L146" t="inlineStr">
        <is>
          <t>Operating</t>
        </is>
      </c>
      <c r="M146" t="inlineStr">
        <is>
          <t>1940-05-17</t>
        </is>
      </c>
      <c r="N146" t="inlineStr"/>
      <c r="O146" t="inlineStr">
        <is>
          <t>Roller Coaster</t>
        </is>
      </c>
      <c r="P146" t="inlineStr">
        <is>
          <t>Thrill</t>
        </is>
      </c>
      <c r="Q146" t="inlineStr"/>
      <c r="R146" t="inlineStr"/>
      <c r="S146" t="inlineStr"/>
      <c r="T146" t="inlineStr">
        <is>
          <t>1</t>
        </is>
      </c>
      <c r="U146" s="1">
        <f>HYPERLINK("https://rcdb.com/211.htm", "https://rcdb.com/211.htm")</f>
        <v/>
      </c>
    </row>
    <row r="147">
      <c r="A147" t="inlineStr">
        <is>
          <t>0</t>
        </is>
      </c>
      <c r="B147" t="inlineStr">
        <is>
          <t>No</t>
        </is>
      </c>
      <c r="C147" t="inlineStr">
        <is>
          <t>Coastersaurus</t>
        </is>
      </c>
      <c r="D147" t="inlineStr"/>
      <c r="E147" t="inlineStr">
        <is>
          <t>Legoland Florida</t>
        </is>
      </c>
      <c r="F147" t="inlineStr">
        <is>
          <t>United States</t>
        </is>
      </c>
      <c r="G147" t="inlineStr">
        <is>
          <t>Winter Haven, Florida</t>
        </is>
      </c>
      <c r="H147" s="1">
        <f>HYPERLINK("https://rcdb.com/2746.htm", "r2746")</f>
        <v/>
      </c>
      <c r="I147" t="inlineStr">
        <is>
          <t>Winter Haven, Florida, United States</t>
        </is>
      </c>
      <c r="J147" t="inlineStr">
        <is>
          <t>Florida</t>
        </is>
      </c>
      <c r="K147" t="inlineStr">
        <is>
          <t>Winter Haven</t>
        </is>
      </c>
      <c r="L147" t="inlineStr">
        <is>
          <t>Operating</t>
        </is>
      </c>
      <c r="M147" t="inlineStr">
        <is>
          <t>2004-11-26</t>
        </is>
      </c>
      <c r="N147" t="inlineStr"/>
      <c r="O147" t="inlineStr">
        <is>
          <t>Roller Coaster</t>
        </is>
      </c>
      <c r="P147" t="inlineStr">
        <is>
          <t>Family</t>
        </is>
      </c>
      <c r="Q147" t="inlineStr">
        <is>
          <t>Martin &amp; Vleminckx</t>
        </is>
      </c>
      <c r="R147" t="inlineStr">
        <is>
          <t>All Models</t>
        </is>
      </c>
      <c r="S147" t="inlineStr">
        <is>
          <t>40' Junior Coaster</t>
        </is>
      </c>
      <c r="T147" t="inlineStr">
        <is>
          <t>1</t>
        </is>
      </c>
      <c r="U147" s="1">
        <f>HYPERLINK("https://rcdb.com/2746.htm", "https://rcdb.com/2746.htm")</f>
        <v/>
      </c>
    </row>
    <row r="148">
      <c r="A148" t="inlineStr">
        <is>
          <t>0</t>
        </is>
      </c>
      <c r="B148" t="inlineStr">
        <is>
          <t>No</t>
        </is>
      </c>
      <c r="C148" t="inlineStr">
        <is>
          <t>Meteor</t>
        </is>
      </c>
      <c r="D148" t="inlineStr"/>
      <c r="E148" t="inlineStr">
        <is>
          <t>Little Amerricka</t>
        </is>
      </c>
      <c r="F148" t="inlineStr">
        <is>
          <t>United States</t>
        </is>
      </c>
      <c r="G148" t="inlineStr">
        <is>
          <t>Marshall, Wisconsin</t>
        </is>
      </c>
      <c r="H148" s="1">
        <f>HYPERLINK("https://rcdb.com/2570.htm", "r2570")</f>
        <v/>
      </c>
      <c r="I148" t="inlineStr">
        <is>
          <t>Marshall, Wisconsin, United States</t>
        </is>
      </c>
      <c r="J148" t="inlineStr">
        <is>
          <t>Wisconsin</t>
        </is>
      </c>
      <c r="K148" t="inlineStr">
        <is>
          <t>Marshall</t>
        </is>
      </c>
      <c r="L148" t="inlineStr">
        <is>
          <t>Operating</t>
        </is>
      </c>
      <c r="M148" t="inlineStr">
        <is>
          <t>2007-08-08</t>
        </is>
      </c>
      <c r="N148" t="inlineStr"/>
      <c r="O148" t="inlineStr">
        <is>
          <t>Roller Coaster</t>
        </is>
      </c>
      <c r="P148" t="inlineStr">
        <is>
          <t>Family</t>
        </is>
      </c>
      <c r="Q148" t="inlineStr">
        <is>
          <t>Philadelphia Toboggan Coasters, Inc.</t>
        </is>
      </c>
      <c r="R148" t="inlineStr">
        <is>
          <t>All Models</t>
        </is>
      </c>
      <c r="S148" t="inlineStr">
        <is>
          <t>Junior Coaster</t>
        </is>
      </c>
      <c r="T148" t="inlineStr">
        <is>
          <t>1</t>
        </is>
      </c>
      <c r="U148" s="1">
        <f>HYPERLINK("https://rcdb.com/2570.htm", "https://rcdb.com/2570.htm")</f>
        <v/>
      </c>
    </row>
    <row r="149">
      <c r="A149" t="inlineStr">
        <is>
          <t>0</t>
        </is>
      </c>
      <c r="B149" t="inlineStr">
        <is>
          <t>No</t>
        </is>
      </c>
      <c r="C149" t="inlineStr">
        <is>
          <t>Cyclone</t>
        </is>
      </c>
      <c r="D149" t="inlineStr"/>
      <c r="E149" t="inlineStr">
        <is>
          <t>Luna Park</t>
        </is>
      </c>
      <c r="F149" t="inlineStr">
        <is>
          <t>United States</t>
        </is>
      </c>
      <c r="G149" t="inlineStr">
        <is>
          <t>Brooklyn, New York</t>
        </is>
      </c>
      <c r="H149" s="1">
        <f>HYPERLINK("https://rcdb.com/222.htm", "r222")</f>
        <v/>
      </c>
      <c r="I149" t="inlineStr">
        <is>
          <t>Brooklyn, New York, United States</t>
        </is>
      </c>
      <c r="J149" t="inlineStr">
        <is>
          <t>New York</t>
        </is>
      </c>
      <c r="K149" t="inlineStr">
        <is>
          <t>Brooklyn</t>
        </is>
      </c>
      <c r="L149" t="inlineStr">
        <is>
          <t>Operating</t>
        </is>
      </c>
      <c r="M149" t="inlineStr">
        <is>
          <t>1927-06-26</t>
        </is>
      </c>
      <c r="N149" t="inlineStr"/>
      <c r="O149" t="inlineStr">
        <is>
          <t>Roller Coaster</t>
        </is>
      </c>
      <c r="P149" t="inlineStr"/>
      <c r="Q149" t="inlineStr"/>
      <c r="R149" t="inlineStr"/>
      <c r="S149" t="inlineStr"/>
      <c r="T149" t="inlineStr">
        <is>
          <t>1</t>
        </is>
      </c>
      <c r="U149" s="1">
        <f>HYPERLINK("https://rcdb.com/222.htm", "https://rcdb.com/222.htm")</f>
        <v/>
      </c>
    </row>
    <row r="150">
      <c r="A150" t="inlineStr">
        <is>
          <t>0</t>
        </is>
      </c>
      <c r="B150" t="inlineStr">
        <is>
          <t>No</t>
        </is>
      </c>
      <c r="C150" t="inlineStr">
        <is>
          <t>Arkansas Twister</t>
        </is>
      </c>
      <c r="D150" t="inlineStr"/>
      <c r="E150" t="inlineStr">
        <is>
          <t>Magic Springs Theme and Water Park</t>
        </is>
      </c>
      <c r="F150" t="inlineStr">
        <is>
          <t>United States</t>
        </is>
      </c>
      <c r="G150" t="inlineStr">
        <is>
          <t>Hot Springs, Arkansas</t>
        </is>
      </c>
      <c r="H150" s="1">
        <f>HYPERLINK("https://rcdb.com/418.htm", "r418")</f>
        <v/>
      </c>
      <c r="I150" t="inlineStr">
        <is>
          <t>Hot Springs, Arkansas, United States</t>
        </is>
      </c>
      <c r="J150" t="inlineStr">
        <is>
          <t>Arkansas</t>
        </is>
      </c>
      <c r="K150" t="inlineStr">
        <is>
          <t>Hot Springs</t>
        </is>
      </c>
      <c r="L150" t="inlineStr">
        <is>
          <t>Operating</t>
        </is>
      </c>
      <c r="M150" t="inlineStr">
        <is>
          <t>1992-05-30</t>
        </is>
      </c>
      <c r="N150" t="inlineStr"/>
      <c r="O150" t="inlineStr">
        <is>
          <t>Roller Coaster</t>
        </is>
      </c>
      <c r="P150" t="inlineStr">
        <is>
          <t>Extreme</t>
        </is>
      </c>
      <c r="Q150" t="inlineStr">
        <is>
          <t>Michael Black and Associates</t>
        </is>
      </c>
      <c r="R150" t="inlineStr"/>
      <c r="S150" t="inlineStr"/>
      <c r="T150" t="inlineStr">
        <is>
          <t>1</t>
        </is>
      </c>
      <c r="U150" s="1">
        <f>HYPERLINK("https://rcdb.com/418.htm", "https://rcdb.com/418.htm")</f>
        <v/>
      </c>
    </row>
    <row r="151">
      <c r="A151" t="inlineStr">
        <is>
          <t>0</t>
        </is>
      </c>
      <c r="B151" t="inlineStr">
        <is>
          <t>No</t>
        </is>
      </c>
      <c r="C151" t="inlineStr">
        <is>
          <t>Shivering Timbers</t>
        </is>
      </c>
      <c r="D151" t="inlineStr"/>
      <c r="E151" t="inlineStr">
        <is>
          <t>Michigan's Adventure</t>
        </is>
      </c>
      <c r="F151" t="inlineStr">
        <is>
          <t>United States</t>
        </is>
      </c>
      <c r="G151" t="inlineStr">
        <is>
          <t>Muskegon, Michigan</t>
        </is>
      </c>
      <c r="H151" s="1">
        <f>HYPERLINK("https://rcdb.com/478.htm", "r478")</f>
        <v/>
      </c>
      <c r="I151" t="inlineStr">
        <is>
          <t>Muskegon, Michigan, United States</t>
        </is>
      </c>
      <c r="J151" t="inlineStr">
        <is>
          <t>Michigan</t>
        </is>
      </c>
      <c r="K151" t="inlineStr">
        <is>
          <t>Muskegon</t>
        </is>
      </c>
      <c r="L151" t="inlineStr">
        <is>
          <t>Operating</t>
        </is>
      </c>
      <c r="M151" t="inlineStr">
        <is>
          <t>1998</t>
        </is>
      </c>
      <c r="N151" t="inlineStr"/>
      <c r="O151" t="inlineStr">
        <is>
          <t>Roller Coaster</t>
        </is>
      </c>
      <c r="P151" t="inlineStr">
        <is>
          <t>Extreme</t>
        </is>
      </c>
      <c r="Q151" t="inlineStr">
        <is>
          <t>Custom Coasters International, Inc.</t>
        </is>
      </c>
      <c r="R151" t="inlineStr"/>
      <c r="S151" t="inlineStr"/>
      <c r="T151" t="inlineStr">
        <is>
          <t>1</t>
        </is>
      </c>
      <c r="U151" s="1">
        <f>HYPERLINK("https://rcdb.com/478.htm", "https://rcdb.com/478.htm")</f>
        <v/>
      </c>
    </row>
    <row r="152">
      <c r="A152" t="inlineStr">
        <is>
          <t>0</t>
        </is>
      </c>
      <c r="B152" t="inlineStr">
        <is>
          <t>No</t>
        </is>
      </c>
      <c r="C152" t="inlineStr">
        <is>
          <t>Wolverine Wildcat</t>
        </is>
      </c>
      <c r="D152" t="inlineStr"/>
      <c r="E152" t="inlineStr">
        <is>
          <t>Michigan's Adventure</t>
        </is>
      </c>
      <c r="F152" t="inlineStr">
        <is>
          <t>United States</t>
        </is>
      </c>
      <c r="G152" t="inlineStr">
        <is>
          <t>Muskegon, Michigan</t>
        </is>
      </c>
      <c r="H152" s="1">
        <f>HYPERLINK("https://rcdb.com/219.htm", "r219")</f>
        <v/>
      </c>
      <c r="I152" t="inlineStr">
        <is>
          <t>Muskegon, Michigan, United States</t>
        </is>
      </c>
      <c r="J152" t="inlineStr">
        <is>
          <t>Michigan</t>
        </is>
      </c>
      <c r="K152" t="inlineStr">
        <is>
          <t>Muskegon</t>
        </is>
      </c>
      <c r="L152" t="inlineStr">
        <is>
          <t>Operating</t>
        </is>
      </c>
      <c r="M152" t="inlineStr">
        <is>
          <t>1988-05-14</t>
        </is>
      </c>
      <c r="N152" t="inlineStr"/>
      <c r="O152" t="inlineStr">
        <is>
          <t>Roller Coaster</t>
        </is>
      </c>
      <c r="P152" t="inlineStr">
        <is>
          <t>Extreme</t>
        </is>
      </c>
      <c r="Q152" t="inlineStr">
        <is>
          <t>Dinn Corporation</t>
        </is>
      </c>
      <c r="R152" t="inlineStr"/>
      <c r="S152" t="inlineStr"/>
      <c r="T152" t="inlineStr">
        <is>
          <t>1</t>
        </is>
      </c>
      <c r="U152" s="1">
        <f>HYPERLINK("https://rcdb.com/219.htm", "https://rcdb.com/219.htm")</f>
        <v/>
      </c>
    </row>
    <row r="153">
      <c r="A153" t="inlineStr">
        <is>
          <t>0</t>
        </is>
      </c>
      <c r="B153" t="inlineStr">
        <is>
          <t>No</t>
        </is>
      </c>
      <c r="C153" t="inlineStr">
        <is>
          <t>Zach's Zoomer</t>
        </is>
      </c>
      <c r="D153" t="inlineStr"/>
      <c r="E153" t="inlineStr">
        <is>
          <t>Michigan's Adventure</t>
        </is>
      </c>
      <c r="F153" t="inlineStr">
        <is>
          <t>United States</t>
        </is>
      </c>
      <c r="G153" t="inlineStr">
        <is>
          <t>Muskegon, Michigan</t>
        </is>
      </c>
      <c r="H153" s="1">
        <f>HYPERLINK("https://rcdb.com/415.htm", "r415")</f>
        <v/>
      </c>
      <c r="I153" t="inlineStr">
        <is>
          <t>Muskegon, Michigan, United States</t>
        </is>
      </c>
      <c r="J153" t="inlineStr">
        <is>
          <t>Michigan</t>
        </is>
      </c>
      <c r="K153" t="inlineStr">
        <is>
          <t>Muskegon</t>
        </is>
      </c>
      <c r="L153" t="inlineStr">
        <is>
          <t>Operating</t>
        </is>
      </c>
      <c r="M153" t="inlineStr">
        <is>
          <t>1994-07-22</t>
        </is>
      </c>
      <c r="N153" t="inlineStr"/>
      <c r="O153" t="inlineStr">
        <is>
          <t>Roller Coaster</t>
        </is>
      </c>
      <c r="P153" t="inlineStr">
        <is>
          <t>Family</t>
        </is>
      </c>
      <c r="Q153" t="inlineStr">
        <is>
          <t>Custom Coasters International, Inc.</t>
        </is>
      </c>
      <c r="R153" t="inlineStr"/>
      <c r="S153" t="inlineStr"/>
      <c r="T153" t="inlineStr">
        <is>
          <t>1</t>
        </is>
      </c>
      <c r="U153" s="1">
        <f>HYPERLINK("https://rcdb.com/415.htm", "https://rcdb.com/415.htm")</f>
        <v/>
      </c>
    </row>
    <row r="154">
      <c r="A154" t="inlineStr">
        <is>
          <t>0</t>
        </is>
      </c>
      <c r="B154" t="inlineStr">
        <is>
          <t>No</t>
        </is>
      </c>
      <c r="C154" t="inlineStr">
        <is>
          <t>Great White</t>
        </is>
      </c>
      <c r="D154" t="inlineStr"/>
      <c r="E154" t="inlineStr">
        <is>
          <t>Morey's Piers</t>
        </is>
      </c>
      <c r="F154" t="inlineStr">
        <is>
          <t>United States</t>
        </is>
      </c>
      <c r="G154" t="inlineStr">
        <is>
          <t>Wildwood, New Jersey</t>
        </is>
      </c>
      <c r="H154" s="1">
        <f>HYPERLINK("https://rcdb.com/408.htm", "r408")</f>
        <v/>
      </c>
      <c r="I154" t="inlineStr">
        <is>
          <t>Wildwood, New Jersey, United States</t>
        </is>
      </c>
      <c r="J154" t="inlineStr">
        <is>
          <t>New Jersey</t>
        </is>
      </c>
      <c r="K154" t="inlineStr">
        <is>
          <t>Wildwood</t>
        </is>
      </c>
      <c r="L154" t="inlineStr">
        <is>
          <t>Operating</t>
        </is>
      </c>
      <c r="M154" t="inlineStr">
        <is>
          <t>1996</t>
        </is>
      </c>
      <c r="N154" t="inlineStr"/>
      <c r="O154" t="inlineStr">
        <is>
          <t>Roller Coaster</t>
        </is>
      </c>
      <c r="P154" t="inlineStr">
        <is>
          <t>Extreme</t>
        </is>
      </c>
      <c r="Q154" t="inlineStr">
        <is>
          <t>Custom Coasters International, Inc.</t>
        </is>
      </c>
      <c r="R154" t="inlineStr"/>
      <c r="S154" t="inlineStr"/>
      <c r="T154" t="inlineStr">
        <is>
          <t>1</t>
        </is>
      </c>
      <c r="U154" s="1">
        <f>HYPERLINK("https://rcdb.com/408.htm", "https://rcdb.com/408.htm")</f>
        <v/>
      </c>
    </row>
    <row r="155">
      <c r="A155" t="inlineStr">
        <is>
          <t>0</t>
        </is>
      </c>
      <c r="B155" t="inlineStr">
        <is>
          <t>No</t>
        </is>
      </c>
      <c r="C155" t="inlineStr">
        <is>
          <t>Cyclops</t>
        </is>
      </c>
      <c r="D155" t="inlineStr"/>
      <c r="E155" t="inlineStr">
        <is>
          <t>Mt. Olympus Water &amp; Theme Park</t>
        </is>
      </c>
      <c r="F155" t="inlineStr">
        <is>
          <t>United States</t>
        </is>
      </c>
      <c r="G155" t="inlineStr">
        <is>
          <t>Wisconsin Dells, Wisconsin</t>
        </is>
      </c>
      <c r="H155" s="1">
        <f>HYPERLINK("https://rcdb.com/161.htm", "r161")</f>
        <v/>
      </c>
      <c r="I155" t="inlineStr">
        <is>
          <t>Wisconsin Dells, Wisconsin, United States</t>
        </is>
      </c>
      <c r="J155" t="inlineStr">
        <is>
          <t>Wisconsin</t>
        </is>
      </c>
      <c r="K155" t="inlineStr">
        <is>
          <t>Wisconsin Dells</t>
        </is>
      </c>
      <c r="L155" t="inlineStr">
        <is>
          <t>Operating</t>
        </is>
      </c>
      <c r="M155" t="inlineStr">
        <is>
          <t>1995</t>
        </is>
      </c>
      <c r="N155" t="inlineStr"/>
      <c r="O155" t="inlineStr">
        <is>
          <t>Roller Coaster</t>
        </is>
      </c>
      <c r="P155" t="inlineStr">
        <is>
          <t>Extreme</t>
        </is>
      </c>
      <c r="Q155" t="inlineStr">
        <is>
          <t>Custom Coasters International, Inc.</t>
        </is>
      </c>
      <c r="R155" t="inlineStr"/>
      <c r="S155" t="inlineStr"/>
      <c r="T155" t="inlineStr">
        <is>
          <t>1</t>
        </is>
      </c>
      <c r="U155" s="1">
        <f>HYPERLINK("https://rcdb.com/161.htm", "https://rcdb.com/161.htm")</f>
        <v/>
      </c>
    </row>
    <row r="156">
      <c r="A156" t="inlineStr">
        <is>
          <t>0</t>
        </is>
      </c>
      <c r="B156" t="inlineStr">
        <is>
          <t>No</t>
        </is>
      </c>
      <c r="C156" t="inlineStr">
        <is>
          <t>Hades 360</t>
        </is>
      </c>
      <c r="D156" t="inlineStr"/>
      <c r="E156" t="inlineStr">
        <is>
          <t>Mt. Olympus Water &amp; Theme Park</t>
        </is>
      </c>
      <c r="F156" t="inlineStr">
        <is>
          <t>United States</t>
        </is>
      </c>
      <c r="G156" t="inlineStr">
        <is>
          <t>Wisconsin Dells, Wisconsin</t>
        </is>
      </c>
      <c r="H156" s="1">
        <f>HYPERLINK("https://rcdb.com/2667.htm", "r2667")</f>
        <v/>
      </c>
      <c r="I156" t="inlineStr">
        <is>
          <t>Wisconsin Dells, Wisconsin, United States</t>
        </is>
      </c>
      <c r="J156" t="inlineStr">
        <is>
          <t>Wisconsin</t>
        </is>
      </c>
      <c r="K156" t="inlineStr">
        <is>
          <t>Wisconsin Dells</t>
        </is>
      </c>
      <c r="L156" t="inlineStr">
        <is>
          <t>Operating</t>
        </is>
      </c>
      <c r="M156" t="inlineStr">
        <is>
          <t>2005-05-14</t>
        </is>
      </c>
      <c r="N156" t="inlineStr"/>
      <c r="O156" t="inlineStr">
        <is>
          <t>Roller Coaster</t>
        </is>
      </c>
      <c r="P156" t="inlineStr">
        <is>
          <t>Extreme</t>
        </is>
      </c>
      <c r="Q156" t="inlineStr"/>
      <c r="R156" t="inlineStr"/>
      <c r="S156" t="inlineStr"/>
      <c r="T156" t="inlineStr">
        <is>
          <t>1</t>
        </is>
      </c>
      <c r="U156" s="1">
        <f>HYPERLINK("https://rcdb.com/2667.htm", "https://rcdb.com/2667.htm")</f>
        <v/>
      </c>
    </row>
    <row r="157">
      <c r="A157" t="inlineStr">
        <is>
          <t>0</t>
        </is>
      </c>
      <c r="B157" t="inlineStr">
        <is>
          <t>No</t>
        </is>
      </c>
      <c r="C157" t="inlineStr">
        <is>
          <t>Pegasus</t>
        </is>
      </c>
      <c r="D157" t="inlineStr"/>
      <c r="E157" t="inlineStr">
        <is>
          <t>Mt. Olympus Water &amp; Theme Park</t>
        </is>
      </c>
      <c r="F157" t="inlineStr">
        <is>
          <t>United States</t>
        </is>
      </c>
      <c r="G157" t="inlineStr">
        <is>
          <t>Wisconsin Dells, Wisconsin</t>
        </is>
      </c>
      <c r="H157" s="1">
        <f>HYPERLINK("https://rcdb.com/279.htm", "r279")</f>
        <v/>
      </c>
      <c r="I157" t="inlineStr">
        <is>
          <t>Wisconsin Dells, Wisconsin, United States</t>
        </is>
      </c>
      <c r="J157" t="inlineStr">
        <is>
          <t>Wisconsin</t>
        </is>
      </c>
      <c r="K157" t="inlineStr">
        <is>
          <t>Wisconsin Dells</t>
        </is>
      </c>
      <c r="L157" t="inlineStr">
        <is>
          <t>Operating</t>
        </is>
      </c>
      <c r="M157" t="inlineStr">
        <is>
          <t>1996</t>
        </is>
      </c>
      <c r="N157" t="inlineStr"/>
      <c r="O157" t="inlineStr">
        <is>
          <t>Roller Coaster</t>
        </is>
      </c>
      <c r="P157" t="inlineStr">
        <is>
          <t>Family</t>
        </is>
      </c>
      <c r="Q157" t="inlineStr">
        <is>
          <t>Custom Coasters International, Inc.</t>
        </is>
      </c>
      <c r="R157" t="inlineStr"/>
      <c r="S157" t="inlineStr"/>
      <c r="T157" t="inlineStr">
        <is>
          <t>1</t>
        </is>
      </c>
      <c r="U157" s="1">
        <f>HYPERLINK("https://rcdb.com/279.htm", "https://rcdb.com/279.htm")</f>
        <v/>
      </c>
    </row>
    <row r="158">
      <c r="A158" t="inlineStr">
        <is>
          <t>0</t>
        </is>
      </c>
      <c r="B158" t="inlineStr">
        <is>
          <t>No</t>
        </is>
      </c>
      <c r="C158" t="inlineStr">
        <is>
          <t>Zeus</t>
        </is>
      </c>
      <c r="D158" t="inlineStr"/>
      <c r="E158" t="inlineStr">
        <is>
          <t>Mt. Olympus Water &amp; Theme Park</t>
        </is>
      </c>
      <c r="F158" t="inlineStr">
        <is>
          <t>United States</t>
        </is>
      </c>
      <c r="G158" t="inlineStr">
        <is>
          <t>Wisconsin Dells, Wisconsin</t>
        </is>
      </c>
      <c r="H158" s="1">
        <f>HYPERLINK("https://rcdb.com/280.htm", "r280")</f>
        <v/>
      </c>
      <c r="I158" t="inlineStr">
        <is>
          <t>Wisconsin Dells, Wisconsin, United States</t>
        </is>
      </c>
      <c r="J158" t="inlineStr">
        <is>
          <t>Wisconsin</t>
        </is>
      </c>
      <c r="K158" t="inlineStr">
        <is>
          <t>Wisconsin Dells</t>
        </is>
      </c>
      <c r="L158" t="inlineStr">
        <is>
          <t>Operating</t>
        </is>
      </c>
      <c r="M158" t="inlineStr">
        <is>
          <t>1997-06-07</t>
        </is>
      </c>
      <c r="N158" t="inlineStr"/>
      <c r="O158" t="inlineStr">
        <is>
          <t>Roller Coaster</t>
        </is>
      </c>
      <c r="P158" t="inlineStr">
        <is>
          <t>Extreme</t>
        </is>
      </c>
      <c r="Q158" t="inlineStr">
        <is>
          <t>Custom Coasters International, Inc.</t>
        </is>
      </c>
      <c r="R158" t="inlineStr"/>
      <c r="S158" t="inlineStr"/>
      <c r="T158" t="inlineStr">
        <is>
          <t>1</t>
        </is>
      </c>
      <c r="U158" s="1">
        <f>HYPERLINK("https://rcdb.com/280.htm", "https://rcdb.com/280.htm")</f>
        <v/>
      </c>
    </row>
    <row r="159">
      <c r="A159" t="inlineStr">
        <is>
          <t>0</t>
        </is>
      </c>
      <c r="B159" t="inlineStr">
        <is>
          <t>No</t>
        </is>
      </c>
      <c r="C159" t="inlineStr">
        <is>
          <t>Dragon Coaster</t>
        </is>
      </c>
      <c r="D159" t="inlineStr"/>
      <c r="E159" t="inlineStr">
        <is>
          <t>Playland Park</t>
        </is>
      </c>
      <c r="F159" t="inlineStr">
        <is>
          <t>United States</t>
        </is>
      </c>
      <c r="G159" t="inlineStr">
        <is>
          <t>Rye, New York</t>
        </is>
      </c>
      <c r="H159" s="1">
        <f>HYPERLINK("https://rcdb.com/231.htm", "r231")</f>
        <v/>
      </c>
      <c r="I159" t="inlineStr">
        <is>
          <t>Rye, New York, United States</t>
        </is>
      </c>
      <c r="J159" t="inlineStr">
        <is>
          <t>New York</t>
        </is>
      </c>
      <c r="K159" t="inlineStr">
        <is>
          <t>Rye</t>
        </is>
      </c>
      <c r="L159" t="inlineStr">
        <is>
          <t>Operating</t>
        </is>
      </c>
      <c r="M159" t="inlineStr">
        <is>
          <t>1929</t>
        </is>
      </c>
      <c r="N159" t="inlineStr"/>
      <c r="O159" t="inlineStr">
        <is>
          <t>Roller Coaster</t>
        </is>
      </c>
      <c r="P159" t="inlineStr"/>
      <c r="Q159" t="inlineStr"/>
      <c r="R159" t="inlineStr"/>
      <c r="S159" t="inlineStr"/>
      <c r="T159" t="inlineStr">
        <is>
          <t>1</t>
        </is>
      </c>
      <c r="U159" s="1">
        <f>HYPERLINK("https://rcdb.com/231.htm", "https://rcdb.com/231.htm")</f>
        <v/>
      </c>
    </row>
    <row r="160">
      <c r="A160" t="inlineStr">
        <is>
          <t>0</t>
        </is>
      </c>
      <c r="B160" t="inlineStr">
        <is>
          <t>No</t>
        </is>
      </c>
      <c r="C160" t="inlineStr">
        <is>
          <t>Kiddy Coaster</t>
        </is>
      </c>
      <c r="D160" t="inlineStr"/>
      <c r="E160" t="inlineStr">
        <is>
          <t>Playland Park</t>
        </is>
      </c>
      <c r="F160" t="inlineStr">
        <is>
          <t>United States</t>
        </is>
      </c>
      <c r="G160" t="inlineStr">
        <is>
          <t>Rye, New York</t>
        </is>
      </c>
      <c r="H160" s="1">
        <f>HYPERLINK("https://rcdb.com/232.htm", "r232")</f>
        <v/>
      </c>
      <c r="I160" t="inlineStr">
        <is>
          <t>Rye, New York, United States</t>
        </is>
      </c>
      <c r="J160" t="inlineStr">
        <is>
          <t>New York</t>
        </is>
      </c>
      <c r="K160" t="inlineStr">
        <is>
          <t>Rye</t>
        </is>
      </c>
      <c r="L160" t="inlineStr">
        <is>
          <t>Operating</t>
        </is>
      </c>
      <c r="M160" t="inlineStr">
        <is>
          <t>1928</t>
        </is>
      </c>
      <c r="N160" t="inlineStr"/>
      <c r="O160" t="inlineStr">
        <is>
          <t>Roller Coaster</t>
        </is>
      </c>
      <c r="P160" t="inlineStr">
        <is>
          <t>Family</t>
        </is>
      </c>
      <c r="Q160" t="inlineStr"/>
      <c r="R160" t="inlineStr"/>
      <c r="S160" t="inlineStr"/>
      <c r="T160" t="inlineStr">
        <is>
          <t>1</t>
        </is>
      </c>
      <c r="U160" s="1">
        <f>HYPERLINK("https://rcdb.com/232.htm", "https://rcdb.com/232.htm")</f>
        <v/>
      </c>
    </row>
    <row r="161">
      <c r="A161" t="inlineStr">
        <is>
          <t>0</t>
        </is>
      </c>
      <c r="B161" t="inlineStr">
        <is>
          <t>No</t>
        </is>
      </c>
      <c r="C161" t="inlineStr">
        <is>
          <t>Wooden Warrior</t>
        </is>
      </c>
      <c r="D161" t="inlineStr"/>
      <c r="E161" t="inlineStr">
        <is>
          <t>Quassy Amusement Park</t>
        </is>
      </c>
      <c r="F161" t="inlineStr">
        <is>
          <t>United States</t>
        </is>
      </c>
      <c r="G161" t="inlineStr">
        <is>
          <t>Middlebury, Connecticut</t>
        </is>
      </c>
      <c r="H161" s="1">
        <f>HYPERLINK("https://rcdb.com/4495.htm", "r4495")</f>
        <v/>
      </c>
      <c r="I161" t="inlineStr">
        <is>
          <t>Middlebury, Connecticut, United States</t>
        </is>
      </c>
      <c r="J161" t="inlineStr">
        <is>
          <t>Connecticut</t>
        </is>
      </c>
      <c r="K161" t="inlineStr">
        <is>
          <t>Middlebury</t>
        </is>
      </c>
      <c r="L161" t="inlineStr">
        <is>
          <t>Operating</t>
        </is>
      </c>
      <c r="M161" t="inlineStr">
        <is>
          <t>2011-04-23</t>
        </is>
      </c>
      <c r="N161" t="inlineStr"/>
      <c r="O161" t="inlineStr">
        <is>
          <t>Roller Coaster</t>
        </is>
      </c>
      <c r="P161" t="inlineStr">
        <is>
          <t>Family</t>
        </is>
      </c>
      <c r="Q161" t="inlineStr"/>
      <c r="R161" t="inlineStr"/>
      <c r="S161" t="inlineStr"/>
      <c r="T161" t="inlineStr">
        <is>
          <t>1</t>
        </is>
      </c>
      <c r="U161" s="1">
        <f>HYPERLINK("https://rcdb.com/4495.htm", "https://rcdb.com/4495.htm")</f>
        <v/>
      </c>
    </row>
    <row r="162">
      <c r="A162" t="inlineStr">
        <is>
          <t>0</t>
        </is>
      </c>
      <c r="B162" t="inlineStr">
        <is>
          <t>No</t>
        </is>
      </c>
      <c r="C162" t="inlineStr">
        <is>
          <t>Giant Dipper</t>
        </is>
      </c>
      <c r="D162" t="inlineStr"/>
      <c r="E162" t="inlineStr">
        <is>
          <t>Santa Cruz Beach Boardwalk</t>
        </is>
      </c>
      <c r="F162" t="inlineStr">
        <is>
          <t>United States</t>
        </is>
      </c>
      <c r="G162" t="inlineStr">
        <is>
          <t>Santa Cruz, California</t>
        </is>
      </c>
      <c r="H162" s="1">
        <f>HYPERLINK("https://rcdb.com/204.htm", "r204")</f>
        <v/>
      </c>
      <c r="I162" t="inlineStr">
        <is>
          <t>Santa Cruz, California, United States</t>
        </is>
      </c>
      <c r="J162" t="inlineStr">
        <is>
          <t>California</t>
        </is>
      </c>
      <c r="K162" t="inlineStr">
        <is>
          <t>Santa Cruz</t>
        </is>
      </c>
      <c r="L162" t="inlineStr">
        <is>
          <t>Operating</t>
        </is>
      </c>
      <c r="M162" t="inlineStr">
        <is>
          <t>1924-05-17</t>
        </is>
      </c>
      <c r="N162" t="inlineStr"/>
      <c r="O162" t="inlineStr">
        <is>
          <t>Roller Coaster</t>
        </is>
      </c>
      <c r="P162" t="inlineStr"/>
      <c r="Q162" t="inlineStr"/>
      <c r="R162" t="inlineStr"/>
      <c r="S162" t="inlineStr"/>
      <c r="T162" t="inlineStr">
        <is>
          <t>1</t>
        </is>
      </c>
      <c r="U162" s="1">
        <f>HYPERLINK("https://rcdb.com/204.htm", "https://rcdb.com/204.htm")</f>
        <v/>
      </c>
    </row>
    <row r="163">
      <c r="A163" t="inlineStr">
        <is>
          <t>0</t>
        </is>
      </c>
      <c r="B163" t="inlineStr">
        <is>
          <t>No</t>
        </is>
      </c>
      <c r="C163" t="inlineStr">
        <is>
          <t>Jack Rabbit</t>
        </is>
      </c>
      <c r="D163" t="inlineStr"/>
      <c r="E163" t="inlineStr">
        <is>
          <t>Seabreeze</t>
        </is>
      </c>
      <c r="F163" t="inlineStr">
        <is>
          <t>United States</t>
        </is>
      </c>
      <c r="G163" t="inlineStr">
        <is>
          <t>Rochester, New York</t>
        </is>
      </c>
      <c r="H163" s="1">
        <f>HYPERLINK("https://rcdb.com/227.htm", "r227")</f>
        <v/>
      </c>
      <c r="I163" t="inlineStr">
        <is>
          <t>Rochester, New York, United States</t>
        </is>
      </c>
      <c r="J163" t="inlineStr">
        <is>
          <t>New York</t>
        </is>
      </c>
      <c r="K163" t="inlineStr">
        <is>
          <t>Rochester</t>
        </is>
      </c>
      <c r="L163" t="inlineStr">
        <is>
          <t>Operating</t>
        </is>
      </c>
      <c r="M163" t="inlineStr">
        <is>
          <t>1920</t>
        </is>
      </c>
      <c r="N163" t="inlineStr"/>
      <c r="O163" t="inlineStr">
        <is>
          <t>Roller Coaster</t>
        </is>
      </c>
      <c r="P163" t="inlineStr"/>
      <c r="Q163" t="inlineStr"/>
      <c r="R163" t="inlineStr"/>
      <c r="S163" t="inlineStr"/>
      <c r="T163" t="inlineStr">
        <is>
          <t>1</t>
        </is>
      </c>
      <c r="U163" s="1">
        <f>HYPERLINK("https://rcdb.com/227.htm", "https://rcdb.com/227.htm")</f>
        <v/>
      </c>
    </row>
    <row r="164">
      <c r="A164" t="inlineStr">
        <is>
          <t>0</t>
        </is>
      </c>
      <c r="B164" t="inlineStr">
        <is>
          <t>No</t>
        </is>
      </c>
      <c r="C164" t="inlineStr">
        <is>
          <t>Oscar's Wacky Taxi</t>
        </is>
      </c>
      <c r="D164" t="inlineStr"/>
      <c r="E164" t="inlineStr">
        <is>
          <t>Sesame Place</t>
        </is>
      </c>
      <c r="F164" t="inlineStr">
        <is>
          <t>United States</t>
        </is>
      </c>
      <c r="G164" t="inlineStr">
        <is>
          <t>Langhorne, Pennsylvania</t>
        </is>
      </c>
      <c r="H164" s="1">
        <f>HYPERLINK("https://rcdb.com/15486.htm", "r15486")</f>
        <v/>
      </c>
      <c r="I164" t="inlineStr">
        <is>
          <t>Langhorne, Pennsylvania, United States</t>
        </is>
      </c>
      <c r="J164" t="inlineStr">
        <is>
          <t>Pennsylvania</t>
        </is>
      </c>
      <c r="K164" t="inlineStr">
        <is>
          <t>Langhorne</t>
        </is>
      </c>
      <c r="L164" t="inlineStr">
        <is>
          <t>Operating</t>
        </is>
      </c>
      <c r="M164" t="inlineStr">
        <is>
          <t>2018-05-26</t>
        </is>
      </c>
      <c r="N164" t="inlineStr"/>
      <c r="O164" t="inlineStr">
        <is>
          <t>Roller Coaster</t>
        </is>
      </c>
      <c r="P164" t="inlineStr">
        <is>
          <t>Family</t>
        </is>
      </c>
      <c r="Q164" t="inlineStr">
        <is>
          <t>Gravitykraft Corporation</t>
        </is>
      </c>
      <c r="R164" t="inlineStr"/>
      <c r="S164" t="inlineStr"/>
      <c r="T164" t="inlineStr">
        <is>
          <t>1</t>
        </is>
      </c>
      <c r="U164" s="1">
        <f>HYPERLINK("https://rcdb.com/15486.htm", "https://rcdb.com/15486.htm")</f>
        <v/>
      </c>
    </row>
    <row r="165">
      <c r="A165" t="inlineStr">
        <is>
          <t>0</t>
        </is>
      </c>
      <c r="B165" t="inlineStr">
        <is>
          <t>No</t>
        </is>
      </c>
      <c r="C165" t="inlineStr">
        <is>
          <t>Outlaw Run</t>
        </is>
      </c>
      <c r="D165" t="inlineStr"/>
      <c r="E165" t="inlineStr">
        <is>
          <t>Silver Dollar City</t>
        </is>
      </c>
      <c r="F165" t="inlineStr">
        <is>
          <t>United States</t>
        </is>
      </c>
      <c r="G165" t="inlineStr">
        <is>
          <t>Branson, Missouri</t>
        </is>
      </c>
      <c r="H165" s="1">
        <f>HYPERLINK("https://rcdb.com/10582.htm", "r10582")</f>
        <v/>
      </c>
      <c r="I165" t="inlineStr">
        <is>
          <t>Branson, Missouri, United States</t>
        </is>
      </c>
      <c r="J165" t="inlineStr">
        <is>
          <t>Missouri</t>
        </is>
      </c>
      <c r="K165" t="inlineStr">
        <is>
          <t>Branson</t>
        </is>
      </c>
      <c r="L165" t="inlineStr">
        <is>
          <t>Operating</t>
        </is>
      </c>
      <c r="M165" t="inlineStr">
        <is>
          <t>2013-03-15</t>
        </is>
      </c>
      <c r="N165" t="inlineStr"/>
      <c r="O165" t="inlineStr">
        <is>
          <t>Roller Coaster</t>
        </is>
      </c>
      <c r="P165" t="inlineStr">
        <is>
          <t>Extreme</t>
        </is>
      </c>
      <c r="Q165" t="inlineStr">
        <is>
          <t>Rocky Mountain Construction</t>
        </is>
      </c>
      <c r="R165" t="inlineStr">
        <is>
          <t>Topper Track</t>
        </is>
      </c>
      <c r="S165" t="inlineStr">
        <is>
          <t>Custom</t>
        </is>
      </c>
      <c r="T165" t="inlineStr">
        <is>
          <t>1</t>
        </is>
      </c>
      <c r="U165" s="1">
        <f>HYPERLINK("https://rcdb.com/10582.htm", "https://rcdb.com/10582.htm")</f>
        <v/>
      </c>
    </row>
    <row r="166">
      <c r="A166" t="inlineStr">
        <is>
          <t>0</t>
        </is>
      </c>
      <c r="B166" t="inlineStr">
        <is>
          <t>No</t>
        </is>
      </c>
      <c r="C166" t="inlineStr">
        <is>
          <t>Timber Terror</t>
        </is>
      </c>
      <c r="D166" t="inlineStr"/>
      <c r="E166" t="inlineStr">
        <is>
          <t>Silverwood Theme Park</t>
        </is>
      </c>
      <c r="F166" t="inlineStr">
        <is>
          <t>United States</t>
        </is>
      </c>
      <c r="G166" t="inlineStr">
        <is>
          <t>Athol, Idaho</t>
        </is>
      </c>
      <c r="H166" s="1">
        <f>HYPERLINK("https://rcdb.com/176.htm", "r176")</f>
        <v/>
      </c>
      <c r="I166" t="inlineStr">
        <is>
          <t>Athol, Idaho, United States</t>
        </is>
      </c>
      <c r="J166" t="inlineStr">
        <is>
          <t>Idaho</t>
        </is>
      </c>
      <c r="K166" t="inlineStr">
        <is>
          <t>Athol</t>
        </is>
      </c>
      <c r="L166" t="inlineStr">
        <is>
          <t>Operating</t>
        </is>
      </c>
      <c r="M166" t="inlineStr">
        <is>
          <t>1996</t>
        </is>
      </c>
      <c r="N166" t="inlineStr"/>
      <c r="O166" t="inlineStr">
        <is>
          <t>Roller Coaster</t>
        </is>
      </c>
      <c r="P166" t="inlineStr">
        <is>
          <t>Extreme</t>
        </is>
      </c>
      <c r="Q166" t="inlineStr">
        <is>
          <t>Custom Coasters International, Inc.</t>
        </is>
      </c>
      <c r="R166" t="inlineStr"/>
      <c r="S166" t="inlineStr"/>
      <c r="T166" t="inlineStr">
        <is>
          <t>1</t>
        </is>
      </c>
      <c r="U166" s="1">
        <f>HYPERLINK("https://rcdb.com/176.htm", "https://rcdb.com/176.htm")</f>
        <v/>
      </c>
    </row>
    <row r="167">
      <c r="A167" t="inlineStr">
        <is>
          <t>0</t>
        </is>
      </c>
      <c r="B167" t="inlineStr">
        <is>
          <t>No</t>
        </is>
      </c>
      <c r="C167" t="inlineStr">
        <is>
          <t>Tremors</t>
        </is>
      </c>
      <c r="D167" t="inlineStr"/>
      <c r="E167" t="inlineStr">
        <is>
          <t>Silverwood Theme Park</t>
        </is>
      </c>
      <c r="F167" t="inlineStr">
        <is>
          <t>United States</t>
        </is>
      </c>
      <c r="G167" t="inlineStr">
        <is>
          <t>Athol, Idaho</t>
        </is>
      </c>
      <c r="H167" s="1">
        <f>HYPERLINK("https://rcdb.com/550.htm", "r550")</f>
        <v/>
      </c>
      <c r="I167" t="inlineStr">
        <is>
          <t>Athol, Idaho, United States</t>
        </is>
      </c>
      <c r="J167" t="inlineStr">
        <is>
          <t>Idaho</t>
        </is>
      </c>
      <c r="K167" t="inlineStr">
        <is>
          <t>Athol</t>
        </is>
      </c>
      <c r="L167" t="inlineStr">
        <is>
          <t>Operating</t>
        </is>
      </c>
      <c r="M167" t="inlineStr">
        <is>
          <t>1999-05-15</t>
        </is>
      </c>
      <c r="N167" t="inlineStr"/>
      <c r="O167" t="inlineStr">
        <is>
          <t>Roller Coaster</t>
        </is>
      </c>
      <c r="P167" t="inlineStr">
        <is>
          <t>Extreme</t>
        </is>
      </c>
      <c r="Q167" t="inlineStr">
        <is>
          <t>Custom Coasters International, Inc.</t>
        </is>
      </c>
      <c r="R167" t="inlineStr"/>
      <c r="S167" t="inlineStr"/>
      <c r="T167" t="inlineStr">
        <is>
          <t>1</t>
        </is>
      </c>
      <c r="U167" s="1">
        <f>HYPERLINK("https://rcdb.com/550.htm", "https://rcdb.com/550.htm")</f>
        <v/>
      </c>
    </row>
    <row r="168">
      <c r="A168" t="inlineStr">
        <is>
          <t>0</t>
        </is>
      </c>
      <c r="B168" t="inlineStr">
        <is>
          <t>No</t>
        </is>
      </c>
      <c r="C168" t="inlineStr">
        <is>
          <t>Roar</t>
        </is>
      </c>
      <c r="D168" t="inlineStr"/>
      <c r="E168" t="inlineStr">
        <is>
          <t>Six Flags America</t>
        </is>
      </c>
      <c r="F168" t="inlineStr">
        <is>
          <t>United States</t>
        </is>
      </c>
      <c r="G168" t="inlineStr">
        <is>
          <t>Upper Marlboro, Maryland</t>
        </is>
      </c>
      <c r="H168" s="1">
        <f>HYPERLINK("https://rcdb.com/485.htm", "r485")</f>
        <v/>
      </c>
      <c r="I168" t="inlineStr">
        <is>
          <t>Upper Marlboro, Maryland, United States</t>
        </is>
      </c>
      <c r="J168" t="inlineStr">
        <is>
          <t>Maryland</t>
        </is>
      </c>
      <c r="K168" t="inlineStr">
        <is>
          <t>Upper Marlboro</t>
        </is>
      </c>
      <c r="L168" t="inlineStr">
        <is>
          <t>Operating</t>
        </is>
      </c>
      <c r="M168" t="inlineStr">
        <is>
          <t>1998-05-02</t>
        </is>
      </c>
      <c r="N168" t="inlineStr"/>
      <c r="O168" t="inlineStr">
        <is>
          <t>Roller Coaster</t>
        </is>
      </c>
      <c r="P168" t="inlineStr">
        <is>
          <t>Extreme</t>
        </is>
      </c>
      <c r="Q168" t="inlineStr">
        <is>
          <t>Great Coasters International</t>
        </is>
      </c>
      <c r="R168" t="inlineStr"/>
      <c r="S168" t="inlineStr"/>
      <c r="T168" t="inlineStr">
        <is>
          <t>1</t>
        </is>
      </c>
      <c r="U168" s="1">
        <f>HYPERLINK("https://rcdb.com/485.htm", "https://rcdb.com/485.htm")</f>
        <v/>
      </c>
    </row>
    <row r="169">
      <c r="A169" t="inlineStr">
        <is>
          <t>0</t>
        </is>
      </c>
      <c r="B169" t="inlineStr">
        <is>
          <t>No</t>
        </is>
      </c>
      <c r="C169" t="inlineStr">
        <is>
          <t>Wild One</t>
        </is>
      </c>
      <c r="D169" t="inlineStr"/>
      <c r="E169" t="inlineStr">
        <is>
          <t>Six Flags America</t>
        </is>
      </c>
      <c r="F169" t="inlineStr">
        <is>
          <t>United States</t>
        </is>
      </c>
      <c r="G169" t="inlineStr">
        <is>
          <t>Upper Marlboro, Maryland</t>
        </is>
      </c>
      <c r="H169" s="1">
        <f>HYPERLINK("https://rcdb.com/148.htm", "r148")</f>
        <v/>
      </c>
      <c r="I169" t="inlineStr">
        <is>
          <t>Upper Marlboro, Maryland, United States</t>
        </is>
      </c>
      <c r="J169" t="inlineStr">
        <is>
          <t>Maryland</t>
        </is>
      </c>
      <c r="K169" t="inlineStr">
        <is>
          <t>Upper Marlboro</t>
        </is>
      </c>
      <c r="L169" t="inlineStr">
        <is>
          <t>Operating</t>
        </is>
      </c>
      <c r="M169" t="inlineStr">
        <is>
          <t>1986</t>
        </is>
      </c>
      <c r="N169" t="inlineStr"/>
      <c r="O169" t="inlineStr">
        <is>
          <t>Roller Coaster</t>
        </is>
      </c>
      <c r="P169" t="inlineStr">
        <is>
          <t>Extreme</t>
        </is>
      </c>
      <c r="Q169" t="inlineStr">
        <is>
          <t>Philadelphia Toboggan Coasters, Inc.</t>
        </is>
      </c>
      <c r="R169" t="inlineStr"/>
      <c r="S169" t="inlineStr"/>
      <c r="T169" t="inlineStr">
        <is>
          <t>1</t>
        </is>
      </c>
      <c r="U169" s="1">
        <f>HYPERLINK("https://rcdb.com/148.htm", "https://rcdb.com/148.htm")</f>
        <v/>
      </c>
    </row>
    <row r="170">
      <c r="A170" t="inlineStr">
        <is>
          <t>0</t>
        </is>
      </c>
      <c r="B170" t="inlineStr">
        <is>
          <t>No</t>
        </is>
      </c>
      <c r="C170" t="inlineStr">
        <is>
          <t>Predator</t>
        </is>
      </c>
      <c r="D170" t="inlineStr"/>
      <c r="E170" t="inlineStr">
        <is>
          <t>Six Flags Darien Lake</t>
        </is>
      </c>
      <c r="F170" t="inlineStr">
        <is>
          <t>United States</t>
        </is>
      </c>
      <c r="G170" t="inlineStr">
        <is>
          <t>Darien Center, New York</t>
        </is>
      </c>
      <c r="H170" s="1">
        <f>HYPERLINK("https://rcdb.com/223.htm", "r223")</f>
        <v/>
      </c>
      <c r="I170" t="inlineStr">
        <is>
          <t>Darien Center, New York, United States</t>
        </is>
      </c>
      <c r="J170" t="inlineStr">
        <is>
          <t>New York</t>
        </is>
      </c>
      <c r="K170" t="inlineStr">
        <is>
          <t>Darien Center</t>
        </is>
      </c>
      <c r="L170" t="inlineStr">
        <is>
          <t>Operating</t>
        </is>
      </c>
      <c r="M170" t="inlineStr">
        <is>
          <t>1990-05</t>
        </is>
      </c>
      <c r="N170" t="inlineStr"/>
      <c r="O170" t="inlineStr">
        <is>
          <t>Roller Coaster</t>
        </is>
      </c>
      <c r="P170" t="inlineStr">
        <is>
          <t>Extreme</t>
        </is>
      </c>
      <c r="Q170" t="inlineStr">
        <is>
          <t>Dinn Corporation</t>
        </is>
      </c>
      <c r="R170" t="inlineStr"/>
      <c r="S170" t="inlineStr"/>
      <c r="T170" t="inlineStr">
        <is>
          <t>1</t>
        </is>
      </c>
      <c r="U170" s="1">
        <f>HYPERLINK("https://rcdb.com/223.htm", "https://rcdb.com/223.htm")</f>
        <v/>
      </c>
    </row>
    <row r="171">
      <c r="A171" t="inlineStr">
        <is>
          <t>0</t>
        </is>
      </c>
      <c r="B171" t="inlineStr">
        <is>
          <t>No</t>
        </is>
      </c>
      <c r="C171" t="inlineStr">
        <is>
          <t>El Toro</t>
        </is>
      </c>
      <c r="D171" t="inlineStr"/>
      <c r="E171" t="inlineStr">
        <is>
          <t>Six Flags Great Adventure</t>
        </is>
      </c>
      <c r="F171" t="inlineStr">
        <is>
          <t>United States</t>
        </is>
      </c>
      <c r="G171" t="inlineStr">
        <is>
          <t>Jackson, New Jersey</t>
        </is>
      </c>
      <c r="H171" s="1">
        <f>HYPERLINK("https://rcdb.com/3183.htm", "r3183")</f>
        <v/>
      </c>
      <c r="I171" t="inlineStr">
        <is>
          <t>Jackson, New Jersey, United States</t>
        </is>
      </c>
      <c r="J171" t="inlineStr">
        <is>
          <t>New Jersey</t>
        </is>
      </c>
      <c r="K171" t="inlineStr">
        <is>
          <t>Jackson</t>
        </is>
      </c>
      <c r="L171" t="inlineStr">
        <is>
          <t>Operating</t>
        </is>
      </c>
      <c r="M171" t="inlineStr">
        <is>
          <t>2006-06-12</t>
        </is>
      </c>
      <c r="N171" t="inlineStr"/>
      <c r="O171" t="inlineStr">
        <is>
          <t>Roller Coaster</t>
        </is>
      </c>
      <c r="P171" t="inlineStr">
        <is>
          <t>Extreme</t>
        </is>
      </c>
      <c r="Q171" t="inlineStr">
        <is>
          <t>Intamin Amusement Rides</t>
        </is>
      </c>
      <c r="R171" t="inlineStr">
        <is>
          <t>Other</t>
        </is>
      </c>
      <c r="S171" t="inlineStr">
        <is>
          <t>Wooden Coaster (Prefabricated Track)</t>
        </is>
      </c>
      <c r="T171" t="inlineStr">
        <is>
          <t>1</t>
        </is>
      </c>
      <c r="U171" s="1">
        <f>HYPERLINK("https://rcdb.com/3183.htm", "https://rcdb.com/3183.htm")</f>
        <v/>
      </c>
    </row>
    <row r="172">
      <c r="A172" t="inlineStr">
        <is>
          <t>0</t>
        </is>
      </c>
      <c r="B172" t="inlineStr">
        <is>
          <t>No</t>
        </is>
      </c>
      <c r="C172" t="inlineStr">
        <is>
          <t>American Eagle (Blue)</t>
        </is>
      </c>
      <c r="D172" t="inlineStr"/>
      <c r="E172" t="inlineStr">
        <is>
          <t>Six Flags Great America</t>
        </is>
      </c>
      <c r="F172" t="inlineStr">
        <is>
          <t>United States</t>
        </is>
      </c>
      <c r="G172" t="inlineStr">
        <is>
          <t>Gurnee, Illinois</t>
        </is>
      </c>
      <c r="H172" s="1">
        <f>HYPERLINK("https://rcdb.com/9.htm", "b9")</f>
        <v/>
      </c>
      <c r="I172" t="inlineStr">
        <is>
          <t>Gurnee, Illinois, United States</t>
        </is>
      </c>
      <c r="J172" t="inlineStr">
        <is>
          <t>Illinois</t>
        </is>
      </c>
      <c r="K172" t="inlineStr">
        <is>
          <t>Gurnee</t>
        </is>
      </c>
      <c r="L172" t="inlineStr">
        <is>
          <t>Operating</t>
        </is>
      </c>
      <c r="M172" t="inlineStr">
        <is>
          <t>1981-05-23</t>
        </is>
      </c>
      <c r="N172" t="inlineStr"/>
      <c r="O172" t="inlineStr">
        <is>
          <t>Roller Coaster</t>
        </is>
      </c>
      <c r="P172" t="inlineStr">
        <is>
          <t>Extreme</t>
        </is>
      </c>
      <c r="Q172" t="inlineStr">
        <is>
          <t>Intamin Amusement Rides</t>
        </is>
      </c>
      <c r="R172" t="inlineStr">
        <is>
          <t>Other</t>
        </is>
      </c>
      <c r="S172" t="inlineStr">
        <is>
          <t>Wooden Coaster</t>
        </is>
      </c>
      <c r="T172" t="inlineStr">
        <is>
          <t>2</t>
        </is>
      </c>
      <c r="U172" s="1">
        <f>HYPERLINK("https://rcdb.com/9.htm", "https://rcdb.com/9.htm")</f>
        <v/>
      </c>
    </row>
    <row r="173">
      <c r="A173" t="inlineStr">
        <is>
          <t>0</t>
        </is>
      </c>
      <c r="B173" t="inlineStr">
        <is>
          <t>No</t>
        </is>
      </c>
      <c r="C173" t="inlineStr">
        <is>
          <t>American Eagle (Red)</t>
        </is>
      </c>
      <c r="D173" t="inlineStr"/>
      <c r="E173" t="inlineStr">
        <is>
          <t>Six Flags Great America</t>
        </is>
      </c>
      <c r="F173" t="inlineStr">
        <is>
          <t>United States</t>
        </is>
      </c>
      <c r="G173" t="inlineStr">
        <is>
          <t>Gurnee, Illinois</t>
        </is>
      </c>
      <c r="H173" s="1">
        <f>HYPERLINK("https://rcdb.com/9.htm", "a9")</f>
        <v/>
      </c>
      <c r="I173" t="inlineStr">
        <is>
          <t>Gurnee, Illinois, United States</t>
        </is>
      </c>
      <c r="J173" t="inlineStr">
        <is>
          <t>Illinois</t>
        </is>
      </c>
      <c r="K173" t="inlineStr">
        <is>
          <t>Gurnee</t>
        </is>
      </c>
      <c r="L173" t="inlineStr">
        <is>
          <t>Operating</t>
        </is>
      </c>
      <c r="M173" t="inlineStr">
        <is>
          <t>1981-05-23</t>
        </is>
      </c>
      <c r="N173" t="inlineStr"/>
      <c r="O173" t="inlineStr">
        <is>
          <t>Roller Coaster</t>
        </is>
      </c>
      <c r="P173" t="inlineStr">
        <is>
          <t>Extreme</t>
        </is>
      </c>
      <c r="Q173" t="inlineStr">
        <is>
          <t>Intamin Amusement Rides</t>
        </is>
      </c>
      <c r="R173" t="inlineStr">
        <is>
          <t>Other</t>
        </is>
      </c>
      <c r="S173" t="inlineStr">
        <is>
          <t>Wooden Coaster</t>
        </is>
      </c>
      <c r="T173" t="inlineStr">
        <is>
          <t>2</t>
        </is>
      </c>
      <c r="U173" s="1">
        <f>HYPERLINK("https://rcdb.com/9.htm", "https://rcdb.com/9.htm")</f>
        <v/>
      </c>
    </row>
    <row r="174">
      <c r="A174" t="inlineStr">
        <is>
          <t>0</t>
        </is>
      </c>
      <c r="B174" t="inlineStr">
        <is>
          <t>No</t>
        </is>
      </c>
      <c r="C174" t="inlineStr">
        <is>
          <t>Goliath</t>
        </is>
      </c>
      <c r="D174" t="inlineStr"/>
      <c r="E174" t="inlineStr">
        <is>
          <t>Six Flags Great America</t>
        </is>
      </c>
      <c r="F174" t="inlineStr">
        <is>
          <t>United States</t>
        </is>
      </c>
      <c r="G174" t="inlineStr">
        <is>
          <t>Gurnee, Illinois</t>
        </is>
      </c>
      <c r="H174" s="1">
        <f>HYPERLINK("https://rcdb.com/9972.htm", "r9972")</f>
        <v/>
      </c>
      <c r="I174" t="inlineStr">
        <is>
          <t>Gurnee, Illinois, United States</t>
        </is>
      </c>
      <c r="J174" t="inlineStr">
        <is>
          <t>Illinois</t>
        </is>
      </c>
      <c r="K174" t="inlineStr">
        <is>
          <t>Gurnee</t>
        </is>
      </c>
      <c r="L174" t="inlineStr">
        <is>
          <t>Operating</t>
        </is>
      </c>
      <c r="M174" t="inlineStr">
        <is>
          <t>2014-06-19</t>
        </is>
      </c>
      <c r="N174" t="inlineStr"/>
      <c r="O174" t="inlineStr">
        <is>
          <t>Roller Coaster</t>
        </is>
      </c>
      <c r="P174" t="inlineStr">
        <is>
          <t>Extreme</t>
        </is>
      </c>
      <c r="Q174" t="inlineStr">
        <is>
          <t>Rocky Mountain Construction</t>
        </is>
      </c>
      <c r="R174" t="inlineStr">
        <is>
          <t>Topper Track</t>
        </is>
      </c>
      <c r="S174" t="inlineStr">
        <is>
          <t>Custom</t>
        </is>
      </c>
      <c r="T174" t="inlineStr">
        <is>
          <t>1</t>
        </is>
      </c>
      <c r="U174" s="1">
        <f>HYPERLINK("https://rcdb.com/9972.htm", "https://rcdb.com/9972.htm")</f>
        <v/>
      </c>
    </row>
    <row r="175">
      <c r="A175" t="inlineStr">
        <is>
          <t>0</t>
        </is>
      </c>
      <c r="B175" t="inlineStr">
        <is>
          <t>No</t>
        </is>
      </c>
      <c r="C175" t="inlineStr">
        <is>
          <t>Little Dipper</t>
        </is>
      </c>
      <c r="D175" t="inlineStr"/>
      <c r="E175" t="inlineStr">
        <is>
          <t>Six Flags Great America</t>
        </is>
      </c>
      <c r="F175" t="inlineStr">
        <is>
          <t>United States</t>
        </is>
      </c>
      <c r="G175" t="inlineStr">
        <is>
          <t>Gurnee, Illinois</t>
        </is>
      </c>
      <c r="H175" s="1">
        <f>HYPERLINK("https://rcdb.com/8985.htm", "r8985")</f>
        <v/>
      </c>
      <c r="I175" t="inlineStr">
        <is>
          <t>Gurnee, Illinois, United States</t>
        </is>
      </c>
      <c r="J175" t="inlineStr">
        <is>
          <t>Illinois</t>
        </is>
      </c>
      <c r="K175" t="inlineStr">
        <is>
          <t>Gurnee</t>
        </is>
      </c>
      <c r="L175" t="inlineStr">
        <is>
          <t>Operating</t>
        </is>
      </c>
      <c r="M175" t="inlineStr">
        <is>
          <t>2010-05-27</t>
        </is>
      </c>
      <c r="N175" t="inlineStr"/>
      <c r="O175" t="inlineStr">
        <is>
          <t>Roller Coaster</t>
        </is>
      </c>
      <c r="P175" t="inlineStr">
        <is>
          <t>Family</t>
        </is>
      </c>
      <c r="Q175" t="inlineStr">
        <is>
          <t>Philadelphia Toboggan Coasters, Inc.</t>
        </is>
      </c>
      <c r="R175" t="inlineStr">
        <is>
          <t>All Models</t>
        </is>
      </c>
      <c r="S175" t="inlineStr">
        <is>
          <t>Junior Coaster</t>
        </is>
      </c>
      <c r="T175" t="inlineStr">
        <is>
          <t>1</t>
        </is>
      </c>
      <c r="U175" s="1">
        <f>HYPERLINK("https://rcdb.com/8985.htm", "https://rcdb.com/8985.htm")</f>
        <v/>
      </c>
    </row>
    <row r="176">
      <c r="A176" t="inlineStr">
        <is>
          <t>0</t>
        </is>
      </c>
      <c r="B176" t="inlineStr">
        <is>
          <t>No</t>
        </is>
      </c>
      <c r="C176" t="inlineStr">
        <is>
          <t>Viper</t>
        </is>
      </c>
      <c r="D176" t="inlineStr"/>
      <c r="E176" t="inlineStr">
        <is>
          <t>Six Flags Great America</t>
        </is>
      </c>
      <c r="F176" t="inlineStr">
        <is>
          <t>United States</t>
        </is>
      </c>
      <c r="G176" t="inlineStr">
        <is>
          <t>Gurnee, Illinois</t>
        </is>
      </c>
      <c r="H176" s="1">
        <f>HYPERLINK("https://rcdb.com/10.htm", "r10")</f>
        <v/>
      </c>
      <c r="I176" t="inlineStr">
        <is>
          <t>Gurnee, Illinois, United States</t>
        </is>
      </c>
      <c r="J176" t="inlineStr">
        <is>
          <t>Illinois</t>
        </is>
      </c>
      <c r="K176" t="inlineStr">
        <is>
          <t>Gurnee</t>
        </is>
      </c>
      <c r="L176" t="inlineStr">
        <is>
          <t>Operating</t>
        </is>
      </c>
      <c r="M176" t="inlineStr">
        <is>
          <t>1995-04-29</t>
        </is>
      </c>
      <c r="N176" t="inlineStr"/>
      <c r="O176" t="inlineStr">
        <is>
          <t>Roller Coaster</t>
        </is>
      </c>
      <c r="P176" t="inlineStr">
        <is>
          <t>Extreme</t>
        </is>
      </c>
      <c r="Q176" t="inlineStr"/>
      <c r="R176" t="inlineStr"/>
      <c r="S176" t="inlineStr"/>
      <c r="T176" t="inlineStr">
        <is>
          <t>1</t>
        </is>
      </c>
      <c r="U176" s="1">
        <f>HYPERLINK("https://rcdb.com/10.htm", "https://rcdb.com/10.htm")</f>
        <v/>
      </c>
    </row>
    <row r="177">
      <c r="A177" t="inlineStr">
        <is>
          <t>0</t>
        </is>
      </c>
      <c r="B177" t="inlineStr">
        <is>
          <t>No</t>
        </is>
      </c>
      <c r="C177" t="inlineStr">
        <is>
          <t>Apocalypse the Ride</t>
        </is>
      </c>
      <c r="D177" t="inlineStr"/>
      <c r="E177" t="inlineStr">
        <is>
          <t>Six Flags Magic Mountain</t>
        </is>
      </c>
      <c r="F177" t="inlineStr">
        <is>
          <t>United States</t>
        </is>
      </c>
      <c r="G177" t="inlineStr">
        <is>
          <t>Valencia, California</t>
        </is>
      </c>
      <c r="H177" s="1">
        <f>HYPERLINK("https://rcdb.com/4173.htm", "r4173")</f>
        <v/>
      </c>
      <c r="I177" t="inlineStr">
        <is>
          <t>Valencia, California, United States</t>
        </is>
      </c>
      <c r="J177" t="inlineStr">
        <is>
          <t>California</t>
        </is>
      </c>
      <c r="K177" t="inlineStr">
        <is>
          <t>Valencia</t>
        </is>
      </c>
      <c r="L177" t="inlineStr">
        <is>
          <t>Operating</t>
        </is>
      </c>
      <c r="M177" t="inlineStr">
        <is>
          <t>2009-05-23</t>
        </is>
      </c>
      <c r="N177" t="inlineStr"/>
      <c r="O177" t="inlineStr">
        <is>
          <t>Roller Coaster</t>
        </is>
      </c>
      <c r="P177" t="inlineStr">
        <is>
          <t>Extreme</t>
        </is>
      </c>
      <c r="Q177" t="inlineStr">
        <is>
          <t>Great Coasters International</t>
        </is>
      </c>
      <c r="R177" t="inlineStr"/>
      <c r="S177" t="inlineStr"/>
      <c r="T177" t="inlineStr">
        <is>
          <t>1</t>
        </is>
      </c>
      <c r="U177" s="1">
        <f>HYPERLINK("https://rcdb.com/4173.htm", "https://rcdb.com/4173.htm")</f>
        <v/>
      </c>
    </row>
    <row r="178">
      <c r="A178" t="inlineStr">
        <is>
          <t>0</t>
        </is>
      </c>
      <c r="B178" t="inlineStr">
        <is>
          <t>No</t>
        </is>
      </c>
      <c r="C178" t="inlineStr">
        <is>
          <t>Thunderbolt</t>
        </is>
      </c>
      <c r="D178" t="inlineStr"/>
      <c r="E178" t="inlineStr">
        <is>
          <t>Six Flags New England</t>
        </is>
      </c>
      <c r="F178" t="inlineStr">
        <is>
          <t>United States</t>
        </is>
      </c>
      <c r="G178" t="inlineStr">
        <is>
          <t>Agawam, Massachusetts</t>
        </is>
      </c>
      <c r="H178" s="1">
        <f>HYPERLINK("https://rcdb.com/182.htm", "r182")</f>
        <v/>
      </c>
      <c r="I178" t="inlineStr">
        <is>
          <t>Agawam, Massachusetts, United States</t>
        </is>
      </c>
      <c r="J178" t="inlineStr">
        <is>
          <t>Massachusetts</t>
        </is>
      </c>
      <c r="K178" t="inlineStr">
        <is>
          <t>Agawam</t>
        </is>
      </c>
      <c r="L178" t="inlineStr">
        <is>
          <t>Operating</t>
        </is>
      </c>
      <c r="M178" t="inlineStr">
        <is>
          <t>1941</t>
        </is>
      </c>
      <c r="N178" t="inlineStr"/>
      <c r="O178" t="inlineStr">
        <is>
          <t>Roller Coaster</t>
        </is>
      </c>
      <c r="P178" t="inlineStr">
        <is>
          <t>Thrill</t>
        </is>
      </c>
      <c r="Q178" t="inlineStr"/>
      <c r="R178" t="inlineStr"/>
      <c r="S178" t="inlineStr"/>
      <c r="T178" t="inlineStr">
        <is>
          <t>1</t>
        </is>
      </c>
      <c r="U178" s="1">
        <f>HYPERLINK("https://rcdb.com/182.htm", "https://rcdb.com/182.htm")</f>
        <v/>
      </c>
    </row>
    <row r="179">
      <c r="A179" t="inlineStr">
        <is>
          <t>0</t>
        </is>
      </c>
      <c r="B179" t="inlineStr">
        <is>
          <t>No</t>
        </is>
      </c>
      <c r="C179" t="inlineStr">
        <is>
          <t>Great American Scream Machine</t>
        </is>
      </c>
      <c r="D179" t="inlineStr"/>
      <c r="E179" t="inlineStr">
        <is>
          <t>Six Flags Over Georgia</t>
        </is>
      </c>
      <c r="F179" t="inlineStr">
        <is>
          <t>United States</t>
        </is>
      </c>
      <c r="G179" t="inlineStr">
        <is>
          <t>Austell, Georgia</t>
        </is>
      </c>
      <c r="H179" s="1">
        <f>HYPERLINK("https://rcdb.com/41.htm", "r41")</f>
        <v/>
      </c>
      <c r="I179" t="inlineStr">
        <is>
          <t>Austell, Georgia, United States</t>
        </is>
      </c>
      <c r="J179" t="inlineStr">
        <is>
          <t>Georgia</t>
        </is>
      </c>
      <c r="K179" t="inlineStr">
        <is>
          <t>Austell</t>
        </is>
      </c>
      <c r="L179" t="inlineStr">
        <is>
          <t>Operating</t>
        </is>
      </c>
      <c r="M179" t="inlineStr">
        <is>
          <t>1973-04</t>
        </is>
      </c>
      <c r="N179" t="inlineStr"/>
      <c r="O179" t="inlineStr">
        <is>
          <t>Roller Coaster</t>
        </is>
      </c>
      <c r="P179" t="inlineStr">
        <is>
          <t>Extreme</t>
        </is>
      </c>
      <c r="Q179" t="inlineStr">
        <is>
          <t>Philadelphia Toboggan Coasters, Inc.</t>
        </is>
      </c>
      <c r="R179" t="inlineStr"/>
      <c r="S179" t="inlineStr"/>
      <c r="T179" t="inlineStr">
        <is>
          <t>1</t>
        </is>
      </c>
      <c r="U179" s="1">
        <f>HYPERLINK("https://rcdb.com/41.htm", "https://rcdb.com/41.htm")</f>
        <v/>
      </c>
    </row>
    <row r="180">
      <c r="A180" t="inlineStr">
        <is>
          <t>0</t>
        </is>
      </c>
      <c r="B180" t="inlineStr">
        <is>
          <t>No</t>
        </is>
      </c>
      <c r="C180" t="inlineStr">
        <is>
          <t>Judge Roy Scream</t>
        </is>
      </c>
      <c r="D180" t="inlineStr"/>
      <c r="E180" t="inlineStr">
        <is>
          <t>Six Flags Over Texas</t>
        </is>
      </c>
      <c r="F180" t="inlineStr">
        <is>
          <t>United States</t>
        </is>
      </c>
      <c r="G180" t="inlineStr">
        <is>
          <t>Arlington, Texas</t>
        </is>
      </c>
      <c r="H180" s="1">
        <f>HYPERLINK("https://rcdb.com/29.htm", "r29")</f>
        <v/>
      </c>
      <c r="I180" t="inlineStr">
        <is>
          <t>Arlington, Texas, United States</t>
        </is>
      </c>
      <c r="J180" t="inlineStr">
        <is>
          <t>Texas</t>
        </is>
      </c>
      <c r="K180" t="inlineStr">
        <is>
          <t>Arlington</t>
        </is>
      </c>
      <c r="L180" t="inlineStr">
        <is>
          <t>Operating</t>
        </is>
      </c>
      <c r="M180" t="inlineStr">
        <is>
          <t>1980-03-01</t>
        </is>
      </c>
      <c r="N180" t="inlineStr"/>
      <c r="O180" t="inlineStr">
        <is>
          <t>Roller Coaster</t>
        </is>
      </c>
      <c r="P180" t="inlineStr">
        <is>
          <t>Thrill</t>
        </is>
      </c>
      <c r="Q180" t="inlineStr"/>
      <c r="R180" t="inlineStr"/>
      <c r="S180" t="inlineStr"/>
      <c r="T180" t="inlineStr">
        <is>
          <t>1</t>
        </is>
      </c>
      <c r="U180" s="1">
        <f>HYPERLINK("https://rcdb.com/29.htm", "https://rcdb.com/29.htm")</f>
        <v/>
      </c>
    </row>
    <row r="181">
      <c r="A181" t="inlineStr">
        <is>
          <t>0</t>
        </is>
      </c>
      <c r="B181" t="inlineStr">
        <is>
          <t>No</t>
        </is>
      </c>
      <c r="C181" t="inlineStr">
        <is>
          <t>American Thunder</t>
        </is>
      </c>
      <c r="D181" t="inlineStr"/>
      <c r="E181" t="inlineStr">
        <is>
          <t>Six Flags St. Louis</t>
        </is>
      </c>
      <c r="F181" t="inlineStr">
        <is>
          <t>United States</t>
        </is>
      </c>
      <c r="G181" t="inlineStr">
        <is>
          <t>Eureka, Missouri</t>
        </is>
      </c>
      <c r="H181" s="1">
        <f>HYPERLINK("https://rcdb.com/4045.htm", "r4045")</f>
        <v/>
      </c>
      <c r="I181" t="inlineStr">
        <is>
          <t>Eureka, Missouri, United States</t>
        </is>
      </c>
      <c r="J181" t="inlineStr">
        <is>
          <t>Missouri</t>
        </is>
      </c>
      <c r="K181" t="inlineStr">
        <is>
          <t>Eureka</t>
        </is>
      </c>
      <c r="L181" t="inlineStr">
        <is>
          <t>Operating</t>
        </is>
      </c>
      <c r="M181" t="inlineStr">
        <is>
          <t>2008-06-20</t>
        </is>
      </c>
      <c r="N181" t="inlineStr"/>
      <c r="O181" t="inlineStr">
        <is>
          <t>Roller Coaster</t>
        </is>
      </c>
      <c r="P181" t="inlineStr">
        <is>
          <t>Thrill</t>
        </is>
      </c>
      <c r="Q181" t="inlineStr">
        <is>
          <t>Great Coasters International</t>
        </is>
      </c>
      <c r="R181" t="inlineStr"/>
      <c r="S181" t="inlineStr"/>
      <c r="T181" t="inlineStr">
        <is>
          <t>1</t>
        </is>
      </c>
      <c r="U181" s="1">
        <f>HYPERLINK("https://rcdb.com/4045.htm", "https://rcdb.com/4045.htm")</f>
        <v/>
      </c>
    </row>
    <row r="182">
      <c r="A182" t="inlineStr">
        <is>
          <t>0</t>
        </is>
      </c>
      <c r="B182" t="inlineStr">
        <is>
          <t>No</t>
        </is>
      </c>
      <c r="C182" t="inlineStr">
        <is>
          <t>Boss</t>
        </is>
      </c>
      <c r="D182" t="inlineStr"/>
      <c r="E182" t="inlineStr">
        <is>
          <t>Six Flags St. Louis</t>
        </is>
      </c>
      <c r="F182" t="inlineStr">
        <is>
          <t>United States</t>
        </is>
      </c>
      <c r="G182" t="inlineStr">
        <is>
          <t>Eureka, Missouri</t>
        </is>
      </c>
      <c r="H182" s="1">
        <f>HYPERLINK("https://rcdb.com/616.htm", "r616")</f>
        <v/>
      </c>
      <c r="I182" t="inlineStr">
        <is>
          <t>Eureka, Missouri, United States</t>
        </is>
      </c>
      <c r="J182" t="inlineStr">
        <is>
          <t>Missouri</t>
        </is>
      </c>
      <c r="K182" t="inlineStr">
        <is>
          <t>Eureka</t>
        </is>
      </c>
      <c r="L182" t="inlineStr">
        <is>
          <t>Operating</t>
        </is>
      </c>
      <c r="M182" t="inlineStr">
        <is>
          <t>2000-04-29</t>
        </is>
      </c>
      <c r="N182" t="inlineStr"/>
      <c r="O182" t="inlineStr">
        <is>
          <t>Roller Coaster</t>
        </is>
      </c>
      <c r="P182" t="inlineStr">
        <is>
          <t>Extreme</t>
        </is>
      </c>
      <c r="Q182" t="inlineStr">
        <is>
          <t>Custom Coasters International, Inc.</t>
        </is>
      </c>
      <c r="R182" t="inlineStr"/>
      <c r="S182" t="inlineStr"/>
      <c r="T182" t="inlineStr">
        <is>
          <t>1</t>
        </is>
      </c>
      <c r="U182" s="1">
        <f>HYPERLINK("https://rcdb.com/616.htm", "https://rcdb.com/616.htm")</f>
        <v/>
      </c>
    </row>
    <row r="183">
      <c r="A183" t="inlineStr">
        <is>
          <t>0</t>
        </is>
      </c>
      <c r="B183" t="inlineStr">
        <is>
          <t>No</t>
        </is>
      </c>
      <c r="C183" t="inlineStr">
        <is>
          <t>Screamin' Eagle</t>
        </is>
      </c>
      <c r="D183" t="inlineStr"/>
      <c r="E183" t="inlineStr">
        <is>
          <t>Six Flags St. Louis</t>
        </is>
      </c>
      <c r="F183" t="inlineStr">
        <is>
          <t>United States</t>
        </is>
      </c>
      <c r="G183" t="inlineStr">
        <is>
          <t>Eureka, Missouri</t>
        </is>
      </c>
      <c r="H183" s="1">
        <f>HYPERLINK("https://rcdb.com/44.htm", "r44")</f>
        <v/>
      </c>
      <c r="I183" t="inlineStr">
        <is>
          <t>Eureka, Missouri, United States</t>
        </is>
      </c>
      <c r="J183" t="inlineStr">
        <is>
          <t>Missouri</t>
        </is>
      </c>
      <c r="K183" t="inlineStr">
        <is>
          <t>Eureka</t>
        </is>
      </c>
      <c r="L183" t="inlineStr">
        <is>
          <t>Operating</t>
        </is>
      </c>
      <c r="M183" t="inlineStr">
        <is>
          <t>1976-04-10</t>
        </is>
      </c>
      <c r="N183" t="inlineStr"/>
      <c r="O183" t="inlineStr">
        <is>
          <t>Roller Coaster</t>
        </is>
      </c>
      <c r="P183" t="inlineStr">
        <is>
          <t>Extreme</t>
        </is>
      </c>
      <c r="Q183" t="inlineStr">
        <is>
          <t>Philadelphia Toboggan Coasters, Inc.</t>
        </is>
      </c>
      <c r="R183" t="inlineStr"/>
      <c r="S183" t="inlineStr"/>
      <c r="T183" t="inlineStr">
        <is>
          <t>1</t>
        </is>
      </c>
      <c r="U183" s="1">
        <f>HYPERLINK("https://rcdb.com/44.htm", "https://rcdb.com/44.htm")</f>
        <v/>
      </c>
    </row>
    <row r="184">
      <c r="A184" t="inlineStr">
        <is>
          <t>0</t>
        </is>
      </c>
      <c r="B184" t="inlineStr">
        <is>
          <t>No</t>
        </is>
      </c>
      <c r="C184" t="inlineStr">
        <is>
          <t>Roar-O-Saurus</t>
        </is>
      </c>
      <c r="D184" t="inlineStr"/>
      <c r="E184" t="inlineStr">
        <is>
          <t>Story Land</t>
        </is>
      </c>
      <c r="F184" t="inlineStr">
        <is>
          <t>United States</t>
        </is>
      </c>
      <c r="G184" t="inlineStr">
        <is>
          <t>Glen, New Hampshire</t>
        </is>
      </c>
      <c r="H184" s="1">
        <f>HYPERLINK("https://rcdb.com/11611.htm", "r11611")</f>
        <v/>
      </c>
      <c r="I184" t="inlineStr">
        <is>
          <t>Glen, New Hampshire, United States</t>
        </is>
      </c>
      <c r="J184" t="inlineStr">
        <is>
          <t>New Hampshire</t>
        </is>
      </c>
      <c r="K184" t="inlineStr">
        <is>
          <t>Glen</t>
        </is>
      </c>
      <c r="L184" t="inlineStr">
        <is>
          <t>Operating</t>
        </is>
      </c>
      <c r="M184" t="inlineStr">
        <is>
          <t>2014-05-24</t>
        </is>
      </c>
      <c r="N184" t="inlineStr"/>
      <c r="O184" t="inlineStr">
        <is>
          <t>Roller Coaster</t>
        </is>
      </c>
      <c r="P184" t="inlineStr">
        <is>
          <t>Thrill</t>
        </is>
      </c>
      <c r="Q184" t="inlineStr">
        <is>
          <t>Gravitykraft Corporation</t>
        </is>
      </c>
      <c r="R184" t="inlineStr"/>
      <c r="S184" t="inlineStr"/>
      <c r="T184" t="inlineStr">
        <is>
          <t>1</t>
        </is>
      </c>
      <c r="U184" s="1">
        <f>HYPERLINK("https://rcdb.com/11611.htm", "https://rcdb.com/11611.htm")</f>
        <v/>
      </c>
    </row>
    <row r="185">
      <c r="A185" t="inlineStr">
        <is>
          <t>0</t>
        </is>
      </c>
      <c r="B185" t="inlineStr">
        <is>
          <t>No</t>
        </is>
      </c>
      <c r="C185" t="inlineStr">
        <is>
          <t>Teddy Bear</t>
        </is>
      </c>
      <c r="D185" t="inlineStr"/>
      <c r="E185" t="inlineStr">
        <is>
          <t>Stricker's Grove</t>
        </is>
      </c>
      <c r="F185" t="inlineStr">
        <is>
          <t>United States</t>
        </is>
      </c>
      <c r="G185" t="inlineStr">
        <is>
          <t>Ross, Ohio</t>
        </is>
      </c>
      <c r="H185" s="1">
        <f>HYPERLINK("https://rcdb.com/325.htm", "r325")</f>
        <v/>
      </c>
      <c r="I185" t="inlineStr">
        <is>
          <t>Ross, Ohio, United States</t>
        </is>
      </c>
      <c r="J185" t="inlineStr">
        <is>
          <t>Ohio</t>
        </is>
      </c>
      <c r="K185" t="inlineStr">
        <is>
          <t>Ross</t>
        </is>
      </c>
      <c r="L185" t="inlineStr">
        <is>
          <t>Operating</t>
        </is>
      </c>
      <c r="M185" t="inlineStr">
        <is>
          <t>1996</t>
        </is>
      </c>
      <c r="N185" t="inlineStr"/>
      <c r="O185" t="inlineStr">
        <is>
          <t>Roller Coaster</t>
        </is>
      </c>
      <c r="P185" t="inlineStr">
        <is>
          <t>Family</t>
        </is>
      </c>
      <c r="Q185" t="inlineStr"/>
      <c r="R185" t="inlineStr"/>
      <c r="S185" t="inlineStr"/>
      <c r="T185" t="inlineStr">
        <is>
          <t>1</t>
        </is>
      </c>
      <c r="U185" s="1">
        <f>HYPERLINK("https://rcdb.com/325.htm", "https://rcdb.com/325.htm")</f>
        <v/>
      </c>
    </row>
    <row r="186">
      <c r="A186" t="inlineStr">
        <is>
          <t>0</t>
        </is>
      </c>
      <c r="B186" t="inlineStr">
        <is>
          <t>No</t>
        </is>
      </c>
      <c r="C186" t="inlineStr">
        <is>
          <t>Tornado</t>
        </is>
      </c>
      <c r="D186" t="inlineStr"/>
      <c r="E186" t="inlineStr">
        <is>
          <t>Stricker's Grove</t>
        </is>
      </c>
      <c r="F186" t="inlineStr">
        <is>
          <t>United States</t>
        </is>
      </c>
      <c r="G186" t="inlineStr">
        <is>
          <t>Ross, Ohio</t>
        </is>
      </c>
      <c r="H186" s="1">
        <f>HYPERLINK("https://rcdb.com/326.htm", "r326")</f>
        <v/>
      </c>
      <c r="I186" t="inlineStr">
        <is>
          <t>Ross, Ohio, United States</t>
        </is>
      </c>
      <c r="J186" t="inlineStr">
        <is>
          <t>Ohio</t>
        </is>
      </c>
      <c r="K186" t="inlineStr">
        <is>
          <t>Ross</t>
        </is>
      </c>
      <c r="L186" t="inlineStr">
        <is>
          <t>Operating</t>
        </is>
      </c>
      <c r="M186" t="inlineStr">
        <is>
          <t>1993</t>
        </is>
      </c>
      <c r="N186" t="inlineStr"/>
      <c r="O186" t="inlineStr">
        <is>
          <t>Roller Coaster</t>
        </is>
      </c>
      <c r="P186" t="inlineStr">
        <is>
          <t>Thrill</t>
        </is>
      </c>
      <c r="Q186" t="inlineStr"/>
      <c r="R186" t="inlineStr"/>
      <c r="S186" t="inlineStr"/>
      <c r="T186" t="inlineStr">
        <is>
          <t>1</t>
        </is>
      </c>
      <c r="U186" s="1">
        <f>HYPERLINK("https://rcdb.com/326.htm", "https://rcdb.com/326.htm")</f>
        <v/>
      </c>
    </row>
    <row r="187">
      <c r="A187" t="inlineStr">
        <is>
          <t>0</t>
        </is>
      </c>
      <c r="B187" t="inlineStr">
        <is>
          <t>No</t>
        </is>
      </c>
      <c r="C187" t="inlineStr">
        <is>
          <t>High Roller</t>
        </is>
      </c>
      <c r="D187" t="inlineStr"/>
      <c r="E187" t="inlineStr">
        <is>
          <t>Valleyfair!</t>
        </is>
      </c>
      <c r="F187" t="inlineStr">
        <is>
          <t>United States</t>
        </is>
      </c>
      <c r="G187" t="inlineStr">
        <is>
          <t>Shakopee, Minnesota</t>
        </is>
      </c>
      <c r="H187" s="1">
        <f>HYPERLINK("https://rcdb.com/117.htm", "r117")</f>
        <v/>
      </c>
      <c r="I187" t="inlineStr">
        <is>
          <t>Shakopee, Minnesota, United States</t>
        </is>
      </c>
      <c r="J187" t="inlineStr">
        <is>
          <t>Minnesota</t>
        </is>
      </c>
      <c r="K187" t="inlineStr">
        <is>
          <t>Shakopee</t>
        </is>
      </c>
      <c r="L187" t="inlineStr">
        <is>
          <t>Operating</t>
        </is>
      </c>
      <c r="M187" t="inlineStr">
        <is>
          <t>1976</t>
        </is>
      </c>
      <c r="N187" t="inlineStr"/>
      <c r="O187" t="inlineStr">
        <is>
          <t>Roller Coaster</t>
        </is>
      </c>
      <c r="P187" t="inlineStr">
        <is>
          <t>Extreme</t>
        </is>
      </c>
      <c r="Q187" t="inlineStr">
        <is>
          <t>Rauerhorst Corporation</t>
        </is>
      </c>
      <c r="R187" t="inlineStr"/>
      <c r="S187" t="inlineStr"/>
      <c r="T187" t="inlineStr">
        <is>
          <t>1</t>
        </is>
      </c>
      <c r="U187" s="1">
        <f>HYPERLINK("https://rcdb.com/117.htm", "https://rcdb.com/117.htm")</f>
        <v/>
      </c>
    </row>
    <row r="188">
      <c r="A188" t="inlineStr">
        <is>
          <t>0</t>
        </is>
      </c>
      <c r="B188" t="inlineStr">
        <is>
          <t>No</t>
        </is>
      </c>
      <c r="C188" t="inlineStr">
        <is>
          <t>Renegade</t>
        </is>
      </c>
      <c r="D188" t="inlineStr"/>
      <c r="E188" t="inlineStr">
        <is>
          <t>Valleyfair!</t>
        </is>
      </c>
      <c r="F188" t="inlineStr">
        <is>
          <t>United States</t>
        </is>
      </c>
      <c r="G188" t="inlineStr">
        <is>
          <t>Shakopee, Minnesota</t>
        </is>
      </c>
      <c r="H188" s="1">
        <f>HYPERLINK("https://rcdb.com/3660.htm", "r3660")</f>
        <v/>
      </c>
      <c r="I188" t="inlineStr">
        <is>
          <t>Shakopee, Minnesota, United States</t>
        </is>
      </c>
      <c r="J188" t="inlineStr">
        <is>
          <t>Minnesota</t>
        </is>
      </c>
      <c r="K188" t="inlineStr">
        <is>
          <t>Shakopee</t>
        </is>
      </c>
      <c r="L188" t="inlineStr">
        <is>
          <t>Operating</t>
        </is>
      </c>
      <c r="M188" t="inlineStr">
        <is>
          <t>2007-05-12</t>
        </is>
      </c>
      <c r="N188" t="inlineStr"/>
      <c r="O188" t="inlineStr">
        <is>
          <t>Roller Coaster</t>
        </is>
      </c>
      <c r="P188" t="inlineStr">
        <is>
          <t>Extreme</t>
        </is>
      </c>
      <c r="Q188" t="inlineStr">
        <is>
          <t>Great Coasters International</t>
        </is>
      </c>
      <c r="R188" t="inlineStr"/>
      <c r="S188" t="inlineStr"/>
      <c r="T188" t="inlineStr">
        <is>
          <t>1</t>
        </is>
      </c>
      <c r="U188" s="1">
        <f>HYPERLINK("https://rcdb.com/3660.htm", "https://rcdb.com/3660.htm")</f>
        <v/>
      </c>
    </row>
    <row r="189">
      <c r="A189" t="inlineStr">
        <is>
          <t>0</t>
        </is>
      </c>
      <c r="B189" t="inlineStr">
        <is>
          <t>No</t>
        </is>
      </c>
      <c r="C189" t="inlineStr">
        <is>
          <t>Comet</t>
        </is>
      </c>
      <c r="D189" t="inlineStr"/>
      <c r="E189" t="inlineStr">
        <is>
          <t>Waldameer</t>
        </is>
      </c>
      <c r="F189" t="inlineStr">
        <is>
          <t>United States</t>
        </is>
      </c>
      <c r="G189" t="inlineStr">
        <is>
          <t>Erie, Pennsylvania</t>
        </is>
      </c>
      <c r="H189" s="1">
        <f>HYPERLINK("https://rcdb.com/377.htm", "r377")</f>
        <v/>
      </c>
      <c r="I189" t="inlineStr">
        <is>
          <t>Erie, Pennsylvania, United States</t>
        </is>
      </c>
      <c r="J189" t="inlineStr">
        <is>
          <t>Pennsylvania</t>
        </is>
      </c>
      <c r="K189" t="inlineStr">
        <is>
          <t>Erie</t>
        </is>
      </c>
      <c r="L189" t="inlineStr">
        <is>
          <t>Operating</t>
        </is>
      </c>
      <c r="M189" t="inlineStr">
        <is>
          <t>1951</t>
        </is>
      </c>
      <c r="N189" t="inlineStr"/>
      <c r="O189" t="inlineStr">
        <is>
          <t>Roller Coaster</t>
        </is>
      </c>
      <c r="P189" t="inlineStr">
        <is>
          <t>Family</t>
        </is>
      </c>
      <c r="Q189" t="inlineStr">
        <is>
          <t>Philadelphia Toboggan Coasters, Inc.</t>
        </is>
      </c>
      <c r="R189" t="inlineStr"/>
      <c r="S189" t="inlineStr"/>
      <c r="T189" t="inlineStr">
        <is>
          <t>1</t>
        </is>
      </c>
      <c r="U189" s="1">
        <f>HYPERLINK("https://rcdb.com/377.htm", "https://rcdb.com/377.htm")</f>
        <v/>
      </c>
    </row>
    <row r="190">
      <c r="A190" t="inlineStr">
        <is>
          <t>0</t>
        </is>
      </c>
      <c r="B190" t="inlineStr">
        <is>
          <t>No</t>
        </is>
      </c>
      <c r="C190" t="inlineStr">
        <is>
          <t>Ravine Flyer II</t>
        </is>
      </c>
      <c r="D190" t="inlineStr"/>
      <c r="E190" t="inlineStr">
        <is>
          <t>Waldameer</t>
        </is>
      </c>
      <c r="F190" t="inlineStr">
        <is>
          <t>United States</t>
        </is>
      </c>
      <c r="G190" t="inlineStr">
        <is>
          <t>Erie, Pennsylvania</t>
        </is>
      </c>
      <c r="H190" s="1">
        <f>HYPERLINK("https://rcdb.com/3917.htm", "r3917")</f>
        <v/>
      </c>
      <c r="I190" t="inlineStr">
        <is>
          <t>Erie, Pennsylvania, United States</t>
        </is>
      </c>
      <c r="J190" t="inlineStr">
        <is>
          <t>Pennsylvania</t>
        </is>
      </c>
      <c r="K190" t="inlineStr">
        <is>
          <t>Erie</t>
        </is>
      </c>
      <c r="L190" t="inlineStr">
        <is>
          <t>Operating</t>
        </is>
      </c>
      <c r="M190" t="inlineStr">
        <is>
          <t>2008-05-17</t>
        </is>
      </c>
      <c r="N190" t="inlineStr"/>
      <c r="O190" t="inlineStr">
        <is>
          <t>Roller Coaster</t>
        </is>
      </c>
      <c r="P190" t="inlineStr">
        <is>
          <t>Extreme</t>
        </is>
      </c>
      <c r="Q190" t="inlineStr"/>
      <c r="R190" t="inlineStr"/>
      <c r="S190" t="inlineStr"/>
      <c r="T190" t="inlineStr">
        <is>
          <t>1</t>
        </is>
      </c>
      <c r="U190" s="1">
        <f>HYPERLINK("https://rcdb.com/3917.htm", "https://rcdb.com/3917.htm")</f>
        <v/>
      </c>
    </row>
    <row r="191">
      <c r="A191" t="inlineStr">
        <is>
          <t>0</t>
        </is>
      </c>
      <c r="B191" t="inlineStr">
        <is>
          <t>No</t>
        </is>
      </c>
      <c r="C191" t="inlineStr">
        <is>
          <t>Classic Coaster</t>
        </is>
      </c>
      <c r="D191" t="inlineStr"/>
      <c r="E191" t="inlineStr">
        <is>
          <t>Washington State Fair</t>
        </is>
      </c>
      <c r="F191" t="inlineStr">
        <is>
          <t>United States</t>
        </is>
      </c>
      <c r="G191" t="inlineStr">
        <is>
          <t>Puyallup, Washington</t>
        </is>
      </c>
      <c r="H191" s="1">
        <f>HYPERLINK("https://rcdb.com/257.htm", "r257")</f>
        <v/>
      </c>
      <c r="I191" t="inlineStr">
        <is>
          <t>Puyallup, Washington, United States</t>
        </is>
      </c>
      <c r="J191" t="inlineStr">
        <is>
          <t>Washington</t>
        </is>
      </c>
      <c r="K191" t="inlineStr">
        <is>
          <t>Puyallup</t>
        </is>
      </c>
      <c r="L191" t="inlineStr">
        <is>
          <t>Operating</t>
        </is>
      </c>
      <c r="M191" t="inlineStr">
        <is>
          <t>1935</t>
        </is>
      </c>
      <c r="N191" t="inlineStr"/>
      <c r="O191" t="inlineStr">
        <is>
          <t>Roller Coaster</t>
        </is>
      </c>
      <c r="P191" t="inlineStr"/>
      <c r="Q191" t="inlineStr"/>
      <c r="R191" t="inlineStr"/>
      <c r="S191" t="inlineStr"/>
      <c r="T191" t="inlineStr">
        <is>
          <t>1</t>
        </is>
      </c>
      <c r="U191" s="1">
        <f>HYPERLINK("https://rcdb.com/257.htm", "https://rcdb.com/257.htm")</f>
        <v/>
      </c>
    </row>
    <row r="192">
      <c r="A192" t="inlineStr">
        <is>
          <t>0</t>
        </is>
      </c>
      <c r="B192" t="inlineStr">
        <is>
          <t>No</t>
        </is>
      </c>
      <c r="C192" t="inlineStr">
        <is>
          <t>Cheetah</t>
        </is>
      </c>
      <c r="D192" t="inlineStr"/>
      <c r="E192" t="inlineStr">
        <is>
          <t>Wild Adventures</t>
        </is>
      </c>
      <c r="F192" t="inlineStr">
        <is>
          <t>United States</t>
        </is>
      </c>
      <c r="G192" t="inlineStr">
        <is>
          <t>Valdosta, Georgia</t>
        </is>
      </c>
      <c r="H192" s="1">
        <f>HYPERLINK("https://rcdb.com/1044.htm", "r1044")</f>
        <v/>
      </c>
      <c r="I192" t="inlineStr">
        <is>
          <t>Valdosta, Georgia, United States</t>
        </is>
      </c>
      <c r="J192" t="inlineStr">
        <is>
          <t>Georgia</t>
        </is>
      </c>
      <c r="K192" t="inlineStr">
        <is>
          <t>Valdosta</t>
        </is>
      </c>
      <c r="L192" t="inlineStr">
        <is>
          <t>Operating</t>
        </is>
      </c>
      <c r="M192" t="inlineStr">
        <is>
          <t>2001-06-16</t>
        </is>
      </c>
      <c r="N192" t="inlineStr"/>
      <c r="O192" t="inlineStr">
        <is>
          <t>Roller Coaster</t>
        </is>
      </c>
      <c r="P192" t="inlineStr">
        <is>
          <t>Extreme</t>
        </is>
      </c>
      <c r="Q192" t="inlineStr">
        <is>
          <t>Custom Coasters International, Inc.</t>
        </is>
      </c>
      <c r="R192" t="inlineStr"/>
      <c r="S192" t="inlineStr"/>
      <c r="T192" t="inlineStr">
        <is>
          <t>1</t>
        </is>
      </c>
      <c r="U192" s="1">
        <f>HYPERLINK("https://rcdb.com/1044.htm", "https://rcdb.com/1044.htm")</f>
        <v/>
      </c>
    </row>
    <row r="193">
      <c r="A193" t="inlineStr">
        <is>
          <t>0</t>
        </is>
      </c>
      <c r="B193" t="inlineStr">
        <is>
          <t>No</t>
        </is>
      </c>
      <c r="C193" t="inlineStr">
        <is>
          <t>Timberhawk: Ride of Prey</t>
        </is>
      </c>
      <c r="D193" t="inlineStr"/>
      <c r="E193" t="inlineStr">
        <is>
          <t>Wild Waves Theme &amp; Water Park</t>
        </is>
      </c>
      <c r="F193" t="inlineStr">
        <is>
          <t>United States</t>
        </is>
      </c>
      <c r="G193" t="inlineStr">
        <is>
          <t>Federal Way, Washington</t>
        </is>
      </c>
      <c r="H193" s="1">
        <f>HYPERLINK("https://rcdb.com/1862.htm", "r1862")</f>
        <v/>
      </c>
      <c r="I193" t="inlineStr">
        <is>
          <t>Federal Way, Washington, United States</t>
        </is>
      </c>
      <c r="J193" t="inlineStr">
        <is>
          <t>Washington</t>
        </is>
      </c>
      <c r="K193" t="inlineStr">
        <is>
          <t>Federal Way</t>
        </is>
      </c>
      <c r="L193" t="inlineStr">
        <is>
          <t>Operating</t>
        </is>
      </c>
      <c r="M193" t="inlineStr">
        <is>
          <t>2003-06-07</t>
        </is>
      </c>
      <c r="N193" t="inlineStr"/>
      <c r="O193" t="inlineStr">
        <is>
          <t>Roller Coaster</t>
        </is>
      </c>
      <c r="P193" t="inlineStr">
        <is>
          <t>Extreme</t>
        </is>
      </c>
      <c r="Q193" t="inlineStr">
        <is>
          <t>S&amp;S Sansei Technologies</t>
        </is>
      </c>
      <c r="R193" t="inlineStr">
        <is>
          <t>All Models</t>
        </is>
      </c>
      <c r="S193" t="inlineStr">
        <is>
          <t>Wooden Coaster</t>
        </is>
      </c>
      <c r="T193" t="inlineStr">
        <is>
          <t>1</t>
        </is>
      </c>
      <c r="U193" s="1">
        <f>HYPERLINK("https://rcdb.com/1862.htm", "https://rcdb.com/1862.htm")</f>
        <v/>
      </c>
    </row>
    <row r="194">
      <c r="A194" t="inlineStr">
        <is>
          <t>0</t>
        </is>
      </c>
      <c r="B194" t="inlineStr">
        <is>
          <t>No</t>
        </is>
      </c>
      <c r="C194" t="inlineStr">
        <is>
          <t>Prowler</t>
        </is>
      </c>
      <c r="D194" t="inlineStr"/>
      <c r="E194" t="inlineStr">
        <is>
          <t>Worlds of Fun</t>
        </is>
      </c>
      <c r="F194" t="inlineStr">
        <is>
          <t>United States</t>
        </is>
      </c>
      <c r="G194" t="inlineStr">
        <is>
          <t>Kansas City, Missouri</t>
        </is>
      </c>
      <c r="H194" s="1">
        <f>HYPERLINK("https://rcdb.com/4296.htm", "r4296")</f>
        <v/>
      </c>
      <c r="I194" t="inlineStr">
        <is>
          <t>Kansas City, Missouri, United States</t>
        </is>
      </c>
      <c r="J194" t="inlineStr">
        <is>
          <t>Missouri</t>
        </is>
      </c>
      <c r="K194" t="inlineStr">
        <is>
          <t>Kansas City</t>
        </is>
      </c>
      <c r="L194" t="inlineStr">
        <is>
          <t>Operating</t>
        </is>
      </c>
      <c r="M194" t="inlineStr">
        <is>
          <t>2009-05-02</t>
        </is>
      </c>
      <c r="N194" t="inlineStr"/>
      <c r="O194" t="inlineStr">
        <is>
          <t>Roller Coaster</t>
        </is>
      </c>
      <c r="P194" t="inlineStr">
        <is>
          <t>Extreme</t>
        </is>
      </c>
      <c r="Q194" t="inlineStr">
        <is>
          <t>Great Coasters International</t>
        </is>
      </c>
      <c r="R194" t="inlineStr"/>
      <c r="S194" t="inlineStr"/>
      <c r="T194" t="inlineStr">
        <is>
          <t>1</t>
        </is>
      </c>
      <c r="U194" s="1">
        <f>HYPERLINK("https://rcdb.com/4296.htm", "https://rcdb.com/4296.htm")</f>
        <v/>
      </c>
    </row>
    <row r="195">
      <c r="A195" t="inlineStr">
        <is>
          <t>0</t>
        </is>
      </c>
      <c r="B195" t="inlineStr">
        <is>
          <t>No</t>
        </is>
      </c>
      <c r="C195" t="inlineStr">
        <is>
          <t>Timber Wolf</t>
        </is>
      </c>
      <c r="D195" t="inlineStr"/>
      <c r="E195" t="inlineStr">
        <is>
          <t>Worlds of Fun</t>
        </is>
      </c>
      <c r="F195" t="inlineStr">
        <is>
          <t>United States</t>
        </is>
      </c>
      <c r="G195" t="inlineStr">
        <is>
          <t>Kansas City, Missouri</t>
        </is>
      </c>
      <c r="H195" s="1">
        <f>HYPERLINK("https://rcdb.com/22.htm", "r22")</f>
        <v/>
      </c>
      <c r="I195" t="inlineStr">
        <is>
          <t>Kansas City, Missouri, United States</t>
        </is>
      </c>
      <c r="J195" t="inlineStr">
        <is>
          <t>Missouri</t>
        </is>
      </c>
      <c r="K195" t="inlineStr">
        <is>
          <t>Kansas City</t>
        </is>
      </c>
      <c r="L195" t="inlineStr">
        <is>
          <t>Operating</t>
        </is>
      </c>
      <c r="M195" t="inlineStr">
        <is>
          <t>1989-04-01</t>
        </is>
      </c>
      <c r="N195" t="inlineStr"/>
      <c r="O195" t="inlineStr">
        <is>
          <t>Roller Coaster</t>
        </is>
      </c>
      <c r="P195" t="inlineStr">
        <is>
          <t>Extreme</t>
        </is>
      </c>
      <c r="Q195" t="inlineStr">
        <is>
          <t>Dinn Corporation</t>
        </is>
      </c>
      <c r="R195" t="inlineStr"/>
      <c r="S195" t="inlineStr"/>
      <c r="T195" t="inlineStr">
        <is>
          <t>1</t>
        </is>
      </c>
      <c r="U195" s="1">
        <f>HYPERLINK("https://rcdb.com/22.htm", "https://rcdb.com/22.htm")</f>
        <v/>
      </c>
    </row>
    <row r="196">
      <c r="A196" t="inlineStr">
        <is>
          <t>0</t>
        </is>
      </c>
      <c r="B196" t="inlineStr">
        <is>
          <t>No</t>
        </is>
      </c>
      <c r="C196" t="inlineStr">
        <is>
          <t>Switchback</t>
        </is>
      </c>
      <c r="D196" t="inlineStr"/>
      <c r="E196" t="inlineStr">
        <is>
          <t>ZDT'S Amusement Park</t>
        </is>
      </c>
      <c r="F196" t="inlineStr">
        <is>
          <t>United States</t>
        </is>
      </c>
      <c r="G196" t="inlineStr">
        <is>
          <t>Seguin, Texas</t>
        </is>
      </c>
      <c r="H196" s="1">
        <f>HYPERLINK("https://rcdb.com/12392.htm", "r12392")</f>
        <v/>
      </c>
      <c r="I196" t="inlineStr">
        <is>
          <t>Seguin, Texas, United States</t>
        </is>
      </c>
      <c r="J196" t="inlineStr">
        <is>
          <t>Texas</t>
        </is>
      </c>
      <c r="K196" t="inlineStr">
        <is>
          <t>Seguin</t>
        </is>
      </c>
      <c r="L196" t="inlineStr">
        <is>
          <t>Operating</t>
        </is>
      </c>
      <c r="M196" t="inlineStr">
        <is>
          <t>2015-10-17</t>
        </is>
      </c>
      <c r="N196" t="inlineStr"/>
      <c r="O196" t="inlineStr">
        <is>
          <t>Roller Coaster</t>
        </is>
      </c>
      <c r="P196" t="inlineStr">
        <is>
          <t>Thrill</t>
        </is>
      </c>
      <c r="Q196" t="inlineStr">
        <is>
          <t>Gravitykraft Corporation</t>
        </is>
      </c>
      <c r="R196" t="inlineStr"/>
      <c r="S196" t="inlineStr"/>
      <c r="T196" t="inlineStr">
        <is>
          <t>1</t>
        </is>
      </c>
      <c r="U196" s="1">
        <f>HYPERLINK("https://rcdb.com/12392.htm", "https://rcdb.com/12392.htm")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2019-10-30T10:52:40Z</dcterms:created>
  <dcterms:modified xmlns:dcterms="http://purl.org/dc/terms/" xmlns:xsi="http://www.w3.org/2001/XMLSchema-instance" xsi:type="dcterms:W3CDTF">2019-10-30T10:52:40Z</dcterms:modified>
</cp:coreProperties>
</file>