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ekiel Adebayo\Desktop\Statistics with R\"/>
    </mc:Choice>
  </mc:AlternateContent>
  <xr:revisionPtr revIDLastSave="0" documentId="13_ncr:1_{A43A34ED-AA55-44FE-BF65-A07663BFDAA0}" xr6:coauthVersionLast="47" xr6:coauthVersionMax="47" xr10:uidLastSave="{00000000-0000-0000-0000-000000000000}"/>
  <bookViews>
    <workbookView xWindow="-110" yWindow="-110" windowWidth="19420" windowHeight="10420" firstSheet="2" activeTab="4" xr2:uid="{F9A033FA-32C5-4EC0-8640-8C0B424670D7}"/>
  </bookViews>
  <sheets>
    <sheet name="1a-conception" sheetId="1" r:id="rId1"/>
    <sheet name="1b-teenage pregnancy" sheetId="2" r:id="rId2"/>
    <sheet name="2-conception mariage" sheetId="3" r:id="rId3"/>
    <sheet name="3-conception not marriage" sheetId="4" r:id="rId4"/>
    <sheet name="4-statisticsByCountry" sheetId="5" r:id="rId5"/>
  </sheets>
  <definedNames>
    <definedName name="_Order1" hidden="1">255</definedName>
    <definedName name="_Order2" hidden="1">255</definedName>
    <definedName name="comparison">#REF!</definedName>
    <definedName name="fe" localSheetId="3">#REF!</definedName>
    <definedName name="fe">#REF!</definedName>
    <definedName name="fem" localSheetId="3">#REF!</definedName>
    <definedName name="fem">#REF!</definedName>
    <definedName name="female" localSheetId="3">#REF!</definedName>
    <definedName name="female">#REF!</definedName>
    <definedName name="femaleimprove" localSheetId="3">#REF!</definedName>
    <definedName name="femaleimprove">#REF!</definedName>
    <definedName name="femaletab" localSheetId="3">#REF!</definedName>
    <definedName name="femaletab">#REF!</definedName>
    <definedName name="ma" localSheetId="3">#REF!</definedName>
    <definedName name="ma">#REF!</definedName>
    <definedName name="male" localSheetId="3">#REF!</definedName>
    <definedName name="male">#REF!</definedName>
    <definedName name="malei" localSheetId="3">#REF!</definedName>
    <definedName name="malei">#REF!</definedName>
    <definedName name="maleimprove" localSheetId="3">#REF!</definedName>
    <definedName name="maleimprove">#REF!</definedName>
    <definedName name="maletab" localSheetId="3">#REF!</definedName>
    <definedName name="maletab">#REF!</definedName>
    <definedName name="mat" localSheetId="3">#REF!</definedName>
    <definedName name="mat">#REF!</definedName>
    <definedName name="_xlnm.Print_Area" localSheetId="3">'3-conception not marriage'!$A$1:$X$25</definedName>
    <definedName name="_xlnm.Print_Area" localSheetId="4">'4-statisticsByCountry'!$A$1:$T$14</definedName>
    <definedName name="_xlnm.Print_Area">#REF!</definedName>
    <definedName name="_xlnm.Print_Titles" localSheetId="3">'3-conception not marriage'!$A:$A,'3-conception not marriage'!$1:$1</definedName>
    <definedName name="_xlnm.Print_Titles" localSheetId="4">'4-statisticsByCountry'!$A:$A</definedName>
    <definedName name="_xlnm.Print_Titles">#N/A</definedName>
    <definedName name="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" i="4" l="1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A1" i="4"/>
  <c r="AY1" i="2"/>
  <c r="AW1" i="2"/>
  <c r="AX1" i="2"/>
  <c r="AZ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B1" i="2"/>
  <c r="N1" i="1"/>
  <c r="O1" i="1"/>
  <c r="P1" i="1"/>
  <c r="Q1" i="1"/>
  <c r="R1" i="1"/>
  <c r="S1" i="1"/>
  <c r="T1" i="1"/>
  <c r="U1" i="1"/>
  <c r="V1" i="1"/>
  <c r="M1" i="1"/>
</calcChain>
</file>

<file path=xl/sharedStrings.xml><?xml version="1.0" encoding="utf-8"?>
<sst xmlns="http://schemas.openxmlformats.org/spreadsheetml/2006/main" count="117" uniqueCount="103">
  <si>
    <t>Year of conception</t>
  </si>
  <si>
    <r>
      <rPr>
        <b/>
        <sz val="12"/>
        <color rgb="FFFF0000"/>
        <rFont val="Arial"/>
        <family val="2"/>
      </rPr>
      <t xml:space="preserve">All ages
</t>
    </r>
    <r>
      <rPr>
        <sz val="12"/>
        <color rgb="FFFF0000"/>
        <rFont val="Arial"/>
        <family val="2"/>
      </rPr>
      <t>Number of conceptions</t>
    </r>
  </si>
  <si>
    <r>
      <rPr>
        <b/>
        <sz val="12"/>
        <color rgb="FFFF0000"/>
        <rFont val="Arial"/>
        <family val="2"/>
      </rPr>
      <t>Under 16</t>
    </r>
    <r>
      <rPr>
        <sz val="12"/>
        <color rgb="FFFF0000"/>
        <rFont val="Arial"/>
        <family val="2"/>
      </rPr>
      <t xml:space="preserve"> 
Number of conceptions</t>
    </r>
  </si>
  <si>
    <r>
      <rPr>
        <b/>
        <sz val="12"/>
        <color rgb="FFFF0000"/>
        <rFont val="Arial"/>
        <family val="2"/>
      </rPr>
      <t>Under 18</t>
    </r>
    <r>
      <rPr>
        <sz val="12"/>
        <color rgb="FFFF0000"/>
        <rFont val="Arial"/>
        <family val="2"/>
      </rPr>
      <t xml:space="preserve"> 
Number of conceptions </t>
    </r>
  </si>
  <si>
    <r>
      <rPr>
        <b/>
        <sz val="12"/>
        <color rgb="FFFF0000"/>
        <rFont val="Arial"/>
        <family val="2"/>
      </rPr>
      <t>Under 20</t>
    </r>
    <r>
      <rPr>
        <sz val="12"/>
        <color rgb="FFFF0000"/>
        <rFont val="Arial"/>
        <family val="2"/>
      </rPr>
      <t xml:space="preserve"> 
Number of conceptions</t>
    </r>
  </si>
  <si>
    <r>
      <rPr>
        <b/>
        <sz val="12"/>
        <color rgb="FFFF0000"/>
        <rFont val="Arial"/>
        <family val="2"/>
      </rPr>
      <t xml:space="preserve">20 to 24 
</t>
    </r>
    <r>
      <rPr>
        <sz val="12"/>
        <color rgb="FFFF0000"/>
        <rFont val="Arial"/>
        <family val="2"/>
      </rPr>
      <t xml:space="preserve">Number of conceptions </t>
    </r>
  </si>
  <si>
    <r>
      <t xml:space="preserve">25 to 29 
</t>
    </r>
    <r>
      <rPr>
        <sz val="12"/>
        <color rgb="FFFF0000"/>
        <rFont val="Arial"/>
        <family val="2"/>
      </rPr>
      <t>Number of conceptions</t>
    </r>
  </si>
  <si>
    <r>
      <rPr>
        <b/>
        <sz val="12"/>
        <color rgb="FFFF0000"/>
        <rFont val="Arial"/>
        <family val="2"/>
      </rPr>
      <t xml:space="preserve">30 to 34 
</t>
    </r>
    <r>
      <rPr>
        <sz val="12"/>
        <color rgb="FFFF0000"/>
        <rFont val="Arial"/>
        <family val="2"/>
      </rPr>
      <t>Number of conceptions</t>
    </r>
  </si>
  <si>
    <r>
      <t xml:space="preserve">35 to 39 
</t>
    </r>
    <r>
      <rPr>
        <sz val="12"/>
        <color rgb="FFFF0000"/>
        <rFont val="Arial"/>
        <family val="2"/>
      </rPr>
      <t>Number of conceptions</t>
    </r>
  </si>
  <si>
    <r>
      <t xml:space="preserve">40 and over 
</t>
    </r>
    <r>
      <rPr>
        <sz val="12"/>
        <color rgb="FFFF0000"/>
        <rFont val="Arial"/>
        <family val="2"/>
      </rPr>
      <t>Number of conceptions</t>
    </r>
  </si>
  <si>
    <r>
      <t xml:space="preserve">Under 16 
</t>
    </r>
    <r>
      <rPr>
        <sz val="12"/>
        <rFont val="Arial"/>
        <family val="2"/>
      </rPr>
      <t>Number of conceptions</t>
    </r>
  </si>
  <si>
    <r>
      <rPr>
        <b/>
        <sz val="12"/>
        <rFont val="Arial"/>
        <family val="2"/>
      </rPr>
      <t xml:space="preserve">Under 16 
</t>
    </r>
    <r>
      <rPr>
        <sz val="12"/>
        <rFont val="Arial"/>
        <family val="2"/>
      </rPr>
      <t>Number of conceptions leading to maternities</t>
    </r>
  </si>
  <si>
    <r>
      <rPr>
        <b/>
        <sz val="12"/>
        <rFont val="Arial"/>
        <family val="2"/>
      </rPr>
      <t xml:space="preserve">Under 16 
</t>
    </r>
    <r>
      <rPr>
        <sz val="12"/>
        <rFont val="Arial"/>
        <family val="2"/>
      </rPr>
      <t>Number of conceptions terminated by abortion</t>
    </r>
  </si>
  <si>
    <r>
      <t>Under 14</t>
    </r>
    <r>
      <rPr>
        <sz val="12"/>
        <rFont val="Arial"/>
        <family val="2"/>
      </rPr>
      <t xml:space="preserve"> 
Number of conceptions</t>
    </r>
  </si>
  <si>
    <r>
      <rPr>
        <b/>
        <sz val="12"/>
        <rFont val="Arial"/>
        <family val="2"/>
      </rPr>
      <t xml:space="preserve">Under 14 
</t>
    </r>
    <r>
      <rPr>
        <sz val="12"/>
        <rFont val="Arial"/>
        <family val="2"/>
      </rPr>
      <t>Number of conceptions leading to maternities</t>
    </r>
  </si>
  <si>
    <r>
      <t>Age 14</t>
    </r>
    <r>
      <rPr>
        <sz val="12"/>
        <rFont val="Arial"/>
        <family val="2"/>
      </rPr>
      <t xml:space="preserve"> 
Number of conceptions</t>
    </r>
  </si>
  <si>
    <r>
      <rPr>
        <b/>
        <sz val="12"/>
        <rFont val="Arial"/>
        <family val="2"/>
      </rPr>
      <t xml:space="preserve">Age 14 
</t>
    </r>
    <r>
      <rPr>
        <sz val="12"/>
        <rFont val="Arial"/>
        <family val="2"/>
      </rPr>
      <t>Number of conceptions leading to maternities</t>
    </r>
  </si>
  <si>
    <r>
      <rPr>
        <b/>
        <sz val="12"/>
        <rFont val="Arial"/>
        <family val="2"/>
      </rPr>
      <t xml:space="preserve">Age 14 
</t>
    </r>
    <r>
      <rPr>
        <sz val="12"/>
        <rFont val="Arial"/>
        <family val="2"/>
      </rPr>
      <t>Number of conceptions terminated by abortion</t>
    </r>
  </si>
  <si>
    <r>
      <t xml:space="preserve">Age 15 
</t>
    </r>
    <r>
      <rPr>
        <sz val="12"/>
        <rFont val="Arial"/>
        <family val="2"/>
      </rPr>
      <t>Number of conceptions</t>
    </r>
  </si>
  <si>
    <r>
      <rPr>
        <b/>
        <sz val="12"/>
        <rFont val="Arial"/>
        <family val="2"/>
      </rPr>
      <t>Age 15</t>
    </r>
    <r>
      <rPr>
        <sz val="12"/>
        <rFont val="Arial"/>
        <family val="2"/>
      </rPr>
      <t xml:space="preserve"> 
Number of conceptions leading to maternities</t>
    </r>
  </si>
  <si>
    <r>
      <rPr>
        <b/>
        <sz val="12"/>
        <rFont val="Arial"/>
        <family val="2"/>
      </rPr>
      <t xml:space="preserve">Age 15 
</t>
    </r>
    <r>
      <rPr>
        <sz val="12"/>
        <rFont val="Arial"/>
        <family val="2"/>
      </rPr>
      <t>Number of conceptions terminated by abortion</t>
    </r>
  </si>
  <si>
    <r>
      <t xml:space="preserve">Age 16 
</t>
    </r>
    <r>
      <rPr>
        <sz val="12"/>
        <rFont val="Arial"/>
        <family val="2"/>
      </rPr>
      <t>Number of conceptions</t>
    </r>
  </si>
  <si>
    <r>
      <rPr>
        <b/>
        <sz val="12"/>
        <rFont val="Arial"/>
        <family val="2"/>
      </rPr>
      <t>Age 16</t>
    </r>
    <r>
      <rPr>
        <sz val="12"/>
        <rFont val="Arial"/>
        <family val="2"/>
      </rPr>
      <t xml:space="preserve"> 
Number of conceptions leading to maternities</t>
    </r>
  </si>
  <si>
    <r>
      <rPr>
        <b/>
        <sz val="12"/>
        <rFont val="Arial"/>
        <family val="2"/>
      </rPr>
      <t>Age 16</t>
    </r>
    <r>
      <rPr>
        <sz val="12"/>
        <rFont val="Arial"/>
        <family val="2"/>
      </rPr>
      <t xml:space="preserve"> 
Number of conceptions terminated by abortion</t>
    </r>
  </si>
  <si>
    <r>
      <t xml:space="preserve">Age 17 
</t>
    </r>
    <r>
      <rPr>
        <sz val="12"/>
        <rFont val="Arial"/>
        <family val="2"/>
      </rPr>
      <t>Number of conceptions</t>
    </r>
  </si>
  <si>
    <r>
      <rPr>
        <b/>
        <sz val="12"/>
        <rFont val="Arial"/>
        <family val="2"/>
      </rPr>
      <t>Age 17</t>
    </r>
    <r>
      <rPr>
        <sz val="12"/>
        <rFont val="Arial"/>
        <family val="2"/>
      </rPr>
      <t xml:space="preserve"> 
Number of conceptions leading to maternities</t>
    </r>
  </si>
  <si>
    <r>
      <rPr>
        <b/>
        <sz val="12"/>
        <rFont val="Arial"/>
        <family val="2"/>
      </rPr>
      <t>Age 17</t>
    </r>
    <r>
      <rPr>
        <sz val="12"/>
        <rFont val="Arial"/>
        <family val="2"/>
      </rPr>
      <t xml:space="preserve"> 
Number of conceptions terminated by abortion</t>
    </r>
  </si>
  <si>
    <r>
      <t xml:space="preserve">Age 18 
</t>
    </r>
    <r>
      <rPr>
        <sz val="12"/>
        <rFont val="Arial"/>
        <family val="2"/>
      </rPr>
      <t>Number of conceptions</t>
    </r>
  </si>
  <si>
    <r>
      <rPr>
        <b/>
        <sz val="12"/>
        <rFont val="Arial"/>
        <family val="2"/>
      </rPr>
      <t>Age 18</t>
    </r>
    <r>
      <rPr>
        <sz val="12"/>
        <rFont val="Arial"/>
        <family val="2"/>
      </rPr>
      <t xml:space="preserve"> 
Number of conceptions leading to maternities</t>
    </r>
  </si>
  <si>
    <r>
      <rPr>
        <b/>
        <sz val="12"/>
        <rFont val="Arial"/>
        <family val="2"/>
      </rPr>
      <t xml:space="preserve">Age 18 
</t>
    </r>
    <r>
      <rPr>
        <sz val="12"/>
        <rFont val="Arial"/>
        <family val="2"/>
      </rPr>
      <t>Number of conceptions terminated by abortion</t>
    </r>
  </si>
  <si>
    <r>
      <t xml:space="preserve">Age 19 
</t>
    </r>
    <r>
      <rPr>
        <sz val="12"/>
        <rFont val="Arial"/>
        <family val="2"/>
      </rPr>
      <t>Number of conceptions</t>
    </r>
  </si>
  <si>
    <r>
      <rPr>
        <b/>
        <sz val="12"/>
        <rFont val="Arial"/>
        <family val="2"/>
      </rPr>
      <t>Age 19</t>
    </r>
    <r>
      <rPr>
        <sz val="12"/>
        <rFont val="Arial"/>
        <family val="2"/>
      </rPr>
      <t xml:space="preserve"> 
Number of conceptions leading to maternities</t>
    </r>
  </si>
  <si>
    <r>
      <rPr>
        <b/>
        <sz val="12"/>
        <rFont val="Arial"/>
        <family val="2"/>
      </rPr>
      <t>Age 19</t>
    </r>
    <r>
      <rPr>
        <sz val="12"/>
        <rFont val="Arial"/>
        <family val="2"/>
      </rPr>
      <t xml:space="preserve"> 
Conceptions terminated by abortion</t>
    </r>
  </si>
  <si>
    <r>
      <rPr>
        <b/>
        <sz val="12"/>
        <rFont val="Arial"/>
        <family val="2"/>
      </rPr>
      <t>Under 14</t>
    </r>
    <r>
      <rPr>
        <sz val="12"/>
        <rFont val="Arial"/>
        <family val="2"/>
      </rPr>
      <t xml:space="preserve"> 
Number of conceptions terminated by abortion</t>
    </r>
  </si>
  <si>
    <r>
      <rPr>
        <b/>
        <sz val="12"/>
        <rFont val="Arial"/>
        <family val="2"/>
      </rPr>
      <t>All ages</t>
    </r>
    <r>
      <rPr>
        <sz val="12"/>
        <rFont val="Arial"/>
        <family val="2"/>
      </rPr>
      <t xml:space="preserve"> 
Number of conceptions</t>
    </r>
  </si>
  <si>
    <r>
      <rPr>
        <b/>
        <sz val="12"/>
        <rFont val="Arial"/>
        <family val="2"/>
      </rPr>
      <t xml:space="preserve">Under 20 
</t>
    </r>
    <r>
      <rPr>
        <sz val="12"/>
        <rFont val="Arial"/>
        <family val="2"/>
      </rPr>
      <t>Number of conceptions</t>
    </r>
  </si>
  <si>
    <r>
      <rPr>
        <b/>
        <sz val="12"/>
        <color rgb="FFFF0000"/>
        <rFont val="Arial"/>
        <family val="2"/>
      </rPr>
      <t xml:space="preserve">Under 20 
</t>
    </r>
    <r>
      <rPr>
        <sz val="12"/>
        <color rgb="FFFF0000"/>
        <rFont val="Arial"/>
        <family val="2"/>
      </rPr>
      <t>Percentage of conceptions leading to abortion</t>
    </r>
  </si>
  <si>
    <r>
      <rPr>
        <b/>
        <sz val="12"/>
        <rFont val="Arial"/>
        <family val="2"/>
      </rPr>
      <t>Age 20 to 24</t>
    </r>
    <r>
      <rPr>
        <sz val="12"/>
        <rFont val="Arial"/>
        <family val="2"/>
      </rPr>
      <t xml:space="preserve"> 
Number of conceptions</t>
    </r>
  </si>
  <si>
    <r>
      <rPr>
        <b/>
        <sz val="12"/>
        <color rgb="FFFF0000"/>
        <rFont val="Arial"/>
        <family val="2"/>
      </rPr>
      <t>Age 20 to 24</t>
    </r>
    <r>
      <rPr>
        <sz val="12"/>
        <color rgb="FFFF0000"/>
        <rFont val="Arial"/>
        <family val="2"/>
      </rPr>
      <t xml:space="preserve"> 
Percentage of conceptions leading to abortion</t>
    </r>
  </si>
  <si>
    <r>
      <rPr>
        <b/>
        <sz val="12"/>
        <rFont val="Arial"/>
        <family val="2"/>
      </rPr>
      <t>Age 25 to 29</t>
    </r>
    <r>
      <rPr>
        <sz val="12"/>
        <rFont val="Arial"/>
        <family val="2"/>
      </rPr>
      <t xml:space="preserve"> 
Number of conceptions</t>
    </r>
  </si>
  <si>
    <r>
      <rPr>
        <b/>
        <sz val="12"/>
        <color rgb="FFFF0000"/>
        <rFont val="Arial"/>
        <family val="2"/>
      </rPr>
      <t>Age 25 to 29</t>
    </r>
    <r>
      <rPr>
        <sz val="12"/>
        <color rgb="FFFF0000"/>
        <rFont val="Arial"/>
        <family val="2"/>
      </rPr>
      <t xml:space="preserve"> 
Percentage of conceptions leading to abortion</t>
    </r>
  </si>
  <si>
    <r>
      <rPr>
        <b/>
        <sz val="12"/>
        <rFont val="Arial"/>
        <family val="2"/>
      </rPr>
      <t>Age 30 to 34</t>
    </r>
    <r>
      <rPr>
        <sz val="12"/>
        <rFont val="Arial"/>
        <family val="2"/>
      </rPr>
      <t xml:space="preserve"> 
Number of conceptions</t>
    </r>
  </si>
  <si>
    <r>
      <rPr>
        <b/>
        <sz val="12"/>
        <color rgb="FFFF0000"/>
        <rFont val="Arial"/>
        <family val="2"/>
      </rPr>
      <t xml:space="preserve">Age 30 to 34 
</t>
    </r>
    <r>
      <rPr>
        <sz val="12"/>
        <color rgb="FFFF0000"/>
        <rFont val="Arial"/>
        <family val="2"/>
      </rPr>
      <t>Percentage of conceptions leading to abortion</t>
    </r>
  </si>
  <si>
    <r>
      <rPr>
        <b/>
        <sz val="12"/>
        <rFont val="Arial"/>
        <family val="2"/>
      </rPr>
      <t xml:space="preserve">Age 35 to 39 
</t>
    </r>
    <r>
      <rPr>
        <sz val="12"/>
        <rFont val="Arial"/>
        <family val="2"/>
      </rPr>
      <t>Number of conceptions</t>
    </r>
  </si>
  <si>
    <r>
      <rPr>
        <b/>
        <sz val="12"/>
        <color rgb="FFFF0000"/>
        <rFont val="Arial"/>
        <family val="2"/>
      </rPr>
      <t>Age 35 to 39</t>
    </r>
    <r>
      <rPr>
        <sz val="12"/>
        <color rgb="FFFF0000"/>
        <rFont val="Arial"/>
        <family val="2"/>
      </rPr>
      <t xml:space="preserve"> 
Percentage of conceptions leading to abortion</t>
    </r>
  </si>
  <si>
    <r>
      <rPr>
        <b/>
        <sz val="12"/>
        <rFont val="Arial"/>
        <family val="2"/>
      </rPr>
      <t xml:space="preserve">Age 40 and over 
</t>
    </r>
    <r>
      <rPr>
        <sz val="12"/>
        <rFont val="Arial"/>
        <family val="2"/>
      </rPr>
      <t>Number of conceptions</t>
    </r>
  </si>
  <si>
    <r>
      <rPr>
        <b/>
        <sz val="12"/>
        <color rgb="FFFF0000"/>
        <rFont val="Arial"/>
        <family val="2"/>
      </rPr>
      <t xml:space="preserve">Age 40 and over 
</t>
    </r>
    <r>
      <rPr>
        <sz val="12"/>
        <color rgb="FFFF0000"/>
        <rFont val="Arial"/>
        <family val="2"/>
      </rPr>
      <t>Percentage of conceptions leading to abortion</t>
    </r>
  </si>
  <si>
    <r>
      <rPr>
        <b/>
        <sz val="12"/>
        <rFont val="Arial"/>
        <family val="2"/>
      </rPr>
      <t xml:space="preserve">Age 40 and over
</t>
    </r>
    <r>
      <rPr>
        <sz val="12"/>
        <rFont val="Arial"/>
        <family val="2"/>
      </rPr>
      <t>Percentage of conceptions leading to abortion</t>
    </r>
  </si>
  <si>
    <r>
      <rPr>
        <b/>
        <sz val="12"/>
        <color rgb="FFFF0000"/>
        <rFont val="Arial"/>
        <family val="2"/>
      </rPr>
      <t xml:space="preserve">Age 40 and over
</t>
    </r>
    <r>
      <rPr>
        <sz val="12"/>
        <color rgb="FFFF0000"/>
        <rFont val="Arial"/>
        <family val="2"/>
      </rPr>
      <t>Percentage of conceptions outside marriage or civil partnership leading to a maternity within marriage or civil partnership</t>
    </r>
  </si>
  <si>
    <r>
      <rPr>
        <b/>
        <sz val="12"/>
        <rFont val="Arial"/>
        <family val="2"/>
      </rPr>
      <t xml:space="preserve">Age 40 and over
</t>
    </r>
    <r>
      <rPr>
        <sz val="12"/>
        <rFont val="Arial"/>
        <family val="2"/>
      </rPr>
      <t>Number of conceptions</t>
    </r>
  </si>
  <si>
    <r>
      <rPr>
        <b/>
        <sz val="12"/>
        <color rgb="FFFF0000"/>
        <rFont val="Arial"/>
        <family val="2"/>
      </rPr>
      <t>Age 40 and over</t>
    </r>
    <r>
      <rPr>
        <sz val="12"/>
        <color rgb="FFFF0000"/>
        <rFont val="Arial"/>
        <family val="2"/>
      </rPr>
      <t xml:space="preserve">
Percentage of conceptions outside marriage or civil partnership</t>
    </r>
  </si>
  <si>
    <r>
      <rPr>
        <b/>
        <sz val="12"/>
        <rFont val="Arial"/>
        <family val="2"/>
      </rPr>
      <t xml:space="preserve">Age 35 to 39 </t>
    </r>
    <r>
      <rPr>
        <sz val="12"/>
        <rFont val="Arial"/>
        <family val="2"/>
      </rPr>
      <t>Percentage of conceptions leading to abortion</t>
    </r>
  </si>
  <si>
    <r>
      <rPr>
        <b/>
        <sz val="12"/>
        <color rgb="FFFF0000"/>
        <rFont val="Arial"/>
        <family val="2"/>
      </rPr>
      <t>Age 35 to 39</t>
    </r>
    <r>
      <rPr>
        <sz val="12"/>
        <color rgb="FFFF0000"/>
        <rFont val="Arial"/>
        <family val="2"/>
      </rPr>
      <t xml:space="preserve">
Percentage of conceptions outside marriage or civil partnership leading to a maternity within marriage or civil partnership </t>
    </r>
  </si>
  <si>
    <r>
      <rPr>
        <b/>
        <sz val="12"/>
        <rFont val="Arial"/>
        <family val="2"/>
      </rPr>
      <t>Age 35 to 39</t>
    </r>
    <r>
      <rPr>
        <sz val="12"/>
        <rFont val="Arial"/>
        <family val="2"/>
      </rPr>
      <t xml:space="preserve">
Number of conceptions</t>
    </r>
  </si>
  <si>
    <r>
      <rPr>
        <b/>
        <sz val="12"/>
        <color rgb="FFFF0000"/>
        <rFont val="Arial"/>
        <family val="2"/>
      </rPr>
      <t>Age 35 to 39</t>
    </r>
    <r>
      <rPr>
        <sz val="12"/>
        <color rgb="FFFF0000"/>
        <rFont val="Arial"/>
        <family val="2"/>
      </rPr>
      <t xml:space="preserve">
Percentage of conceptions outside marriage or civil partnership </t>
    </r>
  </si>
  <si>
    <r>
      <rPr>
        <b/>
        <sz val="12"/>
        <rFont val="Arial"/>
        <family val="2"/>
      </rPr>
      <t xml:space="preserve">Age 30 to 34
</t>
    </r>
    <r>
      <rPr>
        <sz val="12"/>
        <rFont val="Arial"/>
        <family val="2"/>
      </rPr>
      <t>Percentage of conceptions leading to abortion</t>
    </r>
  </si>
  <si>
    <r>
      <rPr>
        <b/>
        <sz val="12"/>
        <color rgb="FFFF0000"/>
        <rFont val="Arial"/>
        <family val="2"/>
      </rPr>
      <t xml:space="preserve">Age 30 to 34
</t>
    </r>
    <r>
      <rPr>
        <sz val="12"/>
        <color rgb="FFFF0000"/>
        <rFont val="Arial"/>
        <family val="2"/>
      </rPr>
      <t>Percentage of conceptions outside marriage or civil partnership leading to a maternity within marriage or civil partnership</t>
    </r>
  </si>
  <si>
    <r>
      <rPr>
        <b/>
        <sz val="12"/>
        <rFont val="Arial"/>
        <family val="2"/>
      </rPr>
      <t xml:space="preserve">Age 30 to 34
</t>
    </r>
    <r>
      <rPr>
        <sz val="12"/>
        <rFont val="Arial"/>
        <family val="2"/>
      </rPr>
      <t>Number of conceptions</t>
    </r>
  </si>
  <si>
    <r>
      <rPr>
        <b/>
        <sz val="12"/>
        <color rgb="FFFF0000"/>
        <rFont val="Arial"/>
        <family val="2"/>
      </rPr>
      <t>Age 30 to 34</t>
    </r>
    <r>
      <rPr>
        <sz val="12"/>
        <color rgb="FFFF0000"/>
        <rFont val="Arial"/>
        <family val="2"/>
      </rPr>
      <t xml:space="preserve">
Percentage of conceptions outside marriage or civil partnership</t>
    </r>
  </si>
  <si>
    <r>
      <rPr>
        <b/>
        <sz val="12"/>
        <rFont val="Arial"/>
        <family val="2"/>
      </rPr>
      <t xml:space="preserve">Age 25 to 29
</t>
    </r>
    <r>
      <rPr>
        <sz val="12"/>
        <rFont val="Arial"/>
        <family val="2"/>
      </rPr>
      <t>Percentage of conceptions leading to abortion</t>
    </r>
  </si>
  <si>
    <r>
      <rPr>
        <b/>
        <sz val="12"/>
        <color rgb="FFFF0000"/>
        <rFont val="Arial"/>
        <family val="2"/>
      </rPr>
      <t xml:space="preserve">Age 25 to 29
</t>
    </r>
    <r>
      <rPr>
        <sz val="12"/>
        <color rgb="FFFF0000"/>
        <rFont val="Arial"/>
        <family val="2"/>
      </rPr>
      <t>Percentage of conceptions outside marriage or civil partnership leading to a maternity within marriage or civil partnership</t>
    </r>
  </si>
  <si>
    <r>
      <rPr>
        <b/>
        <sz val="12"/>
        <rFont val="Arial"/>
        <family val="2"/>
      </rPr>
      <t xml:space="preserve">Age 25 to 29
</t>
    </r>
    <r>
      <rPr>
        <sz val="12"/>
        <rFont val="Arial"/>
        <family val="2"/>
      </rPr>
      <t>Number of conceptions</t>
    </r>
  </si>
  <si>
    <r>
      <rPr>
        <b/>
        <sz val="12"/>
        <color rgb="FFFF0000"/>
        <rFont val="Arial"/>
        <family val="2"/>
      </rPr>
      <t>Age 25 to 29</t>
    </r>
    <r>
      <rPr>
        <sz val="12"/>
        <color rgb="FFFF0000"/>
        <rFont val="Arial"/>
        <family val="2"/>
      </rPr>
      <t xml:space="preserve">
Percentage of conceptions outside marriage or civil partnership</t>
    </r>
  </si>
  <si>
    <r>
      <rPr>
        <b/>
        <sz val="12"/>
        <rFont val="Arial"/>
        <family val="2"/>
      </rPr>
      <t xml:space="preserve">Age 20 to 24
</t>
    </r>
    <r>
      <rPr>
        <sz val="12"/>
        <rFont val="Arial"/>
        <family val="2"/>
      </rPr>
      <t>Percentage of conceptions leading to abortion</t>
    </r>
  </si>
  <si>
    <r>
      <rPr>
        <b/>
        <sz val="12"/>
        <color rgb="FFFF0000"/>
        <rFont val="Arial"/>
        <family val="2"/>
      </rPr>
      <t xml:space="preserve">Age 20 to 24
</t>
    </r>
    <r>
      <rPr>
        <sz val="12"/>
        <color rgb="FFFF0000"/>
        <rFont val="Arial"/>
        <family val="2"/>
      </rPr>
      <t>Percentage of conceptions outside marriage or civil partnership leading to a maternity within marriage or civil partnership</t>
    </r>
  </si>
  <si>
    <r>
      <rPr>
        <b/>
        <sz val="12"/>
        <rFont val="Arial"/>
        <family val="2"/>
      </rPr>
      <t xml:space="preserve">Age 20 to 24
</t>
    </r>
    <r>
      <rPr>
        <sz val="12"/>
        <rFont val="Arial"/>
        <family val="2"/>
      </rPr>
      <t>Number of conceptions</t>
    </r>
  </si>
  <si>
    <r>
      <rPr>
        <b/>
        <sz val="12"/>
        <color rgb="FFFF0000"/>
        <rFont val="Arial"/>
        <family val="2"/>
      </rPr>
      <t>Age 20 to 24</t>
    </r>
    <r>
      <rPr>
        <sz val="12"/>
        <color rgb="FFFF0000"/>
        <rFont val="Arial"/>
        <family val="2"/>
      </rPr>
      <t xml:space="preserve">
Percentage of conceptions outside marriage or civil partnership </t>
    </r>
  </si>
  <si>
    <r>
      <rPr>
        <b/>
        <sz val="12"/>
        <rFont val="Arial"/>
        <family val="2"/>
      </rPr>
      <t xml:space="preserve">Age under 20
</t>
    </r>
    <r>
      <rPr>
        <sz val="12"/>
        <rFont val="Arial"/>
        <family val="2"/>
      </rPr>
      <t>Percentage of conceptions leading to abortion</t>
    </r>
  </si>
  <si>
    <r>
      <rPr>
        <b/>
        <sz val="12"/>
        <color rgb="FFFF0000"/>
        <rFont val="Arial"/>
        <family val="2"/>
      </rPr>
      <t xml:space="preserve">Age under 20
</t>
    </r>
    <r>
      <rPr>
        <sz val="12"/>
        <color rgb="FFFF0000"/>
        <rFont val="Arial"/>
        <family val="2"/>
      </rPr>
      <t>Percentage of conceptions outside marriage or civil partnership leading to a maternity within marriage or civil partnership</t>
    </r>
  </si>
  <si>
    <r>
      <rPr>
        <b/>
        <sz val="12"/>
        <rFont val="Arial"/>
        <family val="2"/>
      </rPr>
      <t xml:space="preserve">Age under 20
</t>
    </r>
    <r>
      <rPr>
        <sz val="12"/>
        <rFont val="Arial"/>
        <family val="2"/>
      </rPr>
      <t>Number of conceptions</t>
    </r>
  </si>
  <si>
    <r>
      <rPr>
        <b/>
        <sz val="12"/>
        <rFont val="Arial"/>
        <family val="2"/>
      </rPr>
      <t xml:space="preserve">All ages </t>
    </r>
    <r>
      <rPr>
        <sz val="12"/>
        <rFont val="Arial"/>
        <family val="2"/>
      </rPr>
      <t xml:space="preserve">
Percentage of conceptions leading to abortion</t>
    </r>
  </si>
  <si>
    <t>Name</t>
  </si>
  <si>
    <t>Geography</t>
  </si>
  <si>
    <r>
      <rPr>
        <b/>
        <sz val="12"/>
        <color rgb="FFFF0000"/>
        <rFont val="Arial"/>
        <family val="2"/>
      </rPr>
      <t>All ages</t>
    </r>
    <r>
      <rPr>
        <sz val="12"/>
        <color rgb="FFFF0000"/>
        <rFont val="Arial"/>
        <family val="2"/>
      </rPr>
      <t xml:space="preserve"> 
Number of conceptions</t>
    </r>
  </si>
  <si>
    <r>
      <rPr>
        <b/>
        <sz val="12"/>
        <color rgb="FFFF0000"/>
        <rFont val="Arial"/>
        <family val="2"/>
      </rPr>
      <t xml:space="preserve">Age Under 16 
</t>
    </r>
    <r>
      <rPr>
        <sz val="12"/>
        <color rgb="FFFF0000"/>
        <rFont val="Arial"/>
        <family val="2"/>
      </rPr>
      <t>Number of conceptions</t>
    </r>
  </si>
  <si>
    <r>
      <rPr>
        <b/>
        <sz val="12"/>
        <rFont val="Arial"/>
        <family val="2"/>
      </rPr>
      <t xml:space="preserve">Age Under 16 
</t>
    </r>
    <r>
      <rPr>
        <sz val="12"/>
        <rFont val="Arial"/>
        <family val="2"/>
      </rPr>
      <t>Percentage of conceptions leading to abortion</t>
    </r>
  </si>
  <si>
    <r>
      <rPr>
        <b/>
        <sz val="12"/>
        <color rgb="FFFF0000"/>
        <rFont val="Arial"/>
        <family val="2"/>
      </rPr>
      <t xml:space="preserve">Age Under 18 
</t>
    </r>
    <r>
      <rPr>
        <sz val="12"/>
        <color rgb="FFFF0000"/>
        <rFont val="Arial"/>
        <family val="2"/>
      </rPr>
      <t>Number of conceptions</t>
    </r>
  </si>
  <si>
    <r>
      <rPr>
        <b/>
        <sz val="12"/>
        <rFont val="Arial"/>
        <family val="2"/>
      </rPr>
      <t xml:space="preserve">Age Under 18 
</t>
    </r>
    <r>
      <rPr>
        <sz val="12"/>
        <rFont val="Arial"/>
        <family val="2"/>
      </rPr>
      <t>Percentage of conceptions leading to abortion</t>
    </r>
  </si>
  <si>
    <r>
      <rPr>
        <b/>
        <sz val="12"/>
        <color rgb="FFFF0000"/>
        <rFont val="Arial"/>
        <family val="2"/>
      </rPr>
      <t xml:space="preserve">Age under 20 
</t>
    </r>
    <r>
      <rPr>
        <sz val="12"/>
        <color rgb="FFFF0000"/>
        <rFont val="Arial"/>
        <family val="2"/>
      </rPr>
      <t>Number of conceptions</t>
    </r>
  </si>
  <si>
    <r>
      <rPr>
        <b/>
        <sz val="12"/>
        <rFont val="Arial"/>
        <family val="2"/>
      </rPr>
      <t xml:space="preserve">Age under 20 
</t>
    </r>
    <r>
      <rPr>
        <sz val="12"/>
        <rFont val="Arial"/>
        <family val="2"/>
      </rPr>
      <t>Percentage of conceptions leading to abortion</t>
    </r>
  </si>
  <si>
    <r>
      <rPr>
        <b/>
        <sz val="12"/>
        <color rgb="FFFF0000"/>
        <rFont val="Arial"/>
        <family val="2"/>
      </rPr>
      <t xml:space="preserve">Age 20 to 24 
</t>
    </r>
    <r>
      <rPr>
        <sz val="12"/>
        <color rgb="FFFF0000"/>
        <rFont val="Arial"/>
        <family val="2"/>
      </rPr>
      <t>Number of conceptions</t>
    </r>
  </si>
  <si>
    <r>
      <rPr>
        <b/>
        <sz val="12"/>
        <rFont val="Arial"/>
        <family val="2"/>
      </rPr>
      <t xml:space="preserve">Age 20 to 24 
</t>
    </r>
    <r>
      <rPr>
        <sz val="12"/>
        <rFont val="Arial"/>
        <family val="2"/>
      </rPr>
      <t>Percentage of conceptions leading to abortion</t>
    </r>
  </si>
  <si>
    <r>
      <rPr>
        <b/>
        <sz val="12"/>
        <rFont val="Arial"/>
        <family val="2"/>
      </rPr>
      <t xml:space="preserve">Age 25 to 29 
</t>
    </r>
    <r>
      <rPr>
        <sz val="12"/>
        <rFont val="Arial"/>
        <family val="2"/>
      </rPr>
      <t>Number of conceptions</t>
    </r>
  </si>
  <si>
    <r>
      <rPr>
        <b/>
        <sz val="12"/>
        <rFont val="Arial"/>
        <family val="2"/>
      </rPr>
      <t xml:space="preserve">Age 25 to 29 
</t>
    </r>
    <r>
      <rPr>
        <sz val="12"/>
        <rFont val="Arial"/>
        <family val="2"/>
      </rPr>
      <t>Percentage of conceptions leading to abortion</t>
    </r>
  </si>
  <si>
    <r>
      <rPr>
        <b/>
        <sz val="12"/>
        <rFont val="Arial"/>
        <family val="2"/>
      </rPr>
      <t xml:space="preserve">Age 30 to 34 
</t>
    </r>
    <r>
      <rPr>
        <sz val="12"/>
        <rFont val="Arial"/>
        <family val="2"/>
      </rPr>
      <t>Number of conceptions</t>
    </r>
  </si>
  <si>
    <r>
      <rPr>
        <b/>
        <sz val="12"/>
        <rFont val="Arial"/>
        <family val="2"/>
      </rPr>
      <t xml:space="preserve">Age 30 to 34 
</t>
    </r>
    <r>
      <rPr>
        <sz val="12"/>
        <rFont val="Arial"/>
        <family val="2"/>
      </rPr>
      <t>Percentage of conceptions leading to abortion</t>
    </r>
  </si>
  <si>
    <t>England and Wales</t>
  </si>
  <si>
    <t>Country</t>
  </si>
  <si>
    <t>England</t>
  </si>
  <si>
    <t>Wales</t>
  </si>
  <si>
    <t>North East</t>
  </si>
  <si>
    <t>Region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</si>
  <si>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</si>
  <si>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</si>
  <si>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</si>
  <si>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</si>
  <si>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</si>
  <si>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</si>
  <si>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</si>
  <si>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</si>
  <si>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r>
      <rPr>
        <b/>
        <sz val="12"/>
        <color rgb="FFFF0000"/>
        <rFont val="Arial"/>
        <family val="2"/>
      </rPr>
      <t xml:space="preserve">Age 40 and over 
</t>
    </r>
    <r>
      <rPr>
        <sz val="12"/>
        <color rgb="FFFF0000"/>
        <rFont val="Arial"/>
        <family val="2"/>
      </rPr>
      <t>Number of conceptions</t>
    </r>
  </si>
  <si>
    <r>
      <rPr>
        <b/>
        <sz val="12"/>
        <color rgb="FFFF0000"/>
        <rFont val="Arial"/>
        <family val="2"/>
      </rPr>
      <t xml:space="preserve">Age 35 to 39 
</t>
    </r>
    <r>
      <rPr>
        <sz val="12"/>
        <color rgb="FFFF0000"/>
        <rFont val="Arial"/>
        <family val="2"/>
      </rPr>
      <t>Percentage of conceptions leading to abortion</t>
    </r>
  </si>
  <si>
    <r>
      <rPr>
        <b/>
        <sz val="12"/>
        <color rgb="FFFF0000"/>
        <rFont val="Arial"/>
        <family val="2"/>
      </rPr>
      <t xml:space="preserve">Age 35 to 39 
</t>
    </r>
    <r>
      <rPr>
        <sz val="12"/>
        <color rgb="FFFF0000"/>
        <rFont val="Arial"/>
        <family val="2"/>
      </rPr>
      <t>Number of conceptions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</si>
</sst>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#,##0.0"/>
  </numFmts>
  <fonts count="17" x14ac:knownFonts="1"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38">
    <xf numFmtId="0" fontId="0" fillId="0" borderId="0" xfId="0"/>
    <xf numFmtId="0" fontId="3" fillId="0" borderId="0" xfId="2" applyFont="1"/>
    <xf numFmtId="0" fontId="2" fillId="0" borderId="0" xfId="2"/>
    <xf numFmtId="0" fontId="4" fillId="0" borderId="0" xfId="2" applyFont="1"/>
    <xf numFmtId="3" fontId="4" fillId="0" borderId="0" xfId="2" applyNumberFormat="1" applyFont="1" applyAlignment="1">
      <alignment horizontal="right"/>
    </xf>
    <xf numFmtId="3" fontId="4" fillId="0" borderId="0" xfId="2" applyNumberFormat="1" applyFont="1"/>
    <xf numFmtId="0" fontId="5" fillId="0" borderId="0" xfId="2" applyFont="1"/>
    <xf numFmtId="0" fontId="4" fillId="0" borderId="0" xfId="2" applyFont="1" applyAlignment="1">
      <alignment horizontal="left"/>
    </xf>
    <xf numFmtId="0" fontId="11" fillId="0" borderId="1" xfId="2" applyFont="1" applyBorder="1" applyAlignment="1">
      <alignment horizontal="left" vertical="center" wrapText="1"/>
    </xf>
    <xf numFmtId="0" fontId="11" fillId="0" borderId="2" xfId="2" applyFont="1" applyBorder="1" applyAlignment="1">
      <alignment horizontal="right" vertical="center" wrapText="1"/>
    </xf>
    <xf numFmtId="164" fontId="11" fillId="0" borderId="3" xfId="2" applyNumberFormat="1" applyFont="1" applyBorder="1" applyAlignment="1">
      <alignment horizontal="right" vertical="center" wrapText="1" readingOrder="2"/>
    </xf>
    <xf numFmtId="0" fontId="11" fillId="0" borderId="3" xfId="2" applyFont="1" applyBorder="1" applyAlignment="1">
      <alignment horizontal="right" vertical="center" wrapText="1"/>
    </xf>
    <xf numFmtId="0" fontId="12" fillId="0" borderId="4" xfId="2" applyFont="1" applyBorder="1" applyAlignment="1">
      <alignment horizontal="right" vertical="center" wrapText="1"/>
    </xf>
    <xf numFmtId="0" fontId="11" fillId="0" borderId="4" xfId="2" applyFont="1" applyBorder="1" applyAlignment="1">
      <alignment horizontal="right" vertical="center" wrapText="1"/>
    </xf>
    <xf numFmtId="0" fontId="12" fillId="0" borderId="0" xfId="2" applyFont="1" applyAlignment="1">
      <alignment horizontal="right" vertical="center" wrapText="1"/>
    </xf>
    <xf numFmtId="0" fontId="5" fillId="0" borderId="0" xfId="2" applyFont="1" applyAlignment="1">
      <alignment horizontal="left"/>
    </xf>
    <xf numFmtId="3" fontId="13" fillId="0" borderId="6" xfId="0" applyNumberFormat="1" applyFont="1" applyBorder="1"/>
    <xf numFmtId="0" fontId="6" fillId="0" borderId="7" xfId="0" applyFont="1" applyBorder="1"/>
    <xf numFmtId="0" fontId="6" fillId="0" borderId="8" xfId="0" applyFont="1" applyBorder="1"/>
    <xf numFmtId="3" fontId="13" fillId="0" borderId="0" xfId="0" applyNumberFormat="1" applyFont="1"/>
    <xf numFmtId="0" fontId="6" fillId="0" borderId="0" xfId="0" applyFont="1"/>
    <xf numFmtId="0" fontId="5" fillId="0" borderId="0" xfId="2" applyFont="1" applyAlignment="1">
      <alignment horizontal="left" vertical="center" wrapText="1"/>
    </xf>
    <xf numFmtId="3" fontId="13" fillId="0" borderId="5" xfId="0" applyNumberFormat="1" applyFont="1" applyBorder="1"/>
    <xf numFmtId="0" fontId="6" fillId="0" borderId="9" xfId="0" applyFont="1" applyBorder="1"/>
    <xf numFmtId="164" fontId="6" fillId="0" borderId="9" xfId="0" applyNumberFormat="1" applyFont="1" applyBorder="1"/>
    <xf numFmtId="3" fontId="7" fillId="0" borderId="5" xfId="3" applyNumberFormat="1" applyFont="1" applyBorder="1" applyAlignment="1">
      <alignment horizontal="right"/>
    </xf>
    <xf numFmtId="0" fontId="8" fillId="0" borderId="0" xfId="3" applyFont="1"/>
    <xf numFmtId="3" fontId="7" fillId="0" borderId="0" xfId="3" applyNumberFormat="1" applyFont="1"/>
    <xf numFmtId="0" fontId="8" fillId="0" borderId="9" xfId="3" applyFont="1" applyBorder="1"/>
    <xf numFmtId="3" fontId="7" fillId="0" borderId="5" xfId="3" applyNumberFormat="1" applyFont="1" applyBorder="1"/>
    <xf numFmtId="3" fontId="4" fillId="0" borderId="5" xfId="2" applyNumberFormat="1" applyFont="1" applyBorder="1"/>
    <xf numFmtId="3" fontId="4" fillId="0" borderId="5" xfId="2" applyNumberFormat="1" applyFont="1" applyBorder="1" applyAlignment="1">
      <alignment horizontal="right"/>
    </xf>
    <xf numFmtId="3" fontId="7" fillId="0" borderId="5" xfId="2" applyNumberFormat="1" applyFont="1" applyBorder="1" applyAlignment="1">
      <alignment horizontal="right"/>
    </xf>
    <xf numFmtId="3" fontId="7" fillId="0" borderId="0" xfId="2" applyNumberFormat="1" applyFont="1" applyAlignment="1">
      <alignment horizontal="right"/>
    </xf>
    <xf numFmtId="3" fontId="4" fillId="0" borderId="5" xfId="2" applyNumberFormat="1" applyFont="1" applyBorder="1" applyAlignment="1" applyProtection="1">
      <alignment horizontal="right"/>
      <protection locked="0"/>
    </xf>
    <xf numFmtId="3" fontId="7" fillId="0" borderId="0" xfId="2" applyNumberFormat="1" applyFont="1" applyProtection="1">
      <protection locked="0"/>
    </xf>
    <xf numFmtId="3" fontId="7" fillId="0" borderId="5" xfId="2" applyNumberFormat="1" applyFont="1" applyBorder="1"/>
    <xf numFmtId="3" fontId="7" fillId="0" borderId="0" xfId="2" applyNumberFormat="1" applyFont="1"/>
    <xf numFmtId="3" fontId="4" fillId="0" borderId="0" xfId="2" applyNumberFormat="1" applyFont="1" applyProtection="1">
      <protection locked="0"/>
    </xf>
    <xf numFmtId="3" fontId="7" fillId="0" borderId="10" xfId="2" applyNumberFormat="1" applyFont="1" applyBorder="1"/>
    <xf numFmtId="0" fontId="2" fillId="0" borderId="0" xfId="2" applyAlignment="1">
      <alignment horizontal="left"/>
    </xf>
    <xf numFmtId="0" fontId="3" fillId="0" borderId="0" xfId="2" applyFont="1" applyAlignment="1">
      <alignment horizontal="left"/>
    </xf>
    <xf numFmtId="0" fontId="14" fillId="0" borderId="0" xfId="2" applyFont="1"/>
    <xf numFmtId="0" fontId="15" fillId="0" borderId="0" xfId="2" applyFont="1"/>
    <xf numFmtId="0" fontId="9" fillId="0" borderId="0" xfId="4" applyAlignment="1" applyProtection="1">
      <alignment wrapText="1"/>
    </xf>
    <xf numFmtId="0" fontId="15" fillId="0" borderId="0" xfId="2" applyFont="1" applyAlignment="1">
      <alignment wrapText="1"/>
    </xf>
    <xf numFmtId="0" fontId="2" fillId="0" borderId="0" xfId="2" applyAlignment="1">
      <alignment wrapText="1"/>
    </xf>
    <xf numFmtId="0" fontId="5" fillId="0" borderId="1" xfId="5" applyFont="1" applyBorder="1" applyAlignment="1">
      <alignment horizontal="left" vertical="center" wrapText="1"/>
    </xf>
    <xf numFmtId="0" fontId="4" fillId="0" borderId="2" xfId="5" applyFont="1" applyBorder="1" applyAlignment="1">
      <alignment horizontal="right" vertical="center" wrapText="1"/>
    </xf>
    <xf numFmtId="0" fontId="0" fillId="0" borderId="2" xfId="5" applyFont="1" applyBorder="1" applyAlignment="1">
      <alignment horizontal="right" vertical="center" wrapText="1"/>
    </xf>
    <xf numFmtId="0" fontId="4" fillId="0" borderId="3" xfId="5" applyFont="1" applyBorder="1" applyAlignment="1">
      <alignment horizontal="right" vertical="center" wrapText="1"/>
    </xf>
    <xf numFmtId="0" fontId="0" fillId="0" borderId="3" xfId="5" applyFont="1" applyBorder="1" applyAlignment="1">
      <alignment horizontal="right" vertical="center" wrapText="1"/>
    </xf>
    <xf numFmtId="0" fontId="5" fillId="0" borderId="0" xfId="5" applyFont="1"/>
    <xf numFmtId="0" fontId="2" fillId="0" borderId="0" xfId="5"/>
    <xf numFmtId="3" fontId="6" fillId="0" borderId="7" xfId="0" applyNumberFormat="1" applyFont="1" applyBorder="1"/>
    <xf numFmtId="0" fontId="13" fillId="0" borderId="7" xfId="0" applyFont="1" applyBorder="1"/>
    <xf numFmtId="0" fontId="13" fillId="0" borderId="0" xfId="0" applyFont="1"/>
    <xf numFmtId="3" fontId="6" fillId="0" borderId="0" xfId="0" applyNumberFormat="1" applyFont="1"/>
    <xf numFmtId="164" fontId="6" fillId="0" borderId="0" xfId="0" applyNumberFormat="1" applyFont="1"/>
    <xf numFmtId="3" fontId="8" fillId="0" borderId="0" xfId="3" applyNumberFormat="1" applyFont="1"/>
    <xf numFmtId="0" fontId="7" fillId="0" borderId="0" xfId="3" applyFont="1"/>
    <xf numFmtId="3" fontId="5" fillId="0" borderId="0" xfId="2" applyNumberFormat="1" applyFont="1"/>
    <xf numFmtId="3" fontId="5" fillId="0" borderId="0" xfId="2" applyNumberFormat="1" applyFont="1" applyAlignment="1">
      <alignment horizontal="right"/>
    </xf>
    <xf numFmtId="0" fontId="4" fillId="0" borderId="5" xfId="2" applyFont="1" applyBorder="1"/>
    <xf numFmtId="0" fontId="4" fillId="0" borderId="0" xfId="2" applyFont="1" applyAlignment="1">
      <alignment horizontal="right"/>
    </xf>
    <xf numFmtId="0" fontId="5" fillId="0" borderId="0" xfId="2" applyFont="1" applyAlignment="1">
      <alignment horizontal="right"/>
    </xf>
    <xf numFmtId="3" fontId="4" fillId="0" borderId="10" xfId="2" applyNumberFormat="1" applyFont="1" applyBorder="1"/>
    <xf numFmtId="3" fontId="5" fillId="0" borderId="4" xfId="2" applyNumberFormat="1" applyFont="1" applyBorder="1"/>
    <xf numFmtId="0" fontId="5" fillId="0" borderId="3" xfId="5" applyFont="1" applyBorder="1" applyAlignment="1">
      <alignment horizontal="right" vertical="center" wrapText="1"/>
    </xf>
    <xf numFmtId="0" fontId="3" fillId="0" borderId="0" xfId="6" applyFont="1" applyAlignment="1">
      <alignment horizontal="left"/>
    </xf>
    <xf numFmtId="0" fontId="2" fillId="0" borderId="0" xfId="6"/>
    <xf numFmtId="0" fontId="5" fillId="0" borderId="0" xfId="6" applyFont="1"/>
    <xf numFmtId="0" fontId="6" fillId="0" borderId="5" xfId="0" applyFont="1" applyBorder="1"/>
    <xf numFmtId="0" fontId="5" fillId="0" borderId="5" xfId="6" applyFont="1" applyBorder="1"/>
    <xf numFmtId="3" fontId="4" fillId="0" borderId="0" xfId="6" applyNumberFormat="1" applyFont="1"/>
    <xf numFmtId="0" fontId="4" fillId="0" borderId="0" xfId="6" applyFont="1"/>
    <xf numFmtId="3" fontId="4" fillId="0" borderId="0" xfId="6" applyNumberFormat="1" applyFont="1" applyAlignment="1">
      <alignment horizontal="right"/>
    </xf>
    <xf numFmtId="164" fontId="5" fillId="0" borderId="0" xfId="6" applyNumberFormat="1" applyFont="1" applyAlignment="1">
      <alignment horizontal="right"/>
    </xf>
    <xf numFmtId="0" fontId="5" fillId="0" borderId="5" xfId="6" applyFont="1" applyBorder="1" applyAlignment="1">
      <alignment horizontal="right"/>
    </xf>
    <xf numFmtId="164" fontId="5" fillId="0" borderId="0" xfId="6" applyNumberFormat="1" applyFont="1"/>
    <xf numFmtId="3" fontId="4" fillId="0" borderId="4" xfId="6" applyNumberFormat="1" applyFont="1" applyBorder="1" applyAlignment="1">
      <alignment horizontal="right"/>
    </xf>
    <xf numFmtId="164" fontId="0" fillId="0" borderId="4" xfId="6" applyNumberFormat="1" applyFont="1" applyBorder="1" applyAlignment="1">
      <alignment horizontal="right"/>
    </xf>
    <xf numFmtId="0" fontId="2" fillId="0" borderId="0" xfId="6" applyAlignment="1">
      <alignment horizontal="left"/>
    </xf>
    <xf numFmtId="0" fontId="9" fillId="0" borderId="0" xfId="1" applyFill="1" applyAlignment="1" applyProtection="1"/>
    <xf numFmtId="0" fontId="16" fillId="0" borderId="0" xfId="6" applyFont="1"/>
    <xf numFmtId="0" fontId="15" fillId="0" borderId="0" xfId="6" applyFont="1" applyAlignment="1">
      <alignment wrapText="1"/>
    </xf>
    <xf numFmtId="0" fontId="2" fillId="0" borderId="0" xfId="6" applyAlignment="1">
      <alignment wrapText="1"/>
    </xf>
    <xf numFmtId="0" fontId="15" fillId="0" borderId="0" xfId="6" applyFont="1"/>
    <xf numFmtId="0" fontId="3" fillId="0" borderId="0" xfId="6" applyFont="1"/>
    <xf numFmtId="165" fontId="5" fillId="0" borderId="0" xfId="6" applyNumberFormat="1" applyFont="1" applyAlignment="1">
      <alignment horizontal="right"/>
    </xf>
    <xf numFmtId="165" fontId="5" fillId="0" borderId="5" xfId="6" applyNumberFormat="1" applyFont="1" applyBorder="1" applyAlignment="1">
      <alignment horizontal="right"/>
    </xf>
    <xf numFmtId="165" fontId="5" fillId="0" borderId="0" xfId="6" applyNumberFormat="1" applyFont="1"/>
    <xf numFmtId="165" fontId="5" fillId="0" borderId="5" xfId="6" applyNumberFormat="1" applyFont="1" applyBorder="1"/>
    <xf numFmtId="0" fontId="5" fillId="0" borderId="0" xfId="6" applyFont="1" applyAlignment="1">
      <alignment horizontal="left"/>
    </xf>
    <xf numFmtId="0" fontId="0" fillId="0" borderId="0" xfId="6" applyFont="1" applyAlignment="1">
      <alignment horizontal="left"/>
    </xf>
    <xf numFmtId="0" fontId="5" fillId="0" borderId="9" xfId="6" applyFont="1" applyBorder="1"/>
    <xf numFmtId="164" fontId="5" fillId="0" borderId="9" xfId="6" applyNumberFormat="1" applyFont="1" applyBorder="1"/>
    <xf numFmtId="164" fontId="13" fillId="0" borderId="7" xfId="0" applyNumberFormat="1" applyFont="1" applyBorder="1"/>
    <xf numFmtId="3" fontId="13" fillId="0" borderId="7" xfId="0" applyNumberFormat="1" applyFont="1" applyBorder="1"/>
    <xf numFmtId="0" fontId="0" fillId="0" borderId="10" xfId="6" applyFont="1" applyBorder="1" applyAlignment="1">
      <alignment horizontal="right" vertical="center" wrapText="1"/>
    </xf>
    <xf numFmtId="0" fontId="11" fillId="0" borderId="3" xfId="6" applyFont="1" applyBorder="1" applyAlignment="1">
      <alignment horizontal="right" vertical="center" wrapText="1"/>
    </xf>
    <xf numFmtId="0" fontId="0" fillId="0" borderId="3" xfId="6" applyFont="1" applyBorder="1" applyAlignment="1">
      <alignment horizontal="right" vertical="center" wrapText="1"/>
    </xf>
    <xf numFmtId="0" fontId="0" fillId="0" borderId="5" xfId="6" applyFont="1" applyBorder="1" applyAlignment="1">
      <alignment horizontal="right" vertical="center" wrapText="1"/>
    </xf>
    <xf numFmtId="0" fontId="5" fillId="0" borderId="3" xfId="6" applyFont="1" applyBorder="1" applyAlignment="1">
      <alignment horizontal="left" vertical="center" wrapText="1"/>
    </xf>
    <xf numFmtId="0" fontId="2" fillId="0" borderId="0" xfId="6" applyAlignment="1">
      <alignment horizontal="right" vertical="center" wrapText="1"/>
    </xf>
    <xf numFmtId="164" fontId="5" fillId="0" borderId="11" xfId="6" applyNumberFormat="1" applyFont="1" applyBorder="1" applyAlignment="1">
      <alignment horizontal="left" vertical="center"/>
    </xf>
    <xf numFmtId="164" fontId="5" fillId="0" borderId="14" xfId="6" applyNumberFormat="1" applyFont="1" applyBorder="1" applyAlignment="1">
      <alignment horizontal="left" vertical="center"/>
    </xf>
    <xf numFmtId="164" fontId="11" fillId="0" borderId="8" xfId="6" applyNumberFormat="1" applyFont="1" applyBorder="1" applyAlignment="1">
      <alignment horizontal="right" vertical="center" wrapText="1" readingOrder="2"/>
    </xf>
    <xf numFmtId="164" fontId="0" fillId="0" borderId="6" xfId="6" applyNumberFormat="1" applyFont="1" applyBorder="1" applyAlignment="1">
      <alignment horizontal="right" vertical="center" wrapText="1"/>
    </xf>
    <xf numFmtId="164" fontId="11" fillId="0" borderId="12" xfId="6" applyNumberFormat="1" applyFont="1" applyBorder="1" applyAlignment="1">
      <alignment horizontal="right" vertical="center" wrapText="1" readingOrder="2"/>
    </xf>
    <xf numFmtId="164" fontId="0" fillId="0" borderId="15" xfId="6" applyNumberFormat="1" applyFont="1" applyBorder="1" applyAlignment="1">
      <alignment horizontal="right" vertical="center" wrapText="1"/>
    </xf>
    <xf numFmtId="164" fontId="11" fillId="0" borderId="14" xfId="6" applyNumberFormat="1" applyFont="1" applyBorder="1" applyAlignment="1">
      <alignment horizontal="right" vertical="center" wrapText="1" readingOrder="2"/>
    </xf>
    <xf numFmtId="164" fontId="11" fillId="0" borderId="13" xfId="6" applyNumberFormat="1" applyFont="1" applyBorder="1" applyAlignment="1">
      <alignment horizontal="right" vertical="center" wrapText="1" readingOrder="2"/>
    </xf>
    <xf numFmtId="164" fontId="0" fillId="0" borderId="12" xfId="6" applyNumberFormat="1" applyFont="1" applyBorder="1" applyAlignment="1">
      <alignment horizontal="right" vertical="center" wrapText="1" readingOrder="2"/>
    </xf>
    <xf numFmtId="164" fontId="0" fillId="0" borderId="14" xfId="6" applyNumberFormat="1" applyFont="1" applyBorder="1" applyAlignment="1">
      <alignment horizontal="right" vertical="center" wrapText="1" readingOrder="2"/>
    </xf>
    <xf numFmtId="0" fontId="7" fillId="0" borderId="9" xfId="3" applyFont="1" applyBorder="1"/>
    <xf numFmtId="3" fontId="13" fillId="0" borderId="6" xfId="0" applyNumberFormat="1" applyFont="1" applyBorder="1" applyAlignment="1">
      <alignment horizontal="right"/>
    </xf>
    <xf numFmtId="0" fontId="13" fillId="0" borderId="7" xfId="0" applyFont="1" applyBorder="1" applyAlignment="1">
      <alignment horizontal="right"/>
    </xf>
    <xf numFmtId="3" fontId="13" fillId="0" borderId="5" xfId="0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0" fillId="0" borderId="6" xfId="6" applyFont="1" applyBorder="1" applyAlignment="1">
      <alignment horizontal="left" vertical="center" wrapText="1"/>
    </xf>
    <xf numFmtId="0" fontId="0" fillId="0" borderId="6" xfId="6" applyFont="1" applyBorder="1" applyAlignment="1">
      <alignment horizontal="right" vertical="center" wrapText="1"/>
    </xf>
    <xf numFmtId="0" fontId="11" fillId="0" borderId="6" xfId="6" applyFont="1" applyBorder="1" applyAlignment="1">
      <alignment horizontal="right" vertical="center" wrapText="1"/>
    </xf>
    <xf numFmtId="0" fontId="11" fillId="0" borderId="13" xfId="6" applyFont="1" applyBorder="1" applyAlignment="1">
      <alignment horizontal="right" vertical="center" wrapText="1"/>
    </xf>
    <xf numFmtId="0" fontId="0" fillId="0" borderId="7" xfId="6" applyFont="1" applyBorder="1" applyAlignment="1">
      <alignment horizontal="left" vertical="center" wrapText="1"/>
    </xf>
    <xf numFmtId="0" fontId="0" fillId="0" borderId="0" xfId="6" applyFont="1"/>
    <xf numFmtId="0" fontId="0" fillId="0" borderId="9" xfId="6" applyFont="1" applyBorder="1"/>
    <xf numFmtId="3" fontId="4" fillId="0" borderId="5" xfId="6" applyNumberFormat="1" applyFont="1" applyBorder="1"/>
    <xf numFmtId="164" fontId="0" fillId="0" borderId="0" xfId="6" applyNumberFormat="1" applyFont="1" applyAlignment="1">
      <alignment horizontal="right"/>
    </xf>
    <xf numFmtId="164" fontId="0" fillId="0" borderId="9" xfId="6" applyNumberFormat="1" applyFont="1" applyBorder="1"/>
    <xf numFmtId="164" fontId="0" fillId="0" borderId="0" xfId="6" applyNumberFormat="1" applyFont="1"/>
    <xf numFmtId="3" fontId="4" fillId="0" borderId="5" xfId="6" applyNumberFormat="1" applyFont="1" applyBorder="1" applyAlignment="1">
      <alignment horizontal="right"/>
    </xf>
    <xf numFmtId="164" fontId="0" fillId="0" borderId="9" xfId="6" applyNumberFormat="1" applyFont="1" applyBorder="1" applyAlignment="1">
      <alignment horizontal="right"/>
    </xf>
    <xf numFmtId="0" fontId="0" fillId="0" borderId="4" xfId="6" applyFont="1" applyBorder="1" applyAlignment="1">
      <alignment horizontal="left"/>
    </xf>
    <xf numFmtId="3" fontId="4" fillId="0" borderId="10" xfId="6" applyNumberFormat="1" applyFont="1" applyBorder="1" applyAlignment="1">
      <alignment horizontal="right"/>
    </xf>
    <xf numFmtId="164" fontId="0" fillId="0" borderId="1" xfId="6" applyNumberFormat="1" applyFont="1" applyBorder="1" applyAlignment="1">
      <alignment horizontal="right"/>
    </xf>
    <xf numFmtId="164" fontId="11" fillId="0" borderId="15" xfId="6" applyNumberFormat="1" applyFont="1" applyBorder="1" applyAlignment="1">
      <alignment horizontal="right" vertical="center" wrapText="1"/>
    </xf>
  </cellXfs>
  <cellStyles count="8">
    <cellStyle name="Hyperlink" xfId="1" builtinId="8"/>
    <cellStyle name="Hyperlink 2" xfId="4" xr:uid="{A4CE0109-9304-4CAC-8AA3-208DDB72B7B6}"/>
    <cellStyle name="Hyperlink 7" xfId="7" xr:uid="{7EDB8209-8D36-416C-9717-704E5E8F62C3}"/>
    <cellStyle name="Normal" xfId="0" builtinId="0"/>
    <cellStyle name="Normal 2 2 2" xfId="6" xr:uid="{9C39B7A9-AB83-4ECE-99A6-2FECF3EE7E58}"/>
    <cellStyle name="Normal 2 4" xfId="2" xr:uid="{DE5CD41F-AAD2-4D12-AD1E-3E90304D3969}"/>
    <cellStyle name="Normal 2 4 2" xfId="5" xr:uid="{56897671-67F2-4659-8031-E2ACE69214CB}"/>
    <cellStyle name="Normal 6" xfId="3" xr:uid="{AE7643E7-076C-4C6F-B182-5E6410D1AC45}"/>
  </cellStyles>
  <dxfs count="9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name val="Arial"/>
        <family val="2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" formatCode="#,##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" formatCode="#,##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border outline="0"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.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/>
    </dxf>
  </dxfs>
  <tableStyles count="1" defaultTableStyle="TableStyleMedium2" defaultPivotStyle="PivotStyleLight16">
    <tableStyle name="Table Style 1" pivot="0" count="0" xr9:uid="{84315D71-E88A-4B18-8181-FA68499728B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28694-B718-4BB7-9949-313B753BEABC}" name="Table1a" displayName="Table1a" ref="A1:J32" totalsRowShown="0" headerRowDxfId="93" dataDxfId="92" tableBorderDxfId="91">
  <tableColumns count="10">
    <tableColumn id="1" xr3:uid="{C54B58AB-BE5B-45F1-8965-C8FCC091A244}" name="Year of conception" dataDxfId="90" dataCellStyle="Normal 2 4"/>
    <tableColumn id="2" xr3:uid="{6C564B71-55CF-4525-B77F-1794DB3CC685}" name="All ages_x000a_Number of conceptions" dataDxfId="89" dataCellStyle="Normal 2 4"/>
    <tableColumn id="5" xr3:uid="{A124C84C-3814-4993-BE38-C9D34ADBD5AA}" name="Under 16 _x000a_Number of conceptions" dataDxfId="88" dataCellStyle="Normal 2 4"/>
    <tableColumn id="8" xr3:uid="{415BA51F-54D9-456F-90A0-D9957BC02553}" name="Under 18 _x000a_Number of conceptions " dataDxfId="87" dataCellStyle="Normal 2 4"/>
    <tableColumn id="11" xr3:uid="{E3D3D1B5-754A-4B53-8DBC-AE3E795B2D58}" name="Under 20 _x000a_Number of conceptions" dataDxfId="86" dataCellStyle="Normal 2 4"/>
    <tableColumn id="14" xr3:uid="{CDA904E6-28C7-4B77-A376-8CCA78DEB555}" name="20 to 24 _x000a_Number of conceptions " dataDxfId="85" dataCellStyle="Normal 2 4"/>
    <tableColumn id="17" xr3:uid="{2752A208-E236-4143-B108-13B01E963F7F}" name="25 to 29 _x000a_Number of conceptions" dataDxfId="84" dataCellStyle="Normal 2 4"/>
    <tableColumn id="20" xr3:uid="{75212166-7F26-49D3-906B-DA79803CF023}" name="30 to 34 _x000a_Number of conceptions" dataDxfId="83" dataCellStyle="Normal 2 4"/>
    <tableColumn id="23" xr3:uid="{273DC67C-DBCF-4802-9C2A-5415BD8A0CFA}" name="35 to 39 _x000a_Number of conceptions" dataDxfId="82" dataCellStyle="Normal 2 4"/>
    <tableColumn id="26" xr3:uid="{9175F48E-4AB4-41FA-A51A-C913C9B9E94B}" name="40 and over _x000a_Number of conceptions" dataDxfId="81" dataCellStyle="Normal 2 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071B75-A85A-4F5D-AD58-9EA1B3749A6C}" name="Table1b" displayName="Table1b" ref="A1:Y24" totalsRowShown="0" headerRowDxfId="80" dataDxfId="79" tableBorderDxfId="78" headerRowCellStyle="Normal 2 4 2">
  <autoFilter ref="A1:Y24" xr:uid="{720C318F-6999-49AA-9AE4-C5C262A9D4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xr3:uid="{6C1FA9D1-0FAE-4899-A962-946121F99824}" name="Year of conception" dataDxfId="77" dataCellStyle="Normal 2 4"/>
    <tableColumn id="2" xr3:uid="{03BE8ED4-F238-4148-8354-582A0B34C98D}" name="Under 16 _x000a_Number of conceptions" dataDxfId="76" dataCellStyle="Normal 2 4"/>
    <tableColumn id="3" xr3:uid="{25AEE40D-5997-4A80-AC0F-83528A171FAD}" name="Under 16 _x000a_Number of conceptions leading to maternities" dataDxfId="75" dataCellStyle="Normal 2 4"/>
    <tableColumn id="4" xr3:uid="{483A9403-FAD1-40F9-A89B-B73E7177F97B}" name="Under 16 _x000a_Number of conceptions terminated by abortion" dataDxfId="74" dataCellStyle="Normal 2 4"/>
    <tableColumn id="7" xr3:uid="{AC2DD018-7EC8-445D-88C9-C2749A2C287D}" name="Under 14 _x000a_Number of conceptions" dataDxfId="73"/>
    <tableColumn id="8" xr3:uid="{57132E32-3A96-46BF-BFA3-98DF8CD39B89}" name="Under 14 _x000a_Number of conceptions leading to maternities" dataDxfId="72" dataCellStyle="Normal 2 4"/>
    <tableColumn id="9" xr3:uid="{07D0C217-1754-42AE-9117-024B8424A580}" name="Under 14 _x000a_Number of conceptions terminated by abortion" dataDxfId="71"/>
    <tableColumn id="12" xr3:uid="{7DCBEBB9-EDB2-477D-A1E4-84F8B903E115}" name="Age 14 _x000a_Number of conceptions" dataDxfId="70" dataCellStyle="Normal 2 4"/>
    <tableColumn id="13" xr3:uid="{3B2F4F32-E880-429D-9536-1F221FB35DB8}" name="Age 14 _x000a_Number of conceptions leading to maternities" dataDxfId="69" dataCellStyle="Normal 2 4"/>
    <tableColumn id="14" xr3:uid="{67494FD4-91C8-4F4E-AFC9-12C4B8767A8B}" name="Age 14 _x000a_Number of conceptions terminated by abortion" dataDxfId="68" dataCellStyle="Normal 2 4"/>
    <tableColumn id="17" xr3:uid="{99D8D606-D266-435D-A583-9E0C4B4D4A68}" name="Age 15 _x000a_Number of conceptions" dataDxfId="67" dataCellStyle="Normal 2 4"/>
    <tableColumn id="18" xr3:uid="{0BD7B273-491B-455A-8F5B-E5CAFBBC8BD4}" name="Age 15 _x000a_Number of conceptions leading to maternities" dataDxfId="66" dataCellStyle="Normal 2 4"/>
    <tableColumn id="19" xr3:uid="{1D909F1B-DCE8-461F-8674-CFAEBE79E275}" name="Age 15 _x000a_Number of conceptions terminated by abortion" dataDxfId="65" dataCellStyle="Normal 2 4"/>
    <tableColumn id="22" xr3:uid="{841CFE37-E423-4C38-882A-0D194EA897CE}" name="Age 16 _x000a_Number of conceptions" dataDxfId="64" dataCellStyle="Normal 2 4"/>
    <tableColumn id="23" xr3:uid="{9BA8918F-F6C3-4C7F-8830-5053177BAC6E}" name="Age 16 _x000a_Number of conceptions leading to maternities" dataDxfId="63" dataCellStyle="Normal 2 4"/>
    <tableColumn id="24" xr3:uid="{267B13F8-51C8-410B-9B8B-8C4059D11C72}" name="Age 16 _x000a_Number of conceptions terminated by abortion" dataDxfId="62" dataCellStyle="Normal 2 4"/>
    <tableColumn id="27" xr3:uid="{1A99F4F4-8C8C-4A24-AAE3-B3AEF00074AB}" name="Age 17 _x000a_Number of conceptions" dataDxfId="61" dataCellStyle="Normal 2 4"/>
    <tableColumn id="28" xr3:uid="{EE03336E-C627-4A1A-A6F2-C31654C81431}" name="Age 17 _x000a_Number of conceptions leading to maternities" dataDxfId="60" dataCellStyle="Normal 2 4"/>
    <tableColumn id="29" xr3:uid="{764E7B66-9A85-4B12-8CEB-11B2F04B247A}" name="Age 17 _x000a_Number of conceptions terminated by abortion" dataDxfId="59" dataCellStyle="Normal 2 4"/>
    <tableColumn id="32" xr3:uid="{0237B648-8C41-44ED-B9D9-C615B41CFE39}" name="Age 18 _x000a_Number of conceptions" dataDxfId="58" dataCellStyle="Normal 2 4"/>
    <tableColumn id="33" xr3:uid="{9FD7D942-144E-4579-92F2-F51DB47DBE6E}" name="Age 18 _x000a_Number of conceptions leading to maternities" dataDxfId="57" dataCellStyle="Normal 2 4"/>
    <tableColumn id="34" xr3:uid="{6B6988B3-95FB-4070-A879-9C65B4EEA2B0}" name="Age 18 _x000a_Number of conceptions terminated by abortion" dataDxfId="56" dataCellStyle="Normal 2 4"/>
    <tableColumn id="37" xr3:uid="{683B8C7C-EA12-4E8A-8672-04EA2CA15F33}" name="Age 19 _x000a_Number of conceptions" dataDxfId="55" dataCellStyle="Normal 2 4"/>
    <tableColumn id="38" xr3:uid="{DECDA0BD-54AF-408C-A4B4-DD199FFA5B37}" name="Age 19 _x000a_Number of conceptions leading to maternities" dataDxfId="54" dataCellStyle="Normal 2 4"/>
    <tableColumn id="39" xr3:uid="{0E495529-4BB6-4294-8B97-14493173487B}" name="Age 19 _x000a_Conceptions terminated by abortion" dataDxfId="53" dataCellStyle="Normal 2 4"/>
  </tableColumns>
  <tableStyleInfo name="Table Style 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9B20B5-6AE6-4ED8-AC4D-D46AA6E18A52}" name="Table311" displayName="Table311" ref="A1:X24" totalsRowShown="0" headerRowDxfId="52" dataDxfId="50" headerRowBorderDxfId="51" tableBorderDxfId="49" headerRowCellStyle="Normal 2 2 2">
  <autoFilter ref="A1:X24" xr:uid="{8135BC53-49BF-42D4-BA03-2B43D8EE806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FE4EB3CC-7F82-4676-8560-04228A9DD220}" name="Year of conception" dataDxfId="48" dataCellStyle="Normal 2 2 2"/>
    <tableColumn id="18" xr3:uid="{F843A42F-3669-4D28-9889-71E15C78C506}" name="Age under 20_x000a_Number of conceptions" dataDxfId="47" dataCellStyle="Normal 2 2 2"/>
    <tableColumn id="20" xr3:uid="{CF1AF1DC-CF22-4D00-B162-164F44F58D4B}" name="Age under 20_x000a_Percentage of conceptions outside marriage or civil partnership leading to a maternity within marriage or civil partnership" dataDxfId="46" dataCellStyle="Normal 2 2 2"/>
    <tableColumn id="21" xr3:uid="{594196FE-10A0-4CFE-B629-D8C412D30E08}" name="Age under 20_x000a_Percentage of conceptions leading to abortion" dataDxfId="45" dataCellStyle="Normal 2 2 2"/>
    <tableColumn id="22" xr3:uid="{99D1DCF7-6015-4FBC-93D4-528A9CC202BD}" name="Age 20 to 24_x000a_Percentage of conceptions outside marriage or civil partnership " dataDxfId="44" dataCellStyle="Normal 2 2 2"/>
    <tableColumn id="23" xr3:uid="{7F3BA439-5FA0-4D8F-9953-64445515732D}" name="Age 20 to 24_x000a_Number of conceptions" dataDxfId="43" dataCellStyle="Normal 2 2 2"/>
    <tableColumn id="25" xr3:uid="{96C5C68D-14E9-4050-B88B-EF2AC5061DCB}" name="Age 20 to 24_x000a_Percentage of conceptions outside marriage or civil partnership leading to a maternity within marriage or civil partnership" dataDxfId="42" dataCellStyle="Normal 2 2 2"/>
    <tableColumn id="26" xr3:uid="{93C6673E-EA22-4A55-8D6D-7BF552CECA52}" name="Age 20 to 24_x000a_Percentage of conceptions leading to abortion" dataDxfId="41" dataCellStyle="Normal 2 2 2"/>
    <tableColumn id="27" xr3:uid="{711C3F3E-9C68-4A94-BD88-7659D5B70D49}" name="Age 25 to 29_x000a_Percentage of conceptions outside marriage or civil partnership" dataDxfId="40" dataCellStyle="Normal 2 2 2"/>
    <tableColumn id="28" xr3:uid="{3C22E9FC-8A91-4627-A061-5C40F0CDEA46}" name="Age 25 to 29_x000a_Number of conceptions" dataDxfId="39" dataCellStyle="Normal 2 2 2"/>
    <tableColumn id="30" xr3:uid="{4DDC8FF9-22B3-4095-B9B7-A848815290A0}" name="Age 25 to 29_x000a_Percentage of conceptions outside marriage or civil partnership leading to a maternity within marriage or civil partnership" dataDxfId="38" dataCellStyle="Normal 2 2 2"/>
    <tableColumn id="31" xr3:uid="{65553446-D18E-4AD5-AC56-226E82D9C1D2}" name="Age 25 to 29_x000a_Percentage of conceptions leading to abortion" dataDxfId="37" dataCellStyle="Normal 2 2 2"/>
    <tableColumn id="32" xr3:uid="{D3DE77EE-A451-493C-919C-03083EA623EF}" name="Age 30 to 34_x000a_Percentage of conceptions outside marriage or civil partnership" dataDxfId="36" dataCellStyle="Normal 2 2 2"/>
    <tableColumn id="33" xr3:uid="{6481769D-871E-4D99-B8B0-C822935994A1}" name="Age 30 to 34_x000a_Number of conceptions" dataDxfId="35" dataCellStyle="Normal 2 2 2"/>
    <tableColumn id="35" xr3:uid="{993EE2B6-3FFA-47D5-BECE-59C4078241AD}" name="Age 30 to 34_x000a_Percentage of conceptions outside marriage or civil partnership leading to a maternity within marriage or civil partnership" dataDxfId="34" dataCellStyle="Normal 2 2 2"/>
    <tableColumn id="36" xr3:uid="{85747303-85E6-4A3C-8331-02D1B5A0F0D9}" name="Age 30 to 34_x000a_Percentage of conceptions leading to abortion" dataDxfId="33" dataCellStyle="Normal 2 2 2"/>
    <tableColumn id="37" xr3:uid="{D65AB0BE-7A9D-4103-BF8F-65A485799436}" name="Age 35 to 39_x000a_Percentage of conceptions outside marriage or civil partnership " dataDxfId="32" dataCellStyle="Normal 2 2 2"/>
    <tableColumn id="38" xr3:uid="{57E43F04-633D-450B-A6A1-6589AFCA2016}" name="Age 35 to 39_x000a_Number of conceptions" dataDxfId="31" dataCellStyle="Normal 2 2 2"/>
    <tableColumn id="40" xr3:uid="{6882C9D9-EF09-473B-BB4E-071A1C7F271C}" name="Age 35 to 39_x000a_Percentage of conceptions outside marriage or civil partnership leading to a maternity within marriage or civil partnership " dataDxfId="30" dataCellStyle="Normal 2 2 2"/>
    <tableColumn id="41" xr3:uid="{BB240C2B-8077-4303-BD03-E57B2990F306}" name="Age 35 to 39 Percentage of conceptions leading to abortion" dataDxfId="29" dataCellStyle="Normal 2 2 2"/>
    <tableColumn id="42" xr3:uid="{032B815C-7743-40DE-80CD-8BF088874FAF}" name="Age 40 and over_x000a_Percentage of conceptions outside marriage or civil partnership" dataDxfId="28" dataCellStyle="Normal 2 2 2"/>
    <tableColumn id="43" xr3:uid="{308012AC-40CB-4D10-B049-3CFBE86D20FD}" name="Age 40 and over_x000a_Number of conceptions" dataDxfId="27" dataCellStyle="Normal 2 2 2"/>
    <tableColumn id="45" xr3:uid="{5BD7E29D-577D-4BB3-92EA-D9C085C01AC8}" name="Age 40 and over_x000a_Percentage of conceptions outside marriage or civil partnership leading to a maternity within marriage or civil partnership" dataDxfId="26" dataCellStyle="Normal 2 2 2"/>
    <tableColumn id="46" xr3:uid="{B1D050C0-86B8-4507-94FE-FDF53219208B}" name="Age 40 and over_x000a_Percentage of conceptions leading to abortion" dataDxfId="25" dataCellStyle="Normal 2 2 2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0AD4A7-C20F-4A08-BB36-191AD6FBBDEC}" name="Table413" displayName="Table413" ref="A1:T13" totalsRowShown="0" headerRowDxfId="24" dataDxfId="23" tableBorderDxfId="22">
  <autoFilter ref="A1:T13" xr:uid="{6E5B5B3E-A8A4-4AA9-9ABA-5E982384B05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2" xr3:uid="{E7BA53E8-E711-4627-A303-862B790822AE}" name="Name" dataDxfId="21" dataCellStyle="Normal 2 2 2"/>
    <tableColumn id="3" xr3:uid="{FEB5BBA8-829B-4517-8FA3-ECEB3B34B1CF}" name="Geography" dataDxfId="20" dataCellStyle="Normal 2 2 2"/>
    <tableColumn id="4" xr3:uid="{039DC26F-DBA1-4016-818C-D52F0A653303}" name="All ages _x000a_Number of conceptions" dataDxfId="19"/>
    <tableColumn id="6" xr3:uid="{24C9CAB7-4A6B-4A12-83EE-64036B11E5D7}" name="All ages _x000a_Percentage of conceptions leading to abortion" dataDxfId="18"/>
    <tableColumn id="8" xr3:uid="{17EC1AB4-1E46-4996-BCB9-A5774994FA3B}" name="Age Under 16 _x000a_Number of conceptions" dataDxfId="17"/>
    <tableColumn id="10" xr3:uid="{92EAD359-7BA1-4AFB-9DCD-3B7D3EFBFF77}" name="Age Under 16 _x000a_Percentage of conceptions leading to abortion" dataDxfId="16"/>
    <tableColumn id="12" xr3:uid="{2E5669A9-A0ED-40F7-A57C-1FCAC7B1B77D}" name="Age Under 18 _x000a_Number of conceptions" dataDxfId="15"/>
    <tableColumn id="14" xr3:uid="{B8B46338-A053-4047-8F7B-0C87AD29F7CC}" name="Age Under 18 _x000a_Percentage of conceptions leading to abortion" dataDxfId="14"/>
    <tableColumn id="16" xr3:uid="{9070F7A3-B4BF-4933-897F-9AD02B51BF5B}" name="Age under 20 _x000a_Number of conceptions" dataDxfId="13"/>
    <tableColumn id="18" xr3:uid="{FDDE8E35-0823-46FB-976D-37945A36F6CE}" name="Age under 20 _x000a_Percentage of conceptions leading to abortion" dataDxfId="12"/>
    <tableColumn id="20" xr3:uid="{48376CBA-ADF8-47AA-852B-3CAC4D12CC75}" name="Age 20 to 24 _x000a_Number of conceptions" dataDxfId="11"/>
    <tableColumn id="22" xr3:uid="{FCADCB3E-512A-4254-A70E-EFC7DAC48C1B}" name="Age 20 to 24 _x000a_Percentage of conceptions leading to abortion" dataDxfId="10"/>
    <tableColumn id="24" xr3:uid="{202FE732-56AF-43DF-9F57-EC415424ED8F}" name="Age 25 to 29 _x000a_Number of conceptions" dataDxfId="9"/>
    <tableColumn id="26" xr3:uid="{3E519CAB-2EA3-46DB-A5E7-EFDA795FF02C}" name="Age 25 to 29 _x000a_Percentage of conceptions leading to abortion" dataDxfId="8"/>
    <tableColumn id="28" xr3:uid="{29E83D7F-0998-4596-AD94-DF5F2AF78ADB}" name="Age 30 to 34 _x000a_Number of conceptions" dataDxfId="7"/>
    <tableColumn id="30" xr3:uid="{0343FF93-2697-4363-97D4-CF65F6FF1350}" name="Age 30 to 34 _x000a_Percentage of conceptions leading to abortion" dataDxfId="6"/>
    <tableColumn id="32" xr3:uid="{A1324F87-16A1-4297-B897-20F038812534}" name="Age 35 to 39 _x000a_Number of conceptions" dataDxfId="5"/>
    <tableColumn id="34" xr3:uid="{A2ACA874-A417-4B2D-BAF6-E0D827CDF638}" name="Age 35 to 39 _x000a_Percentage of conceptions leading to abortion" dataDxfId="4"/>
    <tableColumn id="36" xr3:uid="{B782151B-6683-42AF-AA53-40240E9B7D2D}" name="Age 40 and over _x000a_Number of conceptions" dataDxfId="3"/>
    <tableColumn id="38" xr3:uid="{1F307859-5B4A-4AE8-8F65-C8DA2E91E49B}" name="Age 40 and over _x000a_Percentage of conceptions leading to abortion" dataDxfId="2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09996-1C77-452B-9DFE-C43C8B8BF364}">
  <dimension ref="A1:V42"/>
  <sheetViews>
    <sheetView showGridLines="0" zoomScaleNormal="100" workbookViewId="0">
      <selection activeCell="B1" sqref="B1"/>
    </sheetView>
  </sheetViews>
  <sheetFormatPr defaultColWidth="8.84375" defaultRowHeight="13" x14ac:dyDescent="0.3"/>
  <cols>
    <col min="1" max="1" width="15.61328125" style="2" customWidth="1"/>
    <col min="2" max="2" width="19.3046875" style="1" customWidth="1"/>
    <col min="3" max="10" width="15.61328125" style="1" customWidth="1"/>
    <col min="11" max="12" width="8.84375" style="2"/>
    <col min="13" max="13" width="13.53515625" style="2" bestFit="1" customWidth="1"/>
    <col min="14" max="14" width="21.765625" style="2" bestFit="1" customWidth="1"/>
    <col min="15" max="21" width="8.84375" style="2"/>
    <col min="22" max="22" width="24.84375" style="2" bestFit="1" customWidth="1"/>
    <col min="23" max="16384" width="8.84375" style="2"/>
  </cols>
  <sheetData>
    <row r="1" spans="1:22" ht="75" customHeight="1" x14ac:dyDescent="0.25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14" t="s">
        <v>8</v>
      </c>
      <c r="J1" s="14" t="s">
        <v>9</v>
      </c>
      <c r="M1" s="2" t="str">
        <f>CLEAN(Table1a[[#Headers],[Year of conception]])</f>
        <v>Year of conception</v>
      </c>
      <c r="N1" s="2" t="str">
        <f>CLEAN(Table1a[[#Headers],[All ages
Number of conceptions]])</f>
        <v>All agesNumber of conceptions</v>
      </c>
      <c r="O1" s="2" t="str">
        <f>CLEAN(Table1a[[#Headers],[Under 16 
Number of conceptions]])</f>
        <v>Under 16 Number of conceptions</v>
      </c>
      <c r="P1" s="2" t="str">
        <f>CLEAN(Table1a[[#Headers],[Under 18 
Number of conceptions ]])</f>
        <v xml:space="preserve">Under 18 Number of conceptions </v>
      </c>
      <c r="Q1" s="2" t="str">
        <f>CLEAN(Table1a[[#Headers],[Under 20 
Number of conceptions]])</f>
        <v>Under 20 Number of conceptions</v>
      </c>
      <c r="R1" s="2" t="str">
        <f>CLEAN(Table1a[[#Headers],[20 to 24 
Number of conceptions ]])</f>
        <v xml:space="preserve">20 to 24 Number of conceptions </v>
      </c>
      <c r="S1" s="2" t="str">
        <f>CLEAN(Table1a[[#Headers],[25 to 29 
Number of conceptions]])</f>
        <v>25 to 29 Number of conceptions</v>
      </c>
      <c r="T1" s="2" t="str">
        <f>CLEAN(Table1a[[#Headers],[30 to 34 
Number of conceptions]])</f>
        <v>30 to 34 Number of conceptions</v>
      </c>
      <c r="U1" s="2" t="str">
        <f>CLEAN(Table1a[[#Headers],[35 to 39 
Number of conceptions]])</f>
        <v>35 to 39 Number of conceptions</v>
      </c>
      <c r="V1" s="2" t="str">
        <f>CLEAN(Table1a[[#Headers],[40 and over 
Number of conceptions]])</f>
        <v>40 and over Number of conceptions</v>
      </c>
    </row>
    <row r="2" spans="1:22" ht="15.5" x14ac:dyDescent="0.35">
      <c r="A2" s="15">
        <v>2020</v>
      </c>
      <c r="B2" s="16">
        <v>817515</v>
      </c>
      <c r="C2" s="19">
        <v>2085</v>
      </c>
      <c r="D2" s="19">
        <v>12576</v>
      </c>
      <c r="E2" s="19">
        <v>42093</v>
      </c>
      <c r="F2" s="19">
        <v>138373</v>
      </c>
      <c r="G2" s="19">
        <v>224959</v>
      </c>
      <c r="H2" s="19">
        <v>248528</v>
      </c>
      <c r="I2" s="16">
        <v>132113</v>
      </c>
      <c r="J2" s="16">
        <v>31438</v>
      </c>
    </row>
    <row r="3" spans="1:22" ht="15.5" x14ac:dyDescent="0.35">
      <c r="A3" s="21">
        <v>2019</v>
      </c>
      <c r="B3" s="22">
        <v>821089</v>
      </c>
      <c r="C3" s="19">
        <v>2430</v>
      </c>
      <c r="D3" s="19">
        <v>14857</v>
      </c>
      <c r="E3" s="19">
        <v>48399</v>
      </c>
      <c r="F3" s="19">
        <v>145410</v>
      </c>
      <c r="G3" s="19">
        <v>228893</v>
      </c>
      <c r="H3" s="19">
        <v>239353</v>
      </c>
      <c r="I3" s="22">
        <v>128898</v>
      </c>
      <c r="J3" s="22">
        <v>30015</v>
      </c>
    </row>
    <row r="4" spans="1:22" ht="15.5" x14ac:dyDescent="0.35">
      <c r="A4" s="15">
        <v>2018</v>
      </c>
      <c r="B4" s="25">
        <v>839043</v>
      </c>
      <c r="C4" s="27">
        <v>2413</v>
      </c>
      <c r="D4" s="27">
        <v>15644</v>
      </c>
      <c r="E4" s="29">
        <v>51089</v>
      </c>
      <c r="F4" s="27">
        <v>151520</v>
      </c>
      <c r="G4" s="29">
        <v>235430</v>
      </c>
      <c r="H4" s="27">
        <v>242210</v>
      </c>
      <c r="I4" s="29">
        <v>129577</v>
      </c>
      <c r="J4" s="29">
        <v>29202</v>
      </c>
    </row>
    <row r="5" spans="1:22" ht="15.5" x14ac:dyDescent="0.35">
      <c r="A5" s="15">
        <v>2017</v>
      </c>
      <c r="B5" s="30">
        <v>847204</v>
      </c>
      <c r="C5" s="5">
        <v>2517</v>
      </c>
      <c r="D5" s="30">
        <v>16740</v>
      </c>
      <c r="E5" s="30">
        <v>52966</v>
      </c>
      <c r="F5" s="30">
        <v>155504</v>
      </c>
      <c r="G5" s="30">
        <v>240352</v>
      </c>
      <c r="H5" s="30">
        <v>240799</v>
      </c>
      <c r="I5" s="30">
        <v>128692</v>
      </c>
      <c r="J5" s="30">
        <v>28793</v>
      </c>
    </row>
    <row r="6" spans="1:22" ht="15.5" x14ac:dyDescent="0.35">
      <c r="A6" s="15">
        <v>2016</v>
      </c>
      <c r="B6" s="31">
        <v>863106</v>
      </c>
      <c r="C6" s="4">
        <v>2821</v>
      </c>
      <c r="D6" s="32">
        <v>18086</v>
      </c>
      <c r="E6" s="33">
        <v>56157</v>
      </c>
      <c r="F6" s="33">
        <v>161270</v>
      </c>
      <c r="G6" s="33">
        <v>247222</v>
      </c>
      <c r="H6" s="32">
        <v>242592</v>
      </c>
      <c r="I6" s="32">
        <v>127106</v>
      </c>
      <c r="J6" s="32">
        <v>28759</v>
      </c>
    </row>
    <row r="7" spans="1:22" ht="15.5" x14ac:dyDescent="0.35">
      <c r="A7" s="15">
        <v>2015</v>
      </c>
      <c r="B7" s="31">
        <v>876934</v>
      </c>
      <c r="C7" s="5">
        <v>3466</v>
      </c>
      <c r="D7" s="31">
        <v>20351</v>
      </c>
      <c r="E7" s="31">
        <v>59815</v>
      </c>
      <c r="F7" s="31">
        <v>168391</v>
      </c>
      <c r="G7" s="31">
        <v>249965</v>
      </c>
      <c r="H7" s="31">
        <v>244881</v>
      </c>
      <c r="I7" s="31">
        <v>124692</v>
      </c>
      <c r="J7" s="31">
        <v>29190</v>
      </c>
    </row>
    <row r="8" spans="1:22" ht="15.5" x14ac:dyDescent="0.35">
      <c r="A8" s="15">
        <v>2014</v>
      </c>
      <c r="B8" s="34">
        <v>871038</v>
      </c>
      <c r="C8" s="4">
        <v>4160</v>
      </c>
      <c r="D8" s="32">
        <v>22653</v>
      </c>
      <c r="E8" s="33">
        <v>63116</v>
      </c>
      <c r="F8" s="33">
        <v>173931</v>
      </c>
      <c r="G8" s="33">
        <v>247472</v>
      </c>
      <c r="H8" s="32">
        <v>240084</v>
      </c>
      <c r="I8" s="32">
        <v>117826</v>
      </c>
      <c r="J8" s="32">
        <v>28609</v>
      </c>
    </row>
    <row r="9" spans="1:22" ht="15.5" x14ac:dyDescent="0.35">
      <c r="A9" s="15">
        <v>2013</v>
      </c>
      <c r="B9" s="32">
        <v>872849</v>
      </c>
      <c r="C9" s="35">
        <v>4648</v>
      </c>
      <c r="D9" s="36">
        <v>24306</v>
      </c>
      <c r="E9" s="33">
        <v>67863</v>
      </c>
      <c r="F9" s="37">
        <v>180541</v>
      </c>
      <c r="G9" s="33">
        <v>245461</v>
      </c>
      <c r="H9" s="32">
        <v>235968</v>
      </c>
      <c r="I9" s="32">
        <v>114351</v>
      </c>
      <c r="J9" s="32">
        <v>28665</v>
      </c>
    </row>
    <row r="10" spans="1:22" ht="15.5" x14ac:dyDescent="0.35">
      <c r="A10" s="15">
        <v>2012</v>
      </c>
      <c r="B10" s="36">
        <v>884748</v>
      </c>
      <c r="C10" s="35">
        <v>5432</v>
      </c>
      <c r="D10" s="36">
        <v>27834</v>
      </c>
      <c r="E10" s="37">
        <v>74948</v>
      </c>
      <c r="F10" s="37">
        <v>189982</v>
      </c>
      <c r="G10" s="37">
        <v>245182</v>
      </c>
      <c r="H10" s="36">
        <v>231623</v>
      </c>
      <c r="I10" s="36">
        <v>114299</v>
      </c>
      <c r="J10" s="36">
        <v>28714</v>
      </c>
    </row>
    <row r="11" spans="1:22" ht="15.5" x14ac:dyDescent="0.35">
      <c r="A11" s="15">
        <v>2011</v>
      </c>
      <c r="B11" s="36">
        <v>909109</v>
      </c>
      <c r="C11" s="35">
        <v>5991</v>
      </c>
      <c r="D11" s="36">
        <v>31051</v>
      </c>
      <c r="E11" s="37">
        <v>84015</v>
      </c>
      <c r="F11" s="37">
        <v>199891</v>
      </c>
      <c r="G11" s="37">
        <v>248663</v>
      </c>
      <c r="H11" s="36">
        <v>231149</v>
      </c>
      <c r="I11" s="36">
        <v>116644</v>
      </c>
      <c r="J11" s="36">
        <v>28747</v>
      </c>
    </row>
    <row r="12" spans="1:22" ht="15.5" x14ac:dyDescent="0.35">
      <c r="A12" s="15">
        <v>2010</v>
      </c>
      <c r="B12" s="36">
        <v>909245</v>
      </c>
      <c r="C12" s="35">
        <v>6674</v>
      </c>
      <c r="D12" s="36">
        <v>34633</v>
      </c>
      <c r="E12" s="37">
        <v>91679</v>
      </c>
      <c r="F12" s="37">
        <v>201575</v>
      </c>
      <c r="G12" s="37">
        <v>247338</v>
      </c>
      <c r="H12" s="36">
        <v>222408</v>
      </c>
      <c r="I12" s="36">
        <v>118326</v>
      </c>
      <c r="J12" s="36">
        <v>27919</v>
      </c>
    </row>
    <row r="13" spans="1:22" ht="15.5" x14ac:dyDescent="0.35">
      <c r="A13" s="15">
        <v>2009</v>
      </c>
      <c r="B13" s="36">
        <v>896466</v>
      </c>
      <c r="C13" s="35">
        <v>7158</v>
      </c>
      <c r="D13" s="36">
        <v>38259</v>
      </c>
      <c r="E13" s="37">
        <v>97941</v>
      </c>
      <c r="F13" s="37">
        <v>199536</v>
      </c>
      <c r="G13" s="37">
        <v>242248</v>
      </c>
      <c r="H13" s="36">
        <v>213282</v>
      </c>
      <c r="I13" s="36">
        <v>116512</v>
      </c>
      <c r="J13" s="36">
        <v>26792</v>
      </c>
    </row>
    <row r="14" spans="1:22" ht="15.5" x14ac:dyDescent="0.35">
      <c r="A14" s="15">
        <v>2008</v>
      </c>
      <c r="B14" s="36">
        <v>888607</v>
      </c>
      <c r="C14" s="35">
        <v>7586</v>
      </c>
      <c r="D14" s="36">
        <v>41361</v>
      </c>
      <c r="E14" s="37">
        <v>103254</v>
      </c>
      <c r="F14" s="37">
        <v>198478</v>
      </c>
      <c r="G14" s="37">
        <v>237761</v>
      </c>
      <c r="H14" s="36">
        <v>207068</v>
      </c>
      <c r="I14" s="36">
        <v>115588</v>
      </c>
      <c r="J14" s="36">
        <v>26458</v>
      </c>
    </row>
    <row r="15" spans="1:22" ht="15.5" x14ac:dyDescent="0.35">
      <c r="A15" s="15">
        <v>2007</v>
      </c>
      <c r="B15" s="36">
        <v>895867</v>
      </c>
      <c r="C15" s="35">
        <v>8200</v>
      </c>
      <c r="D15" s="36">
        <v>42988</v>
      </c>
      <c r="E15" s="37">
        <v>106319</v>
      </c>
      <c r="F15" s="37">
        <v>198681</v>
      </c>
      <c r="G15" s="37">
        <v>234756</v>
      </c>
      <c r="H15" s="36">
        <v>211536</v>
      </c>
      <c r="I15" s="36">
        <v>118039</v>
      </c>
      <c r="J15" s="36">
        <v>26536</v>
      </c>
    </row>
    <row r="16" spans="1:22" ht="15.5" x14ac:dyDescent="0.35">
      <c r="A16" s="15">
        <v>2006</v>
      </c>
      <c r="B16" s="36">
        <v>869961</v>
      </c>
      <c r="C16" s="35">
        <v>7826</v>
      </c>
      <c r="D16" s="36">
        <v>41768</v>
      </c>
      <c r="E16" s="37">
        <v>103120</v>
      </c>
      <c r="F16" s="37">
        <v>191207</v>
      </c>
      <c r="G16" s="37">
        <v>222236</v>
      </c>
      <c r="H16" s="36">
        <v>212448</v>
      </c>
      <c r="I16" s="36">
        <v>115438</v>
      </c>
      <c r="J16" s="36">
        <v>25512</v>
      </c>
    </row>
    <row r="17" spans="1:10" ht="15.5" x14ac:dyDescent="0.35">
      <c r="A17" s="15">
        <v>2005</v>
      </c>
      <c r="B17" s="36">
        <v>841831</v>
      </c>
      <c r="C17" s="35">
        <v>7930</v>
      </c>
      <c r="D17" s="36">
        <v>42325</v>
      </c>
      <c r="E17" s="37">
        <v>102312</v>
      </c>
      <c r="F17" s="37">
        <v>185485</v>
      </c>
      <c r="G17" s="37">
        <v>211297</v>
      </c>
      <c r="H17" s="36">
        <v>209169</v>
      </c>
      <c r="I17" s="36">
        <v>109987</v>
      </c>
      <c r="J17" s="36">
        <v>23581</v>
      </c>
    </row>
    <row r="18" spans="1:10" ht="15.5" x14ac:dyDescent="0.35">
      <c r="A18" s="15">
        <v>2004</v>
      </c>
      <c r="B18" s="36">
        <v>826809</v>
      </c>
      <c r="C18" s="35">
        <v>7615</v>
      </c>
      <c r="D18" s="36">
        <v>42198</v>
      </c>
      <c r="E18" s="37">
        <v>101262</v>
      </c>
      <c r="F18" s="37">
        <v>181300</v>
      </c>
      <c r="G18" s="37">
        <v>205109</v>
      </c>
      <c r="H18" s="36">
        <v>209623</v>
      </c>
      <c r="I18" s="36">
        <v>106752</v>
      </c>
      <c r="J18" s="36">
        <v>22763</v>
      </c>
    </row>
    <row r="19" spans="1:10" ht="15.5" x14ac:dyDescent="0.35">
      <c r="A19" s="15">
        <v>2003</v>
      </c>
      <c r="B19" s="36">
        <v>806810</v>
      </c>
      <c r="C19" s="35">
        <v>8024</v>
      </c>
      <c r="D19" s="36">
        <v>42162</v>
      </c>
      <c r="E19" s="37">
        <v>98592</v>
      </c>
      <c r="F19" s="37">
        <v>175296</v>
      </c>
      <c r="G19" s="37">
        <v>199835</v>
      </c>
      <c r="H19" s="36">
        <v>209036</v>
      </c>
      <c r="I19" s="36">
        <v>103106</v>
      </c>
      <c r="J19" s="36">
        <v>20945</v>
      </c>
    </row>
    <row r="20" spans="1:10" ht="15.5" x14ac:dyDescent="0.35">
      <c r="A20" s="15">
        <v>2002</v>
      </c>
      <c r="B20" s="36">
        <v>787012</v>
      </c>
      <c r="C20" s="35">
        <v>7875</v>
      </c>
      <c r="D20" s="36">
        <v>41951</v>
      </c>
      <c r="E20" s="37">
        <v>97107</v>
      </c>
      <c r="F20" s="37">
        <v>167766</v>
      </c>
      <c r="G20" s="37">
        <v>199423</v>
      </c>
      <c r="H20" s="36">
        <v>204266</v>
      </c>
      <c r="I20" s="36">
        <v>98892</v>
      </c>
      <c r="J20" s="36">
        <v>19558</v>
      </c>
    </row>
    <row r="21" spans="1:10" ht="15.5" x14ac:dyDescent="0.35">
      <c r="A21" s="15">
        <v>2001</v>
      </c>
      <c r="B21" s="36">
        <v>763668</v>
      </c>
      <c r="C21" s="35">
        <v>7903</v>
      </c>
      <c r="D21" s="36">
        <v>40990</v>
      </c>
      <c r="E21" s="37">
        <v>95970</v>
      </c>
      <c r="F21" s="37">
        <v>161645</v>
      </c>
      <c r="G21" s="37">
        <v>199286</v>
      </c>
      <c r="H21" s="36">
        <v>196681</v>
      </c>
      <c r="I21" s="36">
        <v>92242</v>
      </c>
      <c r="J21" s="36">
        <v>17844</v>
      </c>
    </row>
    <row r="22" spans="1:10" ht="15.5" x14ac:dyDescent="0.35">
      <c r="A22" s="15">
        <v>2000</v>
      </c>
      <c r="B22" s="36">
        <v>766955</v>
      </c>
      <c r="C22" s="38">
        <v>8115</v>
      </c>
      <c r="D22" s="36">
        <v>41349</v>
      </c>
      <c r="E22" s="37">
        <v>97665</v>
      </c>
      <c r="F22" s="37">
        <v>158970</v>
      </c>
      <c r="G22" s="37">
        <v>209326</v>
      </c>
      <c r="H22" s="36">
        <v>195306</v>
      </c>
      <c r="I22" s="36">
        <v>88691</v>
      </c>
      <c r="J22" s="36">
        <v>16997</v>
      </c>
    </row>
    <row r="23" spans="1:10" ht="15.5" x14ac:dyDescent="0.35">
      <c r="A23" s="15">
        <v>1999</v>
      </c>
      <c r="B23" s="36">
        <v>773964</v>
      </c>
      <c r="C23" s="35">
        <v>7945</v>
      </c>
      <c r="D23" s="36">
        <v>42028</v>
      </c>
      <c r="E23" s="37">
        <v>98787</v>
      </c>
      <c r="F23" s="37">
        <v>157592</v>
      </c>
      <c r="G23" s="37">
        <v>218454</v>
      </c>
      <c r="H23" s="36">
        <v>197103</v>
      </c>
      <c r="I23" s="36">
        <v>85986</v>
      </c>
      <c r="J23" s="36">
        <v>16042</v>
      </c>
    </row>
    <row r="24" spans="1:10" ht="15.5" x14ac:dyDescent="0.35">
      <c r="A24" s="15">
        <v>1998</v>
      </c>
      <c r="B24" s="36">
        <v>796979</v>
      </c>
      <c r="C24" s="35">
        <v>8452</v>
      </c>
      <c r="D24" s="36">
        <v>44119</v>
      </c>
      <c r="E24" s="37">
        <v>101627</v>
      </c>
      <c r="F24" s="37">
        <v>163274</v>
      </c>
      <c r="G24" s="37">
        <v>232435</v>
      </c>
      <c r="H24" s="36">
        <v>201398</v>
      </c>
      <c r="I24" s="36">
        <v>82854</v>
      </c>
      <c r="J24" s="36">
        <v>15391</v>
      </c>
    </row>
    <row r="25" spans="1:10" ht="15.5" x14ac:dyDescent="0.35">
      <c r="A25" s="15">
        <v>1997</v>
      </c>
      <c r="B25" s="36">
        <v>800361</v>
      </c>
      <c r="C25" s="35">
        <v>8271</v>
      </c>
      <c r="D25" s="36">
        <v>43358</v>
      </c>
      <c r="E25" s="37">
        <v>96007</v>
      </c>
      <c r="F25" s="37">
        <v>167261</v>
      </c>
      <c r="G25" s="37">
        <v>242572</v>
      </c>
      <c r="H25" s="36">
        <v>200906</v>
      </c>
      <c r="I25" s="36">
        <v>78876</v>
      </c>
      <c r="J25" s="36">
        <v>14739</v>
      </c>
    </row>
    <row r="26" spans="1:10" ht="15.5" x14ac:dyDescent="0.35">
      <c r="A26" s="15">
        <v>1996</v>
      </c>
      <c r="B26" s="36">
        <v>816893</v>
      </c>
      <c r="C26" s="35">
        <v>8856</v>
      </c>
      <c r="D26" s="36">
        <v>43489</v>
      </c>
      <c r="E26" s="37">
        <v>94872</v>
      </c>
      <c r="F26" s="37">
        <v>179811</v>
      </c>
      <c r="G26" s="37">
        <v>252612</v>
      </c>
      <c r="H26" s="36">
        <v>199983</v>
      </c>
      <c r="I26" s="36">
        <v>75500</v>
      </c>
      <c r="J26" s="36">
        <v>14115</v>
      </c>
    </row>
    <row r="27" spans="1:10" ht="15.5" x14ac:dyDescent="0.35">
      <c r="A27" s="15">
        <v>1995</v>
      </c>
      <c r="B27" s="36">
        <v>790264</v>
      </c>
      <c r="C27" s="35">
        <v>8051</v>
      </c>
      <c r="D27" s="36">
        <v>37880</v>
      </c>
      <c r="E27" s="37">
        <v>86586</v>
      </c>
      <c r="F27" s="37">
        <v>181145</v>
      </c>
      <c r="G27" s="37">
        <v>250285</v>
      </c>
      <c r="H27" s="36">
        <v>190332</v>
      </c>
      <c r="I27" s="36">
        <v>68672</v>
      </c>
      <c r="J27" s="36">
        <v>13244</v>
      </c>
    </row>
    <row r="28" spans="1:10" ht="15.5" x14ac:dyDescent="0.35">
      <c r="A28" s="15">
        <v>1994</v>
      </c>
      <c r="B28" s="36">
        <v>801576</v>
      </c>
      <c r="C28" s="35">
        <v>7795</v>
      </c>
      <c r="D28" s="36">
        <v>36091</v>
      </c>
      <c r="E28" s="37">
        <v>85352</v>
      </c>
      <c r="F28" s="37">
        <v>190359</v>
      </c>
      <c r="G28" s="37">
        <v>261849</v>
      </c>
      <c r="H28" s="36">
        <v>184998</v>
      </c>
      <c r="I28" s="36">
        <v>66161</v>
      </c>
      <c r="J28" s="36">
        <v>12857</v>
      </c>
    </row>
    <row r="29" spans="1:10" ht="15.5" x14ac:dyDescent="0.35">
      <c r="A29" s="15">
        <v>1993</v>
      </c>
      <c r="B29" s="36">
        <v>819028</v>
      </c>
      <c r="C29" s="35">
        <v>7264</v>
      </c>
      <c r="D29" s="36">
        <v>35794</v>
      </c>
      <c r="E29" s="37">
        <v>87163</v>
      </c>
      <c r="F29" s="37">
        <v>203608</v>
      </c>
      <c r="G29" s="37">
        <v>271719</v>
      </c>
      <c r="H29" s="36">
        <v>180962</v>
      </c>
      <c r="I29" s="36">
        <v>63026</v>
      </c>
      <c r="J29" s="36">
        <v>12550</v>
      </c>
    </row>
    <row r="30" spans="1:10" ht="15.5" x14ac:dyDescent="0.35">
      <c r="A30" s="15">
        <v>1992</v>
      </c>
      <c r="B30" s="36">
        <v>828048</v>
      </c>
      <c r="C30" s="35">
        <v>7217</v>
      </c>
      <c r="D30" s="36">
        <v>37551</v>
      </c>
      <c r="E30" s="37">
        <v>93417</v>
      </c>
      <c r="F30" s="37">
        <v>215949</v>
      </c>
      <c r="G30" s="37">
        <v>274875</v>
      </c>
      <c r="H30" s="36">
        <v>172039</v>
      </c>
      <c r="I30" s="36">
        <v>59598</v>
      </c>
      <c r="J30" s="36">
        <v>12170</v>
      </c>
    </row>
    <row r="31" spans="1:10" ht="15.5" x14ac:dyDescent="0.35">
      <c r="A31" s="15">
        <v>1991</v>
      </c>
      <c r="B31" s="36">
        <v>853675</v>
      </c>
      <c r="C31" s="35">
        <v>7480</v>
      </c>
      <c r="D31" s="36">
        <v>40088</v>
      </c>
      <c r="E31" s="37">
        <v>101625</v>
      </c>
      <c r="F31" s="37">
        <v>233336</v>
      </c>
      <c r="G31" s="37">
        <v>281532</v>
      </c>
      <c r="H31" s="36">
        <v>167479</v>
      </c>
      <c r="I31" s="36">
        <v>57574</v>
      </c>
      <c r="J31" s="36">
        <v>12129</v>
      </c>
    </row>
    <row r="32" spans="1:10" ht="15.5" x14ac:dyDescent="0.35">
      <c r="A32" s="15">
        <v>1990</v>
      </c>
      <c r="B32" s="39">
        <v>871495</v>
      </c>
      <c r="C32" s="35">
        <v>8139</v>
      </c>
      <c r="D32" s="36">
        <v>44756</v>
      </c>
      <c r="E32" s="37">
        <v>113330</v>
      </c>
      <c r="F32" s="37">
        <v>244451</v>
      </c>
      <c r="G32" s="37">
        <v>284240</v>
      </c>
      <c r="H32" s="36">
        <v>161421</v>
      </c>
      <c r="I32" s="39">
        <v>56021</v>
      </c>
      <c r="J32" s="39">
        <v>12032</v>
      </c>
    </row>
    <row r="33" spans="1:10" x14ac:dyDescent="0.3">
      <c r="A33" s="40"/>
      <c r="B33" s="41"/>
      <c r="C33" s="41"/>
      <c r="D33" s="42"/>
      <c r="E33" s="42"/>
      <c r="F33" s="42"/>
      <c r="G33" s="42"/>
      <c r="H33" s="42"/>
      <c r="I33" s="42"/>
      <c r="J33" s="42"/>
    </row>
    <row r="34" spans="1:10" x14ac:dyDescent="0.3">
      <c r="A34" s="44"/>
      <c r="B34" s="44"/>
      <c r="C34" s="44"/>
      <c r="D34" s="44"/>
      <c r="E34" s="44"/>
      <c r="F34" s="42"/>
      <c r="G34" s="42"/>
      <c r="H34" s="42"/>
      <c r="I34" s="42"/>
      <c r="J34" s="42"/>
    </row>
    <row r="35" spans="1:10" x14ac:dyDescent="0.3">
      <c r="A35" s="43"/>
      <c r="B35" s="42"/>
      <c r="C35" s="42"/>
      <c r="D35" s="42"/>
      <c r="E35" s="42"/>
      <c r="F35" s="42"/>
      <c r="G35" s="42"/>
      <c r="H35" s="42"/>
      <c r="I35" s="42"/>
      <c r="J35" s="42"/>
    </row>
    <row r="36" spans="1:10" x14ac:dyDescent="0.3">
      <c r="A36" s="43"/>
      <c r="B36" s="40"/>
      <c r="C36" s="42"/>
      <c r="D36" s="42"/>
      <c r="E36" s="42"/>
      <c r="F36" s="42"/>
      <c r="G36" s="42"/>
      <c r="H36" s="42"/>
      <c r="I36" s="42"/>
      <c r="J36" s="42"/>
    </row>
    <row r="37" spans="1:10" x14ac:dyDescent="0.3">
      <c r="A37" s="43"/>
      <c r="B37" s="42"/>
      <c r="C37" s="42"/>
      <c r="D37" s="42"/>
      <c r="E37" s="42"/>
      <c r="F37" s="42"/>
      <c r="G37" s="42"/>
      <c r="H37" s="42"/>
      <c r="I37" s="42"/>
      <c r="J37" s="42"/>
    </row>
    <row r="38" spans="1:10" x14ac:dyDescent="0.3">
      <c r="A38" s="43"/>
      <c r="B38" s="42"/>
      <c r="C38" s="42"/>
      <c r="D38" s="42"/>
      <c r="E38" s="42"/>
      <c r="F38" s="42"/>
      <c r="G38" s="42"/>
      <c r="H38" s="42"/>
      <c r="I38" s="42"/>
      <c r="J38" s="42"/>
    </row>
    <row r="39" spans="1:10" x14ac:dyDescent="0.3">
      <c r="A39" s="43"/>
      <c r="B39" s="42"/>
      <c r="C39" s="42"/>
      <c r="D39" s="42"/>
      <c r="E39" s="42"/>
      <c r="F39" s="42"/>
      <c r="G39" s="42"/>
      <c r="H39" s="42"/>
      <c r="I39" s="42"/>
      <c r="J39" s="42"/>
    </row>
    <row r="40" spans="1:10" x14ac:dyDescent="0.3">
      <c r="A40" s="45"/>
      <c r="B40" s="46"/>
      <c r="C40" s="46"/>
      <c r="D40" s="46"/>
      <c r="E40" s="42"/>
      <c r="F40" s="42"/>
      <c r="G40" s="42"/>
      <c r="H40" s="42"/>
      <c r="I40" s="42"/>
      <c r="J40" s="42"/>
    </row>
    <row r="41" spans="1:10" x14ac:dyDescent="0.3">
      <c r="A41" s="43"/>
      <c r="B41" s="42"/>
      <c r="C41" s="42"/>
      <c r="D41" s="42"/>
      <c r="E41" s="42"/>
      <c r="F41" s="42"/>
      <c r="G41" s="42"/>
      <c r="H41" s="42"/>
      <c r="I41" s="42"/>
      <c r="J41" s="42"/>
    </row>
    <row r="42" spans="1:10" x14ac:dyDescent="0.3">
      <c r="A42" s="40"/>
      <c r="B42" s="41"/>
      <c r="C42" s="41"/>
      <c r="D42" s="42"/>
      <c r="E42" s="42"/>
      <c r="F42" s="42"/>
      <c r="G42" s="42"/>
      <c r="H42" s="42"/>
      <c r="I42" s="42"/>
      <c r="J42" s="4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3282-0E65-4553-B1F2-157F17C747C1}">
  <dimension ref="A1:BH51"/>
  <sheetViews>
    <sheetView showGridLines="0" topLeftCell="AZ1" zoomScaleNormal="100" workbookViewId="0">
      <selection activeCell="AB1" sqref="AB1:BC1"/>
    </sheetView>
  </sheetViews>
  <sheetFormatPr defaultColWidth="9.07421875" defaultRowHeight="12.5" x14ac:dyDescent="0.25"/>
  <cols>
    <col min="1" max="25" width="15.61328125" style="2" customWidth="1"/>
    <col min="26" max="16384" width="9.07421875" style="2"/>
  </cols>
  <sheetData>
    <row r="1" spans="1:60" s="53" customFormat="1" ht="90" customHeight="1" x14ac:dyDescent="0.35">
      <c r="A1" s="47" t="s">
        <v>0</v>
      </c>
      <c r="B1" s="48" t="s">
        <v>10</v>
      </c>
      <c r="C1" s="49" t="s">
        <v>11</v>
      </c>
      <c r="D1" s="49" t="s">
        <v>12</v>
      </c>
      <c r="E1" s="50" t="s">
        <v>13</v>
      </c>
      <c r="F1" s="51" t="s">
        <v>14</v>
      </c>
      <c r="G1" s="68" t="s">
        <v>33</v>
      </c>
      <c r="H1" s="50" t="s">
        <v>15</v>
      </c>
      <c r="I1" s="51" t="s">
        <v>16</v>
      </c>
      <c r="J1" s="51" t="s">
        <v>17</v>
      </c>
      <c r="K1" s="50" t="s">
        <v>18</v>
      </c>
      <c r="L1" s="51" t="s">
        <v>19</v>
      </c>
      <c r="M1" s="51" t="s">
        <v>20</v>
      </c>
      <c r="N1" s="50" t="s">
        <v>21</v>
      </c>
      <c r="O1" s="51" t="s">
        <v>22</v>
      </c>
      <c r="P1" s="51" t="s">
        <v>23</v>
      </c>
      <c r="Q1" s="50" t="s">
        <v>24</v>
      </c>
      <c r="R1" s="51" t="s">
        <v>25</v>
      </c>
      <c r="S1" s="51" t="s">
        <v>26</v>
      </c>
      <c r="T1" s="50" t="s">
        <v>27</v>
      </c>
      <c r="U1" s="51" t="s">
        <v>28</v>
      </c>
      <c r="V1" s="51" t="s">
        <v>29</v>
      </c>
      <c r="W1" s="48" t="s">
        <v>30</v>
      </c>
      <c r="X1" s="49" t="s">
        <v>31</v>
      </c>
      <c r="Y1" s="49" t="s">
        <v>32</v>
      </c>
      <c r="Z1" s="52"/>
      <c r="AA1" s="52"/>
      <c r="AB1" s="52" t="str">
        <f>CLEAN(Table1b[[#Headers],[Year of conception]])</f>
        <v>Year of conception</v>
      </c>
      <c r="AC1" s="52" t="str">
        <f>CLEAN(Table1b[[#Headers],[Under 16 
Number of conceptions]])</f>
        <v>Under 16 Number of conceptions</v>
      </c>
      <c r="AD1" s="52" t="str">
        <f>CLEAN(Table1b[[#Headers],[Under 16 
Number of conceptions leading to maternities]])</f>
        <v>Under 16 Number of conceptions leading to maternities</v>
      </c>
      <c r="AE1" s="52" t="str">
        <f>CLEAN(Table1b[[#Headers],[Under 16 
Number of conceptions terminated by abortion]])</f>
        <v>Under 16 Number of conceptions terminated by abortion</v>
      </c>
      <c r="AF1" s="52" t="str">
        <f>CLEAN(Table1b[[#Headers],[Under 14 
Number of conceptions]])</f>
        <v>Under 14 Number of conceptions</v>
      </c>
      <c r="AG1" s="52" t="str">
        <f>CLEAN(Table1b[[#Headers],[Under 14 
Number of conceptions leading to maternities]])</f>
        <v>Under 14 Number of conceptions leading to maternities</v>
      </c>
      <c r="AH1" s="52" t="str">
        <f>CLEAN(Table1b[[#Headers],[Under 14 
Number of conceptions terminated by abortion]])</f>
        <v>Under 14 Number of conceptions terminated by abortion</v>
      </c>
      <c r="AI1" s="52" t="str">
        <f>CLEAN(Table1b[[#Headers],[Age 14 
Number of conceptions]])</f>
        <v>Age 14 Number of conceptions</v>
      </c>
      <c r="AJ1" s="52" t="str">
        <f>CLEAN(Table1b[[#Headers],[Age 14 
Number of conceptions leading to maternities]])</f>
        <v>Age 14 Number of conceptions leading to maternities</v>
      </c>
      <c r="AK1" s="52" t="str">
        <f>CLEAN(Table1b[[#Headers],[Age 14 
Number of conceptions terminated by abortion]])</f>
        <v>Age 14 Number of conceptions terminated by abortion</v>
      </c>
      <c r="AL1" s="52" t="str">
        <f>CLEAN(Table1b[[#Headers],[Age 15 
Number of conceptions]])</f>
        <v>Age 15 Number of conceptions</v>
      </c>
      <c r="AM1" s="52" t="str">
        <f>CLEAN(Table1b[[#Headers],[Age 15 
Number of conceptions leading to maternities]])</f>
        <v>Age 15 Number of conceptions leading to maternities</v>
      </c>
      <c r="AN1" s="52" t="str">
        <f>CLEAN(Table1b[[#Headers],[Age 15 
Number of conceptions terminated by abortion]])</f>
        <v>Age 15 Number of conceptions terminated by abortion</v>
      </c>
      <c r="AO1" s="52" t="str">
        <f>CLEAN(Table1b[[#Headers],[Age 16 
Number of conceptions]])</f>
        <v>Age 16 Number of conceptions</v>
      </c>
      <c r="AP1" s="52" t="str">
        <f>CLEAN(Table1b[[#Headers],[Age 16 
Number of conceptions leading to maternities]])</f>
        <v>Age 16 Number of conceptions leading to maternities</v>
      </c>
      <c r="AQ1" s="52" t="str">
        <f>CLEAN(Table1b[[#Headers],[Age 16 
Number of conceptions terminated by abortion]])</f>
        <v>Age 16 Number of conceptions terminated by abortion</v>
      </c>
      <c r="AR1" s="52" t="str">
        <f>CLEAN(Table1b[[#Headers],[Age 17 
Number of conceptions]])</f>
        <v>Age 17 Number of conceptions</v>
      </c>
      <c r="AS1" s="52" t="str">
        <f>CLEAN(Table1b[[#Headers],[Age 17 
Number of conceptions leading to maternities]])</f>
        <v>Age 17 Number of conceptions leading to maternities</v>
      </c>
      <c r="AT1" s="52" t="str">
        <f>CLEAN(Table1b[[#Headers],[Age 17 
Number of conceptions terminated by abortion]])</f>
        <v>Age 17 Number of conceptions terminated by abortion</v>
      </c>
      <c r="AU1" s="52" t="str">
        <f>CLEAN(Table1b[[#Headers],[Age 18 
Number of conceptions]])</f>
        <v>Age 18 Number of conceptions</v>
      </c>
      <c r="AV1" s="52" t="str">
        <f>CLEAN(Table1b[[#Headers],[Age 18 
Number of conceptions leading to maternities]])</f>
        <v>Age 18 Number of conceptions leading to maternities</v>
      </c>
      <c r="AW1" s="52" t="str">
        <f>CLEAN(Table1b[[#Headers],[Age 18 
Number of conceptions terminated by abortion]])</f>
        <v>Age 18 Number of conceptions terminated by abortion</v>
      </c>
      <c r="AX1" s="52" t="str">
        <f>CLEAN(Table1b[[#Headers],[Age 19 
Number of conceptions]])</f>
        <v>Age 19 Number of conceptions</v>
      </c>
      <c r="AY1" s="52" t="str">
        <f>CLEAN(Table1b[[#Headers],[Age 19 
Number of conceptions leading to maternities]])</f>
        <v>Age 19 Number of conceptions leading to maternities</v>
      </c>
      <c r="AZ1" s="52" t="str">
        <f>CLEAN(Table1b[[#Headers],[Age 19 
Conceptions terminated by abortion]])</f>
        <v>Age 19 Conceptions terminated by abortion</v>
      </c>
      <c r="BA1" s="52"/>
      <c r="BB1" s="52"/>
      <c r="BC1" s="52"/>
      <c r="BD1" s="52"/>
      <c r="BE1" s="52"/>
      <c r="BF1" s="52"/>
      <c r="BG1" s="52"/>
      <c r="BH1" s="52"/>
    </row>
    <row r="2" spans="1:60" ht="15.5" x14ac:dyDescent="0.35">
      <c r="A2" s="15">
        <v>2020</v>
      </c>
      <c r="B2" s="16">
        <v>2085</v>
      </c>
      <c r="C2" s="17">
        <v>797</v>
      </c>
      <c r="D2" s="54">
        <v>1288</v>
      </c>
      <c r="E2" s="56">
        <v>89</v>
      </c>
      <c r="F2" s="20">
        <v>29</v>
      </c>
      <c r="G2" s="20">
        <v>60</v>
      </c>
      <c r="H2" s="56">
        <v>486</v>
      </c>
      <c r="I2" s="20">
        <v>179</v>
      </c>
      <c r="J2" s="20">
        <v>307</v>
      </c>
      <c r="K2" s="19">
        <v>1510</v>
      </c>
      <c r="L2" s="20">
        <v>589</v>
      </c>
      <c r="M2" s="20">
        <v>921</v>
      </c>
      <c r="N2" s="19">
        <v>3568</v>
      </c>
      <c r="O2" s="20">
        <v>1736</v>
      </c>
      <c r="P2" s="20">
        <v>1832</v>
      </c>
      <c r="Q2" s="19">
        <v>6923</v>
      </c>
      <c r="R2" s="20">
        <v>3403</v>
      </c>
      <c r="S2" s="20">
        <v>3520</v>
      </c>
      <c r="T2" s="19">
        <v>12016</v>
      </c>
      <c r="U2" s="20">
        <v>5925</v>
      </c>
      <c r="V2" s="20">
        <v>6091</v>
      </c>
      <c r="W2" s="16">
        <v>17501</v>
      </c>
      <c r="X2" s="17">
        <v>9130</v>
      </c>
      <c r="Y2" s="17">
        <v>8371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1:60" ht="15.5" x14ac:dyDescent="0.35">
      <c r="A3" s="21">
        <v>2019</v>
      </c>
      <c r="B3" s="22">
        <v>2430</v>
      </c>
      <c r="C3" s="20">
        <v>908</v>
      </c>
      <c r="D3" s="57">
        <v>1522</v>
      </c>
      <c r="E3" s="56">
        <v>110</v>
      </c>
      <c r="F3" s="20">
        <v>37</v>
      </c>
      <c r="G3" s="20">
        <v>73</v>
      </c>
      <c r="H3" s="56">
        <v>614</v>
      </c>
      <c r="I3" s="20">
        <v>225</v>
      </c>
      <c r="J3" s="20">
        <v>389</v>
      </c>
      <c r="K3" s="19">
        <v>1706</v>
      </c>
      <c r="L3" s="20">
        <v>646</v>
      </c>
      <c r="M3" s="57">
        <v>1060</v>
      </c>
      <c r="N3" s="19">
        <v>4198</v>
      </c>
      <c r="O3" s="57">
        <v>1951</v>
      </c>
      <c r="P3" s="57">
        <v>2247</v>
      </c>
      <c r="Q3" s="19">
        <v>8229</v>
      </c>
      <c r="R3" s="57">
        <v>3913</v>
      </c>
      <c r="S3" s="57">
        <v>4316</v>
      </c>
      <c r="T3" s="19">
        <v>14190</v>
      </c>
      <c r="U3" s="57">
        <v>7237</v>
      </c>
      <c r="V3" s="57">
        <v>6953</v>
      </c>
      <c r="W3" s="22">
        <v>19352</v>
      </c>
      <c r="X3" s="57">
        <v>10196</v>
      </c>
      <c r="Y3" s="57">
        <v>9156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1:60" ht="15.5" x14ac:dyDescent="0.35">
      <c r="A4" s="15">
        <v>2018</v>
      </c>
      <c r="B4" s="29">
        <v>2413</v>
      </c>
      <c r="C4" s="26">
        <v>926</v>
      </c>
      <c r="D4" s="59">
        <v>1487</v>
      </c>
      <c r="E4" s="60">
        <v>134</v>
      </c>
      <c r="F4" s="26">
        <v>42</v>
      </c>
      <c r="G4" s="26">
        <v>92</v>
      </c>
      <c r="H4" s="3">
        <v>568</v>
      </c>
      <c r="I4" s="6">
        <v>193</v>
      </c>
      <c r="J4" s="6">
        <v>375</v>
      </c>
      <c r="K4" s="5">
        <v>1711</v>
      </c>
      <c r="L4" s="6">
        <v>691</v>
      </c>
      <c r="M4" s="61">
        <v>1020</v>
      </c>
      <c r="N4" s="5">
        <v>4453</v>
      </c>
      <c r="O4" s="61">
        <v>2114</v>
      </c>
      <c r="P4" s="61">
        <v>2339</v>
      </c>
      <c r="Q4" s="5">
        <v>8778</v>
      </c>
      <c r="R4" s="61">
        <v>4339</v>
      </c>
      <c r="S4" s="61">
        <v>4439</v>
      </c>
      <c r="T4" s="5">
        <v>15060</v>
      </c>
      <c r="U4" s="61">
        <v>7802</v>
      </c>
      <c r="V4" s="61">
        <v>7258</v>
      </c>
      <c r="W4" s="30">
        <v>20385</v>
      </c>
      <c r="X4" s="61">
        <v>11171</v>
      </c>
      <c r="Y4" s="61">
        <v>9214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</row>
    <row r="5" spans="1:60" ht="15.5" x14ac:dyDescent="0.35">
      <c r="A5" s="15">
        <v>2017</v>
      </c>
      <c r="B5" s="30">
        <v>2517</v>
      </c>
      <c r="C5" s="6">
        <v>990</v>
      </c>
      <c r="D5" s="61">
        <v>1527</v>
      </c>
      <c r="E5" s="3">
        <v>104</v>
      </c>
      <c r="F5" s="6">
        <v>40</v>
      </c>
      <c r="G5" s="6">
        <v>64</v>
      </c>
      <c r="H5" s="3">
        <v>569</v>
      </c>
      <c r="I5" s="6">
        <v>204</v>
      </c>
      <c r="J5" s="6">
        <v>365</v>
      </c>
      <c r="K5" s="5">
        <v>1844</v>
      </c>
      <c r="L5" s="6">
        <v>746</v>
      </c>
      <c r="M5" s="61">
        <v>1098</v>
      </c>
      <c r="N5" s="5">
        <v>4976</v>
      </c>
      <c r="O5" s="61">
        <v>2398</v>
      </c>
      <c r="P5" s="61">
        <v>2578</v>
      </c>
      <c r="Q5" s="5">
        <v>9247</v>
      </c>
      <c r="R5" s="61">
        <v>4701</v>
      </c>
      <c r="S5" s="61">
        <v>4546</v>
      </c>
      <c r="T5" s="5">
        <v>15652</v>
      </c>
      <c r="U5" s="61">
        <v>8381</v>
      </c>
      <c r="V5" s="61">
        <v>7271</v>
      </c>
      <c r="W5" s="30">
        <v>20574</v>
      </c>
      <c r="X5" s="61">
        <v>11622</v>
      </c>
      <c r="Y5" s="61">
        <v>8952</v>
      </c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  <row r="6" spans="1:60" ht="15.5" x14ac:dyDescent="0.35">
      <c r="A6" s="15">
        <v>2016</v>
      </c>
      <c r="B6" s="31">
        <v>2821</v>
      </c>
      <c r="C6" s="62">
        <v>1087</v>
      </c>
      <c r="D6" s="62">
        <v>1734</v>
      </c>
      <c r="E6" s="4">
        <v>128</v>
      </c>
      <c r="F6" s="62">
        <v>44</v>
      </c>
      <c r="G6" s="62">
        <v>84</v>
      </c>
      <c r="H6" s="31">
        <v>674</v>
      </c>
      <c r="I6" s="62">
        <v>223</v>
      </c>
      <c r="J6" s="62">
        <v>451</v>
      </c>
      <c r="K6" s="31">
        <v>2019</v>
      </c>
      <c r="L6" s="62">
        <v>820</v>
      </c>
      <c r="M6" s="62">
        <v>1199</v>
      </c>
      <c r="N6" s="30">
        <v>5368</v>
      </c>
      <c r="O6" s="61">
        <v>2615</v>
      </c>
      <c r="P6" s="61">
        <v>2753</v>
      </c>
      <c r="Q6" s="31">
        <v>9897</v>
      </c>
      <c r="R6" s="62">
        <v>5081</v>
      </c>
      <c r="S6" s="62">
        <v>4816</v>
      </c>
      <c r="T6" s="31">
        <v>16296</v>
      </c>
      <c r="U6" s="62">
        <v>9020</v>
      </c>
      <c r="V6" s="62">
        <v>7276</v>
      </c>
      <c r="W6" s="31">
        <v>21775</v>
      </c>
      <c r="X6" s="62">
        <v>12715</v>
      </c>
      <c r="Y6" s="62">
        <v>9060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</row>
    <row r="7" spans="1:60" ht="15.5" x14ac:dyDescent="0.35">
      <c r="A7" s="15">
        <v>2015</v>
      </c>
      <c r="B7" s="30">
        <v>3466</v>
      </c>
      <c r="C7" s="61">
        <v>1404</v>
      </c>
      <c r="D7" s="61">
        <v>2062</v>
      </c>
      <c r="E7" s="3">
        <v>156</v>
      </c>
      <c r="F7" s="6">
        <v>61</v>
      </c>
      <c r="G7" s="6">
        <v>95</v>
      </c>
      <c r="H7" s="63">
        <v>820</v>
      </c>
      <c r="I7" s="6">
        <v>303</v>
      </c>
      <c r="J7" s="6">
        <v>517</v>
      </c>
      <c r="K7" s="30">
        <v>2490</v>
      </c>
      <c r="L7" s="61">
        <v>1040</v>
      </c>
      <c r="M7" s="61">
        <v>1450</v>
      </c>
      <c r="N7" s="30">
        <v>6139</v>
      </c>
      <c r="O7" s="61">
        <v>2976</v>
      </c>
      <c r="P7" s="61">
        <v>3163</v>
      </c>
      <c r="Q7" s="30">
        <v>10746</v>
      </c>
      <c r="R7" s="61">
        <v>5635</v>
      </c>
      <c r="S7" s="61">
        <v>5111</v>
      </c>
      <c r="T7" s="30">
        <v>17328</v>
      </c>
      <c r="U7" s="61">
        <v>9553</v>
      </c>
      <c r="V7" s="61">
        <v>7775</v>
      </c>
      <c r="W7" s="30">
        <v>22136</v>
      </c>
      <c r="X7" s="61">
        <v>13179</v>
      </c>
      <c r="Y7" s="61">
        <v>8957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</row>
    <row r="8" spans="1:60" ht="15.5" x14ac:dyDescent="0.35">
      <c r="A8" s="15">
        <v>2014</v>
      </c>
      <c r="B8" s="30">
        <v>4160</v>
      </c>
      <c r="C8" s="61">
        <v>1559</v>
      </c>
      <c r="D8" s="61">
        <v>2601</v>
      </c>
      <c r="E8" s="3">
        <v>193</v>
      </c>
      <c r="F8" s="6">
        <v>50</v>
      </c>
      <c r="G8" s="6">
        <v>143</v>
      </c>
      <c r="H8" s="63">
        <v>991</v>
      </c>
      <c r="I8" s="6">
        <v>326</v>
      </c>
      <c r="J8" s="6">
        <v>665</v>
      </c>
      <c r="K8" s="30">
        <v>2976</v>
      </c>
      <c r="L8" s="61">
        <v>1183</v>
      </c>
      <c r="M8" s="61">
        <v>1793</v>
      </c>
      <c r="N8" s="30">
        <v>6799</v>
      </c>
      <c r="O8" s="61">
        <v>3322</v>
      </c>
      <c r="P8" s="61">
        <v>3477</v>
      </c>
      <c r="Q8" s="30">
        <v>11694</v>
      </c>
      <c r="R8" s="61">
        <v>6260</v>
      </c>
      <c r="S8" s="61">
        <v>5434</v>
      </c>
      <c r="T8" s="30">
        <v>17559</v>
      </c>
      <c r="U8" s="61">
        <v>9952</v>
      </c>
      <c r="V8" s="61">
        <v>7607</v>
      </c>
      <c r="W8" s="30">
        <v>22904</v>
      </c>
      <c r="X8" s="61">
        <v>13884</v>
      </c>
      <c r="Y8" s="61">
        <v>9020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9" spans="1:60" ht="15.5" x14ac:dyDescent="0.35">
      <c r="A9" s="15">
        <v>2013</v>
      </c>
      <c r="B9" s="30">
        <v>4648</v>
      </c>
      <c r="C9" s="61">
        <v>1785</v>
      </c>
      <c r="D9" s="61">
        <v>2863</v>
      </c>
      <c r="E9" s="3">
        <v>227</v>
      </c>
      <c r="F9" s="6">
        <v>76</v>
      </c>
      <c r="G9" s="6">
        <v>151</v>
      </c>
      <c r="H9" s="30">
        <v>1151</v>
      </c>
      <c r="I9" s="61">
        <v>374</v>
      </c>
      <c r="J9" s="61">
        <v>777</v>
      </c>
      <c r="K9" s="30">
        <v>3270</v>
      </c>
      <c r="L9" s="61">
        <v>1335</v>
      </c>
      <c r="M9" s="61">
        <v>1935</v>
      </c>
      <c r="N9" s="30">
        <v>7592</v>
      </c>
      <c r="O9" s="61">
        <v>3775</v>
      </c>
      <c r="P9" s="61">
        <v>3817</v>
      </c>
      <c r="Q9" s="30">
        <v>12066</v>
      </c>
      <c r="R9" s="61">
        <v>6416</v>
      </c>
      <c r="S9" s="61">
        <v>5650</v>
      </c>
      <c r="T9" s="30">
        <v>18995</v>
      </c>
      <c r="U9" s="61">
        <v>11006</v>
      </c>
      <c r="V9" s="61">
        <v>7989</v>
      </c>
      <c r="W9" s="30">
        <v>24562</v>
      </c>
      <c r="X9" s="61">
        <v>14905</v>
      </c>
      <c r="Y9" s="61">
        <v>9657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60" ht="15.5" x14ac:dyDescent="0.35">
      <c r="A10" s="15">
        <v>2012</v>
      </c>
      <c r="B10" s="30">
        <v>5432</v>
      </c>
      <c r="C10" s="61">
        <v>2181</v>
      </c>
      <c r="D10" s="61">
        <v>3251</v>
      </c>
      <c r="E10" s="4">
        <v>253</v>
      </c>
      <c r="F10" s="62">
        <v>70</v>
      </c>
      <c r="G10" s="62">
        <v>183</v>
      </c>
      <c r="H10" s="31">
        <v>1282</v>
      </c>
      <c r="I10" s="62">
        <v>452</v>
      </c>
      <c r="J10" s="62">
        <v>830</v>
      </c>
      <c r="K10" s="31">
        <v>3897</v>
      </c>
      <c r="L10" s="62">
        <v>1659</v>
      </c>
      <c r="M10" s="62">
        <v>2238</v>
      </c>
      <c r="N10" s="30">
        <v>8457</v>
      </c>
      <c r="O10" s="61">
        <v>4294</v>
      </c>
      <c r="P10" s="61">
        <v>4163</v>
      </c>
      <c r="Q10" s="31">
        <v>13945</v>
      </c>
      <c r="R10" s="62">
        <v>7796</v>
      </c>
      <c r="S10" s="62">
        <v>6149</v>
      </c>
      <c r="T10" s="31">
        <v>20468</v>
      </c>
      <c r="U10" s="62">
        <v>12081</v>
      </c>
      <c r="V10" s="62">
        <v>8387</v>
      </c>
      <c r="W10" s="31">
        <v>26646</v>
      </c>
      <c r="X10" s="62">
        <v>16336</v>
      </c>
      <c r="Y10" s="62">
        <v>10310</v>
      </c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</row>
    <row r="11" spans="1:60" ht="15.5" x14ac:dyDescent="0.35">
      <c r="A11" s="15">
        <v>2011</v>
      </c>
      <c r="B11" s="31">
        <v>5991</v>
      </c>
      <c r="C11" s="62">
        <v>2382</v>
      </c>
      <c r="D11" s="62">
        <v>3609</v>
      </c>
      <c r="E11" s="4">
        <v>307</v>
      </c>
      <c r="F11" s="62">
        <v>109</v>
      </c>
      <c r="G11" s="62">
        <v>198</v>
      </c>
      <c r="H11" s="31">
        <v>1460</v>
      </c>
      <c r="I11" s="62">
        <v>492</v>
      </c>
      <c r="J11" s="62">
        <v>968</v>
      </c>
      <c r="K11" s="31">
        <v>4224</v>
      </c>
      <c r="L11" s="62">
        <v>1781</v>
      </c>
      <c r="M11" s="62">
        <v>2443</v>
      </c>
      <c r="N11" s="30">
        <v>9477</v>
      </c>
      <c r="O11" s="61">
        <v>4921</v>
      </c>
      <c r="P11" s="61">
        <v>4556</v>
      </c>
      <c r="Q11" s="31">
        <v>15583</v>
      </c>
      <c r="R11" s="62">
        <v>8592</v>
      </c>
      <c r="S11" s="62">
        <v>6991</v>
      </c>
      <c r="T11" s="31">
        <v>23269</v>
      </c>
      <c r="U11" s="62">
        <v>13832</v>
      </c>
      <c r="V11" s="62">
        <v>9437</v>
      </c>
      <c r="W11" s="31">
        <v>29695</v>
      </c>
      <c r="X11" s="62">
        <v>18604</v>
      </c>
      <c r="Y11" s="62">
        <v>11091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 spans="1:60" ht="15.5" x14ac:dyDescent="0.35">
      <c r="A12" s="15">
        <v>2010</v>
      </c>
      <c r="B12" s="31">
        <v>6674</v>
      </c>
      <c r="C12" s="62">
        <v>2500</v>
      </c>
      <c r="D12" s="62">
        <v>4174</v>
      </c>
      <c r="E12" s="4">
        <v>305</v>
      </c>
      <c r="F12" s="62">
        <v>97</v>
      </c>
      <c r="G12" s="62">
        <v>208</v>
      </c>
      <c r="H12" s="31">
        <v>1552</v>
      </c>
      <c r="I12" s="62">
        <v>484</v>
      </c>
      <c r="J12" s="62">
        <v>1068</v>
      </c>
      <c r="K12" s="31">
        <v>4817</v>
      </c>
      <c r="L12" s="62">
        <v>1919</v>
      </c>
      <c r="M12" s="62">
        <v>2898</v>
      </c>
      <c r="N12" s="31">
        <v>10629</v>
      </c>
      <c r="O12" s="62">
        <v>5342</v>
      </c>
      <c r="P12" s="62">
        <v>5287</v>
      </c>
      <c r="Q12" s="31">
        <v>17330</v>
      </c>
      <c r="R12" s="62">
        <v>9495</v>
      </c>
      <c r="S12" s="62">
        <v>7835</v>
      </c>
      <c r="T12" s="31">
        <v>25736</v>
      </c>
      <c r="U12" s="62">
        <v>15492</v>
      </c>
      <c r="V12" s="62">
        <v>10244</v>
      </c>
      <c r="W12" s="31">
        <v>31310</v>
      </c>
      <c r="X12" s="62">
        <v>19641</v>
      </c>
      <c r="Y12" s="62">
        <v>11669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spans="1:60" ht="15.5" x14ac:dyDescent="0.35">
      <c r="A13" s="15">
        <v>2009</v>
      </c>
      <c r="B13" s="31">
        <v>7158</v>
      </c>
      <c r="C13" s="62">
        <v>2878</v>
      </c>
      <c r="D13" s="62">
        <v>4280</v>
      </c>
      <c r="E13" s="4">
        <v>316</v>
      </c>
      <c r="F13" s="62">
        <v>133</v>
      </c>
      <c r="G13" s="62">
        <v>183</v>
      </c>
      <c r="H13" s="31">
        <v>1697</v>
      </c>
      <c r="I13" s="62">
        <v>596</v>
      </c>
      <c r="J13" s="62">
        <v>1101</v>
      </c>
      <c r="K13" s="31">
        <v>5145</v>
      </c>
      <c r="L13" s="62">
        <v>2149</v>
      </c>
      <c r="M13" s="62">
        <v>2996</v>
      </c>
      <c r="N13" s="31">
        <v>11896</v>
      </c>
      <c r="O13" s="62">
        <v>5978</v>
      </c>
      <c r="P13" s="62">
        <v>5918</v>
      </c>
      <c r="Q13" s="31">
        <v>19205</v>
      </c>
      <c r="R13" s="62">
        <v>10717</v>
      </c>
      <c r="S13" s="62">
        <v>8488</v>
      </c>
      <c r="T13" s="31">
        <v>27180</v>
      </c>
      <c r="U13" s="62">
        <v>16351</v>
      </c>
      <c r="V13" s="62">
        <v>10829</v>
      </c>
      <c r="W13" s="31">
        <v>32502</v>
      </c>
      <c r="X13" s="62">
        <v>20977</v>
      </c>
      <c r="Y13" s="62">
        <v>11525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</row>
    <row r="14" spans="1:60" ht="15.5" x14ac:dyDescent="0.35">
      <c r="A14" s="15">
        <v>2008</v>
      </c>
      <c r="B14" s="31">
        <v>7586</v>
      </c>
      <c r="C14" s="62">
        <v>2917</v>
      </c>
      <c r="D14" s="62">
        <v>4669</v>
      </c>
      <c r="E14" s="4">
        <v>325</v>
      </c>
      <c r="F14" s="62">
        <v>110</v>
      </c>
      <c r="G14" s="62">
        <v>215</v>
      </c>
      <c r="H14" s="31">
        <v>1710</v>
      </c>
      <c r="I14" s="62">
        <v>554</v>
      </c>
      <c r="J14" s="62">
        <v>1156</v>
      </c>
      <c r="K14" s="31">
        <v>5551</v>
      </c>
      <c r="L14" s="62">
        <v>2253</v>
      </c>
      <c r="M14" s="62">
        <v>3298</v>
      </c>
      <c r="N14" s="31">
        <v>12998</v>
      </c>
      <c r="O14" s="62">
        <v>6513</v>
      </c>
      <c r="P14" s="62">
        <v>6485</v>
      </c>
      <c r="Q14" s="31">
        <v>20777</v>
      </c>
      <c r="R14" s="62">
        <v>11507</v>
      </c>
      <c r="S14" s="62">
        <v>9270</v>
      </c>
      <c r="T14" s="31">
        <v>28504</v>
      </c>
      <c r="U14" s="62">
        <v>17090</v>
      </c>
      <c r="V14" s="62">
        <v>11414</v>
      </c>
      <c r="W14" s="31">
        <v>33389</v>
      </c>
      <c r="X14" s="62">
        <v>21461</v>
      </c>
      <c r="Y14" s="62">
        <v>11928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</row>
    <row r="15" spans="1:60" ht="15.5" x14ac:dyDescent="0.35">
      <c r="A15" s="15">
        <v>2007</v>
      </c>
      <c r="B15" s="31">
        <v>8200</v>
      </c>
      <c r="C15" s="62">
        <v>3156</v>
      </c>
      <c r="D15" s="62">
        <v>5044</v>
      </c>
      <c r="E15" s="4">
        <v>369</v>
      </c>
      <c r="F15" s="62">
        <v>136</v>
      </c>
      <c r="G15" s="62">
        <v>233</v>
      </c>
      <c r="H15" s="31">
        <v>1903</v>
      </c>
      <c r="I15" s="62">
        <v>651</v>
      </c>
      <c r="J15" s="62">
        <v>1252</v>
      </c>
      <c r="K15" s="31">
        <v>5928</v>
      </c>
      <c r="L15" s="62">
        <v>2369</v>
      </c>
      <c r="M15" s="62">
        <v>3559</v>
      </c>
      <c r="N15" s="31">
        <v>13573</v>
      </c>
      <c r="O15" s="62">
        <v>6712</v>
      </c>
      <c r="P15" s="62">
        <v>6861</v>
      </c>
      <c r="Q15" s="31">
        <v>21215</v>
      </c>
      <c r="R15" s="62">
        <v>11635</v>
      </c>
      <c r="S15" s="62">
        <v>9580</v>
      </c>
      <c r="T15" s="31">
        <v>28960</v>
      </c>
      <c r="U15" s="62">
        <v>17545</v>
      </c>
      <c r="V15" s="62">
        <v>11415</v>
      </c>
      <c r="W15" s="31">
        <v>34371</v>
      </c>
      <c r="X15" s="62">
        <v>22027</v>
      </c>
      <c r="Y15" s="62">
        <v>12344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</row>
    <row r="16" spans="1:60" ht="15.5" x14ac:dyDescent="0.35">
      <c r="A16" s="15">
        <v>2006</v>
      </c>
      <c r="B16" s="31">
        <v>7826</v>
      </c>
      <c r="C16" s="62">
        <v>3148</v>
      </c>
      <c r="D16" s="62">
        <v>4678</v>
      </c>
      <c r="E16" s="4">
        <v>295</v>
      </c>
      <c r="F16" s="62">
        <v>109</v>
      </c>
      <c r="G16" s="62">
        <v>186</v>
      </c>
      <c r="H16" s="31">
        <v>1764</v>
      </c>
      <c r="I16" s="62">
        <v>611</v>
      </c>
      <c r="J16" s="62">
        <v>1153</v>
      </c>
      <c r="K16" s="31">
        <v>5767</v>
      </c>
      <c r="L16" s="62">
        <v>2428</v>
      </c>
      <c r="M16" s="62">
        <v>3339</v>
      </c>
      <c r="N16" s="31">
        <v>13107</v>
      </c>
      <c r="O16" s="62">
        <v>6721</v>
      </c>
      <c r="P16" s="62">
        <v>6386</v>
      </c>
      <c r="Q16" s="31">
        <v>20835</v>
      </c>
      <c r="R16" s="62">
        <v>11663</v>
      </c>
      <c r="S16" s="62">
        <v>9172</v>
      </c>
      <c r="T16" s="31">
        <v>28494</v>
      </c>
      <c r="U16" s="62">
        <v>17353</v>
      </c>
      <c r="V16" s="62">
        <v>11141</v>
      </c>
      <c r="W16" s="31">
        <v>32858</v>
      </c>
      <c r="X16" s="62">
        <v>21066</v>
      </c>
      <c r="Y16" s="62">
        <v>11792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</row>
    <row r="17" spans="1:48" ht="15.5" x14ac:dyDescent="0.35">
      <c r="A17" s="15">
        <v>2005</v>
      </c>
      <c r="B17" s="31">
        <v>7930</v>
      </c>
      <c r="C17" s="62">
        <v>3404</v>
      </c>
      <c r="D17" s="62">
        <v>4526</v>
      </c>
      <c r="E17" s="4">
        <v>327</v>
      </c>
      <c r="F17" s="62">
        <v>132</v>
      </c>
      <c r="G17" s="62">
        <v>195</v>
      </c>
      <c r="H17" s="31">
        <v>1830</v>
      </c>
      <c r="I17" s="62">
        <v>664</v>
      </c>
      <c r="J17" s="62">
        <v>1166</v>
      </c>
      <c r="K17" s="31">
        <v>5773</v>
      </c>
      <c r="L17" s="62">
        <v>2608</v>
      </c>
      <c r="M17" s="62">
        <v>3165</v>
      </c>
      <c r="N17" s="31">
        <v>13335</v>
      </c>
      <c r="O17" s="62">
        <v>7150</v>
      </c>
      <c r="P17" s="62">
        <v>6185</v>
      </c>
      <c r="Q17" s="31">
        <v>21060</v>
      </c>
      <c r="R17" s="62">
        <v>12155</v>
      </c>
      <c r="S17" s="62">
        <v>8905</v>
      </c>
      <c r="T17" s="31">
        <v>28044</v>
      </c>
      <c r="U17" s="62">
        <v>17551</v>
      </c>
      <c r="V17" s="62">
        <v>10493</v>
      </c>
      <c r="W17" s="31">
        <v>31943</v>
      </c>
      <c r="X17" s="62">
        <v>20851</v>
      </c>
      <c r="Y17" s="62">
        <v>11092</v>
      </c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spans="1:48" ht="15.5" x14ac:dyDescent="0.35">
      <c r="A18" s="15">
        <v>2004</v>
      </c>
      <c r="B18" s="31">
        <v>7615</v>
      </c>
      <c r="C18" s="62">
        <v>3263</v>
      </c>
      <c r="D18" s="62">
        <v>4352</v>
      </c>
      <c r="E18" s="4">
        <v>337</v>
      </c>
      <c r="F18" s="62">
        <v>128</v>
      </c>
      <c r="G18" s="62">
        <v>209</v>
      </c>
      <c r="H18" s="31">
        <v>1754</v>
      </c>
      <c r="I18" s="62">
        <v>649</v>
      </c>
      <c r="J18" s="62">
        <v>1105</v>
      </c>
      <c r="K18" s="31">
        <v>5524</v>
      </c>
      <c r="L18" s="62">
        <v>2486</v>
      </c>
      <c r="M18" s="62">
        <v>3038</v>
      </c>
      <c r="N18" s="31">
        <v>13636</v>
      </c>
      <c r="O18" s="62">
        <v>7415</v>
      </c>
      <c r="P18" s="62">
        <v>6221</v>
      </c>
      <c r="Q18" s="31">
        <v>20947</v>
      </c>
      <c r="R18" s="62">
        <v>12289</v>
      </c>
      <c r="S18" s="62">
        <v>8658</v>
      </c>
      <c r="T18" s="31">
        <v>27373</v>
      </c>
      <c r="U18" s="62">
        <v>17031</v>
      </c>
      <c r="V18" s="62">
        <v>10342</v>
      </c>
      <c r="W18" s="31">
        <v>31691</v>
      </c>
      <c r="X18" s="62">
        <v>20684</v>
      </c>
      <c r="Y18" s="62">
        <v>11007</v>
      </c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 spans="1:48" ht="15.5" x14ac:dyDescent="0.35">
      <c r="A19" s="15">
        <v>2003</v>
      </c>
      <c r="B19" s="31">
        <v>8024</v>
      </c>
      <c r="C19" s="62">
        <v>3415</v>
      </c>
      <c r="D19" s="62">
        <v>4609</v>
      </c>
      <c r="E19" s="4">
        <v>334</v>
      </c>
      <c r="F19" s="62">
        <v>128</v>
      </c>
      <c r="G19" s="62">
        <v>206</v>
      </c>
      <c r="H19" s="31">
        <v>1888</v>
      </c>
      <c r="I19" s="62">
        <v>676</v>
      </c>
      <c r="J19" s="62">
        <v>1212</v>
      </c>
      <c r="K19" s="31">
        <v>5802</v>
      </c>
      <c r="L19" s="62">
        <v>2611</v>
      </c>
      <c r="M19" s="62">
        <v>3191</v>
      </c>
      <c r="N19" s="31">
        <v>13303</v>
      </c>
      <c r="O19" s="62">
        <v>7210</v>
      </c>
      <c r="P19" s="62">
        <v>6093</v>
      </c>
      <c r="Q19" s="31">
        <v>20835</v>
      </c>
      <c r="R19" s="62">
        <v>12284</v>
      </c>
      <c r="S19" s="62">
        <v>8551</v>
      </c>
      <c r="T19" s="31">
        <v>26610</v>
      </c>
      <c r="U19" s="62">
        <v>16569</v>
      </c>
      <c r="V19" s="62">
        <v>10041</v>
      </c>
      <c r="W19" s="31">
        <v>29820</v>
      </c>
      <c r="X19" s="62">
        <v>19433</v>
      </c>
      <c r="Y19" s="62">
        <v>10387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 spans="1:48" ht="15.5" x14ac:dyDescent="0.35">
      <c r="A20" s="15">
        <v>2002</v>
      </c>
      <c r="B20" s="31">
        <v>7875</v>
      </c>
      <c r="C20" s="62">
        <v>3497</v>
      </c>
      <c r="D20" s="62">
        <v>4378</v>
      </c>
      <c r="E20" s="4">
        <v>390</v>
      </c>
      <c r="F20" s="62">
        <v>149</v>
      </c>
      <c r="G20" s="62">
        <v>241</v>
      </c>
      <c r="H20" s="31">
        <v>1858</v>
      </c>
      <c r="I20" s="62">
        <v>719</v>
      </c>
      <c r="J20" s="62">
        <v>1139</v>
      </c>
      <c r="K20" s="31">
        <v>5627</v>
      </c>
      <c r="L20" s="62">
        <v>2629</v>
      </c>
      <c r="M20" s="62">
        <v>2998</v>
      </c>
      <c r="N20" s="31">
        <v>13475</v>
      </c>
      <c r="O20" s="62">
        <v>7283</v>
      </c>
      <c r="P20" s="62">
        <v>6192</v>
      </c>
      <c r="Q20" s="31">
        <v>20601</v>
      </c>
      <c r="R20" s="62">
        <v>12162</v>
      </c>
      <c r="S20" s="62">
        <v>8439</v>
      </c>
      <c r="T20" s="31">
        <v>25910</v>
      </c>
      <c r="U20" s="62">
        <v>16314</v>
      </c>
      <c r="V20" s="62">
        <v>9596</v>
      </c>
      <c r="W20" s="31">
        <v>29246</v>
      </c>
      <c r="X20" s="62">
        <v>19084</v>
      </c>
      <c r="Y20" s="62">
        <v>10162</v>
      </c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spans="1:48" ht="15.5" x14ac:dyDescent="0.35">
      <c r="A21" s="15">
        <v>2001</v>
      </c>
      <c r="B21" s="31">
        <v>7903</v>
      </c>
      <c r="C21" s="62">
        <v>3492</v>
      </c>
      <c r="D21" s="62">
        <v>4411</v>
      </c>
      <c r="E21" s="64">
        <v>400</v>
      </c>
      <c r="F21" s="65">
        <v>179</v>
      </c>
      <c r="G21" s="65">
        <v>221</v>
      </c>
      <c r="H21" s="31">
        <v>1890</v>
      </c>
      <c r="I21" s="62">
        <v>729</v>
      </c>
      <c r="J21" s="62">
        <v>1161</v>
      </c>
      <c r="K21" s="31">
        <v>5613</v>
      </c>
      <c r="L21" s="62">
        <v>2584</v>
      </c>
      <c r="M21" s="62">
        <v>3029</v>
      </c>
      <c r="N21" s="31">
        <v>13103</v>
      </c>
      <c r="O21" s="62">
        <v>7106</v>
      </c>
      <c r="P21" s="62">
        <v>5997</v>
      </c>
      <c r="Q21" s="31">
        <v>19984</v>
      </c>
      <c r="R21" s="62">
        <v>11652</v>
      </c>
      <c r="S21" s="62">
        <v>8332</v>
      </c>
      <c r="T21" s="31">
        <v>25746</v>
      </c>
      <c r="U21" s="62">
        <v>16069</v>
      </c>
      <c r="V21" s="62">
        <v>9677</v>
      </c>
      <c r="W21" s="31">
        <v>29234</v>
      </c>
      <c r="X21" s="62">
        <v>18913</v>
      </c>
      <c r="Y21" s="62">
        <v>10321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spans="1:48" ht="15.5" x14ac:dyDescent="0.35">
      <c r="A22" s="15">
        <v>2000</v>
      </c>
      <c r="B22" s="31">
        <v>8115</v>
      </c>
      <c r="C22" s="62">
        <v>3730</v>
      </c>
      <c r="D22" s="62">
        <v>4385</v>
      </c>
      <c r="E22" s="64">
        <v>398</v>
      </c>
      <c r="F22" s="65">
        <v>161</v>
      </c>
      <c r="G22" s="65">
        <v>237</v>
      </c>
      <c r="H22" s="31">
        <v>1890</v>
      </c>
      <c r="I22" s="62">
        <v>790</v>
      </c>
      <c r="J22" s="62">
        <v>1100</v>
      </c>
      <c r="K22" s="31">
        <v>5827</v>
      </c>
      <c r="L22" s="62">
        <v>2779</v>
      </c>
      <c r="M22" s="62">
        <v>3048</v>
      </c>
      <c r="N22" s="31">
        <v>13153</v>
      </c>
      <c r="O22" s="62">
        <v>7299</v>
      </c>
      <c r="P22" s="62">
        <v>5854</v>
      </c>
      <c r="Q22" s="31">
        <v>20081</v>
      </c>
      <c r="R22" s="62">
        <v>12061</v>
      </c>
      <c r="S22" s="62">
        <v>8020</v>
      </c>
      <c r="T22" s="31">
        <v>26180</v>
      </c>
      <c r="U22" s="62">
        <v>16529</v>
      </c>
      <c r="V22" s="62">
        <v>9651</v>
      </c>
      <c r="W22" s="31">
        <v>30136</v>
      </c>
      <c r="X22" s="62">
        <v>19619</v>
      </c>
      <c r="Y22" s="62">
        <v>10517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</row>
    <row r="23" spans="1:48" ht="15.5" x14ac:dyDescent="0.35">
      <c r="A23" s="15">
        <v>1999</v>
      </c>
      <c r="B23" s="30">
        <v>7945</v>
      </c>
      <c r="C23" s="61">
        <v>3762</v>
      </c>
      <c r="D23" s="61">
        <v>4183</v>
      </c>
      <c r="E23" s="3">
        <v>406</v>
      </c>
      <c r="F23" s="62">
        <v>174</v>
      </c>
      <c r="G23" s="6">
        <v>232</v>
      </c>
      <c r="H23" s="30">
        <v>1866</v>
      </c>
      <c r="I23" s="61">
        <v>785</v>
      </c>
      <c r="J23" s="61">
        <v>1081</v>
      </c>
      <c r="K23" s="30">
        <v>5673</v>
      </c>
      <c r="L23" s="61">
        <v>2803</v>
      </c>
      <c r="M23" s="61">
        <v>2870</v>
      </c>
      <c r="N23" s="30">
        <v>13334</v>
      </c>
      <c r="O23" s="61">
        <v>7489</v>
      </c>
      <c r="P23" s="61">
        <v>5845</v>
      </c>
      <c r="Q23" s="30">
        <v>20749</v>
      </c>
      <c r="R23" s="61">
        <v>12686</v>
      </c>
      <c r="S23" s="61">
        <v>8063</v>
      </c>
      <c r="T23" s="30">
        <v>26627</v>
      </c>
      <c r="U23" s="61">
        <v>16990</v>
      </c>
      <c r="V23" s="61">
        <v>9637</v>
      </c>
      <c r="W23" s="30">
        <v>30132</v>
      </c>
      <c r="X23" s="61">
        <v>19734</v>
      </c>
      <c r="Y23" s="61">
        <v>10398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</row>
    <row r="24" spans="1:48" ht="15.5" x14ac:dyDescent="0.35">
      <c r="A24" s="15">
        <v>1998</v>
      </c>
      <c r="B24" s="66">
        <v>8452</v>
      </c>
      <c r="C24" s="67">
        <v>4023</v>
      </c>
      <c r="D24" s="67">
        <v>4429</v>
      </c>
      <c r="E24" s="3">
        <v>423</v>
      </c>
      <c r="F24" s="62">
        <v>170</v>
      </c>
      <c r="G24" s="6">
        <v>253</v>
      </c>
      <c r="H24" s="30">
        <v>1988</v>
      </c>
      <c r="I24" s="61">
        <v>821</v>
      </c>
      <c r="J24" s="61">
        <v>1167</v>
      </c>
      <c r="K24" s="30">
        <v>6041</v>
      </c>
      <c r="L24" s="61">
        <v>3032</v>
      </c>
      <c r="M24" s="61">
        <v>3009</v>
      </c>
      <c r="N24" s="30">
        <v>13802</v>
      </c>
      <c r="O24" s="61">
        <v>8078</v>
      </c>
      <c r="P24" s="61">
        <v>5724</v>
      </c>
      <c r="Q24" s="30">
        <v>21865</v>
      </c>
      <c r="R24" s="61">
        <v>13503</v>
      </c>
      <c r="S24" s="61">
        <v>8362</v>
      </c>
      <c r="T24" s="30">
        <v>27939</v>
      </c>
      <c r="U24" s="61">
        <v>17969</v>
      </c>
      <c r="V24" s="61">
        <v>9970</v>
      </c>
      <c r="W24" s="66">
        <v>29569</v>
      </c>
      <c r="X24" s="67">
        <v>19643</v>
      </c>
      <c r="Y24" s="67">
        <v>9926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</row>
    <row r="25" spans="1:48" ht="15.5" x14ac:dyDescent="0.35">
      <c r="A25" s="15"/>
      <c r="B25" s="7"/>
      <c r="C25" s="15"/>
      <c r="D25" s="15"/>
      <c r="E25" s="15"/>
      <c r="F25" s="7"/>
      <c r="G25" s="1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</row>
    <row r="26" spans="1:48" ht="15.5" x14ac:dyDescent="0.35">
      <c r="A26" s="6"/>
      <c r="B26" s="6"/>
      <c r="C26" s="15"/>
      <c r="D26" s="15"/>
      <c r="E26" s="15"/>
      <c r="F26" s="7"/>
      <c r="G26" s="1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</row>
    <row r="27" spans="1:48" ht="15.5" x14ac:dyDescent="0.35">
      <c r="A27" s="6"/>
      <c r="B27" s="6"/>
      <c r="C27" s="15"/>
      <c r="D27" s="15"/>
      <c r="E27" s="15"/>
      <c r="F27" s="7"/>
      <c r="G27" s="1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</row>
    <row r="28" spans="1:48" ht="15.5" x14ac:dyDescent="0.35">
      <c r="A28" s="15"/>
      <c r="B28" s="6"/>
      <c r="C28" s="15"/>
      <c r="D28" s="15"/>
      <c r="E28" s="15"/>
      <c r="F28" s="7"/>
      <c r="G28" s="1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</row>
    <row r="29" spans="1:48" ht="15.5" x14ac:dyDescent="0.35">
      <c r="A29" s="1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</row>
    <row r="30" spans="1:48" ht="15.5" x14ac:dyDescent="0.35">
      <c r="A30" s="6"/>
      <c r="B30" s="3"/>
      <c r="C30" s="6"/>
      <c r="D30" s="6"/>
      <c r="E30" s="6"/>
      <c r="F30" s="3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spans="1:48" ht="15.5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48" ht="15.5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:48" ht="15.5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8" ht="15.5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</row>
    <row r="35" spans="1:48" ht="15.5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</row>
    <row r="36" spans="1:48" ht="15.5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</row>
    <row r="37" spans="1:48" ht="15.5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spans="1:48" ht="15.5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spans="1:48" ht="15.5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spans="1:48" ht="15.5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pans="1:48" ht="15.5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spans="1:48" ht="15.5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spans="1:48" ht="15.5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spans="1:48" ht="15.5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spans="1:48" ht="15.5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</row>
    <row r="46" spans="1:48" ht="15.5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</row>
    <row r="47" spans="1:48" ht="15.5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spans="1:48" ht="15.5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spans="1:48" ht="15.5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</row>
    <row r="50" spans="1:48" ht="15.5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spans="1:48" ht="15.5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</sheetData>
  <conditionalFormatting sqref="B4:D4">
    <cfRule type="containsText" dxfId="1" priority="2" operator="containsText" text="true">
      <formula>NOT(ISERROR(SEARCH("true",B4)))</formula>
    </cfRule>
  </conditionalFormatting>
  <conditionalFormatting sqref="E4:G4">
    <cfRule type="containsText" dxfId="0" priority="1" operator="containsText" text="true">
      <formula>NOT(ISERROR(SEARCH("true",E4)))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412E-1ADA-4742-8F14-530D7BF15C09}">
  <dimension ref="A1:O37"/>
  <sheetViews>
    <sheetView showGridLines="0" topLeftCell="L1" zoomScaleNormal="100" workbookViewId="0">
      <selection activeCell="P1" sqref="P1:AG1"/>
    </sheetView>
  </sheetViews>
  <sheetFormatPr defaultColWidth="9.07421875" defaultRowHeight="12.5" x14ac:dyDescent="0.25"/>
  <cols>
    <col min="1" max="14" width="15.61328125" style="70" customWidth="1"/>
    <col min="15" max="16384" width="9.07421875" style="70"/>
  </cols>
  <sheetData>
    <row r="1" spans="1:15" ht="90" customHeight="1" x14ac:dyDescent="0.35">
      <c r="A1" s="121" t="s">
        <v>0</v>
      </c>
      <c r="B1" s="122" t="s">
        <v>34</v>
      </c>
      <c r="C1" s="122" t="s">
        <v>35</v>
      </c>
      <c r="D1" s="123" t="s">
        <v>36</v>
      </c>
      <c r="E1" s="122" t="s">
        <v>37</v>
      </c>
      <c r="F1" s="123" t="s">
        <v>38</v>
      </c>
      <c r="G1" s="122" t="s">
        <v>39</v>
      </c>
      <c r="H1" s="123" t="s">
        <v>40</v>
      </c>
      <c r="I1" s="122" t="s">
        <v>41</v>
      </c>
      <c r="J1" s="123" t="s">
        <v>42</v>
      </c>
      <c r="K1" s="122" t="s">
        <v>43</v>
      </c>
      <c r="L1" s="123" t="s">
        <v>44</v>
      </c>
      <c r="M1" s="122" t="s">
        <v>45</v>
      </c>
      <c r="N1" s="124" t="s">
        <v>46</v>
      </c>
      <c r="O1" s="71"/>
    </row>
    <row r="2" spans="1:15" ht="15.5" x14ac:dyDescent="0.35">
      <c r="A2" s="125">
        <v>2020</v>
      </c>
      <c r="B2" s="16">
        <v>316616</v>
      </c>
      <c r="C2" s="98">
        <v>1077</v>
      </c>
      <c r="D2" s="17">
        <v>14.7</v>
      </c>
      <c r="E2" s="98">
        <v>17896</v>
      </c>
      <c r="F2" s="17">
        <v>9.5</v>
      </c>
      <c r="G2" s="98">
        <v>77219</v>
      </c>
      <c r="H2" s="17">
        <v>7.4</v>
      </c>
      <c r="I2" s="98">
        <v>131586</v>
      </c>
      <c r="J2" s="17">
        <v>8.1999999999999993</v>
      </c>
      <c r="K2" s="98">
        <v>73236</v>
      </c>
      <c r="L2" s="17">
        <v>14.1</v>
      </c>
      <c r="M2" s="98">
        <v>15602</v>
      </c>
      <c r="N2" s="18">
        <v>27.8</v>
      </c>
      <c r="O2" s="71"/>
    </row>
    <row r="3" spans="1:15" ht="15.5" x14ac:dyDescent="0.35">
      <c r="A3" s="94">
        <v>2019</v>
      </c>
      <c r="B3" s="22">
        <v>329997</v>
      </c>
      <c r="C3" s="19">
        <v>1281</v>
      </c>
      <c r="D3" s="58">
        <v>13</v>
      </c>
      <c r="E3" s="19">
        <v>20005</v>
      </c>
      <c r="F3" s="58">
        <v>8</v>
      </c>
      <c r="G3" s="19">
        <v>86031</v>
      </c>
      <c r="H3" s="20">
        <v>7.1</v>
      </c>
      <c r="I3" s="19">
        <v>133659</v>
      </c>
      <c r="J3" s="20">
        <v>8.1</v>
      </c>
      <c r="K3" s="19">
        <v>73566</v>
      </c>
      <c r="L3" s="20">
        <v>13.1</v>
      </c>
      <c r="M3" s="19">
        <v>15450</v>
      </c>
      <c r="N3" s="23">
        <v>24.9</v>
      </c>
      <c r="O3" s="71"/>
    </row>
    <row r="4" spans="1:15" ht="15.5" x14ac:dyDescent="0.35">
      <c r="A4" s="94">
        <v>2018</v>
      </c>
      <c r="B4" s="29">
        <v>341122</v>
      </c>
      <c r="C4" s="74">
        <v>1432</v>
      </c>
      <c r="D4" s="126">
        <v>11.6</v>
      </c>
      <c r="E4" s="74">
        <v>21450</v>
      </c>
      <c r="F4" s="126">
        <v>7.4</v>
      </c>
      <c r="G4" s="74">
        <v>89938</v>
      </c>
      <c r="H4" s="126">
        <v>6.7</v>
      </c>
      <c r="I4" s="74">
        <v>138482</v>
      </c>
      <c r="J4" s="126">
        <v>7.5</v>
      </c>
      <c r="K4" s="74">
        <v>74723</v>
      </c>
      <c r="L4" s="126">
        <v>12.4</v>
      </c>
      <c r="M4" s="74">
        <v>15096</v>
      </c>
      <c r="N4" s="127">
        <v>24.4</v>
      </c>
      <c r="O4" s="71"/>
    </row>
    <row r="5" spans="1:15" ht="15.5" x14ac:dyDescent="0.35">
      <c r="A5" s="94">
        <v>2017</v>
      </c>
      <c r="B5" s="128">
        <v>350158</v>
      </c>
      <c r="C5" s="74">
        <v>1428</v>
      </c>
      <c r="D5" s="126">
        <v>10.5</v>
      </c>
      <c r="E5" s="74">
        <v>22003</v>
      </c>
      <c r="F5" s="126">
        <v>7.1</v>
      </c>
      <c r="G5" s="74">
        <v>95327</v>
      </c>
      <c r="H5" s="126">
        <v>6.4</v>
      </c>
      <c r="I5" s="74">
        <v>140701</v>
      </c>
      <c r="J5" s="126">
        <v>7.2</v>
      </c>
      <c r="K5" s="74">
        <v>75477</v>
      </c>
      <c r="L5" s="126">
        <v>11.6</v>
      </c>
      <c r="M5" s="74">
        <v>15164</v>
      </c>
      <c r="N5" s="127">
        <v>22.8</v>
      </c>
      <c r="O5" s="71"/>
    </row>
    <row r="6" spans="1:15" ht="15.5" x14ac:dyDescent="0.35">
      <c r="A6" s="94">
        <v>2016</v>
      </c>
      <c r="B6" s="128">
        <v>364339</v>
      </c>
      <c r="C6" s="74">
        <v>1580</v>
      </c>
      <c r="D6" s="126">
        <v>8.9</v>
      </c>
      <c r="E6" s="76">
        <v>23800</v>
      </c>
      <c r="F6" s="129">
        <v>6.8</v>
      </c>
      <c r="G6" s="76">
        <v>102642</v>
      </c>
      <c r="H6" s="129">
        <v>6</v>
      </c>
      <c r="I6" s="76">
        <v>145141</v>
      </c>
      <c r="J6" s="129">
        <v>6.8</v>
      </c>
      <c r="K6" s="76">
        <v>75806</v>
      </c>
      <c r="L6" s="129">
        <v>11</v>
      </c>
      <c r="M6" s="74">
        <v>15370</v>
      </c>
      <c r="N6" s="130">
        <v>21.7</v>
      </c>
      <c r="O6" s="71"/>
    </row>
    <row r="7" spans="1:15" ht="15.5" x14ac:dyDescent="0.35">
      <c r="A7" s="94">
        <v>2015</v>
      </c>
      <c r="B7" s="128">
        <v>374346</v>
      </c>
      <c r="C7" s="74">
        <v>1633</v>
      </c>
      <c r="D7" s="131">
        <v>9.6</v>
      </c>
      <c r="E7" s="74">
        <v>25526</v>
      </c>
      <c r="F7" s="131">
        <v>6.8</v>
      </c>
      <c r="G7" s="74">
        <v>108125</v>
      </c>
      <c r="H7" s="131">
        <v>6</v>
      </c>
      <c r="I7" s="74">
        <v>148198</v>
      </c>
      <c r="J7" s="131">
        <v>6.4</v>
      </c>
      <c r="K7" s="74">
        <v>75203</v>
      </c>
      <c r="L7" s="131">
        <v>10.6</v>
      </c>
      <c r="M7" s="74">
        <v>15661</v>
      </c>
      <c r="N7" s="130">
        <v>22.1</v>
      </c>
      <c r="O7" s="71"/>
    </row>
    <row r="8" spans="1:15" ht="15.5" x14ac:dyDescent="0.35">
      <c r="A8" s="94">
        <v>2014</v>
      </c>
      <c r="B8" s="132">
        <v>371511</v>
      </c>
      <c r="C8" s="76">
        <v>1687</v>
      </c>
      <c r="D8" s="129">
        <v>9.6999999999999993</v>
      </c>
      <c r="E8" s="76">
        <v>27160</v>
      </c>
      <c r="F8" s="129">
        <v>7</v>
      </c>
      <c r="G8" s="76">
        <v>109933</v>
      </c>
      <c r="H8" s="129">
        <v>6.1</v>
      </c>
      <c r="I8" s="74">
        <v>146423</v>
      </c>
      <c r="J8" s="131">
        <v>6.4</v>
      </c>
      <c r="K8" s="76">
        <v>71014</v>
      </c>
      <c r="L8" s="129">
        <v>10.5</v>
      </c>
      <c r="M8" s="76">
        <v>15294</v>
      </c>
      <c r="N8" s="133">
        <v>22.1</v>
      </c>
      <c r="O8" s="71"/>
    </row>
    <row r="9" spans="1:15" ht="15.5" x14ac:dyDescent="0.35">
      <c r="A9" s="94">
        <v>2013</v>
      </c>
      <c r="B9" s="132">
        <v>373371</v>
      </c>
      <c r="C9" s="76">
        <v>1746</v>
      </c>
      <c r="D9" s="129">
        <v>10.1</v>
      </c>
      <c r="E9" s="76">
        <v>29825</v>
      </c>
      <c r="F9" s="129">
        <v>7.2</v>
      </c>
      <c r="G9" s="74">
        <v>111845</v>
      </c>
      <c r="H9" s="131">
        <v>6.1</v>
      </c>
      <c r="I9" s="76">
        <v>144971</v>
      </c>
      <c r="J9" s="129">
        <v>6.2</v>
      </c>
      <c r="K9" s="76">
        <v>69557</v>
      </c>
      <c r="L9" s="129">
        <v>10.3</v>
      </c>
      <c r="M9" s="76">
        <v>15427</v>
      </c>
      <c r="N9" s="133">
        <v>22</v>
      </c>
      <c r="O9" s="71"/>
    </row>
    <row r="10" spans="1:15" ht="15.5" x14ac:dyDescent="0.35">
      <c r="A10" s="94">
        <v>2012</v>
      </c>
      <c r="B10" s="132">
        <v>378330</v>
      </c>
      <c r="C10" s="76">
        <v>1835</v>
      </c>
      <c r="D10" s="129">
        <v>9.6999999999999993</v>
      </c>
      <c r="E10" s="76">
        <v>33881</v>
      </c>
      <c r="F10" s="129">
        <v>7.3</v>
      </c>
      <c r="G10" s="74">
        <v>113949</v>
      </c>
      <c r="H10" s="131">
        <v>6</v>
      </c>
      <c r="I10" s="76">
        <v>143694</v>
      </c>
      <c r="J10" s="129">
        <v>6.2</v>
      </c>
      <c r="K10" s="76">
        <v>69481</v>
      </c>
      <c r="L10" s="129">
        <v>9.9</v>
      </c>
      <c r="M10" s="76">
        <v>15490</v>
      </c>
      <c r="N10" s="133">
        <v>21.7</v>
      </c>
      <c r="O10" s="71"/>
    </row>
    <row r="11" spans="1:15" ht="15.5" x14ac:dyDescent="0.35">
      <c r="A11" s="94">
        <v>2011</v>
      </c>
      <c r="B11" s="132">
        <v>387840</v>
      </c>
      <c r="C11" s="76">
        <v>1809</v>
      </c>
      <c r="D11" s="129">
        <v>10.9</v>
      </c>
      <c r="E11" s="76">
        <v>37506</v>
      </c>
      <c r="F11" s="129">
        <v>7.4</v>
      </c>
      <c r="G11" s="74">
        <v>117600</v>
      </c>
      <c r="H11" s="131">
        <v>6.1</v>
      </c>
      <c r="I11" s="76">
        <v>144309</v>
      </c>
      <c r="J11" s="129">
        <v>6.1</v>
      </c>
      <c r="K11" s="76">
        <v>71218</v>
      </c>
      <c r="L11" s="129">
        <v>9.8000000000000007</v>
      </c>
      <c r="M11" s="76">
        <v>15398</v>
      </c>
      <c r="N11" s="133">
        <v>21.1</v>
      </c>
      <c r="O11" s="71"/>
    </row>
    <row r="12" spans="1:15" ht="15.5" x14ac:dyDescent="0.35">
      <c r="A12" s="94">
        <v>2010</v>
      </c>
      <c r="B12" s="132">
        <v>390082</v>
      </c>
      <c r="C12" s="76">
        <v>2116</v>
      </c>
      <c r="D12" s="129">
        <v>13.6</v>
      </c>
      <c r="E12" s="76">
        <v>39702</v>
      </c>
      <c r="F12" s="129">
        <v>7.5</v>
      </c>
      <c r="G12" s="74">
        <v>119120</v>
      </c>
      <c r="H12" s="131">
        <v>6</v>
      </c>
      <c r="I12" s="76">
        <v>140813</v>
      </c>
      <c r="J12" s="129">
        <v>5.9</v>
      </c>
      <c r="K12" s="76">
        <v>73033</v>
      </c>
      <c r="L12" s="129">
        <v>9.6</v>
      </c>
      <c r="M12" s="76">
        <v>15298</v>
      </c>
      <c r="N12" s="133">
        <v>21.8</v>
      </c>
      <c r="O12" s="71"/>
    </row>
    <row r="13" spans="1:15" ht="15.5" x14ac:dyDescent="0.35">
      <c r="A13" s="94">
        <v>2009</v>
      </c>
      <c r="B13" s="132">
        <v>384552</v>
      </c>
      <c r="C13" s="76">
        <v>2878</v>
      </c>
      <c r="D13" s="129">
        <v>8.6</v>
      </c>
      <c r="E13" s="76">
        <v>41156</v>
      </c>
      <c r="F13" s="129">
        <v>6.7</v>
      </c>
      <c r="G13" s="76">
        <v>117932</v>
      </c>
      <c r="H13" s="129">
        <v>5.6</v>
      </c>
      <c r="I13" s="76">
        <v>136213</v>
      </c>
      <c r="J13" s="129">
        <v>5.7</v>
      </c>
      <c r="K13" s="76">
        <v>71823</v>
      </c>
      <c r="L13" s="129">
        <v>9.1999999999999993</v>
      </c>
      <c r="M13" s="76">
        <v>14550</v>
      </c>
      <c r="N13" s="133">
        <v>21.4</v>
      </c>
      <c r="O13" s="71"/>
    </row>
    <row r="14" spans="1:15" ht="15.5" x14ac:dyDescent="0.35">
      <c r="A14" s="94">
        <v>2008</v>
      </c>
      <c r="B14" s="132">
        <v>384968</v>
      </c>
      <c r="C14" s="76">
        <v>3828</v>
      </c>
      <c r="D14" s="129">
        <v>8.5</v>
      </c>
      <c r="E14" s="76">
        <v>42941</v>
      </c>
      <c r="F14" s="129">
        <v>7</v>
      </c>
      <c r="G14" s="76">
        <v>117932</v>
      </c>
      <c r="H14" s="129">
        <v>6.1</v>
      </c>
      <c r="I14" s="76">
        <v>133753</v>
      </c>
      <c r="J14" s="129">
        <v>5.9</v>
      </c>
      <c r="K14" s="76">
        <v>71891</v>
      </c>
      <c r="L14" s="129">
        <v>9.8000000000000007</v>
      </c>
      <c r="M14" s="76">
        <v>14623</v>
      </c>
      <c r="N14" s="133">
        <v>22.3</v>
      </c>
      <c r="O14" s="71"/>
    </row>
    <row r="15" spans="1:15" ht="15.5" x14ac:dyDescent="0.35">
      <c r="A15" s="94">
        <v>2007</v>
      </c>
      <c r="B15" s="132">
        <v>391898</v>
      </c>
      <c r="C15" s="76">
        <v>4376</v>
      </c>
      <c r="D15" s="129">
        <v>8.5</v>
      </c>
      <c r="E15" s="76">
        <v>45094</v>
      </c>
      <c r="F15" s="129">
        <v>7.1</v>
      </c>
      <c r="G15" s="76">
        <v>118160</v>
      </c>
      <c r="H15" s="129">
        <v>6</v>
      </c>
      <c r="I15" s="76">
        <v>136823</v>
      </c>
      <c r="J15" s="129">
        <v>5.8</v>
      </c>
      <c r="K15" s="76">
        <v>72931</v>
      </c>
      <c r="L15" s="129">
        <v>10</v>
      </c>
      <c r="M15" s="76">
        <v>14514</v>
      </c>
      <c r="N15" s="133">
        <v>23.9</v>
      </c>
      <c r="O15" s="71"/>
    </row>
    <row r="16" spans="1:15" ht="15.5" x14ac:dyDescent="0.35">
      <c r="A16" s="94">
        <v>2006</v>
      </c>
      <c r="B16" s="132">
        <v>383926</v>
      </c>
      <c r="C16" s="76">
        <v>4586</v>
      </c>
      <c r="D16" s="129">
        <v>7.6</v>
      </c>
      <c r="E16" s="76">
        <v>45029</v>
      </c>
      <c r="F16" s="129">
        <v>6.5</v>
      </c>
      <c r="G16" s="76">
        <v>113178</v>
      </c>
      <c r="H16" s="129">
        <v>5.6</v>
      </c>
      <c r="I16" s="76">
        <v>137144</v>
      </c>
      <c r="J16" s="129">
        <v>5.3</v>
      </c>
      <c r="K16" s="76">
        <v>70409</v>
      </c>
      <c r="L16" s="129">
        <v>9.1999999999999993</v>
      </c>
      <c r="M16" s="76">
        <v>13580</v>
      </c>
      <c r="N16" s="133">
        <v>22.1</v>
      </c>
      <c r="O16" s="71"/>
    </row>
    <row r="17" spans="1:15" ht="15.5" x14ac:dyDescent="0.35">
      <c r="A17" s="94">
        <v>2005</v>
      </c>
      <c r="B17" s="132">
        <v>377426</v>
      </c>
      <c r="C17" s="76">
        <v>5069</v>
      </c>
      <c r="D17" s="129">
        <v>7.2</v>
      </c>
      <c r="E17" s="76">
        <v>46213</v>
      </c>
      <c r="F17" s="129">
        <v>7</v>
      </c>
      <c r="G17" s="76">
        <v>110151</v>
      </c>
      <c r="H17" s="129">
        <v>5.6</v>
      </c>
      <c r="I17" s="76">
        <v>135852</v>
      </c>
      <c r="J17" s="129">
        <v>5.4</v>
      </c>
      <c r="K17" s="76">
        <v>67478</v>
      </c>
      <c r="L17" s="129">
        <v>9.6</v>
      </c>
      <c r="M17" s="76">
        <v>12663</v>
      </c>
      <c r="N17" s="133">
        <v>23.1</v>
      </c>
      <c r="O17" s="71"/>
    </row>
    <row r="18" spans="1:15" ht="15.5" x14ac:dyDescent="0.35">
      <c r="A18" s="94">
        <v>2004</v>
      </c>
      <c r="B18" s="132">
        <v>372704</v>
      </c>
      <c r="C18" s="76">
        <v>5491</v>
      </c>
      <c r="D18" s="129">
        <v>7</v>
      </c>
      <c r="E18" s="76">
        <v>46242</v>
      </c>
      <c r="F18" s="129">
        <v>6.6</v>
      </c>
      <c r="G18" s="76">
        <v>107756</v>
      </c>
      <c r="H18" s="129">
        <v>5.6</v>
      </c>
      <c r="I18" s="76">
        <v>135958</v>
      </c>
      <c r="J18" s="129">
        <v>5.4</v>
      </c>
      <c r="K18" s="76">
        <v>65020</v>
      </c>
      <c r="L18" s="129">
        <v>9.9</v>
      </c>
      <c r="M18" s="76">
        <v>12237</v>
      </c>
      <c r="N18" s="133">
        <v>23.6</v>
      </c>
      <c r="O18" s="71"/>
    </row>
    <row r="19" spans="1:15" ht="15.5" x14ac:dyDescent="0.35">
      <c r="A19" s="94">
        <v>2003</v>
      </c>
      <c r="B19" s="132">
        <v>366969</v>
      </c>
      <c r="C19" s="76">
        <v>5578</v>
      </c>
      <c r="D19" s="129">
        <v>6.7</v>
      </c>
      <c r="E19" s="76">
        <v>45653</v>
      </c>
      <c r="F19" s="129">
        <v>6.8</v>
      </c>
      <c r="G19" s="76">
        <v>106107</v>
      </c>
      <c r="H19" s="129">
        <v>5.5</v>
      </c>
      <c r="I19" s="76">
        <v>135251</v>
      </c>
      <c r="J19" s="129">
        <v>5.6</v>
      </c>
      <c r="K19" s="76">
        <v>62925</v>
      </c>
      <c r="L19" s="129">
        <v>10.6</v>
      </c>
      <c r="M19" s="76">
        <v>11455</v>
      </c>
      <c r="N19" s="133">
        <v>25.8</v>
      </c>
      <c r="O19" s="71"/>
    </row>
    <row r="20" spans="1:15" ht="15.5" x14ac:dyDescent="0.35">
      <c r="A20" s="94">
        <v>2002</v>
      </c>
      <c r="B20" s="132">
        <v>365714</v>
      </c>
      <c r="C20" s="76">
        <v>6088</v>
      </c>
      <c r="D20" s="129">
        <v>7</v>
      </c>
      <c r="E20" s="76">
        <v>45417</v>
      </c>
      <c r="F20" s="129">
        <v>7.1</v>
      </c>
      <c r="G20" s="76">
        <v>108144</v>
      </c>
      <c r="H20" s="129">
        <v>5.8</v>
      </c>
      <c r="I20" s="76">
        <v>133619</v>
      </c>
      <c r="J20" s="129">
        <v>6.3</v>
      </c>
      <c r="K20" s="76">
        <v>61434</v>
      </c>
      <c r="L20" s="129">
        <v>11.9</v>
      </c>
      <c r="M20" s="76">
        <v>11012</v>
      </c>
      <c r="N20" s="133">
        <v>27.2</v>
      </c>
      <c r="O20" s="71"/>
    </row>
    <row r="21" spans="1:15" ht="15.5" x14ac:dyDescent="0.35">
      <c r="A21" s="94">
        <v>2001</v>
      </c>
      <c r="B21" s="132">
        <v>359245</v>
      </c>
      <c r="C21" s="76">
        <v>6267</v>
      </c>
      <c r="D21" s="129">
        <v>6</v>
      </c>
      <c r="E21" s="76">
        <v>45069</v>
      </c>
      <c r="F21" s="129">
        <v>7.3</v>
      </c>
      <c r="G21" s="76">
        <v>108920</v>
      </c>
      <c r="H21" s="129">
        <v>6.3</v>
      </c>
      <c r="I21" s="76">
        <v>130136</v>
      </c>
      <c r="J21" s="129">
        <v>7.2</v>
      </c>
      <c r="K21" s="76">
        <v>58391</v>
      </c>
      <c r="L21" s="129">
        <v>13.7</v>
      </c>
      <c r="M21" s="76">
        <v>10462</v>
      </c>
      <c r="N21" s="133">
        <v>29</v>
      </c>
      <c r="O21" s="71"/>
    </row>
    <row r="22" spans="1:15" ht="15.5" x14ac:dyDescent="0.35">
      <c r="A22" s="94">
        <v>2000</v>
      </c>
      <c r="B22" s="132">
        <v>366196</v>
      </c>
      <c r="C22" s="76">
        <v>6486</v>
      </c>
      <c r="D22" s="129">
        <v>6.8</v>
      </c>
      <c r="E22" s="76">
        <v>45048</v>
      </c>
      <c r="F22" s="129">
        <v>7.2</v>
      </c>
      <c r="G22" s="76">
        <v>116917</v>
      </c>
      <c r="H22" s="129">
        <v>6.1</v>
      </c>
      <c r="I22" s="76">
        <v>130441</v>
      </c>
      <c r="J22" s="129">
        <v>7.2</v>
      </c>
      <c r="K22" s="76">
        <v>56990</v>
      </c>
      <c r="L22" s="129">
        <v>13.8</v>
      </c>
      <c r="M22" s="76">
        <v>10314</v>
      </c>
      <c r="N22" s="133">
        <v>30.3</v>
      </c>
      <c r="O22" s="71"/>
    </row>
    <row r="23" spans="1:15" ht="15.5" x14ac:dyDescent="0.35">
      <c r="A23" s="94">
        <v>1999</v>
      </c>
      <c r="B23" s="128">
        <v>373520</v>
      </c>
      <c r="C23" s="74">
        <v>6437</v>
      </c>
      <c r="D23" s="131">
        <v>7</v>
      </c>
      <c r="E23" s="74">
        <v>45597</v>
      </c>
      <c r="F23" s="131">
        <v>6.9</v>
      </c>
      <c r="G23" s="74">
        <v>123533</v>
      </c>
      <c r="H23" s="131">
        <v>6</v>
      </c>
      <c r="I23" s="74">
        <v>132438</v>
      </c>
      <c r="J23" s="131">
        <v>7.7</v>
      </c>
      <c r="K23" s="74">
        <v>55804</v>
      </c>
      <c r="L23" s="131">
        <v>14.8</v>
      </c>
      <c r="M23" s="74">
        <v>9711</v>
      </c>
      <c r="N23" s="130">
        <v>32.5</v>
      </c>
      <c r="O23" s="71"/>
    </row>
    <row r="24" spans="1:15" ht="15.5" x14ac:dyDescent="0.35">
      <c r="A24" s="134">
        <v>1998</v>
      </c>
      <c r="B24" s="135">
        <v>388823</v>
      </c>
      <c r="C24" s="80">
        <v>6737</v>
      </c>
      <c r="D24" s="81">
        <v>6.8</v>
      </c>
      <c r="E24" s="80">
        <v>48892</v>
      </c>
      <c r="F24" s="81">
        <v>6.6</v>
      </c>
      <c r="G24" s="80">
        <v>133225</v>
      </c>
      <c r="H24" s="81">
        <v>6</v>
      </c>
      <c r="I24" s="80">
        <v>136324</v>
      </c>
      <c r="J24" s="81">
        <v>8.1</v>
      </c>
      <c r="K24" s="80">
        <v>54127</v>
      </c>
      <c r="L24" s="81">
        <v>15.3</v>
      </c>
      <c r="M24" s="80">
        <v>9518</v>
      </c>
      <c r="N24" s="136">
        <v>33.700000000000003</v>
      </c>
      <c r="O24" s="71"/>
    </row>
    <row r="25" spans="1:15" ht="13" x14ac:dyDescent="0.3">
      <c r="A25" s="82"/>
      <c r="B25" s="69"/>
    </row>
    <row r="26" spans="1:15" x14ac:dyDescent="0.25">
      <c r="A26" s="44"/>
      <c r="B26" s="44"/>
    </row>
    <row r="27" spans="1:15" ht="13" x14ac:dyDescent="0.3">
      <c r="A27" s="82"/>
      <c r="B27" s="69"/>
    </row>
    <row r="28" spans="1:15" ht="13" x14ac:dyDescent="0.3">
      <c r="A28" s="82"/>
      <c r="B28" s="69"/>
    </row>
    <row r="29" spans="1:15" s="84" customFormat="1" x14ac:dyDescent="0.25">
      <c r="A29" s="83"/>
      <c r="B29" s="83"/>
    </row>
    <row r="30" spans="1:15" ht="13" x14ac:dyDescent="0.3">
      <c r="B30" s="69"/>
    </row>
    <row r="31" spans="1:15" ht="13" x14ac:dyDescent="0.3">
      <c r="B31" s="69"/>
    </row>
    <row r="32" spans="1:15" ht="13" x14ac:dyDescent="0.3">
      <c r="B32" s="69"/>
    </row>
    <row r="33" spans="1:8" ht="13" x14ac:dyDescent="0.3">
      <c r="B33" s="69"/>
    </row>
    <row r="34" spans="1:8" x14ac:dyDescent="0.25">
      <c r="A34" s="85"/>
      <c r="B34" s="86"/>
      <c r="C34" s="87"/>
      <c r="D34" s="87"/>
      <c r="E34" s="87"/>
      <c r="F34" s="87"/>
      <c r="G34" s="87"/>
      <c r="H34" s="87"/>
    </row>
    <row r="35" spans="1:8" x14ac:dyDescent="0.25">
      <c r="A35" s="82"/>
      <c r="B35" s="86"/>
    </row>
    <row r="36" spans="1:8" ht="13" x14ac:dyDescent="0.3">
      <c r="A36" s="82"/>
      <c r="B36" s="88"/>
    </row>
    <row r="37" spans="1:8" ht="13" x14ac:dyDescent="0.3">
      <c r="B37" s="8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AA3D-B92E-4425-9BBD-A7B70C976138}">
  <dimension ref="A1:AX25"/>
  <sheetViews>
    <sheetView showGridLines="0" zoomScaleNormal="100" zoomScaleSheetLayoutView="40" workbookViewId="0">
      <selection activeCell="AA1" sqref="AA1:AX1"/>
    </sheetView>
  </sheetViews>
  <sheetFormatPr defaultColWidth="9.07421875" defaultRowHeight="12.5" x14ac:dyDescent="0.25"/>
  <cols>
    <col min="1" max="1" width="15.61328125" style="70" customWidth="1"/>
    <col min="2" max="24" width="17.4609375" style="70" customWidth="1"/>
    <col min="25" max="16384" width="9.07421875" style="70"/>
  </cols>
  <sheetData>
    <row r="1" spans="1:50" ht="168" customHeight="1" x14ac:dyDescent="0.25">
      <c r="A1" s="103" t="s">
        <v>0</v>
      </c>
      <c r="B1" s="101" t="s">
        <v>69</v>
      </c>
      <c r="C1" s="100" t="s">
        <v>68</v>
      </c>
      <c r="D1" s="102" t="s">
        <v>67</v>
      </c>
      <c r="E1" s="100" t="s">
        <v>66</v>
      </c>
      <c r="F1" s="101" t="s">
        <v>65</v>
      </c>
      <c r="G1" s="100" t="s">
        <v>64</v>
      </c>
      <c r="H1" s="102" t="s">
        <v>63</v>
      </c>
      <c r="I1" s="100" t="s">
        <v>62</v>
      </c>
      <c r="J1" s="101" t="s">
        <v>61</v>
      </c>
      <c r="K1" s="100" t="s">
        <v>60</v>
      </c>
      <c r="L1" s="101" t="s">
        <v>59</v>
      </c>
      <c r="M1" s="100" t="s">
        <v>58</v>
      </c>
      <c r="N1" s="101" t="s">
        <v>57</v>
      </c>
      <c r="O1" s="100" t="s">
        <v>56</v>
      </c>
      <c r="P1" s="102" t="s">
        <v>55</v>
      </c>
      <c r="Q1" s="100" t="s">
        <v>54</v>
      </c>
      <c r="R1" s="101" t="s">
        <v>53</v>
      </c>
      <c r="S1" s="100" t="s">
        <v>52</v>
      </c>
      <c r="T1" s="102" t="s">
        <v>51</v>
      </c>
      <c r="U1" s="100" t="s">
        <v>50</v>
      </c>
      <c r="V1" s="101" t="s">
        <v>49</v>
      </c>
      <c r="W1" s="100" t="s">
        <v>48</v>
      </c>
      <c r="X1" s="99" t="s">
        <v>47</v>
      </c>
      <c r="AA1" s="70" t="str">
        <f>CLEAN(Table311[[#Headers],[Year of conception]])</f>
        <v>Year of conception</v>
      </c>
      <c r="AB1" s="70" t="str">
        <f>CLEAN(Table311[[#Headers],[Age under 20
Number of conceptions]])</f>
        <v>Age under 20Number of conceptions</v>
      </c>
      <c r="AC1" s="70" t="str">
        <f>CLEAN(Table311[[#Headers],[Age under 20
Percentage of conceptions outside marriage or civil partnership leading to a maternity within marriage or civil partnership]])</f>
        <v>Age under 20Percentage of conceptions outside marriage or civil partnership leading to a maternity within marriage or civil partnership</v>
      </c>
      <c r="AD1" s="70" t="str">
        <f>CLEAN(Table311[[#Headers],[Age under 20
Percentage of conceptions leading to abortion]])</f>
        <v>Age under 20Percentage of conceptions leading to abortion</v>
      </c>
      <c r="AE1" s="70" t="str">
        <f>CLEAN(Table311[[#Headers],[Age 20 to 24
Percentage of conceptions outside marriage or civil partnership ]])</f>
        <v xml:space="preserve">Age 20 to 24Percentage of conceptions outside marriage or civil partnership </v>
      </c>
      <c r="AF1" s="70" t="str">
        <f>CLEAN(Table311[[#Headers],[Age 20 to 24
Number of conceptions]])</f>
        <v>Age 20 to 24Number of conceptions</v>
      </c>
      <c r="AG1" s="70" t="str">
        <f>CLEAN(Table311[[#Headers],[Age 20 to 24
Percentage of conceptions outside marriage or civil partnership leading to a maternity within marriage or civil partnership]])</f>
        <v>Age 20 to 24Percentage of conceptions outside marriage or civil partnership leading to a maternity within marriage or civil partnership</v>
      </c>
      <c r="AH1" s="70" t="str">
        <f>CLEAN(Table311[[#Headers],[Age 20 to 24
Percentage of conceptions leading to abortion]])</f>
        <v>Age 20 to 24Percentage of conceptions leading to abortion</v>
      </c>
      <c r="AI1" s="70" t="str">
        <f>CLEAN(Table311[[#Headers],[Age 25 to 29
Percentage of conceptions outside marriage or civil partnership]])</f>
        <v>Age 25 to 29Percentage of conceptions outside marriage or civil partnership</v>
      </c>
      <c r="AJ1" s="70" t="str">
        <f>CLEAN(Table311[[#Headers],[Age 25 to 29
Number of conceptions]])</f>
        <v>Age 25 to 29Number of conceptions</v>
      </c>
      <c r="AK1" s="70" t="str">
        <f>CLEAN(Table311[[#Headers],[Age 25 to 29
Percentage of conceptions outside marriage or civil partnership leading to a maternity within marriage or civil partnership]])</f>
        <v>Age 25 to 29Percentage of conceptions outside marriage or civil partnership leading to a maternity within marriage or civil partnership</v>
      </c>
      <c r="AL1" s="70" t="str">
        <f>CLEAN(Table311[[#Headers],[Age 25 to 29
Percentage of conceptions leading to abortion]])</f>
        <v>Age 25 to 29Percentage of conceptions leading to abortion</v>
      </c>
      <c r="AM1" s="70" t="str">
        <f>CLEAN(Table311[[#Headers],[Age 30 to 34
Percentage of conceptions outside marriage or civil partnership]])</f>
        <v>Age 30 to 34Percentage of conceptions outside marriage or civil partnership</v>
      </c>
      <c r="AN1" s="70" t="str">
        <f>CLEAN(Table311[[#Headers],[Age 30 to 34
Number of conceptions]])</f>
        <v>Age 30 to 34Number of conceptions</v>
      </c>
      <c r="AO1" s="70" t="str">
        <f>CLEAN(Table311[[#Headers],[Age 30 to 34
Percentage of conceptions outside marriage or civil partnership leading to a maternity within marriage or civil partnership]])</f>
        <v>Age 30 to 34Percentage of conceptions outside marriage or civil partnership leading to a maternity within marriage or civil partnership</v>
      </c>
      <c r="AP1" s="70" t="str">
        <f>CLEAN(Table311[[#Headers],[Age 30 to 34
Percentage of conceptions leading to abortion]])</f>
        <v>Age 30 to 34Percentage of conceptions leading to abortion</v>
      </c>
      <c r="AQ1" s="70" t="str">
        <f>CLEAN(Table311[[#Headers],[Age 35 to 39
Percentage of conceptions outside marriage or civil partnership ]])</f>
        <v xml:space="preserve">Age 35 to 39Percentage of conceptions outside marriage or civil partnership </v>
      </c>
      <c r="AR1" s="70" t="str">
        <f>CLEAN(Table311[[#Headers],[Age 35 to 39
Number of conceptions]])</f>
        <v>Age 35 to 39Number of conceptions</v>
      </c>
      <c r="AS1" s="70" t="str">
        <f>CLEAN(Table311[[#Headers],[Age 35 to 39
Percentage of conceptions outside marriage or civil partnership leading to a maternity within marriage or civil partnership ]])</f>
        <v xml:space="preserve">Age 35 to 39Percentage of conceptions outside marriage or civil partnership leading to a maternity within marriage or civil partnership </v>
      </c>
      <c r="AT1" s="70" t="str">
        <f>CLEAN(Table311[[#Headers],[Age 35 to 39 Percentage of conceptions leading to abortion]])</f>
        <v>Age 35 to 39 Percentage of conceptions leading to abortion</v>
      </c>
      <c r="AU1" s="70" t="str">
        <f>CLEAN(Table311[[#Headers],[Age 40 and over
Percentage of conceptions outside marriage or civil partnership]])</f>
        <v>Age 40 and overPercentage of conceptions outside marriage or civil partnership</v>
      </c>
      <c r="AV1" s="70" t="str">
        <f>CLEAN(Table311[[#Headers],[Age 40 and over
Number of conceptions]])</f>
        <v>Age 40 and overNumber of conceptions</v>
      </c>
      <c r="AW1" s="70" t="str">
        <f>CLEAN(Table311[[#Headers],[Age 40 and over
Percentage of conceptions outside marriage or civil partnership leading to a maternity within marriage or civil partnership]])</f>
        <v>Age 40 and overPercentage of conceptions outside marriage or civil partnership leading to a maternity within marriage or civil partnership</v>
      </c>
      <c r="AX1" s="86" t="str">
        <f>CLEAN(Table311[[#Headers],[Age 40 and over
Percentage of conceptions leading to abortion]])</f>
        <v>Age 40 and overPercentage of conceptions leading to abortion</v>
      </c>
    </row>
    <row r="2" spans="1:50" ht="15.5" x14ac:dyDescent="0.35">
      <c r="A2" s="93">
        <v>2020</v>
      </c>
      <c r="B2" s="19">
        <v>4916</v>
      </c>
      <c r="C2" s="20">
        <v>0.5</v>
      </c>
      <c r="D2" s="18">
        <v>51.1</v>
      </c>
      <c r="E2" s="20">
        <v>87.1</v>
      </c>
      <c r="F2" s="19">
        <v>120477</v>
      </c>
      <c r="G2" s="20">
        <v>1.1000000000000001</v>
      </c>
      <c r="H2" s="18">
        <v>42.3</v>
      </c>
      <c r="I2" s="20">
        <v>65.7</v>
      </c>
      <c r="J2" s="19">
        <v>147740</v>
      </c>
      <c r="K2" s="20">
        <v>2.1</v>
      </c>
      <c r="L2" s="23">
        <v>30.7</v>
      </c>
      <c r="M2" s="20">
        <v>47.1</v>
      </c>
      <c r="N2" s="19">
        <v>116942</v>
      </c>
      <c r="O2" s="20">
        <v>2.6</v>
      </c>
      <c r="P2" s="18">
        <v>27.9</v>
      </c>
      <c r="Q2" s="20">
        <v>44.6</v>
      </c>
      <c r="R2" s="19">
        <v>58877</v>
      </c>
      <c r="S2" s="20">
        <v>2.2999999999999998</v>
      </c>
      <c r="T2" s="18">
        <v>30.4</v>
      </c>
      <c r="U2" s="20">
        <v>50.4</v>
      </c>
      <c r="V2" s="19">
        <v>15836</v>
      </c>
      <c r="W2" s="20">
        <v>1.7</v>
      </c>
      <c r="X2" s="20">
        <v>40.299999999999997</v>
      </c>
    </row>
    <row r="3" spans="1:50" ht="15.5" x14ac:dyDescent="0.35">
      <c r="A3" s="93">
        <v>2019</v>
      </c>
      <c r="B3" s="19">
        <v>47118</v>
      </c>
      <c r="C3" s="20">
        <v>0.7</v>
      </c>
      <c r="D3" s="24">
        <v>51</v>
      </c>
      <c r="E3" s="20">
        <v>86.2</v>
      </c>
      <c r="F3" s="19">
        <v>125405</v>
      </c>
      <c r="G3" s="20">
        <v>1.6</v>
      </c>
      <c r="H3" s="23">
        <v>41.9</v>
      </c>
      <c r="I3" s="20">
        <v>62.4</v>
      </c>
      <c r="J3" s="19">
        <v>142862</v>
      </c>
      <c r="K3" s="20">
        <v>2.6</v>
      </c>
      <c r="L3" s="24">
        <v>31.8</v>
      </c>
      <c r="M3" s="20">
        <v>44.2</v>
      </c>
      <c r="N3" s="19">
        <v>95694</v>
      </c>
      <c r="O3" s="20">
        <v>2.8</v>
      </c>
      <c r="P3" s="23">
        <v>28.9</v>
      </c>
      <c r="Q3" s="20">
        <v>42.9</v>
      </c>
      <c r="R3" s="19">
        <v>55332</v>
      </c>
      <c r="S3" s="20">
        <v>2.7</v>
      </c>
      <c r="T3" s="23">
        <v>30.3</v>
      </c>
      <c r="U3" s="72">
        <v>48.5</v>
      </c>
      <c r="V3" s="19">
        <v>14565</v>
      </c>
      <c r="W3" s="20">
        <v>2.2999999999999998</v>
      </c>
      <c r="X3" s="20">
        <v>37.200000000000003</v>
      </c>
    </row>
    <row r="4" spans="1:50" ht="15.5" x14ac:dyDescent="0.35">
      <c r="A4" s="93">
        <v>2018</v>
      </c>
      <c r="B4" s="74">
        <v>49657</v>
      </c>
      <c r="C4" s="71">
        <v>0.8</v>
      </c>
      <c r="D4" s="95">
        <v>49.5</v>
      </c>
      <c r="E4" s="71">
        <v>85.8</v>
      </c>
      <c r="F4" s="74">
        <v>130070</v>
      </c>
      <c r="G4" s="79">
        <v>2</v>
      </c>
      <c r="H4" s="95">
        <v>39.5</v>
      </c>
      <c r="I4" s="71">
        <v>61.8</v>
      </c>
      <c r="J4" s="74">
        <v>145492</v>
      </c>
      <c r="K4" s="71">
        <v>3.3</v>
      </c>
      <c r="L4" s="96">
        <v>30.5</v>
      </c>
      <c r="M4" s="71">
        <v>42.8</v>
      </c>
      <c r="N4" s="74">
        <v>93728</v>
      </c>
      <c r="O4" s="71">
        <v>3.5</v>
      </c>
      <c r="P4" s="95">
        <v>27.8</v>
      </c>
      <c r="Q4" s="71">
        <v>42.3</v>
      </c>
      <c r="R4" s="74">
        <v>54854</v>
      </c>
      <c r="S4" s="71">
        <v>3.5</v>
      </c>
      <c r="T4" s="95">
        <v>28.5</v>
      </c>
      <c r="U4" s="73">
        <v>48.3</v>
      </c>
      <c r="V4" s="74">
        <v>1496</v>
      </c>
      <c r="W4" s="71">
        <v>2.8</v>
      </c>
      <c r="X4" s="71">
        <v>36.6</v>
      </c>
    </row>
    <row r="5" spans="1:50" ht="15.5" x14ac:dyDescent="0.35">
      <c r="A5" s="93">
        <v>2017</v>
      </c>
      <c r="B5" s="74">
        <v>51538</v>
      </c>
      <c r="C5" s="71">
        <v>0.9</v>
      </c>
      <c r="D5" s="96">
        <v>48</v>
      </c>
      <c r="E5" s="71">
        <v>85.9</v>
      </c>
      <c r="F5" s="74">
        <v>133501</v>
      </c>
      <c r="G5" s="71">
        <v>2.2000000000000002</v>
      </c>
      <c r="H5" s="95">
        <v>37.5</v>
      </c>
      <c r="I5" s="71">
        <v>60.3</v>
      </c>
      <c r="J5" s="74">
        <v>145025</v>
      </c>
      <c r="K5" s="71">
        <v>3.6</v>
      </c>
      <c r="L5" s="96">
        <v>29</v>
      </c>
      <c r="M5" s="71">
        <v>41.6</v>
      </c>
      <c r="N5" s="74">
        <v>90098</v>
      </c>
      <c r="O5" s="71">
        <v>3.9</v>
      </c>
      <c r="P5" s="95">
        <v>25.9</v>
      </c>
      <c r="Q5" s="71">
        <v>41.4</v>
      </c>
      <c r="R5" s="74">
        <v>53215</v>
      </c>
      <c r="S5" s="71">
        <v>3.7</v>
      </c>
      <c r="T5" s="95">
        <v>27.2</v>
      </c>
      <c r="U5" s="73">
        <v>47.3</v>
      </c>
      <c r="V5" s="74">
        <v>13629</v>
      </c>
      <c r="W5" s="79">
        <v>3</v>
      </c>
      <c r="X5" s="71">
        <v>35.200000000000003</v>
      </c>
    </row>
    <row r="6" spans="1:50" ht="15.5" x14ac:dyDescent="0.35">
      <c r="A6" s="93">
        <v>2016</v>
      </c>
      <c r="B6" s="76">
        <v>54577</v>
      </c>
      <c r="C6" s="77">
        <v>0.8</v>
      </c>
      <c r="D6" s="77">
        <v>46.7</v>
      </c>
      <c r="E6" s="78">
        <v>85.2</v>
      </c>
      <c r="F6" s="76">
        <v>137470</v>
      </c>
      <c r="G6" s="77">
        <v>2.2999999999999998</v>
      </c>
      <c r="H6" s="77">
        <v>35.9</v>
      </c>
      <c r="I6" s="78">
        <v>58.5</v>
      </c>
      <c r="J6" s="76">
        <v>144580</v>
      </c>
      <c r="K6" s="77">
        <v>3.7</v>
      </c>
      <c r="L6" s="77">
        <v>28.1</v>
      </c>
      <c r="M6" s="90">
        <v>40.200000000000003</v>
      </c>
      <c r="N6" s="76">
        <v>97451</v>
      </c>
      <c r="O6" s="89">
        <v>4.3</v>
      </c>
      <c r="P6" s="89">
        <v>25.2</v>
      </c>
      <c r="Q6" s="90">
        <v>40.4</v>
      </c>
      <c r="R6" s="76">
        <v>51300</v>
      </c>
      <c r="S6" s="89">
        <v>4</v>
      </c>
      <c r="T6" s="89">
        <v>26.7</v>
      </c>
      <c r="U6" s="90">
        <v>46.6</v>
      </c>
      <c r="V6" s="76">
        <v>13389</v>
      </c>
      <c r="W6" s="89">
        <v>3.3</v>
      </c>
      <c r="X6" s="89">
        <v>35.4</v>
      </c>
    </row>
    <row r="7" spans="1:50" ht="15.5" x14ac:dyDescent="0.35">
      <c r="A7" s="93">
        <v>2015</v>
      </c>
      <c r="B7" s="74">
        <v>58182</v>
      </c>
      <c r="C7" s="71">
        <v>0.9</v>
      </c>
      <c r="D7" s="71">
        <v>46.3</v>
      </c>
      <c r="E7" s="73">
        <v>84.8</v>
      </c>
      <c r="F7" s="74">
        <v>142865</v>
      </c>
      <c r="G7" s="71">
        <v>2.2999999999999998</v>
      </c>
      <c r="H7" s="71">
        <v>34.700000000000003</v>
      </c>
      <c r="I7" s="73">
        <v>56.7</v>
      </c>
      <c r="J7" s="74">
        <v>141840</v>
      </c>
      <c r="K7" s="71">
        <v>3.9</v>
      </c>
      <c r="L7" s="71">
        <v>27.3</v>
      </c>
      <c r="M7" s="73">
        <v>39.5</v>
      </c>
      <c r="N7" s="74">
        <v>96683</v>
      </c>
      <c r="O7" s="71">
        <v>4.3</v>
      </c>
      <c r="P7" s="71">
        <v>24.7</v>
      </c>
      <c r="Q7" s="73">
        <v>39.700000000000003</v>
      </c>
      <c r="R7" s="74">
        <v>49489</v>
      </c>
      <c r="S7" s="71">
        <v>4.0999999999999996</v>
      </c>
      <c r="T7" s="71">
        <v>25.9</v>
      </c>
      <c r="U7" s="73">
        <v>46.3</v>
      </c>
      <c r="V7" s="74">
        <v>13529</v>
      </c>
      <c r="W7" s="71">
        <v>3.5</v>
      </c>
      <c r="X7" s="71">
        <v>35.1</v>
      </c>
    </row>
    <row r="8" spans="1:50" ht="15.5" x14ac:dyDescent="0.35">
      <c r="A8" s="93">
        <v>2014</v>
      </c>
      <c r="B8" s="76">
        <v>61429</v>
      </c>
      <c r="C8" s="77">
        <v>0.9</v>
      </c>
      <c r="D8" s="77">
        <v>45.5</v>
      </c>
      <c r="E8" s="78">
        <v>84.4</v>
      </c>
      <c r="F8" s="76">
        <v>146771</v>
      </c>
      <c r="G8" s="77">
        <v>2.4</v>
      </c>
      <c r="H8" s="77">
        <v>34.200000000000003</v>
      </c>
      <c r="I8" s="78">
        <v>55.6</v>
      </c>
      <c r="J8" s="76">
        <v>137539</v>
      </c>
      <c r="K8" s="77">
        <v>3.9</v>
      </c>
      <c r="L8" s="77">
        <v>27</v>
      </c>
      <c r="M8" s="90">
        <v>39</v>
      </c>
      <c r="N8" s="76">
        <v>93661</v>
      </c>
      <c r="O8" s="89">
        <v>4.5</v>
      </c>
      <c r="P8" s="89">
        <v>24.1</v>
      </c>
      <c r="Q8" s="90">
        <v>39.700000000000003</v>
      </c>
      <c r="R8" s="76">
        <v>46812</v>
      </c>
      <c r="S8" s="89">
        <v>4.2</v>
      </c>
      <c r="T8" s="89">
        <v>25.8</v>
      </c>
      <c r="U8" s="90">
        <v>46.5</v>
      </c>
      <c r="V8" s="76">
        <v>13315</v>
      </c>
      <c r="W8" s="89">
        <v>3.6</v>
      </c>
      <c r="X8" s="89">
        <v>35</v>
      </c>
    </row>
    <row r="9" spans="1:50" ht="15.5" x14ac:dyDescent="0.35">
      <c r="A9" s="93">
        <v>2013</v>
      </c>
      <c r="B9" s="76">
        <v>66117</v>
      </c>
      <c r="C9" s="77">
        <v>0.9</v>
      </c>
      <c r="D9" s="77">
        <v>45.1</v>
      </c>
      <c r="E9" s="73">
        <v>83.5</v>
      </c>
      <c r="F9" s="76">
        <v>150716</v>
      </c>
      <c r="G9" s="77">
        <v>2.5</v>
      </c>
      <c r="H9" s="77">
        <v>34.299999999999997</v>
      </c>
      <c r="I9" s="78">
        <v>54.4</v>
      </c>
      <c r="J9" s="74">
        <v>133616</v>
      </c>
      <c r="K9" s="79">
        <v>4</v>
      </c>
      <c r="L9" s="79">
        <v>27.2</v>
      </c>
      <c r="M9" s="90">
        <v>38.6</v>
      </c>
      <c r="N9" s="76">
        <v>90997</v>
      </c>
      <c r="O9" s="89">
        <v>4.5</v>
      </c>
      <c r="P9" s="89">
        <v>24.2</v>
      </c>
      <c r="Q9" s="90">
        <v>39.200000000000003</v>
      </c>
      <c r="R9" s="76">
        <v>44794</v>
      </c>
      <c r="S9" s="89">
        <v>4.2</v>
      </c>
      <c r="T9" s="89">
        <v>25.6</v>
      </c>
      <c r="U9" s="90">
        <v>46.2</v>
      </c>
      <c r="V9" s="76">
        <v>13238</v>
      </c>
      <c r="W9" s="89">
        <v>3.6</v>
      </c>
      <c r="X9" s="89">
        <v>35.5</v>
      </c>
    </row>
    <row r="10" spans="1:50" ht="15.5" x14ac:dyDescent="0.35">
      <c r="A10" s="93">
        <v>2012</v>
      </c>
      <c r="B10" s="76">
        <v>73113</v>
      </c>
      <c r="C10" s="77">
        <v>0.9</v>
      </c>
      <c r="D10" s="77">
        <v>43.9</v>
      </c>
      <c r="E10" s="78">
        <v>82.2</v>
      </c>
      <c r="F10" s="76">
        <v>15691</v>
      </c>
      <c r="G10" s="77">
        <v>2.6</v>
      </c>
      <c r="H10" s="77">
        <v>33.200000000000003</v>
      </c>
      <c r="I10" s="78">
        <v>53.5</v>
      </c>
      <c r="J10" s="74">
        <v>131233</v>
      </c>
      <c r="K10" s="79">
        <v>4.7</v>
      </c>
      <c r="L10" s="79">
        <v>26.4</v>
      </c>
      <c r="M10" s="90">
        <v>38</v>
      </c>
      <c r="N10" s="76">
        <v>87929</v>
      </c>
      <c r="O10" s="89">
        <v>5</v>
      </c>
      <c r="P10" s="89">
        <v>24.1</v>
      </c>
      <c r="Q10" s="90">
        <v>39.200000000000003</v>
      </c>
      <c r="R10" s="76">
        <v>44818</v>
      </c>
      <c r="S10" s="89">
        <v>4.5999999999999996</v>
      </c>
      <c r="T10" s="89">
        <v>25.4</v>
      </c>
      <c r="U10" s="90">
        <v>46.1</v>
      </c>
      <c r="V10" s="76">
        <v>13224</v>
      </c>
      <c r="W10" s="89">
        <v>3.9</v>
      </c>
      <c r="X10" s="89">
        <v>35.5</v>
      </c>
    </row>
    <row r="11" spans="1:50" ht="15.5" x14ac:dyDescent="0.35">
      <c r="A11" s="93">
        <v>2011</v>
      </c>
      <c r="B11" s="76">
        <v>82206</v>
      </c>
      <c r="C11" s="77">
        <v>1.1000000000000001</v>
      </c>
      <c r="D11" s="77">
        <v>43.2</v>
      </c>
      <c r="E11" s="73">
        <v>81.2</v>
      </c>
      <c r="F11" s="76">
        <v>162385</v>
      </c>
      <c r="G11" s="77">
        <v>2.8</v>
      </c>
      <c r="H11" s="77">
        <v>32.4</v>
      </c>
      <c r="I11" s="78">
        <v>52.7</v>
      </c>
      <c r="J11" s="74">
        <v>13963</v>
      </c>
      <c r="K11" s="79">
        <v>4.7</v>
      </c>
      <c r="L11" s="79">
        <v>26.6</v>
      </c>
      <c r="M11" s="90">
        <v>37.6</v>
      </c>
      <c r="N11" s="76">
        <v>86840</v>
      </c>
      <c r="O11" s="89">
        <v>5.0999999999999996</v>
      </c>
      <c r="P11" s="89">
        <v>23.8</v>
      </c>
      <c r="Q11" s="90">
        <v>38.9</v>
      </c>
      <c r="R11" s="76">
        <v>45426</v>
      </c>
      <c r="S11" s="89">
        <v>4.5999999999999996</v>
      </c>
      <c r="T11" s="89">
        <v>25.7</v>
      </c>
      <c r="U11" s="90">
        <v>46.4</v>
      </c>
      <c r="V11" s="76">
        <v>13349</v>
      </c>
      <c r="W11" s="89">
        <v>3.9</v>
      </c>
      <c r="X11" s="89">
        <v>35.799999999999997</v>
      </c>
    </row>
    <row r="12" spans="1:50" ht="15.5" x14ac:dyDescent="0.35">
      <c r="A12" s="93">
        <v>2010</v>
      </c>
      <c r="B12" s="76">
        <v>89563</v>
      </c>
      <c r="C12" s="89">
        <v>1</v>
      </c>
      <c r="D12" s="89">
        <v>43.5</v>
      </c>
      <c r="E12" s="92">
        <v>80.3</v>
      </c>
      <c r="F12" s="74">
        <v>161873</v>
      </c>
      <c r="G12" s="91">
        <v>3</v>
      </c>
      <c r="H12" s="91">
        <v>32.200000000000003</v>
      </c>
      <c r="I12" s="90">
        <v>51.8</v>
      </c>
      <c r="J12" s="76">
        <v>128218</v>
      </c>
      <c r="K12" s="89">
        <v>4.9000000000000004</v>
      </c>
      <c r="L12" s="89">
        <v>26</v>
      </c>
      <c r="M12" s="90">
        <v>36.700000000000003</v>
      </c>
      <c r="N12" s="76">
        <v>81595</v>
      </c>
      <c r="O12" s="89">
        <v>5.5</v>
      </c>
      <c r="P12" s="89">
        <v>24</v>
      </c>
      <c r="Q12" s="90">
        <v>38.299999999999997</v>
      </c>
      <c r="R12" s="76">
        <v>45293</v>
      </c>
      <c r="S12" s="89">
        <v>5.0999999999999996</v>
      </c>
      <c r="T12" s="89">
        <v>26.1</v>
      </c>
      <c r="U12" s="90">
        <v>45.2</v>
      </c>
      <c r="V12" s="76">
        <v>12621</v>
      </c>
      <c r="W12" s="89">
        <v>3.9</v>
      </c>
      <c r="X12" s="89">
        <v>36.1</v>
      </c>
    </row>
    <row r="13" spans="1:50" ht="15.5" x14ac:dyDescent="0.35">
      <c r="A13" s="94">
        <v>2009</v>
      </c>
      <c r="B13" s="76">
        <v>95063</v>
      </c>
      <c r="C13" s="89">
        <v>1</v>
      </c>
      <c r="D13" s="89">
        <v>42.9</v>
      </c>
      <c r="E13" s="92">
        <v>79.400000000000006</v>
      </c>
      <c r="F13" s="74">
        <v>158380</v>
      </c>
      <c r="G13" s="91">
        <v>3</v>
      </c>
      <c r="H13" s="91">
        <v>32.4</v>
      </c>
      <c r="I13" s="90">
        <v>51.3</v>
      </c>
      <c r="J13" s="76">
        <v>124316</v>
      </c>
      <c r="K13" s="89">
        <v>4.9000000000000004</v>
      </c>
      <c r="L13" s="89">
        <v>26.9</v>
      </c>
      <c r="M13" s="90">
        <v>36.1</v>
      </c>
      <c r="N13" s="76">
        <v>77069</v>
      </c>
      <c r="O13" s="89">
        <v>5.5</v>
      </c>
      <c r="P13" s="89">
        <v>24.4</v>
      </c>
      <c r="Q13" s="90">
        <v>38.4</v>
      </c>
      <c r="R13" s="76">
        <v>44689</v>
      </c>
      <c r="S13" s="89">
        <v>4.9000000000000004</v>
      </c>
      <c r="T13" s="89">
        <v>26.6</v>
      </c>
      <c r="U13" s="90">
        <v>45.7</v>
      </c>
      <c r="V13" s="76">
        <v>12242</v>
      </c>
      <c r="W13" s="89">
        <v>3.9</v>
      </c>
      <c r="X13" s="89">
        <v>38.299999999999997</v>
      </c>
    </row>
    <row r="14" spans="1:50" ht="15.5" x14ac:dyDescent="0.35">
      <c r="A14" s="93">
        <v>2008</v>
      </c>
      <c r="B14" s="76">
        <v>99426</v>
      </c>
      <c r="C14" s="89">
        <v>1</v>
      </c>
      <c r="D14" s="89">
        <v>43.7</v>
      </c>
      <c r="E14" s="92">
        <v>78.400000000000006</v>
      </c>
      <c r="F14" s="74">
        <v>155537</v>
      </c>
      <c r="G14" s="91">
        <v>3.1</v>
      </c>
      <c r="H14" s="91">
        <v>33.799999999999997</v>
      </c>
      <c r="I14" s="90">
        <v>50.4</v>
      </c>
      <c r="J14" s="76">
        <v>119829</v>
      </c>
      <c r="K14" s="89">
        <v>5</v>
      </c>
      <c r="L14" s="89">
        <v>28.5</v>
      </c>
      <c r="M14" s="90">
        <v>35.4</v>
      </c>
      <c r="N14" s="76">
        <v>73315</v>
      </c>
      <c r="O14" s="89">
        <v>5.5</v>
      </c>
      <c r="P14" s="89">
        <v>25.5</v>
      </c>
      <c r="Q14" s="90">
        <v>37.799999999999997</v>
      </c>
      <c r="R14" s="76">
        <v>43697</v>
      </c>
      <c r="S14" s="89">
        <v>5.2</v>
      </c>
      <c r="T14" s="89">
        <v>27</v>
      </c>
      <c r="U14" s="90">
        <v>44.7</v>
      </c>
      <c r="V14" s="76">
        <v>11835</v>
      </c>
      <c r="W14" s="89">
        <v>4</v>
      </c>
      <c r="X14" s="89">
        <v>39.4</v>
      </c>
    </row>
    <row r="15" spans="1:50" ht="15.5" x14ac:dyDescent="0.35">
      <c r="A15" s="93">
        <v>2007</v>
      </c>
      <c r="B15" s="76">
        <v>91943</v>
      </c>
      <c r="C15" s="89">
        <v>1.2</v>
      </c>
      <c r="D15" s="89">
        <v>44</v>
      </c>
      <c r="E15" s="92">
        <v>77.3</v>
      </c>
      <c r="F15" s="74">
        <v>153587</v>
      </c>
      <c r="G15" s="91">
        <v>3.4</v>
      </c>
      <c r="H15" s="91">
        <v>34.4</v>
      </c>
      <c r="I15" s="90">
        <v>49.7</v>
      </c>
      <c r="J15" s="76">
        <v>116596</v>
      </c>
      <c r="K15" s="89">
        <v>5.3</v>
      </c>
      <c r="L15" s="89">
        <v>29.2</v>
      </c>
      <c r="M15" s="90">
        <v>35.299999999999997</v>
      </c>
      <c r="N15" s="76">
        <v>74713</v>
      </c>
      <c r="O15" s="89">
        <v>5.8</v>
      </c>
      <c r="P15" s="89">
        <v>25.3</v>
      </c>
      <c r="Q15" s="90">
        <v>38.200000000000003</v>
      </c>
      <c r="R15" s="76">
        <v>4598</v>
      </c>
      <c r="S15" s="89">
        <v>5.4</v>
      </c>
      <c r="T15" s="89">
        <v>27.5</v>
      </c>
      <c r="U15" s="90">
        <v>45.3</v>
      </c>
      <c r="V15" s="76">
        <v>12022</v>
      </c>
      <c r="W15" s="89">
        <v>4.3</v>
      </c>
      <c r="X15" s="89">
        <v>39.6</v>
      </c>
    </row>
    <row r="16" spans="1:50" ht="15.5" x14ac:dyDescent="0.35">
      <c r="A16" s="93">
        <v>2006</v>
      </c>
      <c r="B16" s="76">
        <v>98534</v>
      </c>
      <c r="C16" s="89">
        <v>1.3</v>
      </c>
      <c r="D16" s="89">
        <v>43.5</v>
      </c>
      <c r="E16" s="92">
        <v>76.5</v>
      </c>
      <c r="F16" s="74">
        <v>146178</v>
      </c>
      <c r="G16" s="91">
        <v>3.6</v>
      </c>
      <c r="H16" s="91">
        <v>35.5</v>
      </c>
      <c r="I16" s="90">
        <v>49.1</v>
      </c>
      <c r="J16" s="76">
        <v>99058</v>
      </c>
      <c r="K16" s="89">
        <v>5.4</v>
      </c>
      <c r="L16" s="89">
        <v>30.9</v>
      </c>
      <c r="M16" s="90">
        <v>35.4</v>
      </c>
      <c r="N16" s="76">
        <v>75304</v>
      </c>
      <c r="O16" s="89">
        <v>6</v>
      </c>
      <c r="P16" s="89">
        <v>27.4</v>
      </c>
      <c r="Q16" s="90">
        <v>39</v>
      </c>
      <c r="R16" s="76">
        <v>45029</v>
      </c>
      <c r="S16" s="89">
        <v>5.5</v>
      </c>
      <c r="T16" s="89">
        <v>29.6</v>
      </c>
      <c r="U16" s="90">
        <v>46.8</v>
      </c>
      <c r="V16" s="76">
        <v>11932</v>
      </c>
      <c r="W16" s="89">
        <v>4.4000000000000004</v>
      </c>
      <c r="X16" s="89">
        <v>42.9</v>
      </c>
    </row>
    <row r="17" spans="1:24" ht="15.5" x14ac:dyDescent="0.35">
      <c r="A17" s="93">
        <v>2005</v>
      </c>
      <c r="B17" s="76">
        <v>97243</v>
      </c>
      <c r="C17" s="89">
        <v>1.4</v>
      </c>
      <c r="D17" s="89">
        <v>42</v>
      </c>
      <c r="E17" s="92">
        <v>75.099999999999994</v>
      </c>
      <c r="F17" s="74">
        <v>139272</v>
      </c>
      <c r="G17" s="91">
        <v>3.7</v>
      </c>
      <c r="H17" s="91">
        <v>35.700000000000003</v>
      </c>
      <c r="I17" s="90">
        <v>47.9</v>
      </c>
      <c r="J17" s="76">
        <v>91146</v>
      </c>
      <c r="K17" s="89">
        <v>5.6</v>
      </c>
      <c r="L17" s="89">
        <v>31.5</v>
      </c>
      <c r="M17" s="90">
        <v>35.1</v>
      </c>
      <c r="N17" s="76">
        <v>73317</v>
      </c>
      <c r="O17" s="89">
        <v>6.1</v>
      </c>
      <c r="P17" s="89">
        <v>27.7</v>
      </c>
      <c r="Q17" s="90">
        <v>38.6</v>
      </c>
      <c r="R17" s="76">
        <v>42509</v>
      </c>
      <c r="S17" s="89">
        <v>5.5</v>
      </c>
      <c r="T17" s="89">
        <v>30.6</v>
      </c>
      <c r="U17" s="90">
        <v>46.3</v>
      </c>
      <c r="V17" s="76">
        <v>9918</v>
      </c>
      <c r="W17" s="89">
        <v>4.2</v>
      </c>
      <c r="X17" s="89">
        <v>44</v>
      </c>
    </row>
    <row r="18" spans="1:24" ht="15.5" x14ac:dyDescent="0.35">
      <c r="A18" s="93">
        <v>2004</v>
      </c>
      <c r="B18" s="76">
        <v>95771</v>
      </c>
      <c r="C18" s="89">
        <v>1.7</v>
      </c>
      <c r="D18" s="89">
        <v>42</v>
      </c>
      <c r="E18" s="92">
        <v>74.5</v>
      </c>
      <c r="F18" s="74">
        <v>135058</v>
      </c>
      <c r="G18" s="91">
        <v>3.9</v>
      </c>
      <c r="H18" s="91">
        <v>36.5</v>
      </c>
      <c r="I18" s="90">
        <v>47.5</v>
      </c>
      <c r="J18" s="76">
        <v>97353</v>
      </c>
      <c r="K18" s="89">
        <v>6.1</v>
      </c>
      <c r="L18" s="89">
        <v>32.1</v>
      </c>
      <c r="M18" s="90">
        <v>35.1</v>
      </c>
      <c r="N18" s="76">
        <v>73665</v>
      </c>
      <c r="O18" s="89">
        <v>6.6</v>
      </c>
      <c r="P18" s="89">
        <v>27.7</v>
      </c>
      <c r="Q18" s="90">
        <v>39.1</v>
      </c>
      <c r="R18" s="76">
        <v>41732</v>
      </c>
      <c r="S18" s="89">
        <v>5.9</v>
      </c>
      <c r="T18" s="89">
        <v>31.5</v>
      </c>
      <c r="U18" s="90">
        <v>46.2</v>
      </c>
      <c r="V18" s="76">
        <v>9526</v>
      </c>
      <c r="W18" s="89">
        <v>5</v>
      </c>
      <c r="X18" s="89">
        <v>43.9</v>
      </c>
    </row>
    <row r="19" spans="1:24" ht="15.5" x14ac:dyDescent="0.35">
      <c r="A19" s="93">
        <v>2003</v>
      </c>
      <c r="B19" s="76">
        <v>93014</v>
      </c>
      <c r="C19" s="89">
        <v>1.9</v>
      </c>
      <c r="D19" s="89">
        <v>42.3</v>
      </c>
      <c r="E19" s="92">
        <v>74</v>
      </c>
      <c r="F19" s="74">
        <v>129643</v>
      </c>
      <c r="G19" s="91">
        <v>4.3</v>
      </c>
      <c r="H19" s="91">
        <v>36.700000000000003</v>
      </c>
      <c r="I19" s="90">
        <v>46.9</v>
      </c>
      <c r="J19" s="76">
        <v>93728</v>
      </c>
      <c r="K19" s="89">
        <v>6.5</v>
      </c>
      <c r="L19" s="89">
        <v>31.9</v>
      </c>
      <c r="M19" s="90">
        <v>35.299999999999997</v>
      </c>
      <c r="N19" s="76">
        <v>73786</v>
      </c>
      <c r="O19" s="89">
        <v>6.9</v>
      </c>
      <c r="P19" s="89">
        <v>28.2</v>
      </c>
      <c r="Q19" s="90">
        <v>39</v>
      </c>
      <c r="R19" s="76">
        <v>40180</v>
      </c>
      <c r="S19" s="89">
        <v>6.2</v>
      </c>
      <c r="T19" s="89">
        <v>31.8</v>
      </c>
      <c r="U19" s="90">
        <v>45.3</v>
      </c>
      <c r="V19" s="76">
        <v>9490</v>
      </c>
      <c r="W19" s="89">
        <v>4.8</v>
      </c>
      <c r="X19" s="89">
        <v>45.6</v>
      </c>
    </row>
    <row r="20" spans="1:24" ht="15.5" x14ac:dyDescent="0.35">
      <c r="A20" s="93">
        <v>2002</v>
      </c>
      <c r="B20" s="76">
        <v>9919</v>
      </c>
      <c r="C20" s="89">
        <v>2</v>
      </c>
      <c r="D20" s="89">
        <v>42.1</v>
      </c>
      <c r="E20" s="92">
        <v>72.900000000000006</v>
      </c>
      <c r="F20" s="74">
        <v>122349</v>
      </c>
      <c r="G20" s="91">
        <v>4.4000000000000004</v>
      </c>
      <c r="H20" s="91">
        <v>36.799999999999997</v>
      </c>
      <c r="I20" s="90">
        <v>45.8</v>
      </c>
      <c r="J20" s="76">
        <v>91279</v>
      </c>
      <c r="K20" s="89">
        <v>6.4</v>
      </c>
      <c r="L20" s="89">
        <v>32.200000000000003</v>
      </c>
      <c r="M20" s="90">
        <v>34.6</v>
      </c>
      <c r="N20" s="76">
        <v>70647</v>
      </c>
      <c r="O20" s="89">
        <v>7.1</v>
      </c>
      <c r="P20" s="89">
        <v>28.3</v>
      </c>
      <c r="Q20" s="90">
        <v>37.9</v>
      </c>
      <c r="R20" s="76">
        <v>37458</v>
      </c>
      <c r="S20" s="89">
        <v>6.4</v>
      </c>
      <c r="T20" s="89">
        <v>31.9</v>
      </c>
      <c r="U20" s="90">
        <v>43.7</v>
      </c>
      <c r="V20" s="76">
        <v>8546</v>
      </c>
      <c r="W20" s="89">
        <v>5.3</v>
      </c>
      <c r="X20" s="89">
        <v>44.2</v>
      </c>
    </row>
    <row r="21" spans="1:24" ht="15.5" x14ac:dyDescent="0.35">
      <c r="A21" s="93">
        <v>2001</v>
      </c>
      <c r="B21" s="76">
        <v>89703</v>
      </c>
      <c r="C21" s="89">
        <v>2.1</v>
      </c>
      <c r="D21" s="89">
        <v>42.8</v>
      </c>
      <c r="E21" s="92">
        <v>72.099999999999994</v>
      </c>
      <c r="F21" s="74">
        <v>116576</v>
      </c>
      <c r="G21" s="91">
        <v>4.4000000000000004</v>
      </c>
      <c r="H21" s="91">
        <v>38.4</v>
      </c>
      <c r="I21" s="90">
        <v>45.3</v>
      </c>
      <c r="J21" s="76">
        <v>90366</v>
      </c>
      <c r="K21" s="89">
        <v>6.5</v>
      </c>
      <c r="L21" s="89">
        <v>32.9</v>
      </c>
      <c r="M21" s="90">
        <v>33.799999999999997</v>
      </c>
      <c r="N21" s="76">
        <v>66545</v>
      </c>
      <c r="O21" s="89">
        <v>6.9</v>
      </c>
      <c r="P21" s="89">
        <v>29</v>
      </c>
      <c r="Q21" s="90">
        <v>36.700000000000003</v>
      </c>
      <c r="R21" s="76">
        <v>33851</v>
      </c>
      <c r="S21" s="89">
        <v>6.4</v>
      </c>
      <c r="T21" s="89">
        <v>32.1</v>
      </c>
      <c r="U21" s="90">
        <v>41.4</v>
      </c>
      <c r="V21" s="76">
        <v>7382</v>
      </c>
      <c r="W21" s="89">
        <v>5.6</v>
      </c>
      <c r="X21" s="89">
        <v>42.5</v>
      </c>
    </row>
    <row r="22" spans="1:24" ht="15.5" x14ac:dyDescent="0.35">
      <c r="A22" s="93">
        <v>2000</v>
      </c>
      <c r="B22" s="76">
        <v>91179</v>
      </c>
      <c r="C22" s="89">
        <v>2.2000000000000002</v>
      </c>
      <c r="D22" s="89">
        <v>41.7</v>
      </c>
      <c r="E22" s="92">
        <v>71.7</v>
      </c>
      <c r="F22" s="74">
        <v>113922</v>
      </c>
      <c r="G22" s="91">
        <v>4.8</v>
      </c>
      <c r="H22" s="91">
        <v>37.9</v>
      </c>
      <c r="I22" s="90">
        <v>44.1</v>
      </c>
      <c r="J22" s="76">
        <v>92409</v>
      </c>
      <c r="K22" s="89">
        <v>6.8</v>
      </c>
      <c r="L22" s="89">
        <v>32.4</v>
      </c>
      <c r="M22" s="90">
        <v>33.200000000000003</v>
      </c>
      <c r="N22" s="76">
        <v>64865</v>
      </c>
      <c r="O22" s="89">
        <v>7.3</v>
      </c>
      <c r="P22" s="89">
        <v>29.1</v>
      </c>
      <c r="Q22" s="90">
        <v>35.700000000000003</v>
      </c>
      <c r="R22" s="76">
        <v>31701</v>
      </c>
      <c r="S22" s="89">
        <v>6.2</v>
      </c>
      <c r="T22" s="89">
        <v>32.5</v>
      </c>
      <c r="U22" s="90">
        <v>39.299999999999997</v>
      </c>
      <c r="V22" s="76">
        <v>6683</v>
      </c>
      <c r="W22" s="89">
        <v>5.6</v>
      </c>
      <c r="X22" s="89">
        <v>43.3</v>
      </c>
    </row>
    <row r="23" spans="1:24" ht="15.5" x14ac:dyDescent="0.35">
      <c r="A23" s="93">
        <v>1999</v>
      </c>
      <c r="B23" s="76">
        <v>92350</v>
      </c>
      <c r="C23" s="89">
        <v>2.4</v>
      </c>
      <c r="D23" s="89">
        <v>40.799999999999997</v>
      </c>
      <c r="E23" s="92">
        <v>71.099999999999994</v>
      </c>
      <c r="F23" s="74">
        <v>111995</v>
      </c>
      <c r="G23" s="91">
        <v>5</v>
      </c>
      <c r="H23" s="91">
        <v>37.299999999999997</v>
      </c>
      <c r="I23" s="90">
        <v>43.5</v>
      </c>
      <c r="J23" s="76">
        <v>94921</v>
      </c>
      <c r="K23" s="89">
        <v>7.1</v>
      </c>
      <c r="L23" s="89">
        <v>32.4</v>
      </c>
      <c r="M23" s="90">
        <v>32.799999999999997</v>
      </c>
      <c r="N23" s="76">
        <v>64665</v>
      </c>
      <c r="O23" s="89">
        <v>7.7</v>
      </c>
      <c r="P23" s="89">
        <v>29.2</v>
      </c>
      <c r="Q23" s="90">
        <v>35.1</v>
      </c>
      <c r="R23" s="76">
        <v>30182</v>
      </c>
      <c r="S23" s="89">
        <v>7</v>
      </c>
      <c r="T23" s="89">
        <v>33</v>
      </c>
      <c r="U23" s="90">
        <v>39.5</v>
      </c>
      <c r="V23" s="76">
        <v>6331</v>
      </c>
      <c r="W23" s="89">
        <v>5.6</v>
      </c>
      <c r="X23" s="89">
        <v>43.9</v>
      </c>
    </row>
    <row r="24" spans="1:24" ht="15.5" x14ac:dyDescent="0.35">
      <c r="A24" s="93">
        <v>1998</v>
      </c>
      <c r="B24" s="76">
        <v>94890</v>
      </c>
      <c r="C24" s="89">
        <v>2.6</v>
      </c>
      <c r="D24" s="89">
        <v>40</v>
      </c>
      <c r="E24" s="92">
        <v>70.099999999999994</v>
      </c>
      <c r="F24" s="74">
        <v>114382</v>
      </c>
      <c r="G24" s="91">
        <v>5.5</v>
      </c>
      <c r="H24" s="91">
        <v>36.9</v>
      </c>
      <c r="I24" s="90">
        <v>42.7</v>
      </c>
      <c r="J24" s="76">
        <v>9929</v>
      </c>
      <c r="K24" s="89">
        <v>7.6</v>
      </c>
      <c r="L24" s="89">
        <v>32.1</v>
      </c>
      <c r="M24" s="90">
        <v>32.299999999999997</v>
      </c>
      <c r="N24" s="76">
        <v>65074</v>
      </c>
      <c r="O24" s="89">
        <v>7.9</v>
      </c>
      <c r="P24" s="89">
        <v>29.2</v>
      </c>
      <c r="Q24" s="90">
        <v>34.700000000000003</v>
      </c>
      <c r="R24" s="76">
        <v>28727</v>
      </c>
      <c r="S24" s="89">
        <v>7.6</v>
      </c>
      <c r="T24" s="89">
        <v>33.299999999999997</v>
      </c>
      <c r="U24" s="90">
        <v>38.200000000000003</v>
      </c>
      <c r="V24" s="76">
        <v>5873</v>
      </c>
      <c r="W24" s="89">
        <v>6</v>
      </c>
      <c r="X24" s="89">
        <v>44.7</v>
      </c>
    </row>
    <row r="25" spans="1:24" x14ac:dyDescent="0.25">
      <c r="A25" s="82"/>
    </row>
  </sheetData>
  <pageMargins left="0.35433070866141736" right="0.35433070866141736" top="0.78740157480314965" bottom="0.78740157480314965" header="0.51181102362204722" footer="0.51181102362204722"/>
  <pageSetup paperSize="9" scale="65" fitToWidth="0" orientation="landscape" r:id="rId1"/>
  <headerFooter alignWithMargins="0"/>
  <colBreaks count="1" manualBreakCount="1">
    <brk id="12" max="1048575" man="1"/>
  </colBreak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8C3E-0210-449A-88F1-3081DBFB8ECA}">
  <sheetPr>
    <pageSetUpPr fitToPage="1"/>
  </sheetPr>
  <dimension ref="A1:T13"/>
  <sheetViews>
    <sheetView showGridLines="0" tabSelected="1" topLeftCell="N1" zoomScaleNormal="100" workbookViewId="0">
      <selection activeCell="A9" sqref="A9"/>
    </sheetView>
  </sheetViews>
  <sheetFormatPr defaultColWidth="8.84375" defaultRowHeight="12.5" x14ac:dyDescent="0.25"/>
  <cols>
    <col min="1" max="1" width="40.84375" style="70" customWidth="1"/>
    <col min="2" max="2" width="12.84375" style="70" customWidth="1"/>
    <col min="3" max="20" width="17.4609375" style="104" customWidth="1"/>
    <col min="21" max="16384" width="8.84375" style="70"/>
  </cols>
  <sheetData>
    <row r="1" spans="1:20" ht="74.75" customHeight="1" x14ac:dyDescent="0.25">
      <c r="A1" s="105" t="s">
        <v>71</v>
      </c>
      <c r="B1" s="106" t="s">
        <v>72</v>
      </c>
      <c r="C1" s="107" t="s">
        <v>73</v>
      </c>
      <c r="D1" s="108" t="s">
        <v>70</v>
      </c>
      <c r="E1" s="109" t="s">
        <v>74</v>
      </c>
      <c r="F1" s="110" t="s">
        <v>75</v>
      </c>
      <c r="G1" s="111" t="s">
        <v>76</v>
      </c>
      <c r="H1" s="110" t="s">
        <v>77</v>
      </c>
      <c r="I1" s="112" t="s">
        <v>78</v>
      </c>
      <c r="J1" s="108" t="s">
        <v>79</v>
      </c>
      <c r="K1" s="111" t="s">
        <v>80</v>
      </c>
      <c r="L1" s="110" t="s">
        <v>81</v>
      </c>
      <c r="M1" s="113" t="s">
        <v>82</v>
      </c>
      <c r="N1" s="110" t="s">
        <v>83</v>
      </c>
      <c r="O1" s="114" t="s">
        <v>84</v>
      </c>
      <c r="P1" s="110" t="s">
        <v>85</v>
      </c>
      <c r="Q1" s="111" t="s">
        <v>102</v>
      </c>
      <c r="R1" s="137" t="s">
        <v>101</v>
      </c>
      <c r="S1" s="111" t="s">
        <v>100</v>
      </c>
      <c r="T1" s="137" t="s">
        <v>46</v>
      </c>
    </row>
    <row r="2" spans="1:20" s="88" customFormat="1" ht="15.5" x14ac:dyDescent="0.35">
      <c r="A2" s="75" t="s">
        <v>86</v>
      </c>
      <c r="B2" s="115" t="s">
        <v>87</v>
      </c>
      <c r="C2" s="16">
        <v>817515</v>
      </c>
      <c r="D2" s="55">
        <v>25.3</v>
      </c>
      <c r="E2" s="98">
        <v>2085</v>
      </c>
      <c r="F2" s="55">
        <v>61.8</v>
      </c>
      <c r="G2" s="16">
        <v>12576</v>
      </c>
      <c r="H2" s="55">
        <v>52.8</v>
      </c>
      <c r="I2" s="16">
        <v>42093</v>
      </c>
      <c r="J2" s="55">
        <v>50.1</v>
      </c>
      <c r="K2" s="16">
        <v>138373</v>
      </c>
      <c r="L2" s="97">
        <v>38</v>
      </c>
      <c r="M2" s="16">
        <v>224959</v>
      </c>
      <c r="N2" s="55">
        <v>22.7</v>
      </c>
      <c r="O2" s="16">
        <v>248528</v>
      </c>
      <c r="P2" s="55">
        <v>17.399999999999999</v>
      </c>
      <c r="Q2" s="116">
        <v>132113</v>
      </c>
      <c r="R2" s="117">
        <v>21.4</v>
      </c>
      <c r="S2" s="116">
        <v>31438</v>
      </c>
      <c r="T2" s="117">
        <v>34.1</v>
      </c>
    </row>
    <row r="3" spans="1:20" ht="15.5" x14ac:dyDescent="0.35">
      <c r="A3" s="71" t="s">
        <v>88</v>
      </c>
      <c r="B3" s="28" t="s">
        <v>87</v>
      </c>
      <c r="C3" s="22">
        <v>780013</v>
      </c>
      <c r="D3" s="20">
        <v>25.3</v>
      </c>
      <c r="E3" s="19">
        <v>1955</v>
      </c>
      <c r="F3" s="20">
        <v>61.6</v>
      </c>
      <c r="G3" s="22">
        <v>11878</v>
      </c>
      <c r="H3" s="58">
        <v>53</v>
      </c>
      <c r="I3" s="22">
        <v>39767</v>
      </c>
      <c r="J3" s="20">
        <v>50.3</v>
      </c>
      <c r="K3" s="22">
        <v>130847</v>
      </c>
      <c r="L3" s="20">
        <v>38.200000000000003</v>
      </c>
      <c r="M3" s="22">
        <v>213846</v>
      </c>
      <c r="N3" s="20">
        <v>22.7</v>
      </c>
      <c r="O3" s="22">
        <v>237998</v>
      </c>
      <c r="P3" s="20">
        <v>17.399999999999999</v>
      </c>
      <c r="Q3" s="118">
        <v>127123</v>
      </c>
      <c r="R3" s="119">
        <v>21.3</v>
      </c>
      <c r="S3" s="118">
        <v>30421</v>
      </c>
      <c r="T3" s="120">
        <v>34</v>
      </c>
    </row>
    <row r="4" spans="1:20" ht="15.5" x14ac:dyDescent="0.35">
      <c r="A4" s="71" t="s">
        <v>89</v>
      </c>
      <c r="B4" s="28" t="s">
        <v>87</v>
      </c>
      <c r="C4" s="22">
        <v>37500</v>
      </c>
      <c r="D4" s="20">
        <v>25.8</v>
      </c>
      <c r="E4" s="19">
        <v>130</v>
      </c>
      <c r="F4" s="20">
        <v>63.8</v>
      </c>
      <c r="G4" s="22">
        <v>698</v>
      </c>
      <c r="H4" s="20">
        <v>49.7</v>
      </c>
      <c r="I4" s="22">
        <v>2326</v>
      </c>
      <c r="J4" s="20">
        <v>46.5</v>
      </c>
      <c r="K4" s="22">
        <v>7526</v>
      </c>
      <c r="L4" s="20">
        <v>35.700000000000003</v>
      </c>
      <c r="M4" s="22">
        <v>11113</v>
      </c>
      <c r="N4" s="20">
        <v>22.3</v>
      </c>
      <c r="O4" s="22">
        <v>10530</v>
      </c>
      <c r="P4" s="20">
        <v>18.3</v>
      </c>
      <c r="Q4" s="118">
        <v>4988</v>
      </c>
      <c r="R4" s="119">
        <v>22.3</v>
      </c>
      <c r="S4" s="118">
        <v>1017</v>
      </c>
      <c r="T4" s="119">
        <v>37.799999999999997</v>
      </c>
    </row>
    <row r="5" spans="1:20" ht="15.5" x14ac:dyDescent="0.35">
      <c r="A5" s="71" t="s">
        <v>90</v>
      </c>
      <c r="B5" s="95" t="s">
        <v>91</v>
      </c>
      <c r="C5" s="22">
        <v>32664</v>
      </c>
      <c r="D5" s="20">
        <v>24.4</v>
      </c>
      <c r="E5" s="19">
        <v>144</v>
      </c>
      <c r="F5" s="20">
        <v>53.5</v>
      </c>
      <c r="G5" s="22">
        <v>766</v>
      </c>
      <c r="H5" s="20">
        <v>40.299999999999997</v>
      </c>
      <c r="I5" s="22">
        <v>2500</v>
      </c>
      <c r="J5" s="20">
        <v>39.4</v>
      </c>
      <c r="K5" s="22">
        <v>6711</v>
      </c>
      <c r="L5" s="20">
        <v>32.9</v>
      </c>
      <c r="M5" s="22">
        <v>9562</v>
      </c>
      <c r="N5" s="20">
        <v>20.6</v>
      </c>
      <c r="O5" s="22">
        <v>8832</v>
      </c>
      <c r="P5" s="20">
        <v>18.2</v>
      </c>
      <c r="Q5" s="118">
        <v>4168</v>
      </c>
      <c r="R5" s="119">
        <v>21.8</v>
      </c>
      <c r="S5" s="118">
        <v>891</v>
      </c>
      <c r="T5" s="119">
        <v>34.799999999999997</v>
      </c>
    </row>
    <row r="6" spans="1:20" ht="15.5" x14ac:dyDescent="0.35">
      <c r="A6" s="71" t="s">
        <v>92</v>
      </c>
      <c r="B6" s="95" t="s">
        <v>91</v>
      </c>
      <c r="C6" s="22">
        <v>106406</v>
      </c>
      <c r="D6" s="58">
        <v>28</v>
      </c>
      <c r="E6" s="19">
        <v>344</v>
      </c>
      <c r="F6" s="20">
        <v>62.5</v>
      </c>
      <c r="G6" s="22">
        <v>1990</v>
      </c>
      <c r="H6" s="20">
        <v>54.4</v>
      </c>
      <c r="I6" s="22">
        <v>6431</v>
      </c>
      <c r="J6" s="20">
        <v>51.2</v>
      </c>
      <c r="K6" s="22">
        <v>19820</v>
      </c>
      <c r="L6" s="20">
        <v>40.700000000000003</v>
      </c>
      <c r="M6" s="22">
        <v>30707</v>
      </c>
      <c r="N6" s="20">
        <v>24.9</v>
      </c>
      <c r="O6" s="22">
        <v>30914</v>
      </c>
      <c r="P6" s="20">
        <v>19.7</v>
      </c>
      <c r="Q6" s="118">
        <v>15191</v>
      </c>
      <c r="R6" s="120">
        <v>23</v>
      </c>
      <c r="S6" s="118">
        <v>3343</v>
      </c>
      <c r="T6" s="119">
        <v>36.299999999999997</v>
      </c>
    </row>
    <row r="7" spans="1:20" ht="15.5" x14ac:dyDescent="0.35">
      <c r="A7" s="71" t="s">
        <v>93</v>
      </c>
      <c r="B7" s="95" t="s">
        <v>91</v>
      </c>
      <c r="C7" s="22">
        <v>72721</v>
      </c>
      <c r="D7" s="20">
        <v>24.3</v>
      </c>
      <c r="E7" s="19">
        <v>269</v>
      </c>
      <c r="F7" s="20">
        <v>57.2</v>
      </c>
      <c r="G7" s="22">
        <v>1486</v>
      </c>
      <c r="H7" s="20">
        <v>47.1</v>
      </c>
      <c r="I7" s="22">
        <v>4627</v>
      </c>
      <c r="J7" s="20">
        <v>44.5</v>
      </c>
      <c r="K7" s="22">
        <v>14088</v>
      </c>
      <c r="L7" s="20">
        <v>33.6</v>
      </c>
      <c r="M7" s="22">
        <v>21715</v>
      </c>
      <c r="N7" s="20">
        <v>20.5</v>
      </c>
      <c r="O7" s="22">
        <v>20306</v>
      </c>
      <c r="P7" s="20">
        <v>17.399999999999999</v>
      </c>
      <c r="Q7" s="118">
        <v>9792</v>
      </c>
      <c r="R7" s="120">
        <v>22</v>
      </c>
      <c r="S7" s="118">
        <v>2193</v>
      </c>
      <c r="T7" s="119">
        <v>32.700000000000003</v>
      </c>
    </row>
    <row r="8" spans="1:20" ht="15.5" x14ac:dyDescent="0.35">
      <c r="A8" s="71" t="s">
        <v>94</v>
      </c>
      <c r="B8" s="95" t="s">
        <v>91</v>
      </c>
      <c r="C8" s="22">
        <v>61113</v>
      </c>
      <c r="D8" s="20">
        <v>23.8</v>
      </c>
      <c r="E8" s="19">
        <v>174</v>
      </c>
      <c r="F8" s="20">
        <v>63.8</v>
      </c>
      <c r="G8" s="22">
        <v>969</v>
      </c>
      <c r="H8" s="20">
        <v>49.9</v>
      </c>
      <c r="I8" s="22">
        <v>3472</v>
      </c>
      <c r="J8" s="58">
        <v>47</v>
      </c>
      <c r="K8" s="22">
        <v>11268</v>
      </c>
      <c r="L8" s="20">
        <v>33.799999999999997</v>
      </c>
      <c r="M8" s="22">
        <v>18353</v>
      </c>
      <c r="N8" s="20">
        <v>19.5</v>
      </c>
      <c r="O8" s="22">
        <v>17588</v>
      </c>
      <c r="P8" s="58">
        <v>17</v>
      </c>
      <c r="Q8" s="118">
        <v>8462</v>
      </c>
      <c r="R8" s="119">
        <v>21.8</v>
      </c>
      <c r="S8" s="118">
        <v>1970</v>
      </c>
      <c r="T8" s="119">
        <v>35.5</v>
      </c>
    </row>
    <row r="9" spans="1:20" ht="15.5" x14ac:dyDescent="0.35">
      <c r="A9" s="71" t="s">
        <v>95</v>
      </c>
      <c r="B9" s="95" t="s">
        <v>91</v>
      </c>
      <c r="C9" s="22">
        <v>85850</v>
      </c>
      <c r="D9" s="20">
        <v>26.8</v>
      </c>
      <c r="E9" s="19">
        <v>234</v>
      </c>
      <c r="F9" s="20">
        <v>57.3</v>
      </c>
      <c r="G9" s="22">
        <v>1513</v>
      </c>
      <c r="H9" s="20">
        <v>49.6</v>
      </c>
      <c r="I9" s="22">
        <v>4936</v>
      </c>
      <c r="J9" s="20">
        <v>47.7</v>
      </c>
      <c r="K9" s="22">
        <v>16274</v>
      </c>
      <c r="L9" s="20">
        <v>36.299999999999997</v>
      </c>
      <c r="M9" s="22">
        <v>25063</v>
      </c>
      <c r="N9" s="20">
        <v>22.8</v>
      </c>
      <c r="O9" s="22">
        <v>24583</v>
      </c>
      <c r="P9" s="20">
        <v>19.899999999999999</v>
      </c>
      <c r="Q9" s="118">
        <v>12097</v>
      </c>
      <c r="R9" s="119">
        <v>25.1</v>
      </c>
      <c r="S9" s="118">
        <v>2897</v>
      </c>
      <c r="T9" s="119">
        <v>37.200000000000003</v>
      </c>
    </row>
    <row r="10" spans="1:20" ht="15.5" x14ac:dyDescent="0.35">
      <c r="A10" s="71" t="s">
        <v>96</v>
      </c>
      <c r="B10" s="95" t="s">
        <v>91</v>
      </c>
      <c r="C10" s="22">
        <v>84421</v>
      </c>
      <c r="D10" s="20">
        <v>23.1</v>
      </c>
      <c r="E10" s="19">
        <v>168</v>
      </c>
      <c r="F10" s="20">
        <v>63.1</v>
      </c>
      <c r="G10" s="22">
        <v>1205</v>
      </c>
      <c r="H10" s="20">
        <v>55.2</v>
      </c>
      <c r="I10" s="22">
        <v>3911</v>
      </c>
      <c r="J10" s="20">
        <v>50.4</v>
      </c>
      <c r="K10" s="22">
        <v>13124</v>
      </c>
      <c r="L10" s="20">
        <v>36.299999999999997</v>
      </c>
      <c r="M10" s="22">
        <v>23386</v>
      </c>
      <c r="N10" s="58">
        <v>20</v>
      </c>
      <c r="O10" s="22">
        <v>26882</v>
      </c>
      <c r="P10" s="20">
        <v>15.3</v>
      </c>
      <c r="Q10" s="118">
        <v>13967</v>
      </c>
      <c r="R10" s="119">
        <v>20.7</v>
      </c>
      <c r="S10" s="118">
        <v>3147</v>
      </c>
      <c r="T10" s="119">
        <v>35.6</v>
      </c>
    </row>
    <row r="11" spans="1:20" ht="15.5" x14ac:dyDescent="0.35">
      <c r="A11" s="71" t="s">
        <v>97</v>
      </c>
      <c r="B11" s="95" t="s">
        <v>91</v>
      </c>
      <c r="C11" s="22">
        <v>150871</v>
      </c>
      <c r="D11" s="20">
        <v>27.7</v>
      </c>
      <c r="E11" s="19">
        <v>206</v>
      </c>
      <c r="F11" s="20">
        <v>64.099999999999994</v>
      </c>
      <c r="G11" s="22">
        <v>1409</v>
      </c>
      <c r="H11" s="20">
        <v>63.2</v>
      </c>
      <c r="I11" s="22">
        <v>5269</v>
      </c>
      <c r="J11" s="20">
        <v>60.3</v>
      </c>
      <c r="K11" s="22">
        <v>20802</v>
      </c>
      <c r="L11" s="20">
        <v>45.9</v>
      </c>
      <c r="M11" s="22">
        <v>35319</v>
      </c>
      <c r="N11" s="20">
        <v>29.5</v>
      </c>
      <c r="O11" s="22">
        <v>49285</v>
      </c>
      <c r="P11" s="20">
        <v>18.899999999999999</v>
      </c>
      <c r="Q11" s="118">
        <v>31585</v>
      </c>
      <c r="R11" s="119">
        <v>20.8</v>
      </c>
      <c r="S11" s="118">
        <v>8608</v>
      </c>
      <c r="T11" s="119">
        <v>32.299999999999997</v>
      </c>
    </row>
    <row r="12" spans="1:20" ht="15.5" x14ac:dyDescent="0.35">
      <c r="A12" s="71" t="s">
        <v>98</v>
      </c>
      <c r="B12" s="95" t="s">
        <v>91</v>
      </c>
      <c r="C12" s="22">
        <v>120175</v>
      </c>
      <c r="D12" s="20">
        <v>23.6</v>
      </c>
      <c r="E12" s="19">
        <v>272</v>
      </c>
      <c r="F12" s="20">
        <v>69.099999999999994</v>
      </c>
      <c r="G12" s="22">
        <v>1622</v>
      </c>
      <c r="H12" s="20">
        <v>57.5</v>
      </c>
      <c r="I12" s="22">
        <v>5411</v>
      </c>
      <c r="J12" s="20">
        <v>54.3</v>
      </c>
      <c r="K12" s="22">
        <v>18097</v>
      </c>
      <c r="L12" s="20">
        <v>38.700000000000003</v>
      </c>
      <c r="M12" s="22">
        <v>31414</v>
      </c>
      <c r="N12" s="20">
        <v>21.2</v>
      </c>
      <c r="O12" s="22">
        <v>38927</v>
      </c>
      <c r="P12" s="20">
        <v>15.1</v>
      </c>
      <c r="Q12" s="118">
        <v>21247</v>
      </c>
      <c r="R12" s="119">
        <v>19.899999999999999</v>
      </c>
      <c r="S12" s="118">
        <v>5078</v>
      </c>
      <c r="T12" s="119">
        <v>33.4</v>
      </c>
    </row>
    <row r="13" spans="1:20" ht="15.5" x14ac:dyDescent="0.35">
      <c r="A13" s="71" t="s">
        <v>99</v>
      </c>
      <c r="B13" s="95" t="s">
        <v>91</v>
      </c>
      <c r="C13" s="22">
        <v>65792</v>
      </c>
      <c r="D13" s="20">
        <v>22.4</v>
      </c>
      <c r="E13" s="19">
        <v>144</v>
      </c>
      <c r="F13" s="20">
        <v>61.1</v>
      </c>
      <c r="G13" s="22">
        <v>918</v>
      </c>
      <c r="H13" s="20">
        <v>52.1</v>
      </c>
      <c r="I13" s="22">
        <v>3210</v>
      </c>
      <c r="J13" s="20">
        <v>50.2</v>
      </c>
      <c r="K13" s="22">
        <v>10663</v>
      </c>
      <c r="L13" s="20">
        <v>36.700000000000003</v>
      </c>
      <c r="M13" s="22">
        <v>18327</v>
      </c>
      <c r="N13" s="58">
        <v>19</v>
      </c>
      <c r="O13" s="22">
        <v>20681</v>
      </c>
      <c r="P13" s="20">
        <v>14.7</v>
      </c>
      <c r="Q13" s="118">
        <v>10614</v>
      </c>
      <c r="R13" s="119">
        <v>18.7</v>
      </c>
      <c r="S13" s="118">
        <v>2294</v>
      </c>
      <c r="T13" s="119">
        <v>31.5</v>
      </c>
    </row>
  </sheetData>
  <pageMargins left="0.70866141732283472" right="0.70866141732283472" top="0.74803149606299213" bottom="0.74803149606299213" header="0.31496062992125984" footer="0.31496062992125984"/>
  <pageSetup paperSize="9" scale="55" fitToWidth="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1a-conception</vt:lpstr>
      <vt:lpstr>1b-teenage pregnancy</vt:lpstr>
      <vt:lpstr>2-conception mariage</vt:lpstr>
      <vt:lpstr>3-conception not marriage</vt:lpstr>
      <vt:lpstr>4-statisticsByCountry</vt:lpstr>
      <vt:lpstr>'3-conception not marriage'!Print_Area</vt:lpstr>
      <vt:lpstr>'4-statisticsByCountry'!Print_Area</vt:lpstr>
      <vt:lpstr>'3-conception not marriage'!Print_Titles</vt:lpstr>
      <vt:lpstr>'4-statisticsByCountry'!Print_Titles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 Adebayo</dc:creator>
  <cp:lastModifiedBy>Ezekiel Adebayo</cp:lastModifiedBy>
  <dcterms:created xsi:type="dcterms:W3CDTF">2023-01-20T10:58:21Z</dcterms:created>
  <dcterms:modified xsi:type="dcterms:W3CDTF">2023-01-20T18:18:34Z</dcterms:modified>
</cp:coreProperties>
</file>