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ME316\Final project\"/>
    </mc:Choice>
  </mc:AlternateContent>
  <xr:revisionPtr revIDLastSave="0" documentId="8_{C14B9A9D-4DEC-4C63-A00B-2F1A74B0475F}" xr6:coauthVersionLast="46" xr6:coauthVersionMax="46" xr10:uidLastSave="{00000000-0000-0000-0000-000000000000}"/>
  <bookViews>
    <workbookView xWindow="2205" yWindow="3450" windowWidth="24420" windowHeight="11310" xr2:uid="{7EF657B9-89E7-4969-B633-6E12F2B99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7" i="1"/>
  <c r="M8" i="1"/>
  <c r="M4" i="1"/>
  <c r="M5" i="1"/>
  <c r="M6" i="1"/>
  <c r="M3" i="1"/>
  <c r="N3" i="1"/>
  <c r="N4" i="1"/>
  <c r="N5" i="1"/>
  <c r="N6" i="1"/>
  <c r="N7" i="1"/>
  <c r="N8" i="1"/>
  <c r="L6" i="1"/>
  <c r="L8" i="1"/>
  <c r="L3" i="1"/>
  <c r="K4" i="1"/>
  <c r="L4" i="1" s="1"/>
  <c r="K5" i="1"/>
  <c r="L5" i="1" s="1"/>
  <c r="K6" i="1"/>
  <c r="K7" i="1"/>
  <c r="L7" i="1" s="1"/>
  <c r="K8" i="1"/>
  <c r="C12" i="1"/>
  <c r="J5" i="1"/>
  <c r="J7" i="1"/>
  <c r="J8" i="1"/>
  <c r="J3" i="1"/>
  <c r="H4" i="1"/>
  <c r="H5" i="1"/>
  <c r="H6" i="1"/>
  <c r="H7" i="1"/>
  <c r="H8" i="1"/>
  <c r="H3" i="1"/>
  <c r="G4" i="1"/>
  <c r="G5" i="1"/>
  <c r="G6" i="1"/>
  <c r="G7" i="1"/>
  <c r="G8" i="1"/>
  <c r="G3" i="1"/>
  <c r="E3" i="1"/>
  <c r="E4" i="1"/>
  <c r="J4" i="1" s="1"/>
  <c r="E5" i="1"/>
  <c r="E6" i="1"/>
  <c r="J6" i="1" s="1"/>
  <c r="E7" i="1"/>
  <c r="E8" i="1"/>
  <c r="E2" i="1"/>
</calcChain>
</file>

<file path=xl/sharedStrings.xml><?xml version="1.0" encoding="utf-8"?>
<sst xmlns="http://schemas.openxmlformats.org/spreadsheetml/2006/main" count="24" uniqueCount="24">
  <si>
    <t>Gears</t>
  </si>
  <si>
    <t>primary dr.</t>
  </si>
  <si>
    <t>torque (N*M)</t>
  </si>
  <si>
    <t>engine T</t>
  </si>
  <si>
    <t>tangential load (Wt)(KN)</t>
  </si>
  <si>
    <t>Np</t>
  </si>
  <si>
    <t>Ng</t>
  </si>
  <si>
    <t>Mg(gear ratio)</t>
  </si>
  <si>
    <t>Center dist.(mm)</t>
  </si>
  <si>
    <t>input pitch d.(mm)</t>
  </si>
  <si>
    <t>output pitch d.(mm)</t>
  </si>
  <si>
    <t>radial load(Wr)(KN)</t>
  </si>
  <si>
    <t>pressure angle</t>
  </si>
  <si>
    <t>deg</t>
  </si>
  <si>
    <t>rad</t>
  </si>
  <si>
    <t>N*M</t>
  </si>
  <si>
    <t>total load(KN)</t>
  </si>
  <si>
    <t>distance from origin(mm)</t>
  </si>
  <si>
    <t>(subject to changes)</t>
  </si>
  <si>
    <t>shaft size (mm)</t>
  </si>
  <si>
    <t>reaction force1(Kn)</t>
  </si>
  <si>
    <t>reaction force2(Kn)</t>
  </si>
  <si>
    <t>SumFy=0</t>
  </si>
  <si>
    <t>Sum moments about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</si>
</sst>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345A-14BC-4669-8AB1-BEFA1701041A}">
  <dimension ref="A1:N16"/>
  <sheetViews>
    <sheetView tabSelected="1" workbookViewId="0">
      <selection activeCell="K8" sqref="K8"/>
    </sheetView>
  </sheetViews>
  <sheetFormatPr defaultRowHeight="15" x14ac:dyDescent="0.25"/>
  <cols>
    <col min="1" max="1" width="13.7109375" customWidth="1"/>
    <col min="2" max="2" width="13.28515625" customWidth="1"/>
    <col min="3" max="3" width="6.7109375" customWidth="1"/>
    <col min="4" max="4" width="7.7109375" customWidth="1"/>
    <col min="5" max="5" width="14.140625" bestFit="1" customWidth="1"/>
    <col min="6" max="6" width="16.7109375" customWidth="1"/>
    <col min="7" max="7" width="18.85546875" customWidth="1"/>
    <col min="8" max="8" width="21.140625" customWidth="1"/>
    <col min="9" max="9" width="22.5703125" customWidth="1"/>
    <col min="10" max="10" width="23" customWidth="1"/>
    <col min="11" max="11" width="19" customWidth="1"/>
    <col min="12" max="12" width="13.85546875" customWidth="1"/>
    <col min="13" max="13" width="18.85546875" customWidth="1"/>
    <col min="14" max="14" width="17.5703125" customWidth="1"/>
  </cols>
  <sheetData>
    <row r="1" spans="1:14" x14ac:dyDescent="0.25">
      <c r="A1" t="s">
        <v>0</v>
      </c>
      <c r="B1" t="s">
        <v>7</v>
      </c>
      <c r="C1" t="s">
        <v>6</v>
      </c>
      <c r="D1" t="s">
        <v>5</v>
      </c>
      <c r="E1" t="s">
        <v>2</v>
      </c>
      <c r="F1" t="s">
        <v>8</v>
      </c>
      <c r="G1" t="s">
        <v>9</v>
      </c>
      <c r="H1" t="s">
        <v>10</v>
      </c>
      <c r="I1" t="s">
        <v>17</v>
      </c>
      <c r="J1" t="s">
        <v>4</v>
      </c>
      <c r="K1" t="s">
        <v>11</v>
      </c>
      <c r="L1" t="s">
        <v>16</v>
      </c>
      <c r="M1" t="s">
        <v>20</v>
      </c>
      <c r="N1" t="s">
        <v>21</v>
      </c>
    </row>
    <row r="2" spans="1:14" x14ac:dyDescent="0.25">
      <c r="A2" t="s">
        <v>1</v>
      </c>
      <c r="B2">
        <v>1.8222222219999999</v>
      </c>
      <c r="E2">
        <f t="shared" ref="E2:E8" si="0">B$14*B2</f>
        <v>120.266666652</v>
      </c>
      <c r="I2" t="s">
        <v>18</v>
      </c>
      <c r="M2" t="s">
        <v>22</v>
      </c>
      <c r="N2" t="s">
        <v>23</v>
      </c>
    </row>
    <row r="3" spans="1:14" x14ac:dyDescent="0.25">
      <c r="A3">
        <v>1</v>
      </c>
      <c r="B3" s="1">
        <v>2.8333333330000001</v>
      </c>
      <c r="C3">
        <v>34</v>
      </c>
      <c r="D3">
        <v>12</v>
      </c>
      <c r="E3">
        <f t="shared" si="0"/>
        <v>186.99999997800001</v>
      </c>
      <c r="F3">
        <v>60</v>
      </c>
      <c r="G3">
        <f>2*(F3/(B3+1))</f>
        <v>31.304347828809071</v>
      </c>
      <c r="H3">
        <f>(60-(G3/2))*2</f>
        <v>88.695652171190929</v>
      </c>
      <c r="I3">
        <v>30</v>
      </c>
      <c r="J3">
        <f t="shared" ref="J3:J8" si="1">2*E3/G3</f>
        <v>11.94722221977778</v>
      </c>
      <c r="K3">
        <f t="shared" ref="K3:K8" si="2">J3*TAN(C$12)</f>
        <v>4.3484332701628965</v>
      </c>
      <c r="L3">
        <f>SQRT((K3^2)+(J3^2))</f>
        <v>12.71396832911784</v>
      </c>
      <c r="M3">
        <f>K3-N3</f>
        <v>3.5810626930753267</v>
      </c>
      <c r="N3">
        <f>(K3*I3)/B$16</f>
        <v>0.76737057708756995</v>
      </c>
    </row>
    <row r="4" spans="1:14" x14ac:dyDescent="0.25">
      <c r="A4">
        <v>2</v>
      </c>
      <c r="B4" s="1">
        <v>2.0625</v>
      </c>
      <c r="C4">
        <v>33</v>
      </c>
      <c r="D4">
        <v>16</v>
      </c>
      <c r="E4">
        <f t="shared" si="0"/>
        <v>136.125</v>
      </c>
      <c r="F4">
        <v>60</v>
      </c>
      <c r="G4">
        <f t="shared" ref="G4:G8" si="3">2*(F4/(B4+1))</f>
        <v>39.183673469387756</v>
      </c>
      <c r="H4">
        <f>(60-(G4/2))*2</f>
        <v>80.816326530612244</v>
      </c>
      <c r="I4">
        <v>140</v>
      </c>
      <c r="J4">
        <f t="shared" si="1"/>
        <v>6.9480468750000002</v>
      </c>
      <c r="K4">
        <f t="shared" si="2"/>
        <v>2.5288822487863052</v>
      </c>
      <c r="L4">
        <f t="shared" ref="L4:L8" si="4">SQRT((K4^2)+(J4^2))</f>
        <v>7.3939570464957223</v>
      </c>
      <c r="M4">
        <f t="shared" ref="M4:M8" si="5">K4-N4</f>
        <v>0.44627333802111302</v>
      </c>
      <c r="N4">
        <f t="shared" ref="N4:N8" si="6">(K4*I4)/B$16</f>
        <v>2.0826089107651922</v>
      </c>
    </row>
    <row r="5" spans="1:14" x14ac:dyDescent="0.25">
      <c r="A5">
        <v>3</v>
      </c>
      <c r="B5">
        <v>1.6470588239999999</v>
      </c>
      <c r="C5">
        <v>28</v>
      </c>
      <c r="D5">
        <v>17</v>
      </c>
      <c r="E5">
        <f t="shared" si="0"/>
        <v>108.70588238399999</v>
      </c>
      <c r="F5">
        <v>60</v>
      </c>
      <c r="G5">
        <f t="shared" si="3"/>
        <v>45.333333325274069</v>
      </c>
      <c r="H5">
        <f t="shared" ref="H5:H8" si="7">(60-(G5/2))*2</f>
        <v>74.666666674725931</v>
      </c>
      <c r="I5">
        <v>93</v>
      </c>
      <c r="J5">
        <f t="shared" si="1"/>
        <v>4.7958477530878891</v>
      </c>
      <c r="K5">
        <f t="shared" si="2"/>
        <v>1.7455458301964391</v>
      </c>
      <c r="L5">
        <f t="shared" si="4"/>
        <v>5.1036345790146784</v>
      </c>
      <c r="M5">
        <f t="shared" si="5"/>
        <v>0.79062958191250488</v>
      </c>
      <c r="N5">
        <f t="shared" si="6"/>
        <v>0.95491624828393418</v>
      </c>
    </row>
    <row r="6" spans="1:14" x14ac:dyDescent="0.25">
      <c r="A6">
        <v>4</v>
      </c>
      <c r="B6">
        <v>1.4210526320000001</v>
      </c>
      <c r="C6">
        <v>27</v>
      </c>
      <c r="D6">
        <v>19</v>
      </c>
      <c r="E6">
        <f t="shared" si="0"/>
        <v>93.789473712000003</v>
      </c>
      <c r="F6">
        <v>60</v>
      </c>
      <c r="G6">
        <f t="shared" si="3"/>
        <v>49.565217382684303</v>
      </c>
      <c r="H6">
        <f t="shared" si="7"/>
        <v>70.434782617315705</v>
      </c>
      <c r="I6">
        <v>77</v>
      </c>
      <c r="J6">
        <f t="shared" si="1"/>
        <v>3.7844875364055408</v>
      </c>
      <c r="K6">
        <f t="shared" si="2"/>
        <v>1.3774408152030477</v>
      </c>
      <c r="L6">
        <f t="shared" si="4"/>
        <v>4.027367516454901</v>
      </c>
      <c r="M6">
        <f t="shared" si="5"/>
        <v>0.75354115184637316</v>
      </c>
      <c r="N6">
        <f t="shared" si="6"/>
        <v>0.62389966335667457</v>
      </c>
    </row>
    <row r="7" spans="1:14" x14ac:dyDescent="0.25">
      <c r="A7">
        <v>5</v>
      </c>
      <c r="B7">
        <v>1.2727272730000001</v>
      </c>
      <c r="C7">
        <v>28</v>
      </c>
      <c r="D7">
        <v>22</v>
      </c>
      <c r="E7">
        <f t="shared" si="0"/>
        <v>84.000000018000009</v>
      </c>
      <c r="F7">
        <v>60</v>
      </c>
      <c r="G7">
        <f t="shared" si="3"/>
        <v>52.799999993663995</v>
      </c>
      <c r="H7">
        <f t="shared" si="7"/>
        <v>67.200000006336012</v>
      </c>
      <c r="I7">
        <v>46</v>
      </c>
      <c r="J7">
        <f t="shared" si="1"/>
        <v>3.1818181828818188</v>
      </c>
      <c r="K7">
        <f t="shared" si="2"/>
        <v>1.1580871094159579</v>
      </c>
      <c r="L7">
        <f t="shared" si="4"/>
        <v>3.3860201862825283</v>
      </c>
      <c r="M7">
        <f t="shared" si="5"/>
        <v>0.84472236216222818</v>
      </c>
      <c r="N7">
        <f t="shared" si="6"/>
        <v>0.31336474725372981</v>
      </c>
    </row>
    <row r="8" spans="1:14" x14ac:dyDescent="0.25">
      <c r="A8">
        <v>6</v>
      </c>
      <c r="B8">
        <v>1.2272727269999999</v>
      </c>
      <c r="C8">
        <v>27</v>
      </c>
      <c r="D8">
        <v>22</v>
      </c>
      <c r="E8">
        <f t="shared" si="0"/>
        <v>80.999999981999991</v>
      </c>
      <c r="F8">
        <v>60</v>
      </c>
      <c r="G8">
        <f t="shared" si="3"/>
        <v>53.877551027005417</v>
      </c>
      <c r="H8">
        <f t="shared" si="7"/>
        <v>66.12244897299459</v>
      </c>
      <c r="I8">
        <v>124</v>
      </c>
      <c r="J8">
        <f t="shared" si="1"/>
        <v>3.0068181807818175</v>
      </c>
      <c r="K8">
        <f t="shared" si="2"/>
        <v>1.0943923176550345</v>
      </c>
      <c r="L8">
        <f t="shared" si="4"/>
        <v>3.1997890738644688</v>
      </c>
      <c r="M8">
        <f t="shared" si="5"/>
        <v>0.29612968595371525</v>
      </c>
      <c r="N8">
        <f t="shared" si="6"/>
        <v>0.79826263170131928</v>
      </c>
    </row>
    <row r="11" spans="1:14" x14ac:dyDescent="0.25">
      <c r="B11" t="s">
        <v>13</v>
      </c>
      <c r="C11" t="s">
        <v>14</v>
      </c>
    </row>
    <row r="12" spans="1:14" x14ac:dyDescent="0.25">
      <c r="A12" t="s">
        <v>12</v>
      </c>
      <c r="B12">
        <v>20</v>
      </c>
      <c r="C12">
        <f>RADIANS(B12)</f>
        <v>0.3490658503988659</v>
      </c>
    </row>
    <row r="13" spans="1:14" x14ac:dyDescent="0.25">
      <c r="B13" t="s">
        <v>15</v>
      </c>
    </row>
    <row r="14" spans="1:14" x14ac:dyDescent="0.25">
      <c r="A14" t="s">
        <v>3</v>
      </c>
      <c r="B14">
        <v>66</v>
      </c>
    </row>
    <row r="16" spans="1:14" x14ac:dyDescent="0.25">
      <c r="A16" t="s">
        <v>19</v>
      </c>
      <c r="B16"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Bisco Novo</dc:creator>
  <cp:lastModifiedBy>Gabriel Bisco Novo</cp:lastModifiedBy>
  <dcterms:created xsi:type="dcterms:W3CDTF">2021-04-15T22:22:59Z</dcterms:created>
  <dcterms:modified xsi:type="dcterms:W3CDTF">2021-04-16T08:06:38Z</dcterms:modified>
</cp:coreProperties>
</file>