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BBD741DD-B6A5-4991-9E02-4DA774BDBA10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DATA" sheetId="1" r:id="rId1"/>
    <sheet name="DICTIONARY" sheetId="2" r:id="rId2"/>
  </sheets>
  <definedNames>
    <definedName name="_xlnm._FilterDatabase" localSheetId="0" hidden="1">DATA!$A$1:$U$121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Q121" i="1" l="1"/>
  <c r="P121" i="1" s="1"/>
  <c r="N121" i="1"/>
  <c r="S121" i="1" s="1"/>
  <c r="Q120" i="1"/>
  <c r="P120" i="1" s="1"/>
  <c r="N120" i="1"/>
  <c r="S120" i="1" s="1"/>
  <c r="Q119" i="1"/>
  <c r="P119" i="1" s="1"/>
  <c r="N119" i="1"/>
  <c r="S119" i="1" s="1"/>
  <c r="Q118" i="1"/>
  <c r="P118" i="1" s="1"/>
  <c r="N118" i="1"/>
  <c r="S118" i="1" s="1"/>
  <c r="U117" i="1"/>
  <c r="Q117" i="1"/>
  <c r="P117" i="1" s="1"/>
  <c r="N117" i="1"/>
  <c r="S117" i="1" s="1"/>
  <c r="U116" i="1"/>
  <c r="Q116" i="1"/>
  <c r="P116" i="1" s="1"/>
  <c r="N116" i="1"/>
  <c r="S116" i="1" s="1"/>
  <c r="U115" i="1"/>
  <c r="Q115" i="1"/>
  <c r="P115" i="1" s="1"/>
  <c r="N115" i="1"/>
  <c r="S115" i="1" s="1"/>
  <c r="U114" i="1"/>
  <c r="S114" i="1"/>
  <c r="Q114" i="1"/>
  <c r="P114" i="1" s="1"/>
  <c r="U113" i="1"/>
  <c r="S113" i="1"/>
  <c r="Q113" i="1"/>
  <c r="P113" i="1" s="1"/>
  <c r="U112" i="1"/>
  <c r="S112" i="1"/>
  <c r="Q112" i="1"/>
  <c r="P112" i="1" s="1"/>
  <c r="U111" i="1"/>
  <c r="Q111" i="1"/>
  <c r="P111" i="1" s="1"/>
  <c r="N111" i="1"/>
  <c r="S111" i="1" s="1"/>
  <c r="U110" i="1"/>
  <c r="Q110" i="1"/>
  <c r="P110" i="1" s="1"/>
  <c r="N110" i="1"/>
  <c r="S110" i="1" s="1"/>
  <c r="U109" i="1"/>
  <c r="Q109" i="1"/>
  <c r="P109" i="1" s="1"/>
  <c r="N109" i="1"/>
  <c r="S109" i="1" s="1"/>
  <c r="U108" i="1"/>
  <c r="Q108" i="1"/>
  <c r="P108" i="1"/>
  <c r="N108" i="1"/>
  <c r="S108" i="1" s="1"/>
  <c r="U107" i="1"/>
  <c r="Q107" i="1"/>
  <c r="P107" i="1" s="1"/>
  <c r="N107" i="1"/>
  <c r="S107" i="1" s="1"/>
  <c r="S106" i="1"/>
  <c r="Q106" i="1"/>
  <c r="P106" i="1" s="1"/>
  <c r="N106" i="1"/>
  <c r="Q105" i="1"/>
  <c r="P105" i="1" s="1"/>
  <c r="N105" i="1"/>
  <c r="S105" i="1" s="1"/>
  <c r="Q104" i="1"/>
  <c r="P104" i="1" s="1"/>
  <c r="N104" i="1"/>
  <c r="S104" i="1" s="1"/>
  <c r="Q103" i="1"/>
  <c r="P103" i="1" s="1"/>
  <c r="N103" i="1"/>
  <c r="S103" i="1" s="1"/>
  <c r="U102" i="1"/>
  <c r="Q102" i="1"/>
  <c r="P102" i="1" s="1"/>
  <c r="N102" i="1"/>
  <c r="S102" i="1" s="1"/>
  <c r="U101" i="1"/>
  <c r="Q101" i="1"/>
  <c r="P101" i="1"/>
  <c r="N101" i="1"/>
  <c r="S101" i="1" s="1"/>
  <c r="U100" i="1"/>
  <c r="Q100" i="1"/>
  <c r="P100" i="1" s="1"/>
  <c r="N100" i="1"/>
  <c r="S100" i="1" s="1"/>
  <c r="U99" i="1"/>
  <c r="S99" i="1"/>
  <c r="Q99" i="1"/>
  <c r="P99" i="1" s="1"/>
  <c r="U98" i="1"/>
  <c r="S98" i="1"/>
  <c r="Q98" i="1"/>
  <c r="P98" i="1" s="1"/>
  <c r="U97" i="1"/>
  <c r="S97" i="1"/>
  <c r="Q97" i="1"/>
  <c r="P97" i="1" s="1"/>
  <c r="U96" i="1"/>
  <c r="Q96" i="1"/>
  <c r="P96" i="1" s="1"/>
  <c r="N96" i="1"/>
  <c r="S96" i="1" s="1"/>
  <c r="U95" i="1"/>
  <c r="Q95" i="1"/>
  <c r="P95" i="1" s="1"/>
  <c r="N95" i="1"/>
  <c r="S95" i="1" s="1"/>
  <c r="U94" i="1"/>
  <c r="Q94" i="1"/>
  <c r="P94" i="1" s="1"/>
  <c r="N94" i="1"/>
  <c r="S94" i="1" s="1"/>
  <c r="U93" i="1"/>
  <c r="Q93" i="1"/>
  <c r="P93" i="1" s="1"/>
  <c r="N93" i="1"/>
  <c r="S93" i="1" s="1"/>
  <c r="U92" i="1"/>
  <c r="Q92" i="1"/>
  <c r="P92" i="1" s="1"/>
  <c r="N92" i="1"/>
  <c r="S92" i="1" s="1"/>
  <c r="Q91" i="1"/>
  <c r="P91" i="1" s="1"/>
  <c r="N91" i="1"/>
  <c r="S91" i="1" s="1"/>
  <c r="S90" i="1"/>
  <c r="Q90" i="1"/>
  <c r="P90" i="1" s="1"/>
  <c r="N90" i="1"/>
  <c r="S89" i="1"/>
  <c r="Q89" i="1"/>
  <c r="P89" i="1" s="1"/>
  <c r="N89" i="1"/>
  <c r="Q88" i="1"/>
  <c r="P88" i="1" s="1"/>
  <c r="N88" i="1"/>
  <c r="S88" i="1" s="1"/>
  <c r="U87" i="1"/>
  <c r="Q87" i="1"/>
  <c r="P87" i="1" s="1"/>
  <c r="N87" i="1"/>
  <c r="S87" i="1" s="1"/>
  <c r="U86" i="1"/>
  <c r="Q86" i="1"/>
  <c r="P86" i="1" s="1"/>
  <c r="N86" i="1"/>
  <c r="S86" i="1" s="1"/>
  <c r="U85" i="1"/>
  <c r="Q85" i="1"/>
  <c r="P85" i="1" s="1"/>
  <c r="N85" i="1"/>
  <c r="S85" i="1" s="1"/>
  <c r="U84" i="1"/>
  <c r="S84" i="1"/>
  <c r="Q84" i="1"/>
  <c r="P84" i="1" s="1"/>
  <c r="U83" i="1"/>
  <c r="S83" i="1"/>
  <c r="Q83" i="1"/>
  <c r="P83" i="1" s="1"/>
  <c r="U82" i="1"/>
  <c r="S82" i="1"/>
  <c r="Q82" i="1"/>
  <c r="P82" i="1" s="1"/>
  <c r="U81" i="1"/>
  <c r="S81" i="1"/>
  <c r="Q81" i="1"/>
  <c r="P81" i="1" s="1"/>
  <c r="N81" i="1"/>
  <c r="U80" i="1"/>
  <c r="Q80" i="1"/>
  <c r="P80" i="1" s="1"/>
  <c r="N80" i="1"/>
  <c r="S80" i="1" s="1"/>
  <c r="U79" i="1"/>
  <c r="Q79" i="1"/>
  <c r="P79" i="1" s="1"/>
  <c r="N79" i="1"/>
  <c r="S79" i="1" s="1"/>
  <c r="U78" i="1"/>
  <c r="Q78" i="1"/>
  <c r="P78" i="1" s="1"/>
  <c r="N78" i="1"/>
  <c r="S78" i="1" s="1"/>
  <c r="U77" i="1"/>
  <c r="Q77" i="1"/>
  <c r="P77" i="1" s="1"/>
  <c r="N77" i="1"/>
  <c r="S77" i="1" s="1"/>
  <c r="S76" i="1"/>
  <c r="Q76" i="1"/>
  <c r="P76" i="1" s="1"/>
  <c r="N76" i="1"/>
  <c r="S75" i="1"/>
  <c r="Q75" i="1"/>
  <c r="P75" i="1" s="1"/>
  <c r="N75" i="1"/>
  <c r="Q74" i="1"/>
  <c r="P74" i="1" s="1"/>
  <c r="N74" i="1"/>
  <c r="S74" i="1" s="1"/>
  <c r="Q73" i="1"/>
  <c r="P73" i="1" s="1"/>
  <c r="N73" i="1"/>
  <c r="S73" i="1" s="1"/>
  <c r="U72" i="1"/>
  <c r="Q72" i="1"/>
  <c r="P72" i="1" s="1"/>
  <c r="N72" i="1"/>
  <c r="S72" i="1" s="1"/>
  <c r="U71" i="1"/>
  <c r="Q71" i="1"/>
  <c r="P71" i="1" s="1"/>
  <c r="N71" i="1"/>
  <c r="S71" i="1" s="1"/>
  <c r="U70" i="1"/>
  <c r="Q70" i="1"/>
  <c r="P70" i="1" s="1"/>
  <c r="N70" i="1"/>
  <c r="S70" i="1" s="1"/>
  <c r="U69" i="1"/>
  <c r="S69" i="1"/>
  <c r="Q69" i="1"/>
  <c r="P69" i="1" s="1"/>
  <c r="U68" i="1"/>
  <c r="S68" i="1"/>
  <c r="Q68" i="1"/>
  <c r="P68" i="1" s="1"/>
  <c r="U67" i="1"/>
  <c r="S67" i="1"/>
  <c r="Q67" i="1"/>
  <c r="P67" i="1" s="1"/>
  <c r="U66" i="1"/>
  <c r="S66" i="1"/>
  <c r="Q66" i="1"/>
  <c r="P66" i="1" s="1"/>
  <c r="N66" i="1"/>
  <c r="U65" i="1"/>
  <c r="Q65" i="1"/>
  <c r="P65" i="1" s="1"/>
  <c r="N65" i="1"/>
  <c r="S65" i="1" s="1"/>
  <c r="U64" i="1"/>
  <c r="Q64" i="1"/>
  <c r="P64" i="1" s="1"/>
  <c r="N64" i="1"/>
  <c r="S64" i="1" s="1"/>
  <c r="U63" i="1"/>
  <c r="Q63" i="1"/>
  <c r="P63" i="1" s="1"/>
  <c r="N63" i="1"/>
  <c r="S63" i="1" s="1"/>
  <c r="U62" i="1"/>
  <c r="Q62" i="1"/>
  <c r="P62" i="1" s="1"/>
  <c r="N62" i="1"/>
  <c r="S62" i="1" s="1"/>
  <c r="Q61" i="1"/>
  <c r="P61" i="1" s="1"/>
  <c r="N61" i="1"/>
  <c r="S61" i="1" s="1"/>
  <c r="Q60" i="1"/>
  <c r="P60" i="1" s="1"/>
  <c r="N60" i="1"/>
  <c r="S60" i="1" s="1"/>
  <c r="Q59" i="1"/>
  <c r="P59" i="1" s="1"/>
  <c r="N59" i="1"/>
  <c r="S59" i="1" s="1"/>
  <c r="Q58" i="1"/>
  <c r="P58" i="1" s="1"/>
  <c r="N58" i="1"/>
  <c r="S58" i="1" s="1"/>
  <c r="U57" i="1"/>
  <c r="Q57" i="1"/>
  <c r="P57" i="1"/>
  <c r="N57" i="1"/>
  <c r="S57" i="1" s="1"/>
  <c r="U56" i="1"/>
  <c r="Q56" i="1"/>
  <c r="P56" i="1" s="1"/>
  <c r="N56" i="1"/>
  <c r="S56" i="1" s="1"/>
  <c r="U55" i="1"/>
  <c r="S55" i="1"/>
  <c r="Q55" i="1"/>
  <c r="P55" i="1"/>
  <c r="N55" i="1"/>
  <c r="U54" i="1"/>
  <c r="S54" i="1"/>
  <c r="Q54" i="1"/>
  <c r="P54" i="1" s="1"/>
  <c r="U53" i="1"/>
  <c r="S53" i="1"/>
  <c r="Q53" i="1"/>
  <c r="P53" i="1" s="1"/>
  <c r="U52" i="1"/>
  <c r="S52" i="1"/>
  <c r="Q52" i="1"/>
  <c r="P52" i="1" s="1"/>
  <c r="U51" i="1"/>
  <c r="Q51" i="1"/>
  <c r="P51" i="1" s="1"/>
  <c r="N51" i="1"/>
  <c r="S51" i="1" s="1"/>
  <c r="U50" i="1"/>
  <c r="Q50" i="1"/>
  <c r="P50" i="1" s="1"/>
  <c r="N50" i="1"/>
  <c r="S50" i="1" s="1"/>
  <c r="U49" i="1"/>
  <c r="Q49" i="1"/>
  <c r="P49" i="1" s="1"/>
  <c r="N49" i="1"/>
  <c r="S49" i="1" s="1"/>
  <c r="U48" i="1"/>
  <c r="Q48" i="1"/>
  <c r="P48" i="1" s="1"/>
  <c r="N48" i="1"/>
  <c r="S48" i="1" s="1"/>
  <c r="U47" i="1"/>
  <c r="Q47" i="1"/>
  <c r="P47" i="1" s="1"/>
  <c r="N47" i="1"/>
  <c r="S47" i="1" s="1"/>
  <c r="Q46" i="1"/>
  <c r="P46" i="1" s="1"/>
  <c r="N46" i="1"/>
  <c r="S46" i="1" s="1"/>
  <c r="Q45" i="1"/>
  <c r="P45" i="1" s="1"/>
  <c r="N45" i="1"/>
  <c r="S45" i="1" s="1"/>
  <c r="Q44" i="1"/>
  <c r="P44" i="1" s="1"/>
  <c r="N44" i="1"/>
  <c r="S44" i="1" s="1"/>
  <c r="Q43" i="1"/>
  <c r="P43" i="1" s="1"/>
  <c r="N43" i="1"/>
  <c r="S43" i="1" s="1"/>
  <c r="U42" i="1"/>
  <c r="Q42" i="1"/>
  <c r="P42" i="1" s="1"/>
  <c r="N42" i="1"/>
  <c r="S42" i="1" s="1"/>
  <c r="U41" i="1"/>
  <c r="Q41" i="1"/>
  <c r="P41" i="1" s="1"/>
  <c r="N41" i="1"/>
  <c r="S41" i="1" s="1"/>
  <c r="U40" i="1"/>
  <c r="Q40" i="1"/>
  <c r="P40" i="1" s="1"/>
  <c r="N40" i="1"/>
  <c r="S40" i="1" s="1"/>
  <c r="U39" i="1"/>
  <c r="S39" i="1"/>
  <c r="Q39" i="1"/>
  <c r="P39" i="1" s="1"/>
  <c r="U38" i="1"/>
  <c r="S38" i="1"/>
  <c r="Q38" i="1"/>
  <c r="P38" i="1" s="1"/>
  <c r="U37" i="1"/>
  <c r="S37" i="1"/>
  <c r="Q37" i="1"/>
  <c r="P37" i="1" s="1"/>
  <c r="U36" i="1"/>
  <c r="Q36" i="1"/>
  <c r="P36" i="1" s="1"/>
  <c r="N36" i="1"/>
  <c r="S36" i="1" s="1"/>
  <c r="U35" i="1"/>
  <c r="Q35" i="1"/>
  <c r="P35" i="1" s="1"/>
  <c r="N35" i="1"/>
  <c r="S35" i="1" s="1"/>
  <c r="U34" i="1"/>
  <c r="Q34" i="1"/>
  <c r="P34" i="1" s="1"/>
  <c r="N34" i="1"/>
  <c r="S34" i="1" s="1"/>
  <c r="U33" i="1"/>
  <c r="Q33" i="1"/>
  <c r="P33" i="1" s="1"/>
  <c r="N33" i="1"/>
  <c r="S33" i="1" s="1"/>
  <c r="U32" i="1"/>
  <c r="Q32" i="1"/>
  <c r="P32" i="1" s="1"/>
  <c r="N32" i="1"/>
  <c r="S32" i="1" s="1"/>
  <c r="Q31" i="1"/>
  <c r="P31" i="1" s="1"/>
  <c r="N31" i="1"/>
  <c r="S31" i="1" s="1"/>
  <c r="Q30" i="1"/>
  <c r="P30" i="1" s="1"/>
  <c r="N30" i="1"/>
  <c r="S30" i="1" s="1"/>
  <c r="Q29" i="1"/>
  <c r="P29" i="1" s="1"/>
  <c r="N29" i="1"/>
  <c r="S29" i="1" s="1"/>
  <c r="Q28" i="1"/>
  <c r="P28" i="1" s="1"/>
  <c r="N28" i="1"/>
  <c r="S28" i="1" s="1"/>
  <c r="U27" i="1"/>
  <c r="Q27" i="1"/>
  <c r="P27" i="1" s="1"/>
  <c r="N27" i="1"/>
  <c r="S27" i="1" s="1"/>
  <c r="U26" i="1"/>
  <c r="Q26" i="1"/>
  <c r="P26" i="1" s="1"/>
  <c r="N26" i="1"/>
  <c r="S26" i="1" s="1"/>
  <c r="U25" i="1"/>
  <c r="Q25" i="1"/>
  <c r="P25" i="1" s="1"/>
  <c r="N25" i="1"/>
  <c r="S25" i="1" s="1"/>
  <c r="U24" i="1"/>
  <c r="S24" i="1"/>
  <c r="Q24" i="1"/>
  <c r="P24" i="1" s="1"/>
  <c r="U23" i="1"/>
  <c r="S23" i="1"/>
  <c r="Q23" i="1"/>
  <c r="P23" i="1" s="1"/>
  <c r="U22" i="1"/>
  <c r="S22" i="1"/>
  <c r="Q22" i="1"/>
  <c r="P22" i="1" s="1"/>
  <c r="U21" i="1"/>
  <c r="Q21" i="1"/>
  <c r="P21" i="1" s="1"/>
  <c r="N21" i="1"/>
  <c r="S21" i="1" s="1"/>
  <c r="U20" i="1"/>
  <c r="Q20" i="1"/>
  <c r="P20" i="1" s="1"/>
  <c r="N20" i="1"/>
  <c r="S20" i="1" s="1"/>
  <c r="U19" i="1"/>
  <c r="Q19" i="1"/>
  <c r="P19" i="1" s="1"/>
  <c r="N19" i="1"/>
  <c r="S19" i="1" s="1"/>
  <c r="U18" i="1"/>
  <c r="Q18" i="1"/>
  <c r="P18" i="1" s="1"/>
  <c r="N18" i="1"/>
  <c r="S18" i="1" s="1"/>
  <c r="U17" i="1"/>
  <c r="Q17" i="1"/>
  <c r="P17" i="1" s="1"/>
  <c r="N17" i="1"/>
  <c r="S17" i="1" s="1"/>
  <c r="Q16" i="1"/>
  <c r="P16" i="1" s="1"/>
  <c r="N16" i="1"/>
  <c r="S16" i="1" s="1"/>
  <c r="Q15" i="1"/>
  <c r="P15" i="1" s="1"/>
  <c r="N15" i="1"/>
  <c r="S15" i="1" s="1"/>
  <c r="Q14" i="1"/>
  <c r="P14" i="1" s="1"/>
  <c r="N14" i="1"/>
  <c r="S14" i="1" s="1"/>
  <c r="Q13" i="1" l="1"/>
  <c r="P13" i="1" s="1"/>
  <c r="N13" i="1"/>
  <c r="S13" i="1" s="1"/>
  <c r="U12" i="1"/>
  <c r="Q12" i="1"/>
  <c r="P12" i="1" s="1"/>
  <c r="N12" i="1"/>
  <c r="S12" i="1" s="1"/>
  <c r="U11" i="1"/>
  <c r="Q11" i="1"/>
  <c r="P11" i="1" s="1"/>
  <c r="N11" i="1"/>
  <c r="S11" i="1" s="1"/>
  <c r="U10" i="1"/>
  <c r="Q10" i="1"/>
  <c r="P10" i="1" s="1"/>
  <c r="N10" i="1"/>
  <c r="S10" i="1" s="1"/>
  <c r="U9" i="1"/>
  <c r="S9" i="1"/>
  <c r="Q9" i="1"/>
  <c r="P9" i="1" s="1"/>
  <c r="U8" i="1"/>
  <c r="S8" i="1"/>
  <c r="Q8" i="1"/>
  <c r="P8" i="1" s="1"/>
  <c r="U7" i="1"/>
  <c r="S7" i="1"/>
  <c r="Q7" i="1"/>
  <c r="P7" i="1" s="1"/>
  <c r="U6" i="1"/>
  <c r="Q6" i="1"/>
  <c r="P6" i="1" s="1"/>
  <c r="N6" i="1"/>
  <c r="S6" i="1" s="1"/>
  <c r="U5" i="1"/>
  <c r="Q5" i="1"/>
  <c r="P5" i="1" s="1"/>
  <c r="N5" i="1"/>
  <c r="S5" i="1" s="1"/>
  <c r="U4" i="1"/>
  <c r="Q4" i="1"/>
  <c r="P4" i="1" s="1"/>
  <c r="N4" i="1"/>
  <c r="S4" i="1" s="1"/>
  <c r="U3" i="1"/>
  <c r="Q3" i="1"/>
  <c r="P3" i="1" s="1"/>
  <c r="N3" i="1"/>
  <c r="S3" i="1" s="1"/>
  <c r="N2" i="1" l="1"/>
  <c r="S2" i="1" s="1"/>
  <c r="Q2" i="1" l="1"/>
  <c r="P2" i="1" s="1"/>
  <c r="U2" i="1" l="1"/>
</calcChain>
</file>

<file path=xl/sharedStrings.xml><?xml version="1.0" encoding="utf-8"?>
<sst xmlns="http://schemas.openxmlformats.org/spreadsheetml/2006/main" count="208" uniqueCount="52">
  <si>
    <t>outstanding_balance</t>
  </si>
  <si>
    <t>current_arrears</t>
  </si>
  <si>
    <t>contractual_payment</t>
  </si>
  <si>
    <t>interest_rate_type</t>
  </si>
  <si>
    <t>interest_rate_freq</t>
  </si>
  <si>
    <t>spread</t>
  </si>
  <si>
    <t>origination_date</t>
  </si>
  <si>
    <t>maturity_date</t>
  </si>
  <si>
    <t>reporting_date</t>
  </si>
  <si>
    <t>collateral_value</t>
  </si>
  <si>
    <t>fixed</t>
  </si>
  <si>
    <t>contract_id</t>
  </si>
  <si>
    <t>contractual_freq</t>
  </si>
  <si>
    <t>origination_rating</t>
  </si>
  <si>
    <t>current_rating</t>
  </si>
  <si>
    <t>segment_id</t>
  </si>
  <si>
    <t>ltv</t>
  </si>
  <si>
    <t>baloon</t>
  </si>
  <si>
    <t>term</t>
  </si>
  <si>
    <t>float</t>
  </si>
  <si>
    <t>limit</t>
  </si>
  <si>
    <t>fixed_rate</t>
  </si>
  <si>
    <t>Field</t>
  </si>
  <si>
    <t>Description</t>
  </si>
  <si>
    <t>Type</t>
  </si>
  <si>
    <t>The snapshot date of the data.</t>
  </si>
  <si>
    <t>&lt;yyyy-mm-dd&gt;</t>
  </si>
  <si>
    <t>Contract unique identifier</t>
  </si>
  <si>
    <t>Segment ID used to look up assumptions</t>
  </si>
  <si>
    <t>The contracts origination date</t>
  </si>
  <si>
    <t>The outstanding balance as at reporting_date. It should include any outstanding principal, interest, arrears, fees and penalties</t>
  </si>
  <si>
    <t>The contract limit - Used by CCF EAD models.</t>
  </si>
  <si>
    <t>Baloon payment at maturity.</t>
  </si>
  <si>
    <t>The contract term.</t>
  </si>
  <si>
    <t>The number of payments required per annum. 12 implies a monthly repayment schedule.</t>
  </si>
  <si>
    <t>interest rate type. Supported values are: FIXED, FLOAT</t>
  </si>
  <si>
    <t>Interest compound frequency: 12 implies monthly</t>
  </si>
  <si>
    <t>Interest rate for fixed rate loans</t>
  </si>
  <si>
    <t>Interest rate spead for floating rate loans</t>
  </si>
  <si>
    <t>The LTV of the loan as at reporting date</t>
  </si>
  <si>
    <t>outstanding arrears as at reporting date.</t>
  </si>
  <si>
    <t>The contracts maturity date</t>
  </si>
  <si>
    <t>The value of collateral. NA for unsecured loans</t>
  </si>
  <si>
    <t>Original risk rating</t>
  </si>
  <si>
    <t>Risk rating as at reporting date</t>
  </si>
  <si>
    <t>Over write the stage of the loan. &lt;null&gt; implies that the stage will be calculated using the stage map</t>
  </si>
  <si>
    <t>&lt;string&gt;</t>
  </si>
  <si>
    <t>&lt;int&gt;</t>
  </si>
  <si>
    <t>&lt;float&gt;</t>
  </si>
  <si>
    <t>The contractual payment due (principal &amp; interest).
For interest only loans it should be equal to the interest due.</t>
  </si>
  <si>
    <t>watchlist</t>
  </si>
  <si>
    <t>remaining_life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</si>
</sst>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0">
    <dxf>
      <numFmt numFmtId="1" formatCode="0"/>
    </dxf>
    <dxf>
      <numFmt numFmtId="2" formatCode="0.00"/>
    </dxf>
    <dxf>
      <numFmt numFmtId="19" formatCode="dd/mm/yyyy"/>
    </dxf>
    <dxf>
      <numFmt numFmtId="1" formatCode="0"/>
    </dxf>
    <dxf>
      <numFmt numFmtId="2" formatCode="0.00"/>
    </dxf>
    <dxf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21" totalsRowShown="0">
  <autoFilter ref="A1:V121" xr:uid="{00000000-0009-0000-0100-000001000000}"/>
  <tableColumns count="22">
    <tableColumn id="1" xr3:uid="{00000000-0010-0000-0000-000001000000}" name="reporting_date" dataDxfId="9"/>
    <tableColumn id="2" xr3:uid="{00000000-0010-0000-0000-000002000000}" name="contract_id"/>
    <tableColumn id="3" xr3:uid="{00000000-0010-0000-0000-000003000000}" name="segment_id"/>
    <tableColumn id="4" xr3:uid="{00000000-0010-0000-0000-000004000000}" name="origination_date" dataDxfId="8"/>
    <tableColumn id="5" xr3:uid="{00000000-0010-0000-0000-000005000000}" name="outstanding_balance"/>
    <tableColumn id="19" xr3:uid="{00000000-0010-0000-0000-000013000000}" name="limit" dataDxfId="7">
      <calculatedColumnFormula>Table1[[#This Row],[outstanding_balance]]</calculatedColumnFormula>
    </tableColumn>
    <tableColumn id="6" xr3:uid="{00000000-0010-0000-0000-000006000000}" name="baloon"/>
    <tableColumn id="7" xr3:uid="{00000000-0010-0000-0000-000007000000}" name="term"/>
    <tableColumn id="8" xr3:uid="{00000000-0010-0000-0000-000008000000}" name="contractual_freq"/>
    <tableColumn id="9" xr3:uid="{00000000-0010-0000-0000-000009000000}" name="interest_rate_type"/>
    <tableColumn id="10" xr3:uid="{00000000-0010-0000-0000-00000A000000}" name="interest_rate_freq"/>
    <tableColumn id="20" xr3:uid="{00000000-0010-0000-0000-000014000000}" name="fixed_rate" dataDxfId="6">
      <calculatedColumnFormula>Table1[[#This Row],[spread]]</calculatedColumnFormula>
    </tableColumn>
    <tableColumn id="11" xr3:uid="{00000000-0010-0000-0000-00000B000000}" name="spread"/>
    <tableColumn id="12" xr3:uid="{00000000-0010-0000-0000-00000C000000}" name="ltv" dataDxfId="5"/>
    <tableColumn id="13" xr3:uid="{00000000-0010-0000-0000-00000D000000}" name="current_arrears"/>
    <tableColumn id="14" xr3:uid="{00000000-0010-0000-0000-00000E000000}" name="contractual_payment" dataDxfId="4">
      <calculatedColumnFormula>-PMT(M2/K2,DATEDIF(D2,Q2,"y")*I2,E2,-G2,0)</calculatedColumnFormula>
    </tableColumn>
    <tableColumn id="15" xr3:uid="{00000000-0010-0000-0000-00000F000000}" name="maturity_date" dataDxfId="2">
      <calculatedColumnFormula>EOMONTH(D2,H2)</calculatedColumnFormula>
    </tableColumn>
    <tableColumn id="22" xr3:uid="{839146DB-6DF9-42EE-8D52-721111993876}" name="remaining_life" dataDxfId="0">
      <calculatedColumnFormula>DATEDIF(Table1[[#This Row],[reporting_date]],Table1[[#This Row],[maturity_date]],"m")</calculatedColumnFormula>
    </tableColumn>
    <tableColumn id="16" xr3:uid="{00000000-0010-0000-0000-000010000000}" name="collateral_value" dataDxfId="1">
      <calculatedColumnFormula>IF(ISNA(Table1[[#This Row],[ltv]]),0,Table1[[#This Row],[outstanding_balance]]/Table1[[#This Row],[ltv]])</calculatedColumnFormula>
    </tableColumn>
    <tableColumn id="17" xr3:uid="{00000000-0010-0000-0000-000011000000}" name="origination_rating"/>
    <tableColumn id="18" xr3:uid="{00000000-0010-0000-0000-000012000000}" name="current_rating">
      <calculatedColumnFormula>T2</calculatedColumnFormula>
    </tableColumn>
    <tableColumn id="21" xr3:uid="{00000000-0010-0000-0000-000015000000}" name="watchlist" data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1"/>
  <sheetViews>
    <sheetView tabSelected="1" topLeftCell="I1" workbookViewId="0">
      <selection activeCell="R2" sqref="R2"/>
    </sheetView>
  </sheetViews>
  <sheetFormatPr defaultRowHeight="15" x14ac:dyDescent="0.25"/>
  <cols>
    <col min="1" max="1" width="16.42578125" customWidth="1"/>
    <col min="2" max="2" width="13" customWidth="1"/>
    <col min="3" max="3" width="13.5703125" customWidth="1"/>
    <col min="4" max="4" width="17.85546875" customWidth="1"/>
    <col min="5" max="6" width="21.5703125" customWidth="1"/>
    <col min="7" max="8" width="19.7109375" customWidth="1"/>
    <col min="9" max="9" width="20" customWidth="1"/>
    <col min="10" max="10" width="19.7109375" customWidth="1"/>
    <col min="11" max="12" width="19.42578125" customWidth="1"/>
    <col min="13" max="13" width="9.140625" customWidth="1"/>
    <col min="14" max="14" width="15.140625" customWidth="1"/>
    <col min="15" max="15" width="16.7109375" customWidth="1"/>
    <col min="16" max="16" width="21.85546875" customWidth="1"/>
    <col min="17" max="18" width="15.7109375" customWidth="1"/>
    <col min="19" max="19" width="17.28515625" style="2" customWidth="1"/>
    <col min="20" max="20" width="19" customWidth="1"/>
    <col min="21" max="21" width="15.7109375" customWidth="1"/>
    <col min="22" max="22" width="9.140625" style="4"/>
  </cols>
  <sheetData>
    <row r="1" spans="1:22" x14ac:dyDescent="0.25">
      <c r="A1" t="s">
        <v>8</v>
      </c>
      <c r="B1" t="s">
        <v>11</v>
      </c>
      <c r="C1" t="s">
        <v>15</v>
      </c>
      <c r="D1" t="s">
        <v>6</v>
      </c>
      <c r="E1" t="s">
        <v>0</v>
      </c>
      <c r="F1" t="s">
        <v>20</v>
      </c>
      <c r="G1" t="s">
        <v>17</v>
      </c>
      <c r="H1" t="s">
        <v>18</v>
      </c>
      <c r="I1" t="s">
        <v>12</v>
      </c>
      <c r="J1" t="s">
        <v>3</v>
      </c>
      <c r="K1" t="s">
        <v>4</v>
      </c>
      <c r="L1" t="s">
        <v>21</v>
      </c>
      <c r="M1" t="s">
        <v>5</v>
      </c>
      <c r="N1" t="s">
        <v>16</v>
      </c>
      <c r="O1" t="s">
        <v>1</v>
      </c>
      <c r="P1" t="s">
        <v>2</v>
      </c>
      <c r="Q1" t="s">
        <v>7</v>
      </c>
      <c r="R1" t="s">
        <v>51</v>
      </c>
      <c r="S1" s="2" t="s">
        <v>9</v>
      </c>
      <c r="T1" t="s">
        <v>13</v>
      </c>
      <c r="U1" t="s">
        <v>14</v>
      </c>
      <c r="V1" s="4" t="s">
        <v>50</v>
      </c>
    </row>
    <row r="2" spans="1:22" x14ac:dyDescent="0.25">
      <c r="A2" s="1">
        <v>43861</v>
      </c>
      <c r="B2">
        <v>1</v>
      </c>
      <c r="C2">
        <v>1</v>
      </c>
      <c r="D2" s="1">
        <v>43831</v>
      </c>
      <c r="E2">
        <v>100</v>
      </c>
      <c r="F2">
        <f>Table1[[#This Row],[outstanding_balance]]</f>
        <v>100</v>
      </c>
      <c r="G2">
        <v>0</v>
      </c>
      <c r="H2">
        <v>60</v>
      </c>
      <c r="I2">
        <v>12</v>
      </c>
      <c r="J2" t="s">
        <v>10</v>
      </c>
      <c r="K2">
        <v>12</v>
      </c>
      <c r="L2">
        <f>Table1[[#This Row],[spread]]</f>
        <v>0.05</v>
      </c>
      <c r="M2">
        <v>0.05</v>
      </c>
      <c r="N2" s="3" t="e">
        <f>NA()</f>
        <v>#N/A</v>
      </c>
      <c r="O2">
        <v>0</v>
      </c>
      <c r="P2" s="2">
        <f t="shared" ref="P2" si="0">-PMT(M2/K2,DATEDIF(D2,Q2,"y")*I2,E2,-G2,0)</f>
        <v>1.8871233644010934</v>
      </c>
      <c r="Q2" s="1">
        <f t="shared" ref="Q2" si="1">EOMONTH(D2,H2)</f>
        <v>45688</v>
      </c>
      <c r="R2" s="4">
        <f>DATEDIF(Table1[[#This Row],[reporting_date]],Table1[[#This Row],[maturity_date]],"m")</f>
        <v>60</v>
      </c>
      <c r="S2" s="2">
        <f>IF(ISNA(Table1[[#This Row],[ltv]]),0,Table1[[#This Row],[outstanding_balance]]/Table1[[#This Row],[ltv]])</f>
        <v>0</v>
      </c>
      <c r="T2">
        <v>0</v>
      </c>
      <c r="U2">
        <f t="shared" ref="U2:U12" si="2">T2</f>
        <v>0</v>
      </c>
      <c r="V2" s="4">
        <v>1</v>
      </c>
    </row>
    <row r="3" spans="1:22" x14ac:dyDescent="0.25">
      <c r="A3" s="1">
        <v>43861</v>
      </c>
      <c r="B3">
        <v>2</v>
      </c>
      <c r="C3">
        <v>1</v>
      </c>
      <c r="D3" s="1">
        <v>43831</v>
      </c>
      <c r="E3">
        <v>100</v>
      </c>
      <c r="F3">
        <f>Table1[[#This Row],[outstanding_balance]]</f>
        <v>100</v>
      </c>
      <c r="G3">
        <v>100</v>
      </c>
      <c r="H3">
        <v>60</v>
      </c>
      <c r="I3">
        <v>12</v>
      </c>
      <c r="J3" t="s">
        <v>10</v>
      </c>
      <c r="K3">
        <v>12</v>
      </c>
      <c r="L3">
        <f>Table1[[#This Row],[spread]]</f>
        <v>0.05</v>
      </c>
      <c r="M3">
        <v>0.05</v>
      </c>
      <c r="N3" s="3" t="e">
        <f>NA()</f>
        <v>#N/A</v>
      </c>
      <c r="O3">
        <v>0</v>
      </c>
      <c r="P3" s="2">
        <f t="shared" ref="P3:P7" si="3">-PMT(M3/K3,DATEDIF(D3,Q3,"y")*I3,E3,-G3,0)</f>
        <v>0.41666666666666669</v>
      </c>
      <c r="Q3" s="1">
        <f t="shared" ref="Q3:Q7" si="4">EOMONTH(D3,H3)</f>
        <v>45688</v>
      </c>
      <c r="R3" s="4">
        <f>DATEDIF(Table1[[#This Row],[reporting_date]],Table1[[#This Row],[maturity_date]],"m")</f>
        <v>60</v>
      </c>
      <c r="S3" s="2">
        <f>IF(ISNA(Table1[[#This Row],[ltv]]),0,Table1[[#This Row],[outstanding_balance]]/Table1[[#This Row],[ltv]])</f>
        <v>0</v>
      </c>
      <c r="T3">
        <v>0</v>
      </c>
      <c r="U3">
        <f t="shared" si="2"/>
        <v>0</v>
      </c>
      <c r="V3" s="4">
        <v>2</v>
      </c>
    </row>
    <row r="4" spans="1:22" x14ac:dyDescent="0.25">
      <c r="A4" s="1">
        <v>43861</v>
      </c>
      <c r="B4">
        <v>3</v>
      </c>
      <c r="C4">
        <v>1</v>
      </c>
      <c r="D4" s="1">
        <v>43831</v>
      </c>
      <c r="E4">
        <v>100</v>
      </c>
      <c r="F4">
        <f>Table1[[#This Row],[outstanding_balance]]</f>
        <v>100</v>
      </c>
      <c r="G4">
        <v>0</v>
      </c>
      <c r="H4">
        <v>12</v>
      </c>
      <c r="I4">
        <v>12</v>
      </c>
      <c r="J4" t="s">
        <v>10</v>
      </c>
      <c r="K4">
        <v>12</v>
      </c>
      <c r="L4">
        <f>Table1[[#This Row],[spread]]</f>
        <v>0.05</v>
      </c>
      <c r="M4">
        <v>0.05</v>
      </c>
      <c r="N4" s="3" t="e">
        <f>NA()</f>
        <v>#N/A</v>
      </c>
      <c r="O4">
        <v>0</v>
      </c>
      <c r="P4" s="2">
        <f t="shared" si="3"/>
        <v>8.5607481788467137</v>
      </c>
      <c r="Q4" s="1">
        <f t="shared" si="4"/>
        <v>44227</v>
      </c>
      <c r="R4" s="4">
        <f>DATEDIF(Table1[[#This Row],[reporting_date]],Table1[[#This Row],[maturity_date]],"m")</f>
        <v>12</v>
      </c>
      <c r="S4" s="2">
        <f>IF(ISNA(Table1[[#This Row],[ltv]]),0,Table1[[#This Row],[outstanding_balance]]/Table1[[#This Row],[ltv]])</f>
        <v>0</v>
      </c>
      <c r="T4">
        <v>0</v>
      </c>
      <c r="U4">
        <f t="shared" si="2"/>
        <v>0</v>
      </c>
      <c r="V4" s="4">
        <v>3</v>
      </c>
    </row>
    <row r="5" spans="1:22" x14ac:dyDescent="0.25">
      <c r="A5" s="1">
        <v>43861</v>
      </c>
      <c r="B5">
        <v>4</v>
      </c>
      <c r="C5">
        <v>1</v>
      </c>
      <c r="D5" s="1">
        <v>43831</v>
      </c>
      <c r="E5">
        <v>100</v>
      </c>
      <c r="F5">
        <f>Table1[[#This Row],[outstanding_balance]]</f>
        <v>100</v>
      </c>
      <c r="G5">
        <v>0</v>
      </c>
      <c r="H5">
        <v>60</v>
      </c>
      <c r="I5">
        <v>4</v>
      </c>
      <c r="J5" t="s">
        <v>10</v>
      </c>
      <c r="K5">
        <v>12</v>
      </c>
      <c r="L5">
        <f>Table1[[#This Row],[spread]]</f>
        <v>0.05</v>
      </c>
      <c r="M5">
        <v>0.05</v>
      </c>
      <c r="N5" s="3" t="e">
        <f>NA()</f>
        <v>#N/A</v>
      </c>
      <c r="O5">
        <v>0</v>
      </c>
      <c r="P5" s="2">
        <f t="shared" si="3"/>
        <v>5.2216299555219434</v>
      </c>
      <c r="Q5" s="1">
        <f t="shared" si="4"/>
        <v>45688</v>
      </c>
      <c r="R5" s="4">
        <f>DATEDIF(Table1[[#This Row],[reporting_date]],Table1[[#This Row],[maturity_date]],"m")</f>
        <v>60</v>
      </c>
      <c r="S5" s="2">
        <f>IF(ISNA(Table1[[#This Row],[ltv]]),0,Table1[[#This Row],[outstanding_balance]]/Table1[[#This Row],[ltv]])</f>
        <v>0</v>
      </c>
      <c r="T5">
        <v>0</v>
      </c>
      <c r="U5">
        <f t="shared" si="2"/>
        <v>0</v>
      </c>
    </row>
    <row r="6" spans="1:22" x14ac:dyDescent="0.25">
      <c r="A6" s="1">
        <v>43861</v>
      </c>
      <c r="B6">
        <v>5</v>
      </c>
      <c r="C6">
        <v>1</v>
      </c>
      <c r="D6" s="1">
        <v>43831</v>
      </c>
      <c r="E6">
        <v>100</v>
      </c>
      <c r="F6">
        <f>Table1[[#This Row],[outstanding_balance]]</f>
        <v>100</v>
      </c>
      <c r="G6">
        <v>0</v>
      </c>
      <c r="H6">
        <v>60</v>
      </c>
      <c r="I6">
        <v>12</v>
      </c>
      <c r="J6" t="s">
        <v>19</v>
      </c>
      <c r="K6">
        <v>12</v>
      </c>
      <c r="L6">
        <f>Table1[[#This Row],[spread]]</f>
        <v>0.05</v>
      </c>
      <c r="M6">
        <v>0.05</v>
      </c>
      <c r="N6" s="3" t="e">
        <f>NA()</f>
        <v>#N/A</v>
      </c>
      <c r="O6">
        <v>0</v>
      </c>
      <c r="P6" s="2">
        <f t="shared" si="3"/>
        <v>1.8871233644010934</v>
      </c>
      <c r="Q6" s="1">
        <f t="shared" si="4"/>
        <v>45688</v>
      </c>
      <c r="R6" s="4">
        <f>DATEDIF(Table1[[#This Row],[reporting_date]],Table1[[#This Row],[maturity_date]],"m")</f>
        <v>60</v>
      </c>
      <c r="S6" s="2">
        <f>IF(ISNA(Table1[[#This Row],[ltv]]),0,Table1[[#This Row],[outstanding_balance]]/Table1[[#This Row],[ltv]])</f>
        <v>0</v>
      </c>
      <c r="T6">
        <v>0</v>
      </c>
      <c r="U6">
        <f t="shared" si="2"/>
        <v>0</v>
      </c>
    </row>
    <row r="7" spans="1:22" x14ac:dyDescent="0.25">
      <c r="A7" s="1">
        <v>43861</v>
      </c>
      <c r="B7">
        <v>6</v>
      </c>
      <c r="C7">
        <v>1</v>
      </c>
      <c r="D7" s="1">
        <v>43831</v>
      </c>
      <c r="E7">
        <v>100</v>
      </c>
      <c r="F7">
        <f>Table1[[#This Row],[outstanding_balance]]</f>
        <v>100</v>
      </c>
      <c r="G7">
        <v>0</v>
      </c>
      <c r="H7">
        <v>60</v>
      </c>
      <c r="I7">
        <v>12</v>
      </c>
      <c r="J7" t="s">
        <v>10</v>
      </c>
      <c r="K7">
        <v>12</v>
      </c>
      <c r="L7">
        <f>Table1[[#This Row],[spread]]</f>
        <v>0.05</v>
      </c>
      <c r="M7">
        <v>0.05</v>
      </c>
      <c r="N7" s="3">
        <v>0.7</v>
      </c>
      <c r="O7">
        <v>0</v>
      </c>
      <c r="P7" s="2">
        <f t="shared" si="3"/>
        <v>1.8871233644010934</v>
      </c>
      <c r="Q7" s="1">
        <f t="shared" si="4"/>
        <v>45688</v>
      </c>
      <c r="R7" s="4">
        <f>DATEDIF(Table1[[#This Row],[reporting_date]],Table1[[#This Row],[maturity_date]],"m")</f>
        <v>60</v>
      </c>
      <c r="S7" s="2">
        <f>IF(ISNA(Table1[[#This Row],[ltv]]),0,Table1[[#This Row],[outstanding_balance]]/Table1[[#This Row],[ltv]])</f>
        <v>142.85714285714286</v>
      </c>
      <c r="T7">
        <v>0</v>
      </c>
      <c r="U7">
        <f t="shared" si="2"/>
        <v>0</v>
      </c>
    </row>
    <row r="8" spans="1:22" x14ac:dyDescent="0.25">
      <c r="A8" s="1">
        <v>43861</v>
      </c>
      <c r="B8">
        <v>7</v>
      </c>
      <c r="C8">
        <v>1</v>
      </c>
      <c r="D8" s="1">
        <v>43831</v>
      </c>
      <c r="E8">
        <v>100</v>
      </c>
      <c r="F8">
        <f>Table1[[#This Row],[outstanding_balance]]</f>
        <v>100</v>
      </c>
      <c r="G8">
        <v>0</v>
      </c>
      <c r="H8">
        <v>60</v>
      </c>
      <c r="I8">
        <v>12</v>
      </c>
      <c r="J8" t="s">
        <v>10</v>
      </c>
      <c r="K8">
        <v>12</v>
      </c>
      <c r="L8">
        <f>Table1[[#This Row],[spread]]</f>
        <v>0.05</v>
      </c>
      <c r="M8">
        <v>0.05</v>
      </c>
      <c r="N8" s="3">
        <v>1</v>
      </c>
      <c r="O8">
        <v>0</v>
      </c>
      <c r="P8" s="2">
        <f t="shared" ref="P8" si="5">-PMT(M8/K8,DATEDIF(D8,Q8,"y")*I8,E8,-G8,0)</f>
        <v>1.8871233644010934</v>
      </c>
      <c r="Q8" s="1">
        <f t="shared" ref="Q8" si="6">EOMONTH(D8,H8)</f>
        <v>45688</v>
      </c>
      <c r="R8" s="4">
        <f>DATEDIF(Table1[[#This Row],[reporting_date]],Table1[[#This Row],[maturity_date]],"m")</f>
        <v>60</v>
      </c>
      <c r="S8" s="2">
        <f>IF(ISNA(Table1[[#This Row],[ltv]]),0,Table1[[#This Row],[outstanding_balance]]/Table1[[#This Row],[ltv]])</f>
        <v>100</v>
      </c>
      <c r="T8">
        <v>0</v>
      </c>
      <c r="U8">
        <f t="shared" si="2"/>
        <v>0</v>
      </c>
    </row>
    <row r="9" spans="1:22" x14ac:dyDescent="0.25">
      <c r="A9" s="1">
        <v>43861</v>
      </c>
      <c r="B9">
        <v>8</v>
      </c>
      <c r="C9">
        <v>1</v>
      </c>
      <c r="D9" s="1">
        <v>43831</v>
      </c>
      <c r="E9">
        <v>100</v>
      </c>
      <c r="F9">
        <f>Table1[[#This Row],[outstanding_balance]]</f>
        <v>100</v>
      </c>
      <c r="G9">
        <v>0</v>
      </c>
      <c r="H9">
        <v>60</v>
      </c>
      <c r="I9">
        <v>12</v>
      </c>
      <c r="J9" t="s">
        <v>10</v>
      </c>
      <c r="K9">
        <v>12</v>
      </c>
      <c r="L9">
        <f>Table1[[#This Row],[spread]]</f>
        <v>0.05</v>
      </c>
      <c r="M9">
        <v>0.05</v>
      </c>
      <c r="N9" s="3">
        <v>1.5</v>
      </c>
      <c r="O9">
        <v>0</v>
      </c>
      <c r="P9" s="2">
        <f t="shared" ref="P9:P10" si="7">-PMT(M9/K9,DATEDIF(D9,Q9,"y")*I9,E9,-G9,0)</f>
        <v>1.8871233644010934</v>
      </c>
      <c r="Q9" s="1">
        <f t="shared" ref="Q9:Q10" si="8">EOMONTH(D9,H9)</f>
        <v>45688</v>
      </c>
      <c r="R9" s="4">
        <f>DATEDIF(Table1[[#This Row],[reporting_date]],Table1[[#This Row],[maturity_date]],"m")</f>
        <v>60</v>
      </c>
      <c r="S9" s="2">
        <f>IF(ISNA(Table1[[#This Row],[ltv]]),0,Table1[[#This Row],[outstanding_balance]]/Table1[[#This Row],[ltv]])</f>
        <v>66.666666666666671</v>
      </c>
      <c r="T9">
        <v>0</v>
      </c>
      <c r="U9">
        <f t="shared" si="2"/>
        <v>0</v>
      </c>
    </row>
    <row r="10" spans="1:22" x14ac:dyDescent="0.25">
      <c r="A10" s="1">
        <v>43861</v>
      </c>
      <c r="B10">
        <v>9</v>
      </c>
      <c r="C10">
        <v>1</v>
      </c>
      <c r="D10" s="1">
        <v>43831</v>
      </c>
      <c r="E10">
        <v>100</v>
      </c>
      <c r="F10">
        <f>Table1[[#This Row],[outstanding_balance]]</f>
        <v>100</v>
      </c>
      <c r="G10">
        <v>0</v>
      </c>
      <c r="H10">
        <v>60</v>
      </c>
      <c r="I10">
        <v>12</v>
      </c>
      <c r="J10" t="s">
        <v>10</v>
      </c>
      <c r="K10">
        <v>12</v>
      </c>
      <c r="L10">
        <f>Table1[[#This Row],[spread]]</f>
        <v>0.05</v>
      </c>
      <c r="M10">
        <v>0.05</v>
      </c>
      <c r="N10" s="3" t="e">
        <f>NA()</f>
        <v>#N/A</v>
      </c>
      <c r="O10">
        <v>0</v>
      </c>
      <c r="P10" s="2">
        <f t="shared" si="7"/>
        <v>1.8871233644010934</v>
      </c>
      <c r="Q10" s="1">
        <f t="shared" si="8"/>
        <v>45688</v>
      </c>
      <c r="R10" s="4">
        <f>DATEDIF(Table1[[#This Row],[reporting_date]],Table1[[#This Row],[maturity_date]],"m")</f>
        <v>60</v>
      </c>
      <c r="S10" s="2">
        <f>IF(ISNA(Table1[[#This Row],[ltv]]),0,Table1[[#This Row],[outstanding_balance]]/Table1[[#This Row],[ltv]])</f>
        <v>0</v>
      </c>
      <c r="T10">
        <v>1</v>
      </c>
      <c r="U10">
        <f t="shared" si="2"/>
        <v>1</v>
      </c>
    </row>
    <row r="11" spans="1:22" x14ac:dyDescent="0.25">
      <c r="A11" s="1">
        <v>43861</v>
      </c>
      <c r="B11">
        <v>10</v>
      </c>
      <c r="C11">
        <v>1</v>
      </c>
      <c r="D11" s="1">
        <v>43831</v>
      </c>
      <c r="E11">
        <v>100</v>
      </c>
      <c r="F11">
        <f>Table1[[#This Row],[outstanding_balance]]</f>
        <v>100</v>
      </c>
      <c r="G11">
        <v>0</v>
      </c>
      <c r="H11">
        <v>60</v>
      </c>
      <c r="I11">
        <v>12</v>
      </c>
      <c r="J11" t="s">
        <v>10</v>
      </c>
      <c r="K11">
        <v>12</v>
      </c>
      <c r="L11">
        <f>Table1[[#This Row],[spread]]</f>
        <v>0.05</v>
      </c>
      <c r="M11">
        <v>0.05</v>
      </c>
      <c r="N11" s="3" t="e">
        <f>NA()</f>
        <v>#N/A</v>
      </c>
      <c r="O11">
        <v>0</v>
      </c>
      <c r="P11" s="2">
        <f t="shared" ref="P11" si="9">-PMT(M11/K11,DATEDIF(D11,Q11,"y")*I11,E11,-G11,0)</f>
        <v>1.8871233644010934</v>
      </c>
      <c r="Q11" s="1">
        <f t="shared" ref="Q11" si="10">EOMONTH(D11,H11)</f>
        <v>45688</v>
      </c>
      <c r="R11" s="4">
        <f>DATEDIF(Table1[[#This Row],[reporting_date]],Table1[[#This Row],[maturity_date]],"m")</f>
        <v>60</v>
      </c>
      <c r="S11" s="2">
        <f>IF(ISNA(Table1[[#This Row],[ltv]]),0,Table1[[#This Row],[outstanding_balance]]/Table1[[#This Row],[ltv]])</f>
        <v>0</v>
      </c>
      <c r="T11">
        <v>2</v>
      </c>
      <c r="U11">
        <f t="shared" si="2"/>
        <v>2</v>
      </c>
    </row>
    <row r="12" spans="1:22" x14ac:dyDescent="0.25">
      <c r="A12" s="1">
        <v>43861</v>
      </c>
      <c r="B12">
        <v>11</v>
      </c>
      <c r="C12">
        <v>1</v>
      </c>
      <c r="D12" s="1">
        <v>43831</v>
      </c>
      <c r="E12">
        <v>100</v>
      </c>
      <c r="F12">
        <f>Table1[[#This Row],[outstanding_balance]]</f>
        <v>100</v>
      </c>
      <c r="G12">
        <v>0</v>
      </c>
      <c r="H12">
        <v>60</v>
      </c>
      <c r="I12">
        <v>12</v>
      </c>
      <c r="J12" t="s">
        <v>10</v>
      </c>
      <c r="K12">
        <v>12</v>
      </c>
      <c r="L12">
        <f>Table1[[#This Row],[spread]]</f>
        <v>0.05</v>
      </c>
      <c r="M12">
        <v>0.05</v>
      </c>
      <c r="N12" s="3" t="e">
        <f>NA()</f>
        <v>#N/A</v>
      </c>
      <c r="O12">
        <v>0</v>
      </c>
      <c r="P12" s="2">
        <f t="shared" ref="P12:P13" si="11">-PMT(M12/K12,DATEDIF(D12,Q12,"y")*I12,E12,-G12,0)</f>
        <v>1.8871233644010934</v>
      </c>
      <c r="Q12" s="1">
        <f t="shared" ref="Q12:Q13" si="12">EOMONTH(D12,H12)</f>
        <v>45688</v>
      </c>
      <c r="R12" s="4">
        <f>DATEDIF(Table1[[#This Row],[reporting_date]],Table1[[#This Row],[maturity_date]],"m")</f>
        <v>60</v>
      </c>
      <c r="S12" s="2">
        <f>IF(ISNA(Table1[[#This Row],[ltv]]),0,Table1[[#This Row],[outstanding_balance]]/Table1[[#This Row],[ltv]])</f>
        <v>0</v>
      </c>
      <c r="T12">
        <v>3</v>
      </c>
      <c r="U12">
        <f t="shared" si="2"/>
        <v>3</v>
      </c>
    </row>
    <row r="13" spans="1:22" x14ac:dyDescent="0.25">
      <c r="A13" s="1">
        <v>43861</v>
      </c>
      <c r="B13">
        <v>12</v>
      </c>
      <c r="C13">
        <v>1</v>
      </c>
      <c r="D13" s="1">
        <v>43831</v>
      </c>
      <c r="E13">
        <v>100</v>
      </c>
      <c r="F13">
        <f>Table1[[#This Row],[outstanding_balance]]</f>
        <v>100</v>
      </c>
      <c r="G13">
        <v>0</v>
      </c>
      <c r="H13">
        <v>60</v>
      </c>
      <c r="I13">
        <v>12</v>
      </c>
      <c r="J13" t="s">
        <v>10</v>
      </c>
      <c r="K13">
        <v>12</v>
      </c>
      <c r="L13">
        <f>Table1[[#This Row],[spread]]</f>
        <v>0.05</v>
      </c>
      <c r="M13">
        <v>0.05</v>
      </c>
      <c r="N13" s="3" t="e">
        <f>NA()</f>
        <v>#N/A</v>
      </c>
      <c r="O13">
        <v>2</v>
      </c>
      <c r="P13" s="2">
        <f t="shared" si="11"/>
        <v>1.8871233644010934</v>
      </c>
      <c r="Q13" s="1">
        <f t="shared" si="12"/>
        <v>45688</v>
      </c>
      <c r="R13" s="4">
        <f>DATEDIF(Table1[[#This Row],[reporting_date]],Table1[[#This Row],[maturity_date]],"m")</f>
        <v>60</v>
      </c>
      <c r="S13" s="2">
        <f>IF(ISNA(Table1[[#This Row],[ltv]]),0,Table1[[#This Row],[outstanding_balance]]/Table1[[#This Row],[ltv]])</f>
        <v>0</v>
      </c>
      <c r="T13">
        <v>0</v>
      </c>
      <c r="U13">
        <v>1</v>
      </c>
    </row>
    <row r="14" spans="1:22" x14ac:dyDescent="0.25">
      <c r="A14" s="1">
        <v>43861</v>
      </c>
      <c r="B14">
        <v>13</v>
      </c>
      <c r="C14">
        <v>1</v>
      </c>
      <c r="D14" s="1">
        <v>43831</v>
      </c>
      <c r="E14">
        <v>100</v>
      </c>
      <c r="F14">
        <f>Table1[[#This Row],[outstanding_balance]]</f>
        <v>100</v>
      </c>
      <c r="G14">
        <v>0</v>
      </c>
      <c r="H14">
        <v>60</v>
      </c>
      <c r="I14">
        <v>12</v>
      </c>
      <c r="J14" t="s">
        <v>10</v>
      </c>
      <c r="K14">
        <v>12</v>
      </c>
      <c r="L14">
        <f>Table1[[#This Row],[spread]]</f>
        <v>0.05</v>
      </c>
      <c r="M14">
        <v>0.05</v>
      </c>
      <c r="N14" s="3" t="e">
        <f>NA()</f>
        <v>#N/A</v>
      </c>
      <c r="O14">
        <v>2</v>
      </c>
      <c r="P14" s="2">
        <f t="shared" ref="P14" si="13">-PMT(M14/K14,DATEDIF(D14,Q14,"y")*I14,E14,-G14,0)</f>
        <v>1.8871233644010934</v>
      </c>
      <c r="Q14" s="1">
        <f t="shared" ref="Q14" si="14">EOMONTH(D14,H14)</f>
        <v>45688</v>
      </c>
      <c r="R14" s="4">
        <f>DATEDIF(Table1[[#This Row],[reporting_date]],Table1[[#This Row],[maturity_date]],"m")</f>
        <v>60</v>
      </c>
      <c r="S14" s="2">
        <f>IF(ISNA(Table1[[#This Row],[ltv]]),0,Table1[[#This Row],[outstanding_balance]]/Table1[[#This Row],[ltv]])</f>
        <v>0</v>
      </c>
      <c r="T14">
        <v>0</v>
      </c>
      <c r="U14">
        <v>2</v>
      </c>
    </row>
    <row r="15" spans="1:22" x14ac:dyDescent="0.25">
      <c r="A15" s="1">
        <v>43861</v>
      </c>
      <c r="B15">
        <v>14</v>
      </c>
      <c r="C15">
        <v>1</v>
      </c>
      <c r="D15" s="1">
        <v>43831</v>
      </c>
      <c r="E15">
        <v>100</v>
      </c>
      <c r="F15">
        <f>Table1[[#This Row],[outstanding_balance]]</f>
        <v>100</v>
      </c>
      <c r="G15">
        <v>0</v>
      </c>
      <c r="H15">
        <v>60</v>
      </c>
      <c r="I15">
        <v>12</v>
      </c>
      <c r="J15" t="s">
        <v>10</v>
      </c>
      <c r="K15">
        <v>12</v>
      </c>
      <c r="L15">
        <f>Table1[[#This Row],[spread]]</f>
        <v>0.05</v>
      </c>
      <c r="M15">
        <v>0.05</v>
      </c>
      <c r="N15" s="3" t="e">
        <f>NA()</f>
        <v>#N/A</v>
      </c>
      <c r="O15">
        <v>2</v>
      </c>
      <c r="P15" s="2">
        <f t="shared" ref="P15" si="15">-PMT(M15/K15,DATEDIF(D15,Q15,"y")*I15,E15,-G15,0)</f>
        <v>1.8871233644010934</v>
      </c>
      <c r="Q15" s="1">
        <f t="shared" ref="Q15" si="16">EOMONTH(D15,H15)</f>
        <v>45688</v>
      </c>
      <c r="R15" s="4">
        <f>DATEDIF(Table1[[#This Row],[reporting_date]],Table1[[#This Row],[maturity_date]],"m")</f>
        <v>60</v>
      </c>
      <c r="S15" s="2">
        <f>IF(ISNA(Table1[[#This Row],[ltv]]),0,Table1[[#This Row],[outstanding_balance]]/Table1[[#This Row],[ltv]])</f>
        <v>0</v>
      </c>
      <c r="T15">
        <v>0</v>
      </c>
      <c r="U15">
        <v>3</v>
      </c>
    </row>
    <row r="16" spans="1:22" x14ac:dyDescent="0.25">
      <c r="A16" s="1">
        <v>43861</v>
      </c>
      <c r="B16">
        <v>15</v>
      </c>
      <c r="C16">
        <v>1</v>
      </c>
      <c r="D16" s="1">
        <v>43831</v>
      </c>
      <c r="E16">
        <v>100</v>
      </c>
      <c r="F16">
        <f>Table1[[#This Row],[outstanding_balance]]</f>
        <v>100</v>
      </c>
      <c r="G16">
        <v>0</v>
      </c>
      <c r="H16">
        <v>60</v>
      </c>
      <c r="I16">
        <v>12</v>
      </c>
      <c r="J16" t="s">
        <v>10</v>
      </c>
      <c r="K16">
        <v>12</v>
      </c>
      <c r="L16">
        <f>Table1[[#This Row],[spread]]</f>
        <v>0.05</v>
      </c>
      <c r="M16">
        <v>0.05</v>
      </c>
      <c r="N16" s="3" t="e">
        <f>NA()</f>
        <v>#N/A</v>
      </c>
      <c r="O16">
        <v>2</v>
      </c>
      <c r="P16" s="2">
        <f t="shared" ref="P16:P30" si="17">-PMT(M16/K16,DATEDIF(D16,Q16,"y")*I16,E16,-G16,0)</f>
        <v>1.8871233644010934</v>
      </c>
      <c r="Q16" s="1">
        <f t="shared" ref="Q16:Q30" si="18">EOMONTH(D16,H16)</f>
        <v>45688</v>
      </c>
      <c r="R16" s="4">
        <f>DATEDIF(Table1[[#This Row],[reporting_date]],Table1[[#This Row],[maturity_date]],"m")</f>
        <v>60</v>
      </c>
      <c r="S16" s="2">
        <f>IF(ISNA(Table1[[#This Row],[ltv]]),0,Table1[[#This Row],[outstanding_balance]]/Table1[[#This Row],[ltv]])</f>
        <v>0</v>
      </c>
      <c r="T16">
        <v>0</v>
      </c>
      <c r="U16">
        <v>4</v>
      </c>
    </row>
    <row r="17" spans="1:21" x14ac:dyDescent="0.25">
      <c r="A17" s="1">
        <v>43861</v>
      </c>
      <c r="B17">
        <v>16</v>
      </c>
      <c r="C17">
        <v>2</v>
      </c>
      <c r="D17" s="1">
        <v>43831</v>
      </c>
      <c r="E17">
        <v>100</v>
      </c>
      <c r="F17">
        <f>Table1[[#This Row],[outstanding_balance]]</f>
        <v>100</v>
      </c>
      <c r="G17">
        <v>0</v>
      </c>
      <c r="H17">
        <v>60</v>
      </c>
      <c r="I17">
        <v>12</v>
      </c>
      <c r="J17" t="s">
        <v>10</v>
      </c>
      <c r="K17">
        <v>12</v>
      </c>
      <c r="L17">
        <f>Table1[[#This Row],[spread]]</f>
        <v>0.05</v>
      </c>
      <c r="M17">
        <v>0.05</v>
      </c>
      <c r="N17" s="3" t="e">
        <f>NA()</f>
        <v>#N/A</v>
      </c>
      <c r="O17">
        <v>0</v>
      </c>
      <c r="P17" s="2">
        <f t="shared" si="17"/>
        <v>1.8871233644010934</v>
      </c>
      <c r="Q17" s="1">
        <f t="shared" si="18"/>
        <v>45688</v>
      </c>
      <c r="R17" s="4">
        <f>DATEDIF(Table1[[#This Row],[reporting_date]],Table1[[#This Row],[maturity_date]],"m")</f>
        <v>60</v>
      </c>
      <c r="S17" s="2">
        <f>IF(ISNA(Table1[[#This Row],[ltv]]),0,Table1[[#This Row],[outstanding_balance]]/Table1[[#This Row],[ltv]])</f>
        <v>0</v>
      </c>
      <c r="T17">
        <v>0</v>
      </c>
      <c r="U17">
        <f t="shared" ref="U17:U27" si="19">T17</f>
        <v>0</v>
      </c>
    </row>
    <row r="18" spans="1:21" x14ac:dyDescent="0.25">
      <c r="A18" s="1">
        <v>43861</v>
      </c>
      <c r="B18">
        <v>17</v>
      </c>
      <c r="C18">
        <v>2</v>
      </c>
      <c r="D18" s="1">
        <v>43831</v>
      </c>
      <c r="E18">
        <v>100</v>
      </c>
      <c r="F18">
        <f>Table1[[#This Row],[outstanding_balance]]</f>
        <v>100</v>
      </c>
      <c r="G18">
        <v>100</v>
      </c>
      <c r="H18">
        <v>60</v>
      </c>
      <c r="I18">
        <v>12</v>
      </c>
      <c r="J18" t="s">
        <v>10</v>
      </c>
      <c r="K18">
        <v>12</v>
      </c>
      <c r="L18">
        <f>Table1[[#This Row],[spread]]</f>
        <v>0.05</v>
      </c>
      <c r="M18">
        <v>0.05</v>
      </c>
      <c r="N18" s="3" t="e">
        <f>NA()</f>
        <v>#N/A</v>
      </c>
      <c r="O18">
        <v>0</v>
      </c>
      <c r="P18" s="2">
        <f t="shared" si="17"/>
        <v>0.41666666666666669</v>
      </c>
      <c r="Q18" s="1">
        <f t="shared" si="18"/>
        <v>45688</v>
      </c>
      <c r="R18" s="4">
        <f>DATEDIF(Table1[[#This Row],[reporting_date]],Table1[[#This Row],[maturity_date]],"m")</f>
        <v>60</v>
      </c>
      <c r="S18" s="2">
        <f>IF(ISNA(Table1[[#This Row],[ltv]]),0,Table1[[#This Row],[outstanding_balance]]/Table1[[#This Row],[ltv]])</f>
        <v>0</v>
      </c>
      <c r="T18">
        <v>0</v>
      </c>
      <c r="U18">
        <f t="shared" si="19"/>
        <v>0</v>
      </c>
    </row>
    <row r="19" spans="1:21" x14ac:dyDescent="0.25">
      <c r="A19" s="1">
        <v>43861</v>
      </c>
      <c r="B19">
        <v>18</v>
      </c>
      <c r="C19">
        <v>2</v>
      </c>
      <c r="D19" s="1">
        <v>43831</v>
      </c>
      <c r="E19">
        <v>100</v>
      </c>
      <c r="F19">
        <f>Table1[[#This Row],[outstanding_balance]]</f>
        <v>100</v>
      </c>
      <c r="G19">
        <v>0</v>
      </c>
      <c r="H19">
        <v>12</v>
      </c>
      <c r="I19">
        <v>12</v>
      </c>
      <c r="J19" t="s">
        <v>10</v>
      </c>
      <c r="K19">
        <v>12</v>
      </c>
      <c r="L19">
        <f>Table1[[#This Row],[spread]]</f>
        <v>0.05</v>
      </c>
      <c r="M19">
        <v>0.05</v>
      </c>
      <c r="N19" s="3" t="e">
        <f>NA()</f>
        <v>#N/A</v>
      </c>
      <c r="O19">
        <v>0</v>
      </c>
      <c r="P19" s="2">
        <f t="shared" si="17"/>
        <v>8.5607481788467137</v>
      </c>
      <c r="Q19" s="1">
        <f t="shared" si="18"/>
        <v>44227</v>
      </c>
      <c r="R19" s="4">
        <f>DATEDIF(Table1[[#This Row],[reporting_date]],Table1[[#This Row],[maturity_date]],"m")</f>
        <v>12</v>
      </c>
      <c r="S19" s="2">
        <f>IF(ISNA(Table1[[#This Row],[ltv]]),0,Table1[[#This Row],[outstanding_balance]]/Table1[[#This Row],[ltv]])</f>
        <v>0</v>
      </c>
      <c r="T19">
        <v>0</v>
      </c>
      <c r="U19">
        <f t="shared" si="19"/>
        <v>0</v>
      </c>
    </row>
    <row r="20" spans="1:21" x14ac:dyDescent="0.25">
      <c r="A20" s="1">
        <v>43861</v>
      </c>
      <c r="B20">
        <v>19</v>
      </c>
      <c r="C20">
        <v>2</v>
      </c>
      <c r="D20" s="1">
        <v>43831</v>
      </c>
      <c r="E20">
        <v>100</v>
      </c>
      <c r="F20">
        <f>Table1[[#This Row],[outstanding_balance]]</f>
        <v>100</v>
      </c>
      <c r="G20">
        <v>0</v>
      </c>
      <c r="H20">
        <v>60</v>
      </c>
      <c r="I20">
        <v>4</v>
      </c>
      <c r="J20" t="s">
        <v>10</v>
      </c>
      <c r="K20">
        <v>12</v>
      </c>
      <c r="L20">
        <f>Table1[[#This Row],[spread]]</f>
        <v>0.05</v>
      </c>
      <c r="M20">
        <v>0.05</v>
      </c>
      <c r="N20" s="3" t="e">
        <f>NA()</f>
        <v>#N/A</v>
      </c>
      <c r="O20">
        <v>0</v>
      </c>
      <c r="P20" s="2">
        <f t="shared" si="17"/>
        <v>5.2216299555219434</v>
      </c>
      <c r="Q20" s="1">
        <f t="shared" si="18"/>
        <v>45688</v>
      </c>
      <c r="R20" s="4">
        <f>DATEDIF(Table1[[#This Row],[reporting_date]],Table1[[#This Row],[maturity_date]],"m")</f>
        <v>60</v>
      </c>
      <c r="S20" s="2">
        <f>IF(ISNA(Table1[[#This Row],[ltv]]),0,Table1[[#This Row],[outstanding_balance]]/Table1[[#This Row],[ltv]])</f>
        <v>0</v>
      </c>
      <c r="T20">
        <v>0</v>
      </c>
      <c r="U20">
        <f t="shared" si="19"/>
        <v>0</v>
      </c>
    </row>
    <row r="21" spans="1:21" x14ac:dyDescent="0.25">
      <c r="A21" s="1">
        <v>43861</v>
      </c>
      <c r="B21">
        <v>20</v>
      </c>
      <c r="C21">
        <v>2</v>
      </c>
      <c r="D21" s="1">
        <v>43831</v>
      </c>
      <c r="E21">
        <v>100</v>
      </c>
      <c r="F21">
        <f>Table1[[#This Row],[outstanding_balance]]</f>
        <v>100</v>
      </c>
      <c r="G21">
        <v>0</v>
      </c>
      <c r="H21">
        <v>60</v>
      </c>
      <c r="I21">
        <v>12</v>
      </c>
      <c r="J21" t="s">
        <v>19</v>
      </c>
      <c r="K21">
        <v>12</v>
      </c>
      <c r="L21">
        <f>Table1[[#This Row],[spread]]</f>
        <v>0.05</v>
      </c>
      <c r="M21">
        <v>0.05</v>
      </c>
      <c r="N21" s="3" t="e">
        <f>NA()</f>
        <v>#N/A</v>
      </c>
      <c r="O21">
        <v>0</v>
      </c>
      <c r="P21" s="2">
        <f t="shared" si="17"/>
        <v>1.8871233644010934</v>
      </c>
      <c r="Q21" s="1">
        <f t="shared" si="18"/>
        <v>45688</v>
      </c>
      <c r="R21" s="4">
        <f>DATEDIF(Table1[[#This Row],[reporting_date]],Table1[[#This Row],[maturity_date]],"m")</f>
        <v>60</v>
      </c>
      <c r="S21" s="2">
        <f>IF(ISNA(Table1[[#This Row],[ltv]]),0,Table1[[#This Row],[outstanding_balance]]/Table1[[#This Row],[ltv]])</f>
        <v>0</v>
      </c>
      <c r="T21">
        <v>0</v>
      </c>
      <c r="U21">
        <f t="shared" si="19"/>
        <v>0</v>
      </c>
    </row>
    <row r="22" spans="1:21" x14ac:dyDescent="0.25">
      <c r="A22" s="1">
        <v>43861</v>
      </c>
      <c r="B22">
        <v>21</v>
      </c>
      <c r="C22">
        <v>2</v>
      </c>
      <c r="D22" s="1">
        <v>43831</v>
      </c>
      <c r="E22">
        <v>100</v>
      </c>
      <c r="F22">
        <f>Table1[[#This Row],[outstanding_balance]]</f>
        <v>100</v>
      </c>
      <c r="G22">
        <v>0</v>
      </c>
      <c r="H22">
        <v>60</v>
      </c>
      <c r="I22">
        <v>12</v>
      </c>
      <c r="J22" t="s">
        <v>10</v>
      </c>
      <c r="K22">
        <v>12</v>
      </c>
      <c r="L22">
        <f>Table1[[#This Row],[spread]]</f>
        <v>0.05</v>
      </c>
      <c r="M22">
        <v>0.05</v>
      </c>
      <c r="N22" s="3">
        <v>0.7</v>
      </c>
      <c r="O22">
        <v>0</v>
      </c>
      <c r="P22" s="2">
        <f t="shared" si="17"/>
        <v>1.8871233644010934</v>
      </c>
      <c r="Q22" s="1">
        <f t="shared" si="18"/>
        <v>45688</v>
      </c>
      <c r="R22" s="4">
        <f>DATEDIF(Table1[[#This Row],[reporting_date]],Table1[[#This Row],[maturity_date]],"m")</f>
        <v>60</v>
      </c>
      <c r="S22" s="2">
        <f>IF(ISNA(Table1[[#This Row],[ltv]]),0,Table1[[#This Row],[outstanding_balance]]/Table1[[#This Row],[ltv]])</f>
        <v>142.85714285714286</v>
      </c>
      <c r="T22">
        <v>0</v>
      </c>
      <c r="U22">
        <f t="shared" si="19"/>
        <v>0</v>
      </c>
    </row>
    <row r="23" spans="1:21" x14ac:dyDescent="0.25">
      <c r="A23" s="1">
        <v>43861</v>
      </c>
      <c r="B23">
        <v>22</v>
      </c>
      <c r="C23">
        <v>2</v>
      </c>
      <c r="D23" s="1">
        <v>43831</v>
      </c>
      <c r="E23">
        <v>100</v>
      </c>
      <c r="F23">
        <f>Table1[[#This Row],[outstanding_balance]]</f>
        <v>100</v>
      </c>
      <c r="G23">
        <v>0</v>
      </c>
      <c r="H23">
        <v>60</v>
      </c>
      <c r="I23">
        <v>12</v>
      </c>
      <c r="J23" t="s">
        <v>10</v>
      </c>
      <c r="K23">
        <v>12</v>
      </c>
      <c r="L23">
        <f>Table1[[#This Row],[spread]]</f>
        <v>0.05</v>
      </c>
      <c r="M23">
        <v>0.05</v>
      </c>
      <c r="N23" s="3">
        <v>1</v>
      </c>
      <c r="O23">
        <v>0</v>
      </c>
      <c r="P23" s="2">
        <f t="shared" si="17"/>
        <v>1.8871233644010934</v>
      </c>
      <c r="Q23" s="1">
        <f t="shared" si="18"/>
        <v>45688</v>
      </c>
      <c r="R23" s="4">
        <f>DATEDIF(Table1[[#This Row],[reporting_date]],Table1[[#This Row],[maturity_date]],"m")</f>
        <v>60</v>
      </c>
      <c r="S23" s="2">
        <f>IF(ISNA(Table1[[#This Row],[ltv]]),0,Table1[[#This Row],[outstanding_balance]]/Table1[[#This Row],[ltv]])</f>
        <v>100</v>
      </c>
      <c r="T23">
        <v>0</v>
      </c>
      <c r="U23">
        <f t="shared" si="19"/>
        <v>0</v>
      </c>
    </row>
    <row r="24" spans="1:21" x14ac:dyDescent="0.25">
      <c r="A24" s="1">
        <v>43861</v>
      </c>
      <c r="B24">
        <v>23</v>
      </c>
      <c r="C24">
        <v>2</v>
      </c>
      <c r="D24" s="1">
        <v>43831</v>
      </c>
      <c r="E24">
        <v>100</v>
      </c>
      <c r="F24">
        <f>Table1[[#This Row],[outstanding_balance]]</f>
        <v>100</v>
      </c>
      <c r="G24">
        <v>0</v>
      </c>
      <c r="H24">
        <v>60</v>
      </c>
      <c r="I24">
        <v>12</v>
      </c>
      <c r="J24" t="s">
        <v>10</v>
      </c>
      <c r="K24">
        <v>12</v>
      </c>
      <c r="L24">
        <f>Table1[[#This Row],[spread]]</f>
        <v>0.05</v>
      </c>
      <c r="M24">
        <v>0.05</v>
      </c>
      <c r="N24" s="3">
        <v>1.5</v>
      </c>
      <c r="O24">
        <v>0</v>
      </c>
      <c r="P24" s="2">
        <f t="shared" si="17"/>
        <v>1.8871233644010934</v>
      </c>
      <c r="Q24" s="1">
        <f t="shared" si="18"/>
        <v>45688</v>
      </c>
      <c r="R24" s="4">
        <f>DATEDIF(Table1[[#This Row],[reporting_date]],Table1[[#This Row],[maturity_date]],"m")</f>
        <v>60</v>
      </c>
      <c r="S24" s="2">
        <f>IF(ISNA(Table1[[#This Row],[ltv]]),0,Table1[[#This Row],[outstanding_balance]]/Table1[[#This Row],[ltv]])</f>
        <v>66.666666666666671</v>
      </c>
      <c r="T24">
        <v>0</v>
      </c>
      <c r="U24">
        <f t="shared" si="19"/>
        <v>0</v>
      </c>
    </row>
    <row r="25" spans="1:21" x14ac:dyDescent="0.25">
      <c r="A25" s="1">
        <v>43861</v>
      </c>
      <c r="B25">
        <v>24</v>
      </c>
      <c r="C25">
        <v>2</v>
      </c>
      <c r="D25" s="1">
        <v>43831</v>
      </c>
      <c r="E25">
        <v>100</v>
      </c>
      <c r="F25">
        <f>Table1[[#This Row],[outstanding_balance]]</f>
        <v>100</v>
      </c>
      <c r="G25">
        <v>0</v>
      </c>
      <c r="H25">
        <v>60</v>
      </c>
      <c r="I25">
        <v>12</v>
      </c>
      <c r="J25" t="s">
        <v>10</v>
      </c>
      <c r="K25">
        <v>12</v>
      </c>
      <c r="L25">
        <f>Table1[[#This Row],[spread]]</f>
        <v>0.05</v>
      </c>
      <c r="M25">
        <v>0.05</v>
      </c>
      <c r="N25" s="3" t="e">
        <f>NA()</f>
        <v>#N/A</v>
      </c>
      <c r="O25">
        <v>0</v>
      </c>
      <c r="P25" s="2">
        <f t="shared" si="17"/>
        <v>1.8871233644010934</v>
      </c>
      <c r="Q25" s="1">
        <f t="shared" si="18"/>
        <v>45688</v>
      </c>
      <c r="R25" s="4">
        <f>DATEDIF(Table1[[#This Row],[reporting_date]],Table1[[#This Row],[maturity_date]],"m")</f>
        <v>60</v>
      </c>
      <c r="S25" s="2">
        <f>IF(ISNA(Table1[[#This Row],[ltv]]),0,Table1[[#This Row],[outstanding_balance]]/Table1[[#This Row],[ltv]])</f>
        <v>0</v>
      </c>
      <c r="T25">
        <v>1</v>
      </c>
      <c r="U25">
        <f t="shared" si="19"/>
        <v>1</v>
      </c>
    </row>
    <row r="26" spans="1:21" x14ac:dyDescent="0.25">
      <c r="A26" s="1">
        <v>43861</v>
      </c>
      <c r="B26">
        <v>25</v>
      </c>
      <c r="C26">
        <v>2</v>
      </c>
      <c r="D26" s="1">
        <v>43831</v>
      </c>
      <c r="E26">
        <v>100</v>
      </c>
      <c r="F26">
        <f>Table1[[#This Row],[outstanding_balance]]</f>
        <v>100</v>
      </c>
      <c r="G26">
        <v>0</v>
      </c>
      <c r="H26">
        <v>60</v>
      </c>
      <c r="I26">
        <v>12</v>
      </c>
      <c r="J26" t="s">
        <v>10</v>
      </c>
      <c r="K26">
        <v>12</v>
      </c>
      <c r="L26">
        <f>Table1[[#This Row],[spread]]</f>
        <v>0.05</v>
      </c>
      <c r="M26">
        <v>0.05</v>
      </c>
      <c r="N26" s="3" t="e">
        <f>NA()</f>
        <v>#N/A</v>
      </c>
      <c r="O26">
        <v>0</v>
      </c>
      <c r="P26" s="2">
        <f t="shared" si="17"/>
        <v>1.8871233644010934</v>
      </c>
      <c r="Q26" s="1">
        <f t="shared" si="18"/>
        <v>45688</v>
      </c>
      <c r="R26" s="4">
        <f>DATEDIF(Table1[[#This Row],[reporting_date]],Table1[[#This Row],[maturity_date]],"m")</f>
        <v>60</v>
      </c>
      <c r="S26" s="2">
        <f>IF(ISNA(Table1[[#This Row],[ltv]]),0,Table1[[#This Row],[outstanding_balance]]/Table1[[#This Row],[ltv]])</f>
        <v>0</v>
      </c>
      <c r="T26">
        <v>2</v>
      </c>
      <c r="U26">
        <f t="shared" si="19"/>
        <v>2</v>
      </c>
    </row>
    <row r="27" spans="1:21" x14ac:dyDescent="0.25">
      <c r="A27" s="1">
        <v>43861</v>
      </c>
      <c r="B27">
        <v>26</v>
      </c>
      <c r="C27">
        <v>2</v>
      </c>
      <c r="D27" s="1">
        <v>43831</v>
      </c>
      <c r="E27">
        <v>100</v>
      </c>
      <c r="F27">
        <f>Table1[[#This Row],[outstanding_balance]]</f>
        <v>100</v>
      </c>
      <c r="G27">
        <v>0</v>
      </c>
      <c r="H27">
        <v>60</v>
      </c>
      <c r="I27">
        <v>12</v>
      </c>
      <c r="J27" t="s">
        <v>10</v>
      </c>
      <c r="K27">
        <v>12</v>
      </c>
      <c r="L27">
        <f>Table1[[#This Row],[spread]]</f>
        <v>0.05</v>
      </c>
      <c r="M27">
        <v>0.05</v>
      </c>
      <c r="N27" s="3" t="e">
        <f>NA()</f>
        <v>#N/A</v>
      </c>
      <c r="O27">
        <v>0</v>
      </c>
      <c r="P27" s="2">
        <f t="shared" si="17"/>
        <v>1.8871233644010934</v>
      </c>
      <c r="Q27" s="1">
        <f t="shared" si="18"/>
        <v>45688</v>
      </c>
      <c r="R27" s="4">
        <f>DATEDIF(Table1[[#This Row],[reporting_date]],Table1[[#This Row],[maturity_date]],"m")</f>
        <v>60</v>
      </c>
      <c r="S27" s="2">
        <f>IF(ISNA(Table1[[#This Row],[ltv]]),0,Table1[[#This Row],[outstanding_balance]]/Table1[[#This Row],[ltv]])</f>
        <v>0</v>
      </c>
      <c r="T27">
        <v>3</v>
      </c>
      <c r="U27">
        <f t="shared" si="19"/>
        <v>3</v>
      </c>
    </row>
    <row r="28" spans="1:21" x14ac:dyDescent="0.25">
      <c r="A28" s="1">
        <v>43861</v>
      </c>
      <c r="B28">
        <v>27</v>
      </c>
      <c r="C28">
        <v>2</v>
      </c>
      <c r="D28" s="1">
        <v>43831</v>
      </c>
      <c r="E28">
        <v>100</v>
      </c>
      <c r="F28">
        <f>Table1[[#This Row],[outstanding_balance]]</f>
        <v>100</v>
      </c>
      <c r="G28">
        <v>0</v>
      </c>
      <c r="H28">
        <v>60</v>
      </c>
      <c r="I28">
        <v>12</v>
      </c>
      <c r="J28" t="s">
        <v>10</v>
      </c>
      <c r="K28">
        <v>12</v>
      </c>
      <c r="L28">
        <f>Table1[[#This Row],[spread]]</f>
        <v>0.05</v>
      </c>
      <c r="M28">
        <v>0.05</v>
      </c>
      <c r="N28" s="3" t="e">
        <f>NA()</f>
        <v>#N/A</v>
      </c>
      <c r="O28">
        <v>2</v>
      </c>
      <c r="P28" s="2">
        <f t="shared" si="17"/>
        <v>1.8871233644010934</v>
      </c>
      <c r="Q28" s="1">
        <f t="shared" si="18"/>
        <v>45688</v>
      </c>
      <c r="R28" s="4">
        <f>DATEDIF(Table1[[#This Row],[reporting_date]],Table1[[#This Row],[maturity_date]],"m")</f>
        <v>60</v>
      </c>
      <c r="S28" s="2">
        <f>IF(ISNA(Table1[[#This Row],[ltv]]),0,Table1[[#This Row],[outstanding_balance]]/Table1[[#This Row],[ltv]])</f>
        <v>0</v>
      </c>
      <c r="T28">
        <v>0</v>
      </c>
      <c r="U28">
        <v>1</v>
      </c>
    </row>
    <row r="29" spans="1:21" x14ac:dyDescent="0.25">
      <c r="A29" s="1">
        <v>43861</v>
      </c>
      <c r="B29">
        <v>28</v>
      </c>
      <c r="C29">
        <v>2</v>
      </c>
      <c r="D29" s="1">
        <v>43831</v>
      </c>
      <c r="E29">
        <v>100</v>
      </c>
      <c r="F29">
        <f>Table1[[#This Row],[outstanding_balance]]</f>
        <v>100</v>
      </c>
      <c r="G29">
        <v>0</v>
      </c>
      <c r="H29">
        <v>60</v>
      </c>
      <c r="I29">
        <v>12</v>
      </c>
      <c r="J29" t="s">
        <v>10</v>
      </c>
      <c r="K29">
        <v>12</v>
      </c>
      <c r="L29">
        <f>Table1[[#This Row],[spread]]</f>
        <v>0.05</v>
      </c>
      <c r="M29">
        <v>0.05</v>
      </c>
      <c r="N29" s="3" t="e">
        <f>NA()</f>
        <v>#N/A</v>
      </c>
      <c r="O29">
        <v>2</v>
      </c>
      <c r="P29" s="2">
        <f t="shared" si="17"/>
        <v>1.8871233644010934</v>
      </c>
      <c r="Q29" s="1">
        <f t="shared" si="18"/>
        <v>45688</v>
      </c>
      <c r="R29" s="4">
        <f>DATEDIF(Table1[[#This Row],[reporting_date]],Table1[[#This Row],[maturity_date]],"m")</f>
        <v>60</v>
      </c>
      <c r="S29" s="2">
        <f>IF(ISNA(Table1[[#This Row],[ltv]]),0,Table1[[#This Row],[outstanding_balance]]/Table1[[#This Row],[ltv]])</f>
        <v>0</v>
      </c>
      <c r="T29">
        <v>0</v>
      </c>
      <c r="U29">
        <v>2</v>
      </c>
    </row>
    <row r="30" spans="1:21" x14ac:dyDescent="0.25">
      <c r="A30" s="1">
        <v>43861</v>
      </c>
      <c r="B30">
        <v>29</v>
      </c>
      <c r="C30">
        <v>2</v>
      </c>
      <c r="D30" s="1">
        <v>43831</v>
      </c>
      <c r="E30">
        <v>100</v>
      </c>
      <c r="F30">
        <f>Table1[[#This Row],[outstanding_balance]]</f>
        <v>100</v>
      </c>
      <c r="G30">
        <v>0</v>
      </c>
      <c r="H30">
        <v>60</v>
      </c>
      <c r="I30">
        <v>12</v>
      </c>
      <c r="J30" t="s">
        <v>10</v>
      </c>
      <c r="K30">
        <v>12</v>
      </c>
      <c r="L30">
        <f>Table1[[#This Row],[spread]]</f>
        <v>0.05</v>
      </c>
      <c r="M30">
        <v>0.05</v>
      </c>
      <c r="N30" s="3" t="e">
        <f>NA()</f>
        <v>#N/A</v>
      </c>
      <c r="O30">
        <v>2</v>
      </c>
      <c r="P30" s="2">
        <f t="shared" si="17"/>
        <v>1.8871233644010934</v>
      </c>
      <c r="Q30" s="1">
        <f t="shared" si="18"/>
        <v>45688</v>
      </c>
      <c r="R30" s="4">
        <f>DATEDIF(Table1[[#This Row],[reporting_date]],Table1[[#This Row],[maturity_date]],"m")</f>
        <v>60</v>
      </c>
      <c r="S30" s="2">
        <f>IF(ISNA(Table1[[#This Row],[ltv]]),0,Table1[[#This Row],[outstanding_balance]]/Table1[[#This Row],[ltv]])</f>
        <v>0</v>
      </c>
      <c r="T30">
        <v>0</v>
      </c>
      <c r="U30">
        <v>3</v>
      </c>
    </row>
    <row r="31" spans="1:21" x14ac:dyDescent="0.25">
      <c r="A31" s="1">
        <v>43861</v>
      </c>
      <c r="B31">
        <v>30</v>
      </c>
      <c r="C31">
        <v>2</v>
      </c>
      <c r="D31" s="1">
        <v>43831</v>
      </c>
      <c r="E31">
        <v>100</v>
      </c>
      <c r="F31">
        <f>Table1[[#This Row],[outstanding_balance]]</f>
        <v>100</v>
      </c>
      <c r="G31">
        <v>0</v>
      </c>
      <c r="H31">
        <v>60</v>
      </c>
      <c r="I31">
        <v>12</v>
      </c>
      <c r="J31" t="s">
        <v>10</v>
      </c>
      <c r="K31">
        <v>12</v>
      </c>
      <c r="L31">
        <f>Table1[[#This Row],[spread]]</f>
        <v>0.05</v>
      </c>
      <c r="M31">
        <v>0.05</v>
      </c>
      <c r="N31" s="3" t="e">
        <f>NA()</f>
        <v>#N/A</v>
      </c>
      <c r="O31">
        <v>2</v>
      </c>
      <c r="P31" s="2">
        <f t="shared" ref="P31:P45" si="20">-PMT(M31/K31,DATEDIF(D31,Q31,"y")*I31,E31,-G31,0)</f>
        <v>1.8871233644010934</v>
      </c>
      <c r="Q31" s="1">
        <f t="shared" ref="Q31:Q45" si="21">EOMONTH(D31,H31)</f>
        <v>45688</v>
      </c>
      <c r="R31" s="4">
        <f>DATEDIF(Table1[[#This Row],[reporting_date]],Table1[[#This Row],[maturity_date]],"m")</f>
        <v>60</v>
      </c>
      <c r="S31" s="2">
        <f>IF(ISNA(Table1[[#This Row],[ltv]]),0,Table1[[#This Row],[outstanding_balance]]/Table1[[#This Row],[ltv]])</f>
        <v>0</v>
      </c>
      <c r="T31">
        <v>0</v>
      </c>
      <c r="U31">
        <v>4</v>
      </c>
    </row>
    <row r="32" spans="1:21" x14ac:dyDescent="0.25">
      <c r="A32" s="1">
        <v>43861</v>
      </c>
      <c r="B32">
        <v>31</v>
      </c>
      <c r="C32">
        <v>3</v>
      </c>
      <c r="D32" s="1">
        <v>43831</v>
      </c>
      <c r="E32">
        <v>100</v>
      </c>
      <c r="F32">
        <f>Table1[[#This Row],[outstanding_balance]]</f>
        <v>100</v>
      </c>
      <c r="G32">
        <v>0</v>
      </c>
      <c r="H32">
        <v>60</v>
      </c>
      <c r="I32">
        <v>12</v>
      </c>
      <c r="J32" t="s">
        <v>10</v>
      </c>
      <c r="K32">
        <v>12</v>
      </c>
      <c r="L32">
        <f>Table1[[#This Row],[spread]]</f>
        <v>0.05</v>
      </c>
      <c r="M32">
        <v>0.05</v>
      </c>
      <c r="N32" s="3" t="e">
        <f>NA()</f>
        <v>#N/A</v>
      </c>
      <c r="O32">
        <v>0</v>
      </c>
      <c r="P32" s="2">
        <f t="shared" si="20"/>
        <v>1.8871233644010934</v>
      </c>
      <c r="Q32" s="1">
        <f t="shared" si="21"/>
        <v>45688</v>
      </c>
      <c r="R32" s="4">
        <f>DATEDIF(Table1[[#This Row],[reporting_date]],Table1[[#This Row],[maturity_date]],"m")</f>
        <v>60</v>
      </c>
      <c r="S32" s="2">
        <f>IF(ISNA(Table1[[#This Row],[ltv]]),0,Table1[[#This Row],[outstanding_balance]]/Table1[[#This Row],[ltv]])</f>
        <v>0</v>
      </c>
      <c r="T32">
        <v>0</v>
      </c>
      <c r="U32">
        <f t="shared" ref="U32:U42" si="22">T32</f>
        <v>0</v>
      </c>
    </row>
    <row r="33" spans="1:21" x14ac:dyDescent="0.25">
      <c r="A33" s="1">
        <v>43861</v>
      </c>
      <c r="B33">
        <v>32</v>
      </c>
      <c r="C33">
        <v>3</v>
      </c>
      <c r="D33" s="1">
        <v>43831</v>
      </c>
      <c r="E33">
        <v>100</v>
      </c>
      <c r="F33">
        <f>Table1[[#This Row],[outstanding_balance]]</f>
        <v>100</v>
      </c>
      <c r="G33">
        <v>100</v>
      </c>
      <c r="H33">
        <v>60</v>
      </c>
      <c r="I33">
        <v>12</v>
      </c>
      <c r="J33" t="s">
        <v>10</v>
      </c>
      <c r="K33">
        <v>12</v>
      </c>
      <c r="L33">
        <f>Table1[[#This Row],[spread]]</f>
        <v>0.05</v>
      </c>
      <c r="M33">
        <v>0.05</v>
      </c>
      <c r="N33" s="3" t="e">
        <f>NA()</f>
        <v>#N/A</v>
      </c>
      <c r="O33">
        <v>0</v>
      </c>
      <c r="P33" s="2">
        <f t="shared" si="20"/>
        <v>0.41666666666666669</v>
      </c>
      <c r="Q33" s="1">
        <f t="shared" si="21"/>
        <v>45688</v>
      </c>
      <c r="R33" s="4">
        <f>DATEDIF(Table1[[#This Row],[reporting_date]],Table1[[#This Row],[maturity_date]],"m")</f>
        <v>60</v>
      </c>
      <c r="S33" s="2">
        <f>IF(ISNA(Table1[[#This Row],[ltv]]),0,Table1[[#This Row],[outstanding_balance]]/Table1[[#This Row],[ltv]])</f>
        <v>0</v>
      </c>
      <c r="T33">
        <v>0</v>
      </c>
      <c r="U33">
        <f t="shared" si="22"/>
        <v>0</v>
      </c>
    </row>
    <row r="34" spans="1:21" x14ac:dyDescent="0.25">
      <c r="A34" s="1">
        <v>43861</v>
      </c>
      <c r="B34">
        <v>33</v>
      </c>
      <c r="C34">
        <v>3</v>
      </c>
      <c r="D34" s="1">
        <v>43831</v>
      </c>
      <c r="E34">
        <v>100</v>
      </c>
      <c r="F34">
        <f>Table1[[#This Row],[outstanding_balance]]</f>
        <v>100</v>
      </c>
      <c r="G34">
        <v>0</v>
      </c>
      <c r="H34">
        <v>12</v>
      </c>
      <c r="I34">
        <v>12</v>
      </c>
      <c r="J34" t="s">
        <v>10</v>
      </c>
      <c r="K34">
        <v>12</v>
      </c>
      <c r="L34">
        <f>Table1[[#This Row],[spread]]</f>
        <v>0.05</v>
      </c>
      <c r="M34">
        <v>0.05</v>
      </c>
      <c r="N34" s="3" t="e">
        <f>NA()</f>
        <v>#N/A</v>
      </c>
      <c r="O34">
        <v>0</v>
      </c>
      <c r="P34" s="2">
        <f t="shared" si="20"/>
        <v>8.5607481788467137</v>
      </c>
      <c r="Q34" s="1">
        <f t="shared" si="21"/>
        <v>44227</v>
      </c>
      <c r="R34" s="4">
        <f>DATEDIF(Table1[[#This Row],[reporting_date]],Table1[[#This Row],[maturity_date]],"m")</f>
        <v>12</v>
      </c>
      <c r="S34" s="2">
        <f>IF(ISNA(Table1[[#This Row],[ltv]]),0,Table1[[#This Row],[outstanding_balance]]/Table1[[#This Row],[ltv]])</f>
        <v>0</v>
      </c>
      <c r="T34">
        <v>0</v>
      </c>
      <c r="U34">
        <f t="shared" si="22"/>
        <v>0</v>
      </c>
    </row>
    <row r="35" spans="1:21" x14ac:dyDescent="0.25">
      <c r="A35" s="1">
        <v>43861</v>
      </c>
      <c r="B35">
        <v>34</v>
      </c>
      <c r="C35">
        <v>3</v>
      </c>
      <c r="D35" s="1">
        <v>43831</v>
      </c>
      <c r="E35">
        <v>100</v>
      </c>
      <c r="F35">
        <f>Table1[[#This Row],[outstanding_balance]]</f>
        <v>100</v>
      </c>
      <c r="G35">
        <v>0</v>
      </c>
      <c r="H35">
        <v>60</v>
      </c>
      <c r="I35">
        <v>4</v>
      </c>
      <c r="J35" t="s">
        <v>10</v>
      </c>
      <c r="K35">
        <v>12</v>
      </c>
      <c r="L35">
        <f>Table1[[#This Row],[spread]]</f>
        <v>0.05</v>
      </c>
      <c r="M35">
        <v>0.05</v>
      </c>
      <c r="N35" s="3" t="e">
        <f>NA()</f>
        <v>#N/A</v>
      </c>
      <c r="O35">
        <v>0</v>
      </c>
      <c r="P35" s="2">
        <f t="shared" si="20"/>
        <v>5.2216299555219434</v>
      </c>
      <c r="Q35" s="1">
        <f t="shared" si="21"/>
        <v>45688</v>
      </c>
      <c r="R35" s="4">
        <f>DATEDIF(Table1[[#This Row],[reporting_date]],Table1[[#This Row],[maturity_date]],"m")</f>
        <v>60</v>
      </c>
      <c r="S35" s="2">
        <f>IF(ISNA(Table1[[#This Row],[ltv]]),0,Table1[[#This Row],[outstanding_balance]]/Table1[[#This Row],[ltv]])</f>
        <v>0</v>
      </c>
      <c r="T35">
        <v>0</v>
      </c>
      <c r="U35">
        <f t="shared" si="22"/>
        <v>0</v>
      </c>
    </row>
    <row r="36" spans="1:21" x14ac:dyDescent="0.25">
      <c r="A36" s="1">
        <v>43861</v>
      </c>
      <c r="B36">
        <v>35</v>
      </c>
      <c r="C36">
        <v>3</v>
      </c>
      <c r="D36" s="1">
        <v>43831</v>
      </c>
      <c r="E36">
        <v>100</v>
      </c>
      <c r="F36">
        <f>Table1[[#This Row],[outstanding_balance]]</f>
        <v>100</v>
      </c>
      <c r="G36">
        <v>0</v>
      </c>
      <c r="H36">
        <v>60</v>
      </c>
      <c r="I36">
        <v>12</v>
      </c>
      <c r="J36" t="s">
        <v>19</v>
      </c>
      <c r="K36">
        <v>12</v>
      </c>
      <c r="L36">
        <f>Table1[[#This Row],[spread]]</f>
        <v>0.05</v>
      </c>
      <c r="M36">
        <v>0.05</v>
      </c>
      <c r="N36" s="3" t="e">
        <f>NA()</f>
        <v>#N/A</v>
      </c>
      <c r="O36">
        <v>0</v>
      </c>
      <c r="P36" s="2">
        <f t="shared" si="20"/>
        <v>1.8871233644010934</v>
      </c>
      <c r="Q36" s="1">
        <f t="shared" si="21"/>
        <v>45688</v>
      </c>
      <c r="R36" s="4">
        <f>DATEDIF(Table1[[#This Row],[reporting_date]],Table1[[#This Row],[maturity_date]],"m")</f>
        <v>60</v>
      </c>
      <c r="S36" s="2">
        <f>IF(ISNA(Table1[[#This Row],[ltv]]),0,Table1[[#This Row],[outstanding_balance]]/Table1[[#This Row],[ltv]])</f>
        <v>0</v>
      </c>
      <c r="T36">
        <v>0</v>
      </c>
      <c r="U36">
        <f t="shared" si="22"/>
        <v>0</v>
      </c>
    </row>
    <row r="37" spans="1:21" x14ac:dyDescent="0.25">
      <c r="A37" s="1">
        <v>43861</v>
      </c>
      <c r="B37">
        <v>36</v>
      </c>
      <c r="C37">
        <v>3</v>
      </c>
      <c r="D37" s="1">
        <v>43831</v>
      </c>
      <c r="E37">
        <v>100</v>
      </c>
      <c r="F37">
        <f>Table1[[#This Row],[outstanding_balance]]</f>
        <v>100</v>
      </c>
      <c r="G37">
        <v>0</v>
      </c>
      <c r="H37">
        <v>60</v>
      </c>
      <c r="I37">
        <v>12</v>
      </c>
      <c r="J37" t="s">
        <v>10</v>
      </c>
      <c r="K37">
        <v>12</v>
      </c>
      <c r="L37">
        <f>Table1[[#This Row],[spread]]</f>
        <v>0.05</v>
      </c>
      <c r="M37">
        <v>0.05</v>
      </c>
      <c r="N37" s="3">
        <v>0.7</v>
      </c>
      <c r="O37">
        <v>0</v>
      </c>
      <c r="P37" s="2">
        <f t="shared" si="20"/>
        <v>1.8871233644010934</v>
      </c>
      <c r="Q37" s="1">
        <f t="shared" si="21"/>
        <v>45688</v>
      </c>
      <c r="R37" s="4">
        <f>DATEDIF(Table1[[#This Row],[reporting_date]],Table1[[#This Row],[maturity_date]],"m")</f>
        <v>60</v>
      </c>
      <c r="S37" s="2">
        <f>IF(ISNA(Table1[[#This Row],[ltv]]),0,Table1[[#This Row],[outstanding_balance]]/Table1[[#This Row],[ltv]])</f>
        <v>142.85714285714286</v>
      </c>
      <c r="T37">
        <v>0</v>
      </c>
      <c r="U37">
        <f t="shared" si="22"/>
        <v>0</v>
      </c>
    </row>
    <row r="38" spans="1:21" x14ac:dyDescent="0.25">
      <c r="A38" s="1">
        <v>43861</v>
      </c>
      <c r="B38">
        <v>37</v>
      </c>
      <c r="C38">
        <v>3</v>
      </c>
      <c r="D38" s="1">
        <v>43831</v>
      </c>
      <c r="E38">
        <v>100</v>
      </c>
      <c r="F38">
        <f>Table1[[#This Row],[outstanding_balance]]</f>
        <v>100</v>
      </c>
      <c r="G38">
        <v>0</v>
      </c>
      <c r="H38">
        <v>60</v>
      </c>
      <c r="I38">
        <v>12</v>
      </c>
      <c r="J38" t="s">
        <v>10</v>
      </c>
      <c r="K38">
        <v>12</v>
      </c>
      <c r="L38">
        <f>Table1[[#This Row],[spread]]</f>
        <v>0.05</v>
      </c>
      <c r="M38">
        <v>0.05</v>
      </c>
      <c r="N38" s="3">
        <v>1</v>
      </c>
      <c r="O38">
        <v>0</v>
      </c>
      <c r="P38" s="2">
        <f t="shared" si="20"/>
        <v>1.8871233644010934</v>
      </c>
      <c r="Q38" s="1">
        <f t="shared" si="21"/>
        <v>45688</v>
      </c>
      <c r="R38" s="4">
        <f>DATEDIF(Table1[[#This Row],[reporting_date]],Table1[[#This Row],[maturity_date]],"m")</f>
        <v>60</v>
      </c>
      <c r="S38" s="2">
        <f>IF(ISNA(Table1[[#This Row],[ltv]]),0,Table1[[#This Row],[outstanding_balance]]/Table1[[#This Row],[ltv]])</f>
        <v>100</v>
      </c>
      <c r="T38">
        <v>0</v>
      </c>
      <c r="U38">
        <f t="shared" si="22"/>
        <v>0</v>
      </c>
    </row>
    <row r="39" spans="1:21" x14ac:dyDescent="0.25">
      <c r="A39" s="1">
        <v>43861</v>
      </c>
      <c r="B39">
        <v>38</v>
      </c>
      <c r="C39">
        <v>3</v>
      </c>
      <c r="D39" s="1">
        <v>43831</v>
      </c>
      <c r="E39">
        <v>100</v>
      </c>
      <c r="F39">
        <f>Table1[[#This Row],[outstanding_balance]]</f>
        <v>100</v>
      </c>
      <c r="G39">
        <v>0</v>
      </c>
      <c r="H39">
        <v>60</v>
      </c>
      <c r="I39">
        <v>12</v>
      </c>
      <c r="J39" t="s">
        <v>10</v>
      </c>
      <c r="K39">
        <v>12</v>
      </c>
      <c r="L39">
        <f>Table1[[#This Row],[spread]]</f>
        <v>0.05</v>
      </c>
      <c r="M39">
        <v>0.05</v>
      </c>
      <c r="N39" s="3">
        <v>1.5</v>
      </c>
      <c r="O39">
        <v>0</v>
      </c>
      <c r="P39" s="2">
        <f t="shared" si="20"/>
        <v>1.8871233644010934</v>
      </c>
      <c r="Q39" s="1">
        <f t="shared" si="21"/>
        <v>45688</v>
      </c>
      <c r="R39" s="4">
        <f>DATEDIF(Table1[[#This Row],[reporting_date]],Table1[[#This Row],[maturity_date]],"m")</f>
        <v>60</v>
      </c>
      <c r="S39" s="2">
        <f>IF(ISNA(Table1[[#This Row],[ltv]]),0,Table1[[#This Row],[outstanding_balance]]/Table1[[#This Row],[ltv]])</f>
        <v>66.666666666666671</v>
      </c>
      <c r="T39">
        <v>0</v>
      </c>
      <c r="U39">
        <f t="shared" si="22"/>
        <v>0</v>
      </c>
    </row>
    <row r="40" spans="1:21" x14ac:dyDescent="0.25">
      <c r="A40" s="1">
        <v>43861</v>
      </c>
      <c r="B40">
        <v>39</v>
      </c>
      <c r="C40">
        <v>3</v>
      </c>
      <c r="D40" s="1">
        <v>43831</v>
      </c>
      <c r="E40">
        <v>100</v>
      </c>
      <c r="F40">
        <f>Table1[[#This Row],[outstanding_balance]]</f>
        <v>100</v>
      </c>
      <c r="G40">
        <v>0</v>
      </c>
      <c r="H40">
        <v>60</v>
      </c>
      <c r="I40">
        <v>12</v>
      </c>
      <c r="J40" t="s">
        <v>10</v>
      </c>
      <c r="K40">
        <v>12</v>
      </c>
      <c r="L40">
        <f>Table1[[#This Row],[spread]]</f>
        <v>0.05</v>
      </c>
      <c r="M40">
        <v>0.05</v>
      </c>
      <c r="N40" s="3" t="e">
        <f>NA()</f>
        <v>#N/A</v>
      </c>
      <c r="O40">
        <v>0</v>
      </c>
      <c r="P40" s="2">
        <f t="shared" si="20"/>
        <v>1.8871233644010934</v>
      </c>
      <c r="Q40" s="1">
        <f t="shared" si="21"/>
        <v>45688</v>
      </c>
      <c r="R40" s="4">
        <f>DATEDIF(Table1[[#This Row],[reporting_date]],Table1[[#This Row],[maturity_date]],"m")</f>
        <v>60</v>
      </c>
      <c r="S40" s="2">
        <f>IF(ISNA(Table1[[#This Row],[ltv]]),0,Table1[[#This Row],[outstanding_balance]]/Table1[[#This Row],[ltv]])</f>
        <v>0</v>
      </c>
      <c r="T40">
        <v>1</v>
      </c>
      <c r="U40">
        <f t="shared" si="22"/>
        <v>1</v>
      </c>
    </row>
    <row r="41" spans="1:21" x14ac:dyDescent="0.25">
      <c r="A41" s="1">
        <v>43861</v>
      </c>
      <c r="B41">
        <v>40</v>
      </c>
      <c r="C41">
        <v>3</v>
      </c>
      <c r="D41" s="1">
        <v>43831</v>
      </c>
      <c r="E41">
        <v>100</v>
      </c>
      <c r="F41">
        <f>Table1[[#This Row],[outstanding_balance]]</f>
        <v>100</v>
      </c>
      <c r="G41">
        <v>0</v>
      </c>
      <c r="H41">
        <v>60</v>
      </c>
      <c r="I41">
        <v>12</v>
      </c>
      <c r="J41" t="s">
        <v>10</v>
      </c>
      <c r="K41">
        <v>12</v>
      </c>
      <c r="L41">
        <f>Table1[[#This Row],[spread]]</f>
        <v>0.05</v>
      </c>
      <c r="M41">
        <v>0.05</v>
      </c>
      <c r="N41" s="3" t="e">
        <f>NA()</f>
        <v>#N/A</v>
      </c>
      <c r="O41">
        <v>0</v>
      </c>
      <c r="P41" s="2">
        <f t="shared" si="20"/>
        <v>1.8871233644010934</v>
      </c>
      <c r="Q41" s="1">
        <f t="shared" si="21"/>
        <v>45688</v>
      </c>
      <c r="R41" s="4">
        <f>DATEDIF(Table1[[#This Row],[reporting_date]],Table1[[#This Row],[maturity_date]],"m")</f>
        <v>60</v>
      </c>
      <c r="S41" s="2">
        <f>IF(ISNA(Table1[[#This Row],[ltv]]),0,Table1[[#This Row],[outstanding_balance]]/Table1[[#This Row],[ltv]])</f>
        <v>0</v>
      </c>
      <c r="T41">
        <v>2</v>
      </c>
      <c r="U41">
        <f t="shared" si="22"/>
        <v>2</v>
      </c>
    </row>
    <row r="42" spans="1:21" x14ac:dyDescent="0.25">
      <c r="A42" s="1">
        <v>43861</v>
      </c>
      <c r="B42">
        <v>41</v>
      </c>
      <c r="C42">
        <v>3</v>
      </c>
      <c r="D42" s="1">
        <v>43831</v>
      </c>
      <c r="E42">
        <v>100</v>
      </c>
      <c r="F42">
        <f>Table1[[#This Row],[outstanding_balance]]</f>
        <v>100</v>
      </c>
      <c r="G42">
        <v>0</v>
      </c>
      <c r="H42">
        <v>60</v>
      </c>
      <c r="I42">
        <v>12</v>
      </c>
      <c r="J42" t="s">
        <v>10</v>
      </c>
      <c r="K42">
        <v>12</v>
      </c>
      <c r="L42">
        <f>Table1[[#This Row],[spread]]</f>
        <v>0.05</v>
      </c>
      <c r="M42">
        <v>0.05</v>
      </c>
      <c r="N42" s="3" t="e">
        <f>NA()</f>
        <v>#N/A</v>
      </c>
      <c r="O42">
        <v>0</v>
      </c>
      <c r="P42" s="2">
        <f t="shared" si="20"/>
        <v>1.8871233644010934</v>
      </c>
      <c r="Q42" s="1">
        <f t="shared" si="21"/>
        <v>45688</v>
      </c>
      <c r="R42" s="4">
        <f>DATEDIF(Table1[[#This Row],[reporting_date]],Table1[[#This Row],[maturity_date]],"m")</f>
        <v>60</v>
      </c>
      <c r="S42" s="2">
        <f>IF(ISNA(Table1[[#This Row],[ltv]]),0,Table1[[#This Row],[outstanding_balance]]/Table1[[#This Row],[ltv]])</f>
        <v>0</v>
      </c>
      <c r="T42">
        <v>3</v>
      </c>
      <c r="U42">
        <f t="shared" si="22"/>
        <v>3</v>
      </c>
    </row>
    <row r="43" spans="1:21" x14ac:dyDescent="0.25">
      <c r="A43" s="1">
        <v>43861</v>
      </c>
      <c r="B43">
        <v>42</v>
      </c>
      <c r="C43">
        <v>3</v>
      </c>
      <c r="D43" s="1">
        <v>43831</v>
      </c>
      <c r="E43">
        <v>100</v>
      </c>
      <c r="F43">
        <f>Table1[[#This Row],[outstanding_balance]]</f>
        <v>100</v>
      </c>
      <c r="G43">
        <v>0</v>
      </c>
      <c r="H43">
        <v>60</v>
      </c>
      <c r="I43">
        <v>12</v>
      </c>
      <c r="J43" t="s">
        <v>10</v>
      </c>
      <c r="K43">
        <v>12</v>
      </c>
      <c r="L43">
        <f>Table1[[#This Row],[spread]]</f>
        <v>0.05</v>
      </c>
      <c r="M43">
        <v>0.05</v>
      </c>
      <c r="N43" s="3" t="e">
        <f>NA()</f>
        <v>#N/A</v>
      </c>
      <c r="O43">
        <v>2</v>
      </c>
      <c r="P43" s="2">
        <f t="shared" si="20"/>
        <v>1.8871233644010934</v>
      </c>
      <c r="Q43" s="1">
        <f t="shared" si="21"/>
        <v>45688</v>
      </c>
      <c r="R43" s="4">
        <f>DATEDIF(Table1[[#This Row],[reporting_date]],Table1[[#This Row],[maturity_date]],"m")</f>
        <v>60</v>
      </c>
      <c r="S43" s="2">
        <f>IF(ISNA(Table1[[#This Row],[ltv]]),0,Table1[[#This Row],[outstanding_balance]]/Table1[[#This Row],[ltv]])</f>
        <v>0</v>
      </c>
      <c r="T43">
        <v>0</v>
      </c>
      <c r="U43">
        <v>1</v>
      </c>
    </row>
    <row r="44" spans="1:21" x14ac:dyDescent="0.25">
      <c r="A44" s="1">
        <v>43861</v>
      </c>
      <c r="B44">
        <v>43</v>
      </c>
      <c r="C44">
        <v>3</v>
      </c>
      <c r="D44" s="1">
        <v>43831</v>
      </c>
      <c r="E44">
        <v>100</v>
      </c>
      <c r="F44">
        <f>Table1[[#This Row],[outstanding_balance]]</f>
        <v>100</v>
      </c>
      <c r="G44">
        <v>0</v>
      </c>
      <c r="H44">
        <v>60</v>
      </c>
      <c r="I44">
        <v>12</v>
      </c>
      <c r="J44" t="s">
        <v>10</v>
      </c>
      <c r="K44">
        <v>12</v>
      </c>
      <c r="L44">
        <f>Table1[[#This Row],[spread]]</f>
        <v>0.05</v>
      </c>
      <c r="M44">
        <v>0.05</v>
      </c>
      <c r="N44" s="3" t="e">
        <f>NA()</f>
        <v>#N/A</v>
      </c>
      <c r="O44">
        <v>2</v>
      </c>
      <c r="P44" s="2">
        <f t="shared" si="20"/>
        <v>1.8871233644010934</v>
      </c>
      <c r="Q44" s="1">
        <f t="shared" si="21"/>
        <v>45688</v>
      </c>
      <c r="R44" s="4">
        <f>DATEDIF(Table1[[#This Row],[reporting_date]],Table1[[#This Row],[maturity_date]],"m")</f>
        <v>60</v>
      </c>
      <c r="S44" s="2">
        <f>IF(ISNA(Table1[[#This Row],[ltv]]),0,Table1[[#This Row],[outstanding_balance]]/Table1[[#This Row],[ltv]])</f>
        <v>0</v>
      </c>
      <c r="T44">
        <v>0</v>
      </c>
      <c r="U44">
        <v>2</v>
      </c>
    </row>
    <row r="45" spans="1:21" x14ac:dyDescent="0.25">
      <c r="A45" s="1">
        <v>43861</v>
      </c>
      <c r="B45">
        <v>44</v>
      </c>
      <c r="C45">
        <v>3</v>
      </c>
      <c r="D45" s="1">
        <v>43831</v>
      </c>
      <c r="E45">
        <v>100</v>
      </c>
      <c r="F45">
        <f>Table1[[#This Row],[outstanding_balance]]</f>
        <v>100</v>
      </c>
      <c r="G45">
        <v>0</v>
      </c>
      <c r="H45">
        <v>60</v>
      </c>
      <c r="I45">
        <v>12</v>
      </c>
      <c r="J45" t="s">
        <v>10</v>
      </c>
      <c r="K45">
        <v>12</v>
      </c>
      <c r="L45">
        <f>Table1[[#This Row],[spread]]</f>
        <v>0.05</v>
      </c>
      <c r="M45">
        <v>0.05</v>
      </c>
      <c r="N45" s="3" t="e">
        <f>NA()</f>
        <v>#N/A</v>
      </c>
      <c r="O45">
        <v>2</v>
      </c>
      <c r="P45" s="2">
        <f t="shared" si="20"/>
        <v>1.8871233644010934</v>
      </c>
      <c r="Q45" s="1">
        <f t="shared" si="21"/>
        <v>45688</v>
      </c>
      <c r="R45" s="4">
        <f>DATEDIF(Table1[[#This Row],[reporting_date]],Table1[[#This Row],[maturity_date]],"m")</f>
        <v>60</v>
      </c>
      <c r="S45" s="2">
        <f>IF(ISNA(Table1[[#This Row],[ltv]]),0,Table1[[#This Row],[outstanding_balance]]/Table1[[#This Row],[ltv]])</f>
        <v>0</v>
      </c>
      <c r="T45">
        <v>0</v>
      </c>
      <c r="U45">
        <v>3</v>
      </c>
    </row>
    <row r="46" spans="1:21" x14ac:dyDescent="0.25">
      <c r="A46" s="1">
        <v>43861</v>
      </c>
      <c r="B46">
        <v>45</v>
      </c>
      <c r="C46">
        <v>3</v>
      </c>
      <c r="D46" s="1">
        <v>43831</v>
      </c>
      <c r="E46">
        <v>100</v>
      </c>
      <c r="F46">
        <f>Table1[[#This Row],[outstanding_balance]]</f>
        <v>100</v>
      </c>
      <c r="G46">
        <v>0</v>
      </c>
      <c r="H46">
        <v>60</v>
      </c>
      <c r="I46">
        <v>12</v>
      </c>
      <c r="J46" t="s">
        <v>10</v>
      </c>
      <c r="K46">
        <v>12</v>
      </c>
      <c r="L46">
        <f>Table1[[#This Row],[spread]]</f>
        <v>0.05</v>
      </c>
      <c r="M46">
        <v>0.05</v>
      </c>
      <c r="N46" s="3" t="e">
        <f>NA()</f>
        <v>#N/A</v>
      </c>
      <c r="O46">
        <v>2</v>
      </c>
      <c r="P46" s="2">
        <f t="shared" ref="P46:P60" si="23">-PMT(M46/K46,DATEDIF(D46,Q46,"y")*I46,E46,-G46,0)</f>
        <v>1.8871233644010934</v>
      </c>
      <c r="Q46" s="1">
        <f t="shared" ref="Q46:Q60" si="24">EOMONTH(D46,H46)</f>
        <v>45688</v>
      </c>
      <c r="R46" s="4">
        <f>DATEDIF(Table1[[#This Row],[reporting_date]],Table1[[#This Row],[maturity_date]],"m")</f>
        <v>60</v>
      </c>
      <c r="S46" s="2">
        <f>IF(ISNA(Table1[[#This Row],[ltv]]),0,Table1[[#This Row],[outstanding_balance]]/Table1[[#This Row],[ltv]])</f>
        <v>0</v>
      </c>
      <c r="T46">
        <v>0</v>
      </c>
      <c r="U46">
        <v>4</v>
      </c>
    </row>
    <row r="47" spans="1:21" x14ac:dyDescent="0.25">
      <c r="A47" s="1">
        <v>43861</v>
      </c>
      <c r="B47">
        <v>46</v>
      </c>
      <c r="C47">
        <v>4</v>
      </c>
      <c r="D47" s="1">
        <v>43831</v>
      </c>
      <c r="E47">
        <v>100</v>
      </c>
      <c r="F47">
        <f>Table1[[#This Row],[outstanding_balance]]</f>
        <v>100</v>
      </c>
      <c r="G47">
        <v>0</v>
      </c>
      <c r="H47">
        <v>60</v>
      </c>
      <c r="I47">
        <v>12</v>
      </c>
      <c r="J47" t="s">
        <v>10</v>
      </c>
      <c r="K47">
        <v>12</v>
      </c>
      <c r="L47">
        <f>Table1[[#This Row],[spread]]</f>
        <v>0.05</v>
      </c>
      <c r="M47">
        <v>0.05</v>
      </c>
      <c r="N47" s="3" t="e">
        <f>NA()</f>
        <v>#N/A</v>
      </c>
      <c r="O47">
        <v>0</v>
      </c>
      <c r="P47" s="2">
        <f t="shared" si="23"/>
        <v>1.8871233644010934</v>
      </c>
      <c r="Q47" s="1">
        <f t="shared" si="24"/>
        <v>45688</v>
      </c>
      <c r="R47" s="4">
        <f>DATEDIF(Table1[[#This Row],[reporting_date]],Table1[[#This Row],[maturity_date]],"m")</f>
        <v>60</v>
      </c>
      <c r="S47" s="2">
        <f>IF(ISNA(Table1[[#This Row],[ltv]]),0,Table1[[#This Row],[outstanding_balance]]/Table1[[#This Row],[ltv]])</f>
        <v>0</v>
      </c>
      <c r="T47">
        <v>0</v>
      </c>
      <c r="U47">
        <f t="shared" ref="U47:U57" si="25">T47</f>
        <v>0</v>
      </c>
    </row>
    <row r="48" spans="1:21" x14ac:dyDescent="0.25">
      <c r="A48" s="1">
        <v>43861</v>
      </c>
      <c r="B48">
        <v>47</v>
      </c>
      <c r="C48">
        <v>4</v>
      </c>
      <c r="D48" s="1">
        <v>43831</v>
      </c>
      <c r="E48">
        <v>100</v>
      </c>
      <c r="F48">
        <f>Table1[[#This Row],[outstanding_balance]]</f>
        <v>100</v>
      </c>
      <c r="G48">
        <v>100</v>
      </c>
      <c r="H48">
        <v>60</v>
      </c>
      <c r="I48">
        <v>12</v>
      </c>
      <c r="J48" t="s">
        <v>10</v>
      </c>
      <c r="K48">
        <v>12</v>
      </c>
      <c r="L48">
        <f>Table1[[#This Row],[spread]]</f>
        <v>0.05</v>
      </c>
      <c r="M48">
        <v>0.05</v>
      </c>
      <c r="N48" s="3" t="e">
        <f>NA()</f>
        <v>#N/A</v>
      </c>
      <c r="O48">
        <v>0</v>
      </c>
      <c r="P48" s="2">
        <f t="shared" si="23"/>
        <v>0.41666666666666669</v>
      </c>
      <c r="Q48" s="1">
        <f t="shared" si="24"/>
        <v>45688</v>
      </c>
      <c r="R48" s="4">
        <f>DATEDIF(Table1[[#This Row],[reporting_date]],Table1[[#This Row],[maturity_date]],"m")</f>
        <v>60</v>
      </c>
      <c r="S48" s="2">
        <f>IF(ISNA(Table1[[#This Row],[ltv]]),0,Table1[[#This Row],[outstanding_balance]]/Table1[[#This Row],[ltv]])</f>
        <v>0</v>
      </c>
      <c r="T48">
        <v>0</v>
      </c>
      <c r="U48">
        <f t="shared" si="25"/>
        <v>0</v>
      </c>
    </row>
    <row r="49" spans="1:21" x14ac:dyDescent="0.25">
      <c r="A49" s="1">
        <v>43861</v>
      </c>
      <c r="B49">
        <v>48</v>
      </c>
      <c r="C49">
        <v>4</v>
      </c>
      <c r="D49" s="1">
        <v>43831</v>
      </c>
      <c r="E49">
        <v>100</v>
      </c>
      <c r="F49">
        <f>Table1[[#This Row],[outstanding_balance]]</f>
        <v>100</v>
      </c>
      <c r="G49">
        <v>0</v>
      </c>
      <c r="H49">
        <v>12</v>
      </c>
      <c r="I49">
        <v>12</v>
      </c>
      <c r="J49" t="s">
        <v>10</v>
      </c>
      <c r="K49">
        <v>12</v>
      </c>
      <c r="L49">
        <f>Table1[[#This Row],[spread]]</f>
        <v>0.05</v>
      </c>
      <c r="M49">
        <v>0.05</v>
      </c>
      <c r="N49" s="3" t="e">
        <f>NA()</f>
        <v>#N/A</v>
      </c>
      <c r="O49">
        <v>0</v>
      </c>
      <c r="P49" s="2">
        <f t="shared" si="23"/>
        <v>8.5607481788467137</v>
      </c>
      <c r="Q49" s="1">
        <f t="shared" si="24"/>
        <v>44227</v>
      </c>
      <c r="R49" s="4">
        <f>DATEDIF(Table1[[#This Row],[reporting_date]],Table1[[#This Row],[maturity_date]],"m")</f>
        <v>12</v>
      </c>
      <c r="S49" s="2">
        <f>IF(ISNA(Table1[[#This Row],[ltv]]),0,Table1[[#This Row],[outstanding_balance]]/Table1[[#This Row],[ltv]])</f>
        <v>0</v>
      </c>
      <c r="T49">
        <v>0</v>
      </c>
      <c r="U49">
        <f t="shared" si="25"/>
        <v>0</v>
      </c>
    </row>
    <row r="50" spans="1:21" x14ac:dyDescent="0.25">
      <c r="A50" s="1">
        <v>43861</v>
      </c>
      <c r="B50">
        <v>49</v>
      </c>
      <c r="C50">
        <v>4</v>
      </c>
      <c r="D50" s="1">
        <v>43831</v>
      </c>
      <c r="E50">
        <v>100</v>
      </c>
      <c r="F50">
        <f>Table1[[#This Row],[outstanding_balance]]</f>
        <v>100</v>
      </c>
      <c r="G50">
        <v>0</v>
      </c>
      <c r="H50">
        <v>60</v>
      </c>
      <c r="I50">
        <v>4</v>
      </c>
      <c r="J50" t="s">
        <v>10</v>
      </c>
      <c r="K50">
        <v>12</v>
      </c>
      <c r="L50">
        <f>Table1[[#This Row],[spread]]</f>
        <v>0.05</v>
      </c>
      <c r="M50">
        <v>0.05</v>
      </c>
      <c r="N50" s="3" t="e">
        <f>NA()</f>
        <v>#N/A</v>
      </c>
      <c r="O50">
        <v>0</v>
      </c>
      <c r="P50" s="2">
        <f t="shared" si="23"/>
        <v>5.2216299555219434</v>
      </c>
      <c r="Q50" s="1">
        <f t="shared" si="24"/>
        <v>45688</v>
      </c>
      <c r="R50" s="4">
        <f>DATEDIF(Table1[[#This Row],[reporting_date]],Table1[[#This Row],[maturity_date]],"m")</f>
        <v>60</v>
      </c>
      <c r="S50" s="2">
        <f>IF(ISNA(Table1[[#This Row],[ltv]]),0,Table1[[#This Row],[outstanding_balance]]/Table1[[#This Row],[ltv]])</f>
        <v>0</v>
      </c>
      <c r="T50">
        <v>0</v>
      </c>
      <c r="U50">
        <f t="shared" si="25"/>
        <v>0</v>
      </c>
    </row>
    <row r="51" spans="1:21" x14ac:dyDescent="0.25">
      <c r="A51" s="1">
        <v>43861</v>
      </c>
      <c r="B51">
        <v>50</v>
      </c>
      <c r="C51">
        <v>4</v>
      </c>
      <c r="D51" s="1">
        <v>43831</v>
      </c>
      <c r="E51">
        <v>100</v>
      </c>
      <c r="F51">
        <f>Table1[[#This Row],[outstanding_balance]]</f>
        <v>100</v>
      </c>
      <c r="G51">
        <v>0</v>
      </c>
      <c r="H51">
        <v>60</v>
      </c>
      <c r="I51">
        <v>12</v>
      </c>
      <c r="J51" t="s">
        <v>19</v>
      </c>
      <c r="K51">
        <v>12</v>
      </c>
      <c r="L51">
        <f>Table1[[#This Row],[spread]]</f>
        <v>0.05</v>
      </c>
      <c r="M51">
        <v>0.05</v>
      </c>
      <c r="N51" s="3" t="e">
        <f>NA()</f>
        <v>#N/A</v>
      </c>
      <c r="O51">
        <v>0</v>
      </c>
      <c r="P51" s="2">
        <f t="shared" si="23"/>
        <v>1.8871233644010934</v>
      </c>
      <c r="Q51" s="1">
        <f t="shared" si="24"/>
        <v>45688</v>
      </c>
      <c r="R51" s="4">
        <f>DATEDIF(Table1[[#This Row],[reporting_date]],Table1[[#This Row],[maturity_date]],"m")</f>
        <v>60</v>
      </c>
      <c r="S51" s="2">
        <f>IF(ISNA(Table1[[#This Row],[ltv]]),0,Table1[[#This Row],[outstanding_balance]]/Table1[[#This Row],[ltv]])</f>
        <v>0</v>
      </c>
      <c r="T51">
        <v>0</v>
      </c>
      <c r="U51">
        <f t="shared" si="25"/>
        <v>0</v>
      </c>
    </row>
    <row r="52" spans="1:21" x14ac:dyDescent="0.25">
      <c r="A52" s="1">
        <v>43861</v>
      </c>
      <c r="B52">
        <v>51</v>
      </c>
      <c r="C52">
        <v>4</v>
      </c>
      <c r="D52" s="1">
        <v>43831</v>
      </c>
      <c r="E52">
        <v>100</v>
      </c>
      <c r="F52">
        <f>Table1[[#This Row],[outstanding_balance]]</f>
        <v>100</v>
      </c>
      <c r="G52">
        <v>0</v>
      </c>
      <c r="H52">
        <v>60</v>
      </c>
      <c r="I52">
        <v>12</v>
      </c>
      <c r="J52" t="s">
        <v>10</v>
      </c>
      <c r="K52">
        <v>12</v>
      </c>
      <c r="L52">
        <f>Table1[[#This Row],[spread]]</f>
        <v>0.05</v>
      </c>
      <c r="M52">
        <v>0.05</v>
      </c>
      <c r="N52" s="3">
        <v>0.7</v>
      </c>
      <c r="O52">
        <v>0</v>
      </c>
      <c r="P52" s="2">
        <f t="shared" si="23"/>
        <v>1.8871233644010934</v>
      </c>
      <c r="Q52" s="1">
        <f t="shared" si="24"/>
        <v>45688</v>
      </c>
      <c r="R52" s="4">
        <f>DATEDIF(Table1[[#This Row],[reporting_date]],Table1[[#This Row],[maturity_date]],"m")</f>
        <v>60</v>
      </c>
      <c r="S52" s="2">
        <f>IF(ISNA(Table1[[#This Row],[ltv]]),0,Table1[[#This Row],[outstanding_balance]]/Table1[[#This Row],[ltv]])</f>
        <v>142.85714285714286</v>
      </c>
      <c r="T52">
        <v>0</v>
      </c>
      <c r="U52">
        <f t="shared" si="25"/>
        <v>0</v>
      </c>
    </row>
    <row r="53" spans="1:21" x14ac:dyDescent="0.25">
      <c r="A53" s="1">
        <v>43861</v>
      </c>
      <c r="B53">
        <v>52</v>
      </c>
      <c r="C53">
        <v>4</v>
      </c>
      <c r="D53" s="1">
        <v>43831</v>
      </c>
      <c r="E53">
        <v>100</v>
      </c>
      <c r="F53">
        <f>Table1[[#This Row],[outstanding_balance]]</f>
        <v>100</v>
      </c>
      <c r="G53">
        <v>0</v>
      </c>
      <c r="H53">
        <v>60</v>
      </c>
      <c r="I53">
        <v>12</v>
      </c>
      <c r="J53" t="s">
        <v>10</v>
      </c>
      <c r="K53">
        <v>12</v>
      </c>
      <c r="L53">
        <f>Table1[[#This Row],[spread]]</f>
        <v>0.05</v>
      </c>
      <c r="M53">
        <v>0.05</v>
      </c>
      <c r="N53" s="3">
        <v>1</v>
      </c>
      <c r="O53">
        <v>0</v>
      </c>
      <c r="P53" s="2">
        <f t="shared" si="23"/>
        <v>1.8871233644010934</v>
      </c>
      <c r="Q53" s="1">
        <f t="shared" si="24"/>
        <v>45688</v>
      </c>
      <c r="R53" s="4">
        <f>DATEDIF(Table1[[#This Row],[reporting_date]],Table1[[#This Row],[maturity_date]],"m")</f>
        <v>60</v>
      </c>
      <c r="S53" s="2">
        <f>IF(ISNA(Table1[[#This Row],[ltv]]),0,Table1[[#This Row],[outstanding_balance]]/Table1[[#This Row],[ltv]])</f>
        <v>100</v>
      </c>
      <c r="T53">
        <v>0</v>
      </c>
      <c r="U53">
        <f t="shared" si="25"/>
        <v>0</v>
      </c>
    </row>
    <row r="54" spans="1:21" x14ac:dyDescent="0.25">
      <c r="A54" s="1">
        <v>43861</v>
      </c>
      <c r="B54">
        <v>53</v>
      </c>
      <c r="C54">
        <v>4</v>
      </c>
      <c r="D54" s="1">
        <v>43831</v>
      </c>
      <c r="E54">
        <v>100</v>
      </c>
      <c r="F54">
        <f>Table1[[#This Row],[outstanding_balance]]</f>
        <v>100</v>
      </c>
      <c r="G54">
        <v>0</v>
      </c>
      <c r="H54">
        <v>60</v>
      </c>
      <c r="I54">
        <v>12</v>
      </c>
      <c r="J54" t="s">
        <v>10</v>
      </c>
      <c r="K54">
        <v>12</v>
      </c>
      <c r="L54">
        <f>Table1[[#This Row],[spread]]</f>
        <v>0.05</v>
      </c>
      <c r="M54">
        <v>0.05</v>
      </c>
      <c r="N54" s="3">
        <v>1.5</v>
      </c>
      <c r="O54">
        <v>0</v>
      </c>
      <c r="P54" s="2">
        <f t="shared" si="23"/>
        <v>1.8871233644010934</v>
      </c>
      <c r="Q54" s="1">
        <f t="shared" si="24"/>
        <v>45688</v>
      </c>
      <c r="R54" s="4">
        <f>DATEDIF(Table1[[#This Row],[reporting_date]],Table1[[#This Row],[maturity_date]],"m")</f>
        <v>60</v>
      </c>
      <c r="S54" s="2">
        <f>IF(ISNA(Table1[[#This Row],[ltv]]),0,Table1[[#This Row],[outstanding_balance]]/Table1[[#This Row],[ltv]])</f>
        <v>66.666666666666671</v>
      </c>
      <c r="T54">
        <v>0</v>
      </c>
      <c r="U54">
        <f t="shared" si="25"/>
        <v>0</v>
      </c>
    </row>
    <row r="55" spans="1:21" x14ac:dyDescent="0.25">
      <c r="A55" s="1">
        <v>43861</v>
      </c>
      <c r="B55">
        <v>54</v>
      </c>
      <c r="C55">
        <v>4</v>
      </c>
      <c r="D55" s="1">
        <v>43831</v>
      </c>
      <c r="E55">
        <v>100</v>
      </c>
      <c r="F55">
        <f>Table1[[#This Row],[outstanding_balance]]</f>
        <v>100</v>
      </c>
      <c r="G55">
        <v>0</v>
      </c>
      <c r="H55">
        <v>60</v>
      </c>
      <c r="I55">
        <v>12</v>
      </c>
      <c r="J55" t="s">
        <v>10</v>
      </c>
      <c r="K55">
        <v>12</v>
      </c>
      <c r="L55">
        <f>Table1[[#This Row],[spread]]</f>
        <v>0.05</v>
      </c>
      <c r="M55">
        <v>0.05</v>
      </c>
      <c r="N55" s="3" t="e">
        <f>NA()</f>
        <v>#N/A</v>
      </c>
      <c r="O55">
        <v>0</v>
      </c>
      <c r="P55" s="2">
        <f t="shared" si="23"/>
        <v>1.8871233644010934</v>
      </c>
      <c r="Q55" s="1">
        <f t="shared" si="24"/>
        <v>45688</v>
      </c>
      <c r="R55" s="4">
        <f>DATEDIF(Table1[[#This Row],[reporting_date]],Table1[[#This Row],[maturity_date]],"m")</f>
        <v>60</v>
      </c>
      <c r="S55" s="2">
        <f>IF(ISNA(Table1[[#This Row],[ltv]]),0,Table1[[#This Row],[outstanding_balance]]/Table1[[#This Row],[ltv]])</f>
        <v>0</v>
      </c>
      <c r="T55">
        <v>1</v>
      </c>
      <c r="U55">
        <f t="shared" si="25"/>
        <v>1</v>
      </c>
    </row>
    <row r="56" spans="1:21" x14ac:dyDescent="0.25">
      <c r="A56" s="1">
        <v>43861</v>
      </c>
      <c r="B56">
        <v>55</v>
      </c>
      <c r="C56">
        <v>4</v>
      </c>
      <c r="D56" s="1">
        <v>43831</v>
      </c>
      <c r="E56">
        <v>100</v>
      </c>
      <c r="F56">
        <f>Table1[[#This Row],[outstanding_balance]]</f>
        <v>100</v>
      </c>
      <c r="G56">
        <v>0</v>
      </c>
      <c r="H56">
        <v>60</v>
      </c>
      <c r="I56">
        <v>12</v>
      </c>
      <c r="J56" t="s">
        <v>10</v>
      </c>
      <c r="K56">
        <v>12</v>
      </c>
      <c r="L56">
        <f>Table1[[#This Row],[spread]]</f>
        <v>0.05</v>
      </c>
      <c r="M56">
        <v>0.05</v>
      </c>
      <c r="N56" s="3" t="e">
        <f>NA()</f>
        <v>#N/A</v>
      </c>
      <c r="O56">
        <v>0</v>
      </c>
      <c r="P56" s="2">
        <f t="shared" si="23"/>
        <v>1.8871233644010934</v>
      </c>
      <c r="Q56" s="1">
        <f t="shared" si="24"/>
        <v>45688</v>
      </c>
      <c r="R56" s="4">
        <f>DATEDIF(Table1[[#This Row],[reporting_date]],Table1[[#This Row],[maturity_date]],"m")</f>
        <v>60</v>
      </c>
      <c r="S56" s="2">
        <f>IF(ISNA(Table1[[#This Row],[ltv]]),0,Table1[[#This Row],[outstanding_balance]]/Table1[[#This Row],[ltv]])</f>
        <v>0</v>
      </c>
      <c r="T56">
        <v>2</v>
      </c>
      <c r="U56">
        <f t="shared" si="25"/>
        <v>2</v>
      </c>
    </row>
    <row r="57" spans="1:21" x14ac:dyDescent="0.25">
      <c r="A57" s="1">
        <v>43861</v>
      </c>
      <c r="B57">
        <v>56</v>
      </c>
      <c r="C57">
        <v>4</v>
      </c>
      <c r="D57" s="1">
        <v>43831</v>
      </c>
      <c r="E57">
        <v>100</v>
      </c>
      <c r="F57">
        <f>Table1[[#This Row],[outstanding_balance]]</f>
        <v>100</v>
      </c>
      <c r="G57">
        <v>0</v>
      </c>
      <c r="H57">
        <v>60</v>
      </c>
      <c r="I57">
        <v>12</v>
      </c>
      <c r="J57" t="s">
        <v>10</v>
      </c>
      <c r="K57">
        <v>12</v>
      </c>
      <c r="L57">
        <f>Table1[[#This Row],[spread]]</f>
        <v>0.05</v>
      </c>
      <c r="M57">
        <v>0.05</v>
      </c>
      <c r="N57" s="3" t="e">
        <f>NA()</f>
        <v>#N/A</v>
      </c>
      <c r="O57">
        <v>0</v>
      </c>
      <c r="P57" s="2">
        <f t="shared" si="23"/>
        <v>1.8871233644010934</v>
      </c>
      <c r="Q57" s="1">
        <f t="shared" si="24"/>
        <v>45688</v>
      </c>
      <c r="R57" s="4">
        <f>DATEDIF(Table1[[#This Row],[reporting_date]],Table1[[#This Row],[maturity_date]],"m")</f>
        <v>60</v>
      </c>
      <c r="S57" s="2">
        <f>IF(ISNA(Table1[[#This Row],[ltv]]),0,Table1[[#This Row],[outstanding_balance]]/Table1[[#This Row],[ltv]])</f>
        <v>0</v>
      </c>
      <c r="T57">
        <v>3</v>
      </c>
      <c r="U57">
        <f t="shared" si="25"/>
        <v>3</v>
      </c>
    </row>
    <row r="58" spans="1:21" x14ac:dyDescent="0.25">
      <c r="A58" s="1">
        <v>43861</v>
      </c>
      <c r="B58">
        <v>57</v>
      </c>
      <c r="C58">
        <v>4</v>
      </c>
      <c r="D58" s="1">
        <v>43831</v>
      </c>
      <c r="E58">
        <v>100</v>
      </c>
      <c r="F58">
        <f>Table1[[#This Row],[outstanding_balance]]</f>
        <v>100</v>
      </c>
      <c r="G58">
        <v>0</v>
      </c>
      <c r="H58">
        <v>60</v>
      </c>
      <c r="I58">
        <v>12</v>
      </c>
      <c r="J58" t="s">
        <v>10</v>
      </c>
      <c r="K58">
        <v>12</v>
      </c>
      <c r="L58">
        <f>Table1[[#This Row],[spread]]</f>
        <v>0.05</v>
      </c>
      <c r="M58">
        <v>0.05</v>
      </c>
      <c r="N58" s="3" t="e">
        <f>NA()</f>
        <v>#N/A</v>
      </c>
      <c r="O58">
        <v>2</v>
      </c>
      <c r="P58" s="2">
        <f t="shared" si="23"/>
        <v>1.8871233644010934</v>
      </c>
      <c r="Q58" s="1">
        <f t="shared" si="24"/>
        <v>45688</v>
      </c>
      <c r="R58" s="4">
        <f>DATEDIF(Table1[[#This Row],[reporting_date]],Table1[[#This Row],[maturity_date]],"m")</f>
        <v>60</v>
      </c>
      <c r="S58" s="2">
        <f>IF(ISNA(Table1[[#This Row],[ltv]]),0,Table1[[#This Row],[outstanding_balance]]/Table1[[#This Row],[ltv]])</f>
        <v>0</v>
      </c>
      <c r="T58">
        <v>0</v>
      </c>
      <c r="U58">
        <v>1</v>
      </c>
    </row>
    <row r="59" spans="1:21" x14ac:dyDescent="0.25">
      <c r="A59" s="1">
        <v>43861</v>
      </c>
      <c r="B59">
        <v>58</v>
      </c>
      <c r="C59">
        <v>4</v>
      </c>
      <c r="D59" s="1">
        <v>43831</v>
      </c>
      <c r="E59">
        <v>100</v>
      </c>
      <c r="F59">
        <f>Table1[[#This Row],[outstanding_balance]]</f>
        <v>100</v>
      </c>
      <c r="G59">
        <v>0</v>
      </c>
      <c r="H59">
        <v>60</v>
      </c>
      <c r="I59">
        <v>12</v>
      </c>
      <c r="J59" t="s">
        <v>10</v>
      </c>
      <c r="K59">
        <v>12</v>
      </c>
      <c r="L59">
        <f>Table1[[#This Row],[spread]]</f>
        <v>0.05</v>
      </c>
      <c r="M59">
        <v>0.05</v>
      </c>
      <c r="N59" s="3" t="e">
        <f>NA()</f>
        <v>#N/A</v>
      </c>
      <c r="O59">
        <v>2</v>
      </c>
      <c r="P59" s="2">
        <f t="shared" si="23"/>
        <v>1.8871233644010934</v>
      </c>
      <c r="Q59" s="1">
        <f t="shared" si="24"/>
        <v>45688</v>
      </c>
      <c r="R59" s="4">
        <f>DATEDIF(Table1[[#This Row],[reporting_date]],Table1[[#This Row],[maturity_date]],"m")</f>
        <v>60</v>
      </c>
      <c r="S59" s="2">
        <f>IF(ISNA(Table1[[#This Row],[ltv]]),0,Table1[[#This Row],[outstanding_balance]]/Table1[[#This Row],[ltv]])</f>
        <v>0</v>
      </c>
      <c r="T59">
        <v>0</v>
      </c>
      <c r="U59">
        <v>2</v>
      </c>
    </row>
    <row r="60" spans="1:21" x14ac:dyDescent="0.25">
      <c r="A60" s="1">
        <v>43861</v>
      </c>
      <c r="B60">
        <v>59</v>
      </c>
      <c r="C60">
        <v>4</v>
      </c>
      <c r="D60" s="1">
        <v>43831</v>
      </c>
      <c r="E60">
        <v>100</v>
      </c>
      <c r="F60">
        <f>Table1[[#This Row],[outstanding_balance]]</f>
        <v>100</v>
      </c>
      <c r="G60">
        <v>0</v>
      </c>
      <c r="H60">
        <v>60</v>
      </c>
      <c r="I60">
        <v>12</v>
      </c>
      <c r="J60" t="s">
        <v>10</v>
      </c>
      <c r="K60">
        <v>12</v>
      </c>
      <c r="L60">
        <f>Table1[[#This Row],[spread]]</f>
        <v>0.05</v>
      </c>
      <c r="M60">
        <v>0.05</v>
      </c>
      <c r="N60" s="3" t="e">
        <f>NA()</f>
        <v>#N/A</v>
      </c>
      <c r="O60">
        <v>2</v>
      </c>
      <c r="P60" s="2">
        <f t="shared" si="23"/>
        <v>1.8871233644010934</v>
      </c>
      <c r="Q60" s="1">
        <f t="shared" si="24"/>
        <v>45688</v>
      </c>
      <c r="R60" s="4">
        <f>DATEDIF(Table1[[#This Row],[reporting_date]],Table1[[#This Row],[maturity_date]],"m")</f>
        <v>60</v>
      </c>
      <c r="S60" s="2">
        <f>IF(ISNA(Table1[[#This Row],[ltv]]),0,Table1[[#This Row],[outstanding_balance]]/Table1[[#This Row],[ltv]])</f>
        <v>0</v>
      </c>
      <c r="T60">
        <v>0</v>
      </c>
      <c r="U60">
        <v>3</v>
      </c>
    </row>
    <row r="61" spans="1:21" x14ac:dyDescent="0.25">
      <c r="A61" s="1">
        <v>43861</v>
      </c>
      <c r="B61">
        <v>60</v>
      </c>
      <c r="C61">
        <v>4</v>
      </c>
      <c r="D61" s="1">
        <v>43831</v>
      </c>
      <c r="E61">
        <v>100</v>
      </c>
      <c r="F61">
        <f>Table1[[#This Row],[outstanding_balance]]</f>
        <v>100</v>
      </c>
      <c r="G61">
        <v>0</v>
      </c>
      <c r="H61">
        <v>60</v>
      </c>
      <c r="I61">
        <v>12</v>
      </c>
      <c r="J61" t="s">
        <v>10</v>
      </c>
      <c r="K61">
        <v>12</v>
      </c>
      <c r="L61">
        <f>Table1[[#This Row],[spread]]</f>
        <v>0.05</v>
      </c>
      <c r="M61">
        <v>0.05</v>
      </c>
      <c r="N61" s="3" t="e">
        <f>NA()</f>
        <v>#N/A</v>
      </c>
      <c r="O61">
        <v>2</v>
      </c>
      <c r="P61" s="2">
        <f t="shared" ref="P61:P120" si="26">-PMT(M61/K61,DATEDIF(D61,Q61,"y")*I61,E61,-G61,0)</f>
        <v>1.8871233644010934</v>
      </c>
      <c r="Q61" s="1">
        <f t="shared" ref="Q61:Q120" si="27">EOMONTH(D61,H61)</f>
        <v>45688</v>
      </c>
      <c r="R61" s="4">
        <f>DATEDIF(Table1[[#This Row],[reporting_date]],Table1[[#This Row],[maturity_date]],"m")</f>
        <v>60</v>
      </c>
      <c r="S61" s="2">
        <f>IF(ISNA(Table1[[#This Row],[ltv]]),0,Table1[[#This Row],[outstanding_balance]]/Table1[[#This Row],[ltv]])</f>
        <v>0</v>
      </c>
      <c r="T61">
        <v>0</v>
      </c>
      <c r="U61">
        <v>4</v>
      </c>
    </row>
    <row r="62" spans="1:21" x14ac:dyDescent="0.25">
      <c r="A62" s="1">
        <v>44227</v>
      </c>
      <c r="B62">
        <v>61</v>
      </c>
      <c r="C62">
        <v>1</v>
      </c>
      <c r="D62" s="1">
        <v>44197</v>
      </c>
      <c r="E62">
        <v>100</v>
      </c>
      <c r="F62">
        <f>Table1[[#This Row],[outstanding_balance]]</f>
        <v>100</v>
      </c>
      <c r="G62">
        <v>0</v>
      </c>
      <c r="H62">
        <v>60</v>
      </c>
      <c r="I62">
        <v>12</v>
      </c>
      <c r="J62" t="s">
        <v>10</v>
      </c>
      <c r="K62">
        <v>12</v>
      </c>
      <c r="L62">
        <f>Table1[[#This Row],[spread]]</f>
        <v>0.05</v>
      </c>
      <c r="M62">
        <v>0.05</v>
      </c>
      <c r="N62" s="3" t="e">
        <f>NA()</f>
        <v>#N/A</v>
      </c>
      <c r="O62">
        <v>0</v>
      </c>
      <c r="P62" s="2">
        <f t="shared" si="26"/>
        <v>1.8871233644010934</v>
      </c>
      <c r="Q62" s="1">
        <f t="shared" si="27"/>
        <v>46053</v>
      </c>
      <c r="R62" s="4">
        <f>DATEDIF(Table1[[#This Row],[reporting_date]],Table1[[#This Row],[maturity_date]],"m")</f>
        <v>60</v>
      </c>
      <c r="S62" s="2">
        <f>IF(ISNA(Table1[[#This Row],[ltv]]),0,Table1[[#This Row],[outstanding_balance]]/Table1[[#This Row],[ltv]])</f>
        <v>0</v>
      </c>
      <c r="T62">
        <v>0</v>
      </c>
      <c r="U62">
        <f t="shared" ref="U62:U72" si="28">T62</f>
        <v>0</v>
      </c>
    </row>
    <row r="63" spans="1:21" x14ac:dyDescent="0.25">
      <c r="A63" s="1">
        <v>44227</v>
      </c>
      <c r="B63">
        <v>62</v>
      </c>
      <c r="C63">
        <v>1</v>
      </c>
      <c r="D63" s="1">
        <v>44197</v>
      </c>
      <c r="E63">
        <v>100</v>
      </c>
      <c r="F63">
        <f>Table1[[#This Row],[outstanding_balance]]</f>
        <v>100</v>
      </c>
      <c r="G63">
        <v>100</v>
      </c>
      <c r="H63">
        <v>60</v>
      </c>
      <c r="I63">
        <v>12</v>
      </c>
      <c r="J63" t="s">
        <v>10</v>
      </c>
      <c r="K63">
        <v>12</v>
      </c>
      <c r="L63">
        <f>Table1[[#This Row],[spread]]</f>
        <v>0.05</v>
      </c>
      <c r="M63">
        <v>0.05</v>
      </c>
      <c r="N63" s="3" t="e">
        <f>NA()</f>
        <v>#N/A</v>
      </c>
      <c r="O63">
        <v>0</v>
      </c>
      <c r="P63" s="2">
        <f t="shared" si="26"/>
        <v>0.41666666666666669</v>
      </c>
      <c r="Q63" s="1">
        <f t="shared" si="27"/>
        <v>46053</v>
      </c>
      <c r="R63" s="4">
        <f>DATEDIF(Table1[[#This Row],[reporting_date]],Table1[[#This Row],[maturity_date]],"m")</f>
        <v>60</v>
      </c>
      <c r="S63" s="2">
        <f>IF(ISNA(Table1[[#This Row],[ltv]]),0,Table1[[#This Row],[outstanding_balance]]/Table1[[#This Row],[ltv]])</f>
        <v>0</v>
      </c>
      <c r="T63">
        <v>0</v>
      </c>
      <c r="U63">
        <f t="shared" si="28"/>
        <v>0</v>
      </c>
    </row>
    <row r="64" spans="1:21" x14ac:dyDescent="0.25">
      <c r="A64" s="1">
        <v>44227</v>
      </c>
      <c r="B64">
        <v>63</v>
      </c>
      <c r="C64">
        <v>1</v>
      </c>
      <c r="D64" s="1">
        <v>44197</v>
      </c>
      <c r="E64">
        <v>100</v>
      </c>
      <c r="F64">
        <f>Table1[[#This Row],[outstanding_balance]]</f>
        <v>100</v>
      </c>
      <c r="G64">
        <v>0</v>
      </c>
      <c r="H64">
        <v>12</v>
      </c>
      <c r="I64">
        <v>12</v>
      </c>
      <c r="J64" t="s">
        <v>10</v>
      </c>
      <c r="K64">
        <v>12</v>
      </c>
      <c r="L64">
        <f>Table1[[#This Row],[spread]]</f>
        <v>0.05</v>
      </c>
      <c r="M64">
        <v>0.05</v>
      </c>
      <c r="N64" s="3" t="e">
        <f>NA()</f>
        <v>#N/A</v>
      </c>
      <c r="O64">
        <v>0</v>
      </c>
      <c r="P64" s="2">
        <f t="shared" si="26"/>
        <v>8.5607481788467137</v>
      </c>
      <c r="Q64" s="1">
        <f t="shared" si="27"/>
        <v>44592</v>
      </c>
      <c r="R64" s="4">
        <f>DATEDIF(Table1[[#This Row],[reporting_date]],Table1[[#This Row],[maturity_date]],"m")</f>
        <v>12</v>
      </c>
      <c r="S64" s="2">
        <f>IF(ISNA(Table1[[#This Row],[ltv]]),0,Table1[[#This Row],[outstanding_balance]]/Table1[[#This Row],[ltv]])</f>
        <v>0</v>
      </c>
      <c r="T64">
        <v>0</v>
      </c>
      <c r="U64">
        <f t="shared" si="28"/>
        <v>0</v>
      </c>
    </row>
    <row r="65" spans="1:21" x14ac:dyDescent="0.25">
      <c r="A65" s="1">
        <v>44227</v>
      </c>
      <c r="B65">
        <v>64</v>
      </c>
      <c r="C65">
        <v>1</v>
      </c>
      <c r="D65" s="1">
        <v>44197</v>
      </c>
      <c r="E65">
        <v>100</v>
      </c>
      <c r="F65">
        <f>Table1[[#This Row],[outstanding_balance]]</f>
        <v>100</v>
      </c>
      <c r="G65">
        <v>0</v>
      </c>
      <c r="H65">
        <v>60</v>
      </c>
      <c r="I65">
        <v>4</v>
      </c>
      <c r="J65" t="s">
        <v>10</v>
      </c>
      <c r="K65">
        <v>12</v>
      </c>
      <c r="L65">
        <f>Table1[[#This Row],[spread]]</f>
        <v>0.05</v>
      </c>
      <c r="M65">
        <v>0.05</v>
      </c>
      <c r="N65" s="3" t="e">
        <f>NA()</f>
        <v>#N/A</v>
      </c>
      <c r="O65">
        <v>0</v>
      </c>
      <c r="P65" s="2">
        <f t="shared" si="26"/>
        <v>5.2216299555219434</v>
      </c>
      <c r="Q65" s="1">
        <f t="shared" si="27"/>
        <v>46053</v>
      </c>
      <c r="R65" s="4">
        <f>DATEDIF(Table1[[#This Row],[reporting_date]],Table1[[#This Row],[maturity_date]],"m")</f>
        <v>60</v>
      </c>
      <c r="S65" s="2">
        <f>IF(ISNA(Table1[[#This Row],[ltv]]),0,Table1[[#This Row],[outstanding_balance]]/Table1[[#This Row],[ltv]])</f>
        <v>0</v>
      </c>
      <c r="T65">
        <v>0</v>
      </c>
      <c r="U65">
        <f t="shared" si="28"/>
        <v>0</v>
      </c>
    </row>
    <row r="66" spans="1:21" x14ac:dyDescent="0.25">
      <c r="A66" s="1">
        <v>44227</v>
      </c>
      <c r="B66">
        <v>65</v>
      </c>
      <c r="C66">
        <v>1</v>
      </c>
      <c r="D66" s="1">
        <v>44197</v>
      </c>
      <c r="E66">
        <v>100</v>
      </c>
      <c r="F66">
        <f>Table1[[#This Row],[outstanding_balance]]</f>
        <v>100</v>
      </c>
      <c r="G66">
        <v>0</v>
      </c>
      <c r="H66">
        <v>60</v>
      </c>
      <c r="I66">
        <v>12</v>
      </c>
      <c r="J66" t="s">
        <v>19</v>
      </c>
      <c r="K66">
        <v>12</v>
      </c>
      <c r="L66">
        <f>Table1[[#This Row],[spread]]</f>
        <v>0.05</v>
      </c>
      <c r="M66">
        <v>0.05</v>
      </c>
      <c r="N66" s="3" t="e">
        <f>NA()</f>
        <v>#N/A</v>
      </c>
      <c r="O66">
        <v>0</v>
      </c>
      <c r="P66" s="2">
        <f t="shared" si="26"/>
        <v>1.8871233644010934</v>
      </c>
      <c r="Q66" s="1">
        <f t="shared" si="27"/>
        <v>46053</v>
      </c>
      <c r="R66" s="4">
        <f>DATEDIF(Table1[[#This Row],[reporting_date]],Table1[[#This Row],[maturity_date]],"m")</f>
        <v>60</v>
      </c>
      <c r="S66" s="2">
        <f>IF(ISNA(Table1[[#This Row],[ltv]]),0,Table1[[#This Row],[outstanding_balance]]/Table1[[#This Row],[ltv]])</f>
        <v>0</v>
      </c>
      <c r="T66">
        <v>0</v>
      </c>
      <c r="U66">
        <f t="shared" si="28"/>
        <v>0</v>
      </c>
    </row>
    <row r="67" spans="1:21" x14ac:dyDescent="0.25">
      <c r="A67" s="1">
        <v>44227</v>
      </c>
      <c r="B67">
        <v>66</v>
      </c>
      <c r="C67">
        <v>1</v>
      </c>
      <c r="D67" s="1">
        <v>44197</v>
      </c>
      <c r="E67">
        <v>100</v>
      </c>
      <c r="F67">
        <f>Table1[[#This Row],[outstanding_balance]]</f>
        <v>100</v>
      </c>
      <c r="G67">
        <v>0</v>
      </c>
      <c r="H67">
        <v>60</v>
      </c>
      <c r="I67">
        <v>12</v>
      </c>
      <c r="J67" t="s">
        <v>10</v>
      </c>
      <c r="K67">
        <v>12</v>
      </c>
      <c r="L67">
        <f>Table1[[#This Row],[spread]]</f>
        <v>0.05</v>
      </c>
      <c r="M67">
        <v>0.05</v>
      </c>
      <c r="N67" s="3">
        <v>0.7</v>
      </c>
      <c r="O67">
        <v>0</v>
      </c>
      <c r="P67" s="2">
        <f t="shared" si="26"/>
        <v>1.8871233644010934</v>
      </c>
      <c r="Q67" s="1">
        <f t="shared" si="27"/>
        <v>46053</v>
      </c>
      <c r="R67" s="4">
        <f>DATEDIF(Table1[[#This Row],[reporting_date]],Table1[[#This Row],[maturity_date]],"m")</f>
        <v>60</v>
      </c>
      <c r="S67" s="2">
        <f>IF(ISNA(Table1[[#This Row],[ltv]]),0,Table1[[#This Row],[outstanding_balance]]/Table1[[#This Row],[ltv]])</f>
        <v>142.85714285714286</v>
      </c>
      <c r="T67">
        <v>0</v>
      </c>
      <c r="U67">
        <f t="shared" si="28"/>
        <v>0</v>
      </c>
    </row>
    <row r="68" spans="1:21" x14ac:dyDescent="0.25">
      <c r="A68" s="1">
        <v>44227</v>
      </c>
      <c r="B68">
        <v>67</v>
      </c>
      <c r="C68">
        <v>1</v>
      </c>
      <c r="D68" s="1">
        <v>44197</v>
      </c>
      <c r="E68">
        <v>100</v>
      </c>
      <c r="F68">
        <f>Table1[[#This Row],[outstanding_balance]]</f>
        <v>100</v>
      </c>
      <c r="G68">
        <v>0</v>
      </c>
      <c r="H68">
        <v>60</v>
      </c>
      <c r="I68">
        <v>12</v>
      </c>
      <c r="J68" t="s">
        <v>10</v>
      </c>
      <c r="K68">
        <v>12</v>
      </c>
      <c r="L68">
        <f>Table1[[#This Row],[spread]]</f>
        <v>0.05</v>
      </c>
      <c r="M68">
        <v>0.05</v>
      </c>
      <c r="N68" s="3">
        <v>1</v>
      </c>
      <c r="O68">
        <v>0</v>
      </c>
      <c r="P68" s="2">
        <f t="shared" si="26"/>
        <v>1.8871233644010934</v>
      </c>
      <c r="Q68" s="1">
        <f t="shared" si="27"/>
        <v>46053</v>
      </c>
      <c r="R68" s="4">
        <f>DATEDIF(Table1[[#This Row],[reporting_date]],Table1[[#This Row],[maturity_date]],"m")</f>
        <v>60</v>
      </c>
      <c r="S68" s="2">
        <f>IF(ISNA(Table1[[#This Row],[ltv]]),0,Table1[[#This Row],[outstanding_balance]]/Table1[[#This Row],[ltv]])</f>
        <v>100</v>
      </c>
      <c r="T68">
        <v>0</v>
      </c>
      <c r="U68">
        <f t="shared" si="28"/>
        <v>0</v>
      </c>
    </row>
    <row r="69" spans="1:21" x14ac:dyDescent="0.25">
      <c r="A69" s="1">
        <v>44227</v>
      </c>
      <c r="B69">
        <v>68</v>
      </c>
      <c r="C69">
        <v>1</v>
      </c>
      <c r="D69" s="1">
        <v>44197</v>
      </c>
      <c r="E69">
        <v>100</v>
      </c>
      <c r="F69">
        <f>Table1[[#This Row],[outstanding_balance]]</f>
        <v>100</v>
      </c>
      <c r="G69">
        <v>0</v>
      </c>
      <c r="H69">
        <v>60</v>
      </c>
      <c r="I69">
        <v>12</v>
      </c>
      <c r="J69" t="s">
        <v>10</v>
      </c>
      <c r="K69">
        <v>12</v>
      </c>
      <c r="L69">
        <f>Table1[[#This Row],[spread]]</f>
        <v>0.05</v>
      </c>
      <c r="M69">
        <v>0.05</v>
      </c>
      <c r="N69" s="3">
        <v>1.5</v>
      </c>
      <c r="O69">
        <v>0</v>
      </c>
      <c r="P69" s="2">
        <f t="shared" si="26"/>
        <v>1.8871233644010934</v>
      </c>
      <c r="Q69" s="1">
        <f t="shared" si="27"/>
        <v>46053</v>
      </c>
      <c r="R69" s="4">
        <f>DATEDIF(Table1[[#This Row],[reporting_date]],Table1[[#This Row],[maturity_date]],"m")</f>
        <v>60</v>
      </c>
      <c r="S69" s="2">
        <f>IF(ISNA(Table1[[#This Row],[ltv]]),0,Table1[[#This Row],[outstanding_balance]]/Table1[[#This Row],[ltv]])</f>
        <v>66.666666666666671</v>
      </c>
      <c r="T69">
        <v>0</v>
      </c>
      <c r="U69">
        <f t="shared" si="28"/>
        <v>0</v>
      </c>
    </row>
    <row r="70" spans="1:21" x14ac:dyDescent="0.25">
      <c r="A70" s="1">
        <v>44227</v>
      </c>
      <c r="B70">
        <v>69</v>
      </c>
      <c r="C70">
        <v>1</v>
      </c>
      <c r="D70" s="1">
        <v>44197</v>
      </c>
      <c r="E70">
        <v>100</v>
      </c>
      <c r="F70">
        <f>Table1[[#This Row],[outstanding_balance]]</f>
        <v>100</v>
      </c>
      <c r="G70">
        <v>0</v>
      </c>
      <c r="H70">
        <v>60</v>
      </c>
      <c r="I70">
        <v>12</v>
      </c>
      <c r="J70" t="s">
        <v>10</v>
      </c>
      <c r="K70">
        <v>12</v>
      </c>
      <c r="L70">
        <f>Table1[[#This Row],[spread]]</f>
        <v>0.05</v>
      </c>
      <c r="M70">
        <v>0.05</v>
      </c>
      <c r="N70" s="3" t="e">
        <f>NA()</f>
        <v>#N/A</v>
      </c>
      <c r="O70">
        <v>0</v>
      </c>
      <c r="P70" s="2">
        <f t="shared" si="26"/>
        <v>1.8871233644010934</v>
      </c>
      <c r="Q70" s="1">
        <f t="shared" si="27"/>
        <v>46053</v>
      </c>
      <c r="R70" s="4">
        <f>DATEDIF(Table1[[#This Row],[reporting_date]],Table1[[#This Row],[maturity_date]],"m")</f>
        <v>60</v>
      </c>
      <c r="S70" s="2">
        <f>IF(ISNA(Table1[[#This Row],[ltv]]),0,Table1[[#This Row],[outstanding_balance]]/Table1[[#This Row],[ltv]])</f>
        <v>0</v>
      </c>
      <c r="T70">
        <v>1</v>
      </c>
      <c r="U70">
        <f t="shared" si="28"/>
        <v>1</v>
      </c>
    </row>
    <row r="71" spans="1:21" x14ac:dyDescent="0.25">
      <c r="A71" s="1">
        <v>44227</v>
      </c>
      <c r="B71">
        <v>70</v>
      </c>
      <c r="C71">
        <v>1</v>
      </c>
      <c r="D71" s="1">
        <v>44197</v>
      </c>
      <c r="E71">
        <v>100</v>
      </c>
      <c r="F71">
        <f>Table1[[#This Row],[outstanding_balance]]</f>
        <v>100</v>
      </c>
      <c r="G71">
        <v>0</v>
      </c>
      <c r="H71">
        <v>60</v>
      </c>
      <c r="I71">
        <v>12</v>
      </c>
      <c r="J71" t="s">
        <v>10</v>
      </c>
      <c r="K71">
        <v>12</v>
      </c>
      <c r="L71">
        <f>Table1[[#This Row],[spread]]</f>
        <v>0.05</v>
      </c>
      <c r="M71">
        <v>0.05</v>
      </c>
      <c r="N71" s="3" t="e">
        <f>NA()</f>
        <v>#N/A</v>
      </c>
      <c r="O71">
        <v>0</v>
      </c>
      <c r="P71" s="2">
        <f t="shared" si="26"/>
        <v>1.8871233644010934</v>
      </c>
      <c r="Q71" s="1">
        <f t="shared" si="27"/>
        <v>46053</v>
      </c>
      <c r="R71" s="4">
        <f>DATEDIF(Table1[[#This Row],[reporting_date]],Table1[[#This Row],[maturity_date]],"m")</f>
        <v>60</v>
      </c>
      <c r="S71" s="2">
        <f>IF(ISNA(Table1[[#This Row],[ltv]]),0,Table1[[#This Row],[outstanding_balance]]/Table1[[#This Row],[ltv]])</f>
        <v>0</v>
      </c>
      <c r="T71">
        <v>2</v>
      </c>
      <c r="U71">
        <f t="shared" si="28"/>
        <v>2</v>
      </c>
    </row>
    <row r="72" spans="1:21" x14ac:dyDescent="0.25">
      <c r="A72" s="1">
        <v>44227</v>
      </c>
      <c r="B72">
        <v>71</v>
      </c>
      <c r="C72">
        <v>1</v>
      </c>
      <c r="D72" s="1">
        <v>44197</v>
      </c>
      <c r="E72">
        <v>100</v>
      </c>
      <c r="F72">
        <f>Table1[[#This Row],[outstanding_balance]]</f>
        <v>100</v>
      </c>
      <c r="G72">
        <v>0</v>
      </c>
      <c r="H72">
        <v>60</v>
      </c>
      <c r="I72">
        <v>12</v>
      </c>
      <c r="J72" t="s">
        <v>10</v>
      </c>
      <c r="K72">
        <v>12</v>
      </c>
      <c r="L72">
        <f>Table1[[#This Row],[spread]]</f>
        <v>0.05</v>
      </c>
      <c r="M72">
        <v>0.05</v>
      </c>
      <c r="N72" s="3" t="e">
        <f>NA()</f>
        <v>#N/A</v>
      </c>
      <c r="O72">
        <v>0</v>
      </c>
      <c r="P72" s="2">
        <f t="shared" si="26"/>
        <v>1.8871233644010934</v>
      </c>
      <c r="Q72" s="1">
        <f t="shared" si="27"/>
        <v>46053</v>
      </c>
      <c r="R72" s="4">
        <f>DATEDIF(Table1[[#This Row],[reporting_date]],Table1[[#This Row],[maturity_date]],"m")</f>
        <v>60</v>
      </c>
      <c r="S72" s="2">
        <f>IF(ISNA(Table1[[#This Row],[ltv]]),0,Table1[[#This Row],[outstanding_balance]]/Table1[[#This Row],[ltv]])</f>
        <v>0</v>
      </c>
      <c r="T72">
        <v>3</v>
      </c>
      <c r="U72">
        <f t="shared" si="28"/>
        <v>3</v>
      </c>
    </row>
    <row r="73" spans="1:21" x14ac:dyDescent="0.25">
      <c r="A73" s="1">
        <v>44227</v>
      </c>
      <c r="B73">
        <v>72</v>
      </c>
      <c r="C73">
        <v>1</v>
      </c>
      <c r="D73" s="1">
        <v>44197</v>
      </c>
      <c r="E73">
        <v>100</v>
      </c>
      <c r="F73">
        <f>Table1[[#This Row],[outstanding_balance]]</f>
        <v>100</v>
      </c>
      <c r="G73">
        <v>0</v>
      </c>
      <c r="H73">
        <v>60</v>
      </c>
      <c r="I73">
        <v>12</v>
      </c>
      <c r="J73" t="s">
        <v>10</v>
      </c>
      <c r="K73">
        <v>12</v>
      </c>
      <c r="L73">
        <f>Table1[[#This Row],[spread]]</f>
        <v>0.05</v>
      </c>
      <c r="M73">
        <v>0.05</v>
      </c>
      <c r="N73" s="3" t="e">
        <f>NA()</f>
        <v>#N/A</v>
      </c>
      <c r="O73">
        <v>2</v>
      </c>
      <c r="P73" s="2">
        <f t="shared" si="26"/>
        <v>1.8871233644010934</v>
      </c>
      <c r="Q73" s="1">
        <f t="shared" si="27"/>
        <v>46053</v>
      </c>
      <c r="R73" s="4">
        <f>DATEDIF(Table1[[#This Row],[reporting_date]],Table1[[#This Row],[maturity_date]],"m")</f>
        <v>60</v>
      </c>
      <c r="S73" s="2">
        <f>IF(ISNA(Table1[[#This Row],[ltv]]),0,Table1[[#This Row],[outstanding_balance]]/Table1[[#This Row],[ltv]])</f>
        <v>0</v>
      </c>
      <c r="T73">
        <v>0</v>
      </c>
      <c r="U73">
        <v>1</v>
      </c>
    </row>
    <row r="74" spans="1:21" x14ac:dyDescent="0.25">
      <c r="A74" s="1">
        <v>44227</v>
      </c>
      <c r="B74">
        <v>73</v>
      </c>
      <c r="C74">
        <v>1</v>
      </c>
      <c r="D74" s="1">
        <v>44197</v>
      </c>
      <c r="E74">
        <v>100</v>
      </c>
      <c r="F74">
        <f>Table1[[#This Row],[outstanding_balance]]</f>
        <v>100</v>
      </c>
      <c r="G74">
        <v>0</v>
      </c>
      <c r="H74">
        <v>60</v>
      </c>
      <c r="I74">
        <v>12</v>
      </c>
      <c r="J74" t="s">
        <v>10</v>
      </c>
      <c r="K74">
        <v>12</v>
      </c>
      <c r="L74">
        <f>Table1[[#This Row],[spread]]</f>
        <v>0.05</v>
      </c>
      <c r="M74">
        <v>0.05</v>
      </c>
      <c r="N74" s="3" t="e">
        <f>NA()</f>
        <v>#N/A</v>
      </c>
      <c r="O74">
        <v>2</v>
      </c>
      <c r="P74" s="2">
        <f t="shared" si="26"/>
        <v>1.8871233644010934</v>
      </c>
      <c r="Q74" s="1">
        <f t="shared" si="27"/>
        <v>46053</v>
      </c>
      <c r="R74" s="4">
        <f>DATEDIF(Table1[[#This Row],[reporting_date]],Table1[[#This Row],[maturity_date]],"m")</f>
        <v>60</v>
      </c>
      <c r="S74" s="2">
        <f>IF(ISNA(Table1[[#This Row],[ltv]]),0,Table1[[#This Row],[outstanding_balance]]/Table1[[#This Row],[ltv]])</f>
        <v>0</v>
      </c>
      <c r="T74">
        <v>0</v>
      </c>
      <c r="U74">
        <v>2</v>
      </c>
    </row>
    <row r="75" spans="1:21" x14ac:dyDescent="0.25">
      <c r="A75" s="1">
        <v>44227</v>
      </c>
      <c r="B75">
        <v>74</v>
      </c>
      <c r="C75">
        <v>1</v>
      </c>
      <c r="D75" s="1">
        <v>44197</v>
      </c>
      <c r="E75">
        <v>100</v>
      </c>
      <c r="F75">
        <f>Table1[[#This Row],[outstanding_balance]]</f>
        <v>100</v>
      </c>
      <c r="G75">
        <v>0</v>
      </c>
      <c r="H75">
        <v>60</v>
      </c>
      <c r="I75">
        <v>12</v>
      </c>
      <c r="J75" t="s">
        <v>10</v>
      </c>
      <c r="K75">
        <v>12</v>
      </c>
      <c r="L75">
        <f>Table1[[#This Row],[spread]]</f>
        <v>0.05</v>
      </c>
      <c r="M75">
        <v>0.05</v>
      </c>
      <c r="N75" s="3" t="e">
        <f>NA()</f>
        <v>#N/A</v>
      </c>
      <c r="O75">
        <v>2</v>
      </c>
      <c r="P75" s="2">
        <f t="shared" si="26"/>
        <v>1.8871233644010934</v>
      </c>
      <c r="Q75" s="1">
        <f t="shared" si="27"/>
        <v>46053</v>
      </c>
      <c r="R75" s="4">
        <f>DATEDIF(Table1[[#This Row],[reporting_date]],Table1[[#This Row],[maturity_date]],"m")</f>
        <v>60</v>
      </c>
      <c r="S75" s="2">
        <f>IF(ISNA(Table1[[#This Row],[ltv]]),0,Table1[[#This Row],[outstanding_balance]]/Table1[[#This Row],[ltv]])</f>
        <v>0</v>
      </c>
      <c r="T75">
        <v>0</v>
      </c>
      <c r="U75">
        <v>3</v>
      </c>
    </row>
    <row r="76" spans="1:21" x14ac:dyDescent="0.25">
      <c r="A76" s="1">
        <v>44227</v>
      </c>
      <c r="B76">
        <v>75</v>
      </c>
      <c r="C76">
        <v>1</v>
      </c>
      <c r="D76" s="1">
        <v>44197</v>
      </c>
      <c r="E76">
        <v>100</v>
      </c>
      <c r="F76">
        <f>Table1[[#This Row],[outstanding_balance]]</f>
        <v>100</v>
      </c>
      <c r="G76">
        <v>0</v>
      </c>
      <c r="H76">
        <v>60</v>
      </c>
      <c r="I76">
        <v>12</v>
      </c>
      <c r="J76" t="s">
        <v>10</v>
      </c>
      <c r="K76">
        <v>12</v>
      </c>
      <c r="L76">
        <f>Table1[[#This Row],[spread]]</f>
        <v>0.05</v>
      </c>
      <c r="M76">
        <v>0.05</v>
      </c>
      <c r="N76" s="3" t="e">
        <f>NA()</f>
        <v>#N/A</v>
      </c>
      <c r="O76">
        <v>2</v>
      </c>
      <c r="P76" s="2">
        <f t="shared" si="26"/>
        <v>1.8871233644010934</v>
      </c>
      <c r="Q76" s="1">
        <f t="shared" si="27"/>
        <v>46053</v>
      </c>
      <c r="R76" s="4">
        <f>DATEDIF(Table1[[#This Row],[reporting_date]],Table1[[#This Row],[maturity_date]],"m")</f>
        <v>60</v>
      </c>
      <c r="S76" s="2">
        <f>IF(ISNA(Table1[[#This Row],[ltv]]),0,Table1[[#This Row],[outstanding_balance]]/Table1[[#This Row],[ltv]])</f>
        <v>0</v>
      </c>
      <c r="T76">
        <v>0</v>
      </c>
      <c r="U76">
        <v>4</v>
      </c>
    </row>
    <row r="77" spans="1:21" x14ac:dyDescent="0.25">
      <c r="A77" s="1">
        <v>44227</v>
      </c>
      <c r="B77">
        <v>76</v>
      </c>
      <c r="C77">
        <v>2</v>
      </c>
      <c r="D77" s="1">
        <v>44197</v>
      </c>
      <c r="E77">
        <v>100</v>
      </c>
      <c r="F77">
        <f>Table1[[#This Row],[outstanding_balance]]</f>
        <v>100</v>
      </c>
      <c r="G77">
        <v>0</v>
      </c>
      <c r="H77">
        <v>60</v>
      </c>
      <c r="I77">
        <v>12</v>
      </c>
      <c r="J77" t="s">
        <v>10</v>
      </c>
      <c r="K77">
        <v>12</v>
      </c>
      <c r="L77">
        <f>Table1[[#This Row],[spread]]</f>
        <v>0.05</v>
      </c>
      <c r="M77">
        <v>0.05</v>
      </c>
      <c r="N77" s="3" t="e">
        <f>NA()</f>
        <v>#N/A</v>
      </c>
      <c r="O77">
        <v>0</v>
      </c>
      <c r="P77" s="2">
        <f t="shared" si="26"/>
        <v>1.8871233644010934</v>
      </c>
      <c r="Q77" s="1">
        <f t="shared" si="27"/>
        <v>46053</v>
      </c>
      <c r="R77" s="4">
        <f>DATEDIF(Table1[[#This Row],[reporting_date]],Table1[[#This Row],[maturity_date]],"m")</f>
        <v>60</v>
      </c>
      <c r="S77" s="2">
        <f>IF(ISNA(Table1[[#This Row],[ltv]]),0,Table1[[#This Row],[outstanding_balance]]/Table1[[#This Row],[ltv]])</f>
        <v>0</v>
      </c>
      <c r="T77">
        <v>0</v>
      </c>
      <c r="U77">
        <f t="shared" ref="U77:U87" si="29">T77</f>
        <v>0</v>
      </c>
    </row>
    <row r="78" spans="1:21" x14ac:dyDescent="0.25">
      <c r="A78" s="1">
        <v>44227</v>
      </c>
      <c r="B78">
        <v>77</v>
      </c>
      <c r="C78">
        <v>2</v>
      </c>
      <c r="D78" s="1">
        <v>44197</v>
      </c>
      <c r="E78">
        <v>100</v>
      </c>
      <c r="F78">
        <f>Table1[[#This Row],[outstanding_balance]]</f>
        <v>100</v>
      </c>
      <c r="G78">
        <v>100</v>
      </c>
      <c r="H78">
        <v>60</v>
      </c>
      <c r="I78">
        <v>12</v>
      </c>
      <c r="J78" t="s">
        <v>10</v>
      </c>
      <c r="K78">
        <v>12</v>
      </c>
      <c r="L78">
        <f>Table1[[#This Row],[spread]]</f>
        <v>0.05</v>
      </c>
      <c r="M78">
        <v>0.05</v>
      </c>
      <c r="N78" s="3" t="e">
        <f>NA()</f>
        <v>#N/A</v>
      </c>
      <c r="O78">
        <v>0</v>
      </c>
      <c r="P78" s="2">
        <f t="shared" si="26"/>
        <v>0.41666666666666669</v>
      </c>
      <c r="Q78" s="1">
        <f t="shared" si="27"/>
        <v>46053</v>
      </c>
      <c r="R78" s="4">
        <f>DATEDIF(Table1[[#This Row],[reporting_date]],Table1[[#This Row],[maturity_date]],"m")</f>
        <v>60</v>
      </c>
      <c r="S78" s="2">
        <f>IF(ISNA(Table1[[#This Row],[ltv]]),0,Table1[[#This Row],[outstanding_balance]]/Table1[[#This Row],[ltv]])</f>
        <v>0</v>
      </c>
      <c r="T78">
        <v>0</v>
      </c>
      <c r="U78">
        <f t="shared" si="29"/>
        <v>0</v>
      </c>
    </row>
    <row r="79" spans="1:21" x14ac:dyDescent="0.25">
      <c r="A79" s="1">
        <v>44227</v>
      </c>
      <c r="B79">
        <v>78</v>
      </c>
      <c r="C79">
        <v>2</v>
      </c>
      <c r="D79" s="1">
        <v>44197</v>
      </c>
      <c r="E79">
        <v>100</v>
      </c>
      <c r="F79">
        <f>Table1[[#This Row],[outstanding_balance]]</f>
        <v>100</v>
      </c>
      <c r="G79">
        <v>0</v>
      </c>
      <c r="H79">
        <v>12</v>
      </c>
      <c r="I79">
        <v>12</v>
      </c>
      <c r="J79" t="s">
        <v>10</v>
      </c>
      <c r="K79">
        <v>12</v>
      </c>
      <c r="L79">
        <f>Table1[[#This Row],[spread]]</f>
        <v>0.05</v>
      </c>
      <c r="M79">
        <v>0.05</v>
      </c>
      <c r="N79" s="3" t="e">
        <f>NA()</f>
        <v>#N/A</v>
      </c>
      <c r="O79">
        <v>0</v>
      </c>
      <c r="P79" s="2">
        <f t="shared" si="26"/>
        <v>8.5607481788467137</v>
      </c>
      <c r="Q79" s="1">
        <f t="shared" si="27"/>
        <v>44592</v>
      </c>
      <c r="R79" s="4">
        <f>DATEDIF(Table1[[#This Row],[reporting_date]],Table1[[#This Row],[maturity_date]],"m")</f>
        <v>12</v>
      </c>
      <c r="S79" s="2">
        <f>IF(ISNA(Table1[[#This Row],[ltv]]),0,Table1[[#This Row],[outstanding_balance]]/Table1[[#This Row],[ltv]])</f>
        <v>0</v>
      </c>
      <c r="T79">
        <v>0</v>
      </c>
      <c r="U79">
        <f t="shared" si="29"/>
        <v>0</v>
      </c>
    </row>
    <row r="80" spans="1:21" x14ac:dyDescent="0.25">
      <c r="A80" s="1">
        <v>44227</v>
      </c>
      <c r="B80">
        <v>79</v>
      </c>
      <c r="C80">
        <v>2</v>
      </c>
      <c r="D80" s="1">
        <v>44197</v>
      </c>
      <c r="E80">
        <v>100</v>
      </c>
      <c r="F80">
        <f>Table1[[#This Row],[outstanding_balance]]</f>
        <v>100</v>
      </c>
      <c r="G80">
        <v>0</v>
      </c>
      <c r="H80">
        <v>60</v>
      </c>
      <c r="I80">
        <v>4</v>
      </c>
      <c r="J80" t="s">
        <v>10</v>
      </c>
      <c r="K80">
        <v>12</v>
      </c>
      <c r="L80">
        <f>Table1[[#This Row],[spread]]</f>
        <v>0.05</v>
      </c>
      <c r="M80">
        <v>0.05</v>
      </c>
      <c r="N80" s="3" t="e">
        <f>NA()</f>
        <v>#N/A</v>
      </c>
      <c r="O80">
        <v>0</v>
      </c>
      <c r="P80" s="2">
        <f t="shared" si="26"/>
        <v>5.2216299555219434</v>
      </c>
      <c r="Q80" s="1">
        <f t="shared" si="27"/>
        <v>46053</v>
      </c>
      <c r="R80" s="4">
        <f>DATEDIF(Table1[[#This Row],[reporting_date]],Table1[[#This Row],[maturity_date]],"m")</f>
        <v>60</v>
      </c>
      <c r="S80" s="2">
        <f>IF(ISNA(Table1[[#This Row],[ltv]]),0,Table1[[#This Row],[outstanding_balance]]/Table1[[#This Row],[ltv]])</f>
        <v>0</v>
      </c>
      <c r="T80">
        <v>0</v>
      </c>
      <c r="U80">
        <f t="shared" si="29"/>
        <v>0</v>
      </c>
    </row>
    <row r="81" spans="1:21" x14ac:dyDescent="0.25">
      <c r="A81" s="1">
        <v>44227</v>
      </c>
      <c r="B81">
        <v>80</v>
      </c>
      <c r="C81">
        <v>2</v>
      </c>
      <c r="D81" s="1">
        <v>44197</v>
      </c>
      <c r="E81">
        <v>100</v>
      </c>
      <c r="F81">
        <f>Table1[[#This Row],[outstanding_balance]]</f>
        <v>100</v>
      </c>
      <c r="G81">
        <v>0</v>
      </c>
      <c r="H81">
        <v>60</v>
      </c>
      <c r="I81">
        <v>12</v>
      </c>
      <c r="J81" t="s">
        <v>19</v>
      </c>
      <c r="K81">
        <v>12</v>
      </c>
      <c r="L81">
        <f>Table1[[#This Row],[spread]]</f>
        <v>0.05</v>
      </c>
      <c r="M81">
        <v>0.05</v>
      </c>
      <c r="N81" s="3" t="e">
        <f>NA()</f>
        <v>#N/A</v>
      </c>
      <c r="O81">
        <v>0</v>
      </c>
      <c r="P81" s="2">
        <f t="shared" si="26"/>
        <v>1.8871233644010934</v>
      </c>
      <c r="Q81" s="1">
        <f t="shared" si="27"/>
        <v>46053</v>
      </c>
      <c r="R81" s="4">
        <f>DATEDIF(Table1[[#This Row],[reporting_date]],Table1[[#This Row],[maturity_date]],"m")</f>
        <v>60</v>
      </c>
      <c r="S81" s="2">
        <f>IF(ISNA(Table1[[#This Row],[ltv]]),0,Table1[[#This Row],[outstanding_balance]]/Table1[[#This Row],[ltv]])</f>
        <v>0</v>
      </c>
      <c r="T81">
        <v>0</v>
      </c>
      <c r="U81">
        <f t="shared" si="29"/>
        <v>0</v>
      </c>
    </row>
    <row r="82" spans="1:21" x14ac:dyDescent="0.25">
      <c r="A82" s="1">
        <v>44227</v>
      </c>
      <c r="B82">
        <v>81</v>
      </c>
      <c r="C82">
        <v>2</v>
      </c>
      <c r="D82" s="1">
        <v>44197</v>
      </c>
      <c r="E82">
        <v>100</v>
      </c>
      <c r="F82">
        <f>Table1[[#This Row],[outstanding_balance]]</f>
        <v>100</v>
      </c>
      <c r="G82">
        <v>0</v>
      </c>
      <c r="H82">
        <v>60</v>
      </c>
      <c r="I82">
        <v>12</v>
      </c>
      <c r="J82" t="s">
        <v>10</v>
      </c>
      <c r="K82">
        <v>12</v>
      </c>
      <c r="L82">
        <f>Table1[[#This Row],[spread]]</f>
        <v>0.05</v>
      </c>
      <c r="M82">
        <v>0.05</v>
      </c>
      <c r="N82" s="3">
        <v>0.7</v>
      </c>
      <c r="O82">
        <v>0</v>
      </c>
      <c r="P82" s="2">
        <f t="shared" si="26"/>
        <v>1.8871233644010934</v>
      </c>
      <c r="Q82" s="1">
        <f t="shared" si="27"/>
        <v>46053</v>
      </c>
      <c r="R82" s="4">
        <f>DATEDIF(Table1[[#This Row],[reporting_date]],Table1[[#This Row],[maturity_date]],"m")</f>
        <v>60</v>
      </c>
      <c r="S82" s="2">
        <f>IF(ISNA(Table1[[#This Row],[ltv]]),0,Table1[[#This Row],[outstanding_balance]]/Table1[[#This Row],[ltv]])</f>
        <v>142.85714285714286</v>
      </c>
      <c r="T82">
        <v>0</v>
      </c>
      <c r="U82">
        <f t="shared" si="29"/>
        <v>0</v>
      </c>
    </row>
    <row r="83" spans="1:21" x14ac:dyDescent="0.25">
      <c r="A83" s="1">
        <v>44227</v>
      </c>
      <c r="B83">
        <v>82</v>
      </c>
      <c r="C83">
        <v>2</v>
      </c>
      <c r="D83" s="1">
        <v>44197</v>
      </c>
      <c r="E83">
        <v>100</v>
      </c>
      <c r="F83">
        <f>Table1[[#This Row],[outstanding_balance]]</f>
        <v>100</v>
      </c>
      <c r="G83">
        <v>0</v>
      </c>
      <c r="H83">
        <v>60</v>
      </c>
      <c r="I83">
        <v>12</v>
      </c>
      <c r="J83" t="s">
        <v>10</v>
      </c>
      <c r="K83">
        <v>12</v>
      </c>
      <c r="L83">
        <f>Table1[[#This Row],[spread]]</f>
        <v>0.05</v>
      </c>
      <c r="M83">
        <v>0.05</v>
      </c>
      <c r="N83" s="3">
        <v>1</v>
      </c>
      <c r="O83">
        <v>0</v>
      </c>
      <c r="P83" s="2">
        <f t="shared" si="26"/>
        <v>1.8871233644010934</v>
      </c>
      <c r="Q83" s="1">
        <f t="shared" si="27"/>
        <v>46053</v>
      </c>
      <c r="R83" s="4">
        <f>DATEDIF(Table1[[#This Row],[reporting_date]],Table1[[#This Row],[maturity_date]],"m")</f>
        <v>60</v>
      </c>
      <c r="S83" s="2">
        <f>IF(ISNA(Table1[[#This Row],[ltv]]),0,Table1[[#This Row],[outstanding_balance]]/Table1[[#This Row],[ltv]])</f>
        <v>100</v>
      </c>
      <c r="T83">
        <v>0</v>
      </c>
      <c r="U83">
        <f t="shared" si="29"/>
        <v>0</v>
      </c>
    </row>
    <row r="84" spans="1:21" x14ac:dyDescent="0.25">
      <c r="A84" s="1">
        <v>44227</v>
      </c>
      <c r="B84">
        <v>83</v>
      </c>
      <c r="C84">
        <v>2</v>
      </c>
      <c r="D84" s="1">
        <v>44197</v>
      </c>
      <c r="E84">
        <v>100</v>
      </c>
      <c r="F84">
        <f>Table1[[#This Row],[outstanding_balance]]</f>
        <v>100</v>
      </c>
      <c r="G84">
        <v>0</v>
      </c>
      <c r="H84">
        <v>60</v>
      </c>
      <c r="I84">
        <v>12</v>
      </c>
      <c r="J84" t="s">
        <v>10</v>
      </c>
      <c r="K84">
        <v>12</v>
      </c>
      <c r="L84">
        <f>Table1[[#This Row],[spread]]</f>
        <v>0.05</v>
      </c>
      <c r="M84">
        <v>0.05</v>
      </c>
      <c r="N84" s="3">
        <v>1.5</v>
      </c>
      <c r="O84">
        <v>0</v>
      </c>
      <c r="P84" s="2">
        <f t="shared" si="26"/>
        <v>1.8871233644010934</v>
      </c>
      <c r="Q84" s="1">
        <f t="shared" si="27"/>
        <v>46053</v>
      </c>
      <c r="R84" s="4">
        <f>DATEDIF(Table1[[#This Row],[reporting_date]],Table1[[#This Row],[maturity_date]],"m")</f>
        <v>60</v>
      </c>
      <c r="S84" s="2">
        <f>IF(ISNA(Table1[[#This Row],[ltv]]),0,Table1[[#This Row],[outstanding_balance]]/Table1[[#This Row],[ltv]])</f>
        <v>66.666666666666671</v>
      </c>
      <c r="T84">
        <v>0</v>
      </c>
      <c r="U84">
        <f t="shared" si="29"/>
        <v>0</v>
      </c>
    </row>
    <row r="85" spans="1:21" x14ac:dyDescent="0.25">
      <c r="A85" s="1">
        <v>44227</v>
      </c>
      <c r="B85">
        <v>84</v>
      </c>
      <c r="C85">
        <v>2</v>
      </c>
      <c r="D85" s="1">
        <v>44197</v>
      </c>
      <c r="E85">
        <v>100</v>
      </c>
      <c r="F85">
        <f>Table1[[#This Row],[outstanding_balance]]</f>
        <v>100</v>
      </c>
      <c r="G85">
        <v>0</v>
      </c>
      <c r="H85">
        <v>60</v>
      </c>
      <c r="I85">
        <v>12</v>
      </c>
      <c r="J85" t="s">
        <v>10</v>
      </c>
      <c r="K85">
        <v>12</v>
      </c>
      <c r="L85">
        <f>Table1[[#This Row],[spread]]</f>
        <v>0.05</v>
      </c>
      <c r="M85">
        <v>0.05</v>
      </c>
      <c r="N85" s="3" t="e">
        <f>NA()</f>
        <v>#N/A</v>
      </c>
      <c r="O85">
        <v>0</v>
      </c>
      <c r="P85" s="2">
        <f t="shared" si="26"/>
        <v>1.8871233644010934</v>
      </c>
      <c r="Q85" s="1">
        <f t="shared" si="27"/>
        <v>46053</v>
      </c>
      <c r="R85" s="4">
        <f>DATEDIF(Table1[[#This Row],[reporting_date]],Table1[[#This Row],[maturity_date]],"m")</f>
        <v>60</v>
      </c>
      <c r="S85" s="2">
        <f>IF(ISNA(Table1[[#This Row],[ltv]]),0,Table1[[#This Row],[outstanding_balance]]/Table1[[#This Row],[ltv]])</f>
        <v>0</v>
      </c>
      <c r="T85">
        <v>1</v>
      </c>
      <c r="U85">
        <f t="shared" si="29"/>
        <v>1</v>
      </c>
    </row>
    <row r="86" spans="1:21" x14ac:dyDescent="0.25">
      <c r="A86" s="1">
        <v>44227</v>
      </c>
      <c r="B86">
        <v>85</v>
      </c>
      <c r="C86">
        <v>2</v>
      </c>
      <c r="D86" s="1">
        <v>44197</v>
      </c>
      <c r="E86">
        <v>100</v>
      </c>
      <c r="F86">
        <f>Table1[[#This Row],[outstanding_balance]]</f>
        <v>100</v>
      </c>
      <c r="G86">
        <v>0</v>
      </c>
      <c r="H86">
        <v>60</v>
      </c>
      <c r="I86">
        <v>12</v>
      </c>
      <c r="J86" t="s">
        <v>10</v>
      </c>
      <c r="K86">
        <v>12</v>
      </c>
      <c r="L86">
        <f>Table1[[#This Row],[spread]]</f>
        <v>0.05</v>
      </c>
      <c r="M86">
        <v>0.05</v>
      </c>
      <c r="N86" s="3" t="e">
        <f>NA()</f>
        <v>#N/A</v>
      </c>
      <c r="O86">
        <v>0</v>
      </c>
      <c r="P86" s="2">
        <f t="shared" si="26"/>
        <v>1.8871233644010934</v>
      </c>
      <c r="Q86" s="1">
        <f t="shared" si="27"/>
        <v>46053</v>
      </c>
      <c r="R86" s="4">
        <f>DATEDIF(Table1[[#This Row],[reporting_date]],Table1[[#This Row],[maturity_date]],"m")</f>
        <v>60</v>
      </c>
      <c r="S86" s="2">
        <f>IF(ISNA(Table1[[#This Row],[ltv]]),0,Table1[[#This Row],[outstanding_balance]]/Table1[[#This Row],[ltv]])</f>
        <v>0</v>
      </c>
      <c r="T86">
        <v>2</v>
      </c>
      <c r="U86">
        <f t="shared" si="29"/>
        <v>2</v>
      </c>
    </row>
    <row r="87" spans="1:21" x14ac:dyDescent="0.25">
      <c r="A87" s="1">
        <v>44227</v>
      </c>
      <c r="B87">
        <v>86</v>
      </c>
      <c r="C87">
        <v>2</v>
      </c>
      <c r="D87" s="1">
        <v>44197</v>
      </c>
      <c r="E87">
        <v>100</v>
      </c>
      <c r="F87">
        <f>Table1[[#This Row],[outstanding_balance]]</f>
        <v>100</v>
      </c>
      <c r="G87">
        <v>0</v>
      </c>
      <c r="H87">
        <v>60</v>
      </c>
      <c r="I87">
        <v>12</v>
      </c>
      <c r="J87" t="s">
        <v>10</v>
      </c>
      <c r="K87">
        <v>12</v>
      </c>
      <c r="L87">
        <f>Table1[[#This Row],[spread]]</f>
        <v>0.05</v>
      </c>
      <c r="M87">
        <v>0.05</v>
      </c>
      <c r="N87" s="3" t="e">
        <f>NA()</f>
        <v>#N/A</v>
      </c>
      <c r="O87">
        <v>0</v>
      </c>
      <c r="P87" s="2">
        <f t="shared" si="26"/>
        <v>1.8871233644010934</v>
      </c>
      <c r="Q87" s="1">
        <f t="shared" si="27"/>
        <v>46053</v>
      </c>
      <c r="R87" s="4">
        <f>DATEDIF(Table1[[#This Row],[reporting_date]],Table1[[#This Row],[maturity_date]],"m")</f>
        <v>60</v>
      </c>
      <c r="S87" s="2">
        <f>IF(ISNA(Table1[[#This Row],[ltv]]),0,Table1[[#This Row],[outstanding_balance]]/Table1[[#This Row],[ltv]])</f>
        <v>0</v>
      </c>
      <c r="T87">
        <v>3</v>
      </c>
      <c r="U87">
        <f t="shared" si="29"/>
        <v>3</v>
      </c>
    </row>
    <row r="88" spans="1:21" x14ac:dyDescent="0.25">
      <c r="A88" s="1">
        <v>44227</v>
      </c>
      <c r="B88">
        <v>87</v>
      </c>
      <c r="C88">
        <v>2</v>
      </c>
      <c r="D88" s="1">
        <v>44197</v>
      </c>
      <c r="E88">
        <v>100</v>
      </c>
      <c r="F88">
        <f>Table1[[#This Row],[outstanding_balance]]</f>
        <v>100</v>
      </c>
      <c r="G88">
        <v>0</v>
      </c>
      <c r="H88">
        <v>60</v>
      </c>
      <c r="I88">
        <v>12</v>
      </c>
      <c r="J88" t="s">
        <v>10</v>
      </c>
      <c r="K88">
        <v>12</v>
      </c>
      <c r="L88">
        <f>Table1[[#This Row],[spread]]</f>
        <v>0.05</v>
      </c>
      <c r="M88">
        <v>0.05</v>
      </c>
      <c r="N88" s="3" t="e">
        <f>NA()</f>
        <v>#N/A</v>
      </c>
      <c r="O88">
        <v>2</v>
      </c>
      <c r="P88" s="2">
        <f t="shared" si="26"/>
        <v>1.8871233644010934</v>
      </c>
      <c r="Q88" s="1">
        <f t="shared" si="27"/>
        <v>46053</v>
      </c>
      <c r="R88" s="4">
        <f>DATEDIF(Table1[[#This Row],[reporting_date]],Table1[[#This Row],[maturity_date]],"m")</f>
        <v>60</v>
      </c>
      <c r="S88" s="2">
        <f>IF(ISNA(Table1[[#This Row],[ltv]]),0,Table1[[#This Row],[outstanding_balance]]/Table1[[#This Row],[ltv]])</f>
        <v>0</v>
      </c>
      <c r="T88">
        <v>0</v>
      </c>
      <c r="U88">
        <v>1</v>
      </c>
    </row>
    <row r="89" spans="1:21" x14ac:dyDescent="0.25">
      <c r="A89" s="1">
        <v>44227</v>
      </c>
      <c r="B89">
        <v>88</v>
      </c>
      <c r="C89">
        <v>2</v>
      </c>
      <c r="D89" s="1">
        <v>44197</v>
      </c>
      <c r="E89">
        <v>100</v>
      </c>
      <c r="F89">
        <f>Table1[[#This Row],[outstanding_balance]]</f>
        <v>100</v>
      </c>
      <c r="G89">
        <v>0</v>
      </c>
      <c r="H89">
        <v>60</v>
      </c>
      <c r="I89">
        <v>12</v>
      </c>
      <c r="J89" t="s">
        <v>10</v>
      </c>
      <c r="K89">
        <v>12</v>
      </c>
      <c r="L89">
        <f>Table1[[#This Row],[spread]]</f>
        <v>0.05</v>
      </c>
      <c r="M89">
        <v>0.05</v>
      </c>
      <c r="N89" s="3" t="e">
        <f>NA()</f>
        <v>#N/A</v>
      </c>
      <c r="O89">
        <v>2</v>
      </c>
      <c r="P89" s="2">
        <f t="shared" si="26"/>
        <v>1.8871233644010934</v>
      </c>
      <c r="Q89" s="1">
        <f t="shared" si="27"/>
        <v>46053</v>
      </c>
      <c r="R89" s="4">
        <f>DATEDIF(Table1[[#This Row],[reporting_date]],Table1[[#This Row],[maturity_date]],"m")</f>
        <v>60</v>
      </c>
      <c r="S89" s="2">
        <f>IF(ISNA(Table1[[#This Row],[ltv]]),0,Table1[[#This Row],[outstanding_balance]]/Table1[[#This Row],[ltv]])</f>
        <v>0</v>
      </c>
      <c r="T89">
        <v>0</v>
      </c>
      <c r="U89">
        <v>2</v>
      </c>
    </row>
    <row r="90" spans="1:21" x14ac:dyDescent="0.25">
      <c r="A90" s="1">
        <v>44227</v>
      </c>
      <c r="B90">
        <v>89</v>
      </c>
      <c r="C90">
        <v>2</v>
      </c>
      <c r="D90" s="1">
        <v>44197</v>
      </c>
      <c r="E90">
        <v>100</v>
      </c>
      <c r="F90">
        <f>Table1[[#This Row],[outstanding_balance]]</f>
        <v>100</v>
      </c>
      <c r="G90">
        <v>0</v>
      </c>
      <c r="H90">
        <v>60</v>
      </c>
      <c r="I90">
        <v>12</v>
      </c>
      <c r="J90" t="s">
        <v>10</v>
      </c>
      <c r="K90">
        <v>12</v>
      </c>
      <c r="L90">
        <f>Table1[[#This Row],[spread]]</f>
        <v>0.05</v>
      </c>
      <c r="M90">
        <v>0.05</v>
      </c>
      <c r="N90" s="3" t="e">
        <f>NA()</f>
        <v>#N/A</v>
      </c>
      <c r="O90">
        <v>2</v>
      </c>
      <c r="P90" s="2">
        <f t="shared" si="26"/>
        <v>1.8871233644010934</v>
      </c>
      <c r="Q90" s="1">
        <f t="shared" si="27"/>
        <v>46053</v>
      </c>
      <c r="R90" s="4">
        <f>DATEDIF(Table1[[#This Row],[reporting_date]],Table1[[#This Row],[maturity_date]],"m")</f>
        <v>60</v>
      </c>
      <c r="S90" s="2">
        <f>IF(ISNA(Table1[[#This Row],[ltv]]),0,Table1[[#This Row],[outstanding_balance]]/Table1[[#This Row],[ltv]])</f>
        <v>0</v>
      </c>
      <c r="T90">
        <v>0</v>
      </c>
      <c r="U90">
        <v>3</v>
      </c>
    </row>
    <row r="91" spans="1:21" x14ac:dyDescent="0.25">
      <c r="A91" s="1">
        <v>44227</v>
      </c>
      <c r="B91">
        <v>90</v>
      </c>
      <c r="C91">
        <v>2</v>
      </c>
      <c r="D91" s="1">
        <v>44197</v>
      </c>
      <c r="E91">
        <v>100</v>
      </c>
      <c r="F91">
        <f>Table1[[#This Row],[outstanding_balance]]</f>
        <v>100</v>
      </c>
      <c r="G91">
        <v>0</v>
      </c>
      <c r="H91">
        <v>60</v>
      </c>
      <c r="I91">
        <v>12</v>
      </c>
      <c r="J91" t="s">
        <v>10</v>
      </c>
      <c r="K91">
        <v>12</v>
      </c>
      <c r="L91">
        <f>Table1[[#This Row],[spread]]</f>
        <v>0.05</v>
      </c>
      <c r="M91">
        <v>0.05</v>
      </c>
      <c r="N91" s="3" t="e">
        <f>NA()</f>
        <v>#N/A</v>
      </c>
      <c r="O91">
        <v>2</v>
      </c>
      <c r="P91" s="2">
        <f t="shared" si="26"/>
        <v>1.8871233644010934</v>
      </c>
      <c r="Q91" s="1">
        <f t="shared" si="27"/>
        <v>46053</v>
      </c>
      <c r="R91" s="4">
        <f>DATEDIF(Table1[[#This Row],[reporting_date]],Table1[[#This Row],[maturity_date]],"m")</f>
        <v>60</v>
      </c>
      <c r="S91" s="2">
        <f>IF(ISNA(Table1[[#This Row],[ltv]]),0,Table1[[#This Row],[outstanding_balance]]/Table1[[#This Row],[ltv]])</f>
        <v>0</v>
      </c>
      <c r="T91">
        <v>0</v>
      </c>
      <c r="U91">
        <v>4</v>
      </c>
    </row>
    <row r="92" spans="1:21" x14ac:dyDescent="0.25">
      <c r="A92" s="1">
        <v>44227</v>
      </c>
      <c r="B92">
        <v>91</v>
      </c>
      <c r="C92">
        <v>3</v>
      </c>
      <c r="D92" s="1">
        <v>44197</v>
      </c>
      <c r="E92">
        <v>100</v>
      </c>
      <c r="F92">
        <f>Table1[[#This Row],[outstanding_balance]]</f>
        <v>100</v>
      </c>
      <c r="G92">
        <v>0</v>
      </c>
      <c r="H92">
        <v>60</v>
      </c>
      <c r="I92">
        <v>12</v>
      </c>
      <c r="J92" t="s">
        <v>10</v>
      </c>
      <c r="K92">
        <v>12</v>
      </c>
      <c r="L92">
        <f>Table1[[#This Row],[spread]]</f>
        <v>0.05</v>
      </c>
      <c r="M92">
        <v>0.05</v>
      </c>
      <c r="N92" s="3" t="e">
        <f>NA()</f>
        <v>#N/A</v>
      </c>
      <c r="O92">
        <v>0</v>
      </c>
      <c r="P92" s="2">
        <f t="shared" si="26"/>
        <v>1.8871233644010934</v>
      </c>
      <c r="Q92" s="1">
        <f t="shared" si="27"/>
        <v>46053</v>
      </c>
      <c r="R92" s="4">
        <f>DATEDIF(Table1[[#This Row],[reporting_date]],Table1[[#This Row],[maturity_date]],"m")</f>
        <v>60</v>
      </c>
      <c r="S92" s="2">
        <f>IF(ISNA(Table1[[#This Row],[ltv]]),0,Table1[[#This Row],[outstanding_balance]]/Table1[[#This Row],[ltv]])</f>
        <v>0</v>
      </c>
      <c r="T92">
        <v>0</v>
      </c>
      <c r="U92">
        <f t="shared" ref="U92:U102" si="30">T92</f>
        <v>0</v>
      </c>
    </row>
    <row r="93" spans="1:21" x14ac:dyDescent="0.25">
      <c r="A93" s="1">
        <v>44227</v>
      </c>
      <c r="B93">
        <v>92</v>
      </c>
      <c r="C93">
        <v>3</v>
      </c>
      <c r="D93" s="1">
        <v>44197</v>
      </c>
      <c r="E93">
        <v>100</v>
      </c>
      <c r="F93">
        <f>Table1[[#This Row],[outstanding_balance]]</f>
        <v>100</v>
      </c>
      <c r="G93">
        <v>100</v>
      </c>
      <c r="H93">
        <v>60</v>
      </c>
      <c r="I93">
        <v>12</v>
      </c>
      <c r="J93" t="s">
        <v>10</v>
      </c>
      <c r="K93">
        <v>12</v>
      </c>
      <c r="L93">
        <f>Table1[[#This Row],[spread]]</f>
        <v>0.05</v>
      </c>
      <c r="M93">
        <v>0.05</v>
      </c>
      <c r="N93" s="3" t="e">
        <f>NA()</f>
        <v>#N/A</v>
      </c>
      <c r="O93">
        <v>0</v>
      </c>
      <c r="P93" s="2">
        <f t="shared" si="26"/>
        <v>0.41666666666666669</v>
      </c>
      <c r="Q93" s="1">
        <f t="shared" si="27"/>
        <v>46053</v>
      </c>
      <c r="R93" s="4">
        <f>DATEDIF(Table1[[#This Row],[reporting_date]],Table1[[#This Row],[maturity_date]],"m")</f>
        <v>60</v>
      </c>
      <c r="S93" s="2">
        <f>IF(ISNA(Table1[[#This Row],[ltv]]),0,Table1[[#This Row],[outstanding_balance]]/Table1[[#This Row],[ltv]])</f>
        <v>0</v>
      </c>
      <c r="T93">
        <v>0</v>
      </c>
      <c r="U93">
        <f t="shared" si="30"/>
        <v>0</v>
      </c>
    </row>
    <row r="94" spans="1:21" x14ac:dyDescent="0.25">
      <c r="A94" s="1">
        <v>44227</v>
      </c>
      <c r="B94">
        <v>93</v>
      </c>
      <c r="C94">
        <v>3</v>
      </c>
      <c r="D94" s="1">
        <v>44197</v>
      </c>
      <c r="E94">
        <v>100</v>
      </c>
      <c r="F94">
        <f>Table1[[#This Row],[outstanding_balance]]</f>
        <v>100</v>
      </c>
      <c r="G94">
        <v>0</v>
      </c>
      <c r="H94">
        <v>12</v>
      </c>
      <c r="I94">
        <v>12</v>
      </c>
      <c r="J94" t="s">
        <v>10</v>
      </c>
      <c r="K94">
        <v>12</v>
      </c>
      <c r="L94">
        <f>Table1[[#This Row],[spread]]</f>
        <v>0.05</v>
      </c>
      <c r="M94">
        <v>0.05</v>
      </c>
      <c r="N94" s="3" t="e">
        <f>NA()</f>
        <v>#N/A</v>
      </c>
      <c r="O94">
        <v>0</v>
      </c>
      <c r="P94" s="2">
        <f t="shared" si="26"/>
        <v>8.5607481788467137</v>
      </c>
      <c r="Q94" s="1">
        <f t="shared" si="27"/>
        <v>44592</v>
      </c>
      <c r="R94" s="4">
        <f>DATEDIF(Table1[[#This Row],[reporting_date]],Table1[[#This Row],[maturity_date]],"m")</f>
        <v>12</v>
      </c>
      <c r="S94" s="2">
        <f>IF(ISNA(Table1[[#This Row],[ltv]]),0,Table1[[#This Row],[outstanding_balance]]/Table1[[#This Row],[ltv]])</f>
        <v>0</v>
      </c>
      <c r="T94">
        <v>0</v>
      </c>
      <c r="U94">
        <f t="shared" si="30"/>
        <v>0</v>
      </c>
    </row>
    <row r="95" spans="1:21" x14ac:dyDescent="0.25">
      <c r="A95" s="1">
        <v>44227</v>
      </c>
      <c r="B95">
        <v>94</v>
      </c>
      <c r="C95">
        <v>3</v>
      </c>
      <c r="D95" s="1">
        <v>44197</v>
      </c>
      <c r="E95">
        <v>100</v>
      </c>
      <c r="F95">
        <f>Table1[[#This Row],[outstanding_balance]]</f>
        <v>100</v>
      </c>
      <c r="G95">
        <v>0</v>
      </c>
      <c r="H95">
        <v>60</v>
      </c>
      <c r="I95">
        <v>4</v>
      </c>
      <c r="J95" t="s">
        <v>10</v>
      </c>
      <c r="K95">
        <v>12</v>
      </c>
      <c r="L95">
        <f>Table1[[#This Row],[spread]]</f>
        <v>0.05</v>
      </c>
      <c r="M95">
        <v>0.05</v>
      </c>
      <c r="N95" s="3" t="e">
        <f>NA()</f>
        <v>#N/A</v>
      </c>
      <c r="O95">
        <v>0</v>
      </c>
      <c r="P95" s="2">
        <f t="shared" si="26"/>
        <v>5.2216299555219434</v>
      </c>
      <c r="Q95" s="1">
        <f t="shared" si="27"/>
        <v>46053</v>
      </c>
      <c r="R95" s="4">
        <f>DATEDIF(Table1[[#This Row],[reporting_date]],Table1[[#This Row],[maturity_date]],"m")</f>
        <v>60</v>
      </c>
      <c r="S95" s="2">
        <f>IF(ISNA(Table1[[#This Row],[ltv]]),0,Table1[[#This Row],[outstanding_balance]]/Table1[[#This Row],[ltv]])</f>
        <v>0</v>
      </c>
      <c r="T95">
        <v>0</v>
      </c>
      <c r="U95">
        <f t="shared" si="30"/>
        <v>0</v>
      </c>
    </row>
    <row r="96" spans="1:21" x14ac:dyDescent="0.25">
      <c r="A96" s="1">
        <v>44227</v>
      </c>
      <c r="B96">
        <v>95</v>
      </c>
      <c r="C96">
        <v>3</v>
      </c>
      <c r="D96" s="1">
        <v>44197</v>
      </c>
      <c r="E96">
        <v>100</v>
      </c>
      <c r="F96">
        <f>Table1[[#This Row],[outstanding_balance]]</f>
        <v>100</v>
      </c>
      <c r="G96">
        <v>0</v>
      </c>
      <c r="H96">
        <v>60</v>
      </c>
      <c r="I96">
        <v>12</v>
      </c>
      <c r="J96" t="s">
        <v>19</v>
      </c>
      <c r="K96">
        <v>12</v>
      </c>
      <c r="L96">
        <f>Table1[[#This Row],[spread]]</f>
        <v>0.05</v>
      </c>
      <c r="M96">
        <v>0.05</v>
      </c>
      <c r="N96" s="3" t="e">
        <f>NA()</f>
        <v>#N/A</v>
      </c>
      <c r="O96">
        <v>0</v>
      </c>
      <c r="P96" s="2">
        <f t="shared" si="26"/>
        <v>1.8871233644010934</v>
      </c>
      <c r="Q96" s="1">
        <f t="shared" si="27"/>
        <v>46053</v>
      </c>
      <c r="R96" s="4">
        <f>DATEDIF(Table1[[#This Row],[reporting_date]],Table1[[#This Row],[maturity_date]],"m")</f>
        <v>60</v>
      </c>
      <c r="S96" s="2">
        <f>IF(ISNA(Table1[[#This Row],[ltv]]),0,Table1[[#This Row],[outstanding_balance]]/Table1[[#This Row],[ltv]])</f>
        <v>0</v>
      </c>
      <c r="T96">
        <v>0</v>
      </c>
      <c r="U96">
        <f t="shared" si="30"/>
        <v>0</v>
      </c>
    </row>
    <row r="97" spans="1:21" x14ac:dyDescent="0.25">
      <c r="A97" s="1">
        <v>44227</v>
      </c>
      <c r="B97">
        <v>96</v>
      </c>
      <c r="C97">
        <v>3</v>
      </c>
      <c r="D97" s="1">
        <v>44197</v>
      </c>
      <c r="E97">
        <v>100</v>
      </c>
      <c r="F97">
        <f>Table1[[#This Row],[outstanding_balance]]</f>
        <v>100</v>
      </c>
      <c r="G97">
        <v>0</v>
      </c>
      <c r="H97">
        <v>60</v>
      </c>
      <c r="I97">
        <v>12</v>
      </c>
      <c r="J97" t="s">
        <v>10</v>
      </c>
      <c r="K97">
        <v>12</v>
      </c>
      <c r="L97">
        <f>Table1[[#This Row],[spread]]</f>
        <v>0.05</v>
      </c>
      <c r="M97">
        <v>0.05</v>
      </c>
      <c r="N97" s="3">
        <v>0.7</v>
      </c>
      <c r="O97">
        <v>0</v>
      </c>
      <c r="P97" s="2">
        <f t="shared" si="26"/>
        <v>1.8871233644010934</v>
      </c>
      <c r="Q97" s="1">
        <f t="shared" si="27"/>
        <v>46053</v>
      </c>
      <c r="R97" s="4">
        <f>DATEDIF(Table1[[#This Row],[reporting_date]],Table1[[#This Row],[maturity_date]],"m")</f>
        <v>60</v>
      </c>
      <c r="S97" s="2">
        <f>IF(ISNA(Table1[[#This Row],[ltv]]),0,Table1[[#This Row],[outstanding_balance]]/Table1[[#This Row],[ltv]])</f>
        <v>142.85714285714286</v>
      </c>
      <c r="T97">
        <v>0</v>
      </c>
      <c r="U97">
        <f t="shared" si="30"/>
        <v>0</v>
      </c>
    </row>
    <row r="98" spans="1:21" x14ac:dyDescent="0.25">
      <c r="A98" s="1">
        <v>44227</v>
      </c>
      <c r="B98">
        <v>97</v>
      </c>
      <c r="C98">
        <v>3</v>
      </c>
      <c r="D98" s="1">
        <v>44197</v>
      </c>
      <c r="E98">
        <v>100</v>
      </c>
      <c r="F98">
        <f>Table1[[#This Row],[outstanding_balance]]</f>
        <v>100</v>
      </c>
      <c r="G98">
        <v>0</v>
      </c>
      <c r="H98">
        <v>60</v>
      </c>
      <c r="I98">
        <v>12</v>
      </c>
      <c r="J98" t="s">
        <v>10</v>
      </c>
      <c r="K98">
        <v>12</v>
      </c>
      <c r="L98">
        <f>Table1[[#This Row],[spread]]</f>
        <v>0.05</v>
      </c>
      <c r="M98">
        <v>0.05</v>
      </c>
      <c r="N98" s="3">
        <v>1</v>
      </c>
      <c r="O98">
        <v>0</v>
      </c>
      <c r="P98" s="2">
        <f t="shared" si="26"/>
        <v>1.8871233644010934</v>
      </c>
      <c r="Q98" s="1">
        <f t="shared" si="27"/>
        <v>46053</v>
      </c>
      <c r="R98" s="4">
        <f>DATEDIF(Table1[[#This Row],[reporting_date]],Table1[[#This Row],[maturity_date]],"m")</f>
        <v>60</v>
      </c>
      <c r="S98" s="2">
        <f>IF(ISNA(Table1[[#This Row],[ltv]]),0,Table1[[#This Row],[outstanding_balance]]/Table1[[#This Row],[ltv]])</f>
        <v>100</v>
      </c>
      <c r="T98">
        <v>0</v>
      </c>
      <c r="U98">
        <f t="shared" si="30"/>
        <v>0</v>
      </c>
    </row>
    <row r="99" spans="1:21" x14ac:dyDescent="0.25">
      <c r="A99" s="1">
        <v>44227</v>
      </c>
      <c r="B99">
        <v>98</v>
      </c>
      <c r="C99">
        <v>3</v>
      </c>
      <c r="D99" s="1">
        <v>44197</v>
      </c>
      <c r="E99">
        <v>100</v>
      </c>
      <c r="F99">
        <f>Table1[[#This Row],[outstanding_balance]]</f>
        <v>100</v>
      </c>
      <c r="G99">
        <v>0</v>
      </c>
      <c r="H99">
        <v>60</v>
      </c>
      <c r="I99">
        <v>12</v>
      </c>
      <c r="J99" t="s">
        <v>10</v>
      </c>
      <c r="K99">
        <v>12</v>
      </c>
      <c r="L99">
        <f>Table1[[#This Row],[spread]]</f>
        <v>0.05</v>
      </c>
      <c r="M99">
        <v>0.05</v>
      </c>
      <c r="N99" s="3">
        <v>1.5</v>
      </c>
      <c r="O99">
        <v>0</v>
      </c>
      <c r="P99" s="2">
        <f t="shared" si="26"/>
        <v>1.8871233644010934</v>
      </c>
      <c r="Q99" s="1">
        <f t="shared" si="27"/>
        <v>46053</v>
      </c>
      <c r="R99" s="4">
        <f>DATEDIF(Table1[[#This Row],[reporting_date]],Table1[[#This Row],[maturity_date]],"m")</f>
        <v>60</v>
      </c>
      <c r="S99" s="2">
        <f>IF(ISNA(Table1[[#This Row],[ltv]]),0,Table1[[#This Row],[outstanding_balance]]/Table1[[#This Row],[ltv]])</f>
        <v>66.666666666666671</v>
      </c>
      <c r="T99">
        <v>0</v>
      </c>
      <c r="U99">
        <f t="shared" si="30"/>
        <v>0</v>
      </c>
    </row>
    <row r="100" spans="1:21" x14ac:dyDescent="0.25">
      <c r="A100" s="1">
        <v>44227</v>
      </c>
      <c r="B100">
        <v>99</v>
      </c>
      <c r="C100">
        <v>3</v>
      </c>
      <c r="D100" s="1">
        <v>44197</v>
      </c>
      <c r="E100">
        <v>100</v>
      </c>
      <c r="F100">
        <f>Table1[[#This Row],[outstanding_balance]]</f>
        <v>100</v>
      </c>
      <c r="G100">
        <v>0</v>
      </c>
      <c r="H100">
        <v>60</v>
      </c>
      <c r="I100">
        <v>12</v>
      </c>
      <c r="J100" t="s">
        <v>10</v>
      </c>
      <c r="K100">
        <v>12</v>
      </c>
      <c r="L100">
        <f>Table1[[#This Row],[spread]]</f>
        <v>0.05</v>
      </c>
      <c r="M100">
        <v>0.05</v>
      </c>
      <c r="N100" s="3" t="e">
        <f>NA()</f>
        <v>#N/A</v>
      </c>
      <c r="O100">
        <v>0</v>
      </c>
      <c r="P100" s="2">
        <f t="shared" si="26"/>
        <v>1.8871233644010934</v>
      </c>
      <c r="Q100" s="1">
        <f t="shared" si="27"/>
        <v>46053</v>
      </c>
      <c r="R100" s="4">
        <f>DATEDIF(Table1[[#This Row],[reporting_date]],Table1[[#This Row],[maturity_date]],"m")</f>
        <v>60</v>
      </c>
      <c r="S100" s="2">
        <f>IF(ISNA(Table1[[#This Row],[ltv]]),0,Table1[[#This Row],[outstanding_balance]]/Table1[[#This Row],[ltv]])</f>
        <v>0</v>
      </c>
      <c r="T100">
        <v>1</v>
      </c>
      <c r="U100">
        <f t="shared" si="30"/>
        <v>1</v>
      </c>
    </row>
    <row r="101" spans="1:21" x14ac:dyDescent="0.25">
      <c r="A101" s="1">
        <v>44227</v>
      </c>
      <c r="B101">
        <v>100</v>
      </c>
      <c r="C101">
        <v>3</v>
      </c>
      <c r="D101" s="1">
        <v>44197</v>
      </c>
      <c r="E101">
        <v>100</v>
      </c>
      <c r="F101">
        <f>Table1[[#This Row],[outstanding_balance]]</f>
        <v>100</v>
      </c>
      <c r="G101">
        <v>0</v>
      </c>
      <c r="H101">
        <v>60</v>
      </c>
      <c r="I101">
        <v>12</v>
      </c>
      <c r="J101" t="s">
        <v>10</v>
      </c>
      <c r="K101">
        <v>12</v>
      </c>
      <c r="L101">
        <f>Table1[[#This Row],[spread]]</f>
        <v>0.05</v>
      </c>
      <c r="M101">
        <v>0.05</v>
      </c>
      <c r="N101" s="3" t="e">
        <f>NA()</f>
        <v>#N/A</v>
      </c>
      <c r="O101">
        <v>0</v>
      </c>
      <c r="P101" s="2">
        <f t="shared" si="26"/>
        <v>1.8871233644010934</v>
      </c>
      <c r="Q101" s="1">
        <f t="shared" si="27"/>
        <v>46053</v>
      </c>
      <c r="R101" s="4">
        <f>DATEDIF(Table1[[#This Row],[reporting_date]],Table1[[#This Row],[maturity_date]],"m")</f>
        <v>60</v>
      </c>
      <c r="S101" s="2">
        <f>IF(ISNA(Table1[[#This Row],[ltv]]),0,Table1[[#This Row],[outstanding_balance]]/Table1[[#This Row],[ltv]])</f>
        <v>0</v>
      </c>
      <c r="T101">
        <v>2</v>
      </c>
      <c r="U101">
        <f t="shared" si="30"/>
        <v>2</v>
      </c>
    </row>
    <row r="102" spans="1:21" x14ac:dyDescent="0.25">
      <c r="A102" s="1">
        <v>44227</v>
      </c>
      <c r="B102">
        <v>101</v>
      </c>
      <c r="C102">
        <v>3</v>
      </c>
      <c r="D102" s="1">
        <v>44197</v>
      </c>
      <c r="E102">
        <v>100</v>
      </c>
      <c r="F102">
        <f>Table1[[#This Row],[outstanding_balance]]</f>
        <v>100</v>
      </c>
      <c r="G102">
        <v>0</v>
      </c>
      <c r="H102">
        <v>60</v>
      </c>
      <c r="I102">
        <v>12</v>
      </c>
      <c r="J102" t="s">
        <v>10</v>
      </c>
      <c r="K102">
        <v>12</v>
      </c>
      <c r="L102">
        <f>Table1[[#This Row],[spread]]</f>
        <v>0.05</v>
      </c>
      <c r="M102">
        <v>0.05</v>
      </c>
      <c r="N102" s="3" t="e">
        <f>NA()</f>
        <v>#N/A</v>
      </c>
      <c r="O102">
        <v>0</v>
      </c>
      <c r="P102" s="2">
        <f t="shared" si="26"/>
        <v>1.8871233644010934</v>
      </c>
      <c r="Q102" s="1">
        <f t="shared" si="27"/>
        <v>46053</v>
      </c>
      <c r="R102" s="4">
        <f>DATEDIF(Table1[[#This Row],[reporting_date]],Table1[[#This Row],[maturity_date]],"m")</f>
        <v>60</v>
      </c>
      <c r="S102" s="2">
        <f>IF(ISNA(Table1[[#This Row],[ltv]]),0,Table1[[#This Row],[outstanding_balance]]/Table1[[#This Row],[ltv]])</f>
        <v>0</v>
      </c>
      <c r="T102">
        <v>3</v>
      </c>
      <c r="U102">
        <f t="shared" si="30"/>
        <v>3</v>
      </c>
    </row>
    <row r="103" spans="1:21" x14ac:dyDescent="0.25">
      <c r="A103" s="1">
        <v>44227</v>
      </c>
      <c r="B103">
        <v>102</v>
      </c>
      <c r="C103">
        <v>3</v>
      </c>
      <c r="D103" s="1">
        <v>44197</v>
      </c>
      <c r="E103">
        <v>100</v>
      </c>
      <c r="F103">
        <f>Table1[[#This Row],[outstanding_balance]]</f>
        <v>100</v>
      </c>
      <c r="G103">
        <v>0</v>
      </c>
      <c r="H103">
        <v>60</v>
      </c>
      <c r="I103">
        <v>12</v>
      </c>
      <c r="J103" t="s">
        <v>10</v>
      </c>
      <c r="K103">
        <v>12</v>
      </c>
      <c r="L103">
        <f>Table1[[#This Row],[spread]]</f>
        <v>0.05</v>
      </c>
      <c r="M103">
        <v>0.05</v>
      </c>
      <c r="N103" s="3" t="e">
        <f>NA()</f>
        <v>#N/A</v>
      </c>
      <c r="O103">
        <v>2</v>
      </c>
      <c r="P103" s="2">
        <f t="shared" si="26"/>
        <v>1.8871233644010934</v>
      </c>
      <c r="Q103" s="1">
        <f t="shared" si="27"/>
        <v>46053</v>
      </c>
      <c r="R103" s="4">
        <f>DATEDIF(Table1[[#This Row],[reporting_date]],Table1[[#This Row],[maturity_date]],"m")</f>
        <v>60</v>
      </c>
      <c r="S103" s="2">
        <f>IF(ISNA(Table1[[#This Row],[ltv]]),0,Table1[[#This Row],[outstanding_balance]]/Table1[[#This Row],[ltv]])</f>
        <v>0</v>
      </c>
      <c r="T103">
        <v>0</v>
      </c>
      <c r="U103">
        <v>1</v>
      </c>
    </row>
    <row r="104" spans="1:21" x14ac:dyDescent="0.25">
      <c r="A104" s="1">
        <v>44227</v>
      </c>
      <c r="B104">
        <v>103</v>
      </c>
      <c r="C104">
        <v>3</v>
      </c>
      <c r="D104" s="1">
        <v>44197</v>
      </c>
      <c r="E104">
        <v>100</v>
      </c>
      <c r="F104">
        <f>Table1[[#This Row],[outstanding_balance]]</f>
        <v>100</v>
      </c>
      <c r="G104">
        <v>0</v>
      </c>
      <c r="H104">
        <v>60</v>
      </c>
      <c r="I104">
        <v>12</v>
      </c>
      <c r="J104" t="s">
        <v>10</v>
      </c>
      <c r="K104">
        <v>12</v>
      </c>
      <c r="L104">
        <f>Table1[[#This Row],[spread]]</f>
        <v>0.05</v>
      </c>
      <c r="M104">
        <v>0.05</v>
      </c>
      <c r="N104" s="3" t="e">
        <f>NA()</f>
        <v>#N/A</v>
      </c>
      <c r="O104">
        <v>2</v>
      </c>
      <c r="P104" s="2">
        <f t="shared" si="26"/>
        <v>1.8871233644010934</v>
      </c>
      <c r="Q104" s="1">
        <f t="shared" si="27"/>
        <v>46053</v>
      </c>
      <c r="R104" s="4">
        <f>DATEDIF(Table1[[#This Row],[reporting_date]],Table1[[#This Row],[maturity_date]],"m")</f>
        <v>60</v>
      </c>
      <c r="S104" s="2">
        <f>IF(ISNA(Table1[[#This Row],[ltv]]),0,Table1[[#This Row],[outstanding_balance]]/Table1[[#This Row],[ltv]])</f>
        <v>0</v>
      </c>
      <c r="T104">
        <v>0</v>
      </c>
      <c r="U104">
        <v>2</v>
      </c>
    </row>
    <row r="105" spans="1:21" x14ac:dyDescent="0.25">
      <c r="A105" s="1">
        <v>44227</v>
      </c>
      <c r="B105">
        <v>104</v>
      </c>
      <c r="C105">
        <v>3</v>
      </c>
      <c r="D105" s="1">
        <v>44197</v>
      </c>
      <c r="E105">
        <v>100</v>
      </c>
      <c r="F105">
        <f>Table1[[#This Row],[outstanding_balance]]</f>
        <v>100</v>
      </c>
      <c r="G105">
        <v>0</v>
      </c>
      <c r="H105">
        <v>60</v>
      </c>
      <c r="I105">
        <v>12</v>
      </c>
      <c r="J105" t="s">
        <v>10</v>
      </c>
      <c r="K105">
        <v>12</v>
      </c>
      <c r="L105">
        <f>Table1[[#This Row],[spread]]</f>
        <v>0.05</v>
      </c>
      <c r="M105">
        <v>0.05</v>
      </c>
      <c r="N105" s="3" t="e">
        <f>NA()</f>
        <v>#N/A</v>
      </c>
      <c r="O105">
        <v>2</v>
      </c>
      <c r="P105" s="2">
        <f t="shared" si="26"/>
        <v>1.8871233644010934</v>
      </c>
      <c r="Q105" s="1">
        <f t="shared" si="27"/>
        <v>46053</v>
      </c>
      <c r="R105" s="4">
        <f>DATEDIF(Table1[[#This Row],[reporting_date]],Table1[[#This Row],[maturity_date]],"m")</f>
        <v>60</v>
      </c>
      <c r="S105" s="2">
        <f>IF(ISNA(Table1[[#This Row],[ltv]]),0,Table1[[#This Row],[outstanding_balance]]/Table1[[#This Row],[ltv]])</f>
        <v>0</v>
      </c>
      <c r="T105">
        <v>0</v>
      </c>
      <c r="U105">
        <v>3</v>
      </c>
    </row>
    <row r="106" spans="1:21" x14ac:dyDescent="0.25">
      <c r="A106" s="1">
        <v>44227</v>
      </c>
      <c r="B106">
        <v>105</v>
      </c>
      <c r="C106">
        <v>3</v>
      </c>
      <c r="D106" s="1">
        <v>44197</v>
      </c>
      <c r="E106">
        <v>100</v>
      </c>
      <c r="F106">
        <f>Table1[[#This Row],[outstanding_balance]]</f>
        <v>100</v>
      </c>
      <c r="G106">
        <v>0</v>
      </c>
      <c r="H106">
        <v>60</v>
      </c>
      <c r="I106">
        <v>12</v>
      </c>
      <c r="J106" t="s">
        <v>10</v>
      </c>
      <c r="K106">
        <v>12</v>
      </c>
      <c r="L106">
        <f>Table1[[#This Row],[spread]]</f>
        <v>0.05</v>
      </c>
      <c r="M106">
        <v>0.05</v>
      </c>
      <c r="N106" s="3" t="e">
        <f>NA()</f>
        <v>#N/A</v>
      </c>
      <c r="O106">
        <v>2</v>
      </c>
      <c r="P106" s="2">
        <f t="shared" si="26"/>
        <v>1.8871233644010934</v>
      </c>
      <c r="Q106" s="1">
        <f t="shared" si="27"/>
        <v>46053</v>
      </c>
      <c r="R106" s="4">
        <f>DATEDIF(Table1[[#This Row],[reporting_date]],Table1[[#This Row],[maturity_date]],"m")</f>
        <v>60</v>
      </c>
      <c r="S106" s="2">
        <f>IF(ISNA(Table1[[#This Row],[ltv]]),0,Table1[[#This Row],[outstanding_balance]]/Table1[[#This Row],[ltv]])</f>
        <v>0</v>
      </c>
      <c r="T106">
        <v>0</v>
      </c>
      <c r="U106">
        <v>4</v>
      </c>
    </row>
    <row r="107" spans="1:21" x14ac:dyDescent="0.25">
      <c r="A107" s="1">
        <v>44227</v>
      </c>
      <c r="B107">
        <v>106</v>
      </c>
      <c r="C107">
        <v>4</v>
      </c>
      <c r="D107" s="1">
        <v>44197</v>
      </c>
      <c r="E107">
        <v>100</v>
      </c>
      <c r="F107">
        <f>Table1[[#This Row],[outstanding_balance]]</f>
        <v>100</v>
      </c>
      <c r="G107">
        <v>0</v>
      </c>
      <c r="H107">
        <v>60</v>
      </c>
      <c r="I107">
        <v>12</v>
      </c>
      <c r="J107" t="s">
        <v>10</v>
      </c>
      <c r="K107">
        <v>12</v>
      </c>
      <c r="L107">
        <f>Table1[[#This Row],[spread]]</f>
        <v>0.05</v>
      </c>
      <c r="M107">
        <v>0.05</v>
      </c>
      <c r="N107" s="3" t="e">
        <f>NA()</f>
        <v>#N/A</v>
      </c>
      <c r="O107">
        <v>0</v>
      </c>
      <c r="P107" s="2">
        <f t="shared" si="26"/>
        <v>1.8871233644010934</v>
      </c>
      <c r="Q107" s="1">
        <f t="shared" si="27"/>
        <v>46053</v>
      </c>
      <c r="R107" s="4">
        <f>DATEDIF(Table1[[#This Row],[reporting_date]],Table1[[#This Row],[maturity_date]],"m")</f>
        <v>60</v>
      </c>
      <c r="S107" s="2">
        <f>IF(ISNA(Table1[[#This Row],[ltv]]),0,Table1[[#This Row],[outstanding_balance]]/Table1[[#This Row],[ltv]])</f>
        <v>0</v>
      </c>
      <c r="T107">
        <v>0</v>
      </c>
      <c r="U107">
        <f t="shared" ref="U107:U117" si="31">T107</f>
        <v>0</v>
      </c>
    </row>
    <row r="108" spans="1:21" x14ac:dyDescent="0.25">
      <c r="A108" s="1">
        <v>44227</v>
      </c>
      <c r="B108">
        <v>107</v>
      </c>
      <c r="C108">
        <v>4</v>
      </c>
      <c r="D108" s="1">
        <v>44197</v>
      </c>
      <c r="E108">
        <v>100</v>
      </c>
      <c r="F108">
        <f>Table1[[#This Row],[outstanding_balance]]</f>
        <v>100</v>
      </c>
      <c r="G108">
        <v>100</v>
      </c>
      <c r="H108">
        <v>60</v>
      </c>
      <c r="I108">
        <v>12</v>
      </c>
      <c r="J108" t="s">
        <v>10</v>
      </c>
      <c r="K108">
        <v>12</v>
      </c>
      <c r="L108">
        <f>Table1[[#This Row],[spread]]</f>
        <v>0.05</v>
      </c>
      <c r="M108">
        <v>0.05</v>
      </c>
      <c r="N108" s="3" t="e">
        <f>NA()</f>
        <v>#N/A</v>
      </c>
      <c r="O108">
        <v>0</v>
      </c>
      <c r="P108" s="2">
        <f t="shared" si="26"/>
        <v>0.41666666666666669</v>
      </c>
      <c r="Q108" s="1">
        <f t="shared" si="27"/>
        <v>46053</v>
      </c>
      <c r="R108" s="4">
        <f>DATEDIF(Table1[[#This Row],[reporting_date]],Table1[[#This Row],[maturity_date]],"m")</f>
        <v>60</v>
      </c>
      <c r="S108" s="2">
        <f>IF(ISNA(Table1[[#This Row],[ltv]]),0,Table1[[#This Row],[outstanding_balance]]/Table1[[#This Row],[ltv]])</f>
        <v>0</v>
      </c>
      <c r="T108">
        <v>0</v>
      </c>
      <c r="U108">
        <f t="shared" si="31"/>
        <v>0</v>
      </c>
    </row>
    <row r="109" spans="1:21" x14ac:dyDescent="0.25">
      <c r="A109" s="1">
        <v>44227</v>
      </c>
      <c r="B109">
        <v>108</v>
      </c>
      <c r="C109">
        <v>4</v>
      </c>
      <c r="D109" s="1">
        <v>44197</v>
      </c>
      <c r="E109">
        <v>100</v>
      </c>
      <c r="F109">
        <f>Table1[[#This Row],[outstanding_balance]]</f>
        <v>100</v>
      </c>
      <c r="G109">
        <v>0</v>
      </c>
      <c r="H109">
        <v>12</v>
      </c>
      <c r="I109">
        <v>12</v>
      </c>
      <c r="J109" t="s">
        <v>10</v>
      </c>
      <c r="K109">
        <v>12</v>
      </c>
      <c r="L109">
        <f>Table1[[#This Row],[spread]]</f>
        <v>0.05</v>
      </c>
      <c r="M109">
        <v>0.05</v>
      </c>
      <c r="N109" s="3" t="e">
        <f>NA()</f>
        <v>#N/A</v>
      </c>
      <c r="O109">
        <v>0</v>
      </c>
      <c r="P109" s="2">
        <f t="shared" si="26"/>
        <v>8.5607481788467137</v>
      </c>
      <c r="Q109" s="1">
        <f t="shared" si="27"/>
        <v>44592</v>
      </c>
      <c r="R109" s="4">
        <f>DATEDIF(Table1[[#This Row],[reporting_date]],Table1[[#This Row],[maturity_date]],"m")</f>
        <v>12</v>
      </c>
      <c r="S109" s="2">
        <f>IF(ISNA(Table1[[#This Row],[ltv]]),0,Table1[[#This Row],[outstanding_balance]]/Table1[[#This Row],[ltv]])</f>
        <v>0</v>
      </c>
      <c r="T109">
        <v>0</v>
      </c>
      <c r="U109">
        <f t="shared" si="31"/>
        <v>0</v>
      </c>
    </row>
    <row r="110" spans="1:21" x14ac:dyDescent="0.25">
      <c r="A110" s="1">
        <v>44227</v>
      </c>
      <c r="B110">
        <v>109</v>
      </c>
      <c r="C110">
        <v>4</v>
      </c>
      <c r="D110" s="1">
        <v>44197</v>
      </c>
      <c r="E110">
        <v>100</v>
      </c>
      <c r="F110">
        <f>Table1[[#This Row],[outstanding_balance]]</f>
        <v>100</v>
      </c>
      <c r="G110">
        <v>0</v>
      </c>
      <c r="H110">
        <v>60</v>
      </c>
      <c r="I110">
        <v>4</v>
      </c>
      <c r="J110" t="s">
        <v>10</v>
      </c>
      <c r="K110">
        <v>12</v>
      </c>
      <c r="L110">
        <f>Table1[[#This Row],[spread]]</f>
        <v>0.05</v>
      </c>
      <c r="M110">
        <v>0.05</v>
      </c>
      <c r="N110" s="3" t="e">
        <f>NA()</f>
        <v>#N/A</v>
      </c>
      <c r="O110">
        <v>0</v>
      </c>
      <c r="P110" s="2">
        <f t="shared" si="26"/>
        <v>5.2216299555219434</v>
      </c>
      <c r="Q110" s="1">
        <f t="shared" si="27"/>
        <v>46053</v>
      </c>
      <c r="R110" s="4">
        <f>DATEDIF(Table1[[#This Row],[reporting_date]],Table1[[#This Row],[maturity_date]],"m")</f>
        <v>60</v>
      </c>
      <c r="S110" s="2">
        <f>IF(ISNA(Table1[[#This Row],[ltv]]),0,Table1[[#This Row],[outstanding_balance]]/Table1[[#This Row],[ltv]])</f>
        <v>0</v>
      </c>
      <c r="T110">
        <v>0</v>
      </c>
      <c r="U110">
        <f t="shared" si="31"/>
        <v>0</v>
      </c>
    </row>
    <row r="111" spans="1:21" x14ac:dyDescent="0.25">
      <c r="A111" s="1">
        <v>44227</v>
      </c>
      <c r="B111">
        <v>110</v>
      </c>
      <c r="C111">
        <v>4</v>
      </c>
      <c r="D111" s="1">
        <v>44197</v>
      </c>
      <c r="E111">
        <v>100</v>
      </c>
      <c r="F111">
        <f>Table1[[#This Row],[outstanding_balance]]</f>
        <v>100</v>
      </c>
      <c r="G111">
        <v>0</v>
      </c>
      <c r="H111">
        <v>60</v>
      </c>
      <c r="I111">
        <v>12</v>
      </c>
      <c r="J111" t="s">
        <v>19</v>
      </c>
      <c r="K111">
        <v>12</v>
      </c>
      <c r="L111">
        <f>Table1[[#This Row],[spread]]</f>
        <v>0.05</v>
      </c>
      <c r="M111">
        <v>0.05</v>
      </c>
      <c r="N111" s="3" t="e">
        <f>NA()</f>
        <v>#N/A</v>
      </c>
      <c r="O111">
        <v>0</v>
      </c>
      <c r="P111" s="2">
        <f t="shared" si="26"/>
        <v>1.8871233644010934</v>
      </c>
      <c r="Q111" s="1">
        <f t="shared" si="27"/>
        <v>46053</v>
      </c>
      <c r="R111" s="4">
        <f>DATEDIF(Table1[[#This Row],[reporting_date]],Table1[[#This Row],[maturity_date]],"m")</f>
        <v>60</v>
      </c>
      <c r="S111" s="2">
        <f>IF(ISNA(Table1[[#This Row],[ltv]]),0,Table1[[#This Row],[outstanding_balance]]/Table1[[#This Row],[ltv]])</f>
        <v>0</v>
      </c>
      <c r="T111">
        <v>0</v>
      </c>
      <c r="U111">
        <f t="shared" si="31"/>
        <v>0</v>
      </c>
    </row>
    <row r="112" spans="1:21" x14ac:dyDescent="0.25">
      <c r="A112" s="1">
        <v>44227</v>
      </c>
      <c r="B112">
        <v>111</v>
      </c>
      <c r="C112">
        <v>4</v>
      </c>
      <c r="D112" s="1">
        <v>44197</v>
      </c>
      <c r="E112">
        <v>100</v>
      </c>
      <c r="F112">
        <f>Table1[[#This Row],[outstanding_balance]]</f>
        <v>100</v>
      </c>
      <c r="G112">
        <v>0</v>
      </c>
      <c r="H112">
        <v>60</v>
      </c>
      <c r="I112">
        <v>12</v>
      </c>
      <c r="J112" t="s">
        <v>10</v>
      </c>
      <c r="K112">
        <v>12</v>
      </c>
      <c r="L112">
        <f>Table1[[#This Row],[spread]]</f>
        <v>0.05</v>
      </c>
      <c r="M112">
        <v>0.05</v>
      </c>
      <c r="N112" s="3">
        <v>0.7</v>
      </c>
      <c r="O112">
        <v>0</v>
      </c>
      <c r="P112" s="2">
        <f t="shared" si="26"/>
        <v>1.8871233644010934</v>
      </c>
      <c r="Q112" s="1">
        <f t="shared" si="27"/>
        <v>46053</v>
      </c>
      <c r="R112" s="4">
        <f>DATEDIF(Table1[[#This Row],[reporting_date]],Table1[[#This Row],[maturity_date]],"m")</f>
        <v>60</v>
      </c>
      <c r="S112" s="2">
        <f>IF(ISNA(Table1[[#This Row],[ltv]]),0,Table1[[#This Row],[outstanding_balance]]/Table1[[#This Row],[ltv]])</f>
        <v>142.85714285714286</v>
      </c>
      <c r="T112">
        <v>0</v>
      </c>
      <c r="U112">
        <f t="shared" si="31"/>
        <v>0</v>
      </c>
    </row>
    <row r="113" spans="1:21" x14ac:dyDescent="0.25">
      <c r="A113" s="1">
        <v>44227</v>
      </c>
      <c r="B113">
        <v>112</v>
      </c>
      <c r="C113">
        <v>4</v>
      </c>
      <c r="D113" s="1">
        <v>44197</v>
      </c>
      <c r="E113">
        <v>100</v>
      </c>
      <c r="F113">
        <f>Table1[[#This Row],[outstanding_balance]]</f>
        <v>100</v>
      </c>
      <c r="G113">
        <v>0</v>
      </c>
      <c r="H113">
        <v>60</v>
      </c>
      <c r="I113">
        <v>12</v>
      </c>
      <c r="J113" t="s">
        <v>10</v>
      </c>
      <c r="K113">
        <v>12</v>
      </c>
      <c r="L113">
        <f>Table1[[#This Row],[spread]]</f>
        <v>0.05</v>
      </c>
      <c r="M113">
        <v>0.05</v>
      </c>
      <c r="N113" s="3">
        <v>1</v>
      </c>
      <c r="O113">
        <v>0</v>
      </c>
      <c r="P113" s="2">
        <f t="shared" si="26"/>
        <v>1.8871233644010934</v>
      </c>
      <c r="Q113" s="1">
        <f t="shared" si="27"/>
        <v>46053</v>
      </c>
      <c r="R113" s="4">
        <f>DATEDIF(Table1[[#This Row],[reporting_date]],Table1[[#This Row],[maturity_date]],"m")</f>
        <v>60</v>
      </c>
      <c r="S113" s="2">
        <f>IF(ISNA(Table1[[#This Row],[ltv]]),0,Table1[[#This Row],[outstanding_balance]]/Table1[[#This Row],[ltv]])</f>
        <v>100</v>
      </c>
      <c r="T113">
        <v>0</v>
      </c>
      <c r="U113">
        <f t="shared" si="31"/>
        <v>0</v>
      </c>
    </row>
    <row r="114" spans="1:21" x14ac:dyDescent="0.25">
      <c r="A114" s="1">
        <v>44227</v>
      </c>
      <c r="B114">
        <v>113</v>
      </c>
      <c r="C114">
        <v>4</v>
      </c>
      <c r="D114" s="1">
        <v>44197</v>
      </c>
      <c r="E114">
        <v>100</v>
      </c>
      <c r="F114">
        <f>Table1[[#This Row],[outstanding_balance]]</f>
        <v>100</v>
      </c>
      <c r="G114">
        <v>0</v>
      </c>
      <c r="H114">
        <v>60</v>
      </c>
      <c r="I114">
        <v>12</v>
      </c>
      <c r="J114" t="s">
        <v>10</v>
      </c>
      <c r="K114">
        <v>12</v>
      </c>
      <c r="L114">
        <f>Table1[[#This Row],[spread]]</f>
        <v>0.05</v>
      </c>
      <c r="M114">
        <v>0.05</v>
      </c>
      <c r="N114" s="3">
        <v>1.5</v>
      </c>
      <c r="O114">
        <v>0</v>
      </c>
      <c r="P114" s="2">
        <f t="shared" si="26"/>
        <v>1.8871233644010934</v>
      </c>
      <c r="Q114" s="1">
        <f t="shared" si="27"/>
        <v>46053</v>
      </c>
      <c r="R114" s="4">
        <f>DATEDIF(Table1[[#This Row],[reporting_date]],Table1[[#This Row],[maturity_date]],"m")</f>
        <v>60</v>
      </c>
      <c r="S114" s="2">
        <f>IF(ISNA(Table1[[#This Row],[ltv]]),0,Table1[[#This Row],[outstanding_balance]]/Table1[[#This Row],[ltv]])</f>
        <v>66.666666666666671</v>
      </c>
      <c r="T114">
        <v>0</v>
      </c>
      <c r="U114">
        <f t="shared" si="31"/>
        <v>0</v>
      </c>
    </row>
    <row r="115" spans="1:21" x14ac:dyDescent="0.25">
      <c r="A115" s="1">
        <v>44227</v>
      </c>
      <c r="B115">
        <v>114</v>
      </c>
      <c r="C115">
        <v>4</v>
      </c>
      <c r="D115" s="1">
        <v>44197</v>
      </c>
      <c r="E115">
        <v>100</v>
      </c>
      <c r="F115">
        <f>Table1[[#This Row],[outstanding_balance]]</f>
        <v>100</v>
      </c>
      <c r="G115">
        <v>0</v>
      </c>
      <c r="H115">
        <v>60</v>
      </c>
      <c r="I115">
        <v>12</v>
      </c>
      <c r="J115" t="s">
        <v>10</v>
      </c>
      <c r="K115">
        <v>12</v>
      </c>
      <c r="L115">
        <f>Table1[[#This Row],[spread]]</f>
        <v>0.05</v>
      </c>
      <c r="M115">
        <v>0.05</v>
      </c>
      <c r="N115" s="3" t="e">
        <f>NA()</f>
        <v>#N/A</v>
      </c>
      <c r="O115">
        <v>0</v>
      </c>
      <c r="P115" s="2">
        <f t="shared" si="26"/>
        <v>1.8871233644010934</v>
      </c>
      <c r="Q115" s="1">
        <f t="shared" si="27"/>
        <v>46053</v>
      </c>
      <c r="R115" s="4">
        <f>DATEDIF(Table1[[#This Row],[reporting_date]],Table1[[#This Row],[maturity_date]],"m")</f>
        <v>60</v>
      </c>
      <c r="S115" s="2">
        <f>IF(ISNA(Table1[[#This Row],[ltv]]),0,Table1[[#This Row],[outstanding_balance]]/Table1[[#This Row],[ltv]])</f>
        <v>0</v>
      </c>
      <c r="T115">
        <v>1</v>
      </c>
      <c r="U115">
        <f t="shared" si="31"/>
        <v>1</v>
      </c>
    </row>
    <row r="116" spans="1:21" x14ac:dyDescent="0.25">
      <c r="A116" s="1">
        <v>44227</v>
      </c>
      <c r="B116">
        <v>115</v>
      </c>
      <c r="C116">
        <v>4</v>
      </c>
      <c r="D116" s="1">
        <v>44197</v>
      </c>
      <c r="E116">
        <v>100</v>
      </c>
      <c r="F116">
        <f>Table1[[#This Row],[outstanding_balance]]</f>
        <v>100</v>
      </c>
      <c r="G116">
        <v>0</v>
      </c>
      <c r="H116">
        <v>60</v>
      </c>
      <c r="I116">
        <v>12</v>
      </c>
      <c r="J116" t="s">
        <v>10</v>
      </c>
      <c r="K116">
        <v>12</v>
      </c>
      <c r="L116">
        <f>Table1[[#This Row],[spread]]</f>
        <v>0.05</v>
      </c>
      <c r="M116">
        <v>0.05</v>
      </c>
      <c r="N116" s="3" t="e">
        <f>NA()</f>
        <v>#N/A</v>
      </c>
      <c r="O116">
        <v>0</v>
      </c>
      <c r="P116" s="2">
        <f t="shared" si="26"/>
        <v>1.8871233644010934</v>
      </c>
      <c r="Q116" s="1">
        <f t="shared" si="27"/>
        <v>46053</v>
      </c>
      <c r="R116" s="4">
        <f>DATEDIF(Table1[[#This Row],[reporting_date]],Table1[[#This Row],[maturity_date]],"m")</f>
        <v>60</v>
      </c>
      <c r="S116" s="2">
        <f>IF(ISNA(Table1[[#This Row],[ltv]]),0,Table1[[#This Row],[outstanding_balance]]/Table1[[#This Row],[ltv]])</f>
        <v>0</v>
      </c>
      <c r="T116">
        <v>2</v>
      </c>
      <c r="U116">
        <f t="shared" si="31"/>
        <v>2</v>
      </c>
    </row>
    <row r="117" spans="1:21" x14ac:dyDescent="0.25">
      <c r="A117" s="1">
        <v>44227</v>
      </c>
      <c r="B117">
        <v>116</v>
      </c>
      <c r="C117">
        <v>4</v>
      </c>
      <c r="D117" s="1">
        <v>44197</v>
      </c>
      <c r="E117">
        <v>100</v>
      </c>
      <c r="F117">
        <f>Table1[[#This Row],[outstanding_balance]]</f>
        <v>100</v>
      </c>
      <c r="G117">
        <v>0</v>
      </c>
      <c r="H117">
        <v>60</v>
      </c>
      <c r="I117">
        <v>12</v>
      </c>
      <c r="J117" t="s">
        <v>10</v>
      </c>
      <c r="K117">
        <v>12</v>
      </c>
      <c r="L117">
        <f>Table1[[#This Row],[spread]]</f>
        <v>0.05</v>
      </c>
      <c r="M117">
        <v>0.05</v>
      </c>
      <c r="N117" s="3" t="e">
        <f>NA()</f>
        <v>#N/A</v>
      </c>
      <c r="O117">
        <v>0</v>
      </c>
      <c r="P117" s="2">
        <f t="shared" si="26"/>
        <v>1.8871233644010934</v>
      </c>
      <c r="Q117" s="1">
        <f t="shared" si="27"/>
        <v>46053</v>
      </c>
      <c r="R117" s="4">
        <f>DATEDIF(Table1[[#This Row],[reporting_date]],Table1[[#This Row],[maturity_date]],"m")</f>
        <v>60</v>
      </c>
      <c r="S117" s="2">
        <f>IF(ISNA(Table1[[#This Row],[ltv]]),0,Table1[[#This Row],[outstanding_balance]]/Table1[[#This Row],[ltv]])</f>
        <v>0</v>
      </c>
      <c r="T117">
        <v>3</v>
      </c>
      <c r="U117">
        <f t="shared" si="31"/>
        <v>3</v>
      </c>
    </row>
    <row r="118" spans="1:21" x14ac:dyDescent="0.25">
      <c r="A118" s="1">
        <v>44227</v>
      </c>
      <c r="B118">
        <v>117</v>
      </c>
      <c r="C118">
        <v>4</v>
      </c>
      <c r="D118" s="1">
        <v>44197</v>
      </c>
      <c r="E118">
        <v>100</v>
      </c>
      <c r="F118">
        <f>Table1[[#This Row],[outstanding_balance]]</f>
        <v>100</v>
      </c>
      <c r="G118">
        <v>0</v>
      </c>
      <c r="H118">
        <v>60</v>
      </c>
      <c r="I118">
        <v>12</v>
      </c>
      <c r="J118" t="s">
        <v>10</v>
      </c>
      <c r="K118">
        <v>12</v>
      </c>
      <c r="L118">
        <f>Table1[[#This Row],[spread]]</f>
        <v>0.05</v>
      </c>
      <c r="M118">
        <v>0.05</v>
      </c>
      <c r="N118" s="3" t="e">
        <f>NA()</f>
        <v>#N/A</v>
      </c>
      <c r="O118">
        <v>2</v>
      </c>
      <c r="P118" s="2">
        <f t="shared" si="26"/>
        <v>1.8871233644010934</v>
      </c>
      <c r="Q118" s="1">
        <f t="shared" si="27"/>
        <v>46053</v>
      </c>
      <c r="R118" s="4">
        <f>DATEDIF(Table1[[#This Row],[reporting_date]],Table1[[#This Row],[maturity_date]],"m")</f>
        <v>60</v>
      </c>
      <c r="S118" s="2">
        <f>IF(ISNA(Table1[[#This Row],[ltv]]),0,Table1[[#This Row],[outstanding_balance]]/Table1[[#This Row],[ltv]])</f>
        <v>0</v>
      </c>
      <c r="T118">
        <v>0</v>
      </c>
      <c r="U118">
        <v>1</v>
      </c>
    </row>
    <row r="119" spans="1:21" x14ac:dyDescent="0.25">
      <c r="A119" s="1">
        <v>44227</v>
      </c>
      <c r="B119">
        <v>118</v>
      </c>
      <c r="C119">
        <v>4</v>
      </c>
      <c r="D119" s="1">
        <v>44197</v>
      </c>
      <c r="E119">
        <v>100</v>
      </c>
      <c r="F119">
        <f>Table1[[#This Row],[outstanding_balance]]</f>
        <v>100</v>
      </c>
      <c r="G119">
        <v>0</v>
      </c>
      <c r="H119">
        <v>60</v>
      </c>
      <c r="I119">
        <v>12</v>
      </c>
      <c r="J119" t="s">
        <v>10</v>
      </c>
      <c r="K119">
        <v>12</v>
      </c>
      <c r="L119">
        <f>Table1[[#This Row],[spread]]</f>
        <v>0.05</v>
      </c>
      <c r="M119">
        <v>0.05</v>
      </c>
      <c r="N119" s="3" t="e">
        <f>NA()</f>
        <v>#N/A</v>
      </c>
      <c r="O119">
        <v>2</v>
      </c>
      <c r="P119" s="2">
        <f t="shared" si="26"/>
        <v>1.8871233644010934</v>
      </c>
      <c r="Q119" s="1">
        <f t="shared" si="27"/>
        <v>46053</v>
      </c>
      <c r="R119" s="4">
        <f>DATEDIF(Table1[[#This Row],[reporting_date]],Table1[[#This Row],[maturity_date]],"m")</f>
        <v>60</v>
      </c>
      <c r="S119" s="2">
        <f>IF(ISNA(Table1[[#This Row],[ltv]]),0,Table1[[#This Row],[outstanding_balance]]/Table1[[#This Row],[ltv]])</f>
        <v>0</v>
      </c>
      <c r="T119">
        <v>0</v>
      </c>
      <c r="U119">
        <v>2</v>
      </c>
    </row>
    <row r="120" spans="1:21" x14ac:dyDescent="0.25">
      <c r="A120" s="1">
        <v>44227</v>
      </c>
      <c r="B120">
        <v>119</v>
      </c>
      <c r="C120">
        <v>4</v>
      </c>
      <c r="D120" s="1">
        <v>44197</v>
      </c>
      <c r="E120">
        <v>100</v>
      </c>
      <c r="F120">
        <f>Table1[[#This Row],[outstanding_balance]]</f>
        <v>100</v>
      </c>
      <c r="G120">
        <v>0</v>
      </c>
      <c r="H120">
        <v>60</v>
      </c>
      <c r="I120">
        <v>12</v>
      </c>
      <c r="J120" t="s">
        <v>10</v>
      </c>
      <c r="K120">
        <v>12</v>
      </c>
      <c r="L120">
        <f>Table1[[#This Row],[spread]]</f>
        <v>0.05</v>
      </c>
      <c r="M120">
        <v>0.05</v>
      </c>
      <c r="N120" s="3" t="e">
        <f>NA()</f>
        <v>#N/A</v>
      </c>
      <c r="O120">
        <v>2</v>
      </c>
      <c r="P120" s="2">
        <f t="shared" si="26"/>
        <v>1.8871233644010934</v>
      </c>
      <c r="Q120" s="1">
        <f t="shared" si="27"/>
        <v>46053</v>
      </c>
      <c r="R120" s="4">
        <f>DATEDIF(Table1[[#This Row],[reporting_date]],Table1[[#This Row],[maturity_date]],"m")</f>
        <v>60</v>
      </c>
      <c r="S120" s="2">
        <f>IF(ISNA(Table1[[#This Row],[ltv]]),0,Table1[[#This Row],[outstanding_balance]]/Table1[[#This Row],[ltv]])</f>
        <v>0</v>
      </c>
      <c r="T120">
        <v>0</v>
      </c>
      <c r="U120">
        <v>3</v>
      </c>
    </row>
    <row r="121" spans="1:21" x14ac:dyDescent="0.25">
      <c r="A121" s="1">
        <v>44227</v>
      </c>
      <c r="B121">
        <v>120</v>
      </c>
      <c r="C121">
        <v>4</v>
      </c>
      <c r="D121" s="1">
        <v>44197</v>
      </c>
      <c r="E121">
        <v>100</v>
      </c>
      <c r="F121">
        <f>Table1[[#This Row],[outstanding_balance]]</f>
        <v>100</v>
      </c>
      <c r="G121">
        <v>0</v>
      </c>
      <c r="H121">
        <v>60</v>
      </c>
      <c r="I121">
        <v>12</v>
      </c>
      <c r="J121" t="s">
        <v>10</v>
      </c>
      <c r="K121">
        <v>12</v>
      </c>
      <c r="L121">
        <f>Table1[[#This Row],[spread]]</f>
        <v>0.05</v>
      </c>
      <c r="M121">
        <v>0.05</v>
      </c>
      <c r="N121" s="3" t="e">
        <f>NA()</f>
        <v>#N/A</v>
      </c>
      <c r="O121">
        <v>2</v>
      </c>
      <c r="P121" s="2">
        <f t="shared" ref="P121" si="32">-PMT(M121/K121,DATEDIF(D121,Q121,"y")*I121,E121,-G121,0)</f>
        <v>1.8871233644010934</v>
      </c>
      <c r="Q121" s="1">
        <f t="shared" ref="Q121" si="33">EOMONTH(D121,H121)</f>
        <v>46053</v>
      </c>
      <c r="R121" s="4">
        <f>DATEDIF(Table1[[#This Row],[reporting_date]],Table1[[#This Row],[maturity_date]],"m")</f>
        <v>60</v>
      </c>
      <c r="S121" s="2">
        <f>IF(ISNA(Table1[[#This Row],[ltv]]),0,Table1[[#This Row],[outstanding_balance]]/Table1[[#This Row],[ltv]])</f>
        <v>0</v>
      </c>
      <c r="T121">
        <v>0</v>
      </c>
      <c r="U12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activeCell="B22" sqref="B22"/>
    </sheetView>
  </sheetViews>
  <sheetFormatPr defaultRowHeight="15" x14ac:dyDescent="0.25"/>
  <cols>
    <col min="1" max="1" width="30.28515625" customWidth="1"/>
    <col min="2" max="2" width="115.140625" bestFit="1" customWidth="1"/>
    <col min="3" max="3" width="19" style="9" customWidth="1"/>
  </cols>
  <sheetData>
    <row r="1" spans="1:3" ht="18.75" x14ac:dyDescent="0.3">
      <c r="A1" s="5" t="s">
        <v>22</v>
      </c>
      <c r="B1" s="5" t="s">
        <v>23</v>
      </c>
      <c r="C1" s="7" t="s">
        <v>24</v>
      </c>
    </row>
    <row r="2" spans="1:3" x14ac:dyDescent="0.25">
      <c r="A2" s="6" t="s">
        <v>8</v>
      </c>
      <c r="B2" s="6" t="s">
        <v>25</v>
      </c>
      <c r="C2" s="8" t="s">
        <v>26</v>
      </c>
    </row>
    <row r="3" spans="1:3" x14ac:dyDescent="0.25">
      <c r="A3" s="6" t="s">
        <v>11</v>
      </c>
      <c r="B3" s="6" t="s">
        <v>27</v>
      </c>
      <c r="C3" s="8" t="s">
        <v>46</v>
      </c>
    </row>
    <row r="4" spans="1:3" x14ac:dyDescent="0.25">
      <c r="A4" s="6" t="s">
        <v>15</v>
      </c>
      <c r="B4" s="6" t="s">
        <v>28</v>
      </c>
      <c r="C4" s="8" t="s">
        <v>47</v>
      </c>
    </row>
    <row r="5" spans="1:3" x14ac:dyDescent="0.25">
      <c r="A5" s="6" t="s">
        <v>6</v>
      </c>
      <c r="B5" s="6" t="s">
        <v>29</v>
      </c>
      <c r="C5" s="8" t="s">
        <v>26</v>
      </c>
    </row>
    <row r="6" spans="1:3" x14ac:dyDescent="0.25">
      <c r="A6" s="6" t="s">
        <v>0</v>
      </c>
      <c r="B6" s="6" t="s">
        <v>30</v>
      </c>
      <c r="C6" s="8" t="s">
        <v>48</v>
      </c>
    </row>
    <row r="7" spans="1:3" x14ac:dyDescent="0.25">
      <c r="A7" s="6" t="s">
        <v>20</v>
      </c>
      <c r="B7" s="6" t="s">
        <v>31</v>
      </c>
      <c r="C7" s="8" t="s">
        <v>48</v>
      </c>
    </row>
    <row r="8" spans="1:3" x14ac:dyDescent="0.25">
      <c r="A8" s="6" t="s">
        <v>17</v>
      </c>
      <c r="B8" s="6" t="s">
        <v>32</v>
      </c>
      <c r="C8" s="8" t="s">
        <v>48</v>
      </c>
    </row>
    <row r="9" spans="1:3" x14ac:dyDescent="0.25">
      <c r="A9" s="6" t="s">
        <v>18</v>
      </c>
      <c r="B9" s="6" t="s">
        <v>33</v>
      </c>
      <c r="C9" s="8" t="s">
        <v>47</v>
      </c>
    </row>
    <row r="10" spans="1:3" x14ac:dyDescent="0.25">
      <c r="A10" s="6" t="s">
        <v>12</v>
      </c>
      <c r="B10" s="6" t="s">
        <v>34</v>
      </c>
      <c r="C10" s="8" t="s">
        <v>47</v>
      </c>
    </row>
    <row r="11" spans="1:3" x14ac:dyDescent="0.25">
      <c r="A11" s="6" t="s">
        <v>3</v>
      </c>
      <c r="B11" s="6" t="s">
        <v>35</v>
      </c>
      <c r="C11" s="8" t="s">
        <v>46</v>
      </c>
    </row>
    <row r="12" spans="1:3" x14ac:dyDescent="0.25">
      <c r="A12" s="6" t="s">
        <v>4</v>
      </c>
      <c r="B12" s="6" t="s">
        <v>36</v>
      </c>
      <c r="C12" s="8" t="s">
        <v>47</v>
      </c>
    </row>
    <row r="13" spans="1:3" x14ac:dyDescent="0.25">
      <c r="A13" s="6" t="s">
        <v>21</v>
      </c>
      <c r="B13" s="6" t="s">
        <v>37</v>
      </c>
      <c r="C13" s="8" t="s">
        <v>48</v>
      </c>
    </row>
    <row r="14" spans="1:3" x14ac:dyDescent="0.25">
      <c r="A14" s="6" t="s">
        <v>5</v>
      </c>
      <c r="B14" s="6" t="s">
        <v>38</v>
      </c>
      <c r="C14" s="8" t="s">
        <v>48</v>
      </c>
    </row>
    <row r="15" spans="1:3" x14ac:dyDescent="0.25">
      <c r="A15" s="6" t="s">
        <v>16</v>
      </c>
      <c r="B15" s="6" t="s">
        <v>39</v>
      </c>
      <c r="C15" s="8" t="s">
        <v>48</v>
      </c>
    </row>
    <row r="16" spans="1:3" x14ac:dyDescent="0.25">
      <c r="A16" s="6" t="s">
        <v>1</v>
      </c>
      <c r="B16" s="6" t="s">
        <v>40</v>
      </c>
      <c r="C16" s="8" t="s">
        <v>48</v>
      </c>
    </row>
    <row r="17" spans="1:3" ht="30" x14ac:dyDescent="0.25">
      <c r="A17" s="6" t="s">
        <v>2</v>
      </c>
      <c r="B17" s="10" t="s">
        <v>49</v>
      </c>
      <c r="C17" s="8" t="s">
        <v>48</v>
      </c>
    </row>
    <row r="18" spans="1:3" x14ac:dyDescent="0.25">
      <c r="A18" s="6" t="s">
        <v>7</v>
      </c>
      <c r="B18" s="6" t="s">
        <v>41</v>
      </c>
      <c r="C18" s="8" t="s">
        <v>26</v>
      </c>
    </row>
    <row r="19" spans="1:3" x14ac:dyDescent="0.25">
      <c r="A19" s="6" t="s">
        <v>9</v>
      </c>
      <c r="B19" s="6" t="s">
        <v>42</v>
      </c>
      <c r="C19" s="8" t="s">
        <v>48</v>
      </c>
    </row>
    <row r="20" spans="1:3" x14ac:dyDescent="0.25">
      <c r="A20" s="6" t="s">
        <v>13</v>
      </c>
      <c r="B20" s="6" t="s">
        <v>43</v>
      </c>
      <c r="C20" s="8" t="s">
        <v>47</v>
      </c>
    </row>
    <row r="21" spans="1:3" x14ac:dyDescent="0.25">
      <c r="A21" s="6" t="s">
        <v>14</v>
      </c>
      <c r="B21" s="6" t="s">
        <v>44</v>
      </c>
      <c r="C21" s="8" t="s">
        <v>47</v>
      </c>
    </row>
    <row r="22" spans="1:3" x14ac:dyDescent="0.25">
      <c r="A22" s="6" t="s">
        <v>50</v>
      </c>
      <c r="B22" s="6" t="s">
        <v>45</v>
      </c>
      <c r="C22" s="8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2020-09-21T11:48:55Z</dcterms:created>
  <dcterms:modified xsi:type="dcterms:W3CDTF">2021-09-10T08:48:02Z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2021-09-10T08:45:48Z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4c7b9c92-e215-4146-895f-1e6a6af91b24</vt:lpwstr>
  </property>
  <property fmtid="{D5CDD505-2E9C-101B-9397-08002B2CF9AE}" pid="8" name="MSIP_Label_ea60d57e-af5b-4752-ac57-3e4f28ca11dc_ContentBits">
    <vt:lpwstr>0</vt:lpwstr>
  </property>
</Properties>
</file>