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yerbisschoff\PythonProjects\Z-model\data\"/>
    </mc:Choice>
  </mc:AlternateContent>
  <xr:revisionPtr revIDLastSave="0" documentId="13_ncr:1_{4F2EB107-5C94-421D-93A6-7E62F9138714}" xr6:coauthVersionLast="46" xr6:coauthVersionMax="46" xr10:uidLastSave="{00000000-0000-0000-0000-000000000000}"/>
  <bookViews>
    <workbookView xWindow="-40212" yWindow="-6528" windowWidth="40320" windowHeight="17496" xr2:uid="{00000000-000D-0000-FFFF-FFFF00000000}"/>
  </bookViews>
  <sheets>
    <sheet name="DATA" sheetId="1" r:id="rId1"/>
    <sheet name="DICTIONARY" sheetId="2" r:id="rId2"/>
  </sheets>
  <definedNames>
    <definedName name="_xlnm._FilterDatabase" localSheetId="0" hidden="1">DATA!$A$1:$V$136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3" i="1" l="1"/>
  <c r="E122" i="1"/>
  <c r="E108" i="1"/>
  <c r="E107" i="1"/>
  <c r="E93" i="1"/>
  <c r="E92" i="1"/>
  <c r="E78" i="1"/>
  <c r="E77" i="1"/>
  <c r="E64" i="1"/>
  <c r="E63" i="1"/>
  <c r="E48" i="1"/>
  <c r="E47" i="1"/>
  <c r="E33" i="1"/>
  <c r="E32" i="1"/>
  <c r="E18" i="1"/>
  <c r="E17" i="1"/>
  <c r="E3" i="1"/>
  <c r="E2" i="1"/>
  <c r="R76" i="1" l="1"/>
  <c r="S76" i="1" s="1"/>
  <c r="O76" i="1"/>
  <c r="T76" i="1" s="1"/>
  <c r="M76" i="1"/>
  <c r="G76" i="1"/>
  <c r="R75" i="1"/>
  <c r="S75" i="1" s="1"/>
  <c r="Q75" i="1"/>
  <c r="O75" i="1"/>
  <c r="T75" i="1" s="1"/>
  <c r="M75" i="1"/>
  <c r="G75" i="1"/>
  <c r="R74" i="1"/>
  <c r="S74" i="1" s="1"/>
  <c r="Q74" i="1"/>
  <c r="O74" i="1"/>
  <c r="T74" i="1" s="1"/>
  <c r="M74" i="1"/>
  <c r="G74" i="1"/>
  <c r="S73" i="1"/>
  <c r="R73" i="1"/>
  <c r="Q73" i="1" s="1"/>
  <c r="O73" i="1"/>
  <c r="T73" i="1" s="1"/>
  <c r="M73" i="1"/>
  <c r="G73" i="1"/>
  <c r="R72" i="1"/>
  <c r="S72" i="1" s="1"/>
  <c r="O72" i="1"/>
  <c r="T72" i="1" s="1"/>
  <c r="M72" i="1"/>
  <c r="G72" i="1"/>
  <c r="R71" i="1"/>
  <c r="S71" i="1" s="1"/>
  <c r="Q71" i="1"/>
  <c r="O71" i="1"/>
  <c r="T71" i="1" s="1"/>
  <c r="M71" i="1"/>
  <c r="G71" i="1"/>
  <c r="R70" i="1"/>
  <c r="S70" i="1" s="1"/>
  <c r="O70" i="1"/>
  <c r="T70" i="1" s="1"/>
  <c r="M70" i="1"/>
  <c r="G70" i="1"/>
  <c r="T69" i="1"/>
  <c r="S69" i="1"/>
  <c r="R69" i="1"/>
  <c r="Q69" i="1"/>
  <c r="M69" i="1"/>
  <c r="G69" i="1"/>
  <c r="T68" i="1"/>
  <c r="R68" i="1"/>
  <c r="S68" i="1" s="1"/>
  <c r="Q68" i="1"/>
  <c r="M68" i="1"/>
  <c r="G68" i="1"/>
  <c r="T67" i="1"/>
  <c r="S67" i="1"/>
  <c r="R67" i="1"/>
  <c r="Q67" i="1" s="1"/>
  <c r="M67" i="1"/>
  <c r="G67" i="1"/>
  <c r="S66" i="1"/>
  <c r="R66" i="1"/>
  <c r="Q66" i="1"/>
  <c r="O66" i="1"/>
  <c r="T66" i="1" s="1"/>
  <c r="M66" i="1"/>
  <c r="G66" i="1"/>
  <c r="R65" i="1"/>
  <c r="S65" i="1" s="1"/>
  <c r="O65" i="1"/>
  <c r="T65" i="1" s="1"/>
  <c r="M65" i="1"/>
  <c r="G65" i="1"/>
  <c r="T64" i="1"/>
  <c r="S64" i="1"/>
  <c r="R64" i="1"/>
  <c r="Q64" i="1"/>
  <c r="O64" i="1"/>
  <c r="M64" i="1"/>
  <c r="G64" i="1"/>
  <c r="R63" i="1"/>
  <c r="S63" i="1" s="1"/>
  <c r="O63" i="1"/>
  <c r="T63" i="1" s="1"/>
  <c r="M63" i="1"/>
  <c r="G63" i="1"/>
  <c r="T62" i="1"/>
  <c r="R62" i="1"/>
  <c r="S62" i="1" s="1"/>
  <c r="Q62" i="1"/>
  <c r="O62" i="1"/>
  <c r="M62" i="1"/>
  <c r="G6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Q72" i="1" l="1"/>
  <c r="Q65" i="1"/>
  <c r="Q70" i="1"/>
  <c r="Q63" i="1"/>
  <c r="Q7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R136" i="1" l="1"/>
  <c r="Q136" i="1" s="1"/>
  <c r="O136" i="1"/>
  <c r="T136" i="1" s="1"/>
  <c r="R135" i="1"/>
  <c r="Q135" i="1" s="1"/>
  <c r="O135" i="1"/>
  <c r="T135" i="1" s="1"/>
  <c r="R134" i="1"/>
  <c r="Q134" i="1" s="1"/>
  <c r="O134" i="1"/>
  <c r="T134" i="1" s="1"/>
  <c r="R133" i="1"/>
  <c r="Q133" i="1" s="1"/>
  <c r="O133" i="1"/>
  <c r="T133" i="1" s="1"/>
  <c r="R132" i="1"/>
  <c r="Q132" i="1" s="1"/>
  <c r="O132" i="1"/>
  <c r="T132" i="1" s="1"/>
  <c r="R131" i="1"/>
  <c r="Q131" i="1" s="1"/>
  <c r="O131" i="1"/>
  <c r="T131" i="1" s="1"/>
  <c r="R130" i="1"/>
  <c r="Q130" i="1" s="1"/>
  <c r="O130" i="1"/>
  <c r="T130" i="1" s="1"/>
  <c r="T129" i="1"/>
  <c r="R129" i="1"/>
  <c r="Q129" i="1" s="1"/>
  <c r="T128" i="1"/>
  <c r="R128" i="1"/>
  <c r="Q128" i="1" s="1"/>
  <c r="T127" i="1"/>
  <c r="R127" i="1"/>
  <c r="Q127" i="1" s="1"/>
  <c r="R126" i="1"/>
  <c r="Q126" i="1" s="1"/>
  <c r="O126" i="1"/>
  <c r="T126" i="1" s="1"/>
  <c r="R125" i="1"/>
  <c r="Q125" i="1" s="1"/>
  <c r="O125" i="1"/>
  <c r="T125" i="1" s="1"/>
  <c r="R124" i="1"/>
  <c r="Q124" i="1" s="1"/>
  <c r="O124" i="1"/>
  <c r="T124" i="1" s="1"/>
  <c r="R123" i="1"/>
  <c r="Q123" i="1"/>
  <c r="O123" i="1"/>
  <c r="T123" i="1" s="1"/>
  <c r="R122" i="1"/>
  <c r="Q122" i="1" s="1"/>
  <c r="O122" i="1"/>
  <c r="T122" i="1" s="1"/>
  <c r="T121" i="1"/>
  <c r="R121" i="1"/>
  <c r="Q121" i="1" s="1"/>
  <c r="O121" i="1"/>
  <c r="R120" i="1"/>
  <c r="Q120" i="1" s="1"/>
  <c r="O120" i="1"/>
  <c r="T120" i="1" s="1"/>
  <c r="R119" i="1"/>
  <c r="Q119" i="1" s="1"/>
  <c r="O119" i="1"/>
  <c r="T119" i="1" s="1"/>
  <c r="R118" i="1"/>
  <c r="Q118" i="1" s="1"/>
  <c r="O118" i="1"/>
  <c r="T118" i="1" s="1"/>
  <c r="R117" i="1"/>
  <c r="Q117" i="1" s="1"/>
  <c r="O117" i="1"/>
  <c r="T117" i="1" s="1"/>
  <c r="R116" i="1"/>
  <c r="Q116" i="1"/>
  <c r="O116" i="1"/>
  <c r="T116" i="1" s="1"/>
  <c r="R115" i="1"/>
  <c r="Q115" i="1" s="1"/>
  <c r="O115" i="1"/>
  <c r="T115" i="1" s="1"/>
  <c r="T114" i="1"/>
  <c r="R114" i="1"/>
  <c r="Q114" i="1" s="1"/>
  <c r="T113" i="1"/>
  <c r="R113" i="1"/>
  <c r="Q113" i="1" s="1"/>
  <c r="T112" i="1"/>
  <c r="R112" i="1"/>
  <c r="Q112" i="1" s="1"/>
  <c r="R111" i="1"/>
  <c r="Q111" i="1" s="1"/>
  <c r="O111" i="1"/>
  <c r="T111" i="1" s="1"/>
  <c r="R110" i="1"/>
  <c r="Q110" i="1" s="1"/>
  <c r="O110" i="1"/>
  <c r="T110" i="1" s="1"/>
  <c r="R109" i="1"/>
  <c r="Q109" i="1" s="1"/>
  <c r="O109" i="1"/>
  <c r="T109" i="1" s="1"/>
  <c r="R108" i="1"/>
  <c r="Q108" i="1" s="1"/>
  <c r="O108" i="1"/>
  <c r="T108" i="1" s="1"/>
  <c r="R107" i="1"/>
  <c r="Q107" i="1" s="1"/>
  <c r="O107" i="1"/>
  <c r="T107" i="1" s="1"/>
  <c r="R106" i="1"/>
  <c r="Q106" i="1" s="1"/>
  <c r="O106" i="1"/>
  <c r="T106" i="1" s="1"/>
  <c r="T105" i="1"/>
  <c r="R105" i="1"/>
  <c r="Q105" i="1" s="1"/>
  <c r="O105" i="1"/>
  <c r="T104" i="1"/>
  <c r="R104" i="1"/>
  <c r="Q104" i="1" s="1"/>
  <c r="O104" i="1"/>
  <c r="R103" i="1"/>
  <c r="Q103" i="1" s="1"/>
  <c r="O103" i="1"/>
  <c r="T103" i="1" s="1"/>
  <c r="R102" i="1"/>
  <c r="Q102" i="1" s="1"/>
  <c r="O102" i="1"/>
  <c r="T102" i="1" s="1"/>
  <c r="R101" i="1"/>
  <c r="Q101" i="1" s="1"/>
  <c r="O101" i="1"/>
  <c r="T101" i="1" s="1"/>
  <c r="R100" i="1"/>
  <c r="Q100" i="1" s="1"/>
  <c r="O100" i="1"/>
  <c r="T100" i="1" s="1"/>
  <c r="T99" i="1"/>
  <c r="R99" i="1"/>
  <c r="Q99" i="1" s="1"/>
  <c r="T98" i="1"/>
  <c r="R98" i="1"/>
  <c r="Q98" i="1" s="1"/>
  <c r="T97" i="1"/>
  <c r="R97" i="1"/>
  <c r="Q97" i="1" s="1"/>
  <c r="T96" i="1"/>
  <c r="R96" i="1"/>
  <c r="Q96" i="1" s="1"/>
  <c r="O96" i="1"/>
  <c r="R95" i="1"/>
  <c r="Q95" i="1" s="1"/>
  <c r="O95" i="1"/>
  <c r="T95" i="1" s="1"/>
  <c r="R94" i="1"/>
  <c r="Q94" i="1" s="1"/>
  <c r="O94" i="1"/>
  <c r="T94" i="1" s="1"/>
  <c r="R93" i="1"/>
  <c r="Q93" i="1" s="1"/>
  <c r="O93" i="1"/>
  <c r="T93" i="1" s="1"/>
  <c r="R92" i="1"/>
  <c r="Q92" i="1" s="1"/>
  <c r="O92" i="1"/>
  <c r="T92" i="1" s="1"/>
  <c r="T91" i="1"/>
  <c r="R91" i="1"/>
  <c r="Q91" i="1" s="1"/>
  <c r="O91" i="1"/>
  <c r="T90" i="1"/>
  <c r="R90" i="1"/>
  <c r="Q90" i="1" s="1"/>
  <c r="O90" i="1"/>
  <c r="R89" i="1"/>
  <c r="Q89" i="1" s="1"/>
  <c r="O89" i="1"/>
  <c r="T89" i="1" s="1"/>
  <c r="R88" i="1"/>
  <c r="Q88" i="1" s="1"/>
  <c r="O88" i="1"/>
  <c r="T88" i="1" s="1"/>
  <c r="R87" i="1"/>
  <c r="Q87" i="1" s="1"/>
  <c r="O87" i="1"/>
  <c r="T87" i="1" s="1"/>
  <c r="R86" i="1"/>
  <c r="Q86" i="1" s="1"/>
  <c r="O86" i="1"/>
  <c r="T86" i="1" s="1"/>
  <c r="R85" i="1"/>
  <c r="Q85" i="1" s="1"/>
  <c r="O85" i="1"/>
  <c r="T85" i="1" s="1"/>
  <c r="T84" i="1"/>
  <c r="R84" i="1"/>
  <c r="Q84" i="1" s="1"/>
  <c r="T83" i="1"/>
  <c r="R83" i="1"/>
  <c r="Q83" i="1" s="1"/>
  <c r="T82" i="1"/>
  <c r="R82" i="1"/>
  <c r="Q82" i="1" s="1"/>
  <c r="T81" i="1"/>
  <c r="R81" i="1"/>
  <c r="Q81" i="1" s="1"/>
  <c r="O81" i="1"/>
  <c r="R80" i="1"/>
  <c r="Q80" i="1" s="1"/>
  <c r="O80" i="1"/>
  <c r="T80" i="1" s="1"/>
  <c r="R79" i="1"/>
  <c r="Q79" i="1" s="1"/>
  <c r="O79" i="1"/>
  <c r="T79" i="1" s="1"/>
  <c r="R78" i="1"/>
  <c r="Q78" i="1" s="1"/>
  <c r="O78" i="1"/>
  <c r="T78" i="1" s="1"/>
  <c r="R77" i="1"/>
  <c r="Q77" i="1" s="1"/>
  <c r="O77" i="1"/>
  <c r="T77" i="1" s="1"/>
  <c r="R61" i="1"/>
  <c r="Q61" i="1" s="1"/>
  <c r="O61" i="1"/>
  <c r="T61" i="1" s="1"/>
  <c r="R60" i="1"/>
  <c r="Q60" i="1" s="1"/>
  <c r="O60" i="1"/>
  <c r="T60" i="1" s="1"/>
  <c r="R59" i="1"/>
  <c r="Q59" i="1" s="1"/>
  <c r="O59" i="1"/>
  <c r="T59" i="1" s="1"/>
  <c r="R58" i="1"/>
  <c r="Q58" i="1" s="1"/>
  <c r="O58" i="1"/>
  <c r="T58" i="1" s="1"/>
  <c r="R57" i="1"/>
  <c r="Q57" i="1"/>
  <c r="O57" i="1"/>
  <c r="T57" i="1" s="1"/>
  <c r="R56" i="1"/>
  <c r="Q56" i="1" s="1"/>
  <c r="O56" i="1"/>
  <c r="T56" i="1" s="1"/>
  <c r="T55" i="1"/>
  <c r="R55" i="1"/>
  <c r="Q55" i="1"/>
  <c r="O55" i="1"/>
  <c r="T54" i="1"/>
  <c r="R54" i="1"/>
  <c r="Q54" i="1" s="1"/>
  <c r="T53" i="1"/>
  <c r="R53" i="1"/>
  <c r="Q53" i="1" s="1"/>
  <c r="T52" i="1"/>
  <c r="R52" i="1"/>
  <c r="Q52" i="1" s="1"/>
  <c r="R51" i="1"/>
  <c r="Q51" i="1" s="1"/>
  <c r="O51" i="1"/>
  <c r="T51" i="1" s="1"/>
  <c r="R50" i="1"/>
  <c r="Q50" i="1" s="1"/>
  <c r="O50" i="1"/>
  <c r="T50" i="1" s="1"/>
  <c r="R49" i="1"/>
  <c r="Q49" i="1" s="1"/>
  <c r="O49" i="1"/>
  <c r="T49" i="1" s="1"/>
  <c r="R48" i="1"/>
  <c r="Q48" i="1" s="1"/>
  <c r="O48" i="1"/>
  <c r="T48" i="1" s="1"/>
  <c r="R47" i="1"/>
  <c r="Q47" i="1" s="1"/>
  <c r="O47" i="1"/>
  <c r="T47" i="1" s="1"/>
  <c r="R46" i="1"/>
  <c r="Q46" i="1" s="1"/>
  <c r="O46" i="1"/>
  <c r="T46" i="1" s="1"/>
  <c r="R45" i="1"/>
  <c r="Q45" i="1" s="1"/>
  <c r="O45" i="1"/>
  <c r="T45" i="1" s="1"/>
  <c r="R44" i="1"/>
  <c r="Q44" i="1" s="1"/>
  <c r="O44" i="1"/>
  <c r="T44" i="1" s="1"/>
  <c r="R43" i="1"/>
  <c r="Q43" i="1" s="1"/>
  <c r="O43" i="1"/>
  <c r="T43" i="1" s="1"/>
  <c r="R42" i="1"/>
  <c r="Q42" i="1" s="1"/>
  <c r="O42" i="1"/>
  <c r="T42" i="1" s="1"/>
  <c r="R41" i="1"/>
  <c r="Q41" i="1" s="1"/>
  <c r="O41" i="1"/>
  <c r="T41" i="1" s="1"/>
  <c r="R40" i="1"/>
  <c r="Q40" i="1" s="1"/>
  <c r="O40" i="1"/>
  <c r="T40" i="1" s="1"/>
  <c r="T39" i="1"/>
  <c r="R39" i="1"/>
  <c r="Q39" i="1" s="1"/>
  <c r="T38" i="1"/>
  <c r="R38" i="1"/>
  <c r="Q38" i="1" s="1"/>
  <c r="T37" i="1"/>
  <c r="R37" i="1"/>
  <c r="Q37" i="1" s="1"/>
  <c r="R36" i="1"/>
  <c r="Q36" i="1" s="1"/>
  <c r="O36" i="1"/>
  <c r="T36" i="1" s="1"/>
  <c r="R35" i="1"/>
  <c r="Q35" i="1" s="1"/>
  <c r="O35" i="1"/>
  <c r="T35" i="1" s="1"/>
  <c r="R34" i="1"/>
  <c r="Q34" i="1" s="1"/>
  <c r="O34" i="1"/>
  <c r="T34" i="1" s="1"/>
  <c r="R33" i="1"/>
  <c r="Q33" i="1" s="1"/>
  <c r="O33" i="1"/>
  <c r="T33" i="1" s="1"/>
  <c r="R32" i="1"/>
  <c r="Q32" i="1" s="1"/>
  <c r="O32" i="1"/>
  <c r="T32" i="1" s="1"/>
  <c r="R31" i="1"/>
  <c r="Q31" i="1" s="1"/>
  <c r="O31" i="1"/>
  <c r="T31" i="1" s="1"/>
  <c r="R30" i="1"/>
  <c r="Q30" i="1" s="1"/>
  <c r="O30" i="1"/>
  <c r="T30" i="1" s="1"/>
  <c r="R29" i="1"/>
  <c r="Q29" i="1" s="1"/>
  <c r="O29" i="1"/>
  <c r="T29" i="1" s="1"/>
  <c r="R28" i="1"/>
  <c r="Q28" i="1" s="1"/>
  <c r="O28" i="1"/>
  <c r="T28" i="1" s="1"/>
  <c r="R27" i="1"/>
  <c r="Q27" i="1" s="1"/>
  <c r="O27" i="1"/>
  <c r="T27" i="1" s="1"/>
  <c r="R26" i="1"/>
  <c r="Q26" i="1" s="1"/>
  <c r="O26" i="1"/>
  <c r="T26" i="1" s="1"/>
  <c r="R25" i="1"/>
  <c r="Q25" i="1" s="1"/>
  <c r="O25" i="1"/>
  <c r="T25" i="1" s="1"/>
  <c r="T24" i="1"/>
  <c r="R24" i="1"/>
  <c r="Q24" i="1" s="1"/>
  <c r="T23" i="1"/>
  <c r="R23" i="1"/>
  <c r="Q23" i="1" s="1"/>
  <c r="T22" i="1"/>
  <c r="R22" i="1"/>
  <c r="Q22" i="1" s="1"/>
  <c r="R21" i="1"/>
  <c r="Q21" i="1" s="1"/>
  <c r="O21" i="1"/>
  <c r="T21" i="1" s="1"/>
  <c r="R20" i="1"/>
  <c r="Q20" i="1" s="1"/>
  <c r="O20" i="1"/>
  <c r="T20" i="1" s="1"/>
  <c r="R19" i="1"/>
  <c r="Q19" i="1" s="1"/>
  <c r="O19" i="1"/>
  <c r="T19" i="1" s="1"/>
  <c r="R18" i="1"/>
  <c r="Q18" i="1" s="1"/>
  <c r="O18" i="1"/>
  <c r="T18" i="1" s="1"/>
  <c r="R17" i="1"/>
  <c r="Q17" i="1" s="1"/>
  <c r="O17" i="1"/>
  <c r="T17" i="1" s="1"/>
  <c r="R16" i="1"/>
  <c r="Q16" i="1" s="1"/>
  <c r="O16" i="1"/>
  <c r="T16" i="1" s="1"/>
  <c r="R15" i="1"/>
  <c r="Q15" i="1" s="1"/>
  <c r="O15" i="1"/>
  <c r="T15" i="1" s="1"/>
  <c r="R14" i="1"/>
  <c r="Q14" i="1" s="1"/>
  <c r="O14" i="1"/>
  <c r="T14" i="1" s="1"/>
  <c r="R13" i="1" l="1"/>
  <c r="Q13" i="1" s="1"/>
  <c r="O13" i="1"/>
  <c r="T13" i="1" s="1"/>
  <c r="R12" i="1"/>
  <c r="Q12" i="1" s="1"/>
  <c r="O12" i="1"/>
  <c r="T12" i="1" s="1"/>
  <c r="R11" i="1"/>
  <c r="Q11" i="1" s="1"/>
  <c r="O11" i="1"/>
  <c r="T11" i="1" s="1"/>
  <c r="R10" i="1"/>
  <c r="Q10" i="1" s="1"/>
  <c r="O10" i="1"/>
  <c r="T10" i="1" s="1"/>
  <c r="T9" i="1"/>
  <c r="R9" i="1"/>
  <c r="Q9" i="1" s="1"/>
  <c r="T8" i="1"/>
  <c r="R8" i="1"/>
  <c r="Q8" i="1" s="1"/>
  <c r="T7" i="1"/>
  <c r="R7" i="1"/>
  <c r="Q7" i="1" s="1"/>
  <c r="R6" i="1"/>
  <c r="Q6" i="1" s="1"/>
  <c r="O6" i="1"/>
  <c r="T6" i="1" s="1"/>
  <c r="R5" i="1"/>
  <c r="Q5" i="1" s="1"/>
  <c r="O5" i="1"/>
  <c r="T5" i="1" s="1"/>
  <c r="R4" i="1"/>
  <c r="Q4" i="1" s="1"/>
  <c r="O4" i="1"/>
  <c r="T4" i="1" s="1"/>
  <c r="R3" i="1"/>
  <c r="Q3" i="1" s="1"/>
  <c r="O3" i="1"/>
  <c r="T3" i="1" s="1"/>
  <c r="O2" i="1" l="1"/>
  <c r="T2" i="1" s="1"/>
  <c r="R2" i="1" l="1"/>
  <c r="Q2" i="1" s="1"/>
</calcChain>
</file>

<file path=xl/sharedStrings.xml><?xml version="1.0" encoding="utf-8"?>
<sst xmlns="http://schemas.openxmlformats.org/spreadsheetml/2006/main" count="227" uniqueCount="53">
  <si>
    <t>outstanding_balance</t>
  </si>
  <si>
    <t>current_arrears</t>
  </si>
  <si>
    <t>contractual_payment</t>
  </si>
  <si>
    <t>interest_rate_type</t>
  </si>
  <si>
    <t>interest_rate_freq</t>
  </si>
  <si>
    <t>spread</t>
  </si>
  <si>
    <t>origination_date</t>
  </si>
  <si>
    <t>maturity_date</t>
  </si>
  <si>
    <t>reporting_date</t>
  </si>
  <si>
    <t>collateral_value</t>
  </si>
  <si>
    <t>fixed</t>
  </si>
  <si>
    <t>contract_id</t>
  </si>
  <si>
    <t>contractual_freq</t>
  </si>
  <si>
    <t>origination_rating</t>
  </si>
  <si>
    <t>current_rating</t>
  </si>
  <si>
    <t>segment_id</t>
  </si>
  <si>
    <t>ltv</t>
  </si>
  <si>
    <t>baloon</t>
  </si>
  <si>
    <t>term</t>
  </si>
  <si>
    <t>float</t>
  </si>
  <si>
    <t>limit</t>
  </si>
  <si>
    <t>fixed_rate</t>
  </si>
  <si>
    <t>Field</t>
  </si>
  <si>
    <t>Description</t>
  </si>
  <si>
    <t>Type</t>
  </si>
  <si>
    <t>The snapshot date of the data.</t>
  </si>
  <si>
    <t>&lt;yyyy-mm-dd&gt;</t>
  </si>
  <si>
    <t>Contract unique identifier</t>
  </si>
  <si>
    <t>Segment ID used to look up assumptions</t>
  </si>
  <si>
    <t>The contracts origination date</t>
  </si>
  <si>
    <t>The outstanding balance as at reporting_date. It should include any outstanding principal, interest, arrears, fees and penalties</t>
  </si>
  <si>
    <t>The contract limit - Used by CCF EAD models.</t>
  </si>
  <si>
    <t>Baloon payment at maturity.</t>
  </si>
  <si>
    <t>The contract term.</t>
  </si>
  <si>
    <t>The number of payments required per annum. 12 implies a monthly repayment schedule.</t>
  </si>
  <si>
    <t>interest rate type. Supported values are: FIXED, FLOAT</t>
  </si>
  <si>
    <t>Interest compound frequency: 12 implies monthly</t>
  </si>
  <si>
    <t>Interest rate for fixed rate loans</t>
  </si>
  <si>
    <t>Interest rate spead for floating rate loans</t>
  </si>
  <si>
    <t>The LTV of the loan as at reporting date</t>
  </si>
  <si>
    <t>outstanding arrears as at reporting date.</t>
  </si>
  <si>
    <t>The contracts maturity date</t>
  </si>
  <si>
    <t>The value of collateral. NA for unsecured loans</t>
  </si>
  <si>
    <t>Original risk rating</t>
  </si>
  <si>
    <t>Risk rating as at reporting date</t>
  </si>
  <si>
    <t>Over write the stage of the loan. &lt;null&gt; implies that the stage will be calculated using the stage map</t>
  </si>
  <si>
    <t>&lt;string&gt;</t>
  </si>
  <si>
    <t>&lt;int&gt;</t>
  </si>
  <si>
    <t>&lt;float&gt;</t>
  </si>
  <si>
    <t>The contractual payment due (principal &amp; interest).
For interest only loans it should be equal to the interest due.</t>
  </si>
  <si>
    <t>watchlist</t>
  </si>
  <si>
    <t>remaining_life</t>
  </si>
  <si>
    <t>payment_holiday_end_date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</si>
</sst>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1">
    <dxf>
      <numFmt numFmtId="19" formatCode="dd/mm/yyyy"/>
    </dxf>
    <dxf>
      <numFmt numFmtId="1" formatCode="0"/>
    </dxf>
    <dxf>
      <numFmt numFmtId="2" formatCode="0.00"/>
    </dxf>
    <dxf>
      <numFmt numFmtId="1" formatCode="0"/>
    </dxf>
    <dxf>
      <numFmt numFmtId="19" formatCode="dd/mm/yyyy"/>
    </dxf>
    <dxf>
      <numFmt numFmtId="2" formatCode="0.00"/>
    </dxf>
    <dxf>
      <numFmt numFmtId="13" formatCode="0%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36" totalsRowShown="0">
  <autoFilter ref="A1:W136" xr:uid="{00000000-0009-0000-0100-000001000000}"/>
  <tableColumns count="23">
    <tableColumn id="1" xr3:uid="{00000000-0010-0000-0000-000001000000}" name="reporting_date" dataDxfId="10"/>
    <tableColumn id="2" xr3:uid="{00000000-0010-0000-0000-000002000000}" name="contract_id"/>
    <tableColumn id="3" xr3:uid="{00000000-0010-0000-0000-000003000000}" name="segment_id"/>
    <tableColumn id="4" xr3:uid="{00000000-0010-0000-0000-000004000000}" name="origination_date" dataDxfId="9"/>
    <tableColumn id="23" xr3:uid="{A2AA811A-74CD-4CAD-AD74-D180161CA5CE}" name="payment_holiday_end_date" dataDxfId="0">
      <calculatedColumnFormula>Table1[[#This Row],[origination_date]]</calculatedColumnFormula>
    </tableColumn>
    <tableColumn id="5" xr3:uid="{00000000-0010-0000-0000-000005000000}" name="outstanding_balance"/>
    <tableColumn id="19" xr3:uid="{00000000-0010-0000-0000-000013000000}" name="limit" dataDxfId="8">
      <calculatedColumnFormula>Table1[[#This Row],[outstanding_balance]]</calculatedColumnFormula>
    </tableColumn>
    <tableColumn id="6" xr3:uid="{00000000-0010-0000-0000-000006000000}" name="baloon"/>
    <tableColumn id="7" xr3:uid="{00000000-0010-0000-0000-000007000000}" name="term"/>
    <tableColumn id="8" xr3:uid="{00000000-0010-0000-0000-000008000000}" name="contractual_freq"/>
    <tableColumn id="9" xr3:uid="{00000000-0010-0000-0000-000009000000}" name="interest_rate_type"/>
    <tableColumn id="10" xr3:uid="{00000000-0010-0000-0000-00000A000000}" name="interest_rate_freq"/>
    <tableColumn id="20" xr3:uid="{00000000-0010-0000-0000-000014000000}" name="fixed_rate" dataDxfId="7">
      <calculatedColumnFormula>Table1[[#This Row],[spread]]</calculatedColumnFormula>
    </tableColumn>
    <tableColumn id="11" xr3:uid="{00000000-0010-0000-0000-00000B000000}" name="spread"/>
    <tableColumn id="12" xr3:uid="{00000000-0010-0000-0000-00000C000000}" name="ltv" dataDxfId="6"/>
    <tableColumn id="13" xr3:uid="{00000000-0010-0000-0000-00000D000000}" name="current_arrears"/>
    <tableColumn id="14" xr3:uid="{00000000-0010-0000-0000-00000E000000}" name="contractual_payment" dataDxfId="5">
      <calculatedColumnFormula>-PMT(N2/L2,DATEDIF(D2,R2,"y")*J2,F2,-H2,0)</calculatedColumnFormula>
    </tableColumn>
    <tableColumn id="15" xr3:uid="{00000000-0010-0000-0000-00000F000000}" name="maturity_date" dataDxfId="4">
      <calculatedColumnFormula>EOMONTH(D2,I2)</calculatedColumnFormula>
    </tableColumn>
    <tableColumn id="22" xr3:uid="{839146DB-6DF9-42EE-8D52-721111993876}" name="remaining_life" dataDxfId="3">
      <calculatedColumnFormula>DATEDIF(Table1[[#This Row],[reporting_date]],Table1[[#This Row],[maturity_date]],"m")</calculatedColumnFormula>
    </tableColumn>
    <tableColumn id="16" xr3:uid="{00000000-0010-0000-0000-000010000000}" name="collateral_value" dataDxfId="2">
      <calculatedColumnFormula>IF(ISNA(Table1[[#This Row],[ltv]]),0,Table1[[#This Row],[outstanding_balance]]/Table1[[#This Row],[ltv]])</calculatedColumnFormula>
    </tableColumn>
    <tableColumn id="17" xr3:uid="{00000000-0010-0000-0000-000011000000}" name="origination_rating"/>
    <tableColumn id="18" xr3:uid="{00000000-0010-0000-0000-000012000000}" name="current_rating"/>
    <tableColumn id="21" xr3:uid="{00000000-0010-0000-0000-000015000000}" name="watchlist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6"/>
  <sheetViews>
    <sheetView tabSelected="1" workbookViewId="0">
      <selection activeCell="E122" sqref="E122:E123"/>
    </sheetView>
  </sheetViews>
  <sheetFormatPr defaultRowHeight="15" x14ac:dyDescent="0.25"/>
  <cols>
    <col min="1" max="1" width="16.42578125" customWidth="1"/>
    <col min="2" max="2" width="13" customWidth="1"/>
    <col min="3" max="3" width="13.5703125" customWidth="1"/>
    <col min="4" max="4" width="17.85546875" customWidth="1"/>
    <col min="5" max="5" width="28.7109375" bestFit="1" customWidth="1"/>
    <col min="6" max="7" width="21.5703125" customWidth="1"/>
    <col min="8" max="9" width="19.7109375" customWidth="1"/>
    <col min="10" max="10" width="20" customWidth="1"/>
    <col min="11" max="11" width="19.7109375" customWidth="1"/>
    <col min="12" max="13" width="19.42578125" customWidth="1"/>
    <col min="14" max="14" width="9.140625" customWidth="1"/>
    <col min="15" max="15" width="15.140625" customWidth="1"/>
    <col min="16" max="16" width="16.7109375" customWidth="1"/>
    <col min="17" max="17" width="21.85546875" customWidth="1"/>
    <col min="18" max="19" width="15.7109375" customWidth="1"/>
    <col min="20" max="20" width="17.28515625" style="2" customWidth="1"/>
    <col min="21" max="21" width="19" customWidth="1"/>
    <col min="22" max="22" width="15.7109375" customWidth="1"/>
    <col min="23" max="23" width="9.140625" style="4"/>
  </cols>
  <sheetData>
    <row r="1" spans="1:23" x14ac:dyDescent="0.25">
      <c r="A1" t="s">
        <v>8</v>
      </c>
      <c r="B1" t="s">
        <v>11</v>
      </c>
      <c r="C1" t="s">
        <v>15</v>
      </c>
      <c r="D1" t="s">
        <v>6</v>
      </c>
      <c r="E1" t="s">
        <v>52</v>
      </c>
      <c r="F1" t="s">
        <v>0</v>
      </c>
      <c r="G1" t="s">
        <v>20</v>
      </c>
      <c r="H1" t="s">
        <v>17</v>
      </c>
      <c r="I1" t="s">
        <v>18</v>
      </c>
      <c r="J1" t="s">
        <v>12</v>
      </c>
      <c r="K1" t="s">
        <v>3</v>
      </c>
      <c r="L1" t="s">
        <v>4</v>
      </c>
      <c r="M1" t="s">
        <v>21</v>
      </c>
      <c r="N1" t="s">
        <v>5</v>
      </c>
      <c r="O1" t="s">
        <v>16</v>
      </c>
      <c r="P1" t="s">
        <v>1</v>
      </c>
      <c r="Q1" t="s">
        <v>2</v>
      </c>
      <c r="R1" t="s">
        <v>7</v>
      </c>
      <c r="S1" t="s">
        <v>51</v>
      </c>
      <c r="T1" s="2" t="s">
        <v>9</v>
      </c>
      <c r="U1" t="s">
        <v>13</v>
      </c>
      <c r="V1" t="s">
        <v>14</v>
      </c>
      <c r="W1" s="4" t="s">
        <v>50</v>
      </c>
    </row>
    <row r="2" spans="1:23" x14ac:dyDescent="0.25">
      <c r="A2" s="1">
        <v>43861</v>
      </c>
      <c r="B2">
        <v>1</v>
      </c>
      <c r="C2">
        <v>1</v>
      </c>
      <c r="D2" s="1">
        <v>43831</v>
      </c>
      <c r="E2" s="1">
        <f>Table1[[#This Row],[origination_date]]</f>
        <v>43831</v>
      </c>
      <c r="F2">
        <v>100</v>
      </c>
      <c r="G2">
        <f>Table1[[#This Row],[outstanding_balance]]</f>
        <v>100</v>
      </c>
      <c r="H2">
        <v>0</v>
      </c>
      <c r="I2">
        <v>60</v>
      </c>
      <c r="J2">
        <v>12</v>
      </c>
      <c r="K2" t="s">
        <v>10</v>
      </c>
      <c r="L2">
        <v>12</v>
      </c>
      <c r="M2">
        <f>Table1[[#This Row],[spread]]</f>
        <v>0.05</v>
      </c>
      <c r="N2">
        <v>0.05</v>
      </c>
      <c r="O2" s="3" t="e">
        <f>NA()</f>
        <v>#N/A</v>
      </c>
      <c r="P2">
        <v>0</v>
      </c>
      <c r="Q2" s="2">
        <f t="shared" ref="Q2" si="0">-PMT(N2/L2,DATEDIF(D2,R2,"y")*J2,F2,-H2,0)</f>
        <v>1.8871233644010934</v>
      </c>
      <c r="R2" s="1">
        <f t="shared" ref="R2" si="1">EOMONTH(D2,I2)</f>
        <v>45688</v>
      </c>
      <c r="S2" s="4">
        <f>DATEDIF(Table1[[#This Row],[reporting_date]],Table1[[#This Row],[maturity_date]],"m")</f>
        <v>60</v>
      </c>
      <c r="T2" s="2">
        <f>IF(ISNA(Table1[[#This Row],[ltv]]),0,Table1[[#This Row],[outstanding_balance]]/Table1[[#This Row],[ltv]])</f>
        <v>0</v>
      </c>
      <c r="U2">
        <v>1</v>
      </c>
      <c r="V2">
        <v>1</v>
      </c>
      <c r="W2" s="4">
        <v>1</v>
      </c>
    </row>
    <row r="3" spans="1:23" x14ac:dyDescent="0.25">
      <c r="A3" s="1">
        <v>43861</v>
      </c>
      <c r="B3">
        <v>2</v>
      </c>
      <c r="C3">
        <v>1</v>
      </c>
      <c r="D3" s="1">
        <v>43831</v>
      </c>
      <c r="E3" s="1">
        <f>EOMONTH(Table1[[#This Row],[origination_date]],3)</f>
        <v>43951</v>
      </c>
      <c r="F3">
        <v>100</v>
      </c>
      <c r="G3">
        <f>Table1[[#This Row],[outstanding_balance]]</f>
        <v>100</v>
      </c>
      <c r="H3">
        <v>100</v>
      </c>
      <c r="I3">
        <v>60</v>
      </c>
      <c r="J3">
        <v>12</v>
      </c>
      <c r="K3" t="s">
        <v>10</v>
      </c>
      <c r="L3">
        <v>12</v>
      </c>
      <c r="M3">
        <f>Table1[[#This Row],[spread]]</f>
        <v>0.05</v>
      </c>
      <c r="N3">
        <v>0.05</v>
      </c>
      <c r="O3" s="3" t="e">
        <f>NA()</f>
        <v>#N/A</v>
      </c>
      <c r="P3">
        <v>0</v>
      </c>
      <c r="Q3" s="2">
        <f t="shared" ref="Q3:Q7" si="2">-PMT(N3/L3,DATEDIF(D3,R3,"y")*J3,F3,-H3,0)</f>
        <v>0.41666666666666669</v>
      </c>
      <c r="R3" s="1">
        <f t="shared" ref="R3:R7" si="3">EOMONTH(D3,I3)</f>
        <v>45688</v>
      </c>
      <c r="S3" s="4">
        <f>DATEDIF(Table1[[#This Row],[reporting_date]],Table1[[#This Row],[maturity_date]],"m")</f>
        <v>60</v>
      </c>
      <c r="T3" s="2">
        <f>IF(ISNA(Table1[[#This Row],[ltv]]),0,Table1[[#This Row],[outstanding_balance]]/Table1[[#This Row],[ltv]])</f>
        <v>0</v>
      </c>
      <c r="U3">
        <v>1</v>
      </c>
      <c r="V3">
        <v>1</v>
      </c>
      <c r="W3" s="4">
        <v>2</v>
      </c>
    </row>
    <row r="4" spans="1:23" x14ac:dyDescent="0.25">
      <c r="A4" s="1">
        <v>43861</v>
      </c>
      <c r="B4">
        <v>3</v>
      </c>
      <c r="C4">
        <v>1</v>
      </c>
      <c r="D4" s="1">
        <v>43831</v>
      </c>
      <c r="E4" s="1"/>
      <c r="F4">
        <v>100</v>
      </c>
      <c r="G4">
        <f>Table1[[#This Row],[outstanding_balance]]</f>
        <v>100</v>
      </c>
      <c r="H4">
        <v>0</v>
      </c>
      <c r="I4">
        <v>12</v>
      </c>
      <c r="J4">
        <v>12</v>
      </c>
      <c r="K4" t="s">
        <v>10</v>
      </c>
      <c r="L4">
        <v>12</v>
      </c>
      <c r="M4">
        <f>Table1[[#This Row],[spread]]</f>
        <v>0.05</v>
      </c>
      <c r="N4">
        <v>0.05</v>
      </c>
      <c r="O4" s="3" t="e">
        <f>NA()</f>
        <v>#N/A</v>
      </c>
      <c r="P4">
        <v>0</v>
      </c>
      <c r="Q4" s="2">
        <f t="shared" si="2"/>
        <v>8.5607481788467137</v>
      </c>
      <c r="R4" s="1">
        <f t="shared" si="3"/>
        <v>44227</v>
      </c>
      <c r="S4" s="4">
        <f>DATEDIF(Table1[[#This Row],[reporting_date]],Table1[[#This Row],[maturity_date]],"m")</f>
        <v>12</v>
      </c>
      <c r="T4" s="2">
        <f>IF(ISNA(Table1[[#This Row],[ltv]]),0,Table1[[#This Row],[outstanding_balance]]/Table1[[#This Row],[ltv]])</f>
        <v>0</v>
      </c>
      <c r="U4">
        <v>1</v>
      </c>
      <c r="V4">
        <v>1</v>
      </c>
      <c r="W4" s="4">
        <v>3</v>
      </c>
    </row>
    <row r="5" spans="1:23" x14ac:dyDescent="0.25">
      <c r="A5" s="1">
        <v>43861</v>
      </c>
      <c r="B5">
        <v>4</v>
      </c>
      <c r="C5">
        <v>1</v>
      </c>
      <c r="D5" s="1">
        <v>43831</v>
      </c>
      <c r="E5" s="1"/>
      <c r="F5">
        <v>100</v>
      </c>
      <c r="G5">
        <f>Table1[[#This Row],[outstanding_balance]]</f>
        <v>100</v>
      </c>
      <c r="H5">
        <v>0</v>
      </c>
      <c r="I5">
        <v>60</v>
      </c>
      <c r="J5">
        <v>4</v>
      </c>
      <c r="K5" t="s">
        <v>10</v>
      </c>
      <c r="L5">
        <v>12</v>
      </c>
      <c r="M5">
        <f>Table1[[#This Row],[spread]]</f>
        <v>0.05</v>
      </c>
      <c r="N5">
        <v>0.05</v>
      </c>
      <c r="O5" s="3" t="e">
        <f>NA()</f>
        <v>#N/A</v>
      </c>
      <c r="P5">
        <v>0</v>
      </c>
      <c r="Q5" s="2">
        <f t="shared" si="2"/>
        <v>5.2216299555219434</v>
      </c>
      <c r="R5" s="1">
        <f t="shared" si="3"/>
        <v>45688</v>
      </c>
      <c r="S5" s="4">
        <f>DATEDIF(Table1[[#This Row],[reporting_date]],Table1[[#This Row],[maturity_date]],"m")</f>
        <v>60</v>
      </c>
      <c r="T5" s="2">
        <f>IF(ISNA(Table1[[#This Row],[ltv]]),0,Table1[[#This Row],[outstanding_balance]]/Table1[[#This Row],[ltv]])</f>
        <v>0</v>
      </c>
      <c r="U5">
        <v>1</v>
      </c>
      <c r="V5">
        <v>1</v>
      </c>
    </row>
    <row r="6" spans="1:23" x14ac:dyDescent="0.25">
      <c r="A6" s="1">
        <v>43861</v>
      </c>
      <c r="B6">
        <v>5</v>
      </c>
      <c r="C6">
        <v>1</v>
      </c>
      <c r="D6" s="1">
        <v>43831</v>
      </c>
      <c r="E6" s="1"/>
      <c r="F6">
        <v>100</v>
      </c>
      <c r="G6">
        <f>Table1[[#This Row],[outstanding_balance]]</f>
        <v>100</v>
      </c>
      <c r="H6">
        <v>0</v>
      </c>
      <c r="I6">
        <v>60</v>
      </c>
      <c r="J6">
        <v>12</v>
      </c>
      <c r="K6" t="s">
        <v>19</v>
      </c>
      <c r="L6">
        <v>12</v>
      </c>
      <c r="M6">
        <f>Table1[[#This Row],[spread]]</f>
        <v>0.05</v>
      </c>
      <c r="N6">
        <v>0.05</v>
      </c>
      <c r="O6" s="3" t="e">
        <f>NA()</f>
        <v>#N/A</v>
      </c>
      <c r="P6">
        <v>0</v>
      </c>
      <c r="Q6" s="2">
        <f t="shared" si="2"/>
        <v>1.8871233644010934</v>
      </c>
      <c r="R6" s="1">
        <f t="shared" si="3"/>
        <v>45688</v>
      </c>
      <c r="S6" s="4">
        <f>DATEDIF(Table1[[#This Row],[reporting_date]],Table1[[#This Row],[maturity_date]],"m")</f>
        <v>60</v>
      </c>
      <c r="T6" s="2">
        <f>IF(ISNA(Table1[[#This Row],[ltv]]),0,Table1[[#This Row],[outstanding_balance]]/Table1[[#This Row],[ltv]])</f>
        <v>0</v>
      </c>
      <c r="U6">
        <v>1</v>
      </c>
      <c r="V6">
        <v>1</v>
      </c>
    </row>
    <row r="7" spans="1:23" x14ac:dyDescent="0.25">
      <c r="A7" s="1">
        <v>43861</v>
      </c>
      <c r="B7">
        <v>6</v>
      </c>
      <c r="C7">
        <v>1</v>
      </c>
      <c r="D7" s="1">
        <v>43831</v>
      </c>
      <c r="E7" s="1"/>
      <c r="F7">
        <v>100</v>
      </c>
      <c r="G7">
        <f>Table1[[#This Row],[outstanding_balance]]</f>
        <v>100</v>
      </c>
      <c r="H7">
        <v>0</v>
      </c>
      <c r="I7">
        <v>60</v>
      </c>
      <c r="J7">
        <v>12</v>
      </c>
      <c r="K7" t="s">
        <v>10</v>
      </c>
      <c r="L7">
        <v>12</v>
      </c>
      <c r="M7">
        <f>Table1[[#This Row],[spread]]</f>
        <v>0.05</v>
      </c>
      <c r="N7">
        <v>0.05</v>
      </c>
      <c r="O7" s="3">
        <v>0.7</v>
      </c>
      <c r="P7">
        <v>0</v>
      </c>
      <c r="Q7" s="2">
        <f t="shared" si="2"/>
        <v>1.8871233644010934</v>
      </c>
      <c r="R7" s="1">
        <f t="shared" si="3"/>
        <v>45688</v>
      </c>
      <c r="S7" s="4">
        <f>DATEDIF(Table1[[#This Row],[reporting_date]],Table1[[#This Row],[maturity_date]],"m")</f>
        <v>60</v>
      </c>
      <c r="T7" s="2">
        <f>IF(ISNA(Table1[[#This Row],[ltv]]),0,Table1[[#This Row],[outstanding_balance]]/Table1[[#This Row],[ltv]])</f>
        <v>142.85714285714286</v>
      </c>
      <c r="U7">
        <v>1</v>
      </c>
      <c r="V7">
        <v>1</v>
      </c>
    </row>
    <row r="8" spans="1:23" x14ac:dyDescent="0.25">
      <c r="A8" s="1">
        <v>43861</v>
      </c>
      <c r="B8">
        <v>7</v>
      </c>
      <c r="C8">
        <v>1</v>
      </c>
      <c r="D8" s="1">
        <v>43831</v>
      </c>
      <c r="E8" s="1"/>
      <c r="F8">
        <v>100</v>
      </c>
      <c r="G8">
        <f>Table1[[#This Row],[outstanding_balance]]</f>
        <v>100</v>
      </c>
      <c r="H8">
        <v>0</v>
      </c>
      <c r="I8">
        <v>60</v>
      </c>
      <c r="J8">
        <v>12</v>
      </c>
      <c r="K8" t="s">
        <v>10</v>
      </c>
      <c r="L8">
        <v>12</v>
      </c>
      <c r="M8">
        <f>Table1[[#This Row],[spread]]</f>
        <v>0.05</v>
      </c>
      <c r="N8">
        <v>0.05</v>
      </c>
      <c r="O8" s="3">
        <v>1</v>
      </c>
      <c r="P8">
        <v>0</v>
      </c>
      <c r="Q8" s="2">
        <f t="shared" ref="Q8" si="4">-PMT(N8/L8,DATEDIF(D8,R8,"y")*J8,F8,-H8,0)</f>
        <v>1.8871233644010934</v>
      </c>
      <c r="R8" s="1">
        <f t="shared" ref="R8" si="5">EOMONTH(D8,I8)</f>
        <v>45688</v>
      </c>
      <c r="S8" s="4">
        <f>DATEDIF(Table1[[#This Row],[reporting_date]],Table1[[#This Row],[maturity_date]],"m")</f>
        <v>60</v>
      </c>
      <c r="T8" s="2">
        <f>IF(ISNA(Table1[[#This Row],[ltv]]),0,Table1[[#This Row],[outstanding_balance]]/Table1[[#This Row],[ltv]])</f>
        <v>100</v>
      </c>
      <c r="U8">
        <v>1</v>
      </c>
      <c r="V8">
        <v>1</v>
      </c>
    </row>
    <row r="9" spans="1:23" x14ac:dyDescent="0.25">
      <c r="A9" s="1">
        <v>43861</v>
      </c>
      <c r="B9">
        <v>8</v>
      </c>
      <c r="C9">
        <v>1</v>
      </c>
      <c r="D9" s="1">
        <v>43831</v>
      </c>
      <c r="E9" s="1"/>
      <c r="F9">
        <v>100</v>
      </c>
      <c r="G9">
        <f>Table1[[#This Row],[outstanding_balance]]</f>
        <v>100</v>
      </c>
      <c r="H9">
        <v>0</v>
      </c>
      <c r="I9">
        <v>60</v>
      </c>
      <c r="J9">
        <v>12</v>
      </c>
      <c r="K9" t="s">
        <v>10</v>
      </c>
      <c r="L9">
        <v>12</v>
      </c>
      <c r="M9">
        <f>Table1[[#This Row],[spread]]</f>
        <v>0.05</v>
      </c>
      <c r="N9">
        <v>0.05</v>
      </c>
      <c r="O9" s="3">
        <v>1.5</v>
      </c>
      <c r="P9">
        <v>0</v>
      </c>
      <c r="Q9" s="2">
        <f t="shared" ref="Q9:Q10" si="6">-PMT(N9/L9,DATEDIF(D9,R9,"y")*J9,F9,-H9,0)</f>
        <v>1.8871233644010934</v>
      </c>
      <c r="R9" s="1">
        <f t="shared" ref="R9:R10" si="7">EOMONTH(D9,I9)</f>
        <v>45688</v>
      </c>
      <c r="S9" s="4">
        <f>DATEDIF(Table1[[#This Row],[reporting_date]],Table1[[#This Row],[maturity_date]],"m")</f>
        <v>60</v>
      </c>
      <c r="T9" s="2">
        <f>IF(ISNA(Table1[[#This Row],[ltv]]),0,Table1[[#This Row],[outstanding_balance]]/Table1[[#This Row],[ltv]])</f>
        <v>66.666666666666671</v>
      </c>
      <c r="U9">
        <v>1</v>
      </c>
      <c r="V9">
        <v>1</v>
      </c>
    </row>
    <row r="10" spans="1:23" x14ac:dyDescent="0.25">
      <c r="A10" s="1">
        <v>43861</v>
      </c>
      <c r="B10">
        <v>9</v>
      </c>
      <c r="C10">
        <v>1</v>
      </c>
      <c r="D10" s="1">
        <v>43831</v>
      </c>
      <c r="E10" s="1"/>
      <c r="F10">
        <v>100</v>
      </c>
      <c r="G10">
        <f>Table1[[#This Row],[outstanding_balance]]</f>
        <v>100</v>
      </c>
      <c r="H10">
        <v>0</v>
      </c>
      <c r="I10">
        <v>60</v>
      </c>
      <c r="J10">
        <v>12</v>
      </c>
      <c r="K10" t="s">
        <v>10</v>
      </c>
      <c r="L10">
        <v>12</v>
      </c>
      <c r="M10">
        <f>Table1[[#This Row],[spread]]</f>
        <v>0.05</v>
      </c>
      <c r="N10">
        <v>0.05</v>
      </c>
      <c r="O10" s="3" t="e">
        <f>NA()</f>
        <v>#N/A</v>
      </c>
      <c r="P10">
        <v>0</v>
      </c>
      <c r="Q10" s="2">
        <f t="shared" si="6"/>
        <v>1.8871233644010934</v>
      </c>
      <c r="R10" s="1">
        <f t="shared" si="7"/>
        <v>45688</v>
      </c>
      <c r="S10" s="4">
        <f>DATEDIF(Table1[[#This Row],[reporting_date]],Table1[[#This Row],[maturity_date]],"m")</f>
        <v>60</v>
      </c>
      <c r="T10" s="2">
        <f>IF(ISNA(Table1[[#This Row],[ltv]]),0,Table1[[#This Row],[outstanding_balance]]/Table1[[#This Row],[ltv]])</f>
        <v>0</v>
      </c>
      <c r="U10">
        <v>2</v>
      </c>
      <c r="V10">
        <v>2</v>
      </c>
    </row>
    <row r="11" spans="1:23" x14ac:dyDescent="0.25">
      <c r="A11" s="1">
        <v>43861</v>
      </c>
      <c r="B11">
        <v>10</v>
      </c>
      <c r="C11">
        <v>1</v>
      </c>
      <c r="D11" s="1">
        <v>43831</v>
      </c>
      <c r="E11" s="1"/>
      <c r="F11">
        <v>100</v>
      </c>
      <c r="G11">
        <f>Table1[[#This Row],[outstanding_balance]]</f>
        <v>100</v>
      </c>
      <c r="H11">
        <v>0</v>
      </c>
      <c r="I11">
        <v>60</v>
      </c>
      <c r="J11">
        <v>12</v>
      </c>
      <c r="K11" t="s">
        <v>10</v>
      </c>
      <c r="L11">
        <v>12</v>
      </c>
      <c r="M11">
        <f>Table1[[#This Row],[spread]]</f>
        <v>0.05</v>
      </c>
      <c r="N11">
        <v>0.05</v>
      </c>
      <c r="O11" s="3" t="e">
        <f>NA()</f>
        <v>#N/A</v>
      </c>
      <c r="P11">
        <v>0</v>
      </c>
      <c r="Q11" s="2">
        <f t="shared" ref="Q11" si="8">-PMT(N11/L11,DATEDIF(D11,R11,"y")*J11,F11,-H11,0)</f>
        <v>1.8871233644010934</v>
      </c>
      <c r="R11" s="1">
        <f t="shared" ref="R11" si="9">EOMONTH(D11,I11)</f>
        <v>45688</v>
      </c>
      <c r="S11" s="4">
        <f>DATEDIF(Table1[[#This Row],[reporting_date]],Table1[[#This Row],[maturity_date]],"m")</f>
        <v>60</v>
      </c>
      <c r="T11" s="2">
        <f>IF(ISNA(Table1[[#This Row],[ltv]]),0,Table1[[#This Row],[outstanding_balance]]/Table1[[#This Row],[ltv]])</f>
        <v>0</v>
      </c>
      <c r="U11">
        <v>3</v>
      </c>
      <c r="V11">
        <v>3</v>
      </c>
    </row>
    <row r="12" spans="1:23" x14ac:dyDescent="0.25">
      <c r="A12" s="1">
        <v>43861</v>
      </c>
      <c r="B12">
        <v>11</v>
      </c>
      <c r="C12">
        <v>1</v>
      </c>
      <c r="D12" s="1">
        <v>43831</v>
      </c>
      <c r="E12" s="1"/>
      <c r="F12">
        <v>100</v>
      </c>
      <c r="G12">
        <f>Table1[[#This Row],[outstanding_balance]]</f>
        <v>100</v>
      </c>
      <c r="H12">
        <v>0</v>
      </c>
      <c r="I12">
        <v>60</v>
      </c>
      <c r="J12">
        <v>12</v>
      </c>
      <c r="K12" t="s">
        <v>10</v>
      </c>
      <c r="L12">
        <v>12</v>
      </c>
      <c r="M12">
        <f>Table1[[#This Row],[spread]]</f>
        <v>0.05</v>
      </c>
      <c r="N12">
        <v>0.05</v>
      </c>
      <c r="O12" s="3" t="e">
        <f>NA()</f>
        <v>#N/A</v>
      </c>
      <c r="P12">
        <v>0</v>
      </c>
      <c r="Q12" s="2">
        <f t="shared" ref="Q12:Q13" si="10">-PMT(N12/L12,DATEDIF(D12,R12,"y")*J12,F12,-H12,0)</f>
        <v>1.8871233644010934</v>
      </c>
      <c r="R12" s="1">
        <f t="shared" ref="R12:R13" si="11">EOMONTH(D12,I12)</f>
        <v>45688</v>
      </c>
      <c r="S12" s="4">
        <f>DATEDIF(Table1[[#This Row],[reporting_date]],Table1[[#This Row],[maturity_date]],"m")</f>
        <v>60</v>
      </c>
      <c r="T12" s="2">
        <f>IF(ISNA(Table1[[#This Row],[ltv]]),0,Table1[[#This Row],[outstanding_balance]]/Table1[[#This Row],[ltv]])</f>
        <v>0</v>
      </c>
      <c r="U12">
        <v>4</v>
      </c>
      <c r="V12">
        <v>4</v>
      </c>
    </row>
    <row r="13" spans="1:23" x14ac:dyDescent="0.25">
      <c r="A13" s="1">
        <v>43861</v>
      </c>
      <c r="B13">
        <v>12</v>
      </c>
      <c r="C13">
        <v>1</v>
      </c>
      <c r="D13" s="1">
        <v>43831</v>
      </c>
      <c r="E13" s="1"/>
      <c r="F13">
        <v>100</v>
      </c>
      <c r="G13">
        <f>Table1[[#This Row],[outstanding_balance]]</f>
        <v>100</v>
      </c>
      <c r="H13">
        <v>0</v>
      </c>
      <c r="I13">
        <v>60</v>
      </c>
      <c r="J13">
        <v>12</v>
      </c>
      <c r="K13" t="s">
        <v>10</v>
      </c>
      <c r="L13">
        <v>12</v>
      </c>
      <c r="M13">
        <f>Table1[[#This Row],[spread]]</f>
        <v>0.05</v>
      </c>
      <c r="N13">
        <v>0.05</v>
      </c>
      <c r="O13" s="3" t="e">
        <f>NA()</f>
        <v>#N/A</v>
      </c>
      <c r="P13">
        <v>2</v>
      </c>
      <c r="Q13" s="2">
        <f t="shared" si="10"/>
        <v>1.8871233644010934</v>
      </c>
      <c r="R13" s="1">
        <f t="shared" si="11"/>
        <v>45688</v>
      </c>
      <c r="S13" s="4">
        <f>DATEDIF(Table1[[#This Row],[reporting_date]],Table1[[#This Row],[maturity_date]],"m")</f>
        <v>60</v>
      </c>
      <c r="T13" s="2">
        <f>IF(ISNA(Table1[[#This Row],[ltv]]),0,Table1[[#This Row],[outstanding_balance]]/Table1[[#This Row],[ltv]])</f>
        <v>0</v>
      </c>
      <c r="U13">
        <v>1</v>
      </c>
      <c r="V13">
        <v>2</v>
      </c>
    </row>
    <row r="14" spans="1:23" x14ac:dyDescent="0.25">
      <c r="A14" s="1">
        <v>43861</v>
      </c>
      <c r="B14">
        <v>13</v>
      </c>
      <c r="C14">
        <v>1</v>
      </c>
      <c r="D14" s="1">
        <v>43831</v>
      </c>
      <c r="E14" s="1"/>
      <c r="F14">
        <v>100</v>
      </c>
      <c r="G14">
        <f>Table1[[#This Row],[outstanding_balance]]</f>
        <v>100</v>
      </c>
      <c r="H14">
        <v>0</v>
      </c>
      <c r="I14">
        <v>60</v>
      </c>
      <c r="J14">
        <v>12</v>
      </c>
      <c r="K14" t="s">
        <v>10</v>
      </c>
      <c r="L14">
        <v>12</v>
      </c>
      <c r="M14">
        <f>Table1[[#This Row],[spread]]</f>
        <v>0.05</v>
      </c>
      <c r="N14">
        <v>0.05</v>
      </c>
      <c r="O14" s="3" t="e">
        <f>NA()</f>
        <v>#N/A</v>
      </c>
      <c r="P14">
        <v>2</v>
      </c>
      <c r="Q14" s="2">
        <f t="shared" ref="Q14" si="12">-PMT(N14/L14,DATEDIF(D14,R14,"y")*J14,F14,-H14,0)</f>
        <v>1.8871233644010934</v>
      </c>
      <c r="R14" s="1">
        <f t="shared" ref="R14" si="13">EOMONTH(D14,I14)</f>
        <v>45688</v>
      </c>
      <c r="S14" s="4">
        <f>DATEDIF(Table1[[#This Row],[reporting_date]],Table1[[#This Row],[maturity_date]],"m")</f>
        <v>60</v>
      </c>
      <c r="T14" s="2">
        <f>IF(ISNA(Table1[[#This Row],[ltv]]),0,Table1[[#This Row],[outstanding_balance]]/Table1[[#This Row],[ltv]])</f>
        <v>0</v>
      </c>
      <c r="U14">
        <v>1</v>
      </c>
      <c r="V14">
        <v>3</v>
      </c>
    </row>
    <row r="15" spans="1:23" x14ac:dyDescent="0.25">
      <c r="A15" s="1">
        <v>43861</v>
      </c>
      <c r="B15">
        <v>14</v>
      </c>
      <c r="C15">
        <v>1</v>
      </c>
      <c r="D15" s="1">
        <v>43831</v>
      </c>
      <c r="E15" s="1"/>
      <c r="F15">
        <v>100</v>
      </c>
      <c r="G15">
        <f>Table1[[#This Row],[outstanding_balance]]</f>
        <v>100</v>
      </c>
      <c r="H15">
        <v>0</v>
      </c>
      <c r="I15">
        <v>60</v>
      </c>
      <c r="J15">
        <v>12</v>
      </c>
      <c r="K15" t="s">
        <v>10</v>
      </c>
      <c r="L15">
        <v>12</v>
      </c>
      <c r="M15">
        <f>Table1[[#This Row],[spread]]</f>
        <v>0.05</v>
      </c>
      <c r="N15">
        <v>0.05</v>
      </c>
      <c r="O15" s="3" t="e">
        <f>NA()</f>
        <v>#N/A</v>
      </c>
      <c r="P15">
        <v>2</v>
      </c>
      <c r="Q15" s="2">
        <f t="shared" ref="Q15" si="14">-PMT(N15/L15,DATEDIF(D15,R15,"y")*J15,F15,-H15,0)</f>
        <v>1.8871233644010934</v>
      </c>
      <c r="R15" s="1">
        <f t="shared" ref="R15" si="15">EOMONTH(D15,I15)</f>
        <v>45688</v>
      </c>
      <c r="S15" s="4">
        <f>DATEDIF(Table1[[#This Row],[reporting_date]],Table1[[#This Row],[maturity_date]],"m")</f>
        <v>60</v>
      </c>
      <c r="T15" s="2">
        <f>IF(ISNA(Table1[[#This Row],[ltv]]),0,Table1[[#This Row],[outstanding_balance]]/Table1[[#This Row],[ltv]])</f>
        <v>0</v>
      </c>
      <c r="U15">
        <v>1</v>
      </c>
      <c r="V15">
        <v>4</v>
      </c>
    </row>
    <row r="16" spans="1:23" x14ac:dyDescent="0.25">
      <c r="A16" s="1">
        <v>43861</v>
      </c>
      <c r="B16">
        <v>15</v>
      </c>
      <c r="C16">
        <v>1</v>
      </c>
      <c r="D16" s="1">
        <v>43831</v>
      </c>
      <c r="E16" s="1"/>
      <c r="F16">
        <v>100</v>
      </c>
      <c r="G16">
        <f>Table1[[#This Row],[outstanding_balance]]</f>
        <v>100</v>
      </c>
      <c r="H16">
        <v>0</v>
      </c>
      <c r="I16">
        <v>60</v>
      </c>
      <c r="J16">
        <v>12</v>
      </c>
      <c r="K16" t="s">
        <v>10</v>
      </c>
      <c r="L16">
        <v>12</v>
      </c>
      <c r="M16">
        <f>Table1[[#This Row],[spread]]</f>
        <v>0.05</v>
      </c>
      <c r="N16">
        <v>0.05</v>
      </c>
      <c r="O16" s="3" t="e">
        <f>NA()</f>
        <v>#N/A</v>
      </c>
      <c r="P16">
        <v>2</v>
      </c>
      <c r="Q16" s="2">
        <f t="shared" ref="Q16:Q30" si="16">-PMT(N16/L16,DATEDIF(D16,R16,"y")*J16,F16,-H16,0)</f>
        <v>1.8871233644010934</v>
      </c>
      <c r="R16" s="1">
        <f t="shared" ref="R16:R30" si="17">EOMONTH(D16,I16)</f>
        <v>45688</v>
      </c>
      <c r="S16" s="4">
        <f>DATEDIF(Table1[[#This Row],[reporting_date]],Table1[[#This Row],[maturity_date]],"m")</f>
        <v>60</v>
      </c>
      <c r="T16" s="2">
        <f>IF(ISNA(Table1[[#This Row],[ltv]]),0,Table1[[#This Row],[outstanding_balance]]/Table1[[#This Row],[ltv]])</f>
        <v>0</v>
      </c>
      <c r="U16">
        <v>1</v>
      </c>
      <c r="V16">
        <v>5</v>
      </c>
    </row>
    <row r="17" spans="1:22" x14ac:dyDescent="0.25">
      <c r="A17" s="1">
        <v>43861</v>
      </c>
      <c r="B17">
        <v>16</v>
      </c>
      <c r="C17">
        <v>2</v>
      </c>
      <c r="D17" s="1">
        <v>43831</v>
      </c>
      <c r="E17" s="1">
        <f>Table1[[#This Row],[origination_date]]</f>
        <v>43831</v>
      </c>
      <c r="F17">
        <v>100</v>
      </c>
      <c r="G17">
        <f>Table1[[#This Row],[outstanding_balance]]</f>
        <v>100</v>
      </c>
      <c r="H17">
        <v>0</v>
      </c>
      <c r="I17">
        <v>60</v>
      </c>
      <c r="J17">
        <v>12</v>
      </c>
      <c r="K17" t="s">
        <v>10</v>
      </c>
      <c r="L17">
        <v>12</v>
      </c>
      <c r="M17">
        <f>Table1[[#This Row],[spread]]</f>
        <v>0.05</v>
      </c>
      <c r="N17">
        <v>0.05</v>
      </c>
      <c r="O17" s="3" t="e">
        <f>NA()</f>
        <v>#N/A</v>
      </c>
      <c r="P17">
        <v>0</v>
      </c>
      <c r="Q17" s="2">
        <f t="shared" si="16"/>
        <v>1.8871233644010934</v>
      </c>
      <c r="R17" s="1">
        <f t="shared" si="17"/>
        <v>45688</v>
      </c>
      <c r="S17" s="4">
        <f>DATEDIF(Table1[[#This Row],[reporting_date]],Table1[[#This Row],[maturity_date]],"m")</f>
        <v>60</v>
      </c>
      <c r="T17" s="2">
        <f>IF(ISNA(Table1[[#This Row],[ltv]]),0,Table1[[#This Row],[outstanding_balance]]/Table1[[#This Row],[ltv]])</f>
        <v>0</v>
      </c>
      <c r="U17">
        <v>1</v>
      </c>
      <c r="V17">
        <v>1</v>
      </c>
    </row>
    <row r="18" spans="1:22" x14ac:dyDescent="0.25">
      <c r="A18" s="1">
        <v>43861</v>
      </c>
      <c r="B18">
        <v>17</v>
      </c>
      <c r="C18">
        <v>2</v>
      </c>
      <c r="D18" s="1">
        <v>43831</v>
      </c>
      <c r="E18" s="1">
        <f>EOMONTH(Table1[[#This Row],[origination_date]],3)</f>
        <v>43951</v>
      </c>
      <c r="F18">
        <v>100</v>
      </c>
      <c r="G18">
        <f>Table1[[#This Row],[outstanding_balance]]</f>
        <v>100</v>
      </c>
      <c r="H18">
        <v>100</v>
      </c>
      <c r="I18">
        <v>60</v>
      </c>
      <c r="J18">
        <v>12</v>
      </c>
      <c r="K18" t="s">
        <v>10</v>
      </c>
      <c r="L18">
        <v>12</v>
      </c>
      <c r="M18">
        <f>Table1[[#This Row],[spread]]</f>
        <v>0.05</v>
      </c>
      <c r="N18">
        <v>0.05</v>
      </c>
      <c r="O18" s="3" t="e">
        <f>NA()</f>
        <v>#N/A</v>
      </c>
      <c r="P18">
        <v>0</v>
      </c>
      <c r="Q18" s="2">
        <f t="shared" si="16"/>
        <v>0.41666666666666669</v>
      </c>
      <c r="R18" s="1">
        <f t="shared" si="17"/>
        <v>45688</v>
      </c>
      <c r="S18" s="4">
        <f>DATEDIF(Table1[[#This Row],[reporting_date]],Table1[[#This Row],[maturity_date]],"m")</f>
        <v>60</v>
      </c>
      <c r="T18" s="2">
        <f>IF(ISNA(Table1[[#This Row],[ltv]]),0,Table1[[#This Row],[outstanding_balance]]/Table1[[#This Row],[ltv]])</f>
        <v>0</v>
      </c>
      <c r="U18">
        <v>1</v>
      </c>
      <c r="V18">
        <v>1</v>
      </c>
    </row>
    <row r="19" spans="1:22" x14ac:dyDescent="0.25">
      <c r="A19" s="1">
        <v>43861</v>
      </c>
      <c r="B19">
        <v>18</v>
      </c>
      <c r="C19">
        <v>2</v>
      </c>
      <c r="D19" s="1">
        <v>43831</v>
      </c>
      <c r="E19" s="1"/>
      <c r="F19">
        <v>100</v>
      </c>
      <c r="G19">
        <f>Table1[[#This Row],[outstanding_balance]]</f>
        <v>100</v>
      </c>
      <c r="H19">
        <v>0</v>
      </c>
      <c r="I19">
        <v>12</v>
      </c>
      <c r="J19">
        <v>12</v>
      </c>
      <c r="K19" t="s">
        <v>10</v>
      </c>
      <c r="L19">
        <v>12</v>
      </c>
      <c r="M19">
        <f>Table1[[#This Row],[spread]]</f>
        <v>0.05</v>
      </c>
      <c r="N19">
        <v>0.05</v>
      </c>
      <c r="O19" s="3" t="e">
        <f>NA()</f>
        <v>#N/A</v>
      </c>
      <c r="P19">
        <v>0</v>
      </c>
      <c r="Q19" s="2">
        <f t="shared" si="16"/>
        <v>8.5607481788467137</v>
      </c>
      <c r="R19" s="1">
        <f t="shared" si="17"/>
        <v>44227</v>
      </c>
      <c r="S19" s="4">
        <f>DATEDIF(Table1[[#This Row],[reporting_date]],Table1[[#This Row],[maturity_date]],"m")</f>
        <v>12</v>
      </c>
      <c r="T19" s="2">
        <f>IF(ISNA(Table1[[#This Row],[ltv]]),0,Table1[[#This Row],[outstanding_balance]]/Table1[[#This Row],[ltv]])</f>
        <v>0</v>
      </c>
      <c r="U19">
        <v>1</v>
      </c>
      <c r="V19">
        <v>1</v>
      </c>
    </row>
    <row r="20" spans="1:22" x14ac:dyDescent="0.25">
      <c r="A20" s="1">
        <v>43861</v>
      </c>
      <c r="B20">
        <v>19</v>
      </c>
      <c r="C20">
        <v>2</v>
      </c>
      <c r="D20" s="1">
        <v>43831</v>
      </c>
      <c r="E20" s="1"/>
      <c r="F20">
        <v>100</v>
      </c>
      <c r="G20">
        <f>Table1[[#This Row],[outstanding_balance]]</f>
        <v>100</v>
      </c>
      <c r="H20">
        <v>0</v>
      </c>
      <c r="I20">
        <v>60</v>
      </c>
      <c r="J20">
        <v>4</v>
      </c>
      <c r="K20" t="s">
        <v>10</v>
      </c>
      <c r="L20">
        <v>12</v>
      </c>
      <c r="M20">
        <f>Table1[[#This Row],[spread]]</f>
        <v>0.05</v>
      </c>
      <c r="N20">
        <v>0.05</v>
      </c>
      <c r="O20" s="3" t="e">
        <f>NA()</f>
        <v>#N/A</v>
      </c>
      <c r="P20">
        <v>0</v>
      </c>
      <c r="Q20" s="2">
        <f t="shared" si="16"/>
        <v>5.2216299555219434</v>
      </c>
      <c r="R20" s="1">
        <f t="shared" si="17"/>
        <v>45688</v>
      </c>
      <c r="S20" s="4">
        <f>DATEDIF(Table1[[#This Row],[reporting_date]],Table1[[#This Row],[maturity_date]],"m")</f>
        <v>60</v>
      </c>
      <c r="T20" s="2">
        <f>IF(ISNA(Table1[[#This Row],[ltv]]),0,Table1[[#This Row],[outstanding_balance]]/Table1[[#This Row],[ltv]])</f>
        <v>0</v>
      </c>
      <c r="U20">
        <v>1</v>
      </c>
      <c r="V20">
        <v>1</v>
      </c>
    </row>
    <row r="21" spans="1:22" x14ac:dyDescent="0.25">
      <c r="A21" s="1">
        <v>43861</v>
      </c>
      <c r="B21">
        <v>20</v>
      </c>
      <c r="C21">
        <v>2</v>
      </c>
      <c r="D21" s="1">
        <v>43831</v>
      </c>
      <c r="E21" s="1"/>
      <c r="F21">
        <v>100</v>
      </c>
      <c r="G21">
        <f>Table1[[#This Row],[outstanding_balance]]</f>
        <v>100</v>
      </c>
      <c r="H21">
        <v>0</v>
      </c>
      <c r="I21">
        <v>60</v>
      </c>
      <c r="J21">
        <v>12</v>
      </c>
      <c r="K21" t="s">
        <v>19</v>
      </c>
      <c r="L21">
        <v>12</v>
      </c>
      <c r="M21">
        <f>Table1[[#This Row],[spread]]</f>
        <v>0.05</v>
      </c>
      <c r="N21">
        <v>0.05</v>
      </c>
      <c r="O21" s="3" t="e">
        <f>NA()</f>
        <v>#N/A</v>
      </c>
      <c r="P21">
        <v>0</v>
      </c>
      <c r="Q21" s="2">
        <f t="shared" si="16"/>
        <v>1.8871233644010934</v>
      </c>
      <c r="R21" s="1">
        <f t="shared" si="17"/>
        <v>45688</v>
      </c>
      <c r="S21" s="4">
        <f>DATEDIF(Table1[[#This Row],[reporting_date]],Table1[[#This Row],[maturity_date]],"m")</f>
        <v>60</v>
      </c>
      <c r="T21" s="2">
        <f>IF(ISNA(Table1[[#This Row],[ltv]]),0,Table1[[#This Row],[outstanding_balance]]/Table1[[#This Row],[ltv]])</f>
        <v>0</v>
      </c>
      <c r="U21">
        <v>1</v>
      </c>
      <c r="V21">
        <v>1</v>
      </c>
    </row>
    <row r="22" spans="1:22" x14ac:dyDescent="0.25">
      <c r="A22" s="1">
        <v>43861</v>
      </c>
      <c r="B22">
        <v>21</v>
      </c>
      <c r="C22">
        <v>2</v>
      </c>
      <c r="D22" s="1">
        <v>43831</v>
      </c>
      <c r="E22" s="1"/>
      <c r="F22">
        <v>100</v>
      </c>
      <c r="G22">
        <f>Table1[[#This Row],[outstanding_balance]]</f>
        <v>100</v>
      </c>
      <c r="H22">
        <v>0</v>
      </c>
      <c r="I22">
        <v>60</v>
      </c>
      <c r="J22">
        <v>12</v>
      </c>
      <c r="K22" t="s">
        <v>10</v>
      </c>
      <c r="L22">
        <v>12</v>
      </c>
      <c r="M22">
        <f>Table1[[#This Row],[spread]]</f>
        <v>0.05</v>
      </c>
      <c r="N22">
        <v>0.05</v>
      </c>
      <c r="O22" s="3">
        <v>0.7</v>
      </c>
      <c r="P22">
        <v>0</v>
      </c>
      <c r="Q22" s="2">
        <f t="shared" si="16"/>
        <v>1.8871233644010934</v>
      </c>
      <c r="R22" s="1">
        <f t="shared" si="17"/>
        <v>45688</v>
      </c>
      <c r="S22" s="4">
        <f>DATEDIF(Table1[[#This Row],[reporting_date]],Table1[[#This Row],[maturity_date]],"m")</f>
        <v>60</v>
      </c>
      <c r="T22" s="2">
        <f>IF(ISNA(Table1[[#This Row],[ltv]]),0,Table1[[#This Row],[outstanding_balance]]/Table1[[#This Row],[ltv]])</f>
        <v>142.85714285714286</v>
      </c>
      <c r="U22">
        <v>1</v>
      </c>
      <c r="V22">
        <v>1</v>
      </c>
    </row>
    <row r="23" spans="1:22" x14ac:dyDescent="0.25">
      <c r="A23" s="1">
        <v>43861</v>
      </c>
      <c r="B23">
        <v>22</v>
      </c>
      <c r="C23">
        <v>2</v>
      </c>
      <c r="D23" s="1">
        <v>43831</v>
      </c>
      <c r="E23" s="1"/>
      <c r="F23">
        <v>100</v>
      </c>
      <c r="G23">
        <f>Table1[[#This Row],[outstanding_balance]]</f>
        <v>100</v>
      </c>
      <c r="H23">
        <v>0</v>
      </c>
      <c r="I23">
        <v>60</v>
      </c>
      <c r="J23">
        <v>12</v>
      </c>
      <c r="K23" t="s">
        <v>10</v>
      </c>
      <c r="L23">
        <v>12</v>
      </c>
      <c r="M23">
        <f>Table1[[#This Row],[spread]]</f>
        <v>0.05</v>
      </c>
      <c r="N23">
        <v>0.05</v>
      </c>
      <c r="O23" s="3">
        <v>1</v>
      </c>
      <c r="P23">
        <v>0</v>
      </c>
      <c r="Q23" s="2">
        <f t="shared" si="16"/>
        <v>1.8871233644010934</v>
      </c>
      <c r="R23" s="1">
        <f t="shared" si="17"/>
        <v>45688</v>
      </c>
      <c r="S23" s="4">
        <f>DATEDIF(Table1[[#This Row],[reporting_date]],Table1[[#This Row],[maturity_date]],"m")</f>
        <v>60</v>
      </c>
      <c r="T23" s="2">
        <f>IF(ISNA(Table1[[#This Row],[ltv]]),0,Table1[[#This Row],[outstanding_balance]]/Table1[[#This Row],[ltv]])</f>
        <v>100</v>
      </c>
      <c r="U23">
        <v>1</v>
      </c>
      <c r="V23">
        <v>1</v>
      </c>
    </row>
    <row r="24" spans="1:22" x14ac:dyDescent="0.25">
      <c r="A24" s="1">
        <v>43861</v>
      </c>
      <c r="B24">
        <v>23</v>
      </c>
      <c r="C24">
        <v>2</v>
      </c>
      <c r="D24" s="1">
        <v>43831</v>
      </c>
      <c r="E24" s="1"/>
      <c r="F24">
        <v>100</v>
      </c>
      <c r="G24">
        <f>Table1[[#This Row],[outstanding_balance]]</f>
        <v>100</v>
      </c>
      <c r="H24">
        <v>0</v>
      </c>
      <c r="I24">
        <v>60</v>
      </c>
      <c r="J24">
        <v>12</v>
      </c>
      <c r="K24" t="s">
        <v>10</v>
      </c>
      <c r="L24">
        <v>12</v>
      </c>
      <c r="M24">
        <f>Table1[[#This Row],[spread]]</f>
        <v>0.05</v>
      </c>
      <c r="N24">
        <v>0.05</v>
      </c>
      <c r="O24" s="3">
        <v>1.5</v>
      </c>
      <c r="P24">
        <v>0</v>
      </c>
      <c r="Q24" s="2">
        <f t="shared" si="16"/>
        <v>1.8871233644010934</v>
      </c>
      <c r="R24" s="1">
        <f t="shared" si="17"/>
        <v>45688</v>
      </c>
      <c r="S24" s="4">
        <f>DATEDIF(Table1[[#This Row],[reporting_date]],Table1[[#This Row],[maturity_date]],"m")</f>
        <v>60</v>
      </c>
      <c r="T24" s="2">
        <f>IF(ISNA(Table1[[#This Row],[ltv]]),0,Table1[[#This Row],[outstanding_balance]]/Table1[[#This Row],[ltv]])</f>
        <v>66.666666666666671</v>
      </c>
      <c r="U24">
        <v>1</v>
      </c>
      <c r="V24">
        <v>1</v>
      </c>
    </row>
    <row r="25" spans="1:22" x14ac:dyDescent="0.25">
      <c r="A25" s="1">
        <v>43861</v>
      </c>
      <c r="B25">
        <v>24</v>
      </c>
      <c r="C25">
        <v>2</v>
      </c>
      <c r="D25" s="1">
        <v>43831</v>
      </c>
      <c r="E25" s="1"/>
      <c r="F25">
        <v>100</v>
      </c>
      <c r="G25">
        <f>Table1[[#This Row],[outstanding_balance]]</f>
        <v>100</v>
      </c>
      <c r="H25">
        <v>0</v>
      </c>
      <c r="I25">
        <v>60</v>
      </c>
      <c r="J25">
        <v>12</v>
      </c>
      <c r="K25" t="s">
        <v>10</v>
      </c>
      <c r="L25">
        <v>12</v>
      </c>
      <c r="M25">
        <f>Table1[[#This Row],[spread]]</f>
        <v>0.05</v>
      </c>
      <c r="N25">
        <v>0.05</v>
      </c>
      <c r="O25" s="3" t="e">
        <f>NA()</f>
        <v>#N/A</v>
      </c>
      <c r="P25">
        <v>0</v>
      </c>
      <c r="Q25" s="2">
        <f t="shared" si="16"/>
        <v>1.8871233644010934</v>
      </c>
      <c r="R25" s="1">
        <f t="shared" si="17"/>
        <v>45688</v>
      </c>
      <c r="S25" s="4">
        <f>DATEDIF(Table1[[#This Row],[reporting_date]],Table1[[#This Row],[maturity_date]],"m")</f>
        <v>60</v>
      </c>
      <c r="T25" s="2">
        <f>IF(ISNA(Table1[[#This Row],[ltv]]),0,Table1[[#This Row],[outstanding_balance]]/Table1[[#This Row],[ltv]])</f>
        <v>0</v>
      </c>
      <c r="U25">
        <v>2</v>
      </c>
      <c r="V25">
        <v>2</v>
      </c>
    </row>
    <row r="26" spans="1:22" x14ac:dyDescent="0.25">
      <c r="A26" s="1">
        <v>43861</v>
      </c>
      <c r="B26">
        <v>25</v>
      </c>
      <c r="C26">
        <v>2</v>
      </c>
      <c r="D26" s="1">
        <v>43831</v>
      </c>
      <c r="E26" s="1"/>
      <c r="F26">
        <v>100</v>
      </c>
      <c r="G26">
        <f>Table1[[#This Row],[outstanding_balance]]</f>
        <v>100</v>
      </c>
      <c r="H26">
        <v>0</v>
      </c>
      <c r="I26">
        <v>60</v>
      </c>
      <c r="J26">
        <v>12</v>
      </c>
      <c r="K26" t="s">
        <v>10</v>
      </c>
      <c r="L26">
        <v>12</v>
      </c>
      <c r="M26">
        <f>Table1[[#This Row],[spread]]</f>
        <v>0.05</v>
      </c>
      <c r="N26">
        <v>0.05</v>
      </c>
      <c r="O26" s="3" t="e">
        <f>NA()</f>
        <v>#N/A</v>
      </c>
      <c r="P26">
        <v>0</v>
      </c>
      <c r="Q26" s="2">
        <f t="shared" si="16"/>
        <v>1.8871233644010934</v>
      </c>
      <c r="R26" s="1">
        <f t="shared" si="17"/>
        <v>45688</v>
      </c>
      <c r="S26" s="4">
        <f>DATEDIF(Table1[[#This Row],[reporting_date]],Table1[[#This Row],[maturity_date]],"m")</f>
        <v>60</v>
      </c>
      <c r="T26" s="2">
        <f>IF(ISNA(Table1[[#This Row],[ltv]]),0,Table1[[#This Row],[outstanding_balance]]/Table1[[#This Row],[ltv]])</f>
        <v>0</v>
      </c>
      <c r="U26">
        <v>3</v>
      </c>
      <c r="V26">
        <v>3</v>
      </c>
    </row>
    <row r="27" spans="1:22" x14ac:dyDescent="0.25">
      <c r="A27" s="1">
        <v>43861</v>
      </c>
      <c r="B27">
        <v>26</v>
      </c>
      <c r="C27">
        <v>2</v>
      </c>
      <c r="D27" s="1">
        <v>43831</v>
      </c>
      <c r="E27" s="1"/>
      <c r="F27">
        <v>100</v>
      </c>
      <c r="G27">
        <f>Table1[[#This Row],[outstanding_balance]]</f>
        <v>100</v>
      </c>
      <c r="H27">
        <v>0</v>
      </c>
      <c r="I27">
        <v>60</v>
      </c>
      <c r="J27">
        <v>12</v>
      </c>
      <c r="K27" t="s">
        <v>10</v>
      </c>
      <c r="L27">
        <v>12</v>
      </c>
      <c r="M27">
        <f>Table1[[#This Row],[spread]]</f>
        <v>0.05</v>
      </c>
      <c r="N27">
        <v>0.05</v>
      </c>
      <c r="O27" s="3" t="e">
        <f>NA()</f>
        <v>#N/A</v>
      </c>
      <c r="P27">
        <v>0</v>
      </c>
      <c r="Q27" s="2">
        <f t="shared" si="16"/>
        <v>1.8871233644010934</v>
      </c>
      <c r="R27" s="1">
        <f t="shared" si="17"/>
        <v>45688</v>
      </c>
      <c r="S27" s="4">
        <f>DATEDIF(Table1[[#This Row],[reporting_date]],Table1[[#This Row],[maturity_date]],"m")</f>
        <v>60</v>
      </c>
      <c r="T27" s="2">
        <f>IF(ISNA(Table1[[#This Row],[ltv]]),0,Table1[[#This Row],[outstanding_balance]]/Table1[[#This Row],[ltv]])</f>
        <v>0</v>
      </c>
      <c r="U27">
        <v>4</v>
      </c>
      <c r="V27">
        <v>4</v>
      </c>
    </row>
    <row r="28" spans="1:22" x14ac:dyDescent="0.25">
      <c r="A28" s="1">
        <v>43861</v>
      </c>
      <c r="B28">
        <v>27</v>
      </c>
      <c r="C28">
        <v>2</v>
      </c>
      <c r="D28" s="1">
        <v>43831</v>
      </c>
      <c r="E28" s="1"/>
      <c r="F28">
        <v>100</v>
      </c>
      <c r="G28">
        <f>Table1[[#This Row],[outstanding_balance]]</f>
        <v>100</v>
      </c>
      <c r="H28">
        <v>0</v>
      </c>
      <c r="I28">
        <v>60</v>
      </c>
      <c r="J28">
        <v>12</v>
      </c>
      <c r="K28" t="s">
        <v>10</v>
      </c>
      <c r="L28">
        <v>12</v>
      </c>
      <c r="M28">
        <f>Table1[[#This Row],[spread]]</f>
        <v>0.05</v>
      </c>
      <c r="N28">
        <v>0.05</v>
      </c>
      <c r="O28" s="3" t="e">
        <f>NA()</f>
        <v>#N/A</v>
      </c>
      <c r="P28">
        <v>2</v>
      </c>
      <c r="Q28" s="2">
        <f t="shared" si="16"/>
        <v>1.8871233644010934</v>
      </c>
      <c r="R28" s="1">
        <f t="shared" si="17"/>
        <v>45688</v>
      </c>
      <c r="S28" s="4">
        <f>DATEDIF(Table1[[#This Row],[reporting_date]],Table1[[#This Row],[maturity_date]],"m")</f>
        <v>60</v>
      </c>
      <c r="T28" s="2">
        <f>IF(ISNA(Table1[[#This Row],[ltv]]),0,Table1[[#This Row],[outstanding_balance]]/Table1[[#This Row],[ltv]])</f>
        <v>0</v>
      </c>
      <c r="U28">
        <v>1</v>
      </c>
      <c r="V28">
        <v>2</v>
      </c>
    </row>
    <row r="29" spans="1:22" x14ac:dyDescent="0.25">
      <c r="A29" s="1">
        <v>43861</v>
      </c>
      <c r="B29">
        <v>28</v>
      </c>
      <c r="C29">
        <v>2</v>
      </c>
      <c r="D29" s="1">
        <v>43831</v>
      </c>
      <c r="E29" s="1"/>
      <c r="F29">
        <v>100</v>
      </c>
      <c r="G29">
        <f>Table1[[#This Row],[outstanding_balance]]</f>
        <v>100</v>
      </c>
      <c r="H29">
        <v>0</v>
      </c>
      <c r="I29">
        <v>60</v>
      </c>
      <c r="J29">
        <v>12</v>
      </c>
      <c r="K29" t="s">
        <v>10</v>
      </c>
      <c r="L29">
        <v>12</v>
      </c>
      <c r="M29">
        <f>Table1[[#This Row],[spread]]</f>
        <v>0.05</v>
      </c>
      <c r="N29">
        <v>0.05</v>
      </c>
      <c r="O29" s="3" t="e">
        <f>NA()</f>
        <v>#N/A</v>
      </c>
      <c r="P29">
        <v>2</v>
      </c>
      <c r="Q29" s="2">
        <f t="shared" si="16"/>
        <v>1.8871233644010934</v>
      </c>
      <c r="R29" s="1">
        <f t="shared" si="17"/>
        <v>45688</v>
      </c>
      <c r="S29" s="4">
        <f>DATEDIF(Table1[[#This Row],[reporting_date]],Table1[[#This Row],[maturity_date]],"m")</f>
        <v>60</v>
      </c>
      <c r="T29" s="2">
        <f>IF(ISNA(Table1[[#This Row],[ltv]]),0,Table1[[#This Row],[outstanding_balance]]/Table1[[#This Row],[ltv]])</f>
        <v>0</v>
      </c>
      <c r="U29">
        <v>1</v>
      </c>
      <c r="V29">
        <v>3</v>
      </c>
    </row>
    <row r="30" spans="1:22" x14ac:dyDescent="0.25">
      <c r="A30" s="1">
        <v>43861</v>
      </c>
      <c r="B30">
        <v>29</v>
      </c>
      <c r="C30">
        <v>2</v>
      </c>
      <c r="D30" s="1">
        <v>43831</v>
      </c>
      <c r="E30" s="1"/>
      <c r="F30">
        <v>100</v>
      </c>
      <c r="G30">
        <f>Table1[[#This Row],[outstanding_balance]]</f>
        <v>100</v>
      </c>
      <c r="H30">
        <v>0</v>
      </c>
      <c r="I30">
        <v>60</v>
      </c>
      <c r="J30">
        <v>12</v>
      </c>
      <c r="K30" t="s">
        <v>10</v>
      </c>
      <c r="L30">
        <v>12</v>
      </c>
      <c r="M30">
        <f>Table1[[#This Row],[spread]]</f>
        <v>0.05</v>
      </c>
      <c r="N30">
        <v>0.05</v>
      </c>
      <c r="O30" s="3" t="e">
        <f>NA()</f>
        <v>#N/A</v>
      </c>
      <c r="P30">
        <v>2</v>
      </c>
      <c r="Q30" s="2">
        <f t="shared" si="16"/>
        <v>1.8871233644010934</v>
      </c>
      <c r="R30" s="1">
        <f t="shared" si="17"/>
        <v>45688</v>
      </c>
      <c r="S30" s="4">
        <f>DATEDIF(Table1[[#This Row],[reporting_date]],Table1[[#This Row],[maturity_date]],"m")</f>
        <v>60</v>
      </c>
      <c r="T30" s="2">
        <f>IF(ISNA(Table1[[#This Row],[ltv]]),0,Table1[[#This Row],[outstanding_balance]]/Table1[[#This Row],[ltv]])</f>
        <v>0</v>
      </c>
      <c r="U30">
        <v>1</v>
      </c>
      <c r="V30">
        <v>4</v>
      </c>
    </row>
    <row r="31" spans="1:22" x14ac:dyDescent="0.25">
      <c r="A31" s="1">
        <v>43861</v>
      </c>
      <c r="B31">
        <v>30</v>
      </c>
      <c r="C31">
        <v>2</v>
      </c>
      <c r="D31" s="1">
        <v>43831</v>
      </c>
      <c r="E31" s="1"/>
      <c r="F31">
        <v>100</v>
      </c>
      <c r="G31">
        <f>Table1[[#This Row],[outstanding_balance]]</f>
        <v>100</v>
      </c>
      <c r="H31">
        <v>0</v>
      </c>
      <c r="I31">
        <v>60</v>
      </c>
      <c r="J31">
        <v>12</v>
      </c>
      <c r="K31" t="s">
        <v>10</v>
      </c>
      <c r="L31">
        <v>12</v>
      </c>
      <c r="M31">
        <f>Table1[[#This Row],[spread]]</f>
        <v>0.05</v>
      </c>
      <c r="N31">
        <v>0.05</v>
      </c>
      <c r="O31" s="3" t="e">
        <f>NA()</f>
        <v>#N/A</v>
      </c>
      <c r="P31">
        <v>2</v>
      </c>
      <c r="Q31" s="2">
        <f t="shared" ref="Q31:Q45" si="18">-PMT(N31/L31,DATEDIF(D31,R31,"y")*J31,F31,-H31,0)</f>
        <v>1.8871233644010934</v>
      </c>
      <c r="R31" s="1">
        <f t="shared" ref="R31:R45" si="19">EOMONTH(D31,I31)</f>
        <v>45688</v>
      </c>
      <c r="S31" s="4">
        <f>DATEDIF(Table1[[#This Row],[reporting_date]],Table1[[#This Row],[maturity_date]],"m")</f>
        <v>60</v>
      </c>
      <c r="T31" s="2">
        <f>IF(ISNA(Table1[[#This Row],[ltv]]),0,Table1[[#This Row],[outstanding_balance]]/Table1[[#This Row],[ltv]])</f>
        <v>0</v>
      </c>
      <c r="U31">
        <v>1</v>
      </c>
      <c r="V31">
        <v>5</v>
      </c>
    </row>
    <row r="32" spans="1:22" x14ac:dyDescent="0.25">
      <c r="A32" s="1">
        <v>43861</v>
      </c>
      <c r="B32">
        <v>31</v>
      </c>
      <c r="C32">
        <v>3</v>
      </c>
      <c r="D32" s="1">
        <v>43831</v>
      </c>
      <c r="E32" s="1">
        <f>Table1[[#This Row],[origination_date]]</f>
        <v>43831</v>
      </c>
      <c r="F32">
        <v>100</v>
      </c>
      <c r="G32">
        <f>Table1[[#This Row],[outstanding_balance]]</f>
        <v>100</v>
      </c>
      <c r="H32">
        <v>0</v>
      </c>
      <c r="I32">
        <v>60</v>
      </c>
      <c r="J32">
        <v>12</v>
      </c>
      <c r="K32" t="s">
        <v>10</v>
      </c>
      <c r="L32">
        <v>12</v>
      </c>
      <c r="M32">
        <f>Table1[[#This Row],[spread]]</f>
        <v>0.05</v>
      </c>
      <c r="N32">
        <v>0.05</v>
      </c>
      <c r="O32" s="3" t="e">
        <f>NA()</f>
        <v>#N/A</v>
      </c>
      <c r="P32">
        <v>0</v>
      </c>
      <c r="Q32" s="2">
        <f t="shared" si="18"/>
        <v>1.8871233644010934</v>
      </c>
      <c r="R32" s="1">
        <f t="shared" si="19"/>
        <v>45688</v>
      </c>
      <c r="S32" s="4">
        <f>DATEDIF(Table1[[#This Row],[reporting_date]],Table1[[#This Row],[maturity_date]],"m")</f>
        <v>60</v>
      </c>
      <c r="T32" s="2">
        <f>IF(ISNA(Table1[[#This Row],[ltv]]),0,Table1[[#This Row],[outstanding_balance]]/Table1[[#This Row],[ltv]])</f>
        <v>0</v>
      </c>
      <c r="U32">
        <v>1</v>
      </c>
      <c r="V32">
        <v>1</v>
      </c>
    </row>
    <row r="33" spans="1:22" x14ac:dyDescent="0.25">
      <c r="A33" s="1">
        <v>43861</v>
      </c>
      <c r="B33">
        <v>32</v>
      </c>
      <c r="C33">
        <v>3</v>
      </c>
      <c r="D33" s="1">
        <v>43831</v>
      </c>
      <c r="E33" s="1">
        <f>EOMONTH(Table1[[#This Row],[origination_date]],3)</f>
        <v>43951</v>
      </c>
      <c r="F33">
        <v>100</v>
      </c>
      <c r="G33">
        <f>Table1[[#This Row],[outstanding_balance]]</f>
        <v>100</v>
      </c>
      <c r="H33">
        <v>100</v>
      </c>
      <c r="I33">
        <v>60</v>
      </c>
      <c r="J33">
        <v>12</v>
      </c>
      <c r="K33" t="s">
        <v>10</v>
      </c>
      <c r="L33">
        <v>12</v>
      </c>
      <c r="M33">
        <f>Table1[[#This Row],[spread]]</f>
        <v>0.05</v>
      </c>
      <c r="N33">
        <v>0.05</v>
      </c>
      <c r="O33" s="3" t="e">
        <f>NA()</f>
        <v>#N/A</v>
      </c>
      <c r="P33">
        <v>0</v>
      </c>
      <c r="Q33" s="2">
        <f t="shared" si="18"/>
        <v>0.41666666666666669</v>
      </c>
      <c r="R33" s="1">
        <f t="shared" si="19"/>
        <v>45688</v>
      </c>
      <c r="S33" s="4">
        <f>DATEDIF(Table1[[#This Row],[reporting_date]],Table1[[#This Row],[maturity_date]],"m")</f>
        <v>60</v>
      </c>
      <c r="T33" s="2">
        <f>IF(ISNA(Table1[[#This Row],[ltv]]),0,Table1[[#This Row],[outstanding_balance]]/Table1[[#This Row],[ltv]])</f>
        <v>0</v>
      </c>
      <c r="U33">
        <v>1</v>
      </c>
      <c r="V33">
        <v>1</v>
      </c>
    </row>
    <row r="34" spans="1:22" x14ac:dyDescent="0.25">
      <c r="A34" s="1">
        <v>43861</v>
      </c>
      <c r="B34">
        <v>33</v>
      </c>
      <c r="C34">
        <v>3</v>
      </c>
      <c r="D34" s="1">
        <v>43831</v>
      </c>
      <c r="E34" s="1"/>
      <c r="F34">
        <v>100</v>
      </c>
      <c r="G34">
        <f>Table1[[#This Row],[outstanding_balance]]</f>
        <v>100</v>
      </c>
      <c r="H34">
        <v>0</v>
      </c>
      <c r="I34">
        <v>12</v>
      </c>
      <c r="J34">
        <v>12</v>
      </c>
      <c r="K34" t="s">
        <v>10</v>
      </c>
      <c r="L34">
        <v>12</v>
      </c>
      <c r="M34">
        <f>Table1[[#This Row],[spread]]</f>
        <v>0.05</v>
      </c>
      <c r="N34">
        <v>0.05</v>
      </c>
      <c r="O34" s="3" t="e">
        <f>NA()</f>
        <v>#N/A</v>
      </c>
      <c r="P34">
        <v>0</v>
      </c>
      <c r="Q34" s="2">
        <f t="shared" si="18"/>
        <v>8.5607481788467137</v>
      </c>
      <c r="R34" s="1">
        <f t="shared" si="19"/>
        <v>44227</v>
      </c>
      <c r="S34" s="4">
        <f>DATEDIF(Table1[[#This Row],[reporting_date]],Table1[[#This Row],[maturity_date]],"m")</f>
        <v>12</v>
      </c>
      <c r="T34" s="2">
        <f>IF(ISNA(Table1[[#This Row],[ltv]]),0,Table1[[#This Row],[outstanding_balance]]/Table1[[#This Row],[ltv]])</f>
        <v>0</v>
      </c>
      <c r="U34">
        <v>1</v>
      </c>
      <c r="V34">
        <v>1</v>
      </c>
    </row>
    <row r="35" spans="1:22" x14ac:dyDescent="0.25">
      <c r="A35" s="1">
        <v>43861</v>
      </c>
      <c r="B35">
        <v>34</v>
      </c>
      <c r="C35">
        <v>3</v>
      </c>
      <c r="D35" s="1">
        <v>43831</v>
      </c>
      <c r="E35" s="1"/>
      <c r="F35">
        <v>100</v>
      </c>
      <c r="G35">
        <f>Table1[[#This Row],[outstanding_balance]]</f>
        <v>100</v>
      </c>
      <c r="H35">
        <v>0</v>
      </c>
      <c r="I35">
        <v>60</v>
      </c>
      <c r="J35">
        <v>4</v>
      </c>
      <c r="K35" t="s">
        <v>10</v>
      </c>
      <c r="L35">
        <v>12</v>
      </c>
      <c r="M35">
        <f>Table1[[#This Row],[spread]]</f>
        <v>0.05</v>
      </c>
      <c r="N35">
        <v>0.05</v>
      </c>
      <c r="O35" s="3" t="e">
        <f>NA()</f>
        <v>#N/A</v>
      </c>
      <c r="P35">
        <v>0</v>
      </c>
      <c r="Q35" s="2">
        <f t="shared" si="18"/>
        <v>5.2216299555219434</v>
      </c>
      <c r="R35" s="1">
        <f t="shared" si="19"/>
        <v>45688</v>
      </c>
      <c r="S35" s="4">
        <f>DATEDIF(Table1[[#This Row],[reporting_date]],Table1[[#This Row],[maturity_date]],"m")</f>
        <v>60</v>
      </c>
      <c r="T35" s="2">
        <f>IF(ISNA(Table1[[#This Row],[ltv]]),0,Table1[[#This Row],[outstanding_balance]]/Table1[[#This Row],[ltv]])</f>
        <v>0</v>
      </c>
      <c r="U35">
        <v>1</v>
      </c>
      <c r="V35">
        <v>1</v>
      </c>
    </row>
    <row r="36" spans="1:22" x14ac:dyDescent="0.25">
      <c r="A36" s="1">
        <v>43861</v>
      </c>
      <c r="B36">
        <v>35</v>
      </c>
      <c r="C36">
        <v>3</v>
      </c>
      <c r="D36" s="1">
        <v>43831</v>
      </c>
      <c r="E36" s="1"/>
      <c r="F36">
        <v>100</v>
      </c>
      <c r="G36">
        <f>Table1[[#This Row],[outstanding_balance]]</f>
        <v>100</v>
      </c>
      <c r="H36">
        <v>0</v>
      </c>
      <c r="I36">
        <v>60</v>
      </c>
      <c r="J36">
        <v>12</v>
      </c>
      <c r="K36" t="s">
        <v>19</v>
      </c>
      <c r="L36">
        <v>12</v>
      </c>
      <c r="M36">
        <f>Table1[[#This Row],[spread]]</f>
        <v>0.05</v>
      </c>
      <c r="N36">
        <v>0.05</v>
      </c>
      <c r="O36" s="3" t="e">
        <f>NA()</f>
        <v>#N/A</v>
      </c>
      <c r="P36">
        <v>0</v>
      </c>
      <c r="Q36" s="2">
        <f t="shared" si="18"/>
        <v>1.8871233644010934</v>
      </c>
      <c r="R36" s="1">
        <f t="shared" si="19"/>
        <v>45688</v>
      </c>
      <c r="S36" s="4">
        <f>DATEDIF(Table1[[#This Row],[reporting_date]],Table1[[#This Row],[maturity_date]],"m")</f>
        <v>60</v>
      </c>
      <c r="T36" s="2">
        <f>IF(ISNA(Table1[[#This Row],[ltv]]),0,Table1[[#This Row],[outstanding_balance]]/Table1[[#This Row],[ltv]])</f>
        <v>0</v>
      </c>
      <c r="U36">
        <v>1</v>
      </c>
      <c r="V36">
        <v>1</v>
      </c>
    </row>
    <row r="37" spans="1:22" x14ac:dyDescent="0.25">
      <c r="A37" s="1">
        <v>43861</v>
      </c>
      <c r="B37">
        <v>36</v>
      </c>
      <c r="C37">
        <v>3</v>
      </c>
      <c r="D37" s="1">
        <v>43831</v>
      </c>
      <c r="E37" s="1"/>
      <c r="F37">
        <v>100</v>
      </c>
      <c r="G37">
        <f>Table1[[#This Row],[outstanding_balance]]</f>
        <v>100</v>
      </c>
      <c r="H37">
        <v>0</v>
      </c>
      <c r="I37">
        <v>60</v>
      </c>
      <c r="J37">
        <v>12</v>
      </c>
      <c r="K37" t="s">
        <v>10</v>
      </c>
      <c r="L37">
        <v>12</v>
      </c>
      <c r="M37">
        <f>Table1[[#This Row],[spread]]</f>
        <v>0.05</v>
      </c>
      <c r="N37">
        <v>0.05</v>
      </c>
      <c r="O37" s="3">
        <v>0.7</v>
      </c>
      <c r="P37">
        <v>0</v>
      </c>
      <c r="Q37" s="2">
        <f t="shared" si="18"/>
        <v>1.8871233644010934</v>
      </c>
      <c r="R37" s="1">
        <f t="shared" si="19"/>
        <v>45688</v>
      </c>
      <c r="S37" s="4">
        <f>DATEDIF(Table1[[#This Row],[reporting_date]],Table1[[#This Row],[maturity_date]],"m")</f>
        <v>60</v>
      </c>
      <c r="T37" s="2">
        <f>IF(ISNA(Table1[[#This Row],[ltv]]),0,Table1[[#This Row],[outstanding_balance]]/Table1[[#This Row],[ltv]])</f>
        <v>142.85714285714286</v>
      </c>
      <c r="U37">
        <v>1</v>
      </c>
      <c r="V37">
        <v>1</v>
      </c>
    </row>
    <row r="38" spans="1:22" x14ac:dyDescent="0.25">
      <c r="A38" s="1">
        <v>43861</v>
      </c>
      <c r="B38">
        <v>37</v>
      </c>
      <c r="C38">
        <v>3</v>
      </c>
      <c r="D38" s="1">
        <v>43831</v>
      </c>
      <c r="E38" s="1"/>
      <c r="F38">
        <v>100</v>
      </c>
      <c r="G38">
        <f>Table1[[#This Row],[outstanding_balance]]</f>
        <v>100</v>
      </c>
      <c r="H38">
        <v>0</v>
      </c>
      <c r="I38">
        <v>60</v>
      </c>
      <c r="J38">
        <v>12</v>
      </c>
      <c r="K38" t="s">
        <v>10</v>
      </c>
      <c r="L38">
        <v>12</v>
      </c>
      <c r="M38">
        <f>Table1[[#This Row],[spread]]</f>
        <v>0.05</v>
      </c>
      <c r="N38">
        <v>0.05</v>
      </c>
      <c r="O38" s="3">
        <v>1</v>
      </c>
      <c r="P38">
        <v>0</v>
      </c>
      <c r="Q38" s="2">
        <f t="shared" si="18"/>
        <v>1.8871233644010934</v>
      </c>
      <c r="R38" s="1">
        <f t="shared" si="19"/>
        <v>45688</v>
      </c>
      <c r="S38" s="4">
        <f>DATEDIF(Table1[[#This Row],[reporting_date]],Table1[[#This Row],[maturity_date]],"m")</f>
        <v>60</v>
      </c>
      <c r="T38" s="2">
        <f>IF(ISNA(Table1[[#This Row],[ltv]]),0,Table1[[#This Row],[outstanding_balance]]/Table1[[#This Row],[ltv]])</f>
        <v>100</v>
      </c>
      <c r="U38">
        <v>1</v>
      </c>
      <c r="V38">
        <v>1</v>
      </c>
    </row>
    <row r="39" spans="1:22" x14ac:dyDescent="0.25">
      <c r="A39" s="1">
        <v>43861</v>
      </c>
      <c r="B39">
        <v>38</v>
      </c>
      <c r="C39">
        <v>3</v>
      </c>
      <c r="D39" s="1">
        <v>43831</v>
      </c>
      <c r="E39" s="1"/>
      <c r="F39">
        <v>100</v>
      </c>
      <c r="G39">
        <f>Table1[[#This Row],[outstanding_balance]]</f>
        <v>100</v>
      </c>
      <c r="H39">
        <v>0</v>
      </c>
      <c r="I39">
        <v>60</v>
      </c>
      <c r="J39">
        <v>12</v>
      </c>
      <c r="K39" t="s">
        <v>10</v>
      </c>
      <c r="L39">
        <v>12</v>
      </c>
      <c r="M39">
        <f>Table1[[#This Row],[spread]]</f>
        <v>0.05</v>
      </c>
      <c r="N39">
        <v>0.05</v>
      </c>
      <c r="O39" s="3">
        <v>1.5</v>
      </c>
      <c r="P39">
        <v>0</v>
      </c>
      <c r="Q39" s="2">
        <f t="shared" si="18"/>
        <v>1.8871233644010934</v>
      </c>
      <c r="R39" s="1">
        <f t="shared" si="19"/>
        <v>45688</v>
      </c>
      <c r="S39" s="4">
        <f>DATEDIF(Table1[[#This Row],[reporting_date]],Table1[[#This Row],[maturity_date]],"m")</f>
        <v>60</v>
      </c>
      <c r="T39" s="2">
        <f>IF(ISNA(Table1[[#This Row],[ltv]]),0,Table1[[#This Row],[outstanding_balance]]/Table1[[#This Row],[ltv]])</f>
        <v>66.666666666666671</v>
      </c>
      <c r="U39">
        <v>1</v>
      </c>
      <c r="V39">
        <v>1</v>
      </c>
    </row>
    <row r="40" spans="1:22" x14ac:dyDescent="0.25">
      <c r="A40" s="1">
        <v>43861</v>
      </c>
      <c r="B40">
        <v>39</v>
      </c>
      <c r="C40">
        <v>3</v>
      </c>
      <c r="D40" s="1">
        <v>43831</v>
      </c>
      <c r="E40" s="1"/>
      <c r="F40">
        <v>100</v>
      </c>
      <c r="G40">
        <f>Table1[[#This Row],[outstanding_balance]]</f>
        <v>100</v>
      </c>
      <c r="H40">
        <v>0</v>
      </c>
      <c r="I40">
        <v>60</v>
      </c>
      <c r="J40">
        <v>12</v>
      </c>
      <c r="K40" t="s">
        <v>10</v>
      </c>
      <c r="L40">
        <v>12</v>
      </c>
      <c r="M40">
        <f>Table1[[#This Row],[spread]]</f>
        <v>0.05</v>
      </c>
      <c r="N40">
        <v>0.05</v>
      </c>
      <c r="O40" s="3" t="e">
        <f>NA()</f>
        <v>#N/A</v>
      </c>
      <c r="P40">
        <v>0</v>
      </c>
      <c r="Q40" s="2">
        <f t="shared" si="18"/>
        <v>1.8871233644010934</v>
      </c>
      <c r="R40" s="1">
        <f t="shared" si="19"/>
        <v>45688</v>
      </c>
      <c r="S40" s="4">
        <f>DATEDIF(Table1[[#This Row],[reporting_date]],Table1[[#This Row],[maturity_date]],"m")</f>
        <v>60</v>
      </c>
      <c r="T40" s="2">
        <f>IF(ISNA(Table1[[#This Row],[ltv]]),0,Table1[[#This Row],[outstanding_balance]]/Table1[[#This Row],[ltv]])</f>
        <v>0</v>
      </c>
      <c r="U40">
        <v>2</v>
      </c>
      <c r="V40">
        <v>2</v>
      </c>
    </row>
    <row r="41" spans="1:22" x14ac:dyDescent="0.25">
      <c r="A41" s="1">
        <v>43861</v>
      </c>
      <c r="B41">
        <v>40</v>
      </c>
      <c r="C41">
        <v>3</v>
      </c>
      <c r="D41" s="1">
        <v>43831</v>
      </c>
      <c r="E41" s="1"/>
      <c r="F41">
        <v>100</v>
      </c>
      <c r="G41">
        <f>Table1[[#This Row],[outstanding_balance]]</f>
        <v>100</v>
      </c>
      <c r="H41">
        <v>0</v>
      </c>
      <c r="I41">
        <v>60</v>
      </c>
      <c r="J41">
        <v>12</v>
      </c>
      <c r="K41" t="s">
        <v>10</v>
      </c>
      <c r="L41">
        <v>12</v>
      </c>
      <c r="M41">
        <f>Table1[[#This Row],[spread]]</f>
        <v>0.05</v>
      </c>
      <c r="N41">
        <v>0.05</v>
      </c>
      <c r="O41" s="3" t="e">
        <f>NA()</f>
        <v>#N/A</v>
      </c>
      <c r="P41">
        <v>0</v>
      </c>
      <c r="Q41" s="2">
        <f t="shared" si="18"/>
        <v>1.8871233644010934</v>
      </c>
      <c r="R41" s="1">
        <f t="shared" si="19"/>
        <v>45688</v>
      </c>
      <c r="S41" s="4">
        <f>DATEDIF(Table1[[#This Row],[reporting_date]],Table1[[#This Row],[maturity_date]],"m")</f>
        <v>60</v>
      </c>
      <c r="T41" s="2">
        <f>IF(ISNA(Table1[[#This Row],[ltv]]),0,Table1[[#This Row],[outstanding_balance]]/Table1[[#This Row],[ltv]])</f>
        <v>0</v>
      </c>
      <c r="U41">
        <v>3</v>
      </c>
      <c r="V41">
        <v>3</v>
      </c>
    </row>
    <row r="42" spans="1:22" x14ac:dyDescent="0.25">
      <c r="A42" s="1">
        <v>43861</v>
      </c>
      <c r="B42">
        <v>41</v>
      </c>
      <c r="C42">
        <v>3</v>
      </c>
      <c r="D42" s="1">
        <v>43831</v>
      </c>
      <c r="E42" s="1"/>
      <c r="F42">
        <v>100</v>
      </c>
      <c r="G42">
        <f>Table1[[#This Row],[outstanding_balance]]</f>
        <v>100</v>
      </c>
      <c r="H42">
        <v>0</v>
      </c>
      <c r="I42">
        <v>60</v>
      </c>
      <c r="J42">
        <v>12</v>
      </c>
      <c r="K42" t="s">
        <v>10</v>
      </c>
      <c r="L42">
        <v>12</v>
      </c>
      <c r="M42">
        <f>Table1[[#This Row],[spread]]</f>
        <v>0.05</v>
      </c>
      <c r="N42">
        <v>0.05</v>
      </c>
      <c r="O42" s="3" t="e">
        <f>NA()</f>
        <v>#N/A</v>
      </c>
      <c r="P42">
        <v>0</v>
      </c>
      <c r="Q42" s="2">
        <f t="shared" si="18"/>
        <v>1.8871233644010934</v>
      </c>
      <c r="R42" s="1">
        <f t="shared" si="19"/>
        <v>45688</v>
      </c>
      <c r="S42" s="4">
        <f>DATEDIF(Table1[[#This Row],[reporting_date]],Table1[[#This Row],[maturity_date]],"m")</f>
        <v>60</v>
      </c>
      <c r="T42" s="2">
        <f>IF(ISNA(Table1[[#This Row],[ltv]]),0,Table1[[#This Row],[outstanding_balance]]/Table1[[#This Row],[ltv]])</f>
        <v>0</v>
      </c>
      <c r="U42">
        <v>4</v>
      </c>
      <c r="V42">
        <v>4</v>
      </c>
    </row>
    <row r="43" spans="1:22" x14ac:dyDescent="0.25">
      <c r="A43" s="1">
        <v>43861</v>
      </c>
      <c r="B43">
        <v>42</v>
      </c>
      <c r="C43">
        <v>3</v>
      </c>
      <c r="D43" s="1">
        <v>43831</v>
      </c>
      <c r="E43" s="1"/>
      <c r="F43">
        <v>100</v>
      </c>
      <c r="G43">
        <f>Table1[[#This Row],[outstanding_balance]]</f>
        <v>100</v>
      </c>
      <c r="H43">
        <v>0</v>
      </c>
      <c r="I43">
        <v>60</v>
      </c>
      <c r="J43">
        <v>12</v>
      </c>
      <c r="K43" t="s">
        <v>10</v>
      </c>
      <c r="L43">
        <v>12</v>
      </c>
      <c r="M43">
        <f>Table1[[#This Row],[spread]]</f>
        <v>0.05</v>
      </c>
      <c r="N43">
        <v>0.05</v>
      </c>
      <c r="O43" s="3" t="e">
        <f>NA()</f>
        <v>#N/A</v>
      </c>
      <c r="P43">
        <v>2</v>
      </c>
      <c r="Q43" s="2">
        <f t="shared" si="18"/>
        <v>1.8871233644010934</v>
      </c>
      <c r="R43" s="1">
        <f t="shared" si="19"/>
        <v>45688</v>
      </c>
      <c r="S43" s="4">
        <f>DATEDIF(Table1[[#This Row],[reporting_date]],Table1[[#This Row],[maturity_date]],"m")</f>
        <v>60</v>
      </c>
      <c r="T43" s="2">
        <f>IF(ISNA(Table1[[#This Row],[ltv]]),0,Table1[[#This Row],[outstanding_balance]]/Table1[[#This Row],[ltv]])</f>
        <v>0</v>
      </c>
      <c r="U43">
        <v>1</v>
      </c>
      <c r="V43">
        <v>2</v>
      </c>
    </row>
    <row r="44" spans="1:22" x14ac:dyDescent="0.25">
      <c r="A44" s="1">
        <v>43861</v>
      </c>
      <c r="B44">
        <v>43</v>
      </c>
      <c r="C44">
        <v>3</v>
      </c>
      <c r="D44" s="1">
        <v>43831</v>
      </c>
      <c r="E44" s="1"/>
      <c r="F44">
        <v>100</v>
      </c>
      <c r="G44">
        <f>Table1[[#This Row],[outstanding_balance]]</f>
        <v>100</v>
      </c>
      <c r="H44">
        <v>0</v>
      </c>
      <c r="I44">
        <v>60</v>
      </c>
      <c r="J44">
        <v>12</v>
      </c>
      <c r="K44" t="s">
        <v>10</v>
      </c>
      <c r="L44">
        <v>12</v>
      </c>
      <c r="M44">
        <f>Table1[[#This Row],[spread]]</f>
        <v>0.05</v>
      </c>
      <c r="N44">
        <v>0.05</v>
      </c>
      <c r="O44" s="3" t="e">
        <f>NA()</f>
        <v>#N/A</v>
      </c>
      <c r="P44">
        <v>2</v>
      </c>
      <c r="Q44" s="2">
        <f t="shared" si="18"/>
        <v>1.8871233644010934</v>
      </c>
      <c r="R44" s="1">
        <f t="shared" si="19"/>
        <v>45688</v>
      </c>
      <c r="S44" s="4">
        <f>DATEDIF(Table1[[#This Row],[reporting_date]],Table1[[#This Row],[maturity_date]],"m")</f>
        <v>60</v>
      </c>
      <c r="T44" s="2">
        <f>IF(ISNA(Table1[[#This Row],[ltv]]),0,Table1[[#This Row],[outstanding_balance]]/Table1[[#This Row],[ltv]])</f>
        <v>0</v>
      </c>
      <c r="U44">
        <v>1</v>
      </c>
      <c r="V44">
        <v>3</v>
      </c>
    </row>
    <row r="45" spans="1:22" x14ac:dyDescent="0.25">
      <c r="A45" s="1">
        <v>43861</v>
      </c>
      <c r="B45">
        <v>44</v>
      </c>
      <c r="C45">
        <v>3</v>
      </c>
      <c r="D45" s="1">
        <v>43831</v>
      </c>
      <c r="E45" s="1"/>
      <c r="F45">
        <v>100</v>
      </c>
      <c r="G45">
        <f>Table1[[#This Row],[outstanding_balance]]</f>
        <v>100</v>
      </c>
      <c r="H45">
        <v>0</v>
      </c>
      <c r="I45">
        <v>60</v>
      </c>
      <c r="J45">
        <v>12</v>
      </c>
      <c r="K45" t="s">
        <v>10</v>
      </c>
      <c r="L45">
        <v>12</v>
      </c>
      <c r="M45">
        <f>Table1[[#This Row],[spread]]</f>
        <v>0.05</v>
      </c>
      <c r="N45">
        <v>0.05</v>
      </c>
      <c r="O45" s="3" t="e">
        <f>NA()</f>
        <v>#N/A</v>
      </c>
      <c r="P45">
        <v>2</v>
      </c>
      <c r="Q45" s="2">
        <f t="shared" si="18"/>
        <v>1.8871233644010934</v>
      </c>
      <c r="R45" s="1">
        <f t="shared" si="19"/>
        <v>45688</v>
      </c>
      <c r="S45" s="4">
        <f>DATEDIF(Table1[[#This Row],[reporting_date]],Table1[[#This Row],[maturity_date]],"m")</f>
        <v>60</v>
      </c>
      <c r="T45" s="2">
        <f>IF(ISNA(Table1[[#This Row],[ltv]]),0,Table1[[#This Row],[outstanding_balance]]/Table1[[#This Row],[ltv]])</f>
        <v>0</v>
      </c>
      <c r="U45">
        <v>1</v>
      </c>
      <c r="V45">
        <v>4</v>
      </c>
    </row>
    <row r="46" spans="1:22" x14ac:dyDescent="0.25">
      <c r="A46" s="1">
        <v>43861</v>
      </c>
      <c r="B46">
        <v>45</v>
      </c>
      <c r="C46">
        <v>3</v>
      </c>
      <c r="D46" s="1">
        <v>43831</v>
      </c>
      <c r="E46" s="1"/>
      <c r="F46">
        <v>100</v>
      </c>
      <c r="G46">
        <f>Table1[[#This Row],[outstanding_balance]]</f>
        <v>100</v>
      </c>
      <c r="H46">
        <v>0</v>
      </c>
      <c r="I46">
        <v>60</v>
      </c>
      <c r="J46">
        <v>12</v>
      </c>
      <c r="K46" t="s">
        <v>10</v>
      </c>
      <c r="L46">
        <v>12</v>
      </c>
      <c r="M46">
        <f>Table1[[#This Row],[spread]]</f>
        <v>0.05</v>
      </c>
      <c r="N46">
        <v>0.05</v>
      </c>
      <c r="O46" s="3" t="e">
        <f>NA()</f>
        <v>#N/A</v>
      </c>
      <c r="P46">
        <v>2</v>
      </c>
      <c r="Q46" s="2">
        <f t="shared" ref="Q46:Q60" si="20">-PMT(N46/L46,DATEDIF(D46,R46,"y")*J46,F46,-H46,0)</f>
        <v>1.8871233644010934</v>
      </c>
      <c r="R46" s="1">
        <f t="shared" ref="R46:R60" si="21">EOMONTH(D46,I46)</f>
        <v>45688</v>
      </c>
      <c r="S46" s="4">
        <f>DATEDIF(Table1[[#This Row],[reporting_date]],Table1[[#This Row],[maturity_date]],"m")</f>
        <v>60</v>
      </c>
      <c r="T46" s="2">
        <f>IF(ISNA(Table1[[#This Row],[ltv]]),0,Table1[[#This Row],[outstanding_balance]]/Table1[[#This Row],[ltv]])</f>
        <v>0</v>
      </c>
      <c r="U46">
        <v>1</v>
      </c>
      <c r="V46">
        <v>5</v>
      </c>
    </row>
    <row r="47" spans="1:22" x14ac:dyDescent="0.25">
      <c r="A47" s="1">
        <v>43861</v>
      </c>
      <c r="B47">
        <v>46</v>
      </c>
      <c r="C47">
        <v>4</v>
      </c>
      <c r="D47" s="1">
        <v>43831</v>
      </c>
      <c r="E47" s="1">
        <f>Table1[[#This Row],[origination_date]]</f>
        <v>43831</v>
      </c>
      <c r="F47">
        <v>100</v>
      </c>
      <c r="G47">
        <f>Table1[[#This Row],[outstanding_balance]]</f>
        <v>100</v>
      </c>
      <c r="H47">
        <v>0</v>
      </c>
      <c r="I47">
        <v>60</v>
      </c>
      <c r="J47">
        <v>12</v>
      </c>
      <c r="K47" t="s">
        <v>10</v>
      </c>
      <c r="L47">
        <v>12</v>
      </c>
      <c r="M47">
        <f>Table1[[#This Row],[spread]]</f>
        <v>0.05</v>
      </c>
      <c r="N47">
        <v>0.05</v>
      </c>
      <c r="O47" s="3" t="e">
        <f>NA()</f>
        <v>#N/A</v>
      </c>
      <c r="P47">
        <v>0</v>
      </c>
      <c r="Q47" s="2">
        <f t="shared" si="20"/>
        <v>1.8871233644010934</v>
      </c>
      <c r="R47" s="1">
        <f t="shared" si="21"/>
        <v>45688</v>
      </c>
      <c r="S47" s="4">
        <f>DATEDIF(Table1[[#This Row],[reporting_date]],Table1[[#This Row],[maturity_date]],"m")</f>
        <v>60</v>
      </c>
      <c r="T47" s="2">
        <f>IF(ISNA(Table1[[#This Row],[ltv]]),0,Table1[[#This Row],[outstanding_balance]]/Table1[[#This Row],[ltv]])</f>
        <v>0</v>
      </c>
      <c r="U47">
        <v>1</v>
      </c>
      <c r="V47">
        <v>1</v>
      </c>
    </row>
    <row r="48" spans="1:22" x14ac:dyDescent="0.25">
      <c r="A48" s="1">
        <v>43861</v>
      </c>
      <c r="B48">
        <v>47</v>
      </c>
      <c r="C48">
        <v>4</v>
      </c>
      <c r="D48" s="1">
        <v>43831</v>
      </c>
      <c r="E48" s="1">
        <f>EOMONTH(Table1[[#This Row],[origination_date]],3)</f>
        <v>43951</v>
      </c>
      <c r="F48">
        <v>100</v>
      </c>
      <c r="G48">
        <f>Table1[[#This Row],[outstanding_balance]]</f>
        <v>100</v>
      </c>
      <c r="H48">
        <v>100</v>
      </c>
      <c r="I48">
        <v>60</v>
      </c>
      <c r="J48">
        <v>12</v>
      </c>
      <c r="K48" t="s">
        <v>10</v>
      </c>
      <c r="L48">
        <v>12</v>
      </c>
      <c r="M48">
        <f>Table1[[#This Row],[spread]]</f>
        <v>0.05</v>
      </c>
      <c r="N48">
        <v>0.05</v>
      </c>
      <c r="O48" s="3" t="e">
        <f>NA()</f>
        <v>#N/A</v>
      </c>
      <c r="P48">
        <v>0</v>
      </c>
      <c r="Q48" s="2">
        <f t="shared" si="20"/>
        <v>0.41666666666666669</v>
      </c>
      <c r="R48" s="1">
        <f t="shared" si="21"/>
        <v>45688</v>
      </c>
      <c r="S48" s="4">
        <f>DATEDIF(Table1[[#This Row],[reporting_date]],Table1[[#This Row],[maturity_date]],"m")</f>
        <v>60</v>
      </c>
      <c r="T48" s="2">
        <f>IF(ISNA(Table1[[#This Row],[ltv]]),0,Table1[[#This Row],[outstanding_balance]]/Table1[[#This Row],[ltv]])</f>
        <v>0</v>
      </c>
      <c r="U48">
        <v>1</v>
      </c>
      <c r="V48">
        <v>1</v>
      </c>
    </row>
    <row r="49" spans="1:22" x14ac:dyDescent="0.25">
      <c r="A49" s="1">
        <v>43861</v>
      </c>
      <c r="B49">
        <v>48</v>
      </c>
      <c r="C49">
        <v>4</v>
      </c>
      <c r="D49" s="1">
        <v>43831</v>
      </c>
      <c r="E49" s="1"/>
      <c r="F49">
        <v>100</v>
      </c>
      <c r="G49">
        <f>Table1[[#This Row],[outstanding_balance]]</f>
        <v>100</v>
      </c>
      <c r="H49">
        <v>0</v>
      </c>
      <c r="I49">
        <v>12</v>
      </c>
      <c r="J49">
        <v>12</v>
      </c>
      <c r="K49" t="s">
        <v>10</v>
      </c>
      <c r="L49">
        <v>12</v>
      </c>
      <c r="M49">
        <f>Table1[[#This Row],[spread]]</f>
        <v>0.05</v>
      </c>
      <c r="N49">
        <v>0.05</v>
      </c>
      <c r="O49" s="3" t="e">
        <f>NA()</f>
        <v>#N/A</v>
      </c>
      <c r="P49">
        <v>0</v>
      </c>
      <c r="Q49" s="2">
        <f t="shared" si="20"/>
        <v>8.5607481788467137</v>
      </c>
      <c r="R49" s="1">
        <f t="shared" si="21"/>
        <v>44227</v>
      </c>
      <c r="S49" s="4">
        <f>DATEDIF(Table1[[#This Row],[reporting_date]],Table1[[#This Row],[maturity_date]],"m")</f>
        <v>12</v>
      </c>
      <c r="T49" s="2">
        <f>IF(ISNA(Table1[[#This Row],[ltv]]),0,Table1[[#This Row],[outstanding_balance]]/Table1[[#This Row],[ltv]])</f>
        <v>0</v>
      </c>
      <c r="U49">
        <v>1</v>
      </c>
      <c r="V49">
        <v>1</v>
      </c>
    </row>
    <row r="50" spans="1:22" x14ac:dyDescent="0.25">
      <c r="A50" s="1">
        <v>43861</v>
      </c>
      <c r="B50">
        <v>49</v>
      </c>
      <c r="C50">
        <v>4</v>
      </c>
      <c r="D50" s="1">
        <v>43831</v>
      </c>
      <c r="E50" s="1"/>
      <c r="F50">
        <v>100</v>
      </c>
      <c r="G50">
        <f>Table1[[#This Row],[outstanding_balance]]</f>
        <v>100</v>
      </c>
      <c r="H50">
        <v>0</v>
      </c>
      <c r="I50">
        <v>60</v>
      </c>
      <c r="J50">
        <v>4</v>
      </c>
      <c r="K50" t="s">
        <v>10</v>
      </c>
      <c r="L50">
        <v>12</v>
      </c>
      <c r="M50">
        <f>Table1[[#This Row],[spread]]</f>
        <v>0.05</v>
      </c>
      <c r="N50">
        <v>0.05</v>
      </c>
      <c r="O50" s="3" t="e">
        <f>NA()</f>
        <v>#N/A</v>
      </c>
      <c r="P50">
        <v>0</v>
      </c>
      <c r="Q50" s="2">
        <f t="shared" si="20"/>
        <v>5.2216299555219434</v>
      </c>
      <c r="R50" s="1">
        <f t="shared" si="21"/>
        <v>45688</v>
      </c>
      <c r="S50" s="4">
        <f>DATEDIF(Table1[[#This Row],[reporting_date]],Table1[[#This Row],[maturity_date]],"m")</f>
        <v>60</v>
      </c>
      <c r="T50" s="2">
        <f>IF(ISNA(Table1[[#This Row],[ltv]]),0,Table1[[#This Row],[outstanding_balance]]/Table1[[#This Row],[ltv]])</f>
        <v>0</v>
      </c>
      <c r="U50">
        <v>1</v>
      </c>
      <c r="V50">
        <v>1</v>
      </c>
    </row>
    <row r="51" spans="1:22" x14ac:dyDescent="0.25">
      <c r="A51" s="1">
        <v>43861</v>
      </c>
      <c r="B51">
        <v>50</v>
      </c>
      <c r="C51">
        <v>4</v>
      </c>
      <c r="D51" s="1">
        <v>43831</v>
      </c>
      <c r="E51" s="1"/>
      <c r="F51">
        <v>100</v>
      </c>
      <c r="G51">
        <f>Table1[[#This Row],[outstanding_balance]]</f>
        <v>100</v>
      </c>
      <c r="H51">
        <v>0</v>
      </c>
      <c r="I51">
        <v>60</v>
      </c>
      <c r="J51">
        <v>12</v>
      </c>
      <c r="K51" t="s">
        <v>19</v>
      </c>
      <c r="L51">
        <v>12</v>
      </c>
      <c r="M51">
        <f>Table1[[#This Row],[spread]]</f>
        <v>0.05</v>
      </c>
      <c r="N51">
        <v>0.05</v>
      </c>
      <c r="O51" s="3" t="e">
        <f>NA()</f>
        <v>#N/A</v>
      </c>
      <c r="P51">
        <v>0</v>
      </c>
      <c r="Q51" s="2">
        <f t="shared" si="20"/>
        <v>1.8871233644010934</v>
      </c>
      <c r="R51" s="1">
        <f t="shared" si="21"/>
        <v>45688</v>
      </c>
      <c r="S51" s="4">
        <f>DATEDIF(Table1[[#This Row],[reporting_date]],Table1[[#This Row],[maturity_date]],"m")</f>
        <v>60</v>
      </c>
      <c r="T51" s="2">
        <f>IF(ISNA(Table1[[#This Row],[ltv]]),0,Table1[[#This Row],[outstanding_balance]]/Table1[[#This Row],[ltv]])</f>
        <v>0</v>
      </c>
      <c r="U51">
        <v>1</v>
      </c>
      <c r="V51">
        <v>1</v>
      </c>
    </row>
    <row r="52" spans="1:22" x14ac:dyDescent="0.25">
      <c r="A52" s="1">
        <v>43861</v>
      </c>
      <c r="B52">
        <v>51</v>
      </c>
      <c r="C52">
        <v>4</v>
      </c>
      <c r="D52" s="1">
        <v>43831</v>
      </c>
      <c r="E52" s="1"/>
      <c r="F52">
        <v>100</v>
      </c>
      <c r="G52">
        <f>Table1[[#This Row],[outstanding_balance]]</f>
        <v>100</v>
      </c>
      <c r="H52">
        <v>0</v>
      </c>
      <c r="I52">
        <v>60</v>
      </c>
      <c r="J52">
        <v>12</v>
      </c>
      <c r="K52" t="s">
        <v>10</v>
      </c>
      <c r="L52">
        <v>12</v>
      </c>
      <c r="M52">
        <f>Table1[[#This Row],[spread]]</f>
        <v>0.05</v>
      </c>
      <c r="N52">
        <v>0.05</v>
      </c>
      <c r="O52" s="3">
        <v>0.7</v>
      </c>
      <c r="P52">
        <v>0</v>
      </c>
      <c r="Q52" s="2">
        <f t="shared" si="20"/>
        <v>1.8871233644010934</v>
      </c>
      <c r="R52" s="1">
        <f t="shared" si="21"/>
        <v>45688</v>
      </c>
      <c r="S52" s="4">
        <f>DATEDIF(Table1[[#This Row],[reporting_date]],Table1[[#This Row],[maturity_date]],"m")</f>
        <v>60</v>
      </c>
      <c r="T52" s="2">
        <f>IF(ISNA(Table1[[#This Row],[ltv]]),0,Table1[[#This Row],[outstanding_balance]]/Table1[[#This Row],[ltv]])</f>
        <v>142.85714285714286</v>
      </c>
      <c r="U52">
        <v>1</v>
      </c>
      <c r="V52">
        <v>1</v>
      </c>
    </row>
    <row r="53" spans="1:22" x14ac:dyDescent="0.25">
      <c r="A53" s="1">
        <v>43861</v>
      </c>
      <c r="B53">
        <v>52</v>
      </c>
      <c r="C53">
        <v>4</v>
      </c>
      <c r="D53" s="1">
        <v>43831</v>
      </c>
      <c r="E53" s="1"/>
      <c r="F53">
        <v>100</v>
      </c>
      <c r="G53">
        <f>Table1[[#This Row],[outstanding_balance]]</f>
        <v>100</v>
      </c>
      <c r="H53">
        <v>0</v>
      </c>
      <c r="I53">
        <v>60</v>
      </c>
      <c r="J53">
        <v>12</v>
      </c>
      <c r="K53" t="s">
        <v>10</v>
      </c>
      <c r="L53">
        <v>12</v>
      </c>
      <c r="M53">
        <f>Table1[[#This Row],[spread]]</f>
        <v>0.05</v>
      </c>
      <c r="N53">
        <v>0.05</v>
      </c>
      <c r="O53" s="3">
        <v>1</v>
      </c>
      <c r="P53">
        <v>0</v>
      </c>
      <c r="Q53" s="2">
        <f t="shared" si="20"/>
        <v>1.8871233644010934</v>
      </c>
      <c r="R53" s="1">
        <f t="shared" si="21"/>
        <v>45688</v>
      </c>
      <c r="S53" s="4">
        <f>DATEDIF(Table1[[#This Row],[reporting_date]],Table1[[#This Row],[maturity_date]],"m")</f>
        <v>60</v>
      </c>
      <c r="T53" s="2">
        <f>IF(ISNA(Table1[[#This Row],[ltv]]),0,Table1[[#This Row],[outstanding_balance]]/Table1[[#This Row],[ltv]])</f>
        <v>100</v>
      </c>
      <c r="U53">
        <v>1</v>
      </c>
      <c r="V53">
        <v>1</v>
      </c>
    </row>
    <row r="54" spans="1:22" x14ac:dyDescent="0.25">
      <c r="A54" s="1">
        <v>43861</v>
      </c>
      <c r="B54">
        <v>53</v>
      </c>
      <c r="C54">
        <v>4</v>
      </c>
      <c r="D54" s="1">
        <v>43831</v>
      </c>
      <c r="E54" s="1"/>
      <c r="F54">
        <v>100</v>
      </c>
      <c r="G54">
        <f>Table1[[#This Row],[outstanding_balance]]</f>
        <v>100</v>
      </c>
      <c r="H54">
        <v>0</v>
      </c>
      <c r="I54">
        <v>60</v>
      </c>
      <c r="J54">
        <v>12</v>
      </c>
      <c r="K54" t="s">
        <v>10</v>
      </c>
      <c r="L54">
        <v>12</v>
      </c>
      <c r="M54">
        <f>Table1[[#This Row],[spread]]</f>
        <v>0.05</v>
      </c>
      <c r="N54">
        <v>0.05</v>
      </c>
      <c r="O54" s="3">
        <v>1.5</v>
      </c>
      <c r="P54">
        <v>0</v>
      </c>
      <c r="Q54" s="2">
        <f t="shared" si="20"/>
        <v>1.8871233644010934</v>
      </c>
      <c r="R54" s="1">
        <f t="shared" si="21"/>
        <v>45688</v>
      </c>
      <c r="S54" s="4">
        <f>DATEDIF(Table1[[#This Row],[reporting_date]],Table1[[#This Row],[maturity_date]],"m")</f>
        <v>60</v>
      </c>
      <c r="T54" s="2">
        <f>IF(ISNA(Table1[[#This Row],[ltv]]),0,Table1[[#This Row],[outstanding_balance]]/Table1[[#This Row],[ltv]])</f>
        <v>66.666666666666671</v>
      </c>
      <c r="U54">
        <v>1</v>
      </c>
      <c r="V54">
        <v>1</v>
      </c>
    </row>
    <row r="55" spans="1:22" x14ac:dyDescent="0.25">
      <c r="A55" s="1">
        <v>43861</v>
      </c>
      <c r="B55">
        <v>54</v>
      </c>
      <c r="C55">
        <v>4</v>
      </c>
      <c r="D55" s="1">
        <v>43831</v>
      </c>
      <c r="E55" s="1"/>
      <c r="F55">
        <v>100</v>
      </c>
      <c r="G55">
        <f>Table1[[#This Row],[outstanding_balance]]</f>
        <v>100</v>
      </c>
      <c r="H55">
        <v>0</v>
      </c>
      <c r="I55">
        <v>60</v>
      </c>
      <c r="J55">
        <v>12</v>
      </c>
      <c r="K55" t="s">
        <v>10</v>
      </c>
      <c r="L55">
        <v>12</v>
      </c>
      <c r="M55">
        <f>Table1[[#This Row],[spread]]</f>
        <v>0.05</v>
      </c>
      <c r="N55">
        <v>0.05</v>
      </c>
      <c r="O55" s="3" t="e">
        <f>NA()</f>
        <v>#N/A</v>
      </c>
      <c r="P55">
        <v>0</v>
      </c>
      <c r="Q55" s="2">
        <f t="shared" si="20"/>
        <v>1.8871233644010934</v>
      </c>
      <c r="R55" s="1">
        <f t="shared" si="21"/>
        <v>45688</v>
      </c>
      <c r="S55" s="4">
        <f>DATEDIF(Table1[[#This Row],[reporting_date]],Table1[[#This Row],[maturity_date]],"m")</f>
        <v>60</v>
      </c>
      <c r="T55" s="2">
        <f>IF(ISNA(Table1[[#This Row],[ltv]]),0,Table1[[#This Row],[outstanding_balance]]/Table1[[#This Row],[ltv]])</f>
        <v>0</v>
      </c>
      <c r="U55">
        <v>2</v>
      </c>
      <c r="V55">
        <v>2</v>
      </c>
    </row>
    <row r="56" spans="1:22" x14ac:dyDescent="0.25">
      <c r="A56" s="1">
        <v>43861</v>
      </c>
      <c r="B56">
        <v>55</v>
      </c>
      <c r="C56">
        <v>4</v>
      </c>
      <c r="D56" s="1">
        <v>43831</v>
      </c>
      <c r="E56" s="1"/>
      <c r="F56">
        <v>100</v>
      </c>
      <c r="G56">
        <f>Table1[[#This Row],[outstanding_balance]]</f>
        <v>100</v>
      </c>
      <c r="H56">
        <v>0</v>
      </c>
      <c r="I56">
        <v>60</v>
      </c>
      <c r="J56">
        <v>12</v>
      </c>
      <c r="K56" t="s">
        <v>10</v>
      </c>
      <c r="L56">
        <v>12</v>
      </c>
      <c r="M56">
        <f>Table1[[#This Row],[spread]]</f>
        <v>0.05</v>
      </c>
      <c r="N56">
        <v>0.05</v>
      </c>
      <c r="O56" s="3" t="e">
        <f>NA()</f>
        <v>#N/A</v>
      </c>
      <c r="P56">
        <v>0</v>
      </c>
      <c r="Q56" s="2">
        <f t="shared" si="20"/>
        <v>1.8871233644010934</v>
      </c>
      <c r="R56" s="1">
        <f t="shared" si="21"/>
        <v>45688</v>
      </c>
      <c r="S56" s="4">
        <f>DATEDIF(Table1[[#This Row],[reporting_date]],Table1[[#This Row],[maturity_date]],"m")</f>
        <v>60</v>
      </c>
      <c r="T56" s="2">
        <f>IF(ISNA(Table1[[#This Row],[ltv]]),0,Table1[[#This Row],[outstanding_balance]]/Table1[[#This Row],[ltv]])</f>
        <v>0</v>
      </c>
      <c r="U56">
        <v>3</v>
      </c>
      <c r="V56">
        <v>3</v>
      </c>
    </row>
    <row r="57" spans="1:22" x14ac:dyDescent="0.25">
      <c r="A57" s="1">
        <v>43861</v>
      </c>
      <c r="B57">
        <v>56</v>
      </c>
      <c r="C57">
        <v>4</v>
      </c>
      <c r="D57" s="1">
        <v>43831</v>
      </c>
      <c r="E57" s="1"/>
      <c r="F57">
        <v>100</v>
      </c>
      <c r="G57">
        <f>Table1[[#This Row],[outstanding_balance]]</f>
        <v>100</v>
      </c>
      <c r="H57">
        <v>0</v>
      </c>
      <c r="I57">
        <v>60</v>
      </c>
      <c r="J57">
        <v>12</v>
      </c>
      <c r="K57" t="s">
        <v>10</v>
      </c>
      <c r="L57">
        <v>12</v>
      </c>
      <c r="M57">
        <f>Table1[[#This Row],[spread]]</f>
        <v>0.05</v>
      </c>
      <c r="N57">
        <v>0.05</v>
      </c>
      <c r="O57" s="3" t="e">
        <f>NA()</f>
        <v>#N/A</v>
      </c>
      <c r="P57">
        <v>0</v>
      </c>
      <c r="Q57" s="2">
        <f t="shared" si="20"/>
        <v>1.8871233644010934</v>
      </c>
      <c r="R57" s="1">
        <f t="shared" si="21"/>
        <v>45688</v>
      </c>
      <c r="S57" s="4">
        <f>DATEDIF(Table1[[#This Row],[reporting_date]],Table1[[#This Row],[maturity_date]],"m")</f>
        <v>60</v>
      </c>
      <c r="T57" s="2">
        <f>IF(ISNA(Table1[[#This Row],[ltv]]),0,Table1[[#This Row],[outstanding_balance]]/Table1[[#This Row],[ltv]])</f>
        <v>0</v>
      </c>
      <c r="U57">
        <v>4</v>
      </c>
      <c r="V57">
        <v>4</v>
      </c>
    </row>
    <row r="58" spans="1:22" x14ac:dyDescent="0.25">
      <c r="A58" s="1">
        <v>43861</v>
      </c>
      <c r="B58">
        <v>57</v>
      </c>
      <c r="C58">
        <v>4</v>
      </c>
      <c r="D58" s="1">
        <v>43831</v>
      </c>
      <c r="E58" s="1"/>
      <c r="F58">
        <v>100</v>
      </c>
      <c r="G58">
        <f>Table1[[#This Row],[outstanding_balance]]</f>
        <v>100</v>
      </c>
      <c r="H58">
        <v>0</v>
      </c>
      <c r="I58">
        <v>60</v>
      </c>
      <c r="J58">
        <v>12</v>
      </c>
      <c r="K58" t="s">
        <v>10</v>
      </c>
      <c r="L58">
        <v>12</v>
      </c>
      <c r="M58">
        <f>Table1[[#This Row],[spread]]</f>
        <v>0.05</v>
      </c>
      <c r="N58">
        <v>0.05</v>
      </c>
      <c r="O58" s="3" t="e">
        <f>NA()</f>
        <v>#N/A</v>
      </c>
      <c r="P58">
        <v>2</v>
      </c>
      <c r="Q58" s="2">
        <f t="shared" si="20"/>
        <v>1.8871233644010934</v>
      </c>
      <c r="R58" s="1">
        <f t="shared" si="21"/>
        <v>45688</v>
      </c>
      <c r="S58" s="4">
        <f>DATEDIF(Table1[[#This Row],[reporting_date]],Table1[[#This Row],[maturity_date]],"m")</f>
        <v>60</v>
      </c>
      <c r="T58" s="2">
        <f>IF(ISNA(Table1[[#This Row],[ltv]]),0,Table1[[#This Row],[outstanding_balance]]/Table1[[#This Row],[ltv]])</f>
        <v>0</v>
      </c>
      <c r="U58">
        <v>1</v>
      </c>
      <c r="V58">
        <v>2</v>
      </c>
    </row>
    <row r="59" spans="1:22" x14ac:dyDescent="0.25">
      <c r="A59" s="1">
        <v>43861</v>
      </c>
      <c r="B59">
        <v>58</v>
      </c>
      <c r="C59">
        <v>4</v>
      </c>
      <c r="D59" s="1">
        <v>43831</v>
      </c>
      <c r="E59" s="1"/>
      <c r="F59">
        <v>100</v>
      </c>
      <c r="G59">
        <f>Table1[[#This Row],[outstanding_balance]]</f>
        <v>100</v>
      </c>
      <c r="H59">
        <v>0</v>
      </c>
      <c r="I59">
        <v>60</v>
      </c>
      <c r="J59">
        <v>12</v>
      </c>
      <c r="K59" t="s">
        <v>10</v>
      </c>
      <c r="L59">
        <v>12</v>
      </c>
      <c r="M59">
        <f>Table1[[#This Row],[spread]]</f>
        <v>0.05</v>
      </c>
      <c r="N59">
        <v>0.05</v>
      </c>
      <c r="O59" s="3" t="e">
        <f>NA()</f>
        <v>#N/A</v>
      </c>
      <c r="P59">
        <v>2</v>
      </c>
      <c r="Q59" s="2">
        <f t="shared" si="20"/>
        <v>1.8871233644010934</v>
      </c>
      <c r="R59" s="1">
        <f t="shared" si="21"/>
        <v>45688</v>
      </c>
      <c r="S59" s="4">
        <f>DATEDIF(Table1[[#This Row],[reporting_date]],Table1[[#This Row],[maturity_date]],"m")</f>
        <v>60</v>
      </c>
      <c r="T59" s="2">
        <f>IF(ISNA(Table1[[#This Row],[ltv]]),0,Table1[[#This Row],[outstanding_balance]]/Table1[[#This Row],[ltv]])</f>
        <v>0</v>
      </c>
      <c r="U59">
        <v>1</v>
      </c>
      <c r="V59">
        <v>3</v>
      </c>
    </row>
    <row r="60" spans="1:22" x14ac:dyDescent="0.25">
      <c r="A60" s="1">
        <v>43861</v>
      </c>
      <c r="B60">
        <v>59</v>
      </c>
      <c r="C60">
        <v>4</v>
      </c>
      <c r="D60" s="1">
        <v>43831</v>
      </c>
      <c r="E60" s="1"/>
      <c r="F60">
        <v>100</v>
      </c>
      <c r="G60">
        <f>Table1[[#This Row],[outstanding_balance]]</f>
        <v>100</v>
      </c>
      <c r="H60">
        <v>0</v>
      </c>
      <c r="I60">
        <v>60</v>
      </c>
      <c r="J60">
        <v>12</v>
      </c>
      <c r="K60" t="s">
        <v>10</v>
      </c>
      <c r="L60">
        <v>12</v>
      </c>
      <c r="M60">
        <f>Table1[[#This Row],[spread]]</f>
        <v>0.05</v>
      </c>
      <c r="N60">
        <v>0.05</v>
      </c>
      <c r="O60" s="3" t="e">
        <f>NA()</f>
        <v>#N/A</v>
      </c>
      <c r="P60">
        <v>2</v>
      </c>
      <c r="Q60" s="2">
        <f t="shared" si="20"/>
        <v>1.8871233644010934</v>
      </c>
      <c r="R60" s="1">
        <f t="shared" si="21"/>
        <v>45688</v>
      </c>
      <c r="S60" s="4">
        <f>DATEDIF(Table1[[#This Row],[reporting_date]],Table1[[#This Row],[maturity_date]],"m")</f>
        <v>60</v>
      </c>
      <c r="T60" s="2">
        <f>IF(ISNA(Table1[[#This Row],[ltv]]),0,Table1[[#This Row],[outstanding_balance]]/Table1[[#This Row],[ltv]])</f>
        <v>0</v>
      </c>
      <c r="U60">
        <v>1</v>
      </c>
      <c r="V60">
        <v>4</v>
      </c>
    </row>
    <row r="61" spans="1:22" x14ac:dyDescent="0.25">
      <c r="A61" s="1">
        <v>43861</v>
      </c>
      <c r="B61">
        <v>60</v>
      </c>
      <c r="C61">
        <v>4</v>
      </c>
      <c r="D61" s="1">
        <v>43831</v>
      </c>
      <c r="E61" s="1"/>
      <c r="F61">
        <v>100</v>
      </c>
      <c r="G61">
        <f>Table1[[#This Row],[outstanding_balance]]</f>
        <v>100</v>
      </c>
      <c r="H61">
        <v>0</v>
      </c>
      <c r="I61">
        <v>60</v>
      </c>
      <c r="J61">
        <v>12</v>
      </c>
      <c r="K61" t="s">
        <v>10</v>
      </c>
      <c r="L61">
        <v>12</v>
      </c>
      <c r="M61">
        <f>Table1[[#This Row],[spread]]</f>
        <v>0.05</v>
      </c>
      <c r="N61">
        <v>0.05</v>
      </c>
      <c r="O61" s="3" t="e">
        <f>NA()</f>
        <v>#N/A</v>
      </c>
      <c r="P61">
        <v>2</v>
      </c>
      <c r="Q61" s="2">
        <f t="shared" ref="Q61:Q135" si="22">-PMT(N61/L61,DATEDIF(D61,R61,"y")*J61,F61,-H61,0)</f>
        <v>1.8871233644010934</v>
      </c>
      <c r="R61" s="1">
        <f t="shared" ref="R61:R135" si="23">EOMONTH(D61,I61)</f>
        <v>45688</v>
      </c>
      <c r="S61" s="4">
        <f>DATEDIF(Table1[[#This Row],[reporting_date]],Table1[[#This Row],[maturity_date]],"m")</f>
        <v>60</v>
      </c>
      <c r="T61" s="2">
        <f>IF(ISNA(Table1[[#This Row],[ltv]]),0,Table1[[#This Row],[outstanding_balance]]/Table1[[#This Row],[ltv]])</f>
        <v>0</v>
      </c>
      <c r="U61">
        <v>1</v>
      </c>
      <c r="V61">
        <v>5</v>
      </c>
    </row>
    <row r="62" spans="1:22" x14ac:dyDescent="0.25">
      <c r="A62" s="1">
        <v>43861</v>
      </c>
      <c r="B62">
        <v>46</v>
      </c>
      <c r="C62">
        <v>4</v>
      </c>
      <c r="D62" s="1">
        <v>43831</v>
      </c>
      <c r="E62" s="1"/>
      <c r="F62">
        <v>100</v>
      </c>
      <c r="G62">
        <f>Table1[[#This Row],[outstanding_balance]]</f>
        <v>100</v>
      </c>
      <c r="H62">
        <v>0</v>
      </c>
      <c r="I62">
        <v>60</v>
      </c>
      <c r="J62">
        <v>12</v>
      </c>
      <c r="K62" t="s">
        <v>10</v>
      </c>
      <c r="L62">
        <v>12</v>
      </c>
      <c r="M62">
        <f>Table1[[#This Row],[spread]]</f>
        <v>0.05</v>
      </c>
      <c r="N62">
        <v>0.05</v>
      </c>
      <c r="O62" s="3" t="e">
        <f>NA()</f>
        <v>#N/A</v>
      </c>
      <c r="P62">
        <v>0</v>
      </c>
      <c r="Q62" s="2">
        <f t="shared" si="22"/>
        <v>1.8871233644010934</v>
      </c>
      <c r="R62" s="1">
        <f t="shared" si="23"/>
        <v>45688</v>
      </c>
      <c r="S62" s="4">
        <f>DATEDIF(Table1[[#This Row],[reporting_date]],Table1[[#This Row],[maturity_date]],"m")</f>
        <v>60</v>
      </c>
      <c r="T62" s="2">
        <f>IF(ISNA(Table1[[#This Row],[ltv]]),0,Table1[[#This Row],[outstanding_balance]]/Table1[[#This Row],[ltv]])</f>
        <v>0</v>
      </c>
      <c r="U62">
        <v>1</v>
      </c>
      <c r="V62">
        <v>1</v>
      </c>
    </row>
    <row r="63" spans="1:22" x14ac:dyDescent="0.25">
      <c r="A63" s="1">
        <v>43861</v>
      </c>
      <c r="B63">
        <v>47</v>
      </c>
      <c r="C63">
        <v>5</v>
      </c>
      <c r="D63" s="1">
        <v>43831</v>
      </c>
      <c r="E63" s="1">
        <f>Table1[[#This Row],[origination_date]]</f>
        <v>43831</v>
      </c>
      <c r="F63">
        <v>100</v>
      </c>
      <c r="G63">
        <f>Table1[[#This Row],[outstanding_balance]]</f>
        <v>100</v>
      </c>
      <c r="H63">
        <v>100</v>
      </c>
      <c r="I63">
        <v>60</v>
      </c>
      <c r="J63">
        <v>12</v>
      </c>
      <c r="K63" t="s">
        <v>10</v>
      </c>
      <c r="L63">
        <v>12</v>
      </c>
      <c r="M63">
        <f>Table1[[#This Row],[spread]]</f>
        <v>0.05</v>
      </c>
      <c r="N63">
        <v>0.05</v>
      </c>
      <c r="O63" s="3" t="e">
        <f>NA()</f>
        <v>#N/A</v>
      </c>
      <c r="P63">
        <v>0</v>
      </c>
      <c r="Q63" s="2">
        <f t="shared" si="22"/>
        <v>0.41666666666666669</v>
      </c>
      <c r="R63" s="1">
        <f t="shared" si="23"/>
        <v>45688</v>
      </c>
      <c r="S63" s="4">
        <f>DATEDIF(Table1[[#This Row],[reporting_date]],Table1[[#This Row],[maturity_date]],"m")</f>
        <v>60</v>
      </c>
      <c r="T63" s="2">
        <f>IF(ISNA(Table1[[#This Row],[ltv]]),0,Table1[[#This Row],[outstanding_balance]]/Table1[[#This Row],[ltv]])</f>
        <v>0</v>
      </c>
      <c r="U63">
        <v>1</v>
      </c>
      <c r="V63">
        <v>1</v>
      </c>
    </row>
    <row r="64" spans="1:22" x14ac:dyDescent="0.25">
      <c r="A64" s="1">
        <v>43861</v>
      </c>
      <c r="B64">
        <v>48</v>
      </c>
      <c r="C64">
        <v>5</v>
      </c>
      <c r="D64" s="1">
        <v>43831</v>
      </c>
      <c r="E64" s="1">
        <f>EOMONTH(Table1[[#This Row],[origination_date]],3)</f>
        <v>43951</v>
      </c>
      <c r="F64">
        <v>100</v>
      </c>
      <c r="G64">
        <f>Table1[[#This Row],[outstanding_balance]]</f>
        <v>100</v>
      </c>
      <c r="H64">
        <v>0</v>
      </c>
      <c r="I64">
        <v>12</v>
      </c>
      <c r="J64">
        <v>12</v>
      </c>
      <c r="K64" t="s">
        <v>10</v>
      </c>
      <c r="L64">
        <v>12</v>
      </c>
      <c r="M64">
        <f>Table1[[#This Row],[spread]]</f>
        <v>0.05</v>
      </c>
      <c r="N64">
        <v>0.05</v>
      </c>
      <c r="O64" s="3" t="e">
        <f>NA()</f>
        <v>#N/A</v>
      </c>
      <c r="P64">
        <v>0</v>
      </c>
      <c r="Q64" s="2">
        <f t="shared" si="22"/>
        <v>8.5607481788467137</v>
      </c>
      <c r="R64" s="1">
        <f t="shared" si="23"/>
        <v>44227</v>
      </c>
      <c r="S64" s="4">
        <f>DATEDIF(Table1[[#This Row],[reporting_date]],Table1[[#This Row],[maturity_date]],"m")</f>
        <v>12</v>
      </c>
      <c r="T64" s="2">
        <f>IF(ISNA(Table1[[#This Row],[ltv]]),0,Table1[[#This Row],[outstanding_balance]]/Table1[[#This Row],[ltv]])</f>
        <v>0</v>
      </c>
      <c r="U64">
        <v>1</v>
      </c>
      <c r="V64">
        <v>1</v>
      </c>
    </row>
    <row r="65" spans="1:22" x14ac:dyDescent="0.25">
      <c r="A65" s="1">
        <v>43861</v>
      </c>
      <c r="B65">
        <v>49</v>
      </c>
      <c r="C65">
        <v>5</v>
      </c>
      <c r="D65" s="1">
        <v>43831</v>
      </c>
      <c r="E65" s="1"/>
      <c r="F65">
        <v>100</v>
      </c>
      <c r="G65">
        <f>Table1[[#This Row],[outstanding_balance]]</f>
        <v>100</v>
      </c>
      <c r="H65">
        <v>0</v>
      </c>
      <c r="I65">
        <v>60</v>
      </c>
      <c r="J65">
        <v>4</v>
      </c>
      <c r="K65" t="s">
        <v>10</v>
      </c>
      <c r="L65">
        <v>12</v>
      </c>
      <c r="M65">
        <f>Table1[[#This Row],[spread]]</f>
        <v>0.05</v>
      </c>
      <c r="N65">
        <v>0.05</v>
      </c>
      <c r="O65" s="3" t="e">
        <f>NA()</f>
        <v>#N/A</v>
      </c>
      <c r="P65">
        <v>0</v>
      </c>
      <c r="Q65" s="2">
        <f t="shared" si="22"/>
        <v>5.2216299555219434</v>
      </c>
      <c r="R65" s="1">
        <f t="shared" si="23"/>
        <v>45688</v>
      </c>
      <c r="S65" s="4">
        <f>DATEDIF(Table1[[#This Row],[reporting_date]],Table1[[#This Row],[maturity_date]],"m")</f>
        <v>60</v>
      </c>
      <c r="T65" s="2">
        <f>IF(ISNA(Table1[[#This Row],[ltv]]),0,Table1[[#This Row],[outstanding_balance]]/Table1[[#This Row],[ltv]])</f>
        <v>0</v>
      </c>
      <c r="U65">
        <v>1</v>
      </c>
      <c r="V65">
        <v>1</v>
      </c>
    </row>
    <row r="66" spans="1:22" x14ac:dyDescent="0.25">
      <c r="A66" s="1">
        <v>43861</v>
      </c>
      <c r="B66">
        <v>50</v>
      </c>
      <c r="C66">
        <v>5</v>
      </c>
      <c r="D66" s="1">
        <v>43831</v>
      </c>
      <c r="E66" s="1"/>
      <c r="F66">
        <v>100</v>
      </c>
      <c r="G66">
        <f>Table1[[#This Row],[outstanding_balance]]</f>
        <v>100</v>
      </c>
      <c r="H66">
        <v>0</v>
      </c>
      <c r="I66">
        <v>60</v>
      </c>
      <c r="J66">
        <v>12</v>
      </c>
      <c r="K66" t="s">
        <v>19</v>
      </c>
      <c r="L66">
        <v>12</v>
      </c>
      <c r="M66">
        <f>Table1[[#This Row],[spread]]</f>
        <v>0.05</v>
      </c>
      <c r="N66">
        <v>0.05</v>
      </c>
      <c r="O66" s="3" t="e">
        <f>NA()</f>
        <v>#N/A</v>
      </c>
      <c r="P66">
        <v>0</v>
      </c>
      <c r="Q66" s="2">
        <f t="shared" si="22"/>
        <v>1.8871233644010934</v>
      </c>
      <c r="R66" s="1">
        <f t="shared" si="23"/>
        <v>45688</v>
      </c>
      <c r="S66" s="4">
        <f>DATEDIF(Table1[[#This Row],[reporting_date]],Table1[[#This Row],[maturity_date]],"m")</f>
        <v>60</v>
      </c>
      <c r="T66" s="2">
        <f>IF(ISNA(Table1[[#This Row],[ltv]]),0,Table1[[#This Row],[outstanding_balance]]/Table1[[#This Row],[ltv]])</f>
        <v>0</v>
      </c>
      <c r="U66">
        <v>1</v>
      </c>
      <c r="V66">
        <v>1</v>
      </c>
    </row>
    <row r="67" spans="1:22" x14ac:dyDescent="0.25">
      <c r="A67" s="1">
        <v>43861</v>
      </c>
      <c r="B67">
        <v>51</v>
      </c>
      <c r="C67">
        <v>5</v>
      </c>
      <c r="D67" s="1">
        <v>43831</v>
      </c>
      <c r="E67" s="1"/>
      <c r="F67">
        <v>100</v>
      </c>
      <c r="G67">
        <f>Table1[[#This Row],[outstanding_balance]]</f>
        <v>100</v>
      </c>
      <c r="H67">
        <v>0</v>
      </c>
      <c r="I67">
        <v>60</v>
      </c>
      <c r="J67">
        <v>12</v>
      </c>
      <c r="K67" t="s">
        <v>10</v>
      </c>
      <c r="L67">
        <v>12</v>
      </c>
      <c r="M67">
        <f>Table1[[#This Row],[spread]]</f>
        <v>0.05</v>
      </c>
      <c r="N67">
        <v>0.05</v>
      </c>
      <c r="O67" s="3">
        <v>0.7</v>
      </c>
      <c r="P67">
        <v>0</v>
      </c>
      <c r="Q67" s="2">
        <f t="shared" si="22"/>
        <v>1.8871233644010934</v>
      </c>
      <c r="R67" s="1">
        <f t="shared" si="23"/>
        <v>45688</v>
      </c>
      <c r="S67" s="4">
        <f>DATEDIF(Table1[[#This Row],[reporting_date]],Table1[[#This Row],[maturity_date]],"m")</f>
        <v>60</v>
      </c>
      <c r="T67" s="2">
        <f>IF(ISNA(Table1[[#This Row],[ltv]]),0,Table1[[#This Row],[outstanding_balance]]/Table1[[#This Row],[ltv]])</f>
        <v>142.85714285714286</v>
      </c>
      <c r="U67">
        <v>1</v>
      </c>
      <c r="V67">
        <v>1</v>
      </c>
    </row>
    <row r="68" spans="1:22" x14ac:dyDescent="0.25">
      <c r="A68" s="1">
        <v>43861</v>
      </c>
      <c r="B68">
        <v>52</v>
      </c>
      <c r="C68">
        <v>5</v>
      </c>
      <c r="D68" s="1">
        <v>43831</v>
      </c>
      <c r="E68" s="1"/>
      <c r="F68">
        <v>100</v>
      </c>
      <c r="G68">
        <f>Table1[[#This Row],[outstanding_balance]]</f>
        <v>100</v>
      </c>
      <c r="H68">
        <v>0</v>
      </c>
      <c r="I68">
        <v>60</v>
      </c>
      <c r="J68">
        <v>12</v>
      </c>
      <c r="K68" t="s">
        <v>10</v>
      </c>
      <c r="L68">
        <v>12</v>
      </c>
      <c r="M68">
        <f>Table1[[#This Row],[spread]]</f>
        <v>0.05</v>
      </c>
      <c r="N68">
        <v>0.05</v>
      </c>
      <c r="O68" s="3">
        <v>1</v>
      </c>
      <c r="P68">
        <v>0</v>
      </c>
      <c r="Q68" s="2">
        <f t="shared" si="22"/>
        <v>1.8871233644010934</v>
      </c>
      <c r="R68" s="1">
        <f t="shared" si="23"/>
        <v>45688</v>
      </c>
      <c r="S68" s="4">
        <f>DATEDIF(Table1[[#This Row],[reporting_date]],Table1[[#This Row],[maturity_date]],"m")</f>
        <v>60</v>
      </c>
      <c r="T68" s="2">
        <f>IF(ISNA(Table1[[#This Row],[ltv]]),0,Table1[[#This Row],[outstanding_balance]]/Table1[[#This Row],[ltv]])</f>
        <v>100</v>
      </c>
      <c r="U68">
        <v>1</v>
      </c>
      <c r="V68">
        <v>1</v>
      </c>
    </row>
    <row r="69" spans="1:22" x14ac:dyDescent="0.25">
      <c r="A69" s="1">
        <v>43861</v>
      </c>
      <c r="B69">
        <v>53</v>
      </c>
      <c r="C69">
        <v>5</v>
      </c>
      <c r="D69" s="1">
        <v>43831</v>
      </c>
      <c r="E69" s="1"/>
      <c r="F69">
        <v>100</v>
      </c>
      <c r="G69">
        <f>Table1[[#This Row],[outstanding_balance]]</f>
        <v>100</v>
      </c>
      <c r="H69">
        <v>0</v>
      </c>
      <c r="I69">
        <v>60</v>
      </c>
      <c r="J69">
        <v>12</v>
      </c>
      <c r="K69" t="s">
        <v>10</v>
      </c>
      <c r="L69">
        <v>12</v>
      </c>
      <c r="M69">
        <f>Table1[[#This Row],[spread]]</f>
        <v>0.05</v>
      </c>
      <c r="N69">
        <v>0.05</v>
      </c>
      <c r="O69" s="3">
        <v>1.5</v>
      </c>
      <c r="P69">
        <v>0</v>
      </c>
      <c r="Q69" s="2">
        <f t="shared" si="22"/>
        <v>1.8871233644010934</v>
      </c>
      <c r="R69" s="1">
        <f t="shared" si="23"/>
        <v>45688</v>
      </c>
      <c r="S69" s="4">
        <f>DATEDIF(Table1[[#This Row],[reporting_date]],Table1[[#This Row],[maturity_date]],"m")</f>
        <v>60</v>
      </c>
      <c r="T69" s="2">
        <f>IF(ISNA(Table1[[#This Row],[ltv]]),0,Table1[[#This Row],[outstanding_balance]]/Table1[[#This Row],[ltv]])</f>
        <v>66.666666666666671</v>
      </c>
      <c r="U69">
        <v>1</v>
      </c>
      <c r="V69">
        <v>1</v>
      </c>
    </row>
    <row r="70" spans="1:22" x14ac:dyDescent="0.25">
      <c r="A70" s="1">
        <v>43861</v>
      </c>
      <c r="B70">
        <v>54</v>
      </c>
      <c r="C70">
        <v>5</v>
      </c>
      <c r="D70" s="1">
        <v>43831</v>
      </c>
      <c r="E70" s="1"/>
      <c r="F70">
        <v>100</v>
      </c>
      <c r="G70">
        <f>Table1[[#This Row],[outstanding_balance]]</f>
        <v>100</v>
      </c>
      <c r="H70">
        <v>0</v>
      </c>
      <c r="I70">
        <v>60</v>
      </c>
      <c r="J70">
        <v>12</v>
      </c>
      <c r="K70" t="s">
        <v>10</v>
      </c>
      <c r="L70">
        <v>12</v>
      </c>
      <c r="M70">
        <f>Table1[[#This Row],[spread]]</f>
        <v>0.05</v>
      </c>
      <c r="N70">
        <v>0.05</v>
      </c>
      <c r="O70" s="3" t="e">
        <f>NA()</f>
        <v>#N/A</v>
      </c>
      <c r="P70">
        <v>0</v>
      </c>
      <c r="Q70" s="2">
        <f t="shared" si="22"/>
        <v>1.8871233644010934</v>
      </c>
      <c r="R70" s="1">
        <f t="shared" si="23"/>
        <v>45688</v>
      </c>
      <c r="S70" s="4">
        <f>DATEDIF(Table1[[#This Row],[reporting_date]],Table1[[#This Row],[maturity_date]],"m")</f>
        <v>60</v>
      </c>
      <c r="T70" s="2">
        <f>IF(ISNA(Table1[[#This Row],[ltv]]),0,Table1[[#This Row],[outstanding_balance]]/Table1[[#This Row],[ltv]])</f>
        <v>0</v>
      </c>
      <c r="U70">
        <v>2</v>
      </c>
      <c r="V70">
        <v>2</v>
      </c>
    </row>
    <row r="71" spans="1:22" x14ac:dyDescent="0.25">
      <c r="A71" s="1">
        <v>43861</v>
      </c>
      <c r="B71">
        <v>55</v>
      </c>
      <c r="C71">
        <v>5</v>
      </c>
      <c r="D71" s="1">
        <v>43831</v>
      </c>
      <c r="E71" s="1"/>
      <c r="F71">
        <v>100</v>
      </c>
      <c r="G71">
        <f>Table1[[#This Row],[outstanding_balance]]</f>
        <v>100</v>
      </c>
      <c r="H71">
        <v>0</v>
      </c>
      <c r="I71">
        <v>60</v>
      </c>
      <c r="J71">
        <v>12</v>
      </c>
      <c r="K71" t="s">
        <v>10</v>
      </c>
      <c r="L71">
        <v>12</v>
      </c>
      <c r="M71">
        <f>Table1[[#This Row],[spread]]</f>
        <v>0.05</v>
      </c>
      <c r="N71">
        <v>0.05</v>
      </c>
      <c r="O71" s="3" t="e">
        <f>NA()</f>
        <v>#N/A</v>
      </c>
      <c r="P71">
        <v>0</v>
      </c>
      <c r="Q71" s="2">
        <f t="shared" si="22"/>
        <v>1.8871233644010934</v>
      </c>
      <c r="R71" s="1">
        <f t="shared" si="23"/>
        <v>45688</v>
      </c>
      <c r="S71" s="4">
        <f>DATEDIF(Table1[[#This Row],[reporting_date]],Table1[[#This Row],[maturity_date]],"m")</f>
        <v>60</v>
      </c>
      <c r="T71" s="2">
        <f>IF(ISNA(Table1[[#This Row],[ltv]]),0,Table1[[#This Row],[outstanding_balance]]/Table1[[#This Row],[ltv]])</f>
        <v>0</v>
      </c>
      <c r="U71">
        <v>3</v>
      </c>
      <c r="V71">
        <v>3</v>
      </c>
    </row>
    <row r="72" spans="1:22" x14ac:dyDescent="0.25">
      <c r="A72" s="1">
        <v>43861</v>
      </c>
      <c r="B72">
        <v>56</v>
      </c>
      <c r="C72">
        <v>5</v>
      </c>
      <c r="D72" s="1">
        <v>43831</v>
      </c>
      <c r="E72" s="1"/>
      <c r="F72">
        <v>100</v>
      </c>
      <c r="G72">
        <f>Table1[[#This Row],[outstanding_balance]]</f>
        <v>100</v>
      </c>
      <c r="H72">
        <v>0</v>
      </c>
      <c r="I72">
        <v>60</v>
      </c>
      <c r="J72">
        <v>12</v>
      </c>
      <c r="K72" t="s">
        <v>10</v>
      </c>
      <c r="L72">
        <v>12</v>
      </c>
      <c r="M72">
        <f>Table1[[#This Row],[spread]]</f>
        <v>0.05</v>
      </c>
      <c r="N72">
        <v>0.05</v>
      </c>
      <c r="O72" s="3" t="e">
        <f>NA()</f>
        <v>#N/A</v>
      </c>
      <c r="P72">
        <v>0</v>
      </c>
      <c r="Q72" s="2">
        <f t="shared" si="22"/>
        <v>1.8871233644010934</v>
      </c>
      <c r="R72" s="1">
        <f t="shared" si="23"/>
        <v>45688</v>
      </c>
      <c r="S72" s="4">
        <f>DATEDIF(Table1[[#This Row],[reporting_date]],Table1[[#This Row],[maturity_date]],"m")</f>
        <v>60</v>
      </c>
      <c r="T72" s="2">
        <f>IF(ISNA(Table1[[#This Row],[ltv]]),0,Table1[[#This Row],[outstanding_balance]]/Table1[[#This Row],[ltv]])</f>
        <v>0</v>
      </c>
      <c r="U72">
        <v>4</v>
      </c>
      <c r="V72">
        <v>4</v>
      </c>
    </row>
    <row r="73" spans="1:22" x14ac:dyDescent="0.25">
      <c r="A73" s="1">
        <v>43861</v>
      </c>
      <c r="B73">
        <v>57</v>
      </c>
      <c r="C73">
        <v>5</v>
      </c>
      <c r="D73" s="1">
        <v>43831</v>
      </c>
      <c r="E73" s="1"/>
      <c r="F73">
        <v>100</v>
      </c>
      <c r="G73">
        <f>Table1[[#This Row],[outstanding_balance]]</f>
        <v>100</v>
      </c>
      <c r="H73">
        <v>0</v>
      </c>
      <c r="I73">
        <v>60</v>
      </c>
      <c r="J73">
        <v>12</v>
      </c>
      <c r="K73" t="s">
        <v>10</v>
      </c>
      <c r="L73">
        <v>12</v>
      </c>
      <c r="M73">
        <f>Table1[[#This Row],[spread]]</f>
        <v>0.05</v>
      </c>
      <c r="N73">
        <v>0.05</v>
      </c>
      <c r="O73" s="3" t="e">
        <f>NA()</f>
        <v>#N/A</v>
      </c>
      <c r="P73">
        <v>2</v>
      </c>
      <c r="Q73" s="2">
        <f t="shared" si="22"/>
        <v>1.8871233644010934</v>
      </c>
      <c r="R73" s="1">
        <f t="shared" si="23"/>
        <v>45688</v>
      </c>
      <c r="S73" s="4">
        <f>DATEDIF(Table1[[#This Row],[reporting_date]],Table1[[#This Row],[maturity_date]],"m")</f>
        <v>60</v>
      </c>
      <c r="T73" s="2">
        <f>IF(ISNA(Table1[[#This Row],[ltv]]),0,Table1[[#This Row],[outstanding_balance]]/Table1[[#This Row],[ltv]])</f>
        <v>0</v>
      </c>
      <c r="U73">
        <v>1</v>
      </c>
      <c r="V73">
        <v>2</v>
      </c>
    </row>
    <row r="74" spans="1:22" x14ac:dyDescent="0.25">
      <c r="A74" s="1">
        <v>43861</v>
      </c>
      <c r="B74">
        <v>58</v>
      </c>
      <c r="C74">
        <v>5</v>
      </c>
      <c r="D74" s="1">
        <v>43831</v>
      </c>
      <c r="E74" s="1"/>
      <c r="F74">
        <v>100</v>
      </c>
      <c r="G74">
        <f>Table1[[#This Row],[outstanding_balance]]</f>
        <v>100</v>
      </c>
      <c r="H74">
        <v>0</v>
      </c>
      <c r="I74">
        <v>60</v>
      </c>
      <c r="J74">
        <v>12</v>
      </c>
      <c r="K74" t="s">
        <v>10</v>
      </c>
      <c r="L74">
        <v>12</v>
      </c>
      <c r="M74">
        <f>Table1[[#This Row],[spread]]</f>
        <v>0.05</v>
      </c>
      <c r="N74">
        <v>0.05</v>
      </c>
      <c r="O74" s="3" t="e">
        <f>NA()</f>
        <v>#N/A</v>
      </c>
      <c r="P74">
        <v>2</v>
      </c>
      <c r="Q74" s="2">
        <f t="shared" si="22"/>
        <v>1.8871233644010934</v>
      </c>
      <c r="R74" s="1">
        <f t="shared" si="23"/>
        <v>45688</v>
      </c>
      <c r="S74" s="4">
        <f>DATEDIF(Table1[[#This Row],[reporting_date]],Table1[[#This Row],[maturity_date]],"m")</f>
        <v>60</v>
      </c>
      <c r="T74" s="2">
        <f>IF(ISNA(Table1[[#This Row],[ltv]]),0,Table1[[#This Row],[outstanding_balance]]/Table1[[#This Row],[ltv]])</f>
        <v>0</v>
      </c>
      <c r="U74">
        <v>1</v>
      </c>
      <c r="V74">
        <v>3</v>
      </c>
    </row>
    <row r="75" spans="1:22" x14ac:dyDescent="0.25">
      <c r="A75" s="1">
        <v>43861</v>
      </c>
      <c r="B75">
        <v>59</v>
      </c>
      <c r="C75">
        <v>5</v>
      </c>
      <c r="D75" s="1">
        <v>43831</v>
      </c>
      <c r="E75" s="1"/>
      <c r="F75">
        <v>100</v>
      </c>
      <c r="G75">
        <f>Table1[[#This Row],[outstanding_balance]]</f>
        <v>100</v>
      </c>
      <c r="H75">
        <v>0</v>
      </c>
      <c r="I75">
        <v>60</v>
      </c>
      <c r="J75">
        <v>12</v>
      </c>
      <c r="K75" t="s">
        <v>10</v>
      </c>
      <c r="L75">
        <v>12</v>
      </c>
      <c r="M75">
        <f>Table1[[#This Row],[spread]]</f>
        <v>0.05</v>
      </c>
      <c r="N75">
        <v>0.05</v>
      </c>
      <c r="O75" s="3" t="e">
        <f>NA()</f>
        <v>#N/A</v>
      </c>
      <c r="P75">
        <v>2</v>
      </c>
      <c r="Q75" s="2">
        <f t="shared" si="22"/>
        <v>1.8871233644010934</v>
      </c>
      <c r="R75" s="1">
        <f t="shared" si="23"/>
        <v>45688</v>
      </c>
      <c r="S75" s="4">
        <f>DATEDIF(Table1[[#This Row],[reporting_date]],Table1[[#This Row],[maturity_date]],"m")</f>
        <v>60</v>
      </c>
      <c r="T75" s="2">
        <f>IF(ISNA(Table1[[#This Row],[ltv]]),0,Table1[[#This Row],[outstanding_balance]]/Table1[[#This Row],[ltv]])</f>
        <v>0</v>
      </c>
      <c r="U75">
        <v>1</v>
      </c>
      <c r="V75">
        <v>4</v>
      </c>
    </row>
    <row r="76" spans="1:22" x14ac:dyDescent="0.25">
      <c r="A76" s="1">
        <v>43861</v>
      </c>
      <c r="B76">
        <v>60</v>
      </c>
      <c r="C76">
        <v>5</v>
      </c>
      <c r="D76" s="1">
        <v>43831</v>
      </c>
      <c r="E76" s="1"/>
      <c r="F76">
        <v>100</v>
      </c>
      <c r="G76">
        <f>Table1[[#This Row],[outstanding_balance]]</f>
        <v>100</v>
      </c>
      <c r="H76">
        <v>0</v>
      </c>
      <c r="I76">
        <v>60</v>
      </c>
      <c r="J76">
        <v>12</v>
      </c>
      <c r="K76" t="s">
        <v>10</v>
      </c>
      <c r="L76">
        <v>12</v>
      </c>
      <c r="M76">
        <f>Table1[[#This Row],[spread]]</f>
        <v>0.05</v>
      </c>
      <c r="N76">
        <v>0.05</v>
      </c>
      <c r="O76" s="3" t="e">
        <f>NA()</f>
        <v>#N/A</v>
      </c>
      <c r="P76">
        <v>2</v>
      </c>
      <c r="Q76" s="2">
        <f t="shared" ref="Q76" si="24">-PMT(N76/L76,DATEDIF(D76,R76,"y")*J76,F76,-H76,0)</f>
        <v>1.8871233644010934</v>
      </c>
      <c r="R76" s="1">
        <f t="shared" ref="R76" si="25">EOMONTH(D76,I76)</f>
        <v>45688</v>
      </c>
      <c r="S76" s="4">
        <f>DATEDIF(Table1[[#This Row],[reporting_date]],Table1[[#This Row],[maturity_date]],"m")</f>
        <v>60</v>
      </c>
      <c r="T76" s="2">
        <f>IF(ISNA(Table1[[#This Row],[ltv]]),0,Table1[[#This Row],[outstanding_balance]]/Table1[[#This Row],[ltv]])</f>
        <v>0</v>
      </c>
      <c r="U76">
        <v>1</v>
      </c>
      <c r="V76">
        <v>5</v>
      </c>
    </row>
    <row r="77" spans="1:22" x14ac:dyDescent="0.25">
      <c r="A77" s="1">
        <v>44227</v>
      </c>
      <c r="B77">
        <v>61</v>
      </c>
      <c r="C77">
        <v>1</v>
      </c>
      <c r="D77" s="1">
        <v>44197</v>
      </c>
      <c r="E77" s="1">
        <f>Table1[[#This Row],[origination_date]]</f>
        <v>44197</v>
      </c>
      <c r="F77">
        <v>100</v>
      </c>
      <c r="G77">
        <f>Table1[[#This Row],[outstanding_balance]]</f>
        <v>100</v>
      </c>
      <c r="H77">
        <v>0</v>
      </c>
      <c r="I77">
        <v>60</v>
      </c>
      <c r="J77">
        <v>12</v>
      </c>
      <c r="K77" t="s">
        <v>10</v>
      </c>
      <c r="L77">
        <v>12</v>
      </c>
      <c r="M77">
        <f>Table1[[#This Row],[spread]]</f>
        <v>0.05</v>
      </c>
      <c r="N77">
        <v>0.05</v>
      </c>
      <c r="O77" s="3" t="e">
        <f>NA()</f>
        <v>#N/A</v>
      </c>
      <c r="P77">
        <v>0</v>
      </c>
      <c r="Q77" s="2">
        <f t="shared" si="22"/>
        <v>1.8871233644010934</v>
      </c>
      <c r="R77" s="1">
        <f t="shared" si="23"/>
        <v>46053</v>
      </c>
      <c r="S77" s="4">
        <f>DATEDIF(Table1[[#This Row],[reporting_date]],Table1[[#This Row],[maturity_date]],"m")</f>
        <v>60</v>
      </c>
      <c r="T77" s="2">
        <f>IF(ISNA(Table1[[#This Row],[ltv]]),0,Table1[[#This Row],[outstanding_balance]]/Table1[[#This Row],[ltv]])</f>
        <v>0</v>
      </c>
      <c r="U77">
        <v>1</v>
      </c>
      <c r="V77">
        <v>1</v>
      </c>
    </row>
    <row r="78" spans="1:22" x14ac:dyDescent="0.25">
      <c r="A78" s="1">
        <v>44227</v>
      </c>
      <c r="B78">
        <v>62</v>
      </c>
      <c r="C78">
        <v>1</v>
      </c>
      <c r="D78" s="1">
        <v>44197</v>
      </c>
      <c r="E78" s="1">
        <f>EOMONTH(Table1[[#This Row],[origination_date]],3)</f>
        <v>44316</v>
      </c>
      <c r="F78">
        <v>100</v>
      </c>
      <c r="G78">
        <f>Table1[[#This Row],[outstanding_balance]]</f>
        <v>100</v>
      </c>
      <c r="H78">
        <v>100</v>
      </c>
      <c r="I78">
        <v>60</v>
      </c>
      <c r="J78">
        <v>12</v>
      </c>
      <c r="K78" t="s">
        <v>10</v>
      </c>
      <c r="L78">
        <v>12</v>
      </c>
      <c r="M78">
        <f>Table1[[#This Row],[spread]]</f>
        <v>0.05</v>
      </c>
      <c r="N78">
        <v>0.05</v>
      </c>
      <c r="O78" s="3" t="e">
        <f>NA()</f>
        <v>#N/A</v>
      </c>
      <c r="P78">
        <v>0</v>
      </c>
      <c r="Q78" s="2">
        <f t="shared" si="22"/>
        <v>0.41666666666666669</v>
      </c>
      <c r="R78" s="1">
        <f t="shared" si="23"/>
        <v>46053</v>
      </c>
      <c r="S78" s="4">
        <f>DATEDIF(Table1[[#This Row],[reporting_date]],Table1[[#This Row],[maturity_date]],"m")</f>
        <v>60</v>
      </c>
      <c r="T78" s="2">
        <f>IF(ISNA(Table1[[#This Row],[ltv]]),0,Table1[[#This Row],[outstanding_balance]]/Table1[[#This Row],[ltv]])</f>
        <v>0</v>
      </c>
      <c r="U78">
        <v>1</v>
      </c>
      <c r="V78">
        <v>1</v>
      </c>
    </row>
    <row r="79" spans="1:22" x14ac:dyDescent="0.25">
      <c r="A79" s="1">
        <v>44227</v>
      </c>
      <c r="B79">
        <v>63</v>
      </c>
      <c r="C79">
        <v>1</v>
      </c>
      <c r="D79" s="1">
        <v>44197</v>
      </c>
      <c r="E79" s="1"/>
      <c r="F79">
        <v>100</v>
      </c>
      <c r="G79">
        <f>Table1[[#This Row],[outstanding_balance]]</f>
        <v>100</v>
      </c>
      <c r="H79">
        <v>0</v>
      </c>
      <c r="I79">
        <v>12</v>
      </c>
      <c r="J79">
        <v>12</v>
      </c>
      <c r="K79" t="s">
        <v>10</v>
      </c>
      <c r="L79">
        <v>12</v>
      </c>
      <c r="M79">
        <f>Table1[[#This Row],[spread]]</f>
        <v>0.05</v>
      </c>
      <c r="N79">
        <v>0.05</v>
      </c>
      <c r="O79" s="3" t="e">
        <f>NA()</f>
        <v>#N/A</v>
      </c>
      <c r="P79">
        <v>0</v>
      </c>
      <c r="Q79" s="2">
        <f t="shared" si="22"/>
        <v>8.5607481788467137</v>
      </c>
      <c r="R79" s="1">
        <f t="shared" si="23"/>
        <v>44592</v>
      </c>
      <c r="S79" s="4">
        <f>DATEDIF(Table1[[#This Row],[reporting_date]],Table1[[#This Row],[maturity_date]],"m")</f>
        <v>12</v>
      </c>
      <c r="T79" s="2">
        <f>IF(ISNA(Table1[[#This Row],[ltv]]),0,Table1[[#This Row],[outstanding_balance]]/Table1[[#This Row],[ltv]])</f>
        <v>0</v>
      </c>
      <c r="U79">
        <v>1</v>
      </c>
      <c r="V79">
        <v>1</v>
      </c>
    </row>
    <row r="80" spans="1:22" x14ac:dyDescent="0.25">
      <c r="A80" s="1">
        <v>44227</v>
      </c>
      <c r="B80">
        <v>64</v>
      </c>
      <c r="C80">
        <v>1</v>
      </c>
      <c r="D80" s="1">
        <v>44197</v>
      </c>
      <c r="E80" s="1"/>
      <c r="F80">
        <v>100</v>
      </c>
      <c r="G80">
        <f>Table1[[#This Row],[outstanding_balance]]</f>
        <v>100</v>
      </c>
      <c r="H80">
        <v>0</v>
      </c>
      <c r="I80">
        <v>60</v>
      </c>
      <c r="J80">
        <v>4</v>
      </c>
      <c r="K80" t="s">
        <v>10</v>
      </c>
      <c r="L80">
        <v>12</v>
      </c>
      <c r="M80">
        <f>Table1[[#This Row],[spread]]</f>
        <v>0.05</v>
      </c>
      <c r="N80">
        <v>0.05</v>
      </c>
      <c r="O80" s="3" t="e">
        <f>NA()</f>
        <v>#N/A</v>
      </c>
      <c r="P80">
        <v>0</v>
      </c>
      <c r="Q80" s="2">
        <f t="shared" si="22"/>
        <v>5.2216299555219434</v>
      </c>
      <c r="R80" s="1">
        <f t="shared" si="23"/>
        <v>46053</v>
      </c>
      <c r="S80" s="4">
        <f>DATEDIF(Table1[[#This Row],[reporting_date]],Table1[[#This Row],[maturity_date]],"m")</f>
        <v>60</v>
      </c>
      <c r="T80" s="2">
        <f>IF(ISNA(Table1[[#This Row],[ltv]]),0,Table1[[#This Row],[outstanding_balance]]/Table1[[#This Row],[ltv]])</f>
        <v>0</v>
      </c>
      <c r="U80">
        <v>1</v>
      </c>
      <c r="V80">
        <v>1</v>
      </c>
    </row>
    <row r="81" spans="1:22" x14ac:dyDescent="0.25">
      <c r="A81" s="1">
        <v>44227</v>
      </c>
      <c r="B81">
        <v>65</v>
      </c>
      <c r="C81">
        <v>1</v>
      </c>
      <c r="D81" s="1">
        <v>44197</v>
      </c>
      <c r="E81" s="1"/>
      <c r="F81">
        <v>100</v>
      </c>
      <c r="G81">
        <f>Table1[[#This Row],[outstanding_balance]]</f>
        <v>100</v>
      </c>
      <c r="H81">
        <v>0</v>
      </c>
      <c r="I81">
        <v>60</v>
      </c>
      <c r="J81">
        <v>12</v>
      </c>
      <c r="K81" t="s">
        <v>19</v>
      </c>
      <c r="L81">
        <v>12</v>
      </c>
      <c r="M81">
        <f>Table1[[#This Row],[spread]]</f>
        <v>0.05</v>
      </c>
      <c r="N81">
        <v>0.05</v>
      </c>
      <c r="O81" s="3" t="e">
        <f>NA()</f>
        <v>#N/A</v>
      </c>
      <c r="P81">
        <v>0</v>
      </c>
      <c r="Q81" s="2">
        <f t="shared" si="22"/>
        <v>1.8871233644010934</v>
      </c>
      <c r="R81" s="1">
        <f t="shared" si="23"/>
        <v>46053</v>
      </c>
      <c r="S81" s="4">
        <f>DATEDIF(Table1[[#This Row],[reporting_date]],Table1[[#This Row],[maturity_date]],"m")</f>
        <v>60</v>
      </c>
      <c r="T81" s="2">
        <f>IF(ISNA(Table1[[#This Row],[ltv]]),0,Table1[[#This Row],[outstanding_balance]]/Table1[[#This Row],[ltv]])</f>
        <v>0</v>
      </c>
      <c r="U81">
        <v>1</v>
      </c>
      <c r="V81">
        <v>1</v>
      </c>
    </row>
    <row r="82" spans="1:22" x14ac:dyDescent="0.25">
      <c r="A82" s="1">
        <v>44227</v>
      </c>
      <c r="B82">
        <v>66</v>
      </c>
      <c r="C82">
        <v>1</v>
      </c>
      <c r="D82" s="1">
        <v>44197</v>
      </c>
      <c r="E82" s="1"/>
      <c r="F82">
        <v>100</v>
      </c>
      <c r="G82">
        <f>Table1[[#This Row],[outstanding_balance]]</f>
        <v>100</v>
      </c>
      <c r="H82">
        <v>0</v>
      </c>
      <c r="I82">
        <v>60</v>
      </c>
      <c r="J82">
        <v>12</v>
      </c>
      <c r="K82" t="s">
        <v>10</v>
      </c>
      <c r="L82">
        <v>12</v>
      </c>
      <c r="M82">
        <f>Table1[[#This Row],[spread]]</f>
        <v>0.05</v>
      </c>
      <c r="N82">
        <v>0.05</v>
      </c>
      <c r="O82" s="3">
        <v>0.7</v>
      </c>
      <c r="P82">
        <v>0</v>
      </c>
      <c r="Q82" s="2">
        <f t="shared" si="22"/>
        <v>1.8871233644010934</v>
      </c>
      <c r="R82" s="1">
        <f t="shared" si="23"/>
        <v>46053</v>
      </c>
      <c r="S82" s="4">
        <f>DATEDIF(Table1[[#This Row],[reporting_date]],Table1[[#This Row],[maturity_date]],"m")</f>
        <v>60</v>
      </c>
      <c r="T82" s="2">
        <f>IF(ISNA(Table1[[#This Row],[ltv]]),0,Table1[[#This Row],[outstanding_balance]]/Table1[[#This Row],[ltv]])</f>
        <v>142.85714285714286</v>
      </c>
      <c r="U82">
        <v>1</v>
      </c>
      <c r="V82">
        <v>1</v>
      </c>
    </row>
    <row r="83" spans="1:22" x14ac:dyDescent="0.25">
      <c r="A83" s="1">
        <v>44227</v>
      </c>
      <c r="B83">
        <v>67</v>
      </c>
      <c r="C83">
        <v>1</v>
      </c>
      <c r="D83" s="1">
        <v>44197</v>
      </c>
      <c r="E83" s="1"/>
      <c r="F83">
        <v>100</v>
      </c>
      <c r="G83">
        <f>Table1[[#This Row],[outstanding_balance]]</f>
        <v>100</v>
      </c>
      <c r="H83">
        <v>0</v>
      </c>
      <c r="I83">
        <v>60</v>
      </c>
      <c r="J83">
        <v>12</v>
      </c>
      <c r="K83" t="s">
        <v>10</v>
      </c>
      <c r="L83">
        <v>12</v>
      </c>
      <c r="M83">
        <f>Table1[[#This Row],[spread]]</f>
        <v>0.05</v>
      </c>
      <c r="N83">
        <v>0.05</v>
      </c>
      <c r="O83" s="3">
        <v>1</v>
      </c>
      <c r="P83">
        <v>0</v>
      </c>
      <c r="Q83" s="2">
        <f t="shared" si="22"/>
        <v>1.8871233644010934</v>
      </c>
      <c r="R83" s="1">
        <f t="shared" si="23"/>
        <v>46053</v>
      </c>
      <c r="S83" s="4">
        <f>DATEDIF(Table1[[#This Row],[reporting_date]],Table1[[#This Row],[maturity_date]],"m")</f>
        <v>60</v>
      </c>
      <c r="T83" s="2">
        <f>IF(ISNA(Table1[[#This Row],[ltv]]),0,Table1[[#This Row],[outstanding_balance]]/Table1[[#This Row],[ltv]])</f>
        <v>100</v>
      </c>
      <c r="U83">
        <v>1</v>
      </c>
      <c r="V83">
        <v>1</v>
      </c>
    </row>
    <row r="84" spans="1:22" x14ac:dyDescent="0.25">
      <c r="A84" s="1">
        <v>44227</v>
      </c>
      <c r="B84">
        <v>68</v>
      </c>
      <c r="C84">
        <v>1</v>
      </c>
      <c r="D84" s="1">
        <v>44197</v>
      </c>
      <c r="E84" s="1"/>
      <c r="F84">
        <v>100</v>
      </c>
      <c r="G84">
        <f>Table1[[#This Row],[outstanding_balance]]</f>
        <v>100</v>
      </c>
      <c r="H84">
        <v>0</v>
      </c>
      <c r="I84">
        <v>60</v>
      </c>
      <c r="J84">
        <v>12</v>
      </c>
      <c r="K84" t="s">
        <v>10</v>
      </c>
      <c r="L84">
        <v>12</v>
      </c>
      <c r="M84">
        <f>Table1[[#This Row],[spread]]</f>
        <v>0.05</v>
      </c>
      <c r="N84">
        <v>0.05</v>
      </c>
      <c r="O84" s="3">
        <v>1.5</v>
      </c>
      <c r="P84">
        <v>0</v>
      </c>
      <c r="Q84" s="2">
        <f t="shared" si="22"/>
        <v>1.8871233644010934</v>
      </c>
      <c r="R84" s="1">
        <f t="shared" si="23"/>
        <v>46053</v>
      </c>
      <c r="S84" s="4">
        <f>DATEDIF(Table1[[#This Row],[reporting_date]],Table1[[#This Row],[maturity_date]],"m")</f>
        <v>60</v>
      </c>
      <c r="T84" s="2">
        <f>IF(ISNA(Table1[[#This Row],[ltv]]),0,Table1[[#This Row],[outstanding_balance]]/Table1[[#This Row],[ltv]])</f>
        <v>66.666666666666671</v>
      </c>
      <c r="U84">
        <v>1</v>
      </c>
      <c r="V84">
        <v>1</v>
      </c>
    </row>
    <row r="85" spans="1:22" x14ac:dyDescent="0.25">
      <c r="A85" s="1">
        <v>44227</v>
      </c>
      <c r="B85">
        <v>69</v>
      </c>
      <c r="C85">
        <v>1</v>
      </c>
      <c r="D85" s="1">
        <v>44197</v>
      </c>
      <c r="E85" s="1"/>
      <c r="F85">
        <v>100</v>
      </c>
      <c r="G85">
        <f>Table1[[#This Row],[outstanding_balance]]</f>
        <v>100</v>
      </c>
      <c r="H85">
        <v>0</v>
      </c>
      <c r="I85">
        <v>60</v>
      </c>
      <c r="J85">
        <v>12</v>
      </c>
      <c r="K85" t="s">
        <v>10</v>
      </c>
      <c r="L85">
        <v>12</v>
      </c>
      <c r="M85">
        <f>Table1[[#This Row],[spread]]</f>
        <v>0.05</v>
      </c>
      <c r="N85">
        <v>0.05</v>
      </c>
      <c r="O85" s="3" t="e">
        <f>NA()</f>
        <v>#N/A</v>
      </c>
      <c r="P85">
        <v>0</v>
      </c>
      <c r="Q85" s="2">
        <f t="shared" si="22"/>
        <v>1.8871233644010934</v>
      </c>
      <c r="R85" s="1">
        <f t="shared" si="23"/>
        <v>46053</v>
      </c>
      <c r="S85" s="4">
        <f>DATEDIF(Table1[[#This Row],[reporting_date]],Table1[[#This Row],[maturity_date]],"m")</f>
        <v>60</v>
      </c>
      <c r="T85" s="2">
        <f>IF(ISNA(Table1[[#This Row],[ltv]]),0,Table1[[#This Row],[outstanding_balance]]/Table1[[#This Row],[ltv]])</f>
        <v>0</v>
      </c>
      <c r="U85">
        <v>2</v>
      </c>
      <c r="V85">
        <v>2</v>
      </c>
    </row>
    <row r="86" spans="1:22" x14ac:dyDescent="0.25">
      <c r="A86" s="1">
        <v>44227</v>
      </c>
      <c r="B86">
        <v>70</v>
      </c>
      <c r="C86">
        <v>1</v>
      </c>
      <c r="D86" s="1">
        <v>44197</v>
      </c>
      <c r="E86" s="1"/>
      <c r="F86">
        <v>100</v>
      </c>
      <c r="G86">
        <f>Table1[[#This Row],[outstanding_balance]]</f>
        <v>100</v>
      </c>
      <c r="H86">
        <v>0</v>
      </c>
      <c r="I86">
        <v>60</v>
      </c>
      <c r="J86">
        <v>12</v>
      </c>
      <c r="K86" t="s">
        <v>10</v>
      </c>
      <c r="L86">
        <v>12</v>
      </c>
      <c r="M86">
        <f>Table1[[#This Row],[spread]]</f>
        <v>0.05</v>
      </c>
      <c r="N86">
        <v>0.05</v>
      </c>
      <c r="O86" s="3" t="e">
        <f>NA()</f>
        <v>#N/A</v>
      </c>
      <c r="P86">
        <v>0</v>
      </c>
      <c r="Q86" s="2">
        <f t="shared" si="22"/>
        <v>1.8871233644010934</v>
      </c>
      <c r="R86" s="1">
        <f t="shared" si="23"/>
        <v>46053</v>
      </c>
      <c r="S86" s="4">
        <f>DATEDIF(Table1[[#This Row],[reporting_date]],Table1[[#This Row],[maturity_date]],"m")</f>
        <v>60</v>
      </c>
      <c r="T86" s="2">
        <f>IF(ISNA(Table1[[#This Row],[ltv]]),0,Table1[[#This Row],[outstanding_balance]]/Table1[[#This Row],[ltv]])</f>
        <v>0</v>
      </c>
      <c r="U86">
        <v>3</v>
      </c>
      <c r="V86">
        <v>3</v>
      </c>
    </row>
    <row r="87" spans="1:22" x14ac:dyDescent="0.25">
      <c r="A87" s="1">
        <v>44227</v>
      </c>
      <c r="B87">
        <v>71</v>
      </c>
      <c r="C87">
        <v>1</v>
      </c>
      <c r="D87" s="1">
        <v>44197</v>
      </c>
      <c r="E87" s="1"/>
      <c r="F87">
        <v>100</v>
      </c>
      <c r="G87">
        <f>Table1[[#This Row],[outstanding_balance]]</f>
        <v>100</v>
      </c>
      <c r="H87">
        <v>0</v>
      </c>
      <c r="I87">
        <v>60</v>
      </c>
      <c r="J87">
        <v>12</v>
      </c>
      <c r="K87" t="s">
        <v>10</v>
      </c>
      <c r="L87">
        <v>12</v>
      </c>
      <c r="M87">
        <f>Table1[[#This Row],[spread]]</f>
        <v>0.05</v>
      </c>
      <c r="N87">
        <v>0.05</v>
      </c>
      <c r="O87" s="3" t="e">
        <f>NA()</f>
        <v>#N/A</v>
      </c>
      <c r="P87">
        <v>0</v>
      </c>
      <c r="Q87" s="2">
        <f t="shared" si="22"/>
        <v>1.8871233644010934</v>
      </c>
      <c r="R87" s="1">
        <f t="shared" si="23"/>
        <v>46053</v>
      </c>
      <c r="S87" s="4">
        <f>DATEDIF(Table1[[#This Row],[reporting_date]],Table1[[#This Row],[maturity_date]],"m")</f>
        <v>60</v>
      </c>
      <c r="T87" s="2">
        <f>IF(ISNA(Table1[[#This Row],[ltv]]),0,Table1[[#This Row],[outstanding_balance]]/Table1[[#This Row],[ltv]])</f>
        <v>0</v>
      </c>
      <c r="U87">
        <v>4</v>
      </c>
      <c r="V87">
        <v>4</v>
      </c>
    </row>
    <row r="88" spans="1:22" x14ac:dyDescent="0.25">
      <c r="A88" s="1">
        <v>44227</v>
      </c>
      <c r="B88">
        <v>72</v>
      </c>
      <c r="C88">
        <v>1</v>
      </c>
      <c r="D88" s="1">
        <v>44197</v>
      </c>
      <c r="E88" s="1"/>
      <c r="F88">
        <v>100</v>
      </c>
      <c r="G88">
        <f>Table1[[#This Row],[outstanding_balance]]</f>
        <v>100</v>
      </c>
      <c r="H88">
        <v>0</v>
      </c>
      <c r="I88">
        <v>60</v>
      </c>
      <c r="J88">
        <v>12</v>
      </c>
      <c r="K88" t="s">
        <v>10</v>
      </c>
      <c r="L88">
        <v>12</v>
      </c>
      <c r="M88">
        <f>Table1[[#This Row],[spread]]</f>
        <v>0.05</v>
      </c>
      <c r="N88">
        <v>0.05</v>
      </c>
      <c r="O88" s="3" t="e">
        <f>NA()</f>
        <v>#N/A</v>
      </c>
      <c r="P88">
        <v>2</v>
      </c>
      <c r="Q88" s="2">
        <f t="shared" si="22"/>
        <v>1.8871233644010934</v>
      </c>
      <c r="R88" s="1">
        <f t="shared" si="23"/>
        <v>46053</v>
      </c>
      <c r="S88" s="4">
        <f>DATEDIF(Table1[[#This Row],[reporting_date]],Table1[[#This Row],[maturity_date]],"m")</f>
        <v>60</v>
      </c>
      <c r="T88" s="2">
        <f>IF(ISNA(Table1[[#This Row],[ltv]]),0,Table1[[#This Row],[outstanding_balance]]/Table1[[#This Row],[ltv]])</f>
        <v>0</v>
      </c>
      <c r="U88">
        <v>1</v>
      </c>
      <c r="V88">
        <v>2</v>
      </c>
    </row>
    <row r="89" spans="1:22" x14ac:dyDescent="0.25">
      <c r="A89" s="1">
        <v>44227</v>
      </c>
      <c r="B89">
        <v>73</v>
      </c>
      <c r="C89">
        <v>1</v>
      </c>
      <c r="D89" s="1">
        <v>44197</v>
      </c>
      <c r="E89" s="1"/>
      <c r="F89">
        <v>100</v>
      </c>
      <c r="G89">
        <f>Table1[[#This Row],[outstanding_balance]]</f>
        <v>100</v>
      </c>
      <c r="H89">
        <v>0</v>
      </c>
      <c r="I89">
        <v>60</v>
      </c>
      <c r="J89">
        <v>12</v>
      </c>
      <c r="K89" t="s">
        <v>10</v>
      </c>
      <c r="L89">
        <v>12</v>
      </c>
      <c r="M89">
        <f>Table1[[#This Row],[spread]]</f>
        <v>0.05</v>
      </c>
      <c r="N89">
        <v>0.05</v>
      </c>
      <c r="O89" s="3" t="e">
        <f>NA()</f>
        <v>#N/A</v>
      </c>
      <c r="P89">
        <v>2</v>
      </c>
      <c r="Q89" s="2">
        <f t="shared" si="22"/>
        <v>1.8871233644010934</v>
      </c>
      <c r="R89" s="1">
        <f t="shared" si="23"/>
        <v>46053</v>
      </c>
      <c r="S89" s="4">
        <f>DATEDIF(Table1[[#This Row],[reporting_date]],Table1[[#This Row],[maturity_date]],"m")</f>
        <v>60</v>
      </c>
      <c r="T89" s="2">
        <f>IF(ISNA(Table1[[#This Row],[ltv]]),0,Table1[[#This Row],[outstanding_balance]]/Table1[[#This Row],[ltv]])</f>
        <v>0</v>
      </c>
      <c r="U89">
        <v>1</v>
      </c>
      <c r="V89">
        <v>3</v>
      </c>
    </row>
    <row r="90" spans="1:22" x14ac:dyDescent="0.25">
      <c r="A90" s="1">
        <v>44227</v>
      </c>
      <c r="B90">
        <v>74</v>
      </c>
      <c r="C90">
        <v>1</v>
      </c>
      <c r="D90" s="1">
        <v>44197</v>
      </c>
      <c r="E90" s="1"/>
      <c r="F90">
        <v>100</v>
      </c>
      <c r="G90">
        <f>Table1[[#This Row],[outstanding_balance]]</f>
        <v>100</v>
      </c>
      <c r="H90">
        <v>0</v>
      </c>
      <c r="I90">
        <v>60</v>
      </c>
      <c r="J90">
        <v>12</v>
      </c>
      <c r="K90" t="s">
        <v>10</v>
      </c>
      <c r="L90">
        <v>12</v>
      </c>
      <c r="M90">
        <f>Table1[[#This Row],[spread]]</f>
        <v>0.05</v>
      </c>
      <c r="N90">
        <v>0.05</v>
      </c>
      <c r="O90" s="3" t="e">
        <f>NA()</f>
        <v>#N/A</v>
      </c>
      <c r="P90">
        <v>2</v>
      </c>
      <c r="Q90" s="2">
        <f t="shared" si="22"/>
        <v>1.8871233644010934</v>
      </c>
      <c r="R90" s="1">
        <f t="shared" si="23"/>
        <v>46053</v>
      </c>
      <c r="S90" s="4">
        <f>DATEDIF(Table1[[#This Row],[reporting_date]],Table1[[#This Row],[maturity_date]],"m")</f>
        <v>60</v>
      </c>
      <c r="T90" s="2">
        <f>IF(ISNA(Table1[[#This Row],[ltv]]),0,Table1[[#This Row],[outstanding_balance]]/Table1[[#This Row],[ltv]])</f>
        <v>0</v>
      </c>
      <c r="U90">
        <v>1</v>
      </c>
      <c r="V90">
        <v>4</v>
      </c>
    </row>
    <row r="91" spans="1:22" x14ac:dyDescent="0.25">
      <c r="A91" s="1">
        <v>44227</v>
      </c>
      <c r="B91">
        <v>75</v>
      </c>
      <c r="C91">
        <v>1</v>
      </c>
      <c r="D91" s="1">
        <v>44197</v>
      </c>
      <c r="E91" s="1"/>
      <c r="F91">
        <v>100</v>
      </c>
      <c r="G91">
        <f>Table1[[#This Row],[outstanding_balance]]</f>
        <v>100</v>
      </c>
      <c r="H91">
        <v>0</v>
      </c>
      <c r="I91">
        <v>60</v>
      </c>
      <c r="J91">
        <v>12</v>
      </c>
      <c r="K91" t="s">
        <v>10</v>
      </c>
      <c r="L91">
        <v>12</v>
      </c>
      <c r="M91">
        <f>Table1[[#This Row],[spread]]</f>
        <v>0.05</v>
      </c>
      <c r="N91">
        <v>0.05</v>
      </c>
      <c r="O91" s="3" t="e">
        <f>NA()</f>
        <v>#N/A</v>
      </c>
      <c r="P91">
        <v>2</v>
      </c>
      <c r="Q91" s="2">
        <f t="shared" si="22"/>
        <v>1.8871233644010934</v>
      </c>
      <c r="R91" s="1">
        <f t="shared" si="23"/>
        <v>46053</v>
      </c>
      <c r="S91" s="4">
        <f>DATEDIF(Table1[[#This Row],[reporting_date]],Table1[[#This Row],[maturity_date]],"m")</f>
        <v>60</v>
      </c>
      <c r="T91" s="2">
        <f>IF(ISNA(Table1[[#This Row],[ltv]]),0,Table1[[#This Row],[outstanding_balance]]/Table1[[#This Row],[ltv]])</f>
        <v>0</v>
      </c>
      <c r="U91">
        <v>1</v>
      </c>
      <c r="V91">
        <v>5</v>
      </c>
    </row>
    <row r="92" spans="1:22" x14ac:dyDescent="0.25">
      <c r="A92" s="1">
        <v>44227</v>
      </c>
      <c r="B92">
        <v>76</v>
      </c>
      <c r="C92">
        <v>2</v>
      </c>
      <c r="D92" s="1">
        <v>44197</v>
      </c>
      <c r="E92" s="1">
        <f>Table1[[#This Row],[origination_date]]</f>
        <v>44197</v>
      </c>
      <c r="F92">
        <v>100</v>
      </c>
      <c r="G92">
        <f>Table1[[#This Row],[outstanding_balance]]</f>
        <v>100</v>
      </c>
      <c r="H92">
        <v>0</v>
      </c>
      <c r="I92">
        <v>60</v>
      </c>
      <c r="J92">
        <v>12</v>
      </c>
      <c r="K92" t="s">
        <v>10</v>
      </c>
      <c r="L92">
        <v>12</v>
      </c>
      <c r="M92">
        <f>Table1[[#This Row],[spread]]</f>
        <v>0.05</v>
      </c>
      <c r="N92">
        <v>0.05</v>
      </c>
      <c r="O92" s="3" t="e">
        <f>NA()</f>
        <v>#N/A</v>
      </c>
      <c r="P92">
        <v>0</v>
      </c>
      <c r="Q92" s="2">
        <f t="shared" si="22"/>
        <v>1.8871233644010934</v>
      </c>
      <c r="R92" s="1">
        <f t="shared" si="23"/>
        <v>46053</v>
      </c>
      <c r="S92" s="4">
        <f>DATEDIF(Table1[[#This Row],[reporting_date]],Table1[[#This Row],[maturity_date]],"m")</f>
        <v>60</v>
      </c>
      <c r="T92" s="2">
        <f>IF(ISNA(Table1[[#This Row],[ltv]]),0,Table1[[#This Row],[outstanding_balance]]/Table1[[#This Row],[ltv]])</f>
        <v>0</v>
      </c>
      <c r="U92">
        <v>1</v>
      </c>
      <c r="V92">
        <v>1</v>
      </c>
    </row>
    <row r="93" spans="1:22" x14ac:dyDescent="0.25">
      <c r="A93" s="1">
        <v>44227</v>
      </c>
      <c r="B93">
        <v>77</v>
      </c>
      <c r="C93">
        <v>2</v>
      </c>
      <c r="D93" s="1">
        <v>44197</v>
      </c>
      <c r="E93" s="1">
        <f>EOMONTH(Table1[[#This Row],[origination_date]],3)</f>
        <v>44316</v>
      </c>
      <c r="F93">
        <v>100</v>
      </c>
      <c r="G93">
        <f>Table1[[#This Row],[outstanding_balance]]</f>
        <v>100</v>
      </c>
      <c r="H93">
        <v>100</v>
      </c>
      <c r="I93">
        <v>60</v>
      </c>
      <c r="J93">
        <v>12</v>
      </c>
      <c r="K93" t="s">
        <v>10</v>
      </c>
      <c r="L93">
        <v>12</v>
      </c>
      <c r="M93">
        <f>Table1[[#This Row],[spread]]</f>
        <v>0.05</v>
      </c>
      <c r="N93">
        <v>0.05</v>
      </c>
      <c r="O93" s="3" t="e">
        <f>NA()</f>
        <v>#N/A</v>
      </c>
      <c r="P93">
        <v>0</v>
      </c>
      <c r="Q93" s="2">
        <f t="shared" si="22"/>
        <v>0.41666666666666669</v>
      </c>
      <c r="R93" s="1">
        <f t="shared" si="23"/>
        <v>46053</v>
      </c>
      <c r="S93" s="4">
        <f>DATEDIF(Table1[[#This Row],[reporting_date]],Table1[[#This Row],[maturity_date]],"m")</f>
        <v>60</v>
      </c>
      <c r="T93" s="2">
        <f>IF(ISNA(Table1[[#This Row],[ltv]]),0,Table1[[#This Row],[outstanding_balance]]/Table1[[#This Row],[ltv]])</f>
        <v>0</v>
      </c>
      <c r="U93">
        <v>1</v>
      </c>
      <c r="V93">
        <v>1</v>
      </c>
    </row>
    <row r="94" spans="1:22" x14ac:dyDescent="0.25">
      <c r="A94" s="1">
        <v>44227</v>
      </c>
      <c r="B94">
        <v>78</v>
      </c>
      <c r="C94">
        <v>2</v>
      </c>
      <c r="D94" s="1">
        <v>44197</v>
      </c>
      <c r="E94" s="1"/>
      <c r="F94">
        <v>100</v>
      </c>
      <c r="G94">
        <f>Table1[[#This Row],[outstanding_balance]]</f>
        <v>100</v>
      </c>
      <c r="H94">
        <v>0</v>
      </c>
      <c r="I94">
        <v>12</v>
      </c>
      <c r="J94">
        <v>12</v>
      </c>
      <c r="K94" t="s">
        <v>10</v>
      </c>
      <c r="L94">
        <v>12</v>
      </c>
      <c r="M94">
        <f>Table1[[#This Row],[spread]]</f>
        <v>0.05</v>
      </c>
      <c r="N94">
        <v>0.05</v>
      </c>
      <c r="O94" s="3" t="e">
        <f>NA()</f>
        <v>#N/A</v>
      </c>
      <c r="P94">
        <v>0</v>
      </c>
      <c r="Q94" s="2">
        <f t="shared" si="22"/>
        <v>8.5607481788467137</v>
      </c>
      <c r="R94" s="1">
        <f t="shared" si="23"/>
        <v>44592</v>
      </c>
      <c r="S94" s="4">
        <f>DATEDIF(Table1[[#This Row],[reporting_date]],Table1[[#This Row],[maturity_date]],"m")</f>
        <v>12</v>
      </c>
      <c r="T94" s="2">
        <f>IF(ISNA(Table1[[#This Row],[ltv]]),0,Table1[[#This Row],[outstanding_balance]]/Table1[[#This Row],[ltv]])</f>
        <v>0</v>
      </c>
      <c r="U94">
        <v>1</v>
      </c>
      <c r="V94">
        <v>1</v>
      </c>
    </row>
    <row r="95" spans="1:22" x14ac:dyDescent="0.25">
      <c r="A95" s="1">
        <v>44227</v>
      </c>
      <c r="B95">
        <v>79</v>
      </c>
      <c r="C95">
        <v>2</v>
      </c>
      <c r="D95" s="1">
        <v>44197</v>
      </c>
      <c r="E95" s="1"/>
      <c r="F95">
        <v>100</v>
      </c>
      <c r="G95">
        <f>Table1[[#This Row],[outstanding_balance]]</f>
        <v>100</v>
      </c>
      <c r="H95">
        <v>0</v>
      </c>
      <c r="I95">
        <v>60</v>
      </c>
      <c r="J95">
        <v>4</v>
      </c>
      <c r="K95" t="s">
        <v>10</v>
      </c>
      <c r="L95">
        <v>12</v>
      </c>
      <c r="M95">
        <f>Table1[[#This Row],[spread]]</f>
        <v>0.05</v>
      </c>
      <c r="N95">
        <v>0.05</v>
      </c>
      <c r="O95" s="3" t="e">
        <f>NA()</f>
        <v>#N/A</v>
      </c>
      <c r="P95">
        <v>0</v>
      </c>
      <c r="Q95" s="2">
        <f t="shared" si="22"/>
        <v>5.2216299555219434</v>
      </c>
      <c r="R95" s="1">
        <f t="shared" si="23"/>
        <v>46053</v>
      </c>
      <c r="S95" s="4">
        <f>DATEDIF(Table1[[#This Row],[reporting_date]],Table1[[#This Row],[maturity_date]],"m")</f>
        <v>60</v>
      </c>
      <c r="T95" s="2">
        <f>IF(ISNA(Table1[[#This Row],[ltv]]),0,Table1[[#This Row],[outstanding_balance]]/Table1[[#This Row],[ltv]])</f>
        <v>0</v>
      </c>
      <c r="U95">
        <v>1</v>
      </c>
      <c r="V95">
        <v>1</v>
      </c>
    </row>
    <row r="96" spans="1:22" x14ac:dyDescent="0.25">
      <c r="A96" s="1">
        <v>44227</v>
      </c>
      <c r="B96">
        <v>80</v>
      </c>
      <c r="C96">
        <v>2</v>
      </c>
      <c r="D96" s="1">
        <v>44197</v>
      </c>
      <c r="E96" s="1"/>
      <c r="F96">
        <v>100</v>
      </c>
      <c r="G96">
        <f>Table1[[#This Row],[outstanding_balance]]</f>
        <v>100</v>
      </c>
      <c r="H96">
        <v>0</v>
      </c>
      <c r="I96">
        <v>60</v>
      </c>
      <c r="J96">
        <v>12</v>
      </c>
      <c r="K96" t="s">
        <v>19</v>
      </c>
      <c r="L96">
        <v>12</v>
      </c>
      <c r="M96">
        <f>Table1[[#This Row],[spread]]</f>
        <v>0.05</v>
      </c>
      <c r="N96">
        <v>0.05</v>
      </c>
      <c r="O96" s="3" t="e">
        <f>NA()</f>
        <v>#N/A</v>
      </c>
      <c r="P96">
        <v>0</v>
      </c>
      <c r="Q96" s="2">
        <f t="shared" si="22"/>
        <v>1.8871233644010934</v>
      </c>
      <c r="R96" s="1">
        <f t="shared" si="23"/>
        <v>46053</v>
      </c>
      <c r="S96" s="4">
        <f>DATEDIF(Table1[[#This Row],[reporting_date]],Table1[[#This Row],[maturity_date]],"m")</f>
        <v>60</v>
      </c>
      <c r="T96" s="2">
        <f>IF(ISNA(Table1[[#This Row],[ltv]]),0,Table1[[#This Row],[outstanding_balance]]/Table1[[#This Row],[ltv]])</f>
        <v>0</v>
      </c>
      <c r="U96">
        <v>1</v>
      </c>
      <c r="V96">
        <v>1</v>
      </c>
    </row>
    <row r="97" spans="1:22" x14ac:dyDescent="0.25">
      <c r="A97" s="1">
        <v>44227</v>
      </c>
      <c r="B97">
        <v>81</v>
      </c>
      <c r="C97">
        <v>2</v>
      </c>
      <c r="D97" s="1">
        <v>44197</v>
      </c>
      <c r="E97" s="1"/>
      <c r="F97">
        <v>100</v>
      </c>
      <c r="G97">
        <f>Table1[[#This Row],[outstanding_balance]]</f>
        <v>100</v>
      </c>
      <c r="H97">
        <v>0</v>
      </c>
      <c r="I97">
        <v>60</v>
      </c>
      <c r="J97">
        <v>12</v>
      </c>
      <c r="K97" t="s">
        <v>10</v>
      </c>
      <c r="L97">
        <v>12</v>
      </c>
      <c r="M97">
        <f>Table1[[#This Row],[spread]]</f>
        <v>0.05</v>
      </c>
      <c r="N97">
        <v>0.05</v>
      </c>
      <c r="O97" s="3">
        <v>0.7</v>
      </c>
      <c r="P97">
        <v>0</v>
      </c>
      <c r="Q97" s="2">
        <f t="shared" si="22"/>
        <v>1.8871233644010934</v>
      </c>
      <c r="R97" s="1">
        <f t="shared" si="23"/>
        <v>46053</v>
      </c>
      <c r="S97" s="4">
        <f>DATEDIF(Table1[[#This Row],[reporting_date]],Table1[[#This Row],[maturity_date]],"m")</f>
        <v>60</v>
      </c>
      <c r="T97" s="2">
        <f>IF(ISNA(Table1[[#This Row],[ltv]]),0,Table1[[#This Row],[outstanding_balance]]/Table1[[#This Row],[ltv]])</f>
        <v>142.85714285714286</v>
      </c>
      <c r="U97">
        <v>1</v>
      </c>
      <c r="V97">
        <v>1</v>
      </c>
    </row>
    <row r="98" spans="1:22" x14ac:dyDescent="0.25">
      <c r="A98" s="1">
        <v>44227</v>
      </c>
      <c r="B98">
        <v>82</v>
      </c>
      <c r="C98">
        <v>2</v>
      </c>
      <c r="D98" s="1">
        <v>44197</v>
      </c>
      <c r="E98" s="1"/>
      <c r="F98">
        <v>100</v>
      </c>
      <c r="G98">
        <f>Table1[[#This Row],[outstanding_balance]]</f>
        <v>100</v>
      </c>
      <c r="H98">
        <v>0</v>
      </c>
      <c r="I98">
        <v>60</v>
      </c>
      <c r="J98">
        <v>12</v>
      </c>
      <c r="K98" t="s">
        <v>10</v>
      </c>
      <c r="L98">
        <v>12</v>
      </c>
      <c r="M98">
        <f>Table1[[#This Row],[spread]]</f>
        <v>0.05</v>
      </c>
      <c r="N98">
        <v>0.05</v>
      </c>
      <c r="O98" s="3">
        <v>1</v>
      </c>
      <c r="P98">
        <v>0</v>
      </c>
      <c r="Q98" s="2">
        <f t="shared" si="22"/>
        <v>1.8871233644010934</v>
      </c>
      <c r="R98" s="1">
        <f t="shared" si="23"/>
        <v>46053</v>
      </c>
      <c r="S98" s="4">
        <f>DATEDIF(Table1[[#This Row],[reporting_date]],Table1[[#This Row],[maturity_date]],"m")</f>
        <v>60</v>
      </c>
      <c r="T98" s="2">
        <f>IF(ISNA(Table1[[#This Row],[ltv]]),0,Table1[[#This Row],[outstanding_balance]]/Table1[[#This Row],[ltv]])</f>
        <v>100</v>
      </c>
      <c r="U98">
        <v>1</v>
      </c>
      <c r="V98">
        <v>1</v>
      </c>
    </row>
    <row r="99" spans="1:22" x14ac:dyDescent="0.25">
      <c r="A99" s="1">
        <v>44227</v>
      </c>
      <c r="B99">
        <v>83</v>
      </c>
      <c r="C99">
        <v>2</v>
      </c>
      <c r="D99" s="1">
        <v>44197</v>
      </c>
      <c r="E99" s="1"/>
      <c r="F99">
        <v>100</v>
      </c>
      <c r="G99">
        <f>Table1[[#This Row],[outstanding_balance]]</f>
        <v>100</v>
      </c>
      <c r="H99">
        <v>0</v>
      </c>
      <c r="I99">
        <v>60</v>
      </c>
      <c r="J99">
        <v>12</v>
      </c>
      <c r="K99" t="s">
        <v>10</v>
      </c>
      <c r="L99">
        <v>12</v>
      </c>
      <c r="M99">
        <f>Table1[[#This Row],[spread]]</f>
        <v>0.05</v>
      </c>
      <c r="N99">
        <v>0.05</v>
      </c>
      <c r="O99" s="3">
        <v>1.5</v>
      </c>
      <c r="P99">
        <v>0</v>
      </c>
      <c r="Q99" s="2">
        <f t="shared" si="22"/>
        <v>1.8871233644010934</v>
      </c>
      <c r="R99" s="1">
        <f t="shared" si="23"/>
        <v>46053</v>
      </c>
      <c r="S99" s="4">
        <f>DATEDIF(Table1[[#This Row],[reporting_date]],Table1[[#This Row],[maturity_date]],"m")</f>
        <v>60</v>
      </c>
      <c r="T99" s="2">
        <f>IF(ISNA(Table1[[#This Row],[ltv]]),0,Table1[[#This Row],[outstanding_balance]]/Table1[[#This Row],[ltv]])</f>
        <v>66.666666666666671</v>
      </c>
      <c r="U99">
        <v>1</v>
      </c>
      <c r="V99">
        <v>1</v>
      </c>
    </row>
    <row r="100" spans="1:22" x14ac:dyDescent="0.25">
      <c r="A100" s="1">
        <v>44227</v>
      </c>
      <c r="B100">
        <v>84</v>
      </c>
      <c r="C100">
        <v>2</v>
      </c>
      <c r="D100" s="1">
        <v>44197</v>
      </c>
      <c r="E100" s="1"/>
      <c r="F100">
        <v>100</v>
      </c>
      <c r="G100">
        <f>Table1[[#This Row],[outstanding_balance]]</f>
        <v>100</v>
      </c>
      <c r="H100">
        <v>0</v>
      </c>
      <c r="I100">
        <v>60</v>
      </c>
      <c r="J100">
        <v>12</v>
      </c>
      <c r="K100" t="s">
        <v>10</v>
      </c>
      <c r="L100">
        <v>12</v>
      </c>
      <c r="M100">
        <f>Table1[[#This Row],[spread]]</f>
        <v>0.05</v>
      </c>
      <c r="N100">
        <v>0.05</v>
      </c>
      <c r="O100" s="3" t="e">
        <f>NA()</f>
        <v>#N/A</v>
      </c>
      <c r="P100">
        <v>0</v>
      </c>
      <c r="Q100" s="2">
        <f t="shared" si="22"/>
        <v>1.8871233644010934</v>
      </c>
      <c r="R100" s="1">
        <f t="shared" si="23"/>
        <v>46053</v>
      </c>
      <c r="S100" s="4">
        <f>DATEDIF(Table1[[#This Row],[reporting_date]],Table1[[#This Row],[maturity_date]],"m")</f>
        <v>60</v>
      </c>
      <c r="T100" s="2">
        <f>IF(ISNA(Table1[[#This Row],[ltv]]),0,Table1[[#This Row],[outstanding_balance]]/Table1[[#This Row],[ltv]])</f>
        <v>0</v>
      </c>
      <c r="U100">
        <v>2</v>
      </c>
      <c r="V100">
        <v>2</v>
      </c>
    </row>
    <row r="101" spans="1:22" x14ac:dyDescent="0.25">
      <c r="A101" s="1">
        <v>44227</v>
      </c>
      <c r="B101">
        <v>85</v>
      </c>
      <c r="C101">
        <v>2</v>
      </c>
      <c r="D101" s="1">
        <v>44197</v>
      </c>
      <c r="E101" s="1"/>
      <c r="F101">
        <v>100</v>
      </c>
      <c r="G101">
        <f>Table1[[#This Row],[outstanding_balance]]</f>
        <v>100</v>
      </c>
      <c r="H101">
        <v>0</v>
      </c>
      <c r="I101">
        <v>60</v>
      </c>
      <c r="J101">
        <v>12</v>
      </c>
      <c r="K101" t="s">
        <v>10</v>
      </c>
      <c r="L101">
        <v>12</v>
      </c>
      <c r="M101">
        <f>Table1[[#This Row],[spread]]</f>
        <v>0.05</v>
      </c>
      <c r="N101">
        <v>0.05</v>
      </c>
      <c r="O101" s="3" t="e">
        <f>NA()</f>
        <v>#N/A</v>
      </c>
      <c r="P101">
        <v>0</v>
      </c>
      <c r="Q101" s="2">
        <f t="shared" si="22"/>
        <v>1.8871233644010934</v>
      </c>
      <c r="R101" s="1">
        <f t="shared" si="23"/>
        <v>46053</v>
      </c>
      <c r="S101" s="4">
        <f>DATEDIF(Table1[[#This Row],[reporting_date]],Table1[[#This Row],[maturity_date]],"m")</f>
        <v>60</v>
      </c>
      <c r="T101" s="2">
        <f>IF(ISNA(Table1[[#This Row],[ltv]]),0,Table1[[#This Row],[outstanding_balance]]/Table1[[#This Row],[ltv]])</f>
        <v>0</v>
      </c>
      <c r="U101">
        <v>3</v>
      </c>
      <c r="V101">
        <v>3</v>
      </c>
    </row>
    <row r="102" spans="1:22" x14ac:dyDescent="0.25">
      <c r="A102" s="1">
        <v>44227</v>
      </c>
      <c r="B102">
        <v>86</v>
      </c>
      <c r="C102">
        <v>2</v>
      </c>
      <c r="D102" s="1">
        <v>44197</v>
      </c>
      <c r="E102" s="1"/>
      <c r="F102">
        <v>100</v>
      </c>
      <c r="G102">
        <f>Table1[[#This Row],[outstanding_balance]]</f>
        <v>100</v>
      </c>
      <c r="H102">
        <v>0</v>
      </c>
      <c r="I102">
        <v>60</v>
      </c>
      <c r="J102">
        <v>12</v>
      </c>
      <c r="K102" t="s">
        <v>10</v>
      </c>
      <c r="L102">
        <v>12</v>
      </c>
      <c r="M102">
        <f>Table1[[#This Row],[spread]]</f>
        <v>0.05</v>
      </c>
      <c r="N102">
        <v>0.05</v>
      </c>
      <c r="O102" s="3" t="e">
        <f>NA()</f>
        <v>#N/A</v>
      </c>
      <c r="P102">
        <v>0</v>
      </c>
      <c r="Q102" s="2">
        <f t="shared" si="22"/>
        <v>1.8871233644010934</v>
      </c>
      <c r="R102" s="1">
        <f t="shared" si="23"/>
        <v>46053</v>
      </c>
      <c r="S102" s="4">
        <f>DATEDIF(Table1[[#This Row],[reporting_date]],Table1[[#This Row],[maturity_date]],"m")</f>
        <v>60</v>
      </c>
      <c r="T102" s="2">
        <f>IF(ISNA(Table1[[#This Row],[ltv]]),0,Table1[[#This Row],[outstanding_balance]]/Table1[[#This Row],[ltv]])</f>
        <v>0</v>
      </c>
      <c r="U102">
        <v>4</v>
      </c>
      <c r="V102">
        <v>4</v>
      </c>
    </row>
    <row r="103" spans="1:22" x14ac:dyDescent="0.25">
      <c r="A103" s="1">
        <v>44227</v>
      </c>
      <c r="B103">
        <v>87</v>
      </c>
      <c r="C103">
        <v>2</v>
      </c>
      <c r="D103" s="1">
        <v>44197</v>
      </c>
      <c r="E103" s="1"/>
      <c r="F103">
        <v>100</v>
      </c>
      <c r="G103">
        <f>Table1[[#This Row],[outstanding_balance]]</f>
        <v>100</v>
      </c>
      <c r="H103">
        <v>0</v>
      </c>
      <c r="I103">
        <v>60</v>
      </c>
      <c r="J103">
        <v>12</v>
      </c>
      <c r="K103" t="s">
        <v>10</v>
      </c>
      <c r="L103">
        <v>12</v>
      </c>
      <c r="M103">
        <f>Table1[[#This Row],[spread]]</f>
        <v>0.05</v>
      </c>
      <c r="N103">
        <v>0.05</v>
      </c>
      <c r="O103" s="3" t="e">
        <f>NA()</f>
        <v>#N/A</v>
      </c>
      <c r="P103">
        <v>2</v>
      </c>
      <c r="Q103" s="2">
        <f t="shared" si="22"/>
        <v>1.8871233644010934</v>
      </c>
      <c r="R103" s="1">
        <f t="shared" si="23"/>
        <v>46053</v>
      </c>
      <c r="S103" s="4">
        <f>DATEDIF(Table1[[#This Row],[reporting_date]],Table1[[#This Row],[maturity_date]],"m")</f>
        <v>60</v>
      </c>
      <c r="T103" s="2">
        <f>IF(ISNA(Table1[[#This Row],[ltv]]),0,Table1[[#This Row],[outstanding_balance]]/Table1[[#This Row],[ltv]])</f>
        <v>0</v>
      </c>
      <c r="U103">
        <v>1</v>
      </c>
      <c r="V103">
        <v>2</v>
      </c>
    </row>
    <row r="104" spans="1:22" x14ac:dyDescent="0.25">
      <c r="A104" s="1">
        <v>44227</v>
      </c>
      <c r="B104">
        <v>88</v>
      </c>
      <c r="C104">
        <v>2</v>
      </c>
      <c r="D104" s="1">
        <v>44197</v>
      </c>
      <c r="E104" s="1"/>
      <c r="F104">
        <v>100</v>
      </c>
      <c r="G104">
        <f>Table1[[#This Row],[outstanding_balance]]</f>
        <v>100</v>
      </c>
      <c r="H104">
        <v>0</v>
      </c>
      <c r="I104">
        <v>60</v>
      </c>
      <c r="J104">
        <v>12</v>
      </c>
      <c r="K104" t="s">
        <v>10</v>
      </c>
      <c r="L104">
        <v>12</v>
      </c>
      <c r="M104">
        <f>Table1[[#This Row],[spread]]</f>
        <v>0.05</v>
      </c>
      <c r="N104">
        <v>0.05</v>
      </c>
      <c r="O104" s="3" t="e">
        <f>NA()</f>
        <v>#N/A</v>
      </c>
      <c r="P104">
        <v>2</v>
      </c>
      <c r="Q104" s="2">
        <f t="shared" si="22"/>
        <v>1.8871233644010934</v>
      </c>
      <c r="R104" s="1">
        <f t="shared" si="23"/>
        <v>46053</v>
      </c>
      <c r="S104" s="4">
        <f>DATEDIF(Table1[[#This Row],[reporting_date]],Table1[[#This Row],[maturity_date]],"m")</f>
        <v>60</v>
      </c>
      <c r="T104" s="2">
        <f>IF(ISNA(Table1[[#This Row],[ltv]]),0,Table1[[#This Row],[outstanding_balance]]/Table1[[#This Row],[ltv]])</f>
        <v>0</v>
      </c>
      <c r="U104">
        <v>1</v>
      </c>
      <c r="V104">
        <v>3</v>
      </c>
    </row>
    <row r="105" spans="1:22" x14ac:dyDescent="0.25">
      <c r="A105" s="1">
        <v>44227</v>
      </c>
      <c r="B105">
        <v>89</v>
      </c>
      <c r="C105">
        <v>2</v>
      </c>
      <c r="D105" s="1">
        <v>44197</v>
      </c>
      <c r="E105" s="1"/>
      <c r="F105">
        <v>100</v>
      </c>
      <c r="G105">
        <f>Table1[[#This Row],[outstanding_balance]]</f>
        <v>100</v>
      </c>
      <c r="H105">
        <v>0</v>
      </c>
      <c r="I105">
        <v>60</v>
      </c>
      <c r="J105">
        <v>12</v>
      </c>
      <c r="K105" t="s">
        <v>10</v>
      </c>
      <c r="L105">
        <v>12</v>
      </c>
      <c r="M105">
        <f>Table1[[#This Row],[spread]]</f>
        <v>0.05</v>
      </c>
      <c r="N105">
        <v>0.05</v>
      </c>
      <c r="O105" s="3" t="e">
        <f>NA()</f>
        <v>#N/A</v>
      </c>
      <c r="P105">
        <v>2</v>
      </c>
      <c r="Q105" s="2">
        <f t="shared" si="22"/>
        <v>1.8871233644010934</v>
      </c>
      <c r="R105" s="1">
        <f t="shared" si="23"/>
        <v>46053</v>
      </c>
      <c r="S105" s="4">
        <f>DATEDIF(Table1[[#This Row],[reporting_date]],Table1[[#This Row],[maturity_date]],"m")</f>
        <v>60</v>
      </c>
      <c r="T105" s="2">
        <f>IF(ISNA(Table1[[#This Row],[ltv]]),0,Table1[[#This Row],[outstanding_balance]]/Table1[[#This Row],[ltv]])</f>
        <v>0</v>
      </c>
      <c r="U105">
        <v>1</v>
      </c>
      <c r="V105">
        <v>4</v>
      </c>
    </row>
    <row r="106" spans="1:22" x14ac:dyDescent="0.25">
      <c r="A106" s="1">
        <v>44227</v>
      </c>
      <c r="B106">
        <v>90</v>
      </c>
      <c r="C106">
        <v>2</v>
      </c>
      <c r="D106" s="1">
        <v>44197</v>
      </c>
      <c r="E106" s="1"/>
      <c r="F106">
        <v>100</v>
      </c>
      <c r="G106">
        <f>Table1[[#This Row],[outstanding_balance]]</f>
        <v>100</v>
      </c>
      <c r="H106">
        <v>0</v>
      </c>
      <c r="I106">
        <v>60</v>
      </c>
      <c r="J106">
        <v>12</v>
      </c>
      <c r="K106" t="s">
        <v>10</v>
      </c>
      <c r="L106">
        <v>12</v>
      </c>
      <c r="M106">
        <f>Table1[[#This Row],[spread]]</f>
        <v>0.05</v>
      </c>
      <c r="N106">
        <v>0.05</v>
      </c>
      <c r="O106" s="3" t="e">
        <f>NA()</f>
        <v>#N/A</v>
      </c>
      <c r="P106">
        <v>2</v>
      </c>
      <c r="Q106" s="2">
        <f t="shared" si="22"/>
        <v>1.8871233644010934</v>
      </c>
      <c r="R106" s="1">
        <f t="shared" si="23"/>
        <v>46053</v>
      </c>
      <c r="S106" s="4">
        <f>DATEDIF(Table1[[#This Row],[reporting_date]],Table1[[#This Row],[maturity_date]],"m")</f>
        <v>60</v>
      </c>
      <c r="T106" s="2">
        <f>IF(ISNA(Table1[[#This Row],[ltv]]),0,Table1[[#This Row],[outstanding_balance]]/Table1[[#This Row],[ltv]])</f>
        <v>0</v>
      </c>
      <c r="U106">
        <v>1</v>
      </c>
      <c r="V106">
        <v>5</v>
      </c>
    </row>
    <row r="107" spans="1:22" x14ac:dyDescent="0.25">
      <c r="A107" s="1">
        <v>44227</v>
      </c>
      <c r="B107">
        <v>91</v>
      </c>
      <c r="C107">
        <v>3</v>
      </c>
      <c r="D107" s="1">
        <v>44197</v>
      </c>
      <c r="E107" s="1">
        <f>Table1[[#This Row],[origination_date]]</f>
        <v>44197</v>
      </c>
      <c r="F107">
        <v>100</v>
      </c>
      <c r="G107">
        <f>Table1[[#This Row],[outstanding_balance]]</f>
        <v>100</v>
      </c>
      <c r="H107">
        <v>0</v>
      </c>
      <c r="I107">
        <v>60</v>
      </c>
      <c r="J107">
        <v>12</v>
      </c>
      <c r="K107" t="s">
        <v>10</v>
      </c>
      <c r="L107">
        <v>12</v>
      </c>
      <c r="M107">
        <f>Table1[[#This Row],[spread]]</f>
        <v>0.05</v>
      </c>
      <c r="N107">
        <v>0.05</v>
      </c>
      <c r="O107" s="3" t="e">
        <f>NA()</f>
        <v>#N/A</v>
      </c>
      <c r="P107">
        <v>0</v>
      </c>
      <c r="Q107" s="2">
        <f t="shared" si="22"/>
        <v>1.8871233644010934</v>
      </c>
      <c r="R107" s="1">
        <f t="shared" si="23"/>
        <v>46053</v>
      </c>
      <c r="S107" s="4">
        <f>DATEDIF(Table1[[#This Row],[reporting_date]],Table1[[#This Row],[maturity_date]],"m")</f>
        <v>60</v>
      </c>
      <c r="T107" s="2">
        <f>IF(ISNA(Table1[[#This Row],[ltv]]),0,Table1[[#This Row],[outstanding_balance]]/Table1[[#This Row],[ltv]])</f>
        <v>0</v>
      </c>
      <c r="U107">
        <v>1</v>
      </c>
      <c r="V107">
        <v>1</v>
      </c>
    </row>
    <row r="108" spans="1:22" x14ac:dyDescent="0.25">
      <c r="A108" s="1">
        <v>44227</v>
      </c>
      <c r="B108">
        <v>92</v>
      </c>
      <c r="C108">
        <v>3</v>
      </c>
      <c r="D108" s="1">
        <v>44197</v>
      </c>
      <c r="E108" s="1">
        <f>EOMONTH(Table1[[#This Row],[origination_date]],3)</f>
        <v>44316</v>
      </c>
      <c r="F108">
        <v>100</v>
      </c>
      <c r="G108">
        <f>Table1[[#This Row],[outstanding_balance]]</f>
        <v>100</v>
      </c>
      <c r="H108">
        <v>100</v>
      </c>
      <c r="I108">
        <v>60</v>
      </c>
      <c r="J108">
        <v>12</v>
      </c>
      <c r="K108" t="s">
        <v>10</v>
      </c>
      <c r="L108">
        <v>12</v>
      </c>
      <c r="M108">
        <f>Table1[[#This Row],[spread]]</f>
        <v>0.05</v>
      </c>
      <c r="N108">
        <v>0.05</v>
      </c>
      <c r="O108" s="3" t="e">
        <f>NA()</f>
        <v>#N/A</v>
      </c>
      <c r="P108">
        <v>0</v>
      </c>
      <c r="Q108" s="2">
        <f t="shared" si="22"/>
        <v>0.41666666666666669</v>
      </c>
      <c r="R108" s="1">
        <f t="shared" si="23"/>
        <v>46053</v>
      </c>
      <c r="S108" s="4">
        <f>DATEDIF(Table1[[#This Row],[reporting_date]],Table1[[#This Row],[maturity_date]],"m")</f>
        <v>60</v>
      </c>
      <c r="T108" s="2">
        <f>IF(ISNA(Table1[[#This Row],[ltv]]),0,Table1[[#This Row],[outstanding_balance]]/Table1[[#This Row],[ltv]])</f>
        <v>0</v>
      </c>
      <c r="U108">
        <v>1</v>
      </c>
      <c r="V108">
        <v>1</v>
      </c>
    </row>
    <row r="109" spans="1:22" x14ac:dyDescent="0.25">
      <c r="A109" s="1">
        <v>44227</v>
      </c>
      <c r="B109">
        <v>93</v>
      </c>
      <c r="C109">
        <v>3</v>
      </c>
      <c r="D109" s="1">
        <v>44197</v>
      </c>
      <c r="E109" s="1"/>
      <c r="F109">
        <v>100</v>
      </c>
      <c r="G109">
        <f>Table1[[#This Row],[outstanding_balance]]</f>
        <v>100</v>
      </c>
      <c r="H109">
        <v>0</v>
      </c>
      <c r="I109">
        <v>12</v>
      </c>
      <c r="J109">
        <v>12</v>
      </c>
      <c r="K109" t="s">
        <v>10</v>
      </c>
      <c r="L109">
        <v>12</v>
      </c>
      <c r="M109">
        <f>Table1[[#This Row],[spread]]</f>
        <v>0.05</v>
      </c>
      <c r="N109">
        <v>0.05</v>
      </c>
      <c r="O109" s="3" t="e">
        <f>NA()</f>
        <v>#N/A</v>
      </c>
      <c r="P109">
        <v>0</v>
      </c>
      <c r="Q109" s="2">
        <f t="shared" si="22"/>
        <v>8.5607481788467137</v>
      </c>
      <c r="R109" s="1">
        <f t="shared" si="23"/>
        <v>44592</v>
      </c>
      <c r="S109" s="4">
        <f>DATEDIF(Table1[[#This Row],[reporting_date]],Table1[[#This Row],[maturity_date]],"m")</f>
        <v>12</v>
      </c>
      <c r="T109" s="2">
        <f>IF(ISNA(Table1[[#This Row],[ltv]]),0,Table1[[#This Row],[outstanding_balance]]/Table1[[#This Row],[ltv]])</f>
        <v>0</v>
      </c>
      <c r="U109">
        <v>1</v>
      </c>
      <c r="V109">
        <v>1</v>
      </c>
    </row>
    <row r="110" spans="1:22" x14ac:dyDescent="0.25">
      <c r="A110" s="1">
        <v>44227</v>
      </c>
      <c r="B110">
        <v>94</v>
      </c>
      <c r="C110">
        <v>3</v>
      </c>
      <c r="D110" s="1">
        <v>44197</v>
      </c>
      <c r="E110" s="1"/>
      <c r="F110">
        <v>100</v>
      </c>
      <c r="G110">
        <f>Table1[[#This Row],[outstanding_balance]]</f>
        <v>100</v>
      </c>
      <c r="H110">
        <v>0</v>
      </c>
      <c r="I110">
        <v>60</v>
      </c>
      <c r="J110">
        <v>4</v>
      </c>
      <c r="K110" t="s">
        <v>10</v>
      </c>
      <c r="L110">
        <v>12</v>
      </c>
      <c r="M110">
        <f>Table1[[#This Row],[spread]]</f>
        <v>0.05</v>
      </c>
      <c r="N110">
        <v>0.05</v>
      </c>
      <c r="O110" s="3" t="e">
        <f>NA()</f>
        <v>#N/A</v>
      </c>
      <c r="P110">
        <v>0</v>
      </c>
      <c r="Q110" s="2">
        <f t="shared" si="22"/>
        <v>5.2216299555219434</v>
      </c>
      <c r="R110" s="1">
        <f t="shared" si="23"/>
        <v>46053</v>
      </c>
      <c r="S110" s="4">
        <f>DATEDIF(Table1[[#This Row],[reporting_date]],Table1[[#This Row],[maturity_date]],"m")</f>
        <v>60</v>
      </c>
      <c r="T110" s="2">
        <f>IF(ISNA(Table1[[#This Row],[ltv]]),0,Table1[[#This Row],[outstanding_balance]]/Table1[[#This Row],[ltv]])</f>
        <v>0</v>
      </c>
      <c r="U110">
        <v>1</v>
      </c>
      <c r="V110">
        <v>1</v>
      </c>
    </row>
    <row r="111" spans="1:22" x14ac:dyDescent="0.25">
      <c r="A111" s="1">
        <v>44227</v>
      </c>
      <c r="B111">
        <v>95</v>
      </c>
      <c r="C111">
        <v>3</v>
      </c>
      <c r="D111" s="1">
        <v>44197</v>
      </c>
      <c r="E111" s="1"/>
      <c r="F111">
        <v>100</v>
      </c>
      <c r="G111">
        <f>Table1[[#This Row],[outstanding_balance]]</f>
        <v>100</v>
      </c>
      <c r="H111">
        <v>0</v>
      </c>
      <c r="I111">
        <v>60</v>
      </c>
      <c r="J111">
        <v>12</v>
      </c>
      <c r="K111" t="s">
        <v>19</v>
      </c>
      <c r="L111">
        <v>12</v>
      </c>
      <c r="M111">
        <f>Table1[[#This Row],[spread]]</f>
        <v>0.05</v>
      </c>
      <c r="N111">
        <v>0.05</v>
      </c>
      <c r="O111" s="3" t="e">
        <f>NA()</f>
        <v>#N/A</v>
      </c>
      <c r="P111">
        <v>0</v>
      </c>
      <c r="Q111" s="2">
        <f t="shared" si="22"/>
        <v>1.8871233644010934</v>
      </c>
      <c r="R111" s="1">
        <f t="shared" si="23"/>
        <v>46053</v>
      </c>
      <c r="S111" s="4">
        <f>DATEDIF(Table1[[#This Row],[reporting_date]],Table1[[#This Row],[maturity_date]],"m")</f>
        <v>60</v>
      </c>
      <c r="T111" s="2">
        <f>IF(ISNA(Table1[[#This Row],[ltv]]),0,Table1[[#This Row],[outstanding_balance]]/Table1[[#This Row],[ltv]])</f>
        <v>0</v>
      </c>
      <c r="U111">
        <v>1</v>
      </c>
      <c r="V111">
        <v>1</v>
      </c>
    </row>
    <row r="112" spans="1:22" x14ac:dyDescent="0.25">
      <c r="A112" s="1">
        <v>44227</v>
      </c>
      <c r="B112">
        <v>96</v>
      </c>
      <c r="C112">
        <v>3</v>
      </c>
      <c r="D112" s="1">
        <v>44197</v>
      </c>
      <c r="E112" s="1"/>
      <c r="F112">
        <v>100</v>
      </c>
      <c r="G112">
        <f>Table1[[#This Row],[outstanding_balance]]</f>
        <v>100</v>
      </c>
      <c r="H112">
        <v>0</v>
      </c>
      <c r="I112">
        <v>60</v>
      </c>
      <c r="J112">
        <v>12</v>
      </c>
      <c r="K112" t="s">
        <v>10</v>
      </c>
      <c r="L112">
        <v>12</v>
      </c>
      <c r="M112">
        <f>Table1[[#This Row],[spread]]</f>
        <v>0.05</v>
      </c>
      <c r="N112">
        <v>0.05</v>
      </c>
      <c r="O112" s="3">
        <v>0.7</v>
      </c>
      <c r="P112">
        <v>0</v>
      </c>
      <c r="Q112" s="2">
        <f t="shared" si="22"/>
        <v>1.8871233644010934</v>
      </c>
      <c r="R112" s="1">
        <f t="shared" si="23"/>
        <v>46053</v>
      </c>
      <c r="S112" s="4">
        <f>DATEDIF(Table1[[#This Row],[reporting_date]],Table1[[#This Row],[maturity_date]],"m")</f>
        <v>60</v>
      </c>
      <c r="T112" s="2">
        <f>IF(ISNA(Table1[[#This Row],[ltv]]),0,Table1[[#This Row],[outstanding_balance]]/Table1[[#This Row],[ltv]])</f>
        <v>142.85714285714286</v>
      </c>
      <c r="U112">
        <v>1</v>
      </c>
      <c r="V112">
        <v>1</v>
      </c>
    </row>
    <row r="113" spans="1:22" x14ac:dyDescent="0.25">
      <c r="A113" s="1">
        <v>44227</v>
      </c>
      <c r="B113">
        <v>97</v>
      </c>
      <c r="C113">
        <v>3</v>
      </c>
      <c r="D113" s="1">
        <v>44197</v>
      </c>
      <c r="E113" s="1"/>
      <c r="F113">
        <v>100</v>
      </c>
      <c r="G113">
        <f>Table1[[#This Row],[outstanding_balance]]</f>
        <v>100</v>
      </c>
      <c r="H113">
        <v>0</v>
      </c>
      <c r="I113">
        <v>60</v>
      </c>
      <c r="J113">
        <v>12</v>
      </c>
      <c r="K113" t="s">
        <v>10</v>
      </c>
      <c r="L113">
        <v>12</v>
      </c>
      <c r="M113">
        <f>Table1[[#This Row],[spread]]</f>
        <v>0.05</v>
      </c>
      <c r="N113">
        <v>0.05</v>
      </c>
      <c r="O113" s="3">
        <v>1</v>
      </c>
      <c r="P113">
        <v>0</v>
      </c>
      <c r="Q113" s="2">
        <f t="shared" si="22"/>
        <v>1.8871233644010934</v>
      </c>
      <c r="R113" s="1">
        <f t="shared" si="23"/>
        <v>46053</v>
      </c>
      <c r="S113" s="4">
        <f>DATEDIF(Table1[[#This Row],[reporting_date]],Table1[[#This Row],[maturity_date]],"m")</f>
        <v>60</v>
      </c>
      <c r="T113" s="2">
        <f>IF(ISNA(Table1[[#This Row],[ltv]]),0,Table1[[#This Row],[outstanding_balance]]/Table1[[#This Row],[ltv]])</f>
        <v>100</v>
      </c>
      <c r="U113">
        <v>1</v>
      </c>
      <c r="V113">
        <v>1</v>
      </c>
    </row>
    <row r="114" spans="1:22" x14ac:dyDescent="0.25">
      <c r="A114" s="1">
        <v>44227</v>
      </c>
      <c r="B114">
        <v>98</v>
      </c>
      <c r="C114">
        <v>3</v>
      </c>
      <c r="D114" s="1">
        <v>44197</v>
      </c>
      <c r="E114" s="1"/>
      <c r="F114">
        <v>100</v>
      </c>
      <c r="G114">
        <f>Table1[[#This Row],[outstanding_balance]]</f>
        <v>100</v>
      </c>
      <c r="H114">
        <v>0</v>
      </c>
      <c r="I114">
        <v>60</v>
      </c>
      <c r="J114">
        <v>12</v>
      </c>
      <c r="K114" t="s">
        <v>10</v>
      </c>
      <c r="L114">
        <v>12</v>
      </c>
      <c r="M114">
        <f>Table1[[#This Row],[spread]]</f>
        <v>0.05</v>
      </c>
      <c r="N114">
        <v>0.05</v>
      </c>
      <c r="O114" s="3">
        <v>1.5</v>
      </c>
      <c r="P114">
        <v>0</v>
      </c>
      <c r="Q114" s="2">
        <f t="shared" si="22"/>
        <v>1.8871233644010934</v>
      </c>
      <c r="R114" s="1">
        <f t="shared" si="23"/>
        <v>46053</v>
      </c>
      <c r="S114" s="4">
        <f>DATEDIF(Table1[[#This Row],[reporting_date]],Table1[[#This Row],[maturity_date]],"m")</f>
        <v>60</v>
      </c>
      <c r="T114" s="2">
        <f>IF(ISNA(Table1[[#This Row],[ltv]]),0,Table1[[#This Row],[outstanding_balance]]/Table1[[#This Row],[ltv]])</f>
        <v>66.666666666666671</v>
      </c>
      <c r="U114">
        <v>1</v>
      </c>
      <c r="V114">
        <v>1</v>
      </c>
    </row>
    <row r="115" spans="1:22" x14ac:dyDescent="0.25">
      <c r="A115" s="1">
        <v>44227</v>
      </c>
      <c r="B115">
        <v>99</v>
      </c>
      <c r="C115">
        <v>3</v>
      </c>
      <c r="D115" s="1">
        <v>44197</v>
      </c>
      <c r="E115" s="1"/>
      <c r="F115">
        <v>100</v>
      </c>
      <c r="G115">
        <f>Table1[[#This Row],[outstanding_balance]]</f>
        <v>100</v>
      </c>
      <c r="H115">
        <v>0</v>
      </c>
      <c r="I115">
        <v>60</v>
      </c>
      <c r="J115">
        <v>12</v>
      </c>
      <c r="K115" t="s">
        <v>10</v>
      </c>
      <c r="L115">
        <v>12</v>
      </c>
      <c r="M115">
        <f>Table1[[#This Row],[spread]]</f>
        <v>0.05</v>
      </c>
      <c r="N115">
        <v>0.05</v>
      </c>
      <c r="O115" s="3" t="e">
        <f>NA()</f>
        <v>#N/A</v>
      </c>
      <c r="P115">
        <v>0</v>
      </c>
      <c r="Q115" s="2">
        <f t="shared" si="22"/>
        <v>1.8871233644010934</v>
      </c>
      <c r="R115" s="1">
        <f t="shared" si="23"/>
        <v>46053</v>
      </c>
      <c r="S115" s="4">
        <f>DATEDIF(Table1[[#This Row],[reporting_date]],Table1[[#This Row],[maturity_date]],"m")</f>
        <v>60</v>
      </c>
      <c r="T115" s="2">
        <f>IF(ISNA(Table1[[#This Row],[ltv]]),0,Table1[[#This Row],[outstanding_balance]]/Table1[[#This Row],[ltv]])</f>
        <v>0</v>
      </c>
      <c r="U115">
        <v>2</v>
      </c>
      <c r="V115">
        <v>2</v>
      </c>
    </row>
    <row r="116" spans="1:22" x14ac:dyDescent="0.25">
      <c r="A116" s="1">
        <v>44227</v>
      </c>
      <c r="B116">
        <v>100</v>
      </c>
      <c r="C116">
        <v>3</v>
      </c>
      <c r="D116" s="1">
        <v>44197</v>
      </c>
      <c r="E116" s="1"/>
      <c r="F116">
        <v>100</v>
      </c>
      <c r="G116">
        <f>Table1[[#This Row],[outstanding_balance]]</f>
        <v>100</v>
      </c>
      <c r="H116">
        <v>0</v>
      </c>
      <c r="I116">
        <v>60</v>
      </c>
      <c r="J116">
        <v>12</v>
      </c>
      <c r="K116" t="s">
        <v>10</v>
      </c>
      <c r="L116">
        <v>12</v>
      </c>
      <c r="M116">
        <f>Table1[[#This Row],[spread]]</f>
        <v>0.05</v>
      </c>
      <c r="N116">
        <v>0.05</v>
      </c>
      <c r="O116" s="3" t="e">
        <f>NA()</f>
        <v>#N/A</v>
      </c>
      <c r="P116">
        <v>0</v>
      </c>
      <c r="Q116" s="2">
        <f t="shared" si="22"/>
        <v>1.8871233644010934</v>
      </c>
      <c r="R116" s="1">
        <f t="shared" si="23"/>
        <v>46053</v>
      </c>
      <c r="S116" s="4">
        <f>DATEDIF(Table1[[#This Row],[reporting_date]],Table1[[#This Row],[maturity_date]],"m")</f>
        <v>60</v>
      </c>
      <c r="T116" s="2">
        <f>IF(ISNA(Table1[[#This Row],[ltv]]),0,Table1[[#This Row],[outstanding_balance]]/Table1[[#This Row],[ltv]])</f>
        <v>0</v>
      </c>
      <c r="U116">
        <v>3</v>
      </c>
      <c r="V116">
        <v>3</v>
      </c>
    </row>
    <row r="117" spans="1:22" x14ac:dyDescent="0.25">
      <c r="A117" s="1">
        <v>44227</v>
      </c>
      <c r="B117">
        <v>101</v>
      </c>
      <c r="C117">
        <v>3</v>
      </c>
      <c r="D117" s="1">
        <v>44197</v>
      </c>
      <c r="E117" s="1"/>
      <c r="F117">
        <v>100</v>
      </c>
      <c r="G117">
        <f>Table1[[#This Row],[outstanding_balance]]</f>
        <v>100</v>
      </c>
      <c r="H117">
        <v>0</v>
      </c>
      <c r="I117">
        <v>60</v>
      </c>
      <c r="J117">
        <v>12</v>
      </c>
      <c r="K117" t="s">
        <v>10</v>
      </c>
      <c r="L117">
        <v>12</v>
      </c>
      <c r="M117">
        <f>Table1[[#This Row],[spread]]</f>
        <v>0.05</v>
      </c>
      <c r="N117">
        <v>0.05</v>
      </c>
      <c r="O117" s="3" t="e">
        <f>NA()</f>
        <v>#N/A</v>
      </c>
      <c r="P117">
        <v>0</v>
      </c>
      <c r="Q117" s="2">
        <f t="shared" si="22"/>
        <v>1.8871233644010934</v>
      </c>
      <c r="R117" s="1">
        <f t="shared" si="23"/>
        <v>46053</v>
      </c>
      <c r="S117" s="4">
        <f>DATEDIF(Table1[[#This Row],[reporting_date]],Table1[[#This Row],[maturity_date]],"m")</f>
        <v>60</v>
      </c>
      <c r="T117" s="2">
        <f>IF(ISNA(Table1[[#This Row],[ltv]]),0,Table1[[#This Row],[outstanding_balance]]/Table1[[#This Row],[ltv]])</f>
        <v>0</v>
      </c>
      <c r="U117">
        <v>4</v>
      </c>
      <c r="V117">
        <v>4</v>
      </c>
    </row>
    <row r="118" spans="1:22" x14ac:dyDescent="0.25">
      <c r="A118" s="1">
        <v>44227</v>
      </c>
      <c r="B118">
        <v>102</v>
      </c>
      <c r="C118">
        <v>3</v>
      </c>
      <c r="D118" s="1">
        <v>44197</v>
      </c>
      <c r="E118" s="1"/>
      <c r="F118">
        <v>100</v>
      </c>
      <c r="G118">
        <f>Table1[[#This Row],[outstanding_balance]]</f>
        <v>100</v>
      </c>
      <c r="H118">
        <v>0</v>
      </c>
      <c r="I118">
        <v>60</v>
      </c>
      <c r="J118">
        <v>12</v>
      </c>
      <c r="K118" t="s">
        <v>10</v>
      </c>
      <c r="L118">
        <v>12</v>
      </c>
      <c r="M118">
        <f>Table1[[#This Row],[spread]]</f>
        <v>0.05</v>
      </c>
      <c r="N118">
        <v>0.05</v>
      </c>
      <c r="O118" s="3" t="e">
        <f>NA()</f>
        <v>#N/A</v>
      </c>
      <c r="P118">
        <v>2</v>
      </c>
      <c r="Q118" s="2">
        <f t="shared" si="22"/>
        <v>1.8871233644010934</v>
      </c>
      <c r="R118" s="1">
        <f t="shared" si="23"/>
        <v>46053</v>
      </c>
      <c r="S118" s="4">
        <f>DATEDIF(Table1[[#This Row],[reporting_date]],Table1[[#This Row],[maturity_date]],"m")</f>
        <v>60</v>
      </c>
      <c r="T118" s="2">
        <f>IF(ISNA(Table1[[#This Row],[ltv]]),0,Table1[[#This Row],[outstanding_balance]]/Table1[[#This Row],[ltv]])</f>
        <v>0</v>
      </c>
      <c r="U118">
        <v>1</v>
      </c>
      <c r="V118">
        <v>2</v>
      </c>
    </row>
    <row r="119" spans="1:22" x14ac:dyDescent="0.25">
      <c r="A119" s="1">
        <v>44227</v>
      </c>
      <c r="B119">
        <v>103</v>
      </c>
      <c r="C119">
        <v>3</v>
      </c>
      <c r="D119" s="1">
        <v>44197</v>
      </c>
      <c r="E119" s="1"/>
      <c r="F119">
        <v>100</v>
      </c>
      <c r="G119">
        <f>Table1[[#This Row],[outstanding_balance]]</f>
        <v>100</v>
      </c>
      <c r="H119">
        <v>0</v>
      </c>
      <c r="I119">
        <v>60</v>
      </c>
      <c r="J119">
        <v>12</v>
      </c>
      <c r="K119" t="s">
        <v>10</v>
      </c>
      <c r="L119">
        <v>12</v>
      </c>
      <c r="M119">
        <f>Table1[[#This Row],[spread]]</f>
        <v>0.05</v>
      </c>
      <c r="N119">
        <v>0.05</v>
      </c>
      <c r="O119" s="3" t="e">
        <f>NA()</f>
        <v>#N/A</v>
      </c>
      <c r="P119">
        <v>2</v>
      </c>
      <c r="Q119" s="2">
        <f t="shared" si="22"/>
        <v>1.8871233644010934</v>
      </c>
      <c r="R119" s="1">
        <f t="shared" si="23"/>
        <v>46053</v>
      </c>
      <c r="S119" s="4">
        <f>DATEDIF(Table1[[#This Row],[reporting_date]],Table1[[#This Row],[maturity_date]],"m")</f>
        <v>60</v>
      </c>
      <c r="T119" s="2">
        <f>IF(ISNA(Table1[[#This Row],[ltv]]),0,Table1[[#This Row],[outstanding_balance]]/Table1[[#This Row],[ltv]])</f>
        <v>0</v>
      </c>
      <c r="U119">
        <v>1</v>
      </c>
      <c r="V119">
        <v>3</v>
      </c>
    </row>
    <row r="120" spans="1:22" x14ac:dyDescent="0.25">
      <c r="A120" s="1">
        <v>44227</v>
      </c>
      <c r="B120">
        <v>104</v>
      </c>
      <c r="C120">
        <v>3</v>
      </c>
      <c r="D120" s="1">
        <v>44197</v>
      </c>
      <c r="E120" s="1"/>
      <c r="F120">
        <v>100</v>
      </c>
      <c r="G120">
        <f>Table1[[#This Row],[outstanding_balance]]</f>
        <v>100</v>
      </c>
      <c r="H120">
        <v>0</v>
      </c>
      <c r="I120">
        <v>60</v>
      </c>
      <c r="J120">
        <v>12</v>
      </c>
      <c r="K120" t="s">
        <v>10</v>
      </c>
      <c r="L120">
        <v>12</v>
      </c>
      <c r="M120">
        <f>Table1[[#This Row],[spread]]</f>
        <v>0.05</v>
      </c>
      <c r="N120">
        <v>0.05</v>
      </c>
      <c r="O120" s="3" t="e">
        <f>NA()</f>
        <v>#N/A</v>
      </c>
      <c r="P120">
        <v>2</v>
      </c>
      <c r="Q120" s="2">
        <f t="shared" si="22"/>
        <v>1.8871233644010934</v>
      </c>
      <c r="R120" s="1">
        <f t="shared" si="23"/>
        <v>46053</v>
      </c>
      <c r="S120" s="4">
        <f>DATEDIF(Table1[[#This Row],[reporting_date]],Table1[[#This Row],[maturity_date]],"m")</f>
        <v>60</v>
      </c>
      <c r="T120" s="2">
        <f>IF(ISNA(Table1[[#This Row],[ltv]]),0,Table1[[#This Row],[outstanding_balance]]/Table1[[#This Row],[ltv]])</f>
        <v>0</v>
      </c>
      <c r="U120">
        <v>1</v>
      </c>
      <c r="V120">
        <v>4</v>
      </c>
    </row>
    <row r="121" spans="1:22" x14ac:dyDescent="0.25">
      <c r="A121" s="1">
        <v>44227</v>
      </c>
      <c r="B121">
        <v>105</v>
      </c>
      <c r="C121">
        <v>3</v>
      </c>
      <c r="D121" s="1">
        <v>44197</v>
      </c>
      <c r="E121" s="1"/>
      <c r="F121">
        <v>100</v>
      </c>
      <c r="G121">
        <f>Table1[[#This Row],[outstanding_balance]]</f>
        <v>100</v>
      </c>
      <c r="H121">
        <v>0</v>
      </c>
      <c r="I121">
        <v>60</v>
      </c>
      <c r="J121">
        <v>12</v>
      </c>
      <c r="K121" t="s">
        <v>10</v>
      </c>
      <c r="L121">
        <v>12</v>
      </c>
      <c r="M121">
        <f>Table1[[#This Row],[spread]]</f>
        <v>0.05</v>
      </c>
      <c r="N121">
        <v>0.05</v>
      </c>
      <c r="O121" s="3" t="e">
        <f>NA()</f>
        <v>#N/A</v>
      </c>
      <c r="P121">
        <v>2</v>
      </c>
      <c r="Q121" s="2">
        <f t="shared" si="22"/>
        <v>1.8871233644010934</v>
      </c>
      <c r="R121" s="1">
        <f t="shared" si="23"/>
        <v>46053</v>
      </c>
      <c r="S121" s="4">
        <f>DATEDIF(Table1[[#This Row],[reporting_date]],Table1[[#This Row],[maturity_date]],"m")</f>
        <v>60</v>
      </c>
      <c r="T121" s="2">
        <f>IF(ISNA(Table1[[#This Row],[ltv]]),0,Table1[[#This Row],[outstanding_balance]]/Table1[[#This Row],[ltv]])</f>
        <v>0</v>
      </c>
      <c r="U121">
        <v>1</v>
      </c>
      <c r="V121">
        <v>5</v>
      </c>
    </row>
    <row r="122" spans="1:22" x14ac:dyDescent="0.25">
      <c r="A122" s="1">
        <v>44227</v>
      </c>
      <c r="B122">
        <v>106</v>
      </c>
      <c r="C122">
        <v>4</v>
      </c>
      <c r="D122" s="1">
        <v>44197</v>
      </c>
      <c r="E122" s="1">
        <f>Table1[[#This Row],[origination_date]]</f>
        <v>44197</v>
      </c>
      <c r="F122">
        <v>100</v>
      </c>
      <c r="G122">
        <f>Table1[[#This Row],[outstanding_balance]]</f>
        <v>100</v>
      </c>
      <c r="H122">
        <v>0</v>
      </c>
      <c r="I122">
        <v>60</v>
      </c>
      <c r="J122">
        <v>12</v>
      </c>
      <c r="K122" t="s">
        <v>10</v>
      </c>
      <c r="L122">
        <v>12</v>
      </c>
      <c r="M122">
        <f>Table1[[#This Row],[spread]]</f>
        <v>0.05</v>
      </c>
      <c r="N122">
        <v>0.05</v>
      </c>
      <c r="O122" s="3" t="e">
        <f>NA()</f>
        <v>#N/A</v>
      </c>
      <c r="P122">
        <v>0</v>
      </c>
      <c r="Q122" s="2">
        <f t="shared" si="22"/>
        <v>1.8871233644010934</v>
      </c>
      <c r="R122" s="1">
        <f t="shared" si="23"/>
        <v>46053</v>
      </c>
      <c r="S122" s="4">
        <f>DATEDIF(Table1[[#This Row],[reporting_date]],Table1[[#This Row],[maturity_date]],"m")</f>
        <v>60</v>
      </c>
      <c r="T122" s="2">
        <f>IF(ISNA(Table1[[#This Row],[ltv]]),0,Table1[[#This Row],[outstanding_balance]]/Table1[[#This Row],[ltv]])</f>
        <v>0</v>
      </c>
      <c r="U122">
        <v>1</v>
      </c>
      <c r="V122">
        <v>1</v>
      </c>
    </row>
    <row r="123" spans="1:22" x14ac:dyDescent="0.25">
      <c r="A123" s="1">
        <v>44227</v>
      </c>
      <c r="B123">
        <v>107</v>
      </c>
      <c r="C123">
        <v>4</v>
      </c>
      <c r="D123" s="1">
        <v>44197</v>
      </c>
      <c r="E123" s="1">
        <f>EOMONTH(Table1[[#This Row],[origination_date]],3)</f>
        <v>44316</v>
      </c>
      <c r="F123">
        <v>100</v>
      </c>
      <c r="G123">
        <f>Table1[[#This Row],[outstanding_balance]]</f>
        <v>100</v>
      </c>
      <c r="H123">
        <v>100</v>
      </c>
      <c r="I123">
        <v>60</v>
      </c>
      <c r="J123">
        <v>12</v>
      </c>
      <c r="K123" t="s">
        <v>10</v>
      </c>
      <c r="L123">
        <v>12</v>
      </c>
      <c r="M123">
        <f>Table1[[#This Row],[spread]]</f>
        <v>0.05</v>
      </c>
      <c r="N123">
        <v>0.05</v>
      </c>
      <c r="O123" s="3" t="e">
        <f>NA()</f>
        <v>#N/A</v>
      </c>
      <c r="P123">
        <v>0</v>
      </c>
      <c r="Q123" s="2">
        <f t="shared" si="22"/>
        <v>0.41666666666666669</v>
      </c>
      <c r="R123" s="1">
        <f t="shared" si="23"/>
        <v>46053</v>
      </c>
      <c r="S123" s="4">
        <f>DATEDIF(Table1[[#This Row],[reporting_date]],Table1[[#This Row],[maturity_date]],"m")</f>
        <v>60</v>
      </c>
      <c r="T123" s="2">
        <f>IF(ISNA(Table1[[#This Row],[ltv]]),0,Table1[[#This Row],[outstanding_balance]]/Table1[[#This Row],[ltv]])</f>
        <v>0</v>
      </c>
      <c r="U123">
        <v>1</v>
      </c>
      <c r="V123">
        <v>1</v>
      </c>
    </row>
    <row r="124" spans="1:22" x14ac:dyDescent="0.25">
      <c r="A124" s="1">
        <v>44227</v>
      </c>
      <c r="B124">
        <v>108</v>
      </c>
      <c r="C124">
        <v>4</v>
      </c>
      <c r="D124" s="1">
        <v>44197</v>
      </c>
      <c r="E124" s="1"/>
      <c r="F124">
        <v>100</v>
      </c>
      <c r="G124">
        <f>Table1[[#This Row],[outstanding_balance]]</f>
        <v>100</v>
      </c>
      <c r="H124">
        <v>0</v>
      </c>
      <c r="I124">
        <v>12</v>
      </c>
      <c r="J124">
        <v>12</v>
      </c>
      <c r="K124" t="s">
        <v>10</v>
      </c>
      <c r="L124">
        <v>12</v>
      </c>
      <c r="M124">
        <f>Table1[[#This Row],[spread]]</f>
        <v>0.05</v>
      </c>
      <c r="N124">
        <v>0.05</v>
      </c>
      <c r="O124" s="3" t="e">
        <f>NA()</f>
        <v>#N/A</v>
      </c>
      <c r="P124">
        <v>0</v>
      </c>
      <c r="Q124" s="2">
        <f t="shared" si="22"/>
        <v>8.5607481788467137</v>
      </c>
      <c r="R124" s="1">
        <f t="shared" si="23"/>
        <v>44592</v>
      </c>
      <c r="S124" s="4">
        <f>DATEDIF(Table1[[#This Row],[reporting_date]],Table1[[#This Row],[maturity_date]],"m")</f>
        <v>12</v>
      </c>
      <c r="T124" s="2">
        <f>IF(ISNA(Table1[[#This Row],[ltv]]),0,Table1[[#This Row],[outstanding_balance]]/Table1[[#This Row],[ltv]])</f>
        <v>0</v>
      </c>
      <c r="U124">
        <v>1</v>
      </c>
      <c r="V124">
        <v>1</v>
      </c>
    </row>
    <row r="125" spans="1:22" x14ac:dyDescent="0.25">
      <c r="A125" s="1">
        <v>44227</v>
      </c>
      <c r="B125">
        <v>109</v>
      </c>
      <c r="C125">
        <v>4</v>
      </c>
      <c r="D125" s="1">
        <v>44197</v>
      </c>
      <c r="E125" s="1"/>
      <c r="F125">
        <v>100</v>
      </c>
      <c r="G125">
        <f>Table1[[#This Row],[outstanding_balance]]</f>
        <v>100</v>
      </c>
      <c r="H125">
        <v>0</v>
      </c>
      <c r="I125">
        <v>60</v>
      </c>
      <c r="J125">
        <v>4</v>
      </c>
      <c r="K125" t="s">
        <v>10</v>
      </c>
      <c r="L125">
        <v>12</v>
      </c>
      <c r="M125">
        <f>Table1[[#This Row],[spread]]</f>
        <v>0.05</v>
      </c>
      <c r="N125">
        <v>0.05</v>
      </c>
      <c r="O125" s="3" t="e">
        <f>NA()</f>
        <v>#N/A</v>
      </c>
      <c r="P125">
        <v>0</v>
      </c>
      <c r="Q125" s="2">
        <f t="shared" si="22"/>
        <v>5.2216299555219434</v>
      </c>
      <c r="R125" s="1">
        <f t="shared" si="23"/>
        <v>46053</v>
      </c>
      <c r="S125" s="4">
        <f>DATEDIF(Table1[[#This Row],[reporting_date]],Table1[[#This Row],[maturity_date]],"m")</f>
        <v>60</v>
      </c>
      <c r="T125" s="2">
        <f>IF(ISNA(Table1[[#This Row],[ltv]]),0,Table1[[#This Row],[outstanding_balance]]/Table1[[#This Row],[ltv]])</f>
        <v>0</v>
      </c>
      <c r="U125">
        <v>1</v>
      </c>
      <c r="V125">
        <v>1</v>
      </c>
    </row>
    <row r="126" spans="1:22" x14ac:dyDescent="0.25">
      <c r="A126" s="1">
        <v>44227</v>
      </c>
      <c r="B126">
        <v>110</v>
      </c>
      <c r="C126">
        <v>4</v>
      </c>
      <c r="D126" s="1">
        <v>44197</v>
      </c>
      <c r="E126" s="1"/>
      <c r="F126">
        <v>100</v>
      </c>
      <c r="G126">
        <f>Table1[[#This Row],[outstanding_balance]]</f>
        <v>100</v>
      </c>
      <c r="H126">
        <v>0</v>
      </c>
      <c r="I126">
        <v>60</v>
      </c>
      <c r="J126">
        <v>12</v>
      </c>
      <c r="K126" t="s">
        <v>19</v>
      </c>
      <c r="L126">
        <v>12</v>
      </c>
      <c r="M126">
        <f>Table1[[#This Row],[spread]]</f>
        <v>0.05</v>
      </c>
      <c r="N126">
        <v>0.05</v>
      </c>
      <c r="O126" s="3" t="e">
        <f>NA()</f>
        <v>#N/A</v>
      </c>
      <c r="P126">
        <v>0</v>
      </c>
      <c r="Q126" s="2">
        <f t="shared" si="22"/>
        <v>1.8871233644010934</v>
      </c>
      <c r="R126" s="1">
        <f t="shared" si="23"/>
        <v>46053</v>
      </c>
      <c r="S126" s="4">
        <f>DATEDIF(Table1[[#This Row],[reporting_date]],Table1[[#This Row],[maturity_date]],"m")</f>
        <v>60</v>
      </c>
      <c r="T126" s="2">
        <f>IF(ISNA(Table1[[#This Row],[ltv]]),0,Table1[[#This Row],[outstanding_balance]]/Table1[[#This Row],[ltv]])</f>
        <v>0</v>
      </c>
      <c r="U126">
        <v>1</v>
      </c>
      <c r="V126">
        <v>1</v>
      </c>
    </row>
    <row r="127" spans="1:22" x14ac:dyDescent="0.25">
      <c r="A127" s="1">
        <v>44227</v>
      </c>
      <c r="B127">
        <v>111</v>
      </c>
      <c r="C127">
        <v>4</v>
      </c>
      <c r="D127" s="1">
        <v>44197</v>
      </c>
      <c r="E127" s="1"/>
      <c r="F127">
        <v>100</v>
      </c>
      <c r="G127">
        <f>Table1[[#This Row],[outstanding_balance]]</f>
        <v>100</v>
      </c>
      <c r="H127">
        <v>0</v>
      </c>
      <c r="I127">
        <v>60</v>
      </c>
      <c r="J127">
        <v>12</v>
      </c>
      <c r="K127" t="s">
        <v>10</v>
      </c>
      <c r="L127">
        <v>12</v>
      </c>
      <c r="M127">
        <f>Table1[[#This Row],[spread]]</f>
        <v>0.05</v>
      </c>
      <c r="N127">
        <v>0.05</v>
      </c>
      <c r="O127" s="3">
        <v>0.7</v>
      </c>
      <c r="P127">
        <v>0</v>
      </c>
      <c r="Q127" s="2">
        <f t="shared" si="22"/>
        <v>1.8871233644010934</v>
      </c>
      <c r="R127" s="1">
        <f t="shared" si="23"/>
        <v>46053</v>
      </c>
      <c r="S127" s="4">
        <f>DATEDIF(Table1[[#This Row],[reporting_date]],Table1[[#This Row],[maturity_date]],"m")</f>
        <v>60</v>
      </c>
      <c r="T127" s="2">
        <f>IF(ISNA(Table1[[#This Row],[ltv]]),0,Table1[[#This Row],[outstanding_balance]]/Table1[[#This Row],[ltv]])</f>
        <v>142.85714285714286</v>
      </c>
      <c r="U127">
        <v>1</v>
      </c>
      <c r="V127">
        <v>1</v>
      </c>
    </row>
    <row r="128" spans="1:22" x14ac:dyDescent="0.25">
      <c r="A128" s="1">
        <v>44227</v>
      </c>
      <c r="B128">
        <v>112</v>
      </c>
      <c r="C128">
        <v>4</v>
      </c>
      <c r="D128" s="1">
        <v>44197</v>
      </c>
      <c r="E128" s="1"/>
      <c r="F128">
        <v>100</v>
      </c>
      <c r="G128">
        <f>Table1[[#This Row],[outstanding_balance]]</f>
        <v>100</v>
      </c>
      <c r="H128">
        <v>0</v>
      </c>
      <c r="I128">
        <v>60</v>
      </c>
      <c r="J128">
        <v>12</v>
      </c>
      <c r="K128" t="s">
        <v>10</v>
      </c>
      <c r="L128">
        <v>12</v>
      </c>
      <c r="M128">
        <f>Table1[[#This Row],[spread]]</f>
        <v>0.05</v>
      </c>
      <c r="N128">
        <v>0.05</v>
      </c>
      <c r="O128" s="3">
        <v>1</v>
      </c>
      <c r="P128">
        <v>0</v>
      </c>
      <c r="Q128" s="2">
        <f t="shared" si="22"/>
        <v>1.8871233644010934</v>
      </c>
      <c r="R128" s="1">
        <f t="shared" si="23"/>
        <v>46053</v>
      </c>
      <c r="S128" s="4">
        <f>DATEDIF(Table1[[#This Row],[reporting_date]],Table1[[#This Row],[maturity_date]],"m")</f>
        <v>60</v>
      </c>
      <c r="T128" s="2">
        <f>IF(ISNA(Table1[[#This Row],[ltv]]),0,Table1[[#This Row],[outstanding_balance]]/Table1[[#This Row],[ltv]])</f>
        <v>100</v>
      </c>
      <c r="U128">
        <v>1</v>
      </c>
      <c r="V128">
        <v>1</v>
      </c>
    </row>
    <row r="129" spans="1:22" x14ac:dyDescent="0.25">
      <c r="A129" s="1">
        <v>44227</v>
      </c>
      <c r="B129">
        <v>113</v>
      </c>
      <c r="C129">
        <v>4</v>
      </c>
      <c r="D129" s="1">
        <v>44197</v>
      </c>
      <c r="E129" s="1"/>
      <c r="F129">
        <v>100</v>
      </c>
      <c r="G129">
        <f>Table1[[#This Row],[outstanding_balance]]</f>
        <v>100</v>
      </c>
      <c r="H129">
        <v>0</v>
      </c>
      <c r="I129">
        <v>60</v>
      </c>
      <c r="J129">
        <v>12</v>
      </c>
      <c r="K129" t="s">
        <v>10</v>
      </c>
      <c r="L129">
        <v>12</v>
      </c>
      <c r="M129">
        <f>Table1[[#This Row],[spread]]</f>
        <v>0.05</v>
      </c>
      <c r="N129">
        <v>0.05</v>
      </c>
      <c r="O129" s="3">
        <v>1.5</v>
      </c>
      <c r="P129">
        <v>0</v>
      </c>
      <c r="Q129" s="2">
        <f t="shared" si="22"/>
        <v>1.8871233644010934</v>
      </c>
      <c r="R129" s="1">
        <f t="shared" si="23"/>
        <v>46053</v>
      </c>
      <c r="S129" s="4">
        <f>DATEDIF(Table1[[#This Row],[reporting_date]],Table1[[#This Row],[maturity_date]],"m")</f>
        <v>60</v>
      </c>
      <c r="T129" s="2">
        <f>IF(ISNA(Table1[[#This Row],[ltv]]),0,Table1[[#This Row],[outstanding_balance]]/Table1[[#This Row],[ltv]])</f>
        <v>66.666666666666671</v>
      </c>
      <c r="U129">
        <v>1</v>
      </c>
      <c r="V129">
        <v>1</v>
      </c>
    </row>
    <row r="130" spans="1:22" x14ac:dyDescent="0.25">
      <c r="A130" s="1">
        <v>44227</v>
      </c>
      <c r="B130">
        <v>114</v>
      </c>
      <c r="C130">
        <v>4</v>
      </c>
      <c r="D130" s="1">
        <v>44197</v>
      </c>
      <c r="E130" s="1"/>
      <c r="F130">
        <v>100</v>
      </c>
      <c r="G130">
        <f>Table1[[#This Row],[outstanding_balance]]</f>
        <v>100</v>
      </c>
      <c r="H130">
        <v>0</v>
      </c>
      <c r="I130">
        <v>60</v>
      </c>
      <c r="J130">
        <v>12</v>
      </c>
      <c r="K130" t="s">
        <v>10</v>
      </c>
      <c r="L130">
        <v>12</v>
      </c>
      <c r="M130">
        <f>Table1[[#This Row],[spread]]</f>
        <v>0.05</v>
      </c>
      <c r="N130">
        <v>0.05</v>
      </c>
      <c r="O130" s="3" t="e">
        <f>NA()</f>
        <v>#N/A</v>
      </c>
      <c r="P130">
        <v>0</v>
      </c>
      <c r="Q130" s="2">
        <f t="shared" si="22"/>
        <v>1.8871233644010934</v>
      </c>
      <c r="R130" s="1">
        <f t="shared" si="23"/>
        <v>46053</v>
      </c>
      <c r="S130" s="4">
        <f>DATEDIF(Table1[[#This Row],[reporting_date]],Table1[[#This Row],[maturity_date]],"m")</f>
        <v>60</v>
      </c>
      <c r="T130" s="2">
        <f>IF(ISNA(Table1[[#This Row],[ltv]]),0,Table1[[#This Row],[outstanding_balance]]/Table1[[#This Row],[ltv]])</f>
        <v>0</v>
      </c>
      <c r="U130">
        <v>2</v>
      </c>
      <c r="V130">
        <v>2</v>
      </c>
    </row>
    <row r="131" spans="1:22" x14ac:dyDescent="0.25">
      <c r="A131" s="1">
        <v>44227</v>
      </c>
      <c r="B131">
        <v>115</v>
      </c>
      <c r="C131">
        <v>4</v>
      </c>
      <c r="D131" s="1">
        <v>44197</v>
      </c>
      <c r="E131" s="1"/>
      <c r="F131">
        <v>100</v>
      </c>
      <c r="G131">
        <f>Table1[[#This Row],[outstanding_balance]]</f>
        <v>100</v>
      </c>
      <c r="H131">
        <v>0</v>
      </c>
      <c r="I131">
        <v>60</v>
      </c>
      <c r="J131">
        <v>12</v>
      </c>
      <c r="K131" t="s">
        <v>10</v>
      </c>
      <c r="L131">
        <v>12</v>
      </c>
      <c r="M131">
        <f>Table1[[#This Row],[spread]]</f>
        <v>0.05</v>
      </c>
      <c r="N131">
        <v>0.05</v>
      </c>
      <c r="O131" s="3" t="e">
        <f>NA()</f>
        <v>#N/A</v>
      </c>
      <c r="P131">
        <v>0</v>
      </c>
      <c r="Q131" s="2">
        <f t="shared" si="22"/>
        <v>1.8871233644010934</v>
      </c>
      <c r="R131" s="1">
        <f t="shared" si="23"/>
        <v>46053</v>
      </c>
      <c r="S131" s="4">
        <f>DATEDIF(Table1[[#This Row],[reporting_date]],Table1[[#This Row],[maturity_date]],"m")</f>
        <v>60</v>
      </c>
      <c r="T131" s="2">
        <f>IF(ISNA(Table1[[#This Row],[ltv]]),0,Table1[[#This Row],[outstanding_balance]]/Table1[[#This Row],[ltv]])</f>
        <v>0</v>
      </c>
      <c r="U131">
        <v>3</v>
      </c>
      <c r="V131">
        <v>3</v>
      </c>
    </row>
    <row r="132" spans="1:22" x14ac:dyDescent="0.25">
      <c r="A132" s="1">
        <v>44227</v>
      </c>
      <c r="B132">
        <v>116</v>
      </c>
      <c r="C132">
        <v>4</v>
      </c>
      <c r="D132" s="1">
        <v>44197</v>
      </c>
      <c r="E132" s="1"/>
      <c r="F132">
        <v>100</v>
      </c>
      <c r="G132">
        <f>Table1[[#This Row],[outstanding_balance]]</f>
        <v>100</v>
      </c>
      <c r="H132">
        <v>0</v>
      </c>
      <c r="I132">
        <v>60</v>
      </c>
      <c r="J132">
        <v>12</v>
      </c>
      <c r="K132" t="s">
        <v>10</v>
      </c>
      <c r="L132">
        <v>12</v>
      </c>
      <c r="M132">
        <f>Table1[[#This Row],[spread]]</f>
        <v>0.05</v>
      </c>
      <c r="N132">
        <v>0.05</v>
      </c>
      <c r="O132" s="3" t="e">
        <f>NA()</f>
        <v>#N/A</v>
      </c>
      <c r="P132">
        <v>0</v>
      </c>
      <c r="Q132" s="2">
        <f t="shared" si="22"/>
        <v>1.8871233644010934</v>
      </c>
      <c r="R132" s="1">
        <f t="shared" si="23"/>
        <v>46053</v>
      </c>
      <c r="S132" s="4">
        <f>DATEDIF(Table1[[#This Row],[reporting_date]],Table1[[#This Row],[maturity_date]],"m")</f>
        <v>60</v>
      </c>
      <c r="T132" s="2">
        <f>IF(ISNA(Table1[[#This Row],[ltv]]),0,Table1[[#This Row],[outstanding_balance]]/Table1[[#This Row],[ltv]])</f>
        <v>0</v>
      </c>
      <c r="U132">
        <v>4</v>
      </c>
      <c r="V132">
        <v>4</v>
      </c>
    </row>
    <row r="133" spans="1:22" x14ac:dyDescent="0.25">
      <c r="A133" s="1">
        <v>44227</v>
      </c>
      <c r="B133">
        <v>117</v>
      </c>
      <c r="C133">
        <v>4</v>
      </c>
      <c r="D133" s="1">
        <v>44197</v>
      </c>
      <c r="E133" s="1"/>
      <c r="F133">
        <v>100</v>
      </c>
      <c r="G133">
        <f>Table1[[#This Row],[outstanding_balance]]</f>
        <v>100</v>
      </c>
      <c r="H133">
        <v>0</v>
      </c>
      <c r="I133">
        <v>60</v>
      </c>
      <c r="J133">
        <v>12</v>
      </c>
      <c r="K133" t="s">
        <v>10</v>
      </c>
      <c r="L133">
        <v>12</v>
      </c>
      <c r="M133">
        <f>Table1[[#This Row],[spread]]</f>
        <v>0.05</v>
      </c>
      <c r="N133">
        <v>0.05</v>
      </c>
      <c r="O133" s="3" t="e">
        <f>NA()</f>
        <v>#N/A</v>
      </c>
      <c r="P133">
        <v>2</v>
      </c>
      <c r="Q133" s="2">
        <f t="shared" si="22"/>
        <v>1.8871233644010934</v>
      </c>
      <c r="R133" s="1">
        <f t="shared" si="23"/>
        <v>46053</v>
      </c>
      <c r="S133" s="4">
        <f>DATEDIF(Table1[[#This Row],[reporting_date]],Table1[[#This Row],[maturity_date]],"m")</f>
        <v>60</v>
      </c>
      <c r="T133" s="2">
        <f>IF(ISNA(Table1[[#This Row],[ltv]]),0,Table1[[#This Row],[outstanding_balance]]/Table1[[#This Row],[ltv]])</f>
        <v>0</v>
      </c>
      <c r="U133">
        <v>1</v>
      </c>
      <c r="V133">
        <v>2</v>
      </c>
    </row>
    <row r="134" spans="1:22" x14ac:dyDescent="0.25">
      <c r="A134" s="1">
        <v>44227</v>
      </c>
      <c r="B134">
        <v>118</v>
      </c>
      <c r="C134">
        <v>4</v>
      </c>
      <c r="D134" s="1">
        <v>44197</v>
      </c>
      <c r="E134" s="1"/>
      <c r="F134">
        <v>100</v>
      </c>
      <c r="G134">
        <f>Table1[[#This Row],[outstanding_balance]]</f>
        <v>100</v>
      </c>
      <c r="H134">
        <v>0</v>
      </c>
      <c r="I134">
        <v>60</v>
      </c>
      <c r="J134">
        <v>12</v>
      </c>
      <c r="K134" t="s">
        <v>10</v>
      </c>
      <c r="L134">
        <v>12</v>
      </c>
      <c r="M134">
        <f>Table1[[#This Row],[spread]]</f>
        <v>0.05</v>
      </c>
      <c r="N134">
        <v>0.05</v>
      </c>
      <c r="O134" s="3" t="e">
        <f>NA()</f>
        <v>#N/A</v>
      </c>
      <c r="P134">
        <v>2</v>
      </c>
      <c r="Q134" s="2">
        <f t="shared" si="22"/>
        <v>1.8871233644010934</v>
      </c>
      <c r="R134" s="1">
        <f t="shared" si="23"/>
        <v>46053</v>
      </c>
      <c r="S134" s="4">
        <f>DATEDIF(Table1[[#This Row],[reporting_date]],Table1[[#This Row],[maturity_date]],"m")</f>
        <v>60</v>
      </c>
      <c r="T134" s="2">
        <f>IF(ISNA(Table1[[#This Row],[ltv]]),0,Table1[[#This Row],[outstanding_balance]]/Table1[[#This Row],[ltv]])</f>
        <v>0</v>
      </c>
      <c r="U134">
        <v>1</v>
      </c>
      <c r="V134">
        <v>3</v>
      </c>
    </row>
    <row r="135" spans="1:22" x14ac:dyDescent="0.25">
      <c r="A135" s="1">
        <v>44227</v>
      </c>
      <c r="B135">
        <v>119</v>
      </c>
      <c r="C135">
        <v>4</v>
      </c>
      <c r="D135" s="1">
        <v>44197</v>
      </c>
      <c r="E135" s="1"/>
      <c r="F135">
        <v>100</v>
      </c>
      <c r="G135">
        <f>Table1[[#This Row],[outstanding_balance]]</f>
        <v>100</v>
      </c>
      <c r="H135">
        <v>0</v>
      </c>
      <c r="I135">
        <v>60</v>
      </c>
      <c r="J135">
        <v>12</v>
      </c>
      <c r="K135" t="s">
        <v>10</v>
      </c>
      <c r="L135">
        <v>12</v>
      </c>
      <c r="M135">
        <f>Table1[[#This Row],[spread]]</f>
        <v>0.05</v>
      </c>
      <c r="N135">
        <v>0.05</v>
      </c>
      <c r="O135" s="3" t="e">
        <f>NA()</f>
        <v>#N/A</v>
      </c>
      <c r="P135">
        <v>2</v>
      </c>
      <c r="Q135" s="2">
        <f t="shared" si="22"/>
        <v>1.8871233644010934</v>
      </c>
      <c r="R135" s="1">
        <f t="shared" si="23"/>
        <v>46053</v>
      </c>
      <c r="S135" s="4">
        <f>DATEDIF(Table1[[#This Row],[reporting_date]],Table1[[#This Row],[maturity_date]],"m")</f>
        <v>60</v>
      </c>
      <c r="T135" s="2">
        <f>IF(ISNA(Table1[[#This Row],[ltv]]),0,Table1[[#This Row],[outstanding_balance]]/Table1[[#This Row],[ltv]])</f>
        <v>0</v>
      </c>
      <c r="U135">
        <v>1</v>
      </c>
      <c r="V135">
        <v>4</v>
      </c>
    </row>
    <row r="136" spans="1:22" x14ac:dyDescent="0.25">
      <c r="A136" s="1">
        <v>44227</v>
      </c>
      <c r="B136">
        <v>120</v>
      </c>
      <c r="C136">
        <v>4</v>
      </c>
      <c r="D136" s="1">
        <v>44197</v>
      </c>
      <c r="E136" s="1"/>
      <c r="F136">
        <v>100</v>
      </c>
      <c r="G136">
        <f>Table1[[#This Row],[outstanding_balance]]</f>
        <v>100</v>
      </c>
      <c r="H136">
        <v>0</v>
      </c>
      <c r="I136">
        <v>60</v>
      </c>
      <c r="J136">
        <v>12</v>
      </c>
      <c r="K136" t="s">
        <v>10</v>
      </c>
      <c r="L136">
        <v>12</v>
      </c>
      <c r="M136">
        <f>Table1[[#This Row],[spread]]</f>
        <v>0.05</v>
      </c>
      <c r="N136">
        <v>0.05</v>
      </c>
      <c r="O136" s="3" t="e">
        <f>NA()</f>
        <v>#N/A</v>
      </c>
      <c r="P136">
        <v>2</v>
      </c>
      <c r="Q136" s="2">
        <f t="shared" ref="Q136" si="26">-PMT(N136/L136,DATEDIF(D136,R136,"y")*J136,F136,-H136,0)</f>
        <v>1.8871233644010934</v>
      </c>
      <c r="R136" s="1">
        <f t="shared" ref="R136" si="27">EOMONTH(D136,I136)</f>
        <v>46053</v>
      </c>
      <c r="S136" s="4">
        <f>DATEDIF(Table1[[#This Row],[reporting_date]],Table1[[#This Row],[maturity_date]],"m")</f>
        <v>60</v>
      </c>
      <c r="T136" s="2">
        <f>IF(ISNA(Table1[[#This Row],[ltv]]),0,Table1[[#This Row],[outstanding_balance]]/Table1[[#This Row],[ltv]])</f>
        <v>0</v>
      </c>
      <c r="U136">
        <v>1</v>
      </c>
      <c r="V136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showGridLines="0" workbookViewId="0">
      <selection activeCell="B33" sqref="B33"/>
    </sheetView>
  </sheetViews>
  <sheetFormatPr defaultRowHeight="15" x14ac:dyDescent="0.25"/>
  <cols>
    <col min="1" max="1" width="30.28515625" customWidth="1"/>
    <col min="2" max="2" width="115.140625" bestFit="1" customWidth="1"/>
    <col min="3" max="3" width="19" style="9" customWidth="1"/>
  </cols>
  <sheetData>
    <row r="1" spans="1:3" ht="18.75" x14ac:dyDescent="0.3">
      <c r="A1" s="5" t="s">
        <v>22</v>
      </c>
      <c r="B1" s="5" t="s">
        <v>23</v>
      </c>
      <c r="C1" s="7" t="s">
        <v>24</v>
      </c>
    </row>
    <row r="2" spans="1:3" x14ac:dyDescent="0.25">
      <c r="A2" s="6" t="s">
        <v>8</v>
      </c>
      <c r="B2" s="6" t="s">
        <v>25</v>
      </c>
      <c r="C2" s="8" t="s">
        <v>26</v>
      </c>
    </row>
    <row r="3" spans="1:3" x14ac:dyDescent="0.25">
      <c r="A3" s="6" t="s">
        <v>11</v>
      </c>
      <c r="B3" s="6" t="s">
        <v>27</v>
      </c>
      <c r="C3" s="8" t="s">
        <v>46</v>
      </c>
    </row>
    <row r="4" spans="1:3" x14ac:dyDescent="0.25">
      <c r="A4" s="6" t="s">
        <v>15</v>
      </c>
      <c r="B4" s="6" t="s">
        <v>28</v>
      </c>
      <c r="C4" s="8" t="s">
        <v>47</v>
      </c>
    </row>
    <row r="5" spans="1:3" x14ac:dyDescent="0.25">
      <c r="A5" s="6" t="s">
        <v>6</v>
      </c>
      <c r="B5" s="6" t="s">
        <v>29</v>
      </c>
      <c r="C5" s="8" t="s">
        <v>26</v>
      </c>
    </row>
    <row r="6" spans="1:3" x14ac:dyDescent="0.25">
      <c r="A6" s="6" t="s">
        <v>52</v>
      </c>
      <c r="B6" s="6" t="s">
        <v>29</v>
      </c>
      <c r="C6" s="8" t="s">
        <v>26</v>
      </c>
    </row>
    <row r="7" spans="1:3" x14ac:dyDescent="0.25">
      <c r="A7" s="6" t="s">
        <v>0</v>
      </c>
      <c r="B7" s="6" t="s">
        <v>30</v>
      </c>
      <c r="C7" s="8" t="s">
        <v>48</v>
      </c>
    </row>
    <row r="8" spans="1:3" x14ac:dyDescent="0.25">
      <c r="A8" s="6" t="s">
        <v>20</v>
      </c>
      <c r="B8" s="6" t="s">
        <v>31</v>
      </c>
      <c r="C8" s="8" t="s">
        <v>48</v>
      </c>
    </row>
    <row r="9" spans="1:3" x14ac:dyDescent="0.25">
      <c r="A9" s="6" t="s">
        <v>17</v>
      </c>
      <c r="B9" s="6" t="s">
        <v>32</v>
      </c>
      <c r="C9" s="8" t="s">
        <v>48</v>
      </c>
    </row>
    <row r="10" spans="1:3" x14ac:dyDescent="0.25">
      <c r="A10" s="6" t="s">
        <v>18</v>
      </c>
      <c r="B10" s="6" t="s">
        <v>33</v>
      </c>
      <c r="C10" s="8" t="s">
        <v>47</v>
      </c>
    </row>
    <row r="11" spans="1:3" x14ac:dyDescent="0.25">
      <c r="A11" s="6" t="s">
        <v>12</v>
      </c>
      <c r="B11" s="6" t="s">
        <v>34</v>
      </c>
      <c r="C11" s="8" t="s">
        <v>47</v>
      </c>
    </row>
    <row r="12" spans="1:3" x14ac:dyDescent="0.25">
      <c r="A12" s="6" t="s">
        <v>3</v>
      </c>
      <c r="B12" s="6" t="s">
        <v>35</v>
      </c>
      <c r="C12" s="8" t="s">
        <v>46</v>
      </c>
    </row>
    <row r="13" spans="1:3" x14ac:dyDescent="0.25">
      <c r="A13" s="6" t="s">
        <v>4</v>
      </c>
      <c r="B13" s="6" t="s">
        <v>36</v>
      </c>
      <c r="C13" s="8" t="s">
        <v>47</v>
      </c>
    </row>
    <row r="14" spans="1:3" x14ac:dyDescent="0.25">
      <c r="A14" s="6" t="s">
        <v>21</v>
      </c>
      <c r="B14" s="6" t="s">
        <v>37</v>
      </c>
      <c r="C14" s="8" t="s">
        <v>48</v>
      </c>
    </row>
    <row r="15" spans="1:3" x14ac:dyDescent="0.25">
      <c r="A15" s="6" t="s">
        <v>5</v>
      </c>
      <c r="B15" s="6" t="s">
        <v>38</v>
      </c>
      <c r="C15" s="8" t="s">
        <v>48</v>
      </c>
    </row>
    <row r="16" spans="1:3" x14ac:dyDescent="0.25">
      <c r="A16" s="6" t="s">
        <v>16</v>
      </c>
      <c r="B16" s="6" t="s">
        <v>39</v>
      </c>
      <c r="C16" s="8" t="s">
        <v>48</v>
      </c>
    </row>
    <row r="17" spans="1:3" x14ac:dyDescent="0.25">
      <c r="A17" s="6" t="s">
        <v>1</v>
      </c>
      <c r="B17" s="6" t="s">
        <v>40</v>
      </c>
      <c r="C17" s="8" t="s">
        <v>48</v>
      </c>
    </row>
    <row r="18" spans="1:3" ht="30" x14ac:dyDescent="0.25">
      <c r="A18" s="6" t="s">
        <v>2</v>
      </c>
      <c r="B18" s="10" t="s">
        <v>49</v>
      </c>
      <c r="C18" s="8" t="s">
        <v>48</v>
      </c>
    </row>
    <row r="19" spans="1:3" x14ac:dyDescent="0.25">
      <c r="A19" s="6" t="s">
        <v>7</v>
      </c>
      <c r="B19" s="6" t="s">
        <v>41</v>
      </c>
      <c r="C19" s="8" t="s">
        <v>26</v>
      </c>
    </row>
    <row r="20" spans="1:3" x14ac:dyDescent="0.25">
      <c r="A20" s="6" t="s">
        <v>9</v>
      </c>
      <c r="B20" s="6" t="s">
        <v>42</v>
      </c>
      <c r="C20" s="8" t="s">
        <v>48</v>
      </c>
    </row>
    <row r="21" spans="1:3" x14ac:dyDescent="0.25">
      <c r="A21" s="6" t="s">
        <v>13</v>
      </c>
      <c r="B21" s="6" t="s">
        <v>43</v>
      </c>
      <c r="C21" s="8" t="s">
        <v>47</v>
      </c>
    </row>
    <row r="22" spans="1:3" x14ac:dyDescent="0.25">
      <c r="A22" s="6" t="s">
        <v>14</v>
      </c>
      <c r="B22" s="6" t="s">
        <v>44</v>
      </c>
      <c r="C22" s="8" t="s">
        <v>47</v>
      </c>
    </row>
    <row r="23" spans="1:3" x14ac:dyDescent="0.25">
      <c r="A23" s="6" t="s">
        <v>50</v>
      </c>
      <c r="B23" s="6" t="s">
        <v>45</v>
      </c>
      <c r="C23" s="8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DICTIONARY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Geyer Bisschoff</dc:creator>
  <cp:lastModifiedBy>geyerbisschoff</cp:lastModifiedBy>
  <dcterms:created xsi:type="dcterms:W3CDTF">2020-09-21T11:48:55Z</dcterms:created>
  <dcterms:modified xsi:type="dcterms:W3CDTF">2022-02-08T08:06:28Z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2021-09-10T08:45:48Z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4c7b9c92-e215-4146-895f-1e6a6af91b24</vt:lpwstr>
  </property>
  <property fmtid="{D5CDD505-2E9C-101B-9397-08002B2CF9AE}" pid="8" name="MSIP_Label_ea60d57e-af5b-4752-ac57-3e4f28ca11dc_ContentBits">
    <vt:lpwstr>0</vt:lpwstr>
  </property>
</Properties>
</file>