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Guilherme\Desktop\"/>
    </mc:Choice>
  </mc:AlternateContent>
  <xr:revisionPtr revIDLastSave="0" documentId="13_ncr:1_{5630C85F-AC1C-4BFD-92C6-6DCB34C20FCD}" xr6:coauthVersionLast="46" xr6:coauthVersionMax="46" xr10:uidLastSave="{00000000-0000-0000-0000-000000000000}"/>
  <bookViews>
    <workbookView xWindow="-120" yWindow="-120" windowWidth="20730" windowHeight="11160" firstSheet="7" activeTab="12" xr2:uid="{00000000-000D-0000-FFFF-FFFF00000000}"/>
  </bookViews>
  <sheets>
    <sheet name="Apresentação" sheetId="1" r:id="rId1"/>
    <sheet name="UC1 - Arabuatã" sheetId="3" r:id="rId2"/>
    <sheet name="UC2 - Canoas" sheetId="4" r:id="rId3"/>
    <sheet name="UC3 - Conceição" sheetId="5" r:id="rId4"/>
    <sheet name="UC4 - Correa Lima" sheetId="6" r:id="rId5"/>
    <sheet name="UC5 - Sarmento Leite" sheetId="7" r:id="rId6"/>
    <sheet name="UC6 - Sete de Setembro" sheetId="8" r:id="rId7"/>
    <sheet name="Prev E FP" sheetId="13" r:id="rId8"/>
    <sheet name="Prev E P" sheetId="14" r:id="rId9"/>
    <sheet name="Prev Dem FP" sheetId="15" r:id="rId10"/>
    <sheet name="Prev Dem P" sheetId="17" r:id="rId11"/>
    <sheet name="Gráficos" sheetId="2" r:id="rId12"/>
    <sheet name="Previsão - Sarmento Leite" sheetId="9" r:id="rId13"/>
  </sheets>
  <definedNames>
    <definedName name="_xlnm._FilterDatabase" localSheetId="9" hidden="1">'Prev Dem FP'!$H$20:$I$20</definedName>
    <definedName name="_xlnm._FilterDatabase" localSheetId="10" hidden="1">'Prev Dem P'!$G$19:$H$19</definedName>
    <definedName name="_xlnm._FilterDatabase" localSheetId="7" hidden="1">'Prev E FP'!$H$20:$I$20</definedName>
    <definedName name="_xlnm._FilterDatabase" localSheetId="8" hidden="1">'Prev E P'!$H$20:$I$20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l/Xhf9F/NTc3yeom4NdZ9gBPDVg=="/>
    </ext>
  </extLst>
</workbook>
</file>

<file path=xl/calcChain.xml><?xml version="1.0" encoding="utf-8"?>
<calcChain xmlns="http://schemas.openxmlformats.org/spreadsheetml/2006/main">
  <c r="S113" i="9" l="1"/>
  <c r="R113" i="9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AA64" i="7"/>
  <c r="AA63" i="7"/>
  <c r="AA62" i="7"/>
  <c r="AA61" i="7"/>
  <c r="AA60" i="7"/>
  <c r="AA59" i="7"/>
  <c r="AA58" i="7"/>
  <c r="AA57" i="7"/>
  <c r="AA56" i="7"/>
  <c r="AC55" i="7"/>
  <c r="AA55" i="7"/>
  <c r="Q55" i="7"/>
  <c r="P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A64" i="6"/>
  <c r="AA63" i="6"/>
  <c r="AA62" i="6"/>
  <c r="AA61" i="6"/>
  <c r="AA60" i="6"/>
  <c r="AA59" i="6"/>
  <c r="AA58" i="6"/>
  <c r="AA57" i="6"/>
  <c r="AA56" i="6"/>
  <c r="AC55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41" i="4"/>
  <c r="Z41" i="4"/>
  <c r="AA40" i="4"/>
  <c r="Z40" i="4"/>
  <c r="AA39" i="4"/>
  <c r="Z39" i="4"/>
  <c r="AA38" i="4"/>
  <c r="Z38" i="4"/>
  <c r="AA37" i="4"/>
  <c r="Z37" i="4"/>
  <c r="AA36" i="4"/>
  <c r="Z36" i="4"/>
  <c r="AA35" i="4"/>
  <c r="Z35" i="4"/>
  <c r="AA34" i="4"/>
  <c r="Z34" i="4"/>
  <c r="AA33" i="4"/>
  <c r="Z33" i="4"/>
  <c r="AA32" i="4"/>
  <c r="Z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64" i="3"/>
  <c r="AA63" i="3"/>
  <c r="AA62" i="3"/>
  <c r="AA61" i="3"/>
  <c r="AA60" i="3"/>
  <c r="AA59" i="3"/>
  <c r="AA58" i="3"/>
  <c r="AA57" i="3"/>
  <c r="AA56" i="3"/>
  <c r="AC55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C63" i="17"/>
  <c r="C67" i="17"/>
  <c r="C71" i="17"/>
  <c r="C75" i="17"/>
  <c r="C79" i="17"/>
  <c r="C83" i="17"/>
  <c r="C87" i="17"/>
  <c r="C91" i="17"/>
  <c r="C95" i="17"/>
  <c r="C99" i="17"/>
  <c r="C103" i="17"/>
  <c r="C107" i="17"/>
  <c r="C111" i="17"/>
  <c r="C115" i="17"/>
  <c r="C119" i="17"/>
  <c r="C64" i="17"/>
  <c r="C68" i="17"/>
  <c r="C72" i="17"/>
  <c r="C76" i="17"/>
  <c r="C80" i="17"/>
  <c r="C84" i="17"/>
  <c r="C88" i="17"/>
  <c r="C92" i="17"/>
  <c r="C96" i="17"/>
  <c r="C100" i="17"/>
  <c r="C104" i="17"/>
  <c r="C108" i="17"/>
  <c r="C112" i="17"/>
  <c r="C116" i="17"/>
  <c r="C120" i="17"/>
  <c r="C65" i="17"/>
  <c r="C69" i="17"/>
  <c r="C73" i="17"/>
  <c r="C77" i="17"/>
  <c r="C81" i="17"/>
  <c r="C85" i="17"/>
  <c r="C89" i="17"/>
  <c r="C62" i="17"/>
  <c r="C78" i="17"/>
  <c r="C93" i="17"/>
  <c r="C101" i="17"/>
  <c r="C109" i="17"/>
  <c r="C117" i="17"/>
  <c r="C66" i="17"/>
  <c r="C94" i="17"/>
  <c r="C102" i="17"/>
  <c r="C110" i="17"/>
  <c r="C118" i="17"/>
  <c r="C86" i="17"/>
  <c r="C121" i="17"/>
  <c r="C98" i="17"/>
  <c r="C82" i="17"/>
  <c r="C97" i="17"/>
  <c r="C90" i="17"/>
  <c r="C106" i="17"/>
  <c r="C70" i="17"/>
  <c r="C105" i="17"/>
  <c r="C113" i="17"/>
  <c r="C74" i="17"/>
  <c r="C114" i="17"/>
  <c r="C62" i="15"/>
  <c r="C66" i="15"/>
  <c r="C70" i="15"/>
  <c r="C74" i="15"/>
  <c r="C78" i="15"/>
  <c r="C82" i="15"/>
  <c r="C86" i="15"/>
  <c r="C90" i="15"/>
  <c r="C94" i="15"/>
  <c r="C98" i="15"/>
  <c r="C102" i="15"/>
  <c r="C106" i="15"/>
  <c r="C110" i="15"/>
  <c r="C114" i="15"/>
  <c r="C118" i="15"/>
  <c r="C69" i="15"/>
  <c r="C81" i="15"/>
  <c r="C93" i="15"/>
  <c r="C101" i="15"/>
  <c r="C113" i="15"/>
  <c r="C63" i="15"/>
  <c r="C67" i="15"/>
  <c r="C71" i="15"/>
  <c r="C75" i="15"/>
  <c r="C79" i="15"/>
  <c r="C83" i="15"/>
  <c r="C87" i="15"/>
  <c r="C91" i="15"/>
  <c r="C95" i="15"/>
  <c r="C99" i="15"/>
  <c r="C103" i="15"/>
  <c r="C107" i="15"/>
  <c r="C111" i="15"/>
  <c r="C115" i="15"/>
  <c r="C119" i="15"/>
  <c r="C73" i="15"/>
  <c r="C85" i="15"/>
  <c r="C97" i="15"/>
  <c r="C109" i="15"/>
  <c r="C121" i="15"/>
  <c r="C64" i="15"/>
  <c r="C68" i="15"/>
  <c r="C72" i="15"/>
  <c r="C76" i="15"/>
  <c r="C80" i="15"/>
  <c r="C84" i="15"/>
  <c r="C88" i="15"/>
  <c r="C92" i="15"/>
  <c r="C96" i="15"/>
  <c r="C100" i="15"/>
  <c r="C104" i="15"/>
  <c r="C108" i="15"/>
  <c r="C112" i="15"/>
  <c r="C116" i="15"/>
  <c r="C120" i="15"/>
  <c r="C65" i="15"/>
  <c r="C77" i="15"/>
  <c r="C89" i="15"/>
  <c r="C105" i="15"/>
  <c r="C117" i="15"/>
  <c r="C62" i="14"/>
  <c r="C66" i="14"/>
  <c r="C70" i="14"/>
  <c r="C74" i="14"/>
  <c r="C78" i="14"/>
  <c r="C82" i="14"/>
  <c r="C86" i="14"/>
  <c r="C90" i="14"/>
  <c r="C94" i="14"/>
  <c r="C98" i="14"/>
  <c r="C102" i="14"/>
  <c r="C106" i="14"/>
  <c r="C110" i="14"/>
  <c r="C114" i="14"/>
  <c r="C118" i="14"/>
  <c r="C68" i="14"/>
  <c r="C72" i="14"/>
  <c r="C80" i="14"/>
  <c r="C88" i="14"/>
  <c r="C96" i="14"/>
  <c r="C104" i="14"/>
  <c r="C112" i="14"/>
  <c r="C120" i="14"/>
  <c r="C69" i="14"/>
  <c r="C77" i="14"/>
  <c r="C85" i="14"/>
  <c r="C89" i="14"/>
  <c r="C101" i="14"/>
  <c r="C105" i="14"/>
  <c r="C113" i="14"/>
  <c r="C121" i="14"/>
  <c r="C63" i="14"/>
  <c r="C67" i="14"/>
  <c r="C71" i="14"/>
  <c r="C75" i="14"/>
  <c r="C79" i="14"/>
  <c r="C83" i="14"/>
  <c r="C87" i="14"/>
  <c r="C91" i="14"/>
  <c r="C95" i="14"/>
  <c r="C99" i="14"/>
  <c r="C103" i="14"/>
  <c r="C107" i="14"/>
  <c r="C111" i="14"/>
  <c r="C115" i="14"/>
  <c r="C119" i="14"/>
  <c r="C64" i="14"/>
  <c r="C76" i="14"/>
  <c r="C84" i="14"/>
  <c r="C92" i="14"/>
  <c r="C100" i="14"/>
  <c r="C108" i="14"/>
  <c r="C116" i="14"/>
  <c r="C65" i="14"/>
  <c r="C73" i="14"/>
  <c r="C81" i="14"/>
  <c r="C93" i="14"/>
  <c r="C97" i="14"/>
  <c r="C109" i="14"/>
  <c r="C117" i="14"/>
  <c r="C62" i="13"/>
  <c r="C66" i="13"/>
  <c r="C70" i="13"/>
  <c r="C74" i="13"/>
  <c r="C78" i="13"/>
  <c r="C82" i="13"/>
  <c r="C86" i="13"/>
  <c r="C90" i="13"/>
  <c r="C94" i="13"/>
  <c r="C98" i="13"/>
  <c r="C102" i="13"/>
  <c r="C106" i="13"/>
  <c r="C110" i="13"/>
  <c r="C114" i="13"/>
  <c r="C118" i="13"/>
  <c r="C68" i="13"/>
  <c r="C76" i="13"/>
  <c r="C88" i="13"/>
  <c r="C96" i="13"/>
  <c r="C104" i="13"/>
  <c r="C116" i="13"/>
  <c r="C73" i="13"/>
  <c r="C85" i="13"/>
  <c r="C97" i="13"/>
  <c r="C109" i="13"/>
  <c r="C121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11" i="13"/>
  <c r="C115" i="13"/>
  <c r="C119" i="13"/>
  <c r="C64" i="13"/>
  <c r="C72" i="13"/>
  <c r="C80" i="13"/>
  <c r="C92" i="13"/>
  <c r="C100" i="13"/>
  <c r="C108" i="13"/>
  <c r="C112" i="13"/>
  <c r="C120" i="13"/>
  <c r="C65" i="13"/>
  <c r="C77" i="13"/>
  <c r="C89" i="13"/>
  <c r="C101" i="13"/>
  <c r="C117" i="13"/>
  <c r="C84" i="13"/>
  <c r="C69" i="13"/>
  <c r="C81" i="13"/>
  <c r="C93" i="13"/>
  <c r="C105" i="13"/>
  <c r="C113" i="13"/>
  <c r="D113" i="13"/>
  <c r="E93" i="13"/>
  <c r="D69" i="13"/>
  <c r="D117" i="13"/>
  <c r="D89" i="13"/>
  <c r="D65" i="13"/>
  <c r="D112" i="13"/>
  <c r="D100" i="13"/>
  <c r="D80" i="13"/>
  <c r="D64" i="13"/>
  <c r="D115" i="13"/>
  <c r="D107" i="13"/>
  <c r="D99" i="13"/>
  <c r="D91" i="13"/>
  <c r="D83" i="13"/>
  <c r="D75" i="13"/>
  <c r="D67" i="13"/>
  <c r="D121" i="13"/>
  <c r="D97" i="13"/>
  <c r="D73" i="13"/>
  <c r="D104" i="13"/>
  <c r="D88" i="13"/>
  <c r="D68" i="13"/>
  <c r="D114" i="13"/>
  <c r="D106" i="13"/>
  <c r="D98" i="13"/>
  <c r="D90" i="13"/>
  <c r="D82" i="13"/>
  <c r="D74" i="13"/>
  <c r="D66" i="13"/>
  <c r="D120" i="13"/>
  <c r="D108" i="13"/>
  <c r="E72" i="13"/>
  <c r="D111" i="13"/>
  <c r="D95" i="13"/>
  <c r="D79" i="13"/>
  <c r="D63" i="13"/>
  <c r="D85" i="13"/>
  <c r="D96" i="13"/>
  <c r="D118" i="13"/>
  <c r="D102" i="13"/>
  <c r="D86" i="13"/>
  <c r="D70" i="13"/>
  <c r="D105" i="13"/>
  <c r="E84" i="13"/>
  <c r="E77" i="13"/>
  <c r="E108" i="13"/>
  <c r="D72" i="13"/>
  <c r="E111" i="13"/>
  <c r="E95" i="13"/>
  <c r="E79" i="13"/>
  <c r="E63" i="13"/>
  <c r="E85" i="13"/>
  <c r="E96" i="13"/>
  <c r="E118" i="13"/>
  <c r="E102" i="13"/>
  <c r="E86" i="13"/>
  <c r="E70" i="13"/>
  <c r="E113" i="13"/>
  <c r="D93" i="13"/>
  <c r="E69" i="13"/>
  <c r="E117" i="13"/>
  <c r="E89" i="13"/>
  <c r="E65" i="13"/>
  <c r="E112" i="13"/>
  <c r="E100" i="13"/>
  <c r="E80" i="13"/>
  <c r="E64" i="13"/>
  <c r="E115" i="13"/>
  <c r="E107" i="13"/>
  <c r="E99" i="13"/>
  <c r="E91" i="13"/>
  <c r="E83" i="13"/>
  <c r="E75" i="13"/>
  <c r="E67" i="13"/>
  <c r="E121" i="13"/>
  <c r="E97" i="13"/>
  <c r="E73" i="13"/>
  <c r="E104" i="13"/>
  <c r="E88" i="13"/>
  <c r="E68" i="13"/>
  <c r="E114" i="13"/>
  <c r="E106" i="13"/>
  <c r="E98" i="13"/>
  <c r="E90" i="13"/>
  <c r="E82" i="13"/>
  <c r="E74" i="13"/>
  <c r="E66" i="13"/>
  <c r="D77" i="13"/>
  <c r="D92" i="13"/>
  <c r="D119" i="13"/>
  <c r="D103" i="13"/>
  <c r="D87" i="13"/>
  <c r="D71" i="13"/>
  <c r="D109" i="13"/>
  <c r="E116" i="13"/>
  <c r="E76" i="13"/>
  <c r="D110" i="13"/>
  <c r="D94" i="13"/>
  <c r="D78" i="13"/>
  <c r="D62" i="13"/>
  <c r="E81" i="13"/>
  <c r="E101" i="13"/>
  <c r="E120" i="13"/>
  <c r="E92" i="13"/>
  <c r="E119" i="13"/>
  <c r="E103" i="13"/>
  <c r="E87" i="13"/>
  <c r="E71" i="13"/>
  <c r="E109" i="13"/>
  <c r="D116" i="13"/>
  <c r="D76" i="13"/>
  <c r="E110" i="13"/>
  <c r="E94" i="13"/>
  <c r="E78" i="13"/>
  <c r="E62" i="13"/>
  <c r="E105" i="13"/>
  <c r="D81" i="13"/>
  <c r="D84" i="13"/>
  <c r="D101" i="13"/>
  <c r="D117" i="14"/>
  <c r="D97" i="14"/>
  <c r="D81" i="14"/>
  <c r="D65" i="14"/>
  <c r="D108" i="14"/>
  <c r="D92" i="14"/>
  <c r="D76" i="14"/>
  <c r="D119" i="14"/>
  <c r="D111" i="14"/>
  <c r="D103" i="14"/>
  <c r="D95" i="14"/>
  <c r="D87" i="14"/>
  <c r="D79" i="14"/>
  <c r="D71" i="14"/>
  <c r="D63" i="14"/>
  <c r="D113" i="14"/>
  <c r="E101" i="14"/>
  <c r="E85" i="14"/>
  <c r="E69" i="14"/>
  <c r="D112" i="14"/>
  <c r="D96" i="14"/>
  <c r="D80" i="14"/>
  <c r="E68" i="14"/>
  <c r="D114" i="14"/>
  <c r="D106" i="14"/>
  <c r="D98" i="14"/>
  <c r="D90" i="14"/>
  <c r="D82" i="14"/>
  <c r="D74" i="14"/>
  <c r="D66" i="14"/>
  <c r="E117" i="14"/>
  <c r="E97" i="14"/>
  <c r="E81" i="14"/>
  <c r="E65" i="14"/>
  <c r="E108" i="14"/>
  <c r="E92" i="14"/>
  <c r="E76" i="14"/>
  <c r="E119" i="14"/>
  <c r="E111" i="14"/>
  <c r="E103" i="14"/>
  <c r="E95" i="14"/>
  <c r="E87" i="14"/>
  <c r="E79" i="14"/>
  <c r="E71" i="14"/>
  <c r="E63" i="14"/>
  <c r="E113" i="14"/>
  <c r="D101" i="14"/>
  <c r="D85" i="14"/>
  <c r="D69" i="14"/>
  <c r="E112" i="14"/>
  <c r="E96" i="14"/>
  <c r="E80" i="14"/>
  <c r="D68" i="14"/>
  <c r="E114" i="14"/>
  <c r="E106" i="14"/>
  <c r="E98" i="14"/>
  <c r="E90" i="14"/>
  <c r="E82" i="14"/>
  <c r="E74" i="14"/>
  <c r="E66" i="14"/>
  <c r="E109" i="14"/>
  <c r="E93" i="14"/>
  <c r="D73" i="14"/>
  <c r="D116" i="14"/>
  <c r="D100" i="14"/>
  <c r="D84" i="14"/>
  <c r="D64" i="14"/>
  <c r="D115" i="14"/>
  <c r="D107" i="14"/>
  <c r="D99" i="14"/>
  <c r="D91" i="14"/>
  <c r="D83" i="14"/>
  <c r="D75" i="14"/>
  <c r="D121" i="14"/>
  <c r="D105" i="14"/>
  <c r="D89" i="14"/>
  <c r="E77" i="14"/>
  <c r="E104" i="14"/>
  <c r="D72" i="14"/>
  <c r="D110" i="14"/>
  <c r="D94" i="14"/>
  <c r="D78" i="14"/>
  <c r="D62" i="14"/>
  <c r="D93" i="14"/>
  <c r="E116" i="14"/>
  <c r="E84" i="14"/>
  <c r="E115" i="14"/>
  <c r="E99" i="14"/>
  <c r="E83" i="14"/>
  <c r="E67" i="14"/>
  <c r="E105" i="14"/>
  <c r="D77" i="14"/>
  <c r="D104" i="14"/>
  <c r="E72" i="14"/>
  <c r="E110" i="14"/>
  <c r="E94" i="14"/>
  <c r="E78" i="14"/>
  <c r="E62" i="14"/>
  <c r="D67" i="14"/>
  <c r="D120" i="14"/>
  <c r="D88" i="14"/>
  <c r="D118" i="14"/>
  <c r="D102" i="14"/>
  <c r="D86" i="14"/>
  <c r="D70" i="14"/>
  <c r="D109" i="14"/>
  <c r="E73" i="14"/>
  <c r="E100" i="14"/>
  <c r="E64" i="14"/>
  <c r="E107" i="14"/>
  <c r="E91" i="14"/>
  <c r="E75" i="14"/>
  <c r="E121" i="14"/>
  <c r="E89" i="14"/>
  <c r="E120" i="14"/>
  <c r="E88" i="14"/>
  <c r="E118" i="14"/>
  <c r="E102" i="14"/>
  <c r="E86" i="14"/>
  <c r="E70" i="14"/>
  <c r="D117" i="15"/>
  <c r="E89" i="15"/>
  <c r="E65" i="15"/>
  <c r="D116" i="15"/>
  <c r="D108" i="15"/>
  <c r="D100" i="15"/>
  <c r="D92" i="15"/>
  <c r="D84" i="15"/>
  <c r="D76" i="15"/>
  <c r="D68" i="15"/>
  <c r="E121" i="15"/>
  <c r="D97" i="15"/>
  <c r="D73" i="15"/>
  <c r="D115" i="15"/>
  <c r="D107" i="15"/>
  <c r="D99" i="15"/>
  <c r="D91" i="15"/>
  <c r="D83" i="15"/>
  <c r="D75" i="15"/>
  <c r="D67" i="15"/>
  <c r="D113" i="15"/>
  <c r="D93" i="15"/>
  <c r="D69" i="15"/>
  <c r="D114" i="15"/>
  <c r="D106" i="15"/>
  <c r="D98" i="15"/>
  <c r="D90" i="15"/>
  <c r="D82" i="15"/>
  <c r="D74" i="15"/>
  <c r="D66" i="15"/>
  <c r="E90" i="15"/>
  <c r="E74" i="15"/>
  <c r="D105" i="15"/>
  <c r="D120" i="15"/>
  <c r="D104" i="15"/>
  <c r="D88" i="15"/>
  <c r="D72" i="15"/>
  <c r="D64" i="15"/>
  <c r="D85" i="15"/>
  <c r="D111" i="15"/>
  <c r="D95" i="15"/>
  <c r="D79" i="15"/>
  <c r="D101" i="15"/>
  <c r="E81" i="15"/>
  <c r="D110" i="15"/>
  <c r="D94" i="15"/>
  <c r="D78" i="15"/>
  <c r="D62" i="15"/>
  <c r="D77" i="15"/>
  <c r="E104" i="15"/>
  <c r="E88" i="15"/>
  <c r="E72" i="15"/>
  <c r="E109" i="15"/>
  <c r="E85" i="15"/>
  <c r="E111" i="15"/>
  <c r="E87" i="15"/>
  <c r="E71" i="15"/>
  <c r="E101" i="15"/>
  <c r="E118" i="15"/>
  <c r="E102" i="15"/>
  <c r="E86" i="15"/>
  <c r="E78" i="15"/>
  <c r="E62" i="15"/>
  <c r="E117" i="15"/>
  <c r="D89" i="15"/>
  <c r="D65" i="15"/>
  <c r="E116" i="15"/>
  <c r="E108" i="15"/>
  <c r="E100" i="15"/>
  <c r="E92" i="15"/>
  <c r="E84" i="15"/>
  <c r="E76" i="15"/>
  <c r="E68" i="15"/>
  <c r="D121" i="15"/>
  <c r="E97" i="15"/>
  <c r="E73" i="15"/>
  <c r="E115" i="15"/>
  <c r="E107" i="15"/>
  <c r="E99" i="15"/>
  <c r="E91" i="15"/>
  <c r="E83" i="15"/>
  <c r="E75" i="15"/>
  <c r="E67" i="15"/>
  <c r="E113" i="15"/>
  <c r="E93" i="15"/>
  <c r="E69" i="15"/>
  <c r="E114" i="15"/>
  <c r="E106" i="15"/>
  <c r="E98" i="15"/>
  <c r="E82" i="15"/>
  <c r="E66" i="15"/>
  <c r="E77" i="15"/>
  <c r="D112" i="15"/>
  <c r="D96" i="15"/>
  <c r="D80" i="15"/>
  <c r="D109" i="15"/>
  <c r="D119" i="15"/>
  <c r="D103" i="15"/>
  <c r="D87" i="15"/>
  <c r="D71" i="15"/>
  <c r="D63" i="15"/>
  <c r="D118" i="15"/>
  <c r="D102" i="15"/>
  <c r="D86" i="15"/>
  <c r="D70" i="15"/>
  <c r="E105" i="15"/>
  <c r="E120" i="15"/>
  <c r="E112" i="15"/>
  <c r="E96" i="15"/>
  <c r="E80" i="15"/>
  <c r="E64" i="15"/>
  <c r="E119" i="15"/>
  <c r="E103" i="15"/>
  <c r="E95" i="15"/>
  <c r="E79" i="15"/>
  <c r="E63" i="15"/>
  <c r="D81" i="15"/>
  <c r="E110" i="15"/>
  <c r="E94" i="15"/>
  <c r="E70" i="15"/>
  <c r="D114" i="17"/>
  <c r="D113" i="17"/>
  <c r="E70" i="17"/>
  <c r="D90" i="17"/>
  <c r="D82" i="17"/>
  <c r="D121" i="17"/>
  <c r="E118" i="17"/>
  <c r="E102" i="17"/>
  <c r="D66" i="17"/>
  <c r="E109" i="17"/>
  <c r="E93" i="17"/>
  <c r="E62" i="17"/>
  <c r="E85" i="17"/>
  <c r="E77" i="17"/>
  <c r="E69" i="17"/>
  <c r="D120" i="17"/>
  <c r="D112" i="17"/>
  <c r="D104" i="17"/>
  <c r="D96" i="17"/>
  <c r="D88" i="17"/>
  <c r="D80" i="17"/>
  <c r="D72" i="17"/>
  <c r="D64" i="17"/>
  <c r="D115" i="17"/>
  <c r="D107" i="17"/>
  <c r="D99" i="17"/>
  <c r="D91" i="17"/>
  <c r="D83" i="17"/>
  <c r="D75" i="17"/>
  <c r="D67" i="17"/>
  <c r="E83" i="17"/>
  <c r="E67" i="17"/>
  <c r="D105" i="17"/>
  <c r="D97" i="17"/>
  <c r="E86" i="17"/>
  <c r="E94" i="17"/>
  <c r="E101" i="17"/>
  <c r="D89" i="17"/>
  <c r="D73" i="17"/>
  <c r="D65" i="17"/>
  <c r="D108" i="17"/>
  <c r="D92" i="17"/>
  <c r="D76" i="17"/>
  <c r="D119" i="17"/>
  <c r="D103" i="17"/>
  <c r="D87" i="17"/>
  <c r="D71" i="17"/>
  <c r="E74" i="17"/>
  <c r="E106" i="17"/>
  <c r="E98" i="17"/>
  <c r="D110" i="17"/>
  <c r="D117" i="17"/>
  <c r="D78" i="17"/>
  <c r="E81" i="17"/>
  <c r="E65" i="17"/>
  <c r="E108" i="17"/>
  <c r="E92" i="17"/>
  <c r="E76" i="17"/>
  <c r="E119" i="17"/>
  <c r="E103" i="17"/>
  <c r="E87" i="17"/>
  <c r="E71" i="17"/>
  <c r="E114" i="17"/>
  <c r="E113" i="17"/>
  <c r="D70" i="17"/>
  <c r="E90" i="17"/>
  <c r="E82" i="17"/>
  <c r="E121" i="17"/>
  <c r="D118" i="17"/>
  <c r="D102" i="17"/>
  <c r="E66" i="17"/>
  <c r="D109" i="17"/>
  <c r="D93" i="17"/>
  <c r="D62" i="17"/>
  <c r="D85" i="17"/>
  <c r="D77" i="17"/>
  <c r="D69" i="17"/>
  <c r="E120" i="17"/>
  <c r="E112" i="17"/>
  <c r="E104" i="17"/>
  <c r="E96" i="17"/>
  <c r="E88" i="17"/>
  <c r="E80" i="17"/>
  <c r="E72" i="17"/>
  <c r="E64" i="17"/>
  <c r="E115" i="17"/>
  <c r="E107" i="17"/>
  <c r="E99" i="17"/>
  <c r="E91" i="17"/>
  <c r="E75" i="17"/>
  <c r="D74" i="17"/>
  <c r="D106" i="17"/>
  <c r="D98" i="17"/>
  <c r="E110" i="17"/>
  <c r="E117" i="17"/>
  <c r="E78" i="17"/>
  <c r="D81" i="17"/>
  <c r="D116" i="17"/>
  <c r="D100" i="17"/>
  <c r="D84" i="17"/>
  <c r="D68" i="17"/>
  <c r="D111" i="17"/>
  <c r="D95" i="17"/>
  <c r="D79" i="17"/>
  <c r="D63" i="17"/>
  <c r="E105" i="17"/>
  <c r="E97" i="17"/>
  <c r="D86" i="17"/>
  <c r="D94" i="17"/>
  <c r="D101" i="17"/>
  <c r="E89" i="17"/>
  <c r="E73" i="17"/>
  <c r="E116" i="17"/>
  <c r="E100" i="17"/>
  <c r="E84" i="17"/>
  <c r="E68" i="17"/>
  <c r="E111" i="17"/>
  <c r="E95" i="17"/>
  <c r="E79" i="17"/>
  <c r="E63" i="17"/>
</calcChain>
</file>

<file path=xl/sharedStrings.xml><?xml version="1.0" encoding="utf-8"?>
<sst xmlns="http://schemas.openxmlformats.org/spreadsheetml/2006/main" count="3633" uniqueCount="72">
  <si>
    <t>Universidade:</t>
  </si>
  <si>
    <t>UFCSPA</t>
  </si>
  <si>
    <t>Número de Ucs:</t>
  </si>
  <si>
    <t>UC</t>
  </si>
  <si>
    <t>Nome do Campus</t>
  </si>
  <si>
    <t>Distribuidora</t>
  </si>
  <si>
    <t>Subgrupo</t>
  </si>
  <si>
    <t>Endereço</t>
  </si>
  <si>
    <t>Arabuatã</t>
  </si>
  <si>
    <t>CEEE</t>
  </si>
  <si>
    <t>B3</t>
  </si>
  <si>
    <t>Rua Arabuatã, 790 - Navegantes - Porto Alegre / RS</t>
  </si>
  <si>
    <t>Canoas</t>
  </si>
  <si>
    <t>Rua Dra Maria Zelia Carneiro de Figueiredo, 743 - Igaia - Canoas / RS</t>
  </si>
  <si>
    <t>Conceição</t>
  </si>
  <si>
    <t>Rua da Conceição, 434 - Centro - Porto Alegre / RS</t>
  </si>
  <si>
    <t>Correa Lima</t>
  </si>
  <si>
    <t>Rua Correa Lima, 1239 - Santa Teresa - Porto Alegre / RS</t>
  </si>
  <si>
    <t>Sarmento Leite</t>
  </si>
  <si>
    <t>A4</t>
  </si>
  <si>
    <t>Rua Sarmento Leite, 245 - Centro - Porto Alegre / RS</t>
  </si>
  <si>
    <t>Sete de Setembro</t>
  </si>
  <si>
    <t>Rua Sete de Setembro, 1133 - Centro - Porto Alegre / RS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</si>
  <si>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</si>
  <si>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</si>
  <si>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</si>
  <si>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</si>
  <si>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</si>
  <si>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</si>
  <si>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</si>
  <si>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</si>
  <si>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</si>
  <si>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</si>
  <si>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</si>
  <si>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</si>
  <si>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</si>
  <si>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</si>
  <si>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</si>
  <si>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</si>
  <si>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</si>
  <si>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</si>
  <si>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</si>
  <si>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</si>
  <si>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</si>
  <si>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</si>
  <si>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</si>
  <si>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</si>
  <si>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</si>
  <si>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</si>
  <si>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</si>
  <si>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</si>
  <si>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</si>
  <si>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</si>
  <si>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</si>
  <si>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-</t>
  </si>
  <si>
    <t>RGE Sul</t>
  </si>
  <si>
    <t>Demanda Contratada</t>
  </si>
  <si>
    <t>570/700 MW</t>
  </si>
  <si>
    <t>Linha do Tempo</t>
  </si>
  <si>
    <t>Valores</t>
  </si>
  <si>
    <t>Previsão</t>
  </si>
  <si>
    <t>Limite de Confiança Inferior</t>
  </si>
  <si>
    <t>Limite de Confiança Superior</t>
  </si>
  <si>
    <t xml:space="preserve">data </t>
  </si>
  <si>
    <t>valor</t>
  </si>
  <si>
    <t>data</t>
  </si>
  <si>
    <t>Nomes: Guilherme Bithencourt Martinelli 
              Felipe Alan Lobon Ruiz
              Arthur Ricardo Muzel de Almeida Jesus</t>
  </si>
  <si>
    <t>Universidade: UFCSPA - Universidade Federal de Ciências de Saúde de Porto Alegre.
Ela possui 6 Unidades Consumidoras, das quais 5 delas estão localizadas em Porto Alegre/RS e a outra está localizada em Canoas/RS.
Atualmente, a universidade possui 4871 membros, dos quais 4098 são alunos.
Em relação ao grupo de consumidor, 5 UCs pertencem ao grupo B3 enquanto 1 UC pertence ao grupo A4.</t>
  </si>
  <si>
    <t xml:space="preserve">Aba de previsão de Demanda e Consumo para os próximos anos, até 03/2025, da UC Sarmento Leite (único cliente do grupo A) 
Valores em Vermelho na Tabela --&gt; Previsto          Valores em Azul na Tabela --&gt; Obtidos de faturas
As abas do cálculo de previsão de cada grandeza estão ocultas nesta planilha </t>
  </si>
  <si>
    <t>Gráficos dos históricos</t>
  </si>
  <si>
    <t>Aba que contém gráficos referentes ao histórico de consumo de energia das UCs do grupo B e gráficos 
referentes ao histórico de demanda, consumo de energia e consumo de reativos da UC do grupo A</t>
  </si>
  <si>
    <t>Gráficos dos históricos (c/ interpolação) + previsão + 
90% de 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</si>
</sst>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* #,##0.00_-;\-&quot;R$&quot;* #,##0.00_-;_-&quot;R$&quot;* &quot;-&quot;??_-;_-@"/>
    <numFmt numFmtId="165" formatCode="0\ &quot;kWh&quot;"/>
    <numFmt numFmtId="166" formatCode="0.000000"/>
    <numFmt numFmtId="167" formatCode="#,##0.00000"/>
    <numFmt numFmtId="168" formatCode="0.00000"/>
    <numFmt numFmtId="169" formatCode="0.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1F497D"/>
        <bgColor rgb="FF1F497D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rgb="FFDBE5F1"/>
      </patternFill>
    </fill>
    <fill>
      <patternFill patternType="solid">
        <fgColor theme="5" tint="0.79998168889431442"/>
        <bgColor rgb="FFB8CCE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8" fontId="4" fillId="2" borderId="3" xfId="0" applyNumberFormat="1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9" fontId="4" fillId="0" borderId="7" xfId="0" applyNumberFormat="1" applyFont="1" applyFill="1" applyBorder="1" applyAlignment="1">
      <alignment horizontal="center"/>
    </xf>
    <xf numFmtId="10" fontId="4" fillId="0" borderId="7" xfId="0" applyNumberFormat="1" applyFont="1" applyFill="1" applyBorder="1" applyAlignment="1">
      <alignment horizontal="center"/>
    </xf>
    <xf numFmtId="169" fontId="4" fillId="0" borderId="7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3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4" fontId="0" fillId="0" borderId="0" xfId="0" applyNumberFormat="1"/>
    <xf numFmtId="0" fontId="0" fillId="0" borderId="0" xfId="0"/>
    <xf numFmtId="2" fontId="0" fillId="0" borderId="0" xfId="0" applyNumberFormat="1"/>
    <xf numFmtId="14" fontId="0" fillId="5" borderId="10" xfId="0" applyNumberFormat="1" applyFont="1" applyFill="1" applyBorder="1"/>
    <xf numFmtId="14" fontId="0" fillId="0" borderId="10" xfId="0" applyNumberFormat="1" applyFont="1" applyBorder="1"/>
    <xf numFmtId="14" fontId="4" fillId="6" borderId="3" xfId="0" applyNumberFormat="1" applyFont="1" applyFill="1" applyBorder="1" applyAlignment="1">
      <alignment horizontal="center"/>
    </xf>
    <xf numFmtId="14" fontId="4" fillId="7" borderId="3" xfId="0" applyNumberFormat="1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2" fontId="4" fillId="7" borderId="3" xfId="0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4" xfId="0" applyFont="1" applyBorder="1" applyAlignment="1"/>
    <xf numFmtId="14" fontId="4" fillId="6" borderId="19" xfId="0" applyNumberFormat="1" applyFont="1" applyFill="1" applyBorder="1" applyAlignment="1">
      <alignment horizontal="center"/>
    </xf>
    <xf numFmtId="14" fontId="4" fillId="7" borderId="19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5" fillId="0" borderId="1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E FP'!$B$1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FP'!$B$2:$B$121</c:f>
              <c:numCache>
                <c:formatCode>General</c:formatCode>
                <c:ptCount val="120"/>
                <c:pt idx="0">
                  <c:v>174106</c:v>
                </c:pt>
                <c:pt idx="1">
                  <c:v>131750</c:v>
                </c:pt>
                <c:pt idx="2">
                  <c:v>139853</c:v>
                </c:pt>
                <c:pt idx="3">
                  <c:v>118502</c:v>
                </c:pt>
                <c:pt idx="4">
                  <c:v>148378</c:v>
                </c:pt>
                <c:pt idx="5">
                  <c:v>122266</c:v>
                </c:pt>
                <c:pt idx="6">
                  <c:v>127987</c:v>
                </c:pt>
                <c:pt idx="7">
                  <c:v>147725</c:v>
                </c:pt>
                <c:pt idx="8">
                  <c:v>156058</c:v>
                </c:pt>
                <c:pt idx="9">
                  <c:v>144461</c:v>
                </c:pt>
                <c:pt idx="10">
                  <c:v>145459</c:v>
                </c:pt>
                <c:pt idx="11">
                  <c:v>163354</c:v>
                </c:pt>
                <c:pt idx="12">
                  <c:v>175296</c:v>
                </c:pt>
                <c:pt idx="13">
                  <c:v>129869</c:v>
                </c:pt>
                <c:pt idx="14">
                  <c:v>115622</c:v>
                </c:pt>
                <c:pt idx="15">
                  <c:v>108634</c:v>
                </c:pt>
                <c:pt idx="16">
                  <c:v>109133</c:v>
                </c:pt>
                <c:pt idx="17">
                  <c:v>117581</c:v>
                </c:pt>
                <c:pt idx="18">
                  <c:v>131059</c:v>
                </c:pt>
                <c:pt idx="19">
                  <c:v>123187</c:v>
                </c:pt>
                <c:pt idx="20">
                  <c:v>190481</c:v>
                </c:pt>
                <c:pt idx="21">
                  <c:v>174224</c:v>
                </c:pt>
                <c:pt idx="22">
                  <c:v>163465</c:v>
                </c:pt>
                <c:pt idx="23">
                  <c:v>202192</c:v>
                </c:pt>
                <c:pt idx="24">
                  <c:v>185682</c:v>
                </c:pt>
                <c:pt idx="25">
                  <c:v>139062</c:v>
                </c:pt>
                <c:pt idx="26">
                  <c:v>145201</c:v>
                </c:pt>
                <c:pt idx="27">
                  <c:v>123372</c:v>
                </c:pt>
                <c:pt idx="28">
                  <c:v>124299</c:v>
                </c:pt>
                <c:pt idx="29">
                  <c:v>157896</c:v>
                </c:pt>
                <c:pt idx="30">
                  <c:v>157229</c:v>
                </c:pt>
                <c:pt idx="31">
                  <c:v>154547</c:v>
                </c:pt>
                <c:pt idx="32">
                  <c:v>165075</c:v>
                </c:pt>
                <c:pt idx="33">
                  <c:v>169024</c:v>
                </c:pt>
                <c:pt idx="34">
                  <c:v>156466</c:v>
                </c:pt>
                <c:pt idx="35">
                  <c:v>190331</c:v>
                </c:pt>
                <c:pt idx="36">
                  <c:v>193056</c:v>
                </c:pt>
                <c:pt idx="37">
                  <c:v>176887</c:v>
                </c:pt>
                <c:pt idx="38">
                  <c:v>128471</c:v>
                </c:pt>
                <c:pt idx="39">
                  <c:v>125315</c:v>
                </c:pt>
                <c:pt idx="40">
                  <c:v>128355</c:v>
                </c:pt>
                <c:pt idx="41">
                  <c:v>158554</c:v>
                </c:pt>
                <c:pt idx="42">
                  <c:v>128601</c:v>
                </c:pt>
                <c:pt idx="43">
                  <c:v>156192</c:v>
                </c:pt>
                <c:pt idx="44">
                  <c:v>151104</c:v>
                </c:pt>
                <c:pt idx="45">
                  <c:v>186248</c:v>
                </c:pt>
                <c:pt idx="46">
                  <c:v>226788</c:v>
                </c:pt>
                <c:pt idx="47">
                  <c:v>203857</c:v>
                </c:pt>
                <c:pt idx="48">
                  <c:v>174247</c:v>
                </c:pt>
                <c:pt idx="49">
                  <c:v>172014</c:v>
                </c:pt>
                <c:pt idx="50">
                  <c:v>156465</c:v>
                </c:pt>
                <c:pt idx="51">
                  <c:v>123759</c:v>
                </c:pt>
                <c:pt idx="52">
                  <c:v>126867</c:v>
                </c:pt>
                <c:pt idx="53">
                  <c:v>141858</c:v>
                </c:pt>
                <c:pt idx="54">
                  <c:v>145328</c:v>
                </c:pt>
                <c:pt idx="55">
                  <c:v>165276</c:v>
                </c:pt>
                <c:pt idx="56">
                  <c:v>189269</c:v>
                </c:pt>
                <c:pt idx="57">
                  <c:v>191312</c:v>
                </c:pt>
                <c:pt idx="58">
                  <c:v>190728</c:v>
                </c:pt>
                <c:pt idx="59">
                  <c:v>192997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6-4CE3-A509-316DC721B9FD}"/>
            </c:ext>
          </c:extLst>
        </c:ser>
        <c:ser>
          <c:idx val="1"/>
          <c:order val="1"/>
          <c:tx>
            <c:strRef>
              <c:f>'Prev E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FP'!$C$2:$C$121</c:f>
              <c:numCache>
                <c:formatCode>General</c:formatCode>
                <c:ptCount val="120"/>
                <c:pt idx="59">
                  <c:v>192997</c:v>
                </c:pt>
                <c:pt idx="60">
                  <c:v>204862.66104427516</c:v>
                </c:pt>
                <c:pt idx="61">
                  <c:v>168641.12766835545</c:v>
                </c:pt>
                <c:pt idx="62">
                  <c:v>150427.12763517391</c:v>
                </c:pt>
                <c:pt idx="63">
                  <c:v>139428.44074426949</c:v>
                </c:pt>
                <c:pt idx="64">
                  <c:v>139961.18625805475</c:v>
                </c:pt>
                <c:pt idx="65">
                  <c:v>158556.00230299064</c:v>
                </c:pt>
                <c:pt idx="66">
                  <c:v>164962.29970541099</c:v>
                </c:pt>
                <c:pt idx="67">
                  <c:v>167383.3591098781</c:v>
                </c:pt>
                <c:pt idx="68">
                  <c:v>196166.29119477727</c:v>
                </c:pt>
                <c:pt idx="69">
                  <c:v>188468.44980396281</c:v>
                </c:pt>
                <c:pt idx="70">
                  <c:v>181620.6010879945</c:v>
                </c:pt>
                <c:pt idx="71">
                  <c:v>211359.05147490694</c:v>
                </c:pt>
                <c:pt idx="72">
                  <c:v>211041.05805354673</c:v>
                </c:pt>
                <c:pt idx="73">
                  <c:v>174819.52467762702</c:v>
                </c:pt>
                <c:pt idx="74">
                  <c:v>156605.52464444551</c:v>
                </c:pt>
                <c:pt idx="75">
                  <c:v>145606.8377535411</c:v>
                </c:pt>
                <c:pt idx="76">
                  <c:v>146139.58326732635</c:v>
                </c:pt>
                <c:pt idx="77">
                  <c:v>164734.39931226225</c:v>
                </c:pt>
                <c:pt idx="78">
                  <c:v>171140.69671468256</c:v>
                </c:pt>
                <c:pt idx="79">
                  <c:v>173561.75611914971</c:v>
                </c:pt>
                <c:pt idx="80">
                  <c:v>202344.68820404887</c:v>
                </c:pt>
                <c:pt idx="81">
                  <c:v>194646.84681323441</c:v>
                </c:pt>
                <c:pt idx="82">
                  <c:v>187798.99809726607</c:v>
                </c:pt>
                <c:pt idx="83">
                  <c:v>217537.44848417852</c:v>
                </c:pt>
                <c:pt idx="84">
                  <c:v>217219.45506281834</c:v>
                </c:pt>
                <c:pt idx="85">
                  <c:v>180997.92168689863</c:v>
                </c:pt>
                <c:pt idx="86">
                  <c:v>162783.92165371712</c:v>
                </c:pt>
                <c:pt idx="87">
                  <c:v>151785.2347628127</c:v>
                </c:pt>
                <c:pt idx="88">
                  <c:v>152317.98027659793</c:v>
                </c:pt>
                <c:pt idx="89">
                  <c:v>170912.79632153382</c:v>
                </c:pt>
                <c:pt idx="90">
                  <c:v>177319.09372395417</c:v>
                </c:pt>
                <c:pt idx="91">
                  <c:v>179740.15312842131</c:v>
                </c:pt>
                <c:pt idx="92">
                  <c:v>208523.08521332045</c:v>
                </c:pt>
                <c:pt idx="93">
                  <c:v>200825.24382250599</c:v>
                </c:pt>
                <c:pt idx="94">
                  <c:v>193977.39510653768</c:v>
                </c:pt>
                <c:pt idx="95">
                  <c:v>223715.84549345012</c:v>
                </c:pt>
                <c:pt idx="96">
                  <c:v>223397.85207208994</c:v>
                </c:pt>
                <c:pt idx="97">
                  <c:v>187176.31869617023</c:v>
                </c:pt>
                <c:pt idx="98">
                  <c:v>168962.31866298869</c:v>
                </c:pt>
                <c:pt idx="99">
                  <c:v>157963.63177208428</c:v>
                </c:pt>
                <c:pt idx="100">
                  <c:v>158496.37728586953</c:v>
                </c:pt>
                <c:pt idx="101">
                  <c:v>177091.19333080543</c:v>
                </c:pt>
                <c:pt idx="102">
                  <c:v>183497.49073322577</c:v>
                </c:pt>
                <c:pt idx="103">
                  <c:v>185918.55013769289</c:v>
                </c:pt>
                <c:pt idx="104">
                  <c:v>214701.48222259205</c:v>
                </c:pt>
                <c:pt idx="105">
                  <c:v>207003.64083177759</c:v>
                </c:pt>
                <c:pt idx="106">
                  <c:v>200155.79211580928</c:v>
                </c:pt>
                <c:pt idx="107">
                  <c:v>229894.24250272173</c:v>
                </c:pt>
                <c:pt idx="108">
                  <c:v>229576.24908136151</c:v>
                </c:pt>
                <c:pt idx="109">
                  <c:v>193354.71570544181</c:v>
                </c:pt>
                <c:pt idx="110">
                  <c:v>175140.7156722603</c:v>
                </c:pt>
                <c:pt idx="111">
                  <c:v>164142.02878135588</c:v>
                </c:pt>
                <c:pt idx="112">
                  <c:v>164674.77429514113</c:v>
                </c:pt>
                <c:pt idx="113">
                  <c:v>183269.590340077</c:v>
                </c:pt>
                <c:pt idx="114">
                  <c:v>189675.88774249735</c:v>
                </c:pt>
                <c:pt idx="115">
                  <c:v>192096.94714696449</c:v>
                </c:pt>
                <c:pt idx="116">
                  <c:v>220879.87923186366</c:v>
                </c:pt>
                <c:pt idx="117">
                  <c:v>213182.0378410492</c:v>
                </c:pt>
                <c:pt idx="118">
                  <c:v>206334.18912508088</c:v>
                </c:pt>
                <c:pt idx="119">
                  <c:v>236072.6395119933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6-4CE3-A509-316DC721B9FD}"/>
            </c:ext>
          </c:extLst>
        </c:ser>
        <c:ser>
          <c:idx val="2"/>
          <c:order val="2"/>
          <c:tx>
            <c:strRef>
              <c:f>'Prev E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FP'!$D$2:$D$121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178558.85906832971</c:v>
                </c:pt>
                <c:pt idx="61" formatCode="0.00">
                  <c:v>141514.98196264385</c:v>
                </c:pt>
                <c:pt idx="62" formatCode="0.00">
                  <c:v>122496.5893704998</c:v>
                </c:pt>
                <c:pt idx="63" formatCode="0.00">
                  <c:v>110709.92854585403</c:v>
                </c:pt>
                <c:pt idx="64" formatCode="0.00">
                  <c:v>110469.77920386638</c:v>
                </c:pt>
                <c:pt idx="65" formatCode="0.00">
                  <c:v>128305.60076895638</c:v>
                </c:pt>
                <c:pt idx="66" formatCode="0.00">
                  <c:v>133965.76061676518</c:v>
                </c:pt>
                <c:pt idx="67" formatCode="0.00">
                  <c:v>135652.6105948058</c:v>
                </c:pt>
                <c:pt idx="68" formatCode="0.00">
                  <c:v>163712.43049518182</c:v>
                </c:pt>
                <c:pt idx="69" formatCode="0.00">
                  <c:v>155301.82745257026</c:v>
                </c:pt>
                <c:pt idx="70" formatCode="0.00">
                  <c:v>147750.89372610248</c:v>
                </c:pt>
                <c:pt idx="71" formatCode="0.00">
                  <c:v>176795.32520256084</c:v>
                </c:pt>
                <c:pt idx="72" formatCode="0.00">
                  <c:v>175786.6520997168</c:v>
                </c:pt>
                <c:pt idx="73" formatCode="0.00">
                  <c:v>138887.71280450808</c:v>
                </c:pt>
                <c:pt idx="74" formatCode="0.00">
                  <c:v>120003.84326746323</c:v>
                </c:pt>
                <c:pt idx="75" formatCode="0.00">
                  <c:v>108342.39829246511</c:v>
                </c:pt>
                <c:pt idx="76" formatCode="0.00">
                  <c:v>108219.10602292178</c:v>
                </c:pt>
                <c:pt idx="77" formatCode="0.00">
                  <c:v>126164.2437293799</c:v>
                </c:pt>
                <c:pt idx="78" formatCode="0.00">
                  <c:v>131926.88851066813</c:v>
                </c:pt>
                <c:pt idx="79" formatCode="0.00">
                  <c:v>133710.01168124782</c:v>
                </c:pt>
                <c:pt idx="80" formatCode="0.00">
                  <c:v>161860.43659783062</c:v>
                </c:pt>
                <c:pt idx="81" formatCode="0.00">
                  <c:v>153535.24969324342</c:v>
                </c:pt>
                <c:pt idx="82" formatCode="0.00">
                  <c:v>146064.96776893039</c:v>
                </c:pt>
                <c:pt idx="83" formatCode="0.00">
                  <c:v>175185.66433090402</c:v>
                </c:pt>
                <c:pt idx="84" formatCode="0.00">
                  <c:v>174249.94222542524</c:v>
                </c:pt>
                <c:pt idx="85" formatCode="0.00">
                  <c:v>137419.43564160069</c:v>
                </c:pt>
                <c:pt idx="86" formatCode="0.00">
                  <c:v>118600.52574884496</c:v>
                </c:pt>
                <c:pt idx="87" formatCode="0.00">
                  <c:v>107000.81224423792</c:v>
                </c:pt>
                <c:pt idx="88" formatCode="0.00">
                  <c:v>106936.24485708267</c:v>
                </c:pt>
                <c:pt idx="89" formatCode="0.00">
                  <c:v>124937.30191896495</c:v>
                </c:pt>
                <c:pt idx="90" formatCode="0.00">
                  <c:v>130753.24345013767</c:v>
                </c:pt>
                <c:pt idx="91" formatCode="0.00">
                  <c:v>132587.20760053894</c:v>
                </c:pt>
                <c:pt idx="92" formatCode="0.00">
                  <c:v>160786.17025187286</c:v>
                </c:pt>
                <c:pt idx="93" formatCode="0.00">
                  <c:v>152507.35759238823</c:v>
                </c:pt>
                <c:pt idx="94" formatCode="0.00">
                  <c:v>145081.41475164745</c:v>
                </c:pt>
                <c:pt idx="95" formatCode="0.00">
                  <c:v>174244.5333097805</c:v>
                </c:pt>
                <c:pt idx="96" formatCode="0.00">
                  <c:v>173349.88654700053</c:v>
                </c:pt>
                <c:pt idx="97" formatCode="0.00">
                  <c:v>136558.2687808784</c:v>
                </c:pt>
                <c:pt idx="98" formatCode="0.00">
                  <c:v>117776.63392807002</c:v>
                </c:pt>
                <c:pt idx="99" formatCode="0.00">
                  <c:v>106212.66781345771</c:v>
                </c:pt>
                <c:pt idx="100" formatCode="0.00">
                  <c:v>106182.40011340912</c:v>
                </c:pt>
                <c:pt idx="101" formatCode="0.00">
                  <c:v>124216.38348317181</c:v>
                </c:pt>
                <c:pt idx="102" formatCode="0.00">
                  <c:v>130063.94714031802</c:v>
                </c:pt>
                <c:pt idx="103" formatCode="0.00">
                  <c:v>131928.29375011876</c:v>
                </c:pt>
                <c:pt idx="104" formatCode="0.00">
                  <c:v>160156.4594257698</c:v>
                </c:pt>
                <c:pt idx="105" formatCode="0.00">
                  <c:v>151905.72666068783</c:v>
                </c:pt>
                <c:pt idx="106" formatCode="0.00">
                  <c:v>144506.79328498812</c:v>
                </c:pt>
                <c:pt idx="107" formatCode="0.00">
                  <c:v>173695.90026480742</c:v>
                </c:pt>
                <c:pt idx="108" formatCode="0.00">
                  <c:v>172826.59031459165</c:v>
                </c:pt>
                <c:pt idx="109" formatCode="0.00">
                  <c:v>136059.0451011117</c:v>
                </c:pt>
                <c:pt idx="110" formatCode="0.00">
                  <c:v>117300.5929567611</c:v>
                </c:pt>
                <c:pt idx="111" formatCode="0.00">
                  <c:v>105758.95819443706</c:v>
                </c:pt>
                <c:pt idx="112" formatCode="0.00">
                  <c:v>105750.20675307674</c:v>
                </c:pt>
                <c:pt idx="113" formatCode="0.00">
                  <c:v>123804.92548681732</c:v>
                </c:pt>
                <c:pt idx="114" formatCode="0.00">
                  <c:v>129672.47589608061</c:v>
                </c:pt>
                <c:pt idx="115" formatCode="0.00">
                  <c:v>131556.09114789616</c:v>
                </c:pt>
                <c:pt idx="116" formatCode="0.00">
                  <c:v>159802.83619965587</c:v>
                </c:pt>
                <c:pt idx="117" formatCode="0.00">
                  <c:v>151570.02084464332</c:v>
                </c:pt>
                <c:pt idx="118" formatCode="0.00">
                  <c:v>144188.36877244848</c:v>
                </c:pt>
                <c:pt idx="119" formatCode="0.00">
                  <c:v>173394.14546381985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6-4CE3-A509-316DC721B9FD}"/>
            </c:ext>
          </c:extLst>
        </c:ser>
        <c:ser>
          <c:idx val="3"/>
          <c:order val="3"/>
          <c:tx>
            <c:strRef>
              <c:f>'Prev E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FP'!$E$2:$E$121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231166.4630202206</c:v>
                </c:pt>
                <c:pt idx="61" formatCode="0.00">
                  <c:v>195767.27337406704</c:v>
                </c:pt>
                <c:pt idx="62" formatCode="0.00">
                  <c:v>178357.66589984801</c:v>
                </c:pt>
                <c:pt idx="63" formatCode="0.00">
                  <c:v>168146.95294268496</c:v>
                </c:pt>
                <c:pt idx="64" formatCode="0.00">
                  <c:v>169452.59331224312</c:v>
                </c:pt>
                <c:pt idx="65" formatCode="0.00">
                  <c:v>188806.4038370249</c:v>
                </c:pt>
                <c:pt idx="66" formatCode="0.00">
                  <c:v>195958.83879405679</c:v>
                </c:pt>
                <c:pt idx="67" formatCode="0.00">
                  <c:v>199114.10762495041</c:v>
                </c:pt>
                <c:pt idx="68" formatCode="0.00">
                  <c:v>228620.15189437271</c:v>
                </c:pt>
                <c:pt idx="69" formatCode="0.00">
                  <c:v>221635.07215535536</c:v>
                </c:pt>
                <c:pt idx="70" formatCode="0.00">
                  <c:v>215490.30844988651</c:v>
                </c:pt>
                <c:pt idx="71" formatCode="0.00">
                  <c:v>245922.77774725304</c:v>
                </c:pt>
                <c:pt idx="72" formatCode="0.00">
                  <c:v>246295.46400737666</c:v>
                </c:pt>
                <c:pt idx="73" formatCode="0.00">
                  <c:v>210751.33655074597</c:v>
                </c:pt>
                <c:pt idx="74" formatCode="0.00">
                  <c:v>193207.20602142779</c:v>
                </c:pt>
                <c:pt idx="75" formatCode="0.00">
                  <c:v>182871.27721461709</c:v>
                </c:pt>
                <c:pt idx="76" formatCode="0.00">
                  <c:v>184060.0605117309</c:v>
                </c:pt>
                <c:pt idx="77" formatCode="0.00">
                  <c:v>203304.5548951446</c:v>
                </c:pt>
                <c:pt idx="78" formatCode="0.00">
                  <c:v>210354.504918697</c:v>
                </c:pt>
                <c:pt idx="79" formatCode="0.00">
                  <c:v>213413.50055705159</c:v>
                </c:pt>
                <c:pt idx="80" formatCode="0.00">
                  <c:v>242828.93981026713</c:v>
                </c:pt>
                <c:pt idx="81" formatCode="0.00">
                  <c:v>235758.44393322541</c:v>
                </c:pt>
                <c:pt idx="82" formatCode="0.00">
                  <c:v>229533.02842560175</c:v>
                </c:pt>
                <c:pt idx="83" formatCode="0.00">
                  <c:v>259889.23263745301</c:v>
                </c:pt>
                <c:pt idx="84" formatCode="0.00">
                  <c:v>260188.96790021143</c:v>
                </c:pt>
                <c:pt idx="85" formatCode="0.00">
                  <c:v>224576.40773219656</c:v>
                </c:pt>
                <c:pt idx="86" formatCode="0.00">
                  <c:v>206967.31755858927</c:v>
                </c:pt>
                <c:pt idx="87" formatCode="0.00">
                  <c:v>196569.65728138748</c:v>
                </c:pt>
                <c:pt idx="88" formatCode="0.00">
                  <c:v>197699.71569611318</c:v>
                </c:pt>
                <c:pt idx="89" formatCode="0.00">
                  <c:v>216888.2907241027</c:v>
                </c:pt>
                <c:pt idx="90" formatCode="0.00">
                  <c:v>223884.94399777066</c:v>
                </c:pt>
                <c:pt idx="91" formatCode="0.00">
                  <c:v>226893.09865630369</c:v>
                </c:pt>
                <c:pt idx="92" formatCode="0.00">
                  <c:v>256260.00017476804</c:v>
                </c:pt>
                <c:pt idx="93" formatCode="0.00">
                  <c:v>249143.13005262375</c:v>
                </c:pt>
                <c:pt idx="94" formatCode="0.00">
                  <c:v>242873.3754614279</c:v>
                </c:pt>
                <c:pt idx="95" formatCode="0.00">
                  <c:v>273187.15767711971</c:v>
                </c:pt>
                <c:pt idx="96" formatCode="0.00">
                  <c:v>273445.81759717932</c:v>
                </c:pt>
                <c:pt idx="97" formatCode="0.00">
                  <c:v>237794.36861146207</c:v>
                </c:pt>
                <c:pt idx="98" formatCode="0.00">
                  <c:v>220148.00339790736</c:v>
                </c:pt>
                <c:pt idx="99" formatCode="0.00">
                  <c:v>209714.59573071083</c:v>
                </c:pt>
                <c:pt idx="100" formatCode="0.00">
                  <c:v>210810.35445832994</c:v>
                </c:pt>
                <c:pt idx="101" formatCode="0.00">
                  <c:v>229966.00317843904</c:v>
                </c:pt>
                <c:pt idx="102" formatCode="0.00">
                  <c:v>236931.03432613352</c:v>
                </c:pt>
                <c:pt idx="103" formatCode="0.00">
                  <c:v>239908.80652526702</c:v>
                </c:pt>
                <c:pt idx="104" formatCode="0.00">
                  <c:v>269246.5050194143</c:v>
                </c:pt>
                <c:pt idx="105" formatCode="0.00">
                  <c:v>262101.55500286736</c:v>
                </c:pt>
                <c:pt idx="106" formatCode="0.00">
                  <c:v>255804.79094663044</c:v>
                </c:pt>
                <c:pt idx="107" formatCode="0.00">
                  <c:v>286092.584740636</c:v>
                </c:pt>
                <c:pt idx="108" formatCode="0.00">
                  <c:v>286325.90784813138</c:v>
                </c:pt>
                <c:pt idx="109" formatCode="0.00">
                  <c:v>250650.38630977191</c:v>
                </c:pt>
                <c:pt idx="110" formatCode="0.00">
                  <c:v>232980.83838775949</c:v>
                </c:pt>
                <c:pt idx="111" formatCode="0.00">
                  <c:v>222525.09936827471</c:v>
                </c:pt>
                <c:pt idx="112" formatCode="0.00">
                  <c:v>223599.34183720552</c:v>
                </c:pt>
                <c:pt idx="113" formatCode="0.00">
                  <c:v>242734.25519333669</c:v>
                </c:pt>
                <c:pt idx="114" formatCode="0.00">
                  <c:v>249679.29958891409</c:v>
                </c:pt>
                <c:pt idx="115" formatCode="0.00">
                  <c:v>252637.80314603282</c:v>
                </c:pt>
                <c:pt idx="116" formatCode="0.00">
                  <c:v>281956.92226407147</c:v>
                </c:pt>
                <c:pt idx="117" formatCode="0.00">
                  <c:v>274794.0548374551</c:v>
                </c:pt>
                <c:pt idx="118" formatCode="0.00">
                  <c:v>268480.00947771326</c:v>
                </c:pt>
                <c:pt idx="119" formatCode="0.00">
                  <c:v>298751.13356016675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6-4CE3-A509-316DC721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71080"/>
        <c:axId val="460976328"/>
      </c:lineChart>
      <c:catAx>
        <c:axId val="460971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6328"/>
        <c:crosses val="autoZero"/>
        <c:auto val="1"/>
        <c:lblAlgn val="ctr"/>
        <c:lblOffset val="100"/>
        <c:noMultiLvlLbl val="0"/>
      </c:catAx>
      <c:valAx>
        <c:axId val="4609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Consumo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Leite'!$Q$2:$Q$64</c:f>
              <c:numCache>
                <c:formatCode>General</c:formatCode>
                <c:ptCount val="63"/>
                <c:pt idx="0">
                  <c:v>88547</c:v>
                </c:pt>
                <c:pt idx="1">
                  <c:v>101484</c:v>
                </c:pt>
                <c:pt idx="2">
                  <c:v>109574</c:v>
                </c:pt>
                <c:pt idx="3">
                  <c:v>192997</c:v>
                </c:pt>
                <c:pt idx="4">
                  <c:v>190728</c:v>
                </c:pt>
                <c:pt idx="5">
                  <c:v>191312</c:v>
                </c:pt>
                <c:pt idx="6">
                  <c:v>189269</c:v>
                </c:pt>
                <c:pt idx="7">
                  <c:v>165276</c:v>
                </c:pt>
                <c:pt idx="8">
                  <c:v>145328</c:v>
                </c:pt>
                <c:pt idx="9">
                  <c:v>141858</c:v>
                </c:pt>
                <c:pt idx="10">
                  <c:v>126867</c:v>
                </c:pt>
                <c:pt idx="11">
                  <c:v>123759</c:v>
                </c:pt>
                <c:pt idx="12">
                  <c:v>156465</c:v>
                </c:pt>
                <c:pt idx="13">
                  <c:v>172014</c:v>
                </c:pt>
                <c:pt idx="14">
                  <c:v>174247</c:v>
                </c:pt>
                <c:pt idx="15">
                  <c:v>203857</c:v>
                </c:pt>
                <c:pt idx="16">
                  <c:v>226788</c:v>
                </c:pt>
                <c:pt idx="17">
                  <c:v>186248</c:v>
                </c:pt>
                <c:pt idx="18">
                  <c:v>151104</c:v>
                </c:pt>
                <c:pt idx="19">
                  <c:v>156192</c:v>
                </c:pt>
                <c:pt idx="20">
                  <c:v>128601</c:v>
                </c:pt>
                <c:pt idx="21">
                  <c:v>158554</c:v>
                </c:pt>
                <c:pt idx="22">
                  <c:v>128355</c:v>
                </c:pt>
                <c:pt idx="23">
                  <c:v>125315</c:v>
                </c:pt>
                <c:pt idx="24">
                  <c:v>128471</c:v>
                </c:pt>
                <c:pt idx="25">
                  <c:v>176887</c:v>
                </c:pt>
                <c:pt idx="26">
                  <c:v>193056</c:v>
                </c:pt>
                <c:pt idx="27">
                  <c:v>190331</c:v>
                </c:pt>
                <c:pt idx="28">
                  <c:v>156466</c:v>
                </c:pt>
                <c:pt idx="29">
                  <c:v>169024</c:v>
                </c:pt>
                <c:pt idx="30">
                  <c:v>165075</c:v>
                </c:pt>
                <c:pt idx="31">
                  <c:v>154547</c:v>
                </c:pt>
                <c:pt idx="32">
                  <c:v>157229</c:v>
                </c:pt>
                <c:pt idx="33">
                  <c:v>157896</c:v>
                </c:pt>
                <c:pt idx="34">
                  <c:v>124299</c:v>
                </c:pt>
                <c:pt idx="35">
                  <c:v>123372</c:v>
                </c:pt>
                <c:pt idx="36">
                  <c:v>145201</c:v>
                </c:pt>
                <c:pt idx="37">
                  <c:v>139062</c:v>
                </c:pt>
                <c:pt idx="38">
                  <c:v>185682</c:v>
                </c:pt>
                <c:pt idx="39">
                  <c:v>202192</c:v>
                </c:pt>
                <c:pt idx="40">
                  <c:v>163465</c:v>
                </c:pt>
                <c:pt idx="41">
                  <c:v>174224</c:v>
                </c:pt>
                <c:pt idx="42">
                  <c:v>190481</c:v>
                </c:pt>
                <c:pt idx="43">
                  <c:v>123187</c:v>
                </c:pt>
                <c:pt idx="44">
                  <c:v>131059</c:v>
                </c:pt>
                <c:pt idx="45">
                  <c:v>117581</c:v>
                </c:pt>
                <c:pt idx="46">
                  <c:v>109133</c:v>
                </c:pt>
                <c:pt idx="47">
                  <c:v>108634</c:v>
                </c:pt>
                <c:pt idx="48">
                  <c:v>115622</c:v>
                </c:pt>
                <c:pt idx="49">
                  <c:v>129869</c:v>
                </c:pt>
                <c:pt idx="50">
                  <c:v>175296</c:v>
                </c:pt>
                <c:pt idx="51">
                  <c:v>163354</c:v>
                </c:pt>
                <c:pt idx="52">
                  <c:v>145459</c:v>
                </c:pt>
                <c:pt idx="53">
                  <c:v>144461</c:v>
                </c:pt>
                <c:pt idx="54">
                  <c:v>156058</c:v>
                </c:pt>
                <c:pt idx="55">
                  <c:v>147725</c:v>
                </c:pt>
                <c:pt idx="56">
                  <c:v>127987</c:v>
                </c:pt>
                <c:pt idx="57">
                  <c:v>122266</c:v>
                </c:pt>
                <c:pt idx="58">
                  <c:v>148378</c:v>
                </c:pt>
                <c:pt idx="59">
                  <c:v>118502</c:v>
                </c:pt>
                <c:pt idx="60">
                  <c:v>139853</c:v>
                </c:pt>
                <c:pt idx="61">
                  <c:v>131750</c:v>
                </c:pt>
                <c:pt idx="62">
                  <c:v>174106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5-46F8-9148-CC7019B63591}"/>
            </c:ext>
          </c:extLst>
        </c:ser>
        <c:ser>
          <c:idx val="1"/>
          <c:order val="1"/>
          <c:tx>
            <c:v>Consumo Energia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Leite'!$P$2:$P$64</c:f>
              <c:numCache>
                <c:formatCode>General</c:formatCode>
                <c:ptCount val="63"/>
                <c:pt idx="0">
                  <c:v>8466</c:v>
                </c:pt>
                <c:pt idx="1">
                  <c:v>9300</c:v>
                </c:pt>
                <c:pt idx="2">
                  <c:v>10294</c:v>
                </c:pt>
                <c:pt idx="3">
                  <c:v>20450</c:v>
                </c:pt>
                <c:pt idx="4">
                  <c:v>17815</c:v>
                </c:pt>
                <c:pt idx="5">
                  <c:v>16476</c:v>
                </c:pt>
                <c:pt idx="6">
                  <c:v>23125</c:v>
                </c:pt>
                <c:pt idx="7">
                  <c:v>21428</c:v>
                </c:pt>
                <c:pt idx="8">
                  <c:v>18615</c:v>
                </c:pt>
                <c:pt idx="9">
                  <c:v>18042</c:v>
                </c:pt>
                <c:pt idx="10">
                  <c:v>15592</c:v>
                </c:pt>
                <c:pt idx="11">
                  <c:v>14996</c:v>
                </c:pt>
                <c:pt idx="12">
                  <c:v>18388</c:v>
                </c:pt>
                <c:pt idx="13">
                  <c:v>21735</c:v>
                </c:pt>
                <c:pt idx="14">
                  <c:v>22596</c:v>
                </c:pt>
                <c:pt idx="15">
                  <c:v>23580</c:v>
                </c:pt>
                <c:pt idx="16">
                  <c:v>18683</c:v>
                </c:pt>
                <c:pt idx="17">
                  <c:v>14246</c:v>
                </c:pt>
                <c:pt idx="18">
                  <c:v>17353</c:v>
                </c:pt>
                <c:pt idx="19">
                  <c:v>17931</c:v>
                </c:pt>
                <c:pt idx="20">
                  <c:v>17450</c:v>
                </c:pt>
                <c:pt idx="21">
                  <c:v>18239</c:v>
                </c:pt>
                <c:pt idx="22">
                  <c:v>16234</c:v>
                </c:pt>
                <c:pt idx="23">
                  <c:v>14928</c:v>
                </c:pt>
                <c:pt idx="24">
                  <c:v>15487</c:v>
                </c:pt>
                <c:pt idx="25">
                  <c:v>23454</c:v>
                </c:pt>
                <c:pt idx="26">
                  <c:v>25552</c:v>
                </c:pt>
                <c:pt idx="27">
                  <c:v>23491</c:v>
                </c:pt>
                <c:pt idx="28">
                  <c:v>11437</c:v>
                </c:pt>
                <c:pt idx="29">
                  <c:v>13107</c:v>
                </c:pt>
                <c:pt idx="30">
                  <c:v>18108</c:v>
                </c:pt>
                <c:pt idx="31">
                  <c:v>17683</c:v>
                </c:pt>
                <c:pt idx="32">
                  <c:v>19042</c:v>
                </c:pt>
                <c:pt idx="33">
                  <c:v>20349</c:v>
                </c:pt>
                <c:pt idx="34">
                  <c:v>15837</c:v>
                </c:pt>
                <c:pt idx="35">
                  <c:v>13838</c:v>
                </c:pt>
                <c:pt idx="36">
                  <c:v>19359</c:v>
                </c:pt>
                <c:pt idx="37">
                  <c:v>18365</c:v>
                </c:pt>
                <c:pt idx="38">
                  <c:v>23293</c:v>
                </c:pt>
                <c:pt idx="39">
                  <c:v>25363</c:v>
                </c:pt>
                <c:pt idx="40">
                  <c:v>13026</c:v>
                </c:pt>
                <c:pt idx="41">
                  <c:v>14051</c:v>
                </c:pt>
                <c:pt idx="42">
                  <c:v>20476</c:v>
                </c:pt>
                <c:pt idx="43">
                  <c:v>14982</c:v>
                </c:pt>
                <c:pt idx="44">
                  <c:v>16238</c:v>
                </c:pt>
                <c:pt idx="45">
                  <c:v>15958</c:v>
                </c:pt>
                <c:pt idx="46">
                  <c:v>13122</c:v>
                </c:pt>
                <c:pt idx="47">
                  <c:v>14051</c:v>
                </c:pt>
                <c:pt idx="48">
                  <c:v>15626</c:v>
                </c:pt>
                <c:pt idx="49">
                  <c:v>16725</c:v>
                </c:pt>
                <c:pt idx="50">
                  <c:v>23293</c:v>
                </c:pt>
                <c:pt idx="51">
                  <c:v>19387</c:v>
                </c:pt>
                <c:pt idx="52">
                  <c:v>10379</c:v>
                </c:pt>
                <c:pt idx="53">
                  <c:v>10715</c:v>
                </c:pt>
                <c:pt idx="54">
                  <c:v>15589</c:v>
                </c:pt>
                <c:pt idx="55">
                  <c:v>16481</c:v>
                </c:pt>
                <c:pt idx="56">
                  <c:v>16583</c:v>
                </c:pt>
                <c:pt idx="57">
                  <c:v>16044</c:v>
                </c:pt>
                <c:pt idx="58">
                  <c:v>18779</c:v>
                </c:pt>
                <c:pt idx="59">
                  <c:v>14211</c:v>
                </c:pt>
                <c:pt idx="60">
                  <c:v>16748</c:v>
                </c:pt>
                <c:pt idx="61">
                  <c:v>16953</c:v>
                </c:pt>
                <c:pt idx="62">
                  <c:v>21337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5-46F8-9148-CC7019B6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2568"/>
        <c:axId val="298139080"/>
      </c:lineChart>
      <c:dateAx>
        <c:axId val="379292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139080"/>
        <c:crosses val="autoZero"/>
        <c:auto val="1"/>
        <c:lblOffset val="100"/>
        <c:baseTimeUnit val="months"/>
        <c:majorUnit val="13"/>
        <c:majorTimeUnit val="months"/>
      </c:dateAx>
      <c:valAx>
        <c:axId val="2981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2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Reativos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Reativos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Leite'!$V$2:$V$64</c:f>
              <c:numCache>
                <c:formatCode>General</c:formatCode>
                <c:ptCount val="63"/>
                <c:pt idx="0">
                  <c:v>22</c:v>
                </c:pt>
                <c:pt idx="1">
                  <c:v>38</c:v>
                </c:pt>
                <c:pt idx="2">
                  <c:v>124</c:v>
                </c:pt>
                <c:pt idx="3">
                  <c:v>9</c:v>
                </c:pt>
                <c:pt idx="4">
                  <c:v>0</c:v>
                </c:pt>
                <c:pt idx="5">
                  <c:v>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0-427B-A48A-9E221EF33A4A}"/>
            </c:ext>
          </c:extLst>
        </c:ser>
        <c:ser>
          <c:idx val="1"/>
          <c:order val="1"/>
          <c:tx>
            <c:v>Reativos FP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Leite'!$W$2:$W$64</c:f>
              <c:numCache>
                <c:formatCode>General</c:formatCode>
                <c:ptCount val="63"/>
                <c:pt idx="0">
                  <c:v>392</c:v>
                </c:pt>
                <c:pt idx="1">
                  <c:v>567</c:v>
                </c:pt>
                <c:pt idx="2">
                  <c:v>926</c:v>
                </c:pt>
                <c:pt idx="3">
                  <c:v>530</c:v>
                </c:pt>
                <c:pt idx="4">
                  <c:v>429</c:v>
                </c:pt>
                <c:pt idx="5">
                  <c:v>889</c:v>
                </c:pt>
                <c:pt idx="6">
                  <c:v>205</c:v>
                </c:pt>
                <c:pt idx="7">
                  <c:v>14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2112</c:v>
                </c:pt>
                <c:pt idx="18">
                  <c:v>0</c:v>
                </c:pt>
                <c:pt idx="19">
                  <c:v>2112</c:v>
                </c:pt>
                <c:pt idx="20">
                  <c:v>0</c:v>
                </c:pt>
                <c:pt idx="21">
                  <c:v>1920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23039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38</c:v>
                </c:pt>
                <c:pt idx="60">
                  <c:v>115</c:v>
                </c:pt>
                <c:pt idx="61">
                  <c:v>115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0-427B-A48A-9E221EF3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76576"/>
        <c:axId val="576675592"/>
      </c:lineChart>
      <c:dateAx>
        <c:axId val="576676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5592"/>
        <c:crosses val="autoZero"/>
        <c:auto val="1"/>
        <c:lblOffset val="100"/>
        <c:baseTimeUnit val="months"/>
        <c:majorUnit val="13"/>
        <c:majorTimeUnit val="months"/>
      </c:dateAx>
      <c:valAx>
        <c:axId val="5766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Reativos 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Reativos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Leite'!$V$2:$V$64</c:f>
              <c:numCache>
                <c:formatCode>General</c:formatCode>
                <c:ptCount val="63"/>
                <c:pt idx="0">
                  <c:v>22</c:v>
                </c:pt>
                <c:pt idx="1">
                  <c:v>38</c:v>
                </c:pt>
                <c:pt idx="2">
                  <c:v>124</c:v>
                </c:pt>
                <c:pt idx="3">
                  <c:v>9</c:v>
                </c:pt>
                <c:pt idx="4">
                  <c:v>0</c:v>
                </c:pt>
                <c:pt idx="5">
                  <c:v>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7-4419-8185-75C739FE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76576"/>
        <c:axId val="576675592"/>
      </c:lineChart>
      <c:dateAx>
        <c:axId val="576676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5592"/>
        <c:crosses val="autoZero"/>
        <c:auto val="1"/>
        <c:lblOffset val="100"/>
        <c:baseTimeUnit val="months"/>
        <c:majorUnit val="13"/>
        <c:majorTimeUnit val="months"/>
      </c:dateAx>
      <c:valAx>
        <c:axId val="5766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6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Sete</a:t>
            </a:r>
            <a:r>
              <a:rPr lang="en-US" baseline="0"/>
              <a:t> de Setembro - Consumo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'UC6 - Sete de Setembro'!$A$2:$A$18</c:f>
              <c:numCache>
                <c:formatCode>m/d/yyyy</c:formatCode>
                <c:ptCount val="17"/>
                <c:pt idx="0">
                  <c:v>43984</c:v>
                </c:pt>
                <c:pt idx="1">
                  <c:v>43955</c:v>
                </c:pt>
                <c:pt idx="2">
                  <c:v>43923</c:v>
                </c:pt>
                <c:pt idx="3">
                  <c:v>43893</c:v>
                </c:pt>
                <c:pt idx="4">
                  <c:v>43864</c:v>
                </c:pt>
                <c:pt idx="5">
                  <c:v>43832</c:v>
                </c:pt>
                <c:pt idx="6">
                  <c:v>43802</c:v>
                </c:pt>
                <c:pt idx="7">
                  <c:v>43773</c:v>
                </c:pt>
                <c:pt idx="8">
                  <c:v>43741</c:v>
                </c:pt>
                <c:pt idx="9">
                  <c:v>43711</c:v>
                </c:pt>
                <c:pt idx="10">
                  <c:v>43679</c:v>
                </c:pt>
                <c:pt idx="11">
                  <c:v>43649</c:v>
                </c:pt>
                <c:pt idx="12">
                  <c:v>43619</c:v>
                </c:pt>
                <c:pt idx="13">
                  <c:v>43588</c:v>
                </c:pt>
                <c:pt idx="14">
                  <c:v>43558</c:v>
                </c:pt>
                <c:pt idx="15">
                  <c:v>43530</c:v>
                </c:pt>
                <c:pt idx="16">
                  <c:v>43500</c:v>
                </c:pt>
              </c:numCache>
            </c:numRef>
          </c:cat>
          <c:val>
            <c:numRef>
              <c:f>'UC6 - Sete de Setembro'!$Q$2:$Q$18</c:f>
              <c:numCache>
                <c:formatCode>General</c:formatCode>
                <c:ptCount val="17"/>
                <c:pt idx="0">
                  <c:v>1680</c:v>
                </c:pt>
                <c:pt idx="1">
                  <c:v>1920</c:v>
                </c:pt>
                <c:pt idx="2">
                  <c:v>2160</c:v>
                </c:pt>
                <c:pt idx="3">
                  <c:v>7200</c:v>
                </c:pt>
                <c:pt idx="4">
                  <c:v>6480</c:v>
                </c:pt>
                <c:pt idx="5">
                  <c:v>6480</c:v>
                </c:pt>
                <c:pt idx="6">
                  <c:v>72480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4-4E15-9F6F-E5B9A7FC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66592"/>
        <c:axId val="501467576"/>
      </c:lineChart>
      <c:dateAx>
        <c:axId val="501466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467576"/>
        <c:crosses val="autoZero"/>
        <c:auto val="1"/>
        <c:lblOffset val="100"/>
        <c:baseTimeUnit val="months"/>
        <c:majorUnit val="4"/>
        <c:majorTimeUnit val="months"/>
      </c:dateAx>
      <c:valAx>
        <c:axId val="5014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4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Demanda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Demanda Registrada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Leite'!$P$60:$P$122</c:f>
              <c:numCache>
                <c:formatCode>General</c:formatCode>
                <c:ptCount val="63"/>
                <c:pt idx="0">
                  <c:v>165.12</c:v>
                </c:pt>
                <c:pt idx="1">
                  <c:v>172.8</c:v>
                </c:pt>
                <c:pt idx="2">
                  <c:v>238.08</c:v>
                </c:pt>
                <c:pt idx="3">
                  <c:v>610.55999999999995</c:v>
                </c:pt>
                <c:pt idx="4">
                  <c:v>518.4</c:v>
                </c:pt>
                <c:pt idx="5">
                  <c:v>445.44</c:v>
                </c:pt>
                <c:pt idx="6">
                  <c:v>591.36</c:v>
                </c:pt>
                <c:pt idx="7">
                  <c:v>587.52</c:v>
                </c:pt>
                <c:pt idx="8">
                  <c:v>491.52</c:v>
                </c:pt>
                <c:pt idx="9">
                  <c:v>364.8</c:v>
                </c:pt>
                <c:pt idx="10">
                  <c:v>307.2</c:v>
                </c:pt>
                <c:pt idx="11">
                  <c:v>337.92</c:v>
                </c:pt>
                <c:pt idx="12">
                  <c:v>410.88</c:v>
                </c:pt>
                <c:pt idx="13">
                  <c:v>437.76</c:v>
                </c:pt>
                <c:pt idx="14">
                  <c:v>606.72</c:v>
                </c:pt>
                <c:pt idx="15">
                  <c:v>522.24</c:v>
                </c:pt>
                <c:pt idx="16">
                  <c:v>441.6</c:v>
                </c:pt>
                <c:pt idx="17">
                  <c:v>349.44</c:v>
                </c:pt>
                <c:pt idx="18">
                  <c:v>341.76</c:v>
                </c:pt>
                <c:pt idx="19">
                  <c:v>0</c:v>
                </c:pt>
                <c:pt idx="20">
                  <c:v>450.05</c:v>
                </c:pt>
                <c:pt idx="21">
                  <c:v>0</c:v>
                </c:pt>
                <c:pt idx="22">
                  <c:v>314.88</c:v>
                </c:pt>
                <c:pt idx="23">
                  <c:v>322.56</c:v>
                </c:pt>
                <c:pt idx="24">
                  <c:v>337.92</c:v>
                </c:pt>
                <c:pt idx="25">
                  <c:v>543.74</c:v>
                </c:pt>
                <c:pt idx="26">
                  <c:v>606.72</c:v>
                </c:pt>
                <c:pt idx="27">
                  <c:v>519.16999999999996</c:v>
                </c:pt>
                <c:pt idx="28">
                  <c:v>321.02</c:v>
                </c:pt>
                <c:pt idx="29">
                  <c:v>322.56</c:v>
                </c:pt>
                <c:pt idx="30">
                  <c:v>511.49</c:v>
                </c:pt>
                <c:pt idx="31">
                  <c:v>448.51</c:v>
                </c:pt>
                <c:pt idx="32">
                  <c:v>450.05</c:v>
                </c:pt>
                <c:pt idx="33">
                  <c:v>494.59</c:v>
                </c:pt>
                <c:pt idx="34">
                  <c:v>334.85</c:v>
                </c:pt>
                <c:pt idx="35">
                  <c:v>319.49</c:v>
                </c:pt>
                <c:pt idx="36">
                  <c:v>414.72</c:v>
                </c:pt>
                <c:pt idx="37">
                  <c:v>411.65</c:v>
                </c:pt>
                <c:pt idx="38">
                  <c:v>473.09</c:v>
                </c:pt>
                <c:pt idx="39">
                  <c:v>549.89</c:v>
                </c:pt>
                <c:pt idx="40">
                  <c:v>274.94</c:v>
                </c:pt>
                <c:pt idx="41">
                  <c:v>276.48</c:v>
                </c:pt>
                <c:pt idx="42">
                  <c:v>445.44</c:v>
                </c:pt>
                <c:pt idx="43">
                  <c:v>452</c:v>
                </c:pt>
                <c:pt idx="44">
                  <c:v>376</c:v>
                </c:pt>
                <c:pt idx="45">
                  <c:v>343</c:v>
                </c:pt>
                <c:pt idx="46">
                  <c:v>281</c:v>
                </c:pt>
                <c:pt idx="47">
                  <c:v>310</c:v>
                </c:pt>
                <c:pt idx="48">
                  <c:v>318</c:v>
                </c:pt>
                <c:pt idx="49">
                  <c:v>389</c:v>
                </c:pt>
                <c:pt idx="50">
                  <c:v>504</c:v>
                </c:pt>
                <c:pt idx="51">
                  <c:v>444</c:v>
                </c:pt>
                <c:pt idx="52">
                  <c:v>316</c:v>
                </c:pt>
                <c:pt idx="53">
                  <c:v>244</c:v>
                </c:pt>
                <c:pt idx="54">
                  <c:v>389</c:v>
                </c:pt>
                <c:pt idx="55">
                  <c:v>435</c:v>
                </c:pt>
                <c:pt idx="56">
                  <c:v>352</c:v>
                </c:pt>
                <c:pt idx="57">
                  <c:v>378</c:v>
                </c:pt>
                <c:pt idx="58">
                  <c:v>470</c:v>
                </c:pt>
                <c:pt idx="59">
                  <c:v>326</c:v>
                </c:pt>
                <c:pt idx="60">
                  <c:v>416</c:v>
                </c:pt>
                <c:pt idx="61">
                  <c:v>416</c:v>
                </c:pt>
                <c:pt idx="62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0-49F6-8EB0-CC8F6D8B4441}"/>
            </c:ext>
          </c:extLst>
        </c:ser>
        <c:ser>
          <c:idx val="2"/>
          <c:order val="1"/>
          <c:tx>
            <c:v>Demanda Registrada FP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Leite'!$Q$60:$Q$122</c:f>
              <c:numCache>
                <c:formatCode>General</c:formatCode>
                <c:ptCount val="63"/>
                <c:pt idx="0">
                  <c:v>207.36</c:v>
                </c:pt>
                <c:pt idx="1">
                  <c:v>226.56</c:v>
                </c:pt>
                <c:pt idx="2">
                  <c:v>288</c:v>
                </c:pt>
                <c:pt idx="3">
                  <c:v>902.4</c:v>
                </c:pt>
                <c:pt idx="4">
                  <c:v>875.52</c:v>
                </c:pt>
                <c:pt idx="5">
                  <c:v>710.4</c:v>
                </c:pt>
                <c:pt idx="6">
                  <c:v>860.16</c:v>
                </c:pt>
                <c:pt idx="7">
                  <c:v>794.88</c:v>
                </c:pt>
                <c:pt idx="8">
                  <c:v>741.12</c:v>
                </c:pt>
                <c:pt idx="9">
                  <c:v>480</c:v>
                </c:pt>
                <c:pt idx="10">
                  <c:v>387.84</c:v>
                </c:pt>
                <c:pt idx="11">
                  <c:v>491.52</c:v>
                </c:pt>
                <c:pt idx="12">
                  <c:v>503.04</c:v>
                </c:pt>
                <c:pt idx="13">
                  <c:v>579.84</c:v>
                </c:pt>
                <c:pt idx="14">
                  <c:v>856.32</c:v>
                </c:pt>
                <c:pt idx="15">
                  <c:v>810.24</c:v>
                </c:pt>
                <c:pt idx="16">
                  <c:v>929.28</c:v>
                </c:pt>
                <c:pt idx="17">
                  <c:v>741.12</c:v>
                </c:pt>
                <c:pt idx="18">
                  <c:v>510.72</c:v>
                </c:pt>
                <c:pt idx="19">
                  <c:v>0</c:v>
                </c:pt>
                <c:pt idx="20">
                  <c:v>615.94000000000005</c:v>
                </c:pt>
                <c:pt idx="21">
                  <c:v>0</c:v>
                </c:pt>
                <c:pt idx="22">
                  <c:v>374.78</c:v>
                </c:pt>
                <c:pt idx="23">
                  <c:v>526.85</c:v>
                </c:pt>
                <c:pt idx="24">
                  <c:v>420.86</c:v>
                </c:pt>
                <c:pt idx="25">
                  <c:v>709.63</c:v>
                </c:pt>
                <c:pt idx="26">
                  <c:v>787.97</c:v>
                </c:pt>
                <c:pt idx="27">
                  <c:v>797.18</c:v>
                </c:pt>
                <c:pt idx="28">
                  <c:v>665.09</c:v>
                </c:pt>
                <c:pt idx="29">
                  <c:v>700.42</c:v>
                </c:pt>
                <c:pt idx="30">
                  <c:v>717.31</c:v>
                </c:pt>
                <c:pt idx="31">
                  <c:v>645.12</c:v>
                </c:pt>
                <c:pt idx="32">
                  <c:v>582.14</c:v>
                </c:pt>
                <c:pt idx="33">
                  <c:v>688.13</c:v>
                </c:pt>
                <c:pt idx="34">
                  <c:v>448.51</c:v>
                </c:pt>
                <c:pt idx="35">
                  <c:v>436.22</c:v>
                </c:pt>
                <c:pt idx="36">
                  <c:v>557.57000000000005</c:v>
                </c:pt>
                <c:pt idx="37">
                  <c:v>614.4</c:v>
                </c:pt>
                <c:pt idx="38">
                  <c:v>741.89</c:v>
                </c:pt>
                <c:pt idx="39">
                  <c:v>929.28</c:v>
                </c:pt>
                <c:pt idx="40">
                  <c:v>628.22</c:v>
                </c:pt>
                <c:pt idx="41">
                  <c:v>646.66</c:v>
                </c:pt>
                <c:pt idx="42">
                  <c:v>640.51</c:v>
                </c:pt>
                <c:pt idx="43">
                  <c:v>662</c:v>
                </c:pt>
                <c:pt idx="44">
                  <c:v>485</c:v>
                </c:pt>
                <c:pt idx="45">
                  <c:v>459</c:v>
                </c:pt>
                <c:pt idx="46">
                  <c:v>366</c:v>
                </c:pt>
                <c:pt idx="47">
                  <c:v>358</c:v>
                </c:pt>
                <c:pt idx="48">
                  <c:v>364</c:v>
                </c:pt>
                <c:pt idx="49">
                  <c:v>531</c:v>
                </c:pt>
                <c:pt idx="50">
                  <c:v>745</c:v>
                </c:pt>
                <c:pt idx="51">
                  <c:v>671</c:v>
                </c:pt>
                <c:pt idx="52">
                  <c:v>631</c:v>
                </c:pt>
                <c:pt idx="53">
                  <c:v>585</c:v>
                </c:pt>
                <c:pt idx="54">
                  <c:v>621</c:v>
                </c:pt>
                <c:pt idx="55">
                  <c:v>628</c:v>
                </c:pt>
                <c:pt idx="56">
                  <c:v>436</c:v>
                </c:pt>
                <c:pt idx="57">
                  <c:v>498</c:v>
                </c:pt>
                <c:pt idx="58">
                  <c:v>616</c:v>
                </c:pt>
                <c:pt idx="59">
                  <c:v>373</c:v>
                </c:pt>
                <c:pt idx="60">
                  <c:v>548</c:v>
                </c:pt>
                <c:pt idx="61">
                  <c:v>554</c:v>
                </c:pt>
                <c:pt idx="62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0-49F6-8EB0-CC8F6D8B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24088"/>
        <c:axId val="537725400"/>
      </c:lineChart>
      <c:dateAx>
        <c:axId val="537724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5400"/>
        <c:crosses val="autoZero"/>
        <c:auto val="0"/>
        <c:lblOffset val="100"/>
        <c:baseTimeUnit val="months"/>
        <c:majorUnit val="1"/>
        <c:majorTimeUnit val="years"/>
      </c:dateAx>
      <c:valAx>
        <c:axId val="5377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Consumo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Leite'!$S$60:$S$122</c:f>
              <c:numCache>
                <c:formatCode>General</c:formatCode>
                <c:ptCount val="63"/>
                <c:pt idx="0">
                  <c:v>88547</c:v>
                </c:pt>
                <c:pt idx="1">
                  <c:v>101484</c:v>
                </c:pt>
                <c:pt idx="2">
                  <c:v>109574</c:v>
                </c:pt>
                <c:pt idx="3">
                  <c:v>192997</c:v>
                </c:pt>
                <c:pt idx="4">
                  <c:v>190728</c:v>
                </c:pt>
                <c:pt idx="5">
                  <c:v>191312</c:v>
                </c:pt>
                <c:pt idx="6">
                  <c:v>189269</c:v>
                </c:pt>
                <c:pt idx="7">
                  <c:v>165276</c:v>
                </c:pt>
                <c:pt idx="8">
                  <c:v>145328</c:v>
                </c:pt>
                <c:pt idx="9">
                  <c:v>141858</c:v>
                </c:pt>
                <c:pt idx="10">
                  <c:v>126867</c:v>
                </c:pt>
                <c:pt idx="11">
                  <c:v>123759</c:v>
                </c:pt>
                <c:pt idx="12">
                  <c:v>156465</c:v>
                </c:pt>
                <c:pt idx="13">
                  <c:v>172014</c:v>
                </c:pt>
                <c:pt idx="14">
                  <c:v>174247</c:v>
                </c:pt>
                <c:pt idx="15">
                  <c:v>203857</c:v>
                </c:pt>
                <c:pt idx="16">
                  <c:v>226788</c:v>
                </c:pt>
                <c:pt idx="17">
                  <c:v>186248</c:v>
                </c:pt>
                <c:pt idx="18">
                  <c:v>151104</c:v>
                </c:pt>
                <c:pt idx="19">
                  <c:v>156192</c:v>
                </c:pt>
                <c:pt idx="20">
                  <c:v>128601</c:v>
                </c:pt>
                <c:pt idx="21">
                  <c:v>158554</c:v>
                </c:pt>
                <c:pt idx="22">
                  <c:v>128355</c:v>
                </c:pt>
                <c:pt idx="23">
                  <c:v>125315</c:v>
                </c:pt>
                <c:pt idx="24">
                  <c:v>128471</c:v>
                </c:pt>
                <c:pt idx="25">
                  <c:v>176887</c:v>
                </c:pt>
                <c:pt idx="26">
                  <c:v>193056</c:v>
                </c:pt>
                <c:pt idx="27">
                  <c:v>190331</c:v>
                </c:pt>
                <c:pt idx="28">
                  <c:v>156466</c:v>
                </c:pt>
                <c:pt idx="29">
                  <c:v>169024</c:v>
                </c:pt>
                <c:pt idx="30">
                  <c:v>165075</c:v>
                </c:pt>
                <c:pt idx="31">
                  <c:v>154547</c:v>
                </c:pt>
                <c:pt idx="32">
                  <c:v>157229</c:v>
                </c:pt>
                <c:pt idx="33">
                  <c:v>157896</c:v>
                </c:pt>
                <c:pt idx="34">
                  <c:v>124299</c:v>
                </c:pt>
                <c:pt idx="35">
                  <c:v>123372</c:v>
                </c:pt>
                <c:pt idx="36">
                  <c:v>145201</c:v>
                </c:pt>
                <c:pt idx="37">
                  <c:v>139062</c:v>
                </c:pt>
                <c:pt idx="38">
                  <c:v>185682</c:v>
                </c:pt>
                <c:pt idx="39">
                  <c:v>202192</c:v>
                </c:pt>
                <c:pt idx="40">
                  <c:v>163465</c:v>
                </c:pt>
                <c:pt idx="41">
                  <c:v>174224</c:v>
                </c:pt>
                <c:pt idx="42">
                  <c:v>190481</c:v>
                </c:pt>
                <c:pt idx="43">
                  <c:v>123187</c:v>
                </c:pt>
                <c:pt idx="44">
                  <c:v>131059</c:v>
                </c:pt>
                <c:pt idx="45">
                  <c:v>117581</c:v>
                </c:pt>
                <c:pt idx="46">
                  <c:v>109133</c:v>
                </c:pt>
                <c:pt idx="47">
                  <c:v>108634</c:v>
                </c:pt>
                <c:pt idx="48">
                  <c:v>115622</c:v>
                </c:pt>
                <c:pt idx="49">
                  <c:v>129869</c:v>
                </c:pt>
                <c:pt idx="50">
                  <c:v>175296</c:v>
                </c:pt>
                <c:pt idx="51">
                  <c:v>163354</c:v>
                </c:pt>
                <c:pt idx="52">
                  <c:v>145459</c:v>
                </c:pt>
                <c:pt idx="53">
                  <c:v>144461</c:v>
                </c:pt>
                <c:pt idx="54">
                  <c:v>156058</c:v>
                </c:pt>
                <c:pt idx="55">
                  <c:v>147725</c:v>
                </c:pt>
                <c:pt idx="56">
                  <c:v>127987</c:v>
                </c:pt>
                <c:pt idx="57">
                  <c:v>122266</c:v>
                </c:pt>
                <c:pt idx="58">
                  <c:v>148378</c:v>
                </c:pt>
                <c:pt idx="59">
                  <c:v>118502</c:v>
                </c:pt>
                <c:pt idx="60">
                  <c:v>139853</c:v>
                </c:pt>
                <c:pt idx="61">
                  <c:v>131750</c:v>
                </c:pt>
                <c:pt idx="62">
                  <c:v>174106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1AF-8EB8-374CC79B71FB}"/>
            </c:ext>
          </c:extLst>
        </c:ser>
        <c:ser>
          <c:idx val="1"/>
          <c:order val="1"/>
          <c:tx>
            <c:v>Consumo Energia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'Previsão - Sarmento Leite'!$R$60:$R$122</c:f>
              <c:numCache>
                <c:formatCode>General</c:formatCode>
                <c:ptCount val="63"/>
                <c:pt idx="0">
                  <c:v>8466</c:v>
                </c:pt>
                <c:pt idx="1">
                  <c:v>9300</c:v>
                </c:pt>
                <c:pt idx="2">
                  <c:v>10294</c:v>
                </c:pt>
                <c:pt idx="3">
                  <c:v>20450</c:v>
                </c:pt>
                <c:pt idx="4">
                  <c:v>17815</c:v>
                </c:pt>
                <c:pt idx="5">
                  <c:v>16476</c:v>
                </c:pt>
                <c:pt idx="6">
                  <c:v>23125</c:v>
                </c:pt>
                <c:pt idx="7">
                  <c:v>21428</c:v>
                </c:pt>
                <c:pt idx="8">
                  <c:v>18615</c:v>
                </c:pt>
                <c:pt idx="9">
                  <c:v>18042</c:v>
                </c:pt>
                <c:pt idx="10">
                  <c:v>15592</c:v>
                </c:pt>
                <c:pt idx="11">
                  <c:v>14996</c:v>
                </c:pt>
                <c:pt idx="12">
                  <c:v>18388</c:v>
                </c:pt>
                <c:pt idx="13">
                  <c:v>21735</c:v>
                </c:pt>
                <c:pt idx="14">
                  <c:v>22596</c:v>
                </c:pt>
                <c:pt idx="15">
                  <c:v>23580</c:v>
                </c:pt>
                <c:pt idx="16">
                  <c:v>18683</c:v>
                </c:pt>
                <c:pt idx="17">
                  <c:v>14246</c:v>
                </c:pt>
                <c:pt idx="18">
                  <c:v>17353</c:v>
                </c:pt>
                <c:pt idx="19">
                  <c:v>17931</c:v>
                </c:pt>
                <c:pt idx="20">
                  <c:v>17450</c:v>
                </c:pt>
                <c:pt idx="21">
                  <c:v>18239</c:v>
                </c:pt>
                <c:pt idx="22">
                  <c:v>16234</c:v>
                </c:pt>
                <c:pt idx="23">
                  <c:v>14928</c:v>
                </c:pt>
                <c:pt idx="24">
                  <c:v>15487</c:v>
                </c:pt>
                <c:pt idx="25">
                  <c:v>23454</c:v>
                </c:pt>
                <c:pt idx="26">
                  <c:v>25552</c:v>
                </c:pt>
                <c:pt idx="27">
                  <c:v>23491</c:v>
                </c:pt>
                <c:pt idx="28">
                  <c:v>11437</c:v>
                </c:pt>
                <c:pt idx="29">
                  <c:v>13107</c:v>
                </c:pt>
                <c:pt idx="30">
                  <c:v>18108</c:v>
                </c:pt>
                <c:pt idx="31">
                  <c:v>17683</c:v>
                </c:pt>
                <c:pt idx="32">
                  <c:v>19042</c:v>
                </c:pt>
                <c:pt idx="33">
                  <c:v>20349</c:v>
                </c:pt>
                <c:pt idx="34">
                  <c:v>15837</c:v>
                </c:pt>
                <c:pt idx="35">
                  <c:v>13838</c:v>
                </c:pt>
                <c:pt idx="36">
                  <c:v>19359</c:v>
                </c:pt>
                <c:pt idx="37">
                  <c:v>18365</c:v>
                </c:pt>
                <c:pt idx="38">
                  <c:v>23293</c:v>
                </c:pt>
                <c:pt idx="39">
                  <c:v>25363</c:v>
                </c:pt>
                <c:pt idx="40">
                  <c:v>13026</c:v>
                </c:pt>
                <c:pt idx="41">
                  <c:v>14051</c:v>
                </c:pt>
                <c:pt idx="42">
                  <c:v>20476</c:v>
                </c:pt>
                <c:pt idx="43">
                  <c:v>14982</c:v>
                </c:pt>
                <c:pt idx="44">
                  <c:v>16238</c:v>
                </c:pt>
                <c:pt idx="45">
                  <c:v>15958</c:v>
                </c:pt>
                <c:pt idx="46">
                  <c:v>13122</c:v>
                </c:pt>
                <c:pt idx="47">
                  <c:v>14051</c:v>
                </c:pt>
                <c:pt idx="48">
                  <c:v>15626</c:v>
                </c:pt>
                <c:pt idx="49">
                  <c:v>16725</c:v>
                </c:pt>
                <c:pt idx="50">
                  <c:v>23293</c:v>
                </c:pt>
                <c:pt idx="51">
                  <c:v>19387</c:v>
                </c:pt>
                <c:pt idx="52">
                  <c:v>10379</c:v>
                </c:pt>
                <c:pt idx="53">
                  <c:v>10715</c:v>
                </c:pt>
                <c:pt idx="54">
                  <c:v>15589</c:v>
                </c:pt>
                <c:pt idx="55">
                  <c:v>16481</c:v>
                </c:pt>
                <c:pt idx="56">
                  <c:v>16583</c:v>
                </c:pt>
                <c:pt idx="57">
                  <c:v>16044</c:v>
                </c:pt>
                <c:pt idx="58">
                  <c:v>18779</c:v>
                </c:pt>
                <c:pt idx="59">
                  <c:v>14211</c:v>
                </c:pt>
                <c:pt idx="60">
                  <c:v>16748</c:v>
                </c:pt>
                <c:pt idx="61">
                  <c:v>16953</c:v>
                </c:pt>
                <c:pt idx="62">
                  <c:v>21337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1AF-8EB8-374CC79B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2568"/>
        <c:axId val="298139080"/>
      </c:lineChart>
      <c:dateAx>
        <c:axId val="379292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8139080"/>
        <c:crosses val="autoZero"/>
        <c:auto val="1"/>
        <c:lblOffset val="100"/>
        <c:baseTimeUnit val="months"/>
        <c:majorUnit val="13"/>
        <c:majorTimeUnit val="months"/>
      </c:dateAx>
      <c:valAx>
        <c:axId val="2981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2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Consumo 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FP'!$B$2:$B$121</c:f>
              <c:numCache>
                <c:formatCode>General</c:formatCode>
                <c:ptCount val="120"/>
                <c:pt idx="0">
                  <c:v>174106</c:v>
                </c:pt>
                <c:pt idx="1">
                  <c:v>131750</c:v>
                </c:pt>
                <c:pt idx="2">
                  <c:v>139853</c:v>
                </c:pt>
                <c:pt idx="3">
                  <c:v>118502</c:v>
                </c:pt>
                <c:pt idx="4">
                  <c:v>148378</c:v>
                </c:pt>
                <c:pt idx="5">
                  <c:v>122266</c:v>
                </c:pt>
                <c:pt idx="6">
                  <c:v>127987</c:v>
                </c:pt>
                <c:pt idx="7">
                  <c:v>147725</c:v>
                </c:pt>
                <c:pt idx="8">
                  <c:v>156058</c:v>
                </c:pt>
                <c:pt idx="9">
                  <c:v>144461</c:v>
                </c:pt>
                <c:pt idx="10">
                  <c:v>145459</c:v>
                </c:pt>
                <c:pt idx="11">
                  <c:v>163354</c:v>
                </c:pt>
                <c:pt idx="12">
                  <c:v>175296</c:v>
                </c:pt>
                <c:pt idx="13">
                  <c:v>129869</c:v>
                </c:pt>
                <c:pt idx="14">
                  <c:v>115622</c:v>
                </c:pt>
                <c:pt idx="15">
                  <c:v>108634</c:v>
                </c:pt>
                <c:pt idx="16">
                  <c:v>109133</c:v>
                </c:pt>
                <c:pt idx="17">
                  <c:v>117581</c:v>
                </c:pt>
                <c:pt idx="18">
                  <c:v>131059</c:v>
                </c:pt>
                <c:pt idx="19">
                  <c:v>123187</c:v>
                </c:pt>
                <c:pt idx="20">
                  <c:v>190481</c:v>
                </c:pt>
                <c:pt idx="21">
                  <c:v>174224</c:v>
                </c:pt>
                <c:pt idx="22">
                  <c:v>163465</c:v>
                </c:pt>
                <c:pt idx="23">
                  <c:v>202192</c:v>
                </c:pt>
                <c:pt idx="24">
                  <c:v>185682</c:v>
                </c:pt>
                <c:pt idx="25">
                  <c:v>139062</c:v>
                </c:pt>
                <c:pt idx="26">
                  <c:v>145201</c:v>
                </c:pt>
                <c:pt idx="27">
                  <c:v>123372</c:v>
                </c:pt>
                <c:pt idx="28">
                  <c:v>124299</c:v>
                </c:pt>
                <c:pt idx="29">
                  <c:v>157896</c:v>
                </c:pt>
                <c:pt idx="30">
                  <c:v>157229</c:v>
                </c:pt>
                <c:pt idx="31">
                  <c:v>154547</c:v>
                </c:pt>
                <c:pt idx="32">
                  <c:v>165075</c:v>
                </c:pt>
                <c:pt idx="33">
                  <c:v>169024</c:v>
                </c:pt>
                <c:pt idx="34">
                  <c:v>156466</c:v>
                </c:pt>
                <c:pt idx="35">
                  <c:v>190331</c:v>
                </c:pt>
                <c:pt idx="36">
                  <c:v>193056</c:v>
                </c:pt>
                <c:pt idx="37">
                  <c:v>176887</c:v>
                </c:pt>
                <c:pt idx="38">
                  <c:v>128471</c:v>
                </c:pt>
                <c:pt idx="39">
                  <c:v>125315</c:v>
                </c:pt>
                <c:pt idx="40">
                  <c:v>128355</c:v>
                </c:pt>
                <c:pt idx="41">
                  <c:v>158554</c:v>
                </c:pt>
                <c:pt idx="42">
                  <c:v>128601</c:v>
                </c:pt>
                <c:pt idx="43">
                  <c:v>156192</c:v>
                </c:pt>
                <c:pt idx="44">
                  <c:v>151104</c:v>
                </c:pt>
                <c:pt idx="45">
                  <c:v>186248</c:v>
                </c:pt>
                <c:pt idx="46">
                  <c:v>226788</c:v>
                </c:pt>
                <c:pt idx="47">
                  <c:v>203857</c:v>
                </c:pt>
                <c:pt idx="48">
                  <c:v>174247</c:v>
                </c:pt>
                <c:pt idx="49">
                  <c:v>172014</c:v>
                </c:pt>
                <c:pt idx="50">
                  <c:v>156465</c:v>
                </c:pt>
                <c:pt idx="51">
                  <c:v>123759</c:v>
                </c:pt>
                <c:pt idx="52">
                  <c:v>126867</c:v>
                </c:pt>
                <c:pt idx="53">
                  <c:v>141858</c:v>
                </c:pt>
                <c:pt idx="54">
                  <c:v>145328</c:v>
                </c:pt>
                <c:pt idx="55">
                  <c:v>165276</c:v>
                </c:pt>
                <c:pt idx="56">
                  <c:v>189269</c:v>
                </c:pt>
                <c:pt idx="57">
                  <c:v>191312</c:v>
                </c:pt>
                <c:pt idx="58">
                  <c:v>190728</c:v>
                </c:pt>
                <c:pt idx="59">
                  <c:v>192997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E-4137-B7D9-50CAB6B8C3B4}"/>
            </c:ext>
          </c:extLst>
        </c:ser>
        <c:ser>
          <c:idx val="1"/>
          <c:order val="1"/>
          <c:tx>
            <c:strRef>
              <c:f>'Prev E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FP'!$C$2:$C$121</c:f>
              <c:numCache>
                <c:formatCode>General</c:formatCode>
                <c:ptCount val="120"/>
                <c:pt idx="59">
                  <c:v>192997</c:v>
                </c:pt>
                <c:pt idx="60">
                  <c:v>204862.66104427516</c:v>
                </c:pt>
                <c:pt idx="61">
                  <c:v>168641.12766835545</c:v>
                </c:pt>
                <c:pt idx="62">
                  <c:v>150427.12763517391</c:v>
                </c:pt>
                <c:pt idx="63">
                  <c:v>139428.44074426949</c:v>
                </c:pt>
                <c:pt idx="64">
                  <c:v>139961.18625805475</c:v>
                </c:pt>
                <c:pt idx="65">
                  <c:v>158556.00230299064</c:v>
                </c:pt>
                <c:pt idx="66">
                  <c:v>164962.29970541099</c:v>
                </c:pt>
                <c:pt idx="67">
                  <c:v>167383.3591098781</c:v>
                </c:pt>
                <c:pt idx="68">
                  <c:v>196166.29119477727</c:v>
                </c:pt>
                <c:pt idx="69">
                  <c:v>188468.44980396281</c:v>
                </c:pt>
                <c:pt idx="70">
                  <c:v>181620.6010879945</c:v>
                </c:pt>
                <c:pt idx="71">
                  <c:v>211359.05147490694</c:v>
                </c:pt>
                <c:pt idx="72">
                  <c:v>211041.05805354673</c:v>
                </c:pt>
                <c:pt idx="73">
                  <c:v>174819.52467762702</c:v>
                </c:pt>
                <c:pt idx="74">
                  <c:v>156605.52464444551</c:v>
                </c:pt>
                <c:pt idx="75">
                  <c:v>145606.8377535411</c:v>
                </c:pt>
                <c:pt idx="76">
                  <c:v>146139.58326732635</c:v>
                </c:pt>
                <c:pt idx="77">
                  <c:v>164734.39931226225</c:v>
                </c:pt>
                <c:pt idx="78">
                  <c:v>171140.69671468256</c:v>
                </c:pt>
                <c:pt idx="79">
                  <c:v>173561.75611914971</c:v>
                </c:pt>
                <c:pt idx="80">
                  <c:v>202344.68820404887</c:v>
                </c:pt>
                <c:pt idx="81">
                  <c:v>194646.84681323441</c:v>
                </c:pt>
                <c:pt idx="82">
                  <c:v>187798.99809726607</c:v>
                </c:pt>
                <c:pt idx="83">
                  <c:v>217537.44848417852</c:v>
                </c:pt>
                <c:pt idx="84">
                  <c:v>217219.45506281834</c:v>
                </c:pt>
                <c:pt idx="85">
                  <c:v>180997.92168689863</c:v>
                </c:pt>
                <c:pt idx="86">
                  <c:v>162783.92165371712</c:v>
                </c:pt>
                <c:pt idx="87">
                  <c:v>151785.2347628127</c:v>
                </c:pt>
                <c:pt idx="88">
                  <c:v>152317.98027659793</c:v>
                </c:pt>
                <c:pt idx="89">
                  <c:v>170912.79632153382</c:v>
                </c:pt>
                <c:pt idx="90">
                  <c:v>177319.09372395417</c:v>
                </c:pt>
                <c:pt idx="91">
                  <c:v>179740.15312842131</c:v>
                </c:pt>
                <c:pt idx="92">
                  <c:v>208523.08521332045</c:v>
                </c:pt>
                <c:pt idx="93">
                  <c:v>200825.24382250599</c:v>
                </c:pt>
                <c:pt idx="94">
                  <c:v>193977.39510653768</c:v>
                </c:pt>
                <c:pt idx="95">
                  <c:v>223715.84549345012</c:v>
                </c:pt>
                <c:pt idx="96">
                  <c:v>223397.85207208994</c:v>
                </c:pt>
                <c:pt idx="97">
                  <c:v>187176.31869617023</c:v>
                </c:pt>
                <c:pt idx="98">
                  <c:v>168962.31866298869</c:v>
                </c:pt>
                <c:pt idx="99">
                  <c:v>157963.63177208428</c:v>
                </c:pt>
                <c:pt idx="100">
                  <c:v>158496.37728586953</c:v>
                </c:pt>
                <c:pt idx="101">
                  <c:v>177091.19333080543</c:v>
                </c:pt>
                <c:pt idx="102">
                  <c:v>183497.49073322577</c:v>
                </c:pt>
                <c:pt idx="103">
                  <c:v>185918.55013769289</c:v>
                </c:pt>
                <c:pt idx="104">
                  <c:v>214701.48222259205</c:v>
                </c:pt>
                <c:pt idx="105">
                  <c:v>207003.64083177759</c:v>
                </c:pt>
                <c:pt idx="106">
                  <c:v>200155.79211580928</c:v>
                </c:pt>
                <c:pt idx="107">
                  <c:v>229894.24250272173</c:v>
                </c:pt>
                <c:pt idx="108">
                  <c:v>229576.24908136151</c:v>
                </c:pt>
                <c:pt idx="109">
                  <c:v>193354.71570544181</c:v>
                </c:pt>
                <c:pt idx="110">
                  <c:v>175140.7156722603</c:v>
                </c:pt>
                <c:pt idx="111">
                  <c:v>164142.02878135588</c:v>
                </c:pt>
                <c:pt idx="112">
                  <c:v>164674.77429514113</c:v>
                </c:pt>
                <c:pt idx="113">
                  <c:v>183269.590340077</c:v>
                </c:pt>
                <c:pt idx="114">
                  <c:v>189675.88774249735</c:v>
                </c:pt>
                <c:pt idx="115">
                  <c:v>192096.94714696449</c:v>
                </c:pt>
                <c:pt idx="116">
                  <c:v>220879.87923186366</c:v>
                </c:pt>
                <c:pt idx="117">
                  <c:v>213182.0378410492</c:v>
                </c:pt>
                <c:pt idx="118">
                  <c:v>206334.18912508088</c:v>
                </c:pt>
                <c:pt idx="119">
                  <c:v>236072.6395119933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E-4137-B7D9-50CAB6B8C3B4}"/>
            </c:ext>
          </c:extLst>
        </c:ser>
        <c:ser>
          <c:idx val="2"/>
          <c:order val="2"/>
          <c:tx>
            <c:strRef>
              <c:f>'Prev E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FP'!$D$2:$D$121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178558.85906832971</c:v>
                </c:pt>
                <c:pt idx="61" formatCode="0.00">
                  <c:v>141514.98196264385</c:v>
                </c:pt>
                <c:pt idx="62" formatCode="0.00">
                  <c:v>122496.5893704998</c:v>
                </c:pt>
                <c:pt idx="63" formatCode="0.00">
                  <c:v>110709.92854585403</c:v>
                </c:pt>
                <c:pt idx="64" formatCode="0.00">
                  <c:v>110469.77920386638</c:v>
                </c:pt>
                <c:pt idx="65" formatCode="0.00">
                  <c:v>128305.60076895638</c:v>
                </c:pt>
                <c:pt idx="66" formatCode="0.00">
                  <c:v>133965.76061676518</c:v>
                </c:pt>
                <c:pt idx="67" formatCode="0.00">
                  <c:v>135652.6105948058</c:v>
                </c:pt>
                <c:pt idx="68" formatCode="0.00">
                  <c:v>163712.43049518182</c:v>
                </c:pt>
                <c:pt idx="69" formatCode="0.00">
                  <c:v>155301.82745257026</c:v>
                </c:pt>
                <c:pt idx="70" formatCode="0.00">
                  <c:v>147750.89372610248</c:v>
                </c:pt>
                <c:pt idx="71" formatCode="0.00">
                  <c:v>176795.32520256084</c:v>
                </c:pt>
                <c:pt idx="72" formatCode="0.00">
                  <c:v>175786.6520997168</c:v>
                </c:pt>
                <c:pt idx="73" formatCode="0.00">
                  <c:v>138887.71280450808</c:v>
                </c:pt>
                <c:pt idx="74" formatCode="0.00">
                  <c:v>120003.84326746323</c:v>
                </c:pt>
                <c:pt idx="75" formatCode="0.00">
                  <c:v>108342.39829246511</c:v>
                </c:pt>
                <c:pt idx="76" formatCode="0.00">
                  <c:v>108219.10602292178</c:v>
                </c:pt>
                <c:pt idx="77" formatCode="0.00">
                  <c:v>126164.2437293799</c:v>
                </c:pt>
                <c:pt idx="78" formatCode="0.00">
                  <c:v>131926.88851066813</c:v>
                </c:pt>
                <c:pt idx="79" formatCode="0.00">
                  <c:v>133710.01168124782</c:v>
                </c:pt>
                <c:pt idx="80" formatCode="0.00">
                  <c:v>161860.43659783062</c:v>
                </c:pt>
                <c:pt idx="81" formatCode="0.00">
                  <c:v>153535.24969324342</c:v>
                </c:pt>
                <c:pt idx="82" formatCode="0.00">
                  <c:v>146064.96776893039</c:v>
                </c:pt>
                <c:pt idx="83" formatCode="0.00">
                  <c:v>175185.66433090402</c:v>
                </c:pt>
                <c:pt idx="84" formatCode="0.00">
                  <c:v>174249.94222542524</c:v>
                </c:pt>
                <c:pt idx="85" formatCode="0.00">
                  <c:v>137419.43564160069</c:v>
                </c:pt>
                <c:pt idx="86" formatCode="0.00">
                  <c:v>118600.52574884496</c:v>
                </c:pt>
                <c:pt idx="87" formatCode="0.00">
                  <c:v>107000.81224423792</c:v>
                </c:pt>
                <c:pt idx="88" formatCode="0.00">
                  <c:v>106936.24485708267</c:v>
                </c:pt>
                <c:pt idx="89" formatCode="0.00">
                  <c:v>124937.30191896495</c:v>
                </c:pt>
                <c:pt idx="90" formatCode="0.00">
                  <c:v>130753.24345013767</c:v>
                </c:pt>
                <c:pt idx="91" formatCode="0.00">
                  <c:v>132587.20760053894</c:v>
                </c:pt>
                <c:pt idx="92" formatCode="0.00">
                  <c:v>160786.17025187286</c:v>
                </c:pt>
                <c:pt idx="93" formatCode="0.00">
                  <c:v>152507.35759238823</c:v>
                </c:pt>
                <c:pt idx="94" formatCode="0.00">
                  <c:v>145081.41475164745</c:v>
                </c:pt>
                <c:pt idx="95" formatCode="0.00">
                  <c:v>174244.5333097805</c:v>
                </c:pt>
                <c:pt idx="96" formatCode="0.00">
                  <c:v>173349.88654700053</c:v>
                </c:pt>
                <c:pt idx="97" formatCode="0.00">
                  <c:v>136558.2687808784</c:v>
                </c:pt>
                <c:pt idx="98" formatCode="0.00">
                  <c:v>117776.63392807002</c:v>
                </c:pt>
                <c:pt idx="99" formatCode="0.00">
                  <c:v>106212.66781345771</c:v>
                </c:pt>
                <c:pt idx="100" formatCode="0.00">
                  <c:v>106182.40011340912</c:v>
                </c:pt>
                <c:pt idx="101" formatCode="0.00">
                  <c:v>124216.38348317181</c:v>
                </c:pt>
                <c:pt idx="102" formatCode="0.00">
                  <c:v>130063.94714031802</c:v>
                </c:pt>
                <c:pt idx="103" formatCode="0.00">
                  <c:v>131928.29375011876</c:v>
                </c:pt>
                <c:pt idx="104" formatCode="0.00">
                  <c:v>160156.4594257698</c:v>
                </c:pt>
                <c:pt idx="105" formatCode="0.00">
                  <c:v>151905.72666068783</c:v>
                </c:pt>
                <c:pt idx="106" formatCode="0.00">
                  <c:v>144506.79328498812</c:v>
                </c:pt>
                <c:pt idx="107" formatCode="0.00">
                  <c:v>173695.90026480742</c:v>
                </c:pt>
                <c:pt idx="108" formatCode="0.00">
                  <c:v>172826.59031459165</c:v>
                </c:pt>
                <c:pt idx="109" formatCode="0.00">
                  <c:v>136059.0451011117</c:v>
                </c:pt>
                <c:pt idx="110" formatCode="0.00">
                  <c:v>117300.5929567611</c:v>
                </c:pt>
                <c:pt idx="111" formatCode="0.00">
                  <c:v>105758.95819443706</c:v>
                </c:pt>
                <c:pt idx="112" formatCode="0.00">
                  <c:v>105750.20675307674</c:v>
                </c:pt>
                <c:pt idx="113" formatCode="0.00">
                  <c:v>123804.92548681732</c:v>
                </c:pt>
                <c:pt idx="114" formatCode="0.00">
                  <c:v>129672.47589608061</c:v>
                </c:pt>
                <c:pt idx="115" formatCode="0.00">
                  <c:v>131556.09114789616</c:v>
                </c:pt>
                <c:pt idx="116" formatCode="0.00">
                  <c:v>159802.83619965587</c:v>
                </c:pt>
                <c:pt idx="117" formatCode="0.00">
                  <c:v>151570.02084464332</c:v>
                </c:pt>
                <c:pt idx="118" formatCode="0.00">
                  <c:v>144188.36877244848</c:v>
                </c:pt>
                <c:pt idx="119" formatCode="0.00">
                  <c:v>173394.14546381985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E-4137-B7D9-50CAB6B8C3B4}"/>
            </c:ext>
          </c:extLst>
        </c:ser>
        <c:ser>
          <c:idx val="3"/>
          <c:order val="3"/>
          <c:tx>
            <c:strRef>
              <c:f>'Prev E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FP'!$E$2:$E$121</c:f>
              <c:numCache>
                <c:formatCode>General</c:formatCode>
                <c:ptCount val="120"/>
                <c:pt idx="59" formatCode="0.00">
                  <c:v>192997</c:v>
                </c:pt>
                <c:pt idx="60" formatCode="0.00">
                  <c:v>231166.4630202206</c:v>
                </c:pt>
                <c:pt idx="61" formatCode="0.00">
                  <c:v>195767.27337406704</c:v>
                </c:pt>
                <c:pt idx="62" formatCode="0.00">
                  <c:v>178357.66589984801</c:v>
                </c:pt>
                <c:pt idx="63" formatCode="0.00">
                  <c:v>168146.95294268496</c:v>
                </c:pt>
                <c:pt idx="64" formatCode="0.00">
                  <c:v>169452.59331224312</c:v>
                </c:pt>
                <c:pt idx="65" formatCode="0.00">
                  <c:v>188806.4038370249</c:v>
                </c:pt>
                <c:pt idx="66" formatCode="0.00">
                  <c:v>195958.83879405679</c:v>
                </c:pt>
                <c:pt idx="67" formatCode="0.00">
                  <c:v>199114.10762495041</c:v>
                </c:pt>
                <c:pt idx="68" formatCode="0.00">
                  <c:v>228620.15189437271</c:v>
                </c:pt>
                <c:pt idx="69" formatCode="0.00">
                  <c:v>221635.07215535536</c:v>
                </c:pt>
                <c:pt idx="70" formatCode="0.00">
                  <c:v>215490.30844988651</c:v>
                </c:pt>
                <c:pt idx="71" formatCode="0.00">
                  <c:v>245922.77774725304</c:v>
                </c:pt>
                <c:pt idx="72" formatCode="0.00">
                  <c:v>246295.46400737666</c:v>
                </c:pt>
                <c:pt idx="73" formatCode="0.00">
                  <c:v>210751.33655074597</c:v>
                </c:pt>
                <c:pt idx="74" formatCode="0.00">
                  <c:v>193207.20602142779</c:v>
                </c:pt>
                <c:pt idx="75" formatCode="0.00">
                  <c:v>182871.27721461709</c:v>
                </c:pt>
                <c:pt idx="76" formatCode="0.00">
                  <c:v>184060.0605117309</c:v>
                </c:pt>
                <c:pt idx="77" formatCode="0.00">
                  <c:v>203304.5548951446</c:v>
                </c:pt>
                <c:pt idx="78" formatCode="0.00">
                  <c:v>210354.504918697</c:v>
                </c:pt>
                <c:pt idx="79" formatCode="0.00">
                  <c:v>213413.50055705159</c:v>
                </c:pt>
                <c:pt idx="80" formatCode="0.00">
                  <c:v>242828.93981026713</c:v>
                </c:pt>
                <c:pt idx="81" formatCode="0.00">
                  <c:v>235758.44393322541</c:v>
                </c:pt>
                <c:pt idx="82" formatCode="0.00">
                  <c:v>229533.02842560175</c:v>
                </c:pt>
                <c:pt idx="83" formatCode="0.00">
                  <c:v>259889.23263745301</c:v>
                </c:pt>
                <c:pt idx="84" formatCode="0.00">
                  <c:v>260188.96790021143</c:v>
                </c:pt>
                <c:pt idx="85" formatCode="0.00">
                  <c:v>224576.40773219656</c:v>
                </c:pt>
                <c:pt idx="86" formatCode="0.00">
                  <c:v>206967.31755858927</c:v>
                </c:pt>
                <c:pt idx="87" formatCode="0.00">
                  <c:v>196569.65728138748</c:v>
                </c:pt>
                <c:pt idx="88" formatCode="0.00">
                  <c:v>197699.71569611318</c:v>
                </c:pt>
                <c:pt idx="89" formatCode="0.00">
                  <c:v>216888.2907241027</c:v>
                </c:pt>
                <c:pt idx="90" formatCode="0.00">
                  <c:v>223884.94399777066</c:v>
                </c:pt>
                <c:pt idx="91" formatCode="0.00">
                  <c:v>226893.09865630369</c:v>
                </c:pt>
                <c:pt idx="92" formatCode="0.00">
                  <c:v>256260.00017476804</c:v>
                </c:pt>
                <c:pt idx="93" formatCode="0.00">
                  <c:v>249143.13005262375</c:v>
                </c:pt>
                <c:pt idx="94" formatCode="0.00">
                  <c:v>242873.3754614279</c:v>
                </c:pt>
                <c:pt idx="95" formatCode="0.00">
                  <c:v>273187.15767711971</c:v>
                </c:pt>
                <c:pt idx="96" formatCode="0.00">
                  <c:v>273445.81759717932</c:v>
                </c:pt>
                <c:pt idx="97" formatCode="0.00">
                  <c:v>237794.36861146207</c:v>
                </c:pt>
                <c:pt idx="98" formatCode="0.00">
                  <c:v>220148.00339790736</c:v>
                </c:pt>
                <c:pt idx="99" formatCode="0.00">
                  <c:v>209714.59573071083</c:v>
                </c:pt>
                <c:pt idx="100" formatCode="0.00">
                  <c:v>210810.35445832994</c:v>
                </c:pt>
                <c:pt idx="101" formatCode="0.00">
                  <c:v>229966.00317843904</c:v>
                </c:pt>
                <c:pt idx="102" formatCode="0.00">
                  <c:v>236931.03432613352</c:v>
                </c:pt>
                <c:pt idx="103" formatCode="0.00">
                  <c:v>239908.80652526702</c:v>
                </c:pt>
                <c:pt idx="104" formatCode="0.00">
                  <c:v>269246.5050194143</c:v>
                </c:pt>
                <c:pt idx="105" formatCode="0.00">
                  <c:v>262101.55500286736</c:v>
                </c:pt>
                <c:pt idx="106" formatCode="0.00">
                  <c:v>255804.79094663044</c:v>
                </c:pt>
                <c:pt idx="107" formatCode="0.00">
                  <c:v>286092.584740636</c:v>
                </c:pt>
                <c:pt idx="108" formatCode="0.00">
                  <c:v>286325.90784813138</c:v>
                </c:pt>
                <c:pt idx="109" formatCode="0.00">
                  <c:v>250650.38630977191</c:v>
                </c:pt>
                <c:pt idx="110" formatCode="0.00">
                  <c:v>232980.83838775949</c:v>
                </c:pt>
                <c:pt idx="111" formatCode="0.00">
                  <c:v>222525.09936827471</c:v>
                </c:pt>
                <c:pt idx="112" formatCode="0.00">
                  <c:v>223599.34183720552</c:v>
                </c:pt>
                <c:pt idx="113" formatCode="0.00">
                  <c:v>242734.25519333669</c:v>
                </c:pt>
                <c:pt idx="114" formatCode="0.00">
                  <c:v>249679.29958891409</c:v>
                </c:pt>
                <c:pt idx="115" formatCode="0.00">
                  <c:v>252637.80314603282</c:v>
                </c:pt>
                <c:pt idx="116" formatCode="0.00">
                  <c:v>281956.92226407147</c:v>
                </c:pt>
                <c:pt idx="117" formatCode="0.00">
                  <c:v>274794.0548374551</c:v>
                </c:pt>
                <c:pt idx="118" formatCode="0.00">
                  <c:v>268480.00947771326</c:v>
                </c:pt>
                <c:pt idx="119" formatCode="0.00">
                  <c:v>298751.13356016675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E-4137-B7D9-50CAB6B8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71080"/>
        <c:axId val="460976328"/>
      </c:lineChart>
      <c:catAx>
        <c:axId val="460971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6328"/>
        <c:crosses val="autoZero"/>
        <c:auto val="1"/>
        <c:lblAlgn val="ctr"/>
        <c:lblOffset val="100"/>
        <c:noMultiLvlLbl val="0"/>
      </c:catAx>
      <c:valAx>
        <c:axId val="4609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Consumo 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Energia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P'!$B$2:$B$121</c:f>
              <c:numCache>
                <c:formatCode>General</c:formatCode>
                <c:ptCount val="120"/>
                <c:pt idx="0">
                  <c:v>21337</c:v>
                </c:pt>
                <c:pt idx="1">
                  <c:v>16953</c:v>
                </c:pt>
                <c:pt idx="2">
                  <c:v>16748</c:v>
                </c:pt>
                <c:pt idx="3">
                  <c:v>14211</c:v>
                </c:pt>
                <c:pt idx="4">
                  <c:v>18779</c:v>
                </c:pt>
                <c:pt idx="5">
                  <c:v>16044</c:v>
                </c:pt>
                <c:pt idx="6">
                  <c:v>16583</c:v>
                </c:pt>
                <c:pt idx="7">
                  <c:v>16481</c:v>
                </c:pt>
                <c:pt idx="8">
                  <c:v>15589</c:v>
                </c:pt>
                <c:pt idx="9">
                  <c:v>10715</c:v>
                </c:pt>
                <c:pt idx="10">
                  <c:v>10379</c:v>
                </c:pt>
                <c:pt idx="11">
                  <c:v>19387</c:v>
                </c:pt>
                <c:pt idx="12">
                  <c:v>23293</c:v>
                </c:pt>
                <c:pt idx="13">
                  <c:v>16725</c:v>
                </c:pt>
                <c:pt idx="14">
                  <c:v>15626</c:v>
                </c:pt>
                <c:pt idx="15">
                  <c:v>14051</c:v>
                </c:pt>
                <c:pt idx="16">
                  <c:v>13122</c:v>
                </c:pt>
                <c:pt idx="17">
                  <c:v>15958</c:v>
                </c:pt>
                <c:pt idx="18">
                  <c:v>16238</c:v>
                </c:pt>
                <c:pt idx="19">
                  <c:v>14982</c:v>
                </c:pt>
                <c:pt idx="20">
                  <c:v>20476</c:v>
                </c:pt>
                <c:pt idx="21">
                  <c:v>14051</c:v>
                </c:pt>
                <c:pt idx="22">
                  <c:v>13026</c:v>
                </c:pt>
                <c:pt idx="23">
                  <c:v>25363</c:v>
                </c:pt>
                <c:pt idx="24">
                  <c:v>23293</c:v>
                </c:pt>
                <c:pt idx="25">
                  <c:v>18365</c:v>
                </c:pt>
                <c:pt idx="26">
                  <c:v>19359</c:v>
                </c:pt>
                <c:pt idx="27">
                  <c:v>13838</c:v>
                </c:pt>
                <c:pt idx="28">
                  <c:v>15837</c:v>
                </c:pt>
                <c:pt idx="29">
                  <c:v>20349</c:v>
                </c:pt>
                <c:pt idx="30">
                  <c:v>19042</c:v>
                </c:pt>
                <c:pt idx="31">
                  <c:v>17683</c:v>
                </c:pt>
                <c:pt idx="32">
                  <c:v>18108</c:v>
                </c:pt>
                <c:pt idx="33">
                  <c:v>13107</c:v>
                </c:pt>
                <c:pt idx="34">
                  <c:v>11437</c:v>
                </c:pt>
                <c:pt idx="35">
                  <c:v>23491</c:v>
                </c:pt>
                <c:pt idx="36">
                  <c:v>25552</c:v>
                </c:pt>
                <c:pt idx="37">
                  <c:v>23454</c:v>
                </c:pt>
                <c:pt idx="38">
                  <c:v>15487</c:v>
                </c:pt>
                <c:pt idx="39">
                  <c:v>14928</c:v>
                </c:pt>
                <c:pt idx="40">
                  <c:v>16234</c:v>
                </c:pt>
                <c:pt idx="41">
                  <c:v>18239</c:v>
                </c:pt>
                <c:pt idx="42">
                  <c:v>17450</c:v>
                </c:pt>
                <c:pt idx="43">
                  <c:v>17931</c:v>
                </c:pt>
                <c:pt idx="44">
                  <c:v>17353</c:v>
                </c:pt>
                <c:pt idx="45">
                  <c:v>14246</c:v>
                </c:pt>
                <c:pt idx="46">
                  <c:v>18683</c:v>
                </c:pt>
                <c:pt idx="47">
                  <c:v>23580</c:v>
                </c:pt>
                <c:pt idx="48">
                  <c:v>22596</c:v>
                </c:pt>
                <c:pt idx="49">
                  <c:v>21735</c:v>
                </c:pt>
                <c:pt idx="50">
                  <c:v>18388</c:v>
                </c:pt>
                <c:pt idx="51">
                  <c:v>14996</c:v>
                </c:pt>
                <c:pt idx="52">
                  <c:v>15592</c:v>
                </c:pt>
                <c:pt idx="53">
                  <c:v>18042</c:v>
                </c:pt>
                <c:pt idx="54">
                  <c:v>18615</c:v>
                </c:pt>
                <c:pt idx="55">
                  <c:v>21428</c:v>
                </c:pt>
                <c:pt idx="56">
                  <c:v>23125</c:v>
                </c:pt>
                <c:pt idx="57">
                  <c:v>16476</c:v>
                </c:pt>
                <c:pt idx="58">
                  <c:v>17815</c:v>
                </c:pt>
                <c:pt idx="59">
                  <c:v>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25C-8AB4-76F61E23CCB0}"/>
            </c:ext>
          </c:extLst>
        </c:ser>
        <c:ser>
          <c:idx val="1"/>
          <c:order val="1"/>
          <c:tx>
            <c:strRef>
              <c:f>'Prev E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P'!$C$2:$C$121</c:f>
              <c:numCache>
                <c:formatCode>General</c:formatCode>
                <c:ptCount val="120"/>
                <c:pt idx="59">
                  <c:v>20450</c:v>
                </c:pt>
                <c:pt idx="60">
                  <c:v>26557.177558320567</c:v>
                </c:pt>
                <c:pt idx="61">
                  <c:v>21991.341502264906</c:v>
                </c:pt>
                <c:pt idx="62">
                  <c:v>19311.028541823809</c:v>
                </c:pt>
                <c:pt idx="63">
                  <c:v>16745.373441866501</c:v>
                </c:pt>
                <c:pt idx="64">
                  <c:v>17429.491911098248</c:v>
                </c:pt>
                <c:pt idx="65">
                  <c:v>20668.85721234684</c:v>
                </c:pt>
                <c:pt idx="66">
                  <c:v>20528.307384268759</c:v>
                </c:pt>
                <c:pt idx="67">
                  <c:v>19539.079821144747</c:v>
                </c:pt>
                <c:pt idx="68">
                  <c:v>21260.630659482904</c:v>
                </c:pt>
                <c:pt idx="69">
                  <c:v>15875.142465861732</c:v>
                </c:pt>
                <c:pt idx="70">
                  <c:v>14943.136994698318</c:v>
                </c:pt>
                <c:pt idx="71">
                  <c:v>26069.974092071516</c:v>
                </c:pt>
                <c:pt idx="72">
                  <c:v>27398.600339036067</c:v>
                </c:pt>
                <c:pt idx="73">
                  <c:v>22832.764282980403</c:v>
                </c:pt>
                <c:pt idx="74">
                  <c:v>20152.451322539306</c:v>
                </c:pt>
                <c:pt idx="75">
                  <c:v>17586.796222582001</c:v>
                </c:pt>
                <c:pt idx="76">
                  <c:v>18270.914691813745</c:v>
                </c:pt>
                <c:pt idx="77">
                  <c:v>21510.279993062337</c:v>
                </c:pt>
                <c:pt idx="78">
                  <c:v>21369.730164984259</c:v>
                </c:pt>
                <c:pt idx="79">
                  <c:v>20380.502601860244</c:v>
                </c:pt>
                <c:pt idx="80">
                  <c:v>22102.0534401984</c:v>
                </c:pt>
                <c:pt idx="81">
                  <c:v>16716.565246577233</c:v>
                </c:pt>
                <c:pt idx="82">
                  <c:v>15784.559775413814</c:v>
                </c:pt>
                <c:pt idx="83">
                  <c:v>26911.396872787012</c:v>
                </c:pt>
                <c:pt idx="84">
                  <c:v>28240.023119751564</c:v>
                </c:pt>
                <c:pt idx="85">
                  <c:v>23674.187063695899</c:v>
                </c:pt>
                <c:pt idx="86">
                  <c:v>20993.874103254802</c:v>
                </c:pt>
                <c:pt idx="87">
                  <c:v>18428.219003297498</c:v>
                </c:pt>
                <c:pt idx="88">
                  <c:v>19112.337472529241</c:v>
                </c:pt>
                <c:pt idx="89">
                  <c:v>22351.702773777833</c:v>
                </c:pt>
                <c:pt idx="90">
                  <c:v>22211.152945699756</c:v>
                </c:pt>
                <c:pt idx="91">
                  <c:v>21221.925382575741</c:v>
                </c:pt>
                <c:pt idx="92">
                  <c:v>22943.476220913901</c:v>
                </c:pt>
                <c:pt idx="93">
                  <c:v>17557.988027292729</c:v>
                </c:pt>
                <c:pt idx="94">
                  <c:v>16625.982556129311</c:v>
                </c:pt>
                <c:pt idx="95">
                  <c:v>27752.819653502513</c:v>
                </c:pt>
                <c:pt idx="96">
                  <c:v>29081.445900467061</c:v>
                </c:pt>
                <c:pt idx="97">
                  <c:v>24515.609844411396</c:v>
                </c:pt>
                <c:pt idx="98">
                  <c:v>21835.296883970303</c:v>
                </c:pt>
                <c:pt idx="99">
                  <c:v>19269.641784012994</c:v>
                </c:pt>
                <c:pt idx="100">
                  <c:v>19953.760253244738</c:v>
                </c:pt>
                <c:pt idx="101">
                  <c:v>23193.12555449333</c:v>
                </c:pt>
                <c:pt idx="102">
                  <c:v>23052.575726415253</c:v>
                </c:pt>
                <c:pt idx="103">
                  <c:v>22063.348163291237</c:v>
                </c:pt>
                <c:pt idx="104">
                  <c:v>23784.899001629397</c:v>
                </c:pt>
                <c:pt idx="105">
                  <c:v>18399.410808008226</c:v>
                </c:pt>
                <c:pt idx="106">
                  <c:v>17467.405336844811</c:v>
                </c:pt>
                <c:pt idx="107">
                  <c:v>28594.242434218009</c:v>
                </c:pt>
                <c:pt idx="108">
                  <c:v>29922.868681182557</c:v>
                </c:pt>
                <c:pt idx="109">
                  <c:v>25357.032625126896</c:v>
                </c:pt>
                <c:pt idx="110">
                  <c:v>22676.719664685799</c:v>
                </c:pt>
                <c:pt idx="111">
                  <c:v>20111.064564728491</c:v>
                </c:pt>
                <c:pt idx="112">
                  <c:v>20795.183033960238</c:v>
                </c:pt>
                <c:pt idx="113">
                  <c:v>24034.548335208827</c:v>
                </c:pt>
                <c:pt idx="114">
                  <c:v>23893.998507130749</c:v>
                </c:pt>
                <c:pt idx="115">
                  <c:v>22904.770944006737</c:v>
                </c:pt>
                <c:pt idx="116">
                  <c:v>24626.321782344894</c:v>
                </c:pt>
                <c:pt idx="117">
                  <c:v>19240.833588723723</c:v>
                </c:pt>
                <c:pt idx="118">
                  <c:v>18308.828117560308</c:v>
                </c:pt>
                <c:pt idx="119">
                  <c:v>29435.665214933506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F-425C-8AB4-76F61E23CCB0}"/>
            </c:ext>
          </c:extLst>
        </c:ser>
        <c:ser>
          <c:idx val="2"/>
          <c:order val="2"/>
          <c:tx>
            <c:strRef>
              <c:f>'Prev E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P'!$D$2:$D$121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23154.112249133297</c:v>
                </c:pt>
                <c:pt idx="61" formatCode="0.00">
                  <c:v>18481.885131376595</c:v>
                </c:pt>
                <c:pt idx="62" formatCode="0.00">
                  <c:v>15697.50354941542</c:v>
                </c:pt>
                <c:pt idx="63" formatCode="0.00">
                  <c:v>13029.903994397537</c:v>
                </c:pt>
                <c:pt idx="64" formatCode="0.00">
                  <c:v>13614.028870545844</c:v>
                </c:pt>
                <c:pt idx="65" formatCode="0.00">
                  <c:v>16755.1989456218</c:v>
                </c:pt>
                <c:pt idx="66" formatCode="0.00">
                  <c:v>16518.117261414998</c:v>
                </c:pt>
                <c:pt idx="67" formatCode="0.00">
                  <c:v>15433.901048702033</c:v>
                </c:pt>
                <c:pt idx="68" formatCode="0.00">
                  <c:v>17061.898947733098</c:v>
                </c:pt>
                <c:pt idx="69" formatCode="0.00">
                  <c:v>11584.196919276646</c:v>
                </c:pt>
                <c:pt idx="70" formatCode="0.00">
                  <c:v>10561.229532766232</c:v>
                </c:pt>
                <c:pt idx="71" formatCode="0.00">
                  <c:v>21598.277645252529</c:v>
                </c:pt>
                <c:pt idx="72" formatCode="0.00">
                  <c:v>22837.546921465564</c:v>
                </c:pt>
                <c:pt idx="73" formatCode="0.00">
                  <c:v>18184.071193157244</c:v>
                </c:pt>
                <c:pt idx="74" formatCode="0.00">
                  <c:v>15417.093587340378</c:v>
                </c:pt>
                <c:pt idx="75" formatCode="0.00">
                  <c:v>12765.69388489461</c:v>
                </c:pt>
                <c:pt idx="76" formatCode="0.00">
                  <c:v>13364.93719334149</c:v>
                </c:pt>
                <c:pt idx="77" formatCode="0.00">
                  <c:v>16520.250089624977</c:v>
                </c:pt>
                <c:pt idx="78" formatCode="0.00">
                  <c:v>16296.427436266917</c:v>
                </c:pt>
                <c:pt idx="79" formatCode="0.00">
                  <c:v>15224.666607837709</c:v>
                </c:pt>
                <c:pt idx="80" formatCode="0.00">
                  <c:v>16864.386568484566</c:v>
                </c:pt>
                <c:pt idx="81" formatCode="0.00">
                  <c:v>11397.735288373216</c:v>
                </c:pt>
                <c:pt idx="82" formatCode="0.00">
                  <c:v>10385.20226227531</c:v>
                </c:pt>
                <c:pt idx="83" formatCode="0.00">
                  <c:v>21432.117201886314</c:v>
                </c:pt>
                <c:pt idx="84" formatCode="0.00">
                  <c:v>22680.824543692732</c:v>
                </c:pt>
                <c:pt idx="85" formatCode="0.00">
                  <c:v>18036.202325851762</c:v>
                </c:pt>
                <c:pt idx="86" formatCode="0.00">
                  <c:v>15277.628901003849</c:v>
                </c:pt>
                <c:pt idx="87" formatCode="0.00">
                  <c:v>12634.215733187757</c:v>
                </c:pt>
                <c:pt idx="88" formatCode="0.00">
                  <c:v>13241.05659769227</c:v>
                </c:pt>
                <c:pt idx="89" formatCode="0.00">
                  <c:v>16403.604083816797</c:v>
                </c:pt>
                <c:pt idx="90" formatCode="0.00">
                  <c:v>16186.676719618466</c:v>
                </c:pt>
                <c:pt idx="91" formatCode="0.00">
                  <c:v>15121.493464076786</c:v>
                </c:pt>
                <c:pt idx="92" formatCode="0.00">
                  <c:v>16767.493014323252</c:v>
                </c:pt>
                <c:pt idx="93" formatCode="0.00">
                  <c:v>11306.841421439345</c:v>
                </c:pt>
                <c:pt idx="94" formatCode="0.00">
                  <c:v>10300.044782700334</c:v>
                </c:pt>
                <c:pt idx="95" formatCode="0.00">
                  <c:v>21352.448085689706</c:v>
                </c:pt>
                <c:pt idx="96" formatCode="0.00">
                  <c:v>22606.469567023523</c:v>
                </c:pt>
                <c:pt idx="97" formatCode="0.00">
                  <c:v>17966.8786061301</c:v>
                </c:pt>
                <c:pt idx="98" formatCode="0.00">
                  <c:v>15213.127655062199</c:v>
                </c:pt>
                <c:pt idx="99" formatCode="0.00">
                  <c:v>12574.339320678788</c:v>
                </c:pt>
                <c:pt idx="100" formatCode="0.00">
                  <c:v>13185.617721453353</c:v>
                </c:pt>
                <c:pt idx="101" formatCode="0.00">
                  <c:v>16352.425062339942</c:v>
                </c:pt>
                <c:pt idx="102" formatCode="0.00">
                  <c:v>16139.588823827602</c:v>
                </c:pt>
                <c:pt idx="103" formatCode="0.00">
                  <c:v>15078.336311593857</c:v>
                </c:pt>
                <c:pt idx="104" formatCode="0.00">
                  <c:v>16728.11401524445</c:v>
                </c:pt>
                <c:pt idx="105" formatCode="0.00">
                  <c:v>11271.095270365353</c:v>
                </c:pt>
                <c:pt idx="106" formatCode="0.00">
                  <c:v>10267.792992387767</c:v>
                </c:pt>
                <c:pt idx="107" formatCode="0.00">
                  <c:v>21323.558558230317</c:v>
                </c:pt>
                <c:pt idx="108" formatCode="0.00">
                  <c:v>22580.85800021642</c:v>
                </c:pt>
                <c:pt idx="109" formatCode="0.00">
                  <c:v>17944.381435822608</c:v>
                </c:pt>
                <c:pt idx="110" formatCode="0.00">
                  <c:v>15193.62975729324</c:v>
                </c:pt>
                <c:pt idx="111" formatCode="0.00">
                  <c:v>12557.730550890221</c:v>
                </c:pt>
                <c:pt idx="112" formatCode="0.00">
                  <c:v>13171.792626572031</c:v>
                </c:pt>
                <c:pt idx="113" formatCode="0.00">
                  <c:v>16341.282613788268</c:v>
                </c:pt>
                <c:pt idx="114" formatCode="0.00">
                  <c:v>16131.032169635058</c:v>
                </c:pt>
                <c:pt idx="115" formatCode="0.00">
                  <c:v>15072.272545967604</c:v>
                </c:pt>
                <c:pt idx="116" formatCode="0.00">
                  <c:v>16724.453964121498</c:v>
                </c:pt>
                <c:pt idx="117" formatCode="0.00">
                  <c:v>11269.753291614354</c:v>
                </c:pt>
                <c:pt idx="118" formatCode="0.00">
                  <c:v>10268.686789457646</c:v>
                </c:pt>
                <c:pt idx="119" formatCode="0.00">
                  <c:v>21326.609006158076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F-425C-8AB4-76F61E23CCB0}"/>
            </c:ext>
          </c:extLst>
        </c:ser>
        <c:ser>
          <c:idx val="3"/>
          <c:order val="3"/>
          <c:tx>
            <c:strRef>
              <c:f>'Prev E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P'!$E$2:$E$121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29960.242867507837</c:v>
                </c:pt>
                <c:pt idx="61" formatCode="0.00">
                  <c:v>25500.797873153217</c:v>
                </c:pt>
                <c:pt idx="62" formatCode="0.00">
                  <c:v>22924.553534232196</c:v>
                </c:pt>
                <c:pt idx="63" formatCode="0.00">
                  <c:v>20460.842889335465</c:v>
                </c:pt>
                <c:pt idx="64" formatCode="0.00">
                  <c:v>21244.954951650652</c:v>
                </c:pt>
                <c:pt idx="65" formatCode="0.00">
                  <c:v>24582.515479071881</c:v>
                </c:pt>
                <c:pt idx="66" formatCode="0.00">
                  <c:v>24538.49750712252</c:v>
                </c:pt>
                <c:pt idx="67" formatCode="0.00">
                  <c:v>23644.258593587459</c:v>
                </c:pt>
                <c:pt idx="68" formatCode="0.00">
                  <c:v>25459.36237123271</c:v>
                </c:pt>
                <c:pt idx="69" formatCode="0.00">
                  <c:v>20166.088012446817</c:v>
                </c:pt>
                <c:pt idx="70" formatCode="0.00">
                  <c:v>19325.044456630403</c:v>
                </c:pt>
                <c:pt idx="71" formatCode="0.00">
                  <c:v>30541.670538890503</c:v>
                </c:pt>
                <c:pt idx="72" formatCode="0.00">
                  <c:v>31959.653756606571</c:v>
                </c:pt>
                <c:pt idx="73" formatCode="0.00">
                  <c:v>27481.457372803561</c:v>
                </c:pt>
                <c:pt idx="74" formatCode="0.00">
                  <c:v>24887.809057738232</c:v>
                </c:pt>
                <c:pt idx="75" formatCode="0.00">
                  <c:v>22407.898560269394</c:v>
                </c:pt>
                <c:pt idx="76" formatCode="0.00">
                  <c:v>23176.892190286002</c:v>
                </c:pt>
                <c:pt idx="77" formatCode="0.00">
                  <c:v>26500.309896499697</c:v>
                </c:pt>
                <c:pt idx="78" formatCode="0.00">
                  <c:v>26443.032893701602</c:v>
                </c:pt>
                <c:pt idx="79" formatCode="0.00">
                  <c:v>25536.338595882778</c:v>
                </c:pt>
                <c:pt idx="80" formatCode="0.00">
                  <c:v>27339.720311912235</c:v>
                </c:pt>
                <c:pt idx="81" formatCode="0.00">
                  <c:v>22035.395204781249</c:v>
                </c:pt>
                <c:pt idx="82" formatCode="0.00">
                  <c:v>21183.917288552318</c:v>
                </c:pt>
                <c:pt idx="83" formatCode="0.00">
                  <c:v>32390.67654368771</c:v>
                </c:pt>
                <c:pt idx="84" formatCode="0.00">
                  <c:v>33799.221695810396</c:v>
                </c:pt>
                <c:pt idx="85" formatCode="0.00">
                  <c:v>29312.171801540037</c:v>
                </c:pt>
                <c:pt idx="86" formatCode="0.00">
                  <c:v>26710.119305505756</c:v>
                </c:pt>
                <c:pt idx="87" formatCode="0.00">
                  <c:v>24222.222273407238</c:v>
                </c:pt>
                <c:pt idx="88" formatCode="0.00">
                  <c:v>24983.618347366213</c:v>
                </c:pt>
                <c:pt idx="89" formatCode="0.00">
                  <c:v>28299.80146373887</c:v>
                </c:pt>
                <c:pt idx="90" formatCode="0.00">
                  <c:v>28235.629171781045</c:v>
                </c:pt>
                <c:pt idx="91" formatCode="0.00">
                  <c:v>27322.357301074695</c:v>
                </c:pt>
                <c:pt idx="92" formatCode="0.00">
                  <c:v>29119.459427504549</c:v>
                </c:pt>
                <c:pt idx="93" formatCode="0.00">
                  <c:v>23809.134633146114</c:v>
                </c:pt>
                <c:pt idx="94" formatCode="0.00">
                  <c:v>22951.920329558288</c:v>
                </c:pt>
                <c:pt idx="95" formatCode="0.00">
                  <c:v>34153.191221315319</c:v>
                </c:pt>
                <c:pt idx="96" formatCode="0.00">
                  <c:v>35556.422233910598</c:v>
                </c:pt>
                <c:pt idx="97" formatCode="0.00">
                  <c:v>31064.341082692692</c:v>
                </c:pt>
                <c:pt idx="98" formatCode="0.00">
                  <c:v>28457.466112878406</c:v>
                </c:pt>
                <c:pt idx="99" formatCode="0.00">
                  <c:v>25964.944247347201</c:v>
                </c:pt>
                <c:pt idx="100" formatCode="0.00">
                  <c:v>26721.902785036124</c:v>
                </c:pt>
                <c:pt idx="101" formatCode="0.00">
                  <c:v>30033.826046646718</c:v>
                </c:pt>
                <c:pt idx="102" formatCode="0.00">
                  <c:v>29965.562629002903</c:v>
                </c:pt>
                <c:pt idx="103" formatCode="0.00">
                  <c:v>29048.360014988619</c:v>
                </c:pt>
                <c:pt idx="104" formatCode="0.00">
                  <c:v>30841.683988014345</c:v>
                </c:pt>
                <c:pt idx="105" formatCode="0.00">
                  <c:v>25527.726345651099</c:v>
                </c:pt>
                <c:pt idx="106" formatCode="0.00">
                  <c:v>24667.017681301855</c:v>
                </c:pt>
                <c:pt idx="107" formatCode="0.00">
                  <c:v>35864.926310205701</c:v>
                </c:pt>
                <c:pt idx="108" formatCode="0.00">
                  <c:v>37264.879362148691</c:v>
                </c:pt>
                <c:pt idx="109" formatCode="0.00">
                  <c:v>32769.683814431184</c:v>
                </c:pt>
                <c:pt idx="110" formatCode="0.00">
                  <c:v>30159.80957207836</c:v>
                </c:pt>
                <c:pt idx="111" formatCode="0.00">
                  <c:v>27664.398578566761</c:v>
                </c:pt>
                <c:pt idx="112" formatCode="0.00">
                  <c:v>28418.573441348446</c:v>
                </c:pt>
                <c:pt idx="113" formatCode="0.00">
                  <c:v>31727.814056629388</c:v>
                </c:pt>
                <c:pt idx="114" formatCode="0.00">
                  <c:v>31656.96484462644</c:v>
                </c:pt>
                <c:pt idx="115" formatCode="0.00">
                  <c:v>30737.269342045871</c:v>
                </c:pt>
                <c:pt idx="116" formatCode="0.00">
                  <c:v>32528.18960056829</c:v>
                </c:pt>
                <c:pt idx="117" formatCode="0.00">
                  <c:v>27211.913885833092</c:v>
                </c:pt>
                <c:pt idx="118" formatCode="0.00">
                  <c:v>26348.96944566297</c:v>
                </c:pt>
                <c:pt idx="119" formatCode="0.00">
                  <c:v>37544.721423708936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F-425C-8AB4-76F61E23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99288"/>
        <c:axId val="461004536"/>
      </c:lineChart>
      <c:catAx>
        <c:axId val="460999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004536"/>
        <c:crosses val="autoZero"/>
        <c:auto val="1"/>
        <c:lblAlgn val="ctr"/>
        <c:lblOffset val="100"/>
        <c:noMultiLvlLbl val="0"/>
      </c:catAx>
      <c:valAx>
        <c:axId val="4610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Demanda FP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 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FP'!$B$2:$B$121</c:f>
              <c:numCache>
                <c:formatCode>General</c:formatCode>
                <c:ptCount val="120"/>
                <c:pt idx="0">
                  <c:v>793</c:v>
                </c:pt>
                <c:pt idx="1">
                  <c:v>554</c:v>
                </c:pt>
                <c:pt idx="2">
                  <c:v>548</c:v>
                </c:pt>
                <c:pt idx="3">
                  <c:v>373</c:v>
                </c:pt>
                <c:pt idx="4">
                  <c:v>616</c:v>
                </c:pt>
                <c:pt idx="5">
                  <c:v>498</c:v>
                </c:pt>
                <c:pt idx="6">
                  <c:v>436</c:v>
                </c:pt>
                <c:pt idx="7">
                  <c:v>628</c:v>
                </c:pt>
                <c:pt idx="8">
                  <c:v>621</c:v>
                </c:pt>
                <c:pt idx="9">
                  <c:v>585</c:v>
                </c:pt>
                <c:pt idx="10">
                  <c:v>631</c:v>
                </c:pt>
                <c:pt idx="11">
                  <c:v>671</c:v>
                </c:pt>
                <c:pt idx="12">
                  <c:v>745</c:v>
                </c:pt>
                <c:pt idx="13">
                  <c:v>531</c:v>
                </c:pt>
                <c:pt idx="14">
                  <c:v>364</c:v>
                </c:pt>
                <c:pt idx="15">
                  <c:v>358</c:v>
                </c:pt>
                <c:pt idx="16">
                  <c:v>366</c:v>
                </c:pt>
                <c:pt idx="17">
                  <c:v>459</c:v>
                </c:pt>
                <c:pt idx="18">
                  <c:v>485</c:v>
                </c:pt>
                <c:pt idx="19">
                  <c:v>662</c:v>
                </c:pt>
                <c:pt idx="20">
                  <c:v>640.51</c:v>
                </c:pt>
                <c:pt idx="21">
                  <c:v>646.66</c:v>
                </c:pt>
                <c:pt idx="22">
                  <c:v>628.22</c:v>
                </c:pt>
                <c:pt idx="23">
                  <c:v>929.28</c:v>
                </c:pt>
                <c:pt idx="24">
                  <c:v>741.89</c:v>
                </c:pt>
                <c:pt idx="25">
                  <c:v>614.4</c:v>
                </c:pt>
                <c:pt idx="26">
                  <c:v>557.57000000000005</c:v>
                </c:pt>
                <c:pt idx="27">
                  <c:v>436.22</c:v>
                </c:pt>
                <c:pt idx="28">
                  <c:v>448.51</c:v>
                </c:pt>
                <c:pt idx="29">
                  <c:v>688.13</c:v>
                </c:pt>
                <c:pt idx="30">
                  <c:v>582.14</c:v>
                </c:pt>
                <c:pt idx="31">
                  <c:v>645.12</c:v>
                </c:pt>
                <c:pt idx="32">
                  <c:v>717.31</c:v>
                </c:pt>
                <c:pt idx="33">
                  <c:v>700.42</c:v>
                </c:pt>
                <c:pt idx="34">
                  <c:v>665.09</c:v>
                </c:pt>
                <c:pt idx="35">
                  <c:v>797.18</c:v>
                </c:pt>
                <c:pt idx="36">
                  <c:v>787.97</c:v>
                </c:pt>
                <c:pt idx="37">
                  <c:v>709.63</c:v>
                </c:pt>
                <c:pt idx="38">
                  <c:v>420.86</c:v>
                </c:pt>
                <c:pt idx="39">
                  <c:v>526.85</c:v>
                </c:pt>
                <c:pt idx="40">
                  <c:v>374.78</c:v>
                </c:pt>
                <c:pt idx="41">
                  <c:v>495.36</c:v>
                </c:pt>
                <c:pt idx="42">
                  <c:v>615.94000000000005</c:v>
                </c:pt>
                <c:pt idx="43">
                  <c:v>563.33000000000004</c:v>
                </c:pt>
                <c:pt idx="44">
                  <c:v>510.72</c:v>
                </c:pt>
                <c:pt idx="45">
                  <c:v>741.12</c:v>
                </c:pt>
                <c:pt idx="46">
                  <c:v>929.28</c:v>
                </c:pt>
                <c:pt idx="47">
                  <c:v>810.24</c:v>
                </c:pt>
                <c:pt idx="48">
                  <c:v>856.32</c:v>
                </c:pt>
                <c:pt idx="49">
                  <c:v>579.84</c:v>
                </c:pt>
                <c:pt idx="50">
                  <c:v>503.04</c:v>
                </c:pt>
                <c:pt idx="51">
                  <c:v>491.52</c:v>
                </c:pt>
                <c:pt idx="52">
                  <c:v>387.84</c:v>
                </c:pt>
                <c:pt idx="53">
                  <c:v>480</c:v>
                </c:pt>
                <c:pt idx="54">
                  <c:v>741.12</c:v>
                </c:pt>
                <c:pt idx="55">
                  <c:v>794.88</c:v>
                </c:pt>
                <c:pt idx="56">
                  <c:v>860.16</c:v>
                </c:pt>
                <c:pt idx="57">
                  <c:v>710.4</c:v>
                </c:pt>
                <c:pt idx="58">
                  <c:v>875.52</c:v>
                </c:pt>
                <c:pt idx="59">
                  <c:v>902.4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44D3-8513-4D427B717E4B}"/>
            </c:ext>
          </c:extLst>
        </c:ser>
        <c:ser>
          <c:idx val="1"/>
          <c:order val="1"/>
          <c:tx>
            <c:strRef>
              <c:f>'Prev Dem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FP'!$C$2:$C$121</c:f>
              <c:numCache>
                <c:formatCode>General</c:formatCode>
                <c:ptCount val="120"/>
                <c:pt idx="59">
                  <c:v>902.4</c:v>
                </c:pt>
                <c:pt idx="60">
                  <c:v>889.00380745687505</c:v>
                </c:pt>
                <c:pt idx="61">
                  <c:v>749.99399190138445</c:v>
                </c:pt>
                <c:pt idx="62">
                  <c:v>580.04732599425256</c:v>
                </c:pt>
                <c:pt idx="63">
                  <c:v>571.81279036387627</c:v>
                </c:pt>
                <c:pt idx="64">
                  <c:v>522.71490986010406</c:v>
                </c:pt>
                <c:pt idx="65">
                  <c:v>701.11389330713564</c:v>
                </c:pt>
                <c:pt idx="66">
                  <c:v>654.99204727411325</c:v>
                </c:pt>
                <c:pt idx="67">
                  <c:v>797.93398908417612</c:v>
                </c:pt>
                <c:pt idx="68">
                  <c:v>814.46626030398932</c:v>
                </c:pt>
                <c:pt idx="69">
                  <c:v>797.17220649160015</c:v>
                </c:pt>
                <c:pt idx="70">
                  <c:v>800.08040925646765</c:v>
                </c:pt>
                <c:pt idx="71">
                  <c:v>959.16292536211859</c:v>
                </c:pt>
                <c:pt idx="72">
                  <c:v>914.53844010669502</c:v>
                </c:pt>
                <c:pt idx="73">
                  <c:v>775.52862455120442</c:v>
                </c:pt>
                <c:pt idx="74">
                  <c:v>605.58195864407253</c:v>
                </c:pt>
                <c:pt idx="75">
                  <c:v>597.34742301369613</c:v>
                </c:pt>
                <c:pt idx="76">
                  <c:v>548.24954250992403</c:v>
                </c:pt>
                <c:pt idx="77">
                  <c:v>726.64852595695561</c:v>
                </c:pt>
                <c:pt idx="78">
                  <c:v>680.52667992393322</c:v>
                </c:pt>
                <c:pt idx="79">
                  <c:v>823.46862173399609</c:v>
                </c:pt>
                <c:pt idx="80">
                  <c:v>840.00089295380928</c:v>
                </c:pt>
                <c:pt idx="81">
                  <c:v>822.70683914142001</c:v>
                </c:pt>
                <c:pt idx="82">
                  <c:v>825.61504190628762</c:v>
                </c:pt>
                <c:pt idx="83">
                  <c:v>984.69755801193855</c:v>
                </c:pt>
                <c:pt idx="84">
                  <c:v>940.07307275651499</c:v>
                </c:pt>
                <c:pt idx="85">
                  <c:v>801.06325720102438</c:v>
                </c:pt>
                <c:pt idx="86">
                  <c:v>631.1165912938925</c:v>
                </c:pt>
                <c:pt idx="87">
                  <c:v>622.8820556635161</c:v>
                </c:pt>
                <c:pt idx="88">
                  <c:v>573.784175159744</c:v>
                </c:pt>
                <c:pt idx="89">
                  <c:v>752.18315860677558</c:v>
                </c:pt>
                <c:pt idx="90">
                  <c:v>706.06131257375318</c:v>
                </c:pt>
                <c:pt idx="91">
                  <c:v>849.00325438381606</c:v>
                </c:pt>
                <c:pt idx="92">
                  <c:v>865.53552560362925</c:v>
                </c:pt>
                <c:pt idx="93">
                  <c:v>848.24147179123997</c:v>
                </c:pt>
                <c:pt idx="94">
                  <c:v>851.14967455610747</c:v>
                </c:pt>
                <c:pt idx="95">
                  <c:v>1010.2321906617585</c:v>
                </c:pt>
                <c:pt idx="96">
                  <c:v>965.60770540633496</c:v>
                </c:pt>
                <c:pt idx="97">
                  <c:v>826.59788985084435</c:v>
                </c:pt>
                <c:pt idx="98">
                  <c:v>656.65122394371247</c:v>
                </c:pt>
                <c:pt idx="99">
                  <c:v>648.41668831333607</c:v>
                </c:pt>
                <c:pt idx="100">
                  <c:v>599.31880780956385</c:v>
                </c:pt>
                <c:pt idx="101">
                  <c:v>777.71779125659543</c:v>
                </c:pt>
                <c:pt idx="102">
                  <c:v>731.59594522357315</c:v>
                </c:pt>
                <c:pt idx="103">
                  <c:v>874.53788703363603</c:v>
                </c:pt>
                <c:pt idx="104">
                  <c:v>891.07015825344922</c:v>
                </c:pt>
                <c:pt idx="105">
                  <c:v>873.77610444105994</c:v>
                </c:pt>
                <c:pt idx="106">
                  <c:v>876.68430720592744</c:v>
                </c:pt>
                <c:pt idx="107">
                  <c:v>1035.7668233115785</c:v>
                </c:pt>
                <c:pt idx="108">
                  <c:v>991.14233805615493</c:v>
                </c:pt>
                <c:pt idx="109">
                  <c:v>852.13252250066432</c:v>
                </c:pt>
                <c:pt idx="110">
                  <c:v>682.18585659353243</c:v>
                </c:pt>
                <c:pt idx="111">
                  <c:v>673.95132096315604</c:v>
                </c:pt>
                <c:pt idx="112">
                  <c:v>624.85344045938382</c:v>
                </c:pt>
                <c:pt idx="113">
                  <c:v>803.2524239064154</c:v>
                </c:pt>
                <c:pt idx="114">
                  <c:v>757.13057787339312</c:v>
                </c:pt>
                <c:pt idx="115">
                  <c:v>900.07251968345599</c:v>
                </c:pt>
                <c:pt idx="116">
                  <c:v>916.60479090326919</c:v>
                </c:pt>
                <c:pt idx="117">
                  <c:v>899.31073709087991</c:v>
                </c:pt>
                <c:pt idx="118">
                  <c:v>902.21893985574741</c:v>
                </c:pt>
                <c:pt idx="119">
                  <c:v>1061.3014559613985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4-44D3-8513-4D427B717E4B}"/>
            </c:ext>
          </c:extLst>
        </c:ser>
        <c:ser>
          <c:idx val="2"/>
          <c:order val="2"/>
          <c:tx>
            <c:strRef>
              <c:f>'Prev Dem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FP'!$D$2:$D$121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740.98878438394513</c:v>
                </c:pt>
                <c:pt idx="61" formatCode="0.00">
                  <c:v>597.35153032178835</c:v>
                </c:pt>
                <c:pt idx="62" formatCode="0.00">
                  <c:v>422.87843955472891</c:v>
                </c:pt>
                <c:pt idx="63" formatCode="0.00">
                  <c:v>410.20986887153958</c:v>
                </c:pt>
                <c:pt idx="64" formatCode="0.00">
                  <c:v>356.762805309942</c:v>
                </c:pt>
                <c:pt idx="65" formatCode="0.00">
                  <c:v>530.89082497959453</c:v>
                </c:pt>
                <c:pt idx="66" formatCode="0.00">
                  <c:v>480.57036281258502</c:v>
                </c:pt>
                <c:pt idx="67" formatCode="0.00">
                  <c:v>619.38080966643349</c:v>
                </c:pt>
                <c:pt idx="68" formatCode="0.00">
                  <c:v>631.84403159921249</c:v>
                </c:pt>
                <c:pt idx="69" formatCode="0.00">
                  <c:v>610.53917233623758</c:v>
                </c:pt>
                <c:pt idx="70" formatCode="0.00">
                  <c:v>609.49102140948003</c:v>
                </c:pt>
                <c:pt idx="71" formatCode="0.00">
                  <c:v>764.66819998491951</c:v>
                </c:pt>
                <c:pt idx="72" formatCode="0.00">
                  <c:v>716.15716748874627</c:v>
                </c:pt>
                <c:pt idx="73" formatCode="0.00">
                  <c:v>573.33549793340444</c:v>
                </c:pt>
                <c:pt idx="74" formatCode="0.00">
                  <c:v>399.61938644723205</c:v>
                </c:pt>
                <c:pt idx="75" formatCode="0.00">
                  <c:v>387.65542215104489</c:v>
                </c:pt>
                <c:pt idx="76" formatCode="0.00">
                  <c:v>334.86592901557441</c:v>
                </c:pt>
                <c:pt idx="77" formatCode="0.00">
                  <c:v>509.60908528037169</c:v>
                </c:pt>
                <c:pt idx="78" formatCode="0.00">
                  <c:v>459.86531958512921</c:v>
                </c:pt>
                <c:pt idx="79" formatCode="0.00">
                  <c:v>599.21750861100304</c:v>
                </c:pt>
                <c:pt idx="80" formatCode="0.00">
                  <c:v>612.1905771270491</c:v>
                </c:pt>
                <c:pt idx="81" formatCode="0.00">
                  <c:v>591.36636593358276</c:v>
                </c:pt>
                <c:pt idx="82" formatCode="0.00">
                  <c:v>590.77205351913346</c:v>
                </c:pt>
                <c:pt idx="83" formatCode="0.00">
                  <c:v>746.37838596375605</c:v>
                </c:pt>
                <c:pt idx="84" formatCode="0.00">
                  <c:v>698.27785851807266</c:v>
                </c:pt>
                <c:pt idx="85" formatCode="0.00">
                  <c:v>555.84126901175682</c:v>
                </c:pt>
                <c:pt idx="86" formatCode="0.00">
                  <c:v>382.4906941600625</c:v>
                </c:pt>
                <c:pt idx="87" formatCode="0.00">
                  <c:v>370.87410113068375</c:v>
                </c:pt>
                <c:pt idx="88" formatCode="0.00">
                  <c:v>318.41506078791531</c:v>
                </c:pt>
                <c:pt idx="89" formatCode="0.00">
                  <c:v>493.4728827687523</c:v>
                </c:pt>
                <c:pt idx="90" formatCode="0.00">
                  <c:v>444.02902503628565</c:v>
                </c:pt>
                <c:pt idx="91" formatCode="0.00">
                  <c:v>583.66730307728437</c:v>
                </c:pt>
                <c:pt idx="92" formatCode="0.00">
                  <c:v>596.91349993940253</c:v>
                </c:pt>
                <c:pt idx="93" formatCode="0.00">
                  <c:v>576.35024284546625</c:v>
                </c:pt>
                <c:pt idx="94" formatCode="0.00">
                  <c:v>576.00543240354455</c:v>
                </c:pt>
                <c:pt idx="95" formatCode="0.00">
                  <c:v>731.8504791125946</c:v>
                </c:pt>
                <c:pt idx="96" formatCode="0.00">
                  <c:v>683.98108813162662</c:v>
                </c:pt>
                <c:pt idx="97" formatCode="0.00">
                  <c:v>541.76333122049095</c:v>
                </c:pt>
                <c:pt idx="98" formatCode="0.00">
                  <c:v>368.62250802001807</c:v>
                </c:pt>
                <c:pt idx="99" formatCode="0.00">
                  <c:v>357.20707035060246</c:v>
                </c:pt>
                <c:pt idx="100" formatCode="0.00">
                  <c:v>304.94103894939764</c:v>
                </c:pt>
                <c:pt idx="101" formatCode="0.00">
                  <c:v>480.18414168261728</c:v>
                </c:pt>
                <c:pt idx="102" formatCode="0.00">
                  <c:v>430.91822589595233</c:v>
                </c:pt>
                <c:pt idx="103" formatCode="0.00">
                  <c:v>570.72747011260662</c:v>
                </c:pt>
                <c:pt idx="104" formatCode="0.00">
                  <c:v>584.13799631091911</c:v>
                </c:pt>
                <c:pt idx="105" formatCode="0.00">
                  <c:v>563.73274855045088</c:v>
                </c:pt>
                <c:pt idx="106" formatCode="0.00">
                  <c:v>563.5399239923529</c:v>
                </c:pt>
                <c:pt idx="107" formatCode="0.00">
                  <c:v>719.53121103726937</c:v>
                </c:pt>
                <c:pt idx="108" formatCode="0.00">
                  <c:v>671.80439370020724</c:v>
                </c:pt>
                <c:pt idx="109" formatCode="0.00">
                  <c:v>529.7220962727622</c:v>
                </c:pt>
                <c:pt idx="110" formatCode="0.00">
                  <c:v>356.71172528335751</c:v>
                </c:pt>
                <c:pt idx="111" formatCode="0.00">
                  <c:v>345.42194912961247</c:v>
                </c:pt>
                <c:pt idx="112" formatCode="0.00">
                  <c:v>293.2769926030245</c:v>
                </c:pt>
                <c:pt idx="113" formatCode="0.00">
                  <c:v>468.63677601154831</c:v>
                </c:pt>
                <c:pt idx="114" formatCode="0.00">
                  <c:v>419.48332836080027</c:v>
                </c:pt>
                <c:pt idx="115" formatCode="0.00">
                  <c:v>559.4009998114725</c:v>
                </c:pt>
                <c:pt idx="116" formatCode="0.00">
                  <c:v>572.9160746520655</c:v>
                </c:pt>
                <c:pt idx="117" formatCode="0.00">
                  <c:v>552.61165056215464</c:v>
                </c:pt>
                <c:pt idx="118" formatCode="0.00">
                  <c:v>552.51607021762493</c:v>
                </c:pt>
                <c:pt idx="119" formatCode="0.00">
                  <c:v>708.6011599661299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4-44D3-8513-4D427B717E4B}"/>
            </c:ext>
          </c:extLst>
        </c:ser>
        <c:ser>
          <c:idx val="3"/>
          <c:order val="3"/>
          <c:tx>
            <c:strRef>
              <c:f>'Prev Dem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FP'!$E$2:$E$121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1037.018830529805</c:v>
                </c:pt>
                <c:pt idx="61" formatCode="0.00">
                  <c:v>902.63645348098055</c:v>
                </c:pt>
                <c:pt idx="62" formatCode="0.00">
                  <c:v>737.21621243377626</c:v>
                </c:pt>
                <c:pt idx="63" formatCode="0.00">
                  <c:v>733.41571185621297</c:v>
                </c:pt>
                <c:pt idx="64" formatCode="0.00">
                  <c:v>688.66701441026612</c:v>
                </c:pt>
                <c:pt idx="65" formatCode="0.00">
                  <c:v>871.33696163467675</c:v>
                </c:pt>
                <c:pt idx="66" formatCode="0.00">
                  <c:v>829.41373173564148</c:v>
                </c:pt>
                <c:pt idx="67" formatCode="0.00">
                  <c:v>976.48716850191875</c:v>
                </c:pt>
                <c:pt idx="68" formatCode="0.00">
                  <c:v>997.08848900876615</c:v>
                </c:pt>
                <c:pt idx="69" formatCode="0.00">
                  <c:v>983.80524064696272</c:v>
                </c:pt>
                <c:pt idx="70" formatCode="0.00">
                  <c:v>990.66979710345527</c:v>
                </c:pt>
                <c:pt idx="71" formatCode="0.00">
                  <c:v>1153.6576507393177</c:v>
                </c:pt>
                <c:pt idx="72" formatCode="0.00">
                  <c:v>1112.9197127246437</c:v>
                </c:pt>
                <c:pt idx="73" formatCode="0.00">
                  <c:v>977.72175116900439</c:v>
                </c:pt>
                <c:pt idx="74" formatCode="0.00">
                  <c:v>811.54453084091301</c:v>
                </c:pt>
                <c:pt idx="75" formatCode="0.00">
                  <c:v>807.03942387634743</c:v>
                </c:pt>
                <c:pt idx="76" formatCode="0.00">
                  <c:v>761.63315600427359</c:v>
                </c:pt>
                <c:pt idx="77" formatCode="0.00">
                  <c:v>943.68796663353953</c:v>
                </c:pt>
                <c:pt idx="78" formatCode="0.00">
                  <c:v>901.18804026273722</c:v>
                </c:pt>
                <c:pt idx="79" formatCode="0.00">
                  <c:v>1047.7197348569891</c:v>
                </c:pt>
                <c:pt idx="80" formatCode="0.00">
                  <c:v>1067.8112087805696</c:v>
                </c:pt>
                <c:pt idx="81" formatCode="0.00">
                  <c:v>1054.0473123492573</c:v>
                </c:pt>
                <c:pt idx="82" formatCode="0.00">
                  <c:v>1060.4580302934419</c:v>
                </c:pt>
                <c:pt idx="83" formatCode="0.00">
                  <c:v>1223.0167300601211</c:v>
                </c:pt>
                <c:pt idx="84" formatCode="0.00">
                  <c:v>1181.8682869949573</c:v>
                </c:pt>
                <c:pt idx="85" formatCode="0.00">
                  <c:v>1046.2852453902919</c:v>
                </c:pt>
                <c:pt idx="86" formatCode="0.00">
                  <c:v>879.74248842772249</c:v>
                </c:pt>
                <c:pt idx="87" formatCode="0.00">
                  <c:v>874.89001019634838</c:v>
                </c:pt>
                <c:pt idx="88" formatCode="0.00">
                  <c:v>829.15328953157268</c:v>
                </c:pt>
                <c:pt idx="89" formatCode="0.00">
                  <c:v>1010.8934344447989</c:v>
                </c:pt>
                <c:pt idx="90" formatCode="0.00">
                  <c:v>968.09360011122067</c:v>
                </c:pt>
                <c:pt idx="91" formatCode="0.00">
                  <c:v>1114.3392056903476</c:v>
                </c:pt>
                <c:pt idx="92" formatCode="0.00">
                  <c:v>1134.157551267856</c:v>
                </c:pt>
                <c:pt idx="93" formatCode="0.00">
                  <c:v>1120.1327007370137</c:v>
                </c:pt>
                <c:pt idx="94" formatCode="0.00">
                  <c:v>1126.2939167086704</c:v>
                </c:pt>
                <c:pt idx="95" formatCode="0.00">
                  <c:v>1288.6139022109223</c:v>
                </c:pt>
                <c:pt idx="96" formatCode="0.00">
                  <c:v>1247.2343226810433</c:v>
                </c:pt>
                <c:pt idx="97" formatCode="0.00">
                  <c:v>1111.4324484811978</c:v>
                </c:pt>
                <c:pt idx="98" formatCode="0.00">
                  <c:v>944.6799398674068</c:v>
                </c:pt>
                <c:pt idx="99" formatCode="0.00">
                  <c:v>939.62630627606973</c:v>
                </c:pt>
                <c:pt idx="100" formatCode="0.00">
                  <c:v>893.69657666973012</c:v>
                </c:pt>
                <c:pt idx="101" formatCode="0.00">
                  <c:v>1075.2514408305735</c:v>
                </c:pt>
                <c:pt idx="102" formatCode="0.00">
                  <c:v>1032.2736645511941</c:v>
                </c:pt>
                <c:pt idx="103" formatCode="0.00">
                  <c:v>1178.3483039546654</c:v>
                </c:pt>
                <c:pt idx="104" formatCode="0.00">
                  <c:v>1198.0023201959793</c:v>
                </c:pt>
                <c:pt idx="105" formatCode="0.00">
                  <c:v>1183.819460331669</c:v>
                </c:pt>
                <c:pt idx="106" formatCode="0.00">
                  <c:v>1189.828690419502</c:v>
                </c:pt>
                <c:pt idx="107" formatCode="0.00">
                  <c:v>1352.0024355858877</c:v>
                </c:pt>
                <c:pt idx="108" formatCode="0.00">
                  <c:v>1310.4802824121025</c:v>
                </c:pt>
                <c:pt idx="109" formatCode="0.00">
                  <c:v>1174.5429487285664</c:v>
                </c:pt>
                <c:pt idx="110" formatCode="0.00">
                  <c:v>1007.6599879037074</c:v>
                </c:pt>
                <c:pt idx="111" formatCode="0.00">
                  <c:v>1002.4806927966996</c:v>
                </c:pt>
                <c:pt idx="112" formatCode="0.00">
                  <c:v>956.42988831574314</c:v>
                </c:pt>
                <c:pt idx="113" formatCode="0.00">
                  <c:v>1137.8680718012824</c:v>
                </c:pt>
                <c:pt idx="114" formatCode="0.00">
                  <c:v>1094.777827385986</c:v>
                </c:pt>
                <c:pt idx="115" formatCode="0.00">
                  <c:v>1240.7440395554395</c:v>
                </c:pt>
                <c:pt idx="116" formatCode="0.00">
                  <c:v>1260.293507154473</c:v>
                </c:pt>
                <c:pt idx="117" formatCode="0.00">
                  <c:v>1246.0098236196052</c:v>
                </c:pt>
                <c:pt idx="118" formatCode="0.00">
                  <c:v>1251.9218094938699</c:v>
                </c:pt>
                <c:pt idx="119" formatCode="0.00">
                  <c:v>1414.001751956667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4-44D3-8513-4D427B71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76376"/>
        <c:axId val="530080968"/>
      </c:lineChart>
      <c:catAx>
        <c:axId val="530076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80968"/>
        <c:crosses val="autoZero"/>
        <c:auto val="1"/>
        <c:lblAlgn val="ctr"/>
        <c:lblOffset val="100"/>
        <c:noMultiLvlLbl val="0"/>
      </c:catAx>
      <c:valAx>
        <c:axId val="5300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Previsão Demanda P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P'!$B$2:$B$121</c:f>
              <c:numCache>
                <c:formatCode>General</c:formatCode>
                <c:ptCount val="120"/>
                <c:pt idx="0">
                  <c:v>475</c:v>
                </c:pt>
                <c:pt idx="1">
                  <c:v>416</c:v>
                </c:pt>
                <c:pt idx="2">
                  <c:v>416</c:v>
                </c:pt>
                <c:pt idx="3">
                  <c:v>326</c:v>
                </c:pt>
                <c:pt idx="4">
                  <c:v>470</c:v>
                </c:pt>
                <c:pt idx="5">
                  <c:v>378</c:v>
                </c:pt>
                <c:pt idx="6">
                  <c:v>352</c:v>
                </c:pt>
                <c:pt idx="7">
                  <c:v>435</c:v>
                </c:pt>
                <c:pt idx="8">
                  <c:v>389</c:v>
                </c:pt>
                <c:pt idx="9">
                  <c:v>244</c:v>
                </c:pt>
                <c:pt idx="10">
                  <c:v>316</c:v>
                </c:pt>
                <c:pt idx="11">
                  <c:v>444</c:v>
                </c:pt>
                <c:pt idx="12">
                  <c:v>504</c:v>
                </c:pt>
                <c:pt idx="13">
                  <c:v>389</c:v>
                </c:pt>
                <c:pt idx="14">
                  <c:v>318</c:v>
                </c:pt>
                <c:pt idx="15">
                  <c:v>310</c:v>
                </c:pt>
                <c:pt idx="16">
                  <c:v>281</c:v>
                </c:pt>
                <c:pt idx="17">
                  <c:v>343</c:v>
                </c:pt>
                <c:pt idx="18">
                  <c:v>376</c:v>
                </c:pt>
                <c:pt idx="19">
                  <c:v>452</c:v>
                </c:pt>
                <c:pt idx="20">
                  <c:v>445.44</c:v>
                </c:pt>
                <c:pt idx="21">
                  <c:v>276.48</c:v>
                </c:pt>
                <c:pt idx="22">
                  <c:v>274.94</c:v>
                </c:pt>
                <c:pt idx="23">
                  <c:v>549.89</c:v>
                </c:pt>
                <c:pt idx="24">
                  <c:v>473.09</c:v>
                </c:pt>
                <c:pt idx="25">
                  <c:v>411.65</c:v>
                </c:pt>
                <c:pt idx="26">
                  <c:v>414.72</c:v>
                </c:pt>
                <c:pt idx="27">
                  <c:v>319.49</c:v>
                </c:pt>
                <c:pt idx="28">
                  <c:v>334.85</c:v>
                </c:pt>
                <c:pt idx="29">
                  <c:v>494.59</c:v>
                </c:pt>
                <c:pt idx="30">
                  <c:v>450.05</c:v>
                </c:pt>
                <c:pt idx="31">
                  <c:v>448.51</c:v>
                </c:pt>
                <c:pt idx="32">
                  <c:v>511.49</c:v>
                </c:pt>
                <c:pt idx="33">
                  <c:v>322.56</c:v>
                </c:pt>
                <c:pt idx="34">
                  <c:v>321.02</c:v>
                </c:pt>
                <c:pt idx="35">
                  <c:v>519.16999999999996</c:v>
                </c:pt>
                <c:pt idx="36">
                  <c:v>606.72</c:v>
                </c:pt>
                <c:pt idx="37">
                  <c:v>543.74</c:v>
                </c:pt>
                <c:pt idx="38">
                  <c:v>337.92</c:v>
                </c:pt>
                <c:pt idx="39">
                  <c:v>322.56</c:v>
                </c:pt>
                <c:pt idx="40">
                  <c:v>314.88</c:v>
                </c:pt>
                <c:pt idx="41">
                  <c:v>382.46500000000003</c:v>
                </c:pt>
                <c:pt idx="42">
                  <c:v>450.05</c:v>
                </c:pt>
                <c:pt idx="43">
                  <c:v>395.90499999999997</c:v>
                </c:pt>
                <c:pt idx="44">
                  <c:v>341.76</c:v>
                </c:pt>
                <c:pt idx="45">
                  <c:v>349.44</c:v>
                </c:pt>
                <c:pt idx="46">
                  <c:v>441.6</c:v>
                </c:pt>
                <c:pt idx="47">
                  <c:v>522.24</c:v>
                </c:pt>
                <c:pt idx="48">
                  <c:v>606.72</c:v>
                </c:pt>
                <c:pt idx="49">
                  <c:v>437.76</c:v>
                </c:pt>
                <c:pt idx="50">
                  <c:v>410.88</c:v>
                </c:pt>
                <c:pt idx="51">
                  <c:v>337.92</c:v>
                </c:pt>
                <c:pt idx="52">
                  <c:v>307.2</c:v>
                </c:pt>
                <c:pt idx="53">
                  <c:v>364.8</c:v>
                </c:pt>
                <c:pt idx="54">
                  <c:v>491.52</c:v>
                </c:pt>
                <c:pt idx="55">
                  <c:v>587.52</c:v>
                </c:pt>
                <c:pt idx="56">
                  <c:v>591.36</c:v>
                </c:pt>
                <c:pt idx="57">
                  <c:v>445.44</c:v>
                </c:pt>
                <c:pt idx="58">
                  <c:v>518.4</c:v>
                </c:pt>
                <c:pt idx="59">
                  <c:v>610.55999999999995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A-4AEF-9D86-436D9D0681F2}"/>
            </c:ext>
          </c:extLst>
        </c:ser>
        <c:ser>
          <c:idx val="1"/>
          <c:order val="1"/>
          <c:tx>
            <c:strRef>
              <c:f>'Prev Dem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P'!$C$2:$C$121</c:f>
              <c:numCache>
                <c:formatCode>General</c:formatCode>
                <c:ptCount val="120"/>
                <c:pt idx="59">
                  <c:v>610.55999999999995</c:v>
                </c:pt>
                <c:pt idx="60">
                  <c:v>657.48424067927988</c:v>
                </c:pt>
                <c:pt idx="61">
                  <c:v>578.3858132407272</c:v>
                </c:pt>
                <c:pt idx="62">
                  <c:v>488.05591813338771</c:v>
                </c:pt>
                <c:pt idx="63">
                  <c:v>446.73725916163812</c:v>
                </c:pt>
                <c:pt idx="64">
                  <c:v>436.7700516590391</c:v>
                </c:pt>
                <c:pt idx="65">
                  <c:v>552.92514732205984</c:v>
                </c:pt>
                <c:pt idx="66">
                  <c:v>539.55994909662843</c:v>
                </c:pt>
                <c:pt idx="67">
                  <c:v>591.64303115294047</c:v>
                </c:pt>
                <c:pt idx="68">
                  <c:v>596.97281841576398</c:v>
                </c:pt>
                <c:pt idx="69">
                  <c:v>431.33524011938027</c:v>
                </c:pt>
                <c:pt idx="70">
                  <c:v>458.2910298037354</c:v>
                </c:pt>
                <c:pt idx="71">
                  <c:v>660.13182882206843</c:v>
                </c:pt>
                <c:pt idx="72">
                  <c:v>682.98460600261012</c:v>
                </c:pt>
                <c:pt idx="73">
                  <c:v>603.88617856405745</c:v>
                </c:pt>
                <c:pt idx="74">
                  <c:v>513.55628345671789</c:v>
                </c:pt>
                <c:pt idx="75">
                  <c:v>472.23762448496836</c:v>
                </c:pt>
                <c:pt idx="76">
                  <c:v>462.27041698236934</c:v>
                </c:pt>
                <c:pt idx="77">
                  <c:v>578.4255126453902</c:v>
                </c:pt>
                <c:pt idx="78">
                  <c:v>565.06031441995867</c:v>
                </c:pt>
                <c:pt idx="79">
                  <c:v>617.14339647627082</c:v>
                </c:pt>
                <c:pt idx="80">
                  <c:v>622.47318373909434</c:v>
                </c:pt>
                <c:pt idx="81">
                  <c:v>456.83560544271063</c:v>
                </c:pt>
                <c:pt idx="82">
                  <c:v>483.79139512706575</c:v>
                </c:pt>
                <c:pt idx="83">
                  <c:v>685.63219414539878</c:v>
                </c:pt>
                <c:pt idx="84">
                  <c:v>708.48497132594048</c:v>
                </c:pt>
                <c:pt idx="85">
                  <c:v>629.3865438873878</c:v>
                </c:pt>
                <c:pt idx="86">
                  <c:v>539.05664878004825</c:v>
                </c:pt>
                <c:pt idx="87">
                  <c:v>497.73798980829872</c:v>
                </c:pt>
                <c:pt idx="88">
                  <c:v>487.7707823056997</c:v>
                </c:pt>
                <c:pt idx="89">
                  <c:v>603.92587796872044</c:v>
                </c:pt>
                <c:pt idx="90">
                  <c:v>590.56067974328903</c:v>
                </c:pt>
                <c:pt idx="91">
                  <c:v>642.64376179960107</c:v>
                </c:pt>
                <c:pt idx="92">
                  <c:v>647.97354906242458</c:v>
                </c:pt>
                <c:pt idx="93">
                  <c:v>482.33597076604087</c:v>
                </c:pt>
                <c:pt idx="94">
                  <c:v>509.291760450396</c:v>
                </c:pt>
                <c:pt idx="95">
                  <c:v>711.13255946872903</c:v>
                </c:pt>
                <c:pt idx="96">
                  <c:v>733.98533664927072</c:v>
                </c:pt>
                <c:pt idx="97">
                  <c:v>654.88690921071804</c:v>
                </c:pt>
                <c:pt idx="98">
                  <c:v>564.55701410337849</c:v>
                </c:pt>
                <c:pt idx="99">
                  <c:v>523.23835513162896</c:v>
                </c:pt>
                <c:pt idx="100">
                  <c:v>513.27114762902988</c:v>
                </c:pt>
                <c:pt idx="101">
                  <c:v>629.42624329205069</c:v>
                </c:pt>
                <c:pt idx="102">
                  <c:v>616.06104506661927</c:v>
                </c:pt>
                <c:pt idx="103">
                  <c:v>668.14412712293131</c:v>
                </c:pt>
                <c:pt idx="104">
                  <c:v>673.47391438575482</c:v>
                </c:pt>
                <c:pt idx="105">
                  <c:v>507.83633608937112</c:v>
                </c:pt>
                <c:pt idx="106">
                  <c:v>534.79212577372618</c:v>
                </c:pt>
                <c:pt idx="107">
                  <c:v>736.63292479205927</c:v>
                </c:pt>
                <c:pt idx="108">
                  <c:v>759.48570197260096</c:v>
                </c:pt>
                <c:pt idx="109">
                  <c:v>680.38727453404829</c:v>
                </c:pt>
                <c:pt idx="110">
                  <c:v>590.05737942670874</c:v>
                </c:pt>
                <c:pt idx="111">
                  <c:v>548.73872045495921</c:v>
                </c:pt>
                <c:pt idx="112">
                  <c:v>538.77151295236035</c:v>
                </c:pt>
                <c:pt idx="113">
                  <c:v>654.92660861538093</c:v>
                </c:pt>
                <c:pt idx="114">
                  <c:v>641.56141038994963</c:v>
                </c:pt>
                <c:pt idx="115">
                  <c:v>693.64449244626155</c:v>
                </c:pt>
                <c:pt idx="116">
                  <c:v>698.97427970908518</c:v>
                </c:pt>
                <c:pt idx="117">
                  <c:v>533.33670141270147</c:v>
                </c:pt>
                <c:pt idx="118">
                  <c:v>560.29249109705654</c:v>
                </c:pt>
                <c:pt idx="119">
                  <c:v>762.13329011538963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A-4AEF-9D86-436D9D0681F2}"/>
            </c:ext>
          </c:extLst>
        </c:ser>
        <c:ser>
          <c:idx val="2"/>
          <c:order val="2"/>
          <c:tx>
            <c:strRef>
              <c:f>'Prev Dem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P'!$D$2:$D$121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560.3208838868876</c:v>
                </c:pt>
                <c:pt idx="61" formatCode="0.00">
                  <c:v>478.18480898982983</c:v>
                </c:pt>
                <c:pt idx="62" formatCode="0.00">
                  <c:v>384.88357607820274</c:v>
                </c:pt>
                <c:pt idx="63" formatCode="0.00">
                  <c:v>340.65422790124887</c:v>
                </c:pt>
                <c:pt idx="64" formatCode="0.00">
                  <c:v>327.83203165203656</c:v>
                </c:pt>
                <c:pt idx="65" formatCode="0.00">
                  <c:v>441.18348503109536</c:v>
                </c:pt>
                <c:pt idx="66" formatCode="0.00">
                  <c:v>425.06213659204764</c:v>
                </c:pt>
                <c:pt idx="67" formatCode="0.00">
                  <c:v>474.43312963075482</c:v>
                </c:pt>
                <c:pt idx="68" formatCode="0.00">
                  <c:v>477.0918198692774</c:v>
                </c:pt>
                <c:pt idx="69" formatCode="0.00">
                  <c:v>308.82137828017153</c:v>
                </c:pt>
                <c:pt idx="70" formatCode="0.00">
                  <c:v>333.18004912242878</c:v>
                </c:pt>
                <c:pt idx="71" formatCode="0.00">
                  <c:v>532.45721847692903</c:v>
                </c:pt>
                <c:pt idx="72" formatCode="0.00">
                  <c:v>552.75870073886381</c:v>
                </c:pt>
                <c:pt idx="73" formatCode="0.00">
                  <c:v>471.15801020202036</c:v>
                </c:pt>
                <c:pt idx="74" formatCode="0.00">
                  <c:v>378.35369068760315</c:v>
                </c:pt>
                <c:pt idx="75" formatCode="0.00">
                  <c:v>334.58687611269301</c:v>
                </c:pt>
                <c:pt idx="76" formatCode="0.00">
                  <c:v>322.19633706018584</c:v>
                </c:pt>
                <c:pt idx="77" formatCode="0.00">
                  <c:v>435.95159226441933</c:v>
                </c:pt>
                <c:pt idx="78" formatCode="0.00">
                  <c:v>420.20881191855483</c:v>
                </c:pt>
                <c:pt idx="79" formatCode="0.00">
                  <c:v>469.93542756135446</c:v>
                </c:pt>
                <c:pt idx="80" formatCode="0.00">
                  <c:v>472.92880278286657</c:v>
                </c:pt>
                <c:pt idx="81" formatCode="0.00">
                  <c:v>304.97387903039441</c:v>
                </c:pt>
                <c:pt idx="82" formatCode="0.00">
                  <c:v>329.63046877562539</c:v>
                </c:pt>
                <c:pt idx="83" formatCode="0.00">
                  <c:v>529.18935298341944</c:v>
                </c:pt>
                <c:pt idx="84" formatCode="0.00">
                  <c:v>549.76030822085204</c:v>
                </c:pt>
                <c:pt idx="85" formatCode="0.00">
                  <c:v>468.41240060712244</c:v>
                </c:pt>
                <c:pt idx="86" formatCode="0.00">
                  <c:v>375.84803488725333</c:v>
                </c:pt>
                <c:pt idx="87" formatCode="0.00">
                  <c:v>332.30924958691014</c:v>
                </c:pt>
                <c:pt idx="88" formatCode="0.00">
                  <c:v>320.13563380295886</c:v>
                </c:pt>
                <c:pt idx="89" formatCode="0.00">
                  <c:v>434.09744896714199</c:v>
                </c:pt>
                <c:pt idx="90" formatCode="0.00">
                  <c:v>418.551540964281</c:v>
                </c:pt>
                <c:pt idx="91" formatCode="0.00">
                  <c:v>468.4659576050729</c:v>
                </c:pt>
                <c:pt idx="92" formatCode="0.00">
                  <c:v>471.63862589014417</c:v>
                </c:pt>
                <c:pt idx="93" formatCode="0.00">
                  <c:v>303.8550035079835</c:v>
                </c:pt>
                <c:pt idx="94" formatCode="0.00">
                  <c:v>328.67537696025852</c:v>
                </c:pt>
                <c:pt idx="95" formatCode="0.00">
                  <c:v>528.39096336465718</c:v>
                </c:pt>
                <c:pt idx="96" formatCode="0.00">
                  <c:v>549.11364640865031</c:v>
                </c:pt>
                <c:pt idx="97" formatCode="0.00">
                  <c:v>467.90938981818761</c:v>
                </c:pt>
                <c:pt idx="98" formatCode="0.00">
                  <c:v>375.48271400372346</c:v>
                </c:pt>
                <c:pt idx="99" formatCode="0.00">
                  <c:v>332.07597563756997</c:v>
                </c:pt>
                <c:pt idx="100" formatCode="0.00">
                  <c:v>320.02905913227249</c:v>
                </c:pt>
                <c:pt idx="101" formatCode="0.00">
                  <c:v>434.11250046302155</c:v>
                </c:pt>
                <c:pt idx="102" formatCode="0.00">
                  <c:v>418.68340112193891</c:v>
                </c:pt>
                <c:pt idx="103" formatCode="0.00">
                  <c:v>468.71004723227912</c:v>
                </c:pt>
                <c:pt idx="104" formatCode="0.00">
                  <c:v>471.99058828318613</c:v>
                </c:pt>
                <c:pt idx="105" formatCode="0.00">
                  <c:v>304.31068994825745</c:v>
                </c:pt>
                <c:pt idx="106" formatCode="0.00">
                  <c:v>329.23083339921777</c:v>
                </c:pt>
                <c:pt idx="107" formatCode="0.00">
                  <c:v>529.04241818024218</c:v>
                </c:pt>
                <c:pt idx="108" formatCode="0.00">
                  <c:v>549.85869262829965</c:v>
                </c:pt>
                <c:pt idx="109" formatCode="0.00">
                  <c:v>468.74335740454347</c:v>
                </c:pt>
                <c:pt idx="110" formatCode="0.00">
                  <c:v>376.40231597005805</c:v>
                </c:pt>
                <c:pt idx="111" formatCode="0.00">
                  <c:v>333.07806716765754</c:v>
                </c:pt>
                <c:pt idx="112" formatCode="0.00">
                  <c:v>321.11062935983813</c:v>
                </c:pt>
                <c:pt idx="113" formatCode="0.00">
                  <c:v>435.27066484873376</c:v>
                </c:pt>
                <c:pt idx="114" formatCode="0.00">
                  <c:v>419.91539437576887</c:v>
                </c:pt>
                <c:pt idx="115" formatCode="0.00">
                  <c:v>470.01321673434495</c:v>
                </c:pt>
                <c:pt idx="116" formatCode="0.00">
                  <c:v>473.36238796090015</c:v>
                </c:pt>
                <c:pt idx="117" formatCode="0.00">
                  <c:v>305.74867457174344</c:v>
                </c:pt>
                <c:pt idx="118" formatCode="0.00">
                  <c:v>330.73265326065973</c:v>
                </c:pt>
                <c:pt idx="119" formatCode="0.00">
                  <c:v>530.60581412610873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A-4AEF-9D86-436D9D0681F2}"/>
            </c:ext>
          </c:extLst>
        </c:ser>
        <c:ser>
          <c:idx val="3"/>
          <c:order val="3"/>
          <c:tx>
            <c:strRef>
              <c:f>'Prev Dem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P'!$E$2:$E$121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754.64759747167216</c:v>
                </c:pt>
                <c:pt idx="61" formatCode="0.00">
                  <c:v>678.58681749162463</c:v>
                </c:pt>
                <c:pt idx="62" formatCode="0.00">
                  <c:v>591.22826018857268</c:v>
                </c:pt>
                <c:pt idx="63" formatCode="0.00">
                  <c:v>552.82029042202737</c:v>
                </c:pt>
                <c:pt idx="64" formatCode="0.00">
                  <c:v>545.70807166604163</c:v>
                </c:pt>
                <c:pt idx="65" formatCode="0.00">
                  <c:v>664.66680961302427</c:v>
                </c:pt>
                <c:pt idx="66" formatCode="0.00">
                  <c:v>654.05776160120922</c:v>
                </c:pt>
                <c:pt idx="67" formatCode="0.00">
                  <c:v>708.85293267512611</c:v>
                </c:pt>
                <c:pt idx="68" formatCode="0.00">
                  <c:v>716.85381696225056</c:v>
                </c:pt>
                <c:pt idx="69" formatCode="0.00">
                  <c:v>553.84910195858902</c:v>
                </c:pt>
                <c:pt idx="70" formatCode="0.00">
                  <c:v>583.40201048504196</c:v>
                </c:pt>
                <c:pt idx="71" formatCode="0.00">
                  <c:v>787.80643916720783</c:v>
                </c:pt>
                <c:pt idx="72" formatCode="0.00">
                  <c:v>813.21051126635643</c:v>
                </c:pt>
                <c:pt idx="73" formatCode="0.00">
                  <c:v>736.61434692609453</c:v>
                </c:pt>
                <c:pt idx="74" formatCode="0.00">
                  <c:v>648.75887622583264</c:v>
                </c:pt>
                <c:pt idx="75" formatCode="0.00">
                  <c:v>609.88837285724367</c:v>
                </c:pt>
                <c:pt idx="76" formatCode="0.00">
                  <c:v>602.3444969045529</c:v>
                </c:pt>
                <c:pt idx="77" formatCode="0.00">
                  <c:v>720.89943302636107</c:v>
                </c:pt>
                <c:pt idx="78" formatCode="0.00">
                  <c:v>709.91181692136252</c:v>
                </c:pt>
                <c:pt idx="79" formatCode="0.00">
                  <c:v>764.35136539118719</c:v>
                </c:pt>
                <c:pt idx="80" formatCode="0.00">
                  <c:v>772.01756469532211</c:v>
                </c:pt>
                <c:pt idx="81" formatCode="0.00">
                  <c:v>608.69733185502685</c:v>
                </c:pt>
                <c:pt idx="82" formatCode="0.00">
                  <c:v>637.95232147850606</c:v>
                </c:pt>
                <c:pt idx="83" formatCode="0.00">
                  <c:v>842.07503530737813</c:v>
                </c:pt>
                <c:pt idx="84" formatCode="0.00">
                  <c:v>867.20963443102892</c:v>
                </c:pt>
                <c:pt idx="85" formatCode="0.00">
                  <c:v>790.36068716765317</c:v>
                </c:pt>
                <c:pt idx="86" formatCode="0.00">
                  <c:v>702.26526267284316</c:v>
                </c:pt>
                <c:pt idx="87" formatCode="0.00">
                  <c:v>663.1667300296873</c:v>
                </c:pt>
                <c:pt idx="88" formatCode="0.00">
                  <c:v>655.40593080844053</c:v>
                </c:pt>
                <c:pt idx="89" formatCode="0.00">
                  <c:v>773.7543069702989</c:v>
                </c:pt>
                <c:pt idx="90" formatCode="0.00">
                  <c:v>762.56981852229706</c:v>
                </c:pt>
                <c:pt idx="91" formatCode="0.00">
                  <c:v>816.82156599412929</c:v>
                </c:pt>
                <c:pt idx="92" formatCode="0.00">
                  <c:v>824.30847223470505</c:v>
                </c:pt>
                <c:pt idx="93" formatCode="0.00">
                  <c:v>660.81693802409825</c:v>
                </c:pt>
                <c:pt idx="94" formatCode="0.00">
                  <c:v>689.90814394053348</c:v>
                </c:pt>
                <c:pt idx="95" formatCode="0.00">
                  <c:v>893.87415557280087</c:v>
                </c:pt>
                <c:pt idx="96" formatCode="0.00">
                  <c:v>918.85702688989113</c:v>
                </c:pt>
                <c:pt idx="97" formatCode="0.00">
                  <c:v>841.86442860324848</c:v>
                </c:pt>
                <c:pt idx="98" formatCode="0.00">
                  <c:v>753.63131420303353</c:v>
                </c:pt>
                <c:pt idx="99" formatCode="0.00">
                  <c:v>714.40073462568796</c:v>
                </c:pt>
                <c:pt idx="100" formatCode="0.00">
                  <c:v>706.51323612578722</c:v>
                </c:pt>
                <c:pt idx="101" formatCode="0.00">
                  <c:v>824.73998612107982</c:v>
                </c:pt>
                <c:pt idx="102" formatCode="0.00">
                  <c:v>813.43868901129963</c:v>
                </c:pt>
                <c:pt idx="103" formatCode="0.00">
                  <c:v>867.57820701358355</c:v>
                </c:pt>
                <c:pt idx="104" formatCode="0.00">
                  <c:v>874.95724048832358</c:v>
                </c:pt>
                <c:pt idx="105" formatCode="0.00">
                  <c:v>711.36198223048473</c:v>
                </c:pt>
                <c:pt idx="106" formatCode="0.00">
                  <c:v>740.3534181482346</c:v>
                </c:pt>
                <c:pt idx="107" formatCode="0.00">
                  <c:v>944.22343140387636</c:v>
                </c:pt>
                <c:pt idx="108" formatCode="0.00">
                  <c:v>969.11271131690228</c:v>
                </c:pt>
                <c:pt idx="109" formatCode="0.00">
                  <c:v>892.03119166355305</c:v>
                </c:pt>
                <c:pt idx="110" formatCode="0.00">
                  <c:v>803.71244288335947</c:v>
                </c:pt>
                <c:pt idx="111" formatCode="0.00">
                  <c:v>764.39937374226088</c:v>
                </c:pt>
                <c:pt idx="112" formatCode="0.00">
                  <c:v>756.43239654488252</c:v>
                </c:pt>
                <c:pt idx="113" formatCode="0.00">
                  <c:v>874.5825523820281</c:v>
                </c:pt>
                <c:pt idx="114" formatCode="0.00">
                  <c:v>863.20742640413039</c:v>
                </c:pt>
                <c:pt idx="115" formatCode="0.00">
                  <c:v>917.27576815817815</c:v>
                </c:pt>
                <c:pt idx="116" formatCode="0.00">
                  <c:v>924.58617145727021</c:v>
                </c:pt>
                <c:pt idx="117" formatCode="0.00">
                  <c:v>760.92472825365951</c:v>
                </c:pt>
                <c:pt idx="118" formatCode="0.00">
                  <c:v>789.85232893345335</c:v>
                </c:pt>
                <c:pt idx="119" formatCode="0.00">
                  <c:v>993.66076610467053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A-4AEF-9D86-436D9D06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0168"/>
        <c:axId val="577272792"/>
      </c:lineChart>
      <c:catAx>
        <c:axId val="577270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2792"/>
        <c:crosses val="autoZero"/>
        <c:auto val="1"/>
        <c:lblAlgn val="ctr"/>
        <c:lblOffset val="100"/>
        <c:noMultiLvlLbl val="0"/>
      </c:catAx>
      <c:valAx>
        <c:axId val="5772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E 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E P'!$B$2:$B$121</c:f>
              <c:numCache>
                <c:formatCode>General</c:formatCode>
                <c:ptCount val="120"/>
                <c:pt idx="0">
                  <c:v>21337</c:v>
                </c:pt>
                <c:pt idx="1">
                  <c:v>16953</c:v>
                </c:pt>
                <c:pt idx="2">
                  <c:v>16748</c:v>
                </c:pt>
                <c:pt idx="3">
                  <c:v>14211</c:v>
                </c:pt>
                <c:pt idx="4">
                  <c:v>18779</c:v>
                </c:pt>
                <c:pt idx="5">
                  <c:v>16044</c:v>
                </c:pt>
                <c:pt idx="6">
                  <c:v>16583</c:v>
                </c:pt>
                <c:pt idx="7">
                  <c:v>16481</c:v>
                </c:pt>
                <c:pt idx="8">
                  <c:v>15589</c:v>
                </c:pt>
                <c:pt idx="9">
                  <c:v>10715</c:v>
                </c:pt>
                <c:pt idx="10">
                  <c:v>10379</c:v>
                </c:pt>
                <c:pt idx="11">
                  <c:v>19387</c:v>
                </c:pt>
                <c:pt idx="12">
                  <c:v>23293</c:v>
                </c:pt>
                <c:pt idx="13">
                  <c:v>16725</c:v>
                </c:pt>
                <c:pt idx="14">
                  <c:v>15626</c:v>
                </c:pt>
                <c:pt idx="15">
                  <c:v>14051</c:v>
                </c:pt>
                <c:pt idx="16">
                  <c:v>13122</c:v>
                </c:pt>
                <c:pt idx="17">
                  <c:v>15958</c:v>
                </c:pt>
                <c:pt idx="18">
                  <c:v>16238</c:v>
                </c:pt>
                <c:pt idx="19">
                  <c:v>14982</c:v>
                </c:pt>
                <c:pt idx="20">
                  <c:v>20476</c:v>
                </c:pt>
                <c:pt idx="21">
                  <c:v>14051</c:v>
                </c:pt>
                <c:pt idx="22">
                  <c:v>13026</c:v>
                </c:pt>
                <c:pt idx="23">
                  <c:v>25363</c:v>
                </c:pt>
                <c:pt idx="24">
                  <c:v>23293</c:v>
                </c:pt>
                <c:pt idx="25">
                  <c:v>18365</c:v>
                </c:pt>
                <c:pt idx="26">
                  <c:v>19359</c:v>
                </c:pt>
                <c:pt idx="27">
                  <c:v>13838</c:v>
                </c:pt>
                <c:pt idx="28">
                  <c:v>15837</c:v>
                </c:pt>
                <c:pt idx="29">
                  <c:v>20349</c:v>
                </c:pt>
                <c:pt idx="30">
                  <c:v>19042</c:v>
                </c:pt>
                <c:pt idx="31">
                  <c:v>17683</c:v>
                </c:pt>
                <c:pt idx="32">
                  <c:v>18108</c:v>
                </c:pt>
                <c:pt idx="33">
                  <c:v>13107</c:v>
                </c:pt>
                <c:pt idx="34">
                  <c:v>11437</c:v>
                </c:pt>
                <c:pt idx="35">
                  <c:v>23491</c:v>
                </c:pt>
                <c:pt idx="36">
                  <c:v>25552</c:v>
                </c:pt>
                <c:pt idx="37">
                  <c:v>23454</c:v>
                </c:pt>
                <c:pt idx="38">
                  <c:v>15487</c:v>
                </c:pt>
                <c:pt idx="39">
                  <c:v>14928</c:v>
                </c:pt>
                <c:pt idx="40">
                  <c:v>16234</c:v>
                </c:pt>
                <c:pt idx="41">
                  <c:v>18239</c:v>
                </c:pt>
                <c:pt idx="42">
                  <c:v>17450</c:v>
                </c:pt>
                <c:pt idx="43">
                  <c:v>17931</c:v>
                </c:pt>
                <c:pt idx="44">
                  <c:v>17353</c:v>
                </c:pt>
                <c:pt idx="45">
                  <c:v>14246</c:v>
                </c:pt>
                <c:pt idx="46">
                  <c:v>18683</c:v>
                </c:pt>
                <c:pt idx="47">
                  <c:v>23580</c:v>
                </c:pt>
                <c:pt idx="48">
                  <c:v>22596</c:v>
                </c:pt>
                <c:pt idx="49">
                  <c:v>21735</c:v>
                </c:pt>
                <c:pt idx="50">
                  <c:v>18388</c:v>
                </c:pt>
                <c:pt idx="51">
                  <c:v>14996</c:v>
                </c:pt>
                <c:pt idx="52">
                  <c:v>15592</c:v>
                </c:pt>
                <c:pt idx="53">
                  <c:v>18042</c:v>
                </c:pt>
                <c:pt idx="54">
                  <c:v>18615</c:v>
                </c:pt>
                <c:pt idx="55">
                  <c:v>21428</c:v>
                </c:pt>
                <c:pt idx="56">
                  <c:v>23125</c:v>
                </c:pt>
                <c:pt idx="57">
                  <c:v>16476</c:v>
                </c:pt>
                <c:pt idx="58">
                  <c:v>17815</c:v>
                </c:pt>
                <c:pt idx="59">
                  <c:v>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C-4F24-89DE-DE409589AB02}"/>
            </c:ext>
          </c:extLst>
        </c:ser>
        <c:ser>
          <c:idx val="1"/>
          <c:order val="1"/>
          <c:tx>
            <c:strRef>
              <c:f>'Prev E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P'!$C$2:$C$121</c:f>
              <c:numCache>
                <c:formatCode>General</c:formatCode>
                <c:ptCount val="120"/>
                <c:pt idx="59">
                  <c:v>20450</c:v>
                </c:pt>
                <c:pt idx="60">
                  <c:v>26557.177558320567</c:v>
                </c:pt>
                <c:pt idx="61">
                  <c:v>21991.341502264906</c:v>
                </c:pt>
                <c:pt idx="62">
                  <c:v>19311.028541823809</c:v>
                </c:pt>
                <c:pt idx="63">
                  <c:v>16745.373441866501</c:v>
                </c:pt>
                <c:pt idx="64">
                  <c:v>17429.491911098248</c:v>
                </c:pt>
                <c:pt idx="65">
                  <c:v>20668.85721234684</c:v>
                </c:pt>
                <c:pt idx="66">
                  <c:v>20528.307384268759</c:v>
                </c:pt>
                <c:pt idx="67">
                  <c:v>19539.079821144747</c:v>
                </c:pt>
                <c:pt idx="68">
                  <c:v>21260.630659482904</c:v>
                </c:pt>
                <c:pt idx="69">
                  <c:v>15875.142465861732</c:v>
                </c:pt>
                <c:pt idx="70">
                  <c:v>14943.136994698318</c:v>
                </c:pt>
                <c:pt idx="71">
                  <c:v>26069.974092071516</c:v>
                </c:pt>
                <c:pt idx="72">
                  <c:v>27398.600339036067</c:v>
                </c:pt>
                <c:pt idx="73">
                  <c:v>22832.764282980403</c:v>
                </c:pt>
                <c:pt idx="74">
                  <c:v>20152.451322539306</c:v>
                </c:pt>
                <c:pt idx="75">
                  <c:v>17586.796222582001</c:v>
                </c:pt>
                <c:pt idx="76">
                  <c:v>18270.914691813745</c:v>
                </c:pt>
                <c:pt idx="77">
                  <c:v>21510.279993062337</c:v>
                </c:pt>
                <c:pt idx="78">
                  <c:v>21369.730164984259</c:v>
                </c:pt>
                <c:pt idx="79">
                  <c:v>20380.502601860244</c:v>
                </c:pt>
                <c:pt idx="80">
                  <c:v>22102.0534401984</c:v>
                </c:pt>
                <c:pt idx="81">
                  <c:v>16716.565246577233</c:v>
                </c:pt>
                <c:pt idx="82">
                  <c:v>15784.559775413814</c:v>
                </c:pt>
                <c:pt idx="83">
                  <c:v>26911.396872787012</c:v>
                </c:pt>
                <c:pt idx="84">
                  <c:v>28240.023119751564</c:v>
                </c:pt>
                <c:pt idx="85">
                  <c:v>23674.187063695899</c:v>
                </c:pt>
                <c:pt idx="86">
                  <c:v>20993.874103254802</c:v>
                </c:pt>
                <c:pt idx="87">
                  <c:v>18428.219003297498</c:v>
                </c:pt>
                <c:pt idx="88">
                  <c:v>19112.337472529241</c:v>
                </c:pt>
                <c:pt idx="89">
                  <c:v>22351.702773777833</c:v>
                </c:pt>
                <c:pt idx="90">
                  <c:v>22211.152945699756</c:v>
                </c:pt>
                <c:pt idx="91">
                  <c:v>21221.925382575741</c:v>
                </c:pt>
                <c:pt idx="92">
                  <c:v>22943.476220913901</c:v>
                </c:pt>
                <c:pt idx="93">
                  <c:v>17557.988027292729</c:v>
                </c:pt>
                <c:pt idx="94">
                  <c:v>16625.982556129311</c:v>
                </c:pt>
                <c:pt idx="95">
                  <c:v>27752.819653502513</c:v>
                </c:pt>
                <c:pt idx="96">
                  <c:v>29081.445900467061</c:v>
                </c:pt>
                <c:pt idx="97">
                  <c:v>24515.609844411396</c:v>
                </c:pt>
                <c:pt idx="98">
                  <c:v>21835.296883970303</c:v>
                </c:pt>
                <c:pt idx="99">
                  <c:v>19269.641784012994</c:v>
                </c:pt>
                <c:pt idx="100">
                  <c:v>19953.760253244738</c:v>
                </c:pt>
                <c:pt idx="101">
                  <c:v>23193.12555449333</c:v>
                </c:pt>
                <c:pt idx="102">
                  <c:v>23052.575726415253</c:v>
                </c:pt>
                <c:pt idx="103">
                  <c:v>22063.348163291237</c:v>
                </c:pt>
                <c:pt idx="104">
                  <c:v>23784.899001629397</c:v>
                </c:pt>
                <c:pt idx="105">
                  <c:v>18399.410808008226</c:v>
                </c:pt>
                <c:pt idx="106">
                  <c:v>17467.405336844811</c:v>
                </c:pt>
                <c:pt idx="107">
                  <c:v>28594.242434218009</c:v>
                </c:pt>
                <c:pt idx="108">
                  <c:v>29922.868681182557</c:v>
                </c:pt>
                <c:pt idx="109">
                  <c:v>25357.032625126896</c:v>
                </c:pt>
                <c:pt idx="110">
                  <c:v>22676.719664685799</c:v>
                </c:pt>
                <c:pt idx="111">
                  <c:v>20111.064564728491</c:v>
                </c:pt>
                <c:pt idx="112">
                  <c:v>20795.183033960238</c:v>
                </c:pt>
                <c:pt idx="113">
                  <c:v>24034.548335208827</c:v>
                </c:pt>
                <c:pt idx="114">
                  <c:v>23893.998507130749</c:v>
                </c:pt>
                <c:pt idx="115">
                  <c:v>22904.770944006737</c:v>
                </c:pt>
                <c:pt idx="116">
                  <c:v>24626.321782344894</c:v>
                </c:pt>
                <c:pt idx="117">
                  <c:v>19240.833588723723</c:v>
                </c:pt>
                <c:pt idx="118">
                  <c:v>18308.828117560308</c:v>
                </c:pt>
                <c:pt idx="119">
                  <c:v>29435.665214933506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C-4F24-89DE-DE409589AB02}"/>
            </c:ext>
          </c:extLst>
        </c:ser>
        <c:ser>
          <c:idx val="2"/>
          <c:order val="2"/>
          <c:tx>
            <c:strRef>
              <c:f>'Prev E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P'!$D$2:$D$121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23154.112249133297</c:v>
                </c:pt>
                <c:pt idx="61" formatCode="0.00">
                  <c:v>18481.885131376595</c:v>
                </c:pt>
                <c:pt idx="62" formatCode="0.00">
                  <c:v>15697.50354941542</c:v>
                </c:pt>
                <c:pt idx="63" formatCode="0.00">
                  <c:v>13029.903994397537</c:v>
                </c:pt>
                <c:pt idx="64" formatCode="0.00">
                  <c:v>13614.028870545844</c:v>
                </c:pt>
                <c:pt idx="65" formatCode="0.00">
                  <c:v>16755.1989456218</c:v>
                </c:pt>
                <c:pt idx="66" formatCode="0.00">
                  <c:v>16518.117261414998</c:v>
                </c:pt>
                <c:pt idx="67" formatCode="0.00">
                  <c:v>15433.901048702033</c:v>
                </c:pt>
                <c:pt idx="68" formatCode="0.00">
                  <c:v>17061.898947733098</c:v>
                </c:pt>
                <c:pt idx="69" formatCode="0.00">
                  <c:v>11584.196919276646</c:v>
                </c:pt>
                <c:pt idx="70" formatCode="0.00">
                  <c:v>10561.229532766232</c:v>
                </c:pt>
                <c:pt idx="71" formatCode="0.00">
                  <c:v>21598.277645252529</c:v>
                </c:pt>
                <c:pt idx="72" formatCode="0.00">
                  <c:v>22837.546921465564</c:v>
                </c:pt>
                <c:pt idx="73" formatCode="0.00">
                  <c:v>18184.071193157244</c:v>
                </c:pt>
                <c:pt idx="74" formatCode="0.00">
                  <c:v>15417.093587340378</c:v>
                </c:pt>
                <c:pt idx="75" formatCode="0.00">
                  <c:v>12765.69388489461</c:v>
                </c:pt>
                <c:pt idx="76" formatCode="0.00">
                  <c:v>13364.93719334149</c:v>
                </c:pt>
                <c:pt idx="77" formatCode="0.00">
                  <c:v>16520.250089624977</c:v>
                </c:pt>
                <c:pt idx="78" formatCode="0.00">
                  <c:v>16296.427436266917</c:v>
                </c:pt>
                <c:pt idx="79" formatCode="0.00">
                  <c:v>15224.666607837709</c:v>
                </c:pt>
                <c:pt idx="80" formatCode="0.00">
                  <c:v>16864.386568484566</c:v>
                </c:pt>
                <c:pt idx="81" formatCode="0.00">
                  <c:v>11397.735288373216</c:v>
                </c:pt>
                <c:pt idx="82" formatCode="0.00">
                  <c:v>10385.20226227531</c:v>
                </c:pt>
                <c:pt idx="83" formatCode="0.00">
                  <c:v>21432.117201886314</c:v>
                </c:pt>
                <c:pt idx="84" formatCode="0.00">
                  <c:v>22680.824543692732</c:v>
                </c:pt>
                <c:pt idx="85" formatCode="0.00">
                  <c:v>18036.202325851762</c:v>
                </c:pt>
                <c:pt idx="86" formatCode="0.00">
                  <c:v>15277.628901003849</c:v>
                </c:pt>
                <c:pt idx="87" formatCode="0.00">
                  <c:v>12634.215733187757</c:v>
                </c:pt>
                <c:pt idx="88" formatCode="0.00">
                  <c:v>13241.05659769227</c:v>
                </c:pt>
                <c:pt idx="89" formatCode="0.00">
                  <c:v>16403.604083816797</c:v>
                </c:pt>
                <c:pt idx="90" formatCode="0.00">
                  <c:v>16186.676719618466</c:v>
                </c:pt>
                <c:pt idx="91" formatCode="0.00">
                  <c:v>15121.493464076786</c:v>
                </c:pt>
                <c:pt idx="92" formatCode="0.00">
                  <c:v>16767.493014323252</c:v>
                </c:pt>
                <c:pt idx="93" formatCode="0.00">
                  <c:v>11306.841421439345</c:v>
                </c:pt>
                <c:pt idx="94" formatCode="0.00">
                  <c:v>10300.044782700334</c:v>
                </c:pt>
                <c:pt idx="95" formatCode="0.00">
                  <c:v>21352.448085689706</c:v>
                </c:pt>
                <c:pt idx="96" formatCode="0.00">
                  <c:v>22606.469567023523</c:v>
                </c:pt>
                <c:pt idx="97" formatCode="0.00">
                  <c:v>17966.8786061301</c:v>
                </c:pt>
                <c:pt idx="98" formatCode="0.00">
                  <c:v>15213.127655062199</c:v>
                </c:pt>
                <c:pt idx="99" formatCode="0.00">
                  <c:v>12574.339320678788</c:v>
                </c:pt>
                <c:pt idx="100" formatCode="0.00">
                  <c:v>13185.617721453353</c:v>
                </c:pt>
                <c:pt idx="101" formatCode="0.00">
                  <c:v>16352.425062339942</c:v>
                </c:pt>
                <c:pt idx="102" formatCode="0.00">
                  <c:v>16139.588823827602</c:v>
                </c:pt>
                <c:pt idx="103" formatCode="0.00">
                  <c:v>15078.336311593857</c:v>
                </c:pt>
                <c:pt idx="104" formatCode="0.00">
                  <c:v>16728.11401524445</c:v>
                </c:pt>
                <c:pt idx="105" formatCode="0.00">
                  <c:v>11271.095270365353</c:v>
                </c:pt>
                <c:pt idx="106" formatCode="0.00">
                  <c:v>10267.792992387767</c:v>
                </c:pt>
                <c:pt idx="107" formatCode="0.00">
                  <c:v>21323.558558230317</c:v>
                </c:pt>
                <c:pt idx="108" formatCode="0.00">
                  <c:v>22580.85800021642</c:v>
                </c:pt>
                <c:pt idx="109" formatCode="0.00">
                  <c:v>17944.381435822608</c:v>
                </c:pt>
                <c:pt idx="110" formatCode="0.00">
                  <c:v>15193.62975729324</c:v>
                </c:pt>
                <c:pt idx="111" formatCode="0.00">
                  <c:v>12557.730550890221</c:v>
                </c:pt>
                <c:pt idx="112" formatCode="0.00">
                  <c:v>13171.792626572031</c:v>
                </c:pt>
                <c:pt idx="113" formatCode="0.00">
                  <c:v>16341.282613788268</c:v>
                </c:pt>
                <c:pt idx="114" formatCode="0.00">
                  <c:v>16131.032169635058</c:v>
                </c:pt>
                <c:pt idx="115" formatCode="0.00">
                  <c:v>15072.272545967604</c:v>
                </c:pt>
                <c:pt idx="116" formatCode="0.00">
                  <c:v>16724.453964121498</c:v>
                </c:pt>
                <c:pt idx="117" formatCode="0.00">
                  <c:v>11269.753291614354</c:v>
                </c:pt>
                <c:pt idx="118" formatCode="0.00">
                  <c:v>10268.686789457646</c:v>
                </c:pt>
                <c:pt idx="119" formatCode="0.00">
                  <c:v>21326.609006158076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C-4F24-89DE-DE409589AB02}"/>
            </c:ext>
          </c:extLst>
        </c:ser>
        <c:ser>
          <c:idx val="3"/>
          <c:order val="3"/>
          <c:tx>
            <c:strRef>
              <c:f>'Prev E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E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43367</c:v>
                </c:pt>
                <c:pt idx="42">
                  <c:v>43396</c:v>
                </c:pt>
                <c:pt idx="43">
                  <c:v>43427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E P'!$E$2:$E$121</c:f>
              <c:numCache>
                <c:formatCode>General</c:formatCode>
                <c:ptCount val="120"/>
                <c:pt idx="59" formatCode="0.00">
                  <c:v>20450</c:v>
                </c:pt>
                <c:pt idx="60" formatCode="0.00">
                  <c:v>29960.242867507837</c:v>
                </c:pt>
                <c:pt idx="61" formatCode="0.00">
                  <c:v>25500.797873153217</c:v>
                </c:pt>
                <c:pt idx="62" formatCode="0.00">
                  <c:v>22924.553534232196</c:v>
                </c:pt>
                <c:pt idx="63" formatCode="0.00">
                  <c:v>20460.842889335465</c:v>
                </c:pt>
                <c:pt idx="64" formatCode="0.00">
                  <c:v>21244.954951650652</c:v>
                </c:pt>
                <c:pt idx="65" formatCode="0.00">
                  <c:v>24582.515479071881</c:v>
                </c:pt>
                <c:pt idx="66" formatCode="0.00">
                  <c:v>24538.49750712252</c:v>
                </c:pt>
                <c:pt idx="67" formatCode="0.00">
                  <c:v>23644.258593587459</c:v>
                </c:pt>
                <c:pt idx="68" formatCode="0.00">
                  <c:v>25459.36237123271</c:v>
                </c:pt>
                <c:pt idx="69" formatCode="0.00">
                  <c:v>20166.088012446817</c:v>
                </c:pt>
                <c:pt idx="70" formatCode="0.00">
                  <c:v>19325.044456630403</c:v>
                </c:pt>
                <c:pt idx="71" formatCode="0.00">
                  <c:v>30541.670538890503</c:v>
                </c:pt>
                <c:pt idx="72" formatCode="0.00">
                  <c:v>31959.653756606571</c:v>
                </c:pt>
                <c:pt idx="73" formatCode="0.00">
                  <c:v>27481.457372803561</c:v>
                </c:pt>
                <c:pt idx="74" formatCode="0.00">
                  <c:v>24887.809057738232</c:v>
                </c:pt>
                <c:pt idx="75" formatCode="0.00">
                  <c:v>22407.898560269394</c:v>
                </c:pt>
                <c:pt idx="76" formatCode="0.00">
                  <c:v>23176.892190286002</c:v>
                </c:pt>
                <c:pt idx="77" formatCode="0.00">
                  <c:v>26500.309896499697</c:v>
                </c:pt>
                <c:pt idx="78" formatCode="0.00">
                  <c:v>26443.032893701602</c:v>
                </c:pt>
                <c:pt idx="79" formatCode="0.00">
                  <c:v>25536.338595882778</c:v>
                </c:pt>
                <c:pt idx="80" formatCode="0.00">
                  <c:v>27339.720311912235</c:v>
                </c:pt>
                <c:pt idx="81" formatCode="0.00">
                  <c:v>22035.395204781249</c:v>
                </c:pt>
                <c:pt idx="82" formatCode="0.00">
                  <c:v>21183.917288552318</c:v>
                </c:pt>
                <c:pt idx="83" formatCode="0.00">
                  <c:v>32390.67654368771</c:v>
                </c:pt>
                <c:pt idx="84" formatCode="0.00">
                  <c:v>33799.221695810396</c:v>
                </c:pt>
                <c:pt idx="85" formatCode="0.00">
                  <c:v>29312.171801540037</c:v>
                </c:pt>
                <c:pt idx="86" formatCode="0.00">
                  <c:v>26710.119305505756</c:v>
                </c:pt>
                <c:pt idx="87" formatCode="0.00">
                  <c:v>24222.222273407238</c:v>
                </c:pt>
                <c:pt idx="88" formatCode="0.00">
                  <c:v>24983.618347366213</c:v>
                </c:pt>
                <c:pt idx="89" formatCode="0.00">
                  <c:v>28299.80146373887</c:v>
                </c:pt>
                <c:pt idx="90" formatCode="0.00">
                  <c:v>28235.629171781045</c:v>
                </c:pt>
                <c:pt idx="91" formatCode="0.00">
                  <c:v>27322.357301074695</c:v>
                </c:pt>
                <c:pt idx="92" formatCode="0.00">
                  <c:v>29119.459427504549</c:v>
                </c:pt>
                <c:pt idx="93" formatCode="0.00">
                  <c:v>23809.134633146114</c:v>
                </c:pt>
                <c:pt idx="94" formatCode="0.00">
                  <c:v>22951.920329558288</c:v>
                </c:pt>
                <c:pt idx="95" formatCode="0.00">
                  <c:v>34153.191221315319</c:v>
                </c:pt>
                <c:pt idx="96" formatCode="0.00">
                  <c:v>35556.422233910598</c:v>
                </c:pt>
                <c:pt idx="97" formatCode="0.00">
                  <c:v>31064.341082692692</c:v>
                </c:pt>
                <c:pt idx="98" formatCode="0.00">
                  <c:v>28457.466112878406</c:v>
                </c:pt>
                <c:pt idx="99" formatCode="0.00">
                  <c:v>25964.944247347201</c:v>
                </c:pt>
                <c:pt idx="100" formatCode="0.00">
                  <c:v>26721.902785036124</c:v>
                </c:pt>
                <c:pt idx="101" formatCode="0.00">
                  <c:v>30033.826046646718</c:v>
                </c:pt>
                <c:pt idx="102" formatCode="0.00">
                  <c:v>29965.562629002903</c:v>
                </c:pt>
                <c:pt idx="103" formatCode="0.00">
                  <c:v>29048.360014988619</c:v>
                </c:pt>
                <c:pt idx="104" formatCode="0.00">
                  <c:v>30841.683988014345</c:v>
                </c:pt>
                <c:pt idx="105" formatCode="0.00">
                  <c:v>25527.726345651099</c:v>
                </c:pt>
                <c:pt idx="106" formatCode="0.00">
                  <c:v>24667.017681301855</c:v>
                </c:pt>
                <c:pt idx="107" formatCode="0.00">
                  <c:v>35864.926310205701</c:v>
                </c:pt>
                <c:pt idx="108" formatCode="0.00">
                  <c:v>37264.879362148691</c:v>
                </c:pt>
                <c:pt idx="109" formatCode="0.00">
                  <c:v>32769.683814431184</c:v>
                </c:pt>
                <c:pt idx="110" formatCode="0.00">
                  <c:v>30159.80957207836</c:v>
                </c:pt>
                <c:pt idx="111" formatCode="0.00">
                  <c:v>27664.398578566761</c:v>
                </c:pt>
                <c:pt idx="112" formatCode="0.00">
                  <c:v>28418.573441348446</c:v>
                </c:pt>
                <c:pt idx="113" formatCode="0.00">
                  <c:v>31727.814056629388</c:v>
                </c:pt>
                <c:pt idx="114" formatCode="0.00">
                  <c:v>31656.96484462644</c:v>
                </c:pt>
                <c:pt idx="115" formatCode="0.00">
                  <c:v>30737.269342045871</c:v>
                </c:pt>
                <c:pt idx="116" formatCode="0.00">
                  <c:v>32528.18960056829</c:v>
                </c:pt>
                <c:pt idx="117" formatCode="0.00">
                  <c:v>27211.913885833092</c:v>
                </c:pt>
                <c:pt idx="118" formatCode="0.00">
                  <c:v>26348.96944566297</c:v>
                </c:pt>
                <c:pt idx="119" formatCode="0.00">
                  <c:v>37544.721423708936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C-4F24-89DE-DE409589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99288"/>
        <c:axId val="461004536"/>
      </c:lineChart>
      <c:catAx>
        <c:axId val="460999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004536"/>
        <c:crosses val="autoZero"/>
        <c:auto val="1"/>
        <c:lblAlgn val="ctr"/>
        <c:lblOffset val="100"/>
        <c:noMultiLvlLbl val="0"/>
      </c:catAx>
      <c:valAx>
        <c:axId val="4610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9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Dem FP'!$B$1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FP'!$B$2:$B$121</c:f>
              <c:numCache>
                <c:formatCode>General</c:formatCode>
                <c:ptCount val="120"/>
                <c:pt idx="0">
                  <c:v>793</c:v>
                </c:pt>
                <c:pt idx="1">
                  <c:v>554</c:v>
                </c:pt>
                <c:pt idx="2">
                  <c:v>548</c:v>
                </c:pt>
                <c:pt idx="3">
                  <c:v>373</c:v>
                </c:pt>
                <c:pt idx="4">
                  <c:v>616</c:v>
                </c:pt>
                <c:pt idx="5">
                  <c:v>498</c:v>
                </c:pt>
                <c:pt idx="6">
                  <c:v>436</c:v>
                </c:pt>
                <c:pt idx="7">
                  <c:v>628</c:v>
                </c:pt>
                <c:pt idx="8">
                  <c:v>621</c:v>
                </c:pt>
                <c:pt idx="9">
                  <c:v>585</c:v>
                </c:pt>
                <c:pt idx="10">
                  <c:v>631</c:v>
                </c:pt>
                <c:pt idx="11">
                  <c:v>671</c:v>
                </c:pt>
                <c:pt idx="12">
                  <c:v>745</c:v>
                </c:pt>
                <c:pt idx="13">
                  <c:v>531</c:v>
                </c:pt>
                <c:pt idx="14">
                  <c:v>364</c:v>
                </c:pt>
                <c:pt idx="15">
                  <c:v>358</c:v>
                </c:pt>
                <c:pt idx="16">
                  <c:v>366</c:v>
                </c:pt>
                <c:pt idx="17">
                  <c:v>459</c:v>
                </c:pt>
                <c:pt idx="18">
                  <c:v>485</c:v>
                </c:pt>
                <c:pt idx="19">
                  <c:v>662</c:v>
                </c:pt>
                <c:pt idx="20">
                  <c:v>640.51</c:v>
                </c:pt>
                <c:pt idx="21">
                  <c:v>646.66</c:v>
                </c:pt>
                <c:pt idx="22">
                  <c:v>628.22</c:v>
                </c:pt>
                <c:pt idx="23">
                  <c:v>929.28</c:v>
                </c:pt>
                <c:pt idx="24">
                  <c:v>741.89</c:v>
                </c:pt>
                <c:pt idx="25">
                  <c:v>614.4</c:v>
                </c:pt>
                <c:pt idx="26">
                  <c:v>557.57000000000005</c:v>
                </c:pt>
                <c:pt idx="27">
                  <c:v>436.22</c:v>
                </c:pt>
                <c:pt idx="28">
                  <c:v>448.51</c:v>
                </c:pt>
                <c:pt idx="29">
                  <c:v>688.13</c:v>
                </c:pt>
                <c:pt idx="30">
                  <c:v>582.14</c:v>
                </c:pt>
                <c:pt idx="31">
                  <c:v>645.12</c:v>
                </c:pt>
                <c:pt idx="32">
                  <c:v>717.31</c:v>
                </c:pt>
                <c:pt idx="33">
                  <c:v>700.42</c:v>
                </c:pt>
                <c:pt idx="34">
                  <c:v>665.09</c:v>
                </c:pt>
                <c:pt idx="35">
                  <c:v>797.18</c:v>
                </c:pt>
                <c:pt idx="36">
                  <c:v>787.97</c:v>
                </c:pt>
                <c:pt idx="37">
                  <c:v>709.63</c:v>
                </c:pt>
                <c:pt idx="38">
                  <c:v>420.86</c:v>
                </c:pt>
                <c:pt idx="39">
                  <c:v>526.85</c:v>
                </c:pt>
                <c:pt idx="40">
                  <c:v>374.78</c:v>
                </c:pt>
                <c:pt idx="41">
                  <c:v>495.36</c:v>
                </c:pt>
                <c:pt idx="42">
                  <c:v>615.94000000000005</c:v>
                </c:pt>
                <c:pt idx="43">
                  <c:v>563.33000000000004</c:v>
                </c:pt>
                <c:pt idx="44">
                  <c:v>510.72</c:v>
                </c:pt>
                <c:pt idx="45">
                  <c:v>741.12</c:v>
                </c:pt>
                <c:pt idx="46">
                  <c:v>929.28</c:v>
                </c:pt>
                <c:pt idx="47">
                  <c:v>810.24</c:v>
                </c:pt>
                <c:pt idx="48">
                  <c:v>856.32</c:v>
                </c:pt>
                <c:pt idx="49">
                  <c:v>579.84</c:v>
                </c:pt>
                <c:pt idx="50">
                  <c:v>503.04</c:v>
                </c:pt>
                <c:pt idx="51">
                  <c:v>491.52</c:v>
                </c:pt>
                <c:pt idx="52">
                  <c:v>387.84</c:v>
                </c:pt>
                <c:pt idx="53">
                  <c:v>480</c:v>
                </c:pt>
                <c:pt idx="54">
                  <c:v>741.12</c:v>
                </c:pt>
                <c:pt idx="55">
                  <c:v>794.88</c:v>
                </c:pt>
                <c:pt idx="56">
                  <c:v>860.16</c:v>
                </c:pt>
                <c:pt idx="57">
                  <c:v>710.4</c:v>
                </c:pt>
                <c:pt idx="58">
                  <c:v>875.52</c:v>
                </c:pt>
                <c:pt idx="59">
                  <c:v>902.4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7-4547-A8E0-D494CE417BA6}"/>
            </c:ext>
          </c:extLst>
        </c:ser>
        <c:ser>
          <c:idx val="1"/>
          <c:order val="1"/>
          <c:tx>
            <c:strRef>
              <c:f>'Prev Dem FP'!$C$1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FP'!$C$2:$C$121</c:f>
              <c:numCache>
                <c:formatCode>General</c:formatCode>
                <c:ptCount val="120"/>
                <c:pt idx="59">
                  <c:v>902.4</c:v>
                </c:pt>
                <c:pt idx="60">
                  <c:v>889.00380745687505</c:v>
                </c:pt>
                <c:pt idx="61">
                  <c:v>749.99399190138445</c:v>
                </c:pt>
                <c:pt idx="62">
                  <c:v>580.04732599425256</c:v>
                </c:pt>
                <c:pt idx="63">
                  <c:v>571.81279036387627</c:v>
                </c:pt>
                <c:pt idx="64">
                  <c:v>522.71490986010406</c:v>
                </c:pt>
                <c:pt idx="65">
                  <c:v>701.11389330713564</c:v>
                </c:pt>
                <c:pt idx="66">
                  <c:v>654.99204727411325</c:v>
                </c:pt>
                <c:pt idx="67">
                  <c:v>797.93398908417612</c:v>
                </c:pt>
                <c:pt idx="68">
                  <c:v>814.46626030398932</c:v>
                </c:pt>
                <c:pt idx="69">
                  <c:v>797.17220649160015</c:v>
                </c:pt>
                <c:pt idx="70">
                  <c:v>800.08040925646765</c:v>
                </c:pt>
                <c:pt idx="71">
                  <c:v>959.16292536211859</c:v>
                </c:pt>
                <c:pt idx="72">
                  <c:v>914.53844010669502</c:v>
                </c:pt>
                <c:pt idx="73">
                  <c:v>775.52862455120442</c:v>
                </c:pt>
                <c:pt idx="74">
                  <c:v>605.58195864407253</c:v>
                </c:pt>
                <c:pt idx="75">
                  <c:v>597.34742301369613</c:v>
                </c:pt>
                <c:pt idx="76">
                  <c:v>548.24954250992403</c:v>
                </c:pt>
                <c:pt idx="77">
                  <c:v>726.64852595695561</c:v>
                </c:pt>
                <c:pt idx="78">
                  <c:v>680.52667992393322</c:v>
                </c:pt>
                <c:pt idx="79">
                  <c:v>823.46862173399609</c:v>
                </c:pt>
                <c:pt idx="80">
                  <c:v>840.00089295380928</c:v>
                </c:pt>
                <c:pt idx="81">
                  <c:v>822.70683914142001</c:v>
                </c:pt>
                <c:pt idx="82">
                  <c:v>825.61504190628762</c:v>
                </c:pt>
                <c:pt idx="83">
                  <c:v>984.69755801193855</c:v>
                </c:pt>
                <c:pt idx="84">
                  <c:v>940.07307275651499</c:v>
                </c:pt>
                <c:pt idx="85">
                  <c:v>801.06325720102438</c:v>
                </c:pt>
                <c:pt idx="86">
                  <c:v>631.1165912938925</c:v>
                </c:pt>
                <c:pt idx="87">
                  <c:v>622.8820556635161</c:v>
                </c:pt>
                <c:pt idx="88">
                  <c:v>573.784175159744</c:v>
                </c:pt>
                <c:pt idx="89">
                  <c:v>752.18315860677558</c:v>
                </c:pt>
                <c:pt idx="90">
                  <c:v>706.06131257375318</c:v>
                </c:pt>
                <c:pt idx="91">
                  <c:v>849.00325438381606</c:v>
                </c:pt>
                <c:pt idx="92">
                  <c:v>865.53552560362925</c:v>
                </c:pt>
                <c:pt idx="93">
                  <c:v>848.24147179123997</c:v>
                </c:pt>
                <c:pt idx="94">
                  <c:v>851.14967455610747</c:v>
                </c:pt>
                <c:pt idx="95">
                  <c:v>1010.2321906617585</c:v>
                </c:pt>
                <c:pt idx="96">
                  <c:v>965.60770540633496</c:v>
                </c:pt>
                <c:pt idx="97">
                  <c:v>826.59788985084435</c:v>
                </c:pt>
                <c:pt idx="98">
                  <c:v>656.65122394371247</c:v>
                </c:pt>
                <c:pt idx="99">
                  <c:v>648.41668831333607</c:v>
                </c:pt>
                <c:pt idx="100">
                  <c:v>599.31880780956385</c:v>
                </c:pt>
                <c:pt idx="101">
                  <c:v>777.71779125659543</c:v>
                </c:pt>
                <c:pt idx="102">
                  <c:v>731.59594522357315</c:v>
                </c:pt>
                <c:pt idx="103">
                  <c:v>874.53788703363603</c:v>
                </c:pt>
                <c:pt idx="104">
                  <c:v>891.07015825344922</c:v>
                </c:pt>
                <c:pt idx="105">
                  <c:v>873.77610444105994</c:v>
                </c:pt>
                <c:pt idx="106">
                  <c:v>876.68430720592744</c:v>
                </c:pt>
                <c:pt idx="107">
                  <c:v>1035.7668233115785</c:v>
                </c:pt>
                <c:pt idx="108">
                  <c:v>991.14233805615493</c:v>
                </c:pt>
                <c:pt idx="109">
                  <c:v>852.13252250066432</c:v>
                </c:pt>
                <c:pt idx="110">
                  <c:v>682.18585659353243</c:v>
                </c:pt>
                <c:pt idx="111">
                  <c:v>673.95132096315604</c:v>
                </c:pt>
                <c:pt idx="112">
                  <c:v>624.85344045938382</c:v>
                </c:pt>
                <c:pt idx="113">
                  <c:v>803.2524239064154</c:v>
                </c:pt>
                <c:pt idx="114">
                  <c:v>757.13057787339312</c:v>
                </c:pt>
                <c:pt idx="115">
                  <c:v>900.07251968345599</c:v>
                </c:pt>
                <c:pt idx="116">
                  <c:v>916.60479090326919</c:v>
                </c:pt>
                <c:pt idx="117">
                  <c:v>899.31073709087991</c:v>
                </c:pt>
                <c:pt idx="118">
                  <c:v>902.21893985574741</c:v>
                </c:pt>
                <c:pt idx="119">
                  <c:v>1061.3014559613985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7-4547-A8E0-D494CE417BA6}"/>
            </c:ext>
          </c:extLst>
        </c:ser>
        <c:ser>
          <c:idx val="2"/>
          <c:order val="2"/>
          <c:tx>
            <c:strRef>
              <c:f>'Prev Dem FP'!$D$1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FP'!$D$2:$D$121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740.98878438394513</c:v>
                </c:pt>
                <c:pt idx="61" formatCode="0.00">
                  <c:v>597.35153032178835</c:v>
                </c:pt>
                <c:pt idx="62" formatCode="0.00">
                  <c:v>422.87843955472891</c:v>
                </c:pt>
                <c:pt idx="63" formatCode="0.00">
                  <c:v>410.20986887153958</c:v>
                </c:pt>
                <c:pt idx="64" formatCode="0.00">
                  <c:v>356.762805309942</c:v>
                </c:pt>
                <c:pt idx="65" formatCode="0.00">
                  <c:v>530.89082497959453</c:v>
                </c:pt>
                <c:pt idx="66" formatCode="0.00">
                  <c:v>480.57036281258502</c:v>
                </c:pt>
                <c:pt idx="67" formatCode="0.00">
                  <c:v>619.38080966643349</c:v>
                </c:pt>
                <c:pt idx="68" formatCode="0.00">
                  <c:v>631.84403159921249</c:v>
                </c:pt>
                <c:pt idx="69" formatCode="0.00">
                  <c:v>610.53917233623758</c:v>
                </c:pt>
                <c:pt idx="70" formatCode="0.00">
                  <c:v>609.49102140948003</c:v>
                </c:pt>
                <c:pt idx="71" formatCode="0.00">
                  <c:v>764.66819998491951</c:v>
                </c:pt>
                <c:pt idx="72" formatCode="0.00">
                  <c:v>716.15716748874627</c:v>
                </c:pt>
                <c:pt idx="73" formatCode="0.00">
                  <c:v>573.33549793340444</c:v>
                </c:pt>
                <c:pt idx="74" formatCode="0.00">
                  <c:v>399.61938644723205</c:v>
                </c:pt>
                <c:pt idx="75" formatCode="0.00">
                  <c:v>387.65542215104489</c:v>
                </c:pt>
                <c:pt idx="76" formatCode="0.00">
                  <c:v>334.86592901557441</c:v>
                </c:pt>
                <c:pt idx="77" formatCode="0.00">
                  <c:v>509.60908528037169</c:v>
                </c:pt>
                <c:pt idx="78" formatCode="0.00">
                  <c:v>459.86531958512921</c:v>
                </c:pt>
                <c:pt idx="79" formatCode="0.00">
                  <c:v>599.21750861100304</c:v>
                </c:pt>
                <c:pt idx="80" formatCode="0.00">
                  <c:v>612.1905771270491</c:v>
                </c:pt>
                <c:pt idx="81" formatCode="0.00">
                  <c:v>591.36636593358276</c:v>
                </c:pt>
                <c:pt idx="82" formatCode="0.00">
                  <c:v>590.77205351913346</c:v>
                </c:pt>
                <c:pt idx="83" formatCode="0.00">
                  <c:v>746.37838596375605</c:v>
                </c:pt>
                <c:pt idx="84" formatCode="0.00">
                  <c:v>698.27785851807266</c:v>
                </c:pt>
                <c:pt idx="85" formatCode="0.00">
                  <c:v>555.84126901175682</c:v>
                </c:pt>
                <c:pt idx="86" formatCode="0.00">
                  <c:v>382.4906941600625</c:v>
                </c:pt>
                <c:pt idx="87" formatCode="0.00">
                  <c:v>370.87410113068375</c:v>
                </c:pt>
                <c:pt idx="88" formatCode="0.00">
                  <c:v>318.41506078791531</c:v>
                </c:pt>
                <c:pt idx="89" formatCode="0.00">
                  <c:v>493.4728827687523</c:v>
                </c:pt>
                <c:pt idx="90" formatCode="0.00">
                  <c:v>444.02902503628565</c:v>
                </c:pt>
                <c:pt idx="91" formatCode="0.00">
                  <c:v>583.66730307728437</c:v>
                </c:pt>
                <c:pt idx="92" formatCode="0.00">
                  <c:v>596.91349993940253</c:v>
                </c:pt>
                <c:pt idx="93" formatCode="0.00">
                  <c:v>576.35024284546625</c:v>
                </c:pt>
                <c:pt idx="94" formatCode="0.00">
                  <c:v>576.00543240354455</c:v>
                </c:pt>
                <c:pt idx="95" formatCode="0.00">
                  <c:v>731.8504791125946</c:v>
                </c:pt>
                <c:pt idx="96" formatCode="0.00">
                  <c:v>683.98108813162662</c:v>
                </c:pt>
                <c:pt idx="97" formatCode="0.00">
                  <c:v>541.76333122049095</c:v>
                </c:pt>
                <c:pt idx="98" formatCode="0.00">
                  <c:v>368.62250802001807</c:v>
                </c:pt>
                <c:pt idx="99" formatCode="0.00">
                  <c:v>357.20707035060246</c:v>
                </c:pt>
                <c:pt idx="100" formatCode="0.00">
                  <c:v>304.94103894939764</c:v>
                </c:pt>
                <c:pt idx="101" formatCode="0.00">
                  <c:v>480.18414168261728</c:v>
                </c:pt>
                <c:pt idx="102" formatCode="0.00">
                  <c:v>430.91822589595233</c:v>
                </c:pt>
                <c:pt idx="103" formatCode="0.00">
                  <c:v>570.72747011260662</c:v>
                </c:pt>
                <c:pt idx="104" formatCode="0.00">
                  <c:v>584.13799631091911</c:v>
                </c:pt>
                <c:pt idx="105" formatCode="0.00">
                  <c:v>563.73274855045088</c:v>
                </c:pt>
                <c:pt idx="106" formatCode="0.00">
                  <c:v>563.5399239923529</c:v>
                </c:pt>
                <c:pt idx="107" formatCode="0.00">
                  <c:v>719.53121103726937</c:v>
                </c:pt>
                <c:pt idx="108" formatCode="0.00">
                  <c:v>671.80439370020724</c:v>
                </c:pt>
                <c:pt idx="109" formatCode="0.00">
                  <c:v>529.7220962727622</c:v>
                </c:pt>
                <c:pt idx="110" formatCode="0.00">
                  <c:v>356.71172528335751</c:v>
                </c:pt>
                <c:pt idx="111" formatCode="0.00">
                  <c:v>345.42194912961247</c:v>
                </c:pt>
                <c:pt idx="112" formatCode="0.00">
                  <c:v>293.2769926030245</c:v>
                </c:pt>
                <c:pt idx="113" formatCode="0.00">
                  <c:v>468.63677601154831</c:v>
                </c:pt>
                <c:pt idx="114" formatCode="0.00">
                  <c:v>419.48332836080027</c:v>
                </c:pt>
                <c:pt idx="115" formatCode="0.00">
                  <c:v>559.4009998114725</c:v>
                </c:pt>
                <c:pt idx="116" formatCode="0.00">
                  <c:v>572.9160746520655</c:v>
                </c:pt>
                <c:pt idx="117" formatCode="0.00">
                  <c:v>552.61165056215464</c:v>
                </c:pt>
                <c:pt idx="118" formatCode="0.00">
                  <c:v>552.51607021762493</c:v>
                </c:pt>
                <c:pt idx="119" formatCode="0.00">
                  <c:v>708.6011599661299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7-4547-A8E0-D494CE417BA6}"/>
            </c:ext>
          </c:extLst>
        </c:ser>
        <c:ser>
          <c:idx val="3"/>
          <c:order val="3"/>
          <c:tx>
            <c:strRef>
              <c:f>'Prev Dem FP'!$E$1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FP'!$A$2:$A$121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FP'!$E$2:$E$121</c:f>
              <c:numCache>
                <c:formatCode>General</c:formatCode>
                <c:ptCount val="120"/>
                <c:pt idx="59" formatCode="0.00">
                  <c:v>902.4</c:v>
                </c:pt>
                <c:pt idx="60" formatCode="0.00">
                  <c:v>1037.018830529805</c:v>
                </c:pt>
                <c:pt idx="61" formatCode="0.00">
                  <c:v>902.63645348098055</c:v>
                </c:pt>
                <c:pt idx="62" formatCode="0.00">
                  <c:v>737.21621243377626</c:v>
                </c:pt>
                <c:pt idx="63" formatCode="0.00">
                  <c:v>733.41571185621297</c:v>
                </c:pt>
                <c:pt idx="64" formatCode="0.00">
                  <c:v>688.66701441026612</c:v>
                </c:pt>
                <c:pt idx="65" formatCode="0.00">
                  <c:v>871.33696163467675</c:v>
                </c:pt>
                <c:pt idx="66" formatCode="0.00">
                  <c:v>829.41373173564148</c:v>
                </c:pt>
                <c:pt idx="67" formatCode="0.00">
                  <c:v>976.48716850191875</c:v>
                </c:pt>
                <c:pt idx="68" formatCode="0.00">
                  <c:v>997.08848900876615</c:v>
                </c:pt>
                <c:pt idx="69" formatCode="0.00">
                  <c:v>983.80524064696272</c:v>
                </c:pt>
                <c:pt idx="70" formatCode="0.00">
                  <c:v>990.66979710345527</c:v>
                </c:pt>
                <c:pt idx="71" formatCode="0.00">
                  <c:v>1153.6576507393177</c:v>
                </c:pt>
                <c:pt idx="72" formatCode="0.00">
                  <c:v>1112.9197127246437</c:v>
                </c:pt>
                <c:pt idx="73" formatCode="0.00">
                  <c:v>977.72175116900439</c:v>
                </c:pt>
                <c:pt idx="74" formatCode="0.00">
                  <c:v>811.54453084091301</c:v>
                </c:pt>
                <c:pt idx="75" formatCode="0.00">
                  <c:v>807.03942387634743</c:v>
                </c:pt>
                <c:pt idx="76" formatCode="0.00">
                  <c:v>761.63315600427359</c:v>
                </c:pt>
                <c:pt idx="77" formatCode="0.00">
                  <c:v>943.68796663353953</c:v>
                </c:pt>
                <c:pt idx="78" formatCode="0.00">
                  <c:v>901.18804026273722</c:v>
                </c:pt>
                <c:pt idx="79" formatCode="0.00">
                  <c:v>1047.7197348569891</c:v>
                </c:pt>
                <c:pt idx="80" formatCode="0.00">
                  <c:v>1067.8112087805696</c:v>
                </c:pt>
                <c:pt idx="81" formatCode="0.00">
                  <c:v>1054.0473123492573</c:v>
                </c:pt>
                <c:pt idx="82" formatCode="0.00">
                  <c:v>1060.4580302934419</c:v>
                </c:pt>
                <c:pt idx="83" formatCode="0.00">
                  <c:v>1223.0167300601211</c:v>
                </c:pt>
                <c:pt idx="84" formatCode="0.00">
                  <c:v>1181.8682869949573</c:v>
                </c:pt>
                <c:pt idx="85" formatCode="0.00">
                  <c:v>1046.2852453902919</c:v>
                </c:pt>
                <c:pt idx="86" formatCode="0.00">
                  <c:v>879.74248842772249</c:v>
                </c:pt>
                <c:pt idx="87" formatCode="0.00">
                  <c:v>874.89001019634838</c:v>
                </c:pt>
                <c:pt idx="88" formatCode="0.00">
                  <c:v>829.15328953157268</c:v>
                </c:pt>
                <c:pt idx="89" formatCode="0.00">
                  <c:v>1010.8934344447989</c:v>
                </c:pt>
                <c:pt idx="90" formatCode="0.00">
                  <c:v>968.09360011122067</c:v>
                </c:pt>
                <c:pt idx="91" formatCode="0.00">
                  <c:v>1114.3392056903476</c:v>
                </c:pt>
                <c:pt idx="92" formatCode="0.00">
                  <c:v>1134.157551267856</c:v>
                </c:pt>
                <c:pt idx="93" formatCode="0.00">
                  <c:v>1120.1327007370137</c:v>
                </c:pt>
                <c:pt idx="94" formatCode="0.00">
                  <c:v>1126.2939167086704</c:v>
                </c:pt>
                <c:pt idx="95" formatCode="0.00">
                  <c:v>1288.6139022109223</c:v>
                </c:pt>
                <c:pt idx="96" formatCode="0.00">
                  <c:v>1247.2343226810433</c:v>
                </c:pt>
                <c:pt idx="97" formatCode="0.00">
                  <c:v>1111.4324484811978</c:v>
                </c:pt>
                <c:pt idx="98" formatCode="0.00">
                  <c:v>944.6799398674068</c:v>
                </c:pt>
                <c:pt idx="99" formatCode="0.00">
                  <c:v>939.62630627606973</c:v>
                </c:pt>
                <c:pt idx="100" formatCode="0.00">
                  <c:v>893.69657666973012</c:v>
                </c:pt>
                <c:pt idx="101" formatCode="0.00">
                  <c:v>1075.2514408305735</c:v>
                </c:pt>
                <c:pt idx="102" formatCode="0.00">
                  <c:v>1032.2736645511941</c:v>
                </c:pt>
                <c:pt idx="103" formatCode="0.00">
                  <c:v>1178.3483039546654</c:v>
                </c:pt>
                <c:pt idx="104" formatCode="0.00">
                  <c:v>1198.0023201959793</c:v>
                </c:pt>
                <c:pt idx="105" formatCode="0.00">
                  <c:v>1183.819460331669</c:v>
                </c:pt>
                <c:pt idx="106" formatCode="0.00">
                  <c:v>1189.828690419502</c:v>
                </c:pt>
                <c:pt idx="107" formatCode="0.00">
                  <c:v>1352.0024355858877</c:v>
                </c:pt>
                <c:pt idx="108" formatCode="0.00">
                  <c:v>1310.4802824121025</c:v>
                </c:pt>
                <c:pt idx="109" formatCode="0.00">
                  <c:v>1174.5429487285664</c:v>
                </c:pt>
                <c:pt idx="110" formatCode="0.00">
                  <c:v>1007.6599879037074</c:v>
                </c:pt>
                <c:pt idx="111" formatCode="0.00">
                  <c:v>1002.4806927966996</c:v>
                </c:pt>
                <c:pt idx="112" formatCode="0.00">
                  <c:v>956.42988831574314</c:v>
                </c:pt>
                <c:pt idx="113" formatCode="0.00">
                  <c:v>1137.8680718012824</c:v>
                </c:pt>
                <c:pt idx="114" formatCode="0.00">
                  <c:v>1094.777827385986</c:v>
                </c:pt>
                <c:pt idx="115" formatCode="0.00">
                  <c:v>1240.7440395554395</c:v>
                </c:pt>
                <c:pt idx="116" formatCode="0.00">
                  <c:v>1260.293507154473</c:v>
                </c:pt>
                <c:pt idx="117" formatCode="0.00">
                  <c:v>1246.0098236196052</c:v>
                </c:pt>
                <c:pt idx="118" formatCode="0.00">
                  <c:v>1251.9218094938699</c:v>
                </c:pt>
                <c:pt idx="119" formatCode="0.00">
                  <c:v>1414.001751956667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7-4547-A8E0-D494CE41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76376"/>
        <c:axId val="530080968"/>
      </c:lineChart>
      <c:catAx>
        <c:axId val="530076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80968"/>
        <c:crosses val="autoZero"/>
        <c:auto val="1"/>
        <c:lblAlgn val="ctr"/>
        <c:lblOffset val="100"/>
        <c:noMultiLvlLbl val="0"/>
      </c:catAx>
      <c:valAx>
        <c:axId val="5300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 Dem P'!$B$1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 Dem P'!$B$2:$B$121</c:f>
              <c:numCache>
                <c:formatCode>General</c:formatCode>
                <c:ptCount val="120"/>
                <c:pt idx="0">
                  <c:v>475</c:v>
                </c:pt>
                <c:pt idx="1">
                  <c:v>416</c:v>
                </c:pt>
                <c:pt idx="2">
                  <c:v>416</c:v>
                </c:pt>
                <c:pt idx="3">
                  <c:v>326</c:v>
                </c:pt>
                <c:pt idx="4">
                  <c:v>470</c:v>
                </c:pt>
                <c:pt idx="5">
                  <c:v>378</c:v>
                </c:pt>
                <c:pt idx="6">
                  <c:v>352</c:v>
                </c:pt>
                <c:pt idx="7">
                  <c:v>435</c:v>
                </c:pt>
                <c:pt idx="8">
                  <c:v>389</c:v>
                </c:pt>
                <c:pt idx="9">
                  <c:v>244</c:v>
                </c:pt>
                <c:pt idx="10">
                  <c:v>316</c:v>
                </c:pt>
                <c:pt idx="11">
                  <c:v>444</c:v>
                </c:pt>
                <c:pt idx="12">
                  <c:v>504</c:v>
                </c:pt>
                <c:pt idx="13">
                  <c:v>389</c:v>
                </c:pt>
                <c:pt idx="14">
                  <c:v>318</c:v>
                </c:pt>
                <c:pt idx="15">
                  <c:v>310</c:v>
                </c:pt>
                <c:pt idx="16">
                  <c:v>281</c:v>
                </c:pt>
                <c:pt idx="17">
                  <c:v>343</c:v>
                </c:pt>
                <c:pt idx="18">
                  <c:v>376</c:v>
                </c:pt>
                <c:pt idx="19">
                  <c:v>452</c:v>
                </c:pt>
                <c:pt idx="20">
                  <c:v>445.44</c:v>
                </c:pt>
                <c:pt idx="21">
                  <c:v>276.48</c:v>
                </c:pt>
                <c:pt idx="22">
                  <c:v>274.94</c:v>
                </c:pt>
                <c:pt idx="23">
                  <c:v>549.89</c:v>
                </c:pt>
                <c:pt idx="24">
                  <c:v>473.09</c:v>
                </c:pt>
                <c:pt idx="25">
                  <c:v>411.65</c:v>
                </c:pt>
                <c:pt idx="26">
                  <c:v>414.72</c:v>
                </c:pt>
                <c:pt idx="27">
                  <c:v>319.49</c:v>
                </c:pt>
                <c:pt idx="28">
                  <c:v>334.85</c:v>
                </c:pt>
                <c:pt idx="29">
                  <c:v>494.59</c:v>
                </c:pt>
                <c:pt idx="30">
                  <c:v>450.05</c:v>
                </c:pt>
                <c:pt idx="31">
                  <c:v>448.51</c:v>
                </c:pt>
                <c:pt idx="32">
                  <c:v>511.49</c:v>
                </c:pt>
                <c:pt idx="33">
                  <c:v>322.56</c:v>
                </c:pt>
                <c:pt idx="34">
                  <c:v>321.02</c:v>
                </c:pt>
                <c:pt idx="35">
                  <c:v>519.16999999999996</c:v>
                </c:pt>
                <c:pt idx="36">
                  <c:v>606.72</c:v>
                </c:pt>
                <c:pt idx="37">
                  <c:v>543.74</c:v>
                </c:pt>
                <c:pt idx="38">
                  <c:v>337.92</c:v>
                </c:pt>
                <c:pt idx="39">
                  <c:v>322.56</c:v>
                </c:pt>
                <c:pt idx="40">
                  <c:v>314.88</c:v>
                </c:pt>
                <c:pt idx="41">
                  <c:v>382.46500000000003</c:v>
                </c:pt>
                <c:pt idx="42">
                  <c:v>450.05</c:v>
                </c:pt>
                <c:pt idx="43">
                  <c:v>395.90499999999997</c:v>
                </c:pt>
                <c:pt idx="44">
                  <c:v>341.76</c:v>
                </c:pt>
                <c:pt idx="45">
                  <c:v>349.44</c:v>
                </c:pt>
                <c:pt idx="46">
                  <c:v>441.6</c:v>
                </c:pt>
                <c:pt idx="47">
                  <c:v>522.24</c:v>
                </c:pt>
                <c:pt idx="48">
                  <c:v>606.72</c:v>
                </c:pt>
                <c:pt idx="49">
                  <c:v>437.76</c:v>
                </c:pt>
                <c:pt idx="50">
                  <c:v>410.88</c:v>
                </c:pt>
                <c:pt idx="51">
                  <c:v>337.92</c:v>
                </c:pt>
                <c:pt idx="52">
                  <c:v>307.2</c:v>
                </c:pt>
                <c:pt idx="53">
                  <c:v>364.8</c:v>
                </c:pt>
                <c:pt idx="54">
                  <c:v>491.52</c:v>
                </c:pt>
                <c:pt idx="55">
                  <c:v>587.52</c:v>
                </c:pt>
                <c:pt idx="56">
                  <c:v>591.36</c:v>
                </c:pt>
                <c:pt idx="57">
                  <c:v>445.44</c:v>
                </c:pt>
                <c:pt idx="58">
                  <c:v>518.4</c:v>
                </c:pt>
                <c:pt idx="59">
                  <c:v>610.55999999999995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5B6-AB1E-5670E0F143D8}"/>
            </c:ext>
          </c:extLst>
        </c:ser>
        <c:ser>
          <c:idx val="1"/>
          <c:order val="1"/>
          <c:tx>
            <c:strRef>
              <c:f>'Prev Dem P'!$C$1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P'!$C$2:$C$121</c:f>
              <c:numCache>
                <c:formatCode>General</c:formatCode>
                <c:ptCount val="120"/>
                <c:pt idx="59">
                  <c:v>610.55999999999995</c:v>
                </c:pt>
                <c:pt idx="60">
                  <c:v>657.48424067927988</c:v>
                </c:pt>
                <c:pt idx="61">
                  <c:v>578.3858132407272</c:v>
                </c:pt>
                <c:pt idx="62">
                  <c:v>488.05591813338771</c:v>
                </c:pt>
                <c:pt idx="63">
                  <c:v>446.73725916163812</c:v>
                </c:pt>
                <c:pt idx="64">
                  <c:v>436.7700516590391</c:v>
                </c:pt>
                <c:pt idx="65">
                  <c:v>552.92514732205984</c:v>
                </c:pt>
                <c:pt idx="66">
                  <c:v>539.55994909662843</c:v>
                </c:pt>
                <c:pt idx="67">
                  <c:v>591.64303115294047</c:v>
                </c:pt>
                <c:pt idx="68">
                  <c:v>596.97281841576398</c:v>
                </c:pt>
                <c:pt idx="69">
                  <c:v>431.33524011938027</c:v>
                </c:pt>
                <c:pt idx="70">
                  <c:v>458.2910298037354</c:v>
                </c:pt>
                <c:pt idx="71">
                  <c:v>660.13182882206843</c:v>
                </c:pt>
                <c:pt idx="72">
                  <c:v>682.98460600261012</c:v>
                </c:pt>
                <c:pt idx="73">
                  <c:v>603.88617856405745</c:v>
                </c:pt>
                <c:pt idx="74">
                  <c:v>513.55628345671789</c:v>
                </c:pt>
                <c:pt idx="75">
                  <c:v>472.23762448496836</c:v>
                </c:pt>
                <c:pt idx="76">
                  <c:v>462.27041698236934</c:v>
                </c:pt>
                <c:pt idx="77">
                  <c:v>578.4255126453902</c:v>
                </c:pt>
                <c:pt idx="78">
                  <c:v>565.06031441995867</c:v>
                </c:pt>
                <c:pt idx="79">
                  <c:v>617.14339647627082</c:v>
                </c:pt>
                <c:pt idx="80">
                  <c:v>622.47318373909434</c:v>
                </c:pt>
                <c:pt idx="81">
                  <c:v>456.83560544271063</c:v>
                </c:pt>
                <c:pt idx="82">
                  <c:v>483.79139512706575</c:v>
                </c:pt>
                <c:pt idx="83">
                  <c:v>685.63219414539878</c:v>
                </c:pt>
                <c:pt idx="84">
                  <c:v>708.48497132594048</c:v>
                </c:pt>
                <c:pt idx="85">
                  <c:v>629.3865438873878</c:v>
                </c:pt>
                <c:pt idx="86">
                  <c:v>539.05664878004825</c:v>
                </c:pt>
                <c:pt idx="87">
                  <c:v>497.73798980829872</c:v>
                </c:pt>
                <c:pt idx="88">
                  <c:v>487.7707823056997</c:v>
                </c:pt>
                <c:pt idx="89">
                  <c:v>603.92587796872044</c:v>
                </c:pt>
                <c:pt idx="90">
                  <c:v>590.56067974328903</c:v>
                </c:pt>
                <c:pt idx="91">
                  <c:v>642.64376179960107</c:v>
                </c:pt>
                <c:pt idx="92">
                  <c:v>647.97354906242458</c:v>
                </c:pt>
                <c:pt idx="93">
                  <c:v>482.33597076604087</c:v>
                </c:pt>
                <c:pt idx="94">
                  <c:v>509.291760450396</c:v>
                </c:pt>
                <c:pt idx="95">
                  <c:v>711.13255946872903</c:v>
                </c:pt>
                <c:pt idx="96">
                  <c:v>733.98533664927072</c:v>
                </c:pt>
                <c:pt idx="97">
                  <c:v>654.88690921071804</c:v>
                </c:pt>
                <c:pt idx="98">
                  <c:v>564.55701410337849</c:v>
                </c:pt>
                <c:pt idx="99">
                  <c:v>523.23835513162896</c:v>
                </c:pt>
                <c:pt idx="100">
                  <c:v>513.27114762902988</c:v>
                </c:pt>
                <c:pt idx="101">
                  <c:v>629.42624329205069</c:v>
                </c:pt>
                <c:pt idx="102">
                  <c:v>616.06104506661927</c:v>
                </c:pt>
                <c:pt idx="103">
                  <c:v>668.14412712293131</c:v>
                </c:pt>
                <c:pt idx="104">
                  <c:v>673.47391438575482</c:v>
                </c:pt>
                <c:pt idx="105">
                  <c:v>507.83633608937112</c:v>
                </c:pt>
                <c:pt idx="106">
                  <c:v>534.79212577372618</c:v>
                </c:pt>
                <c:pt idx="107">
                  <c:v>736.63292479205927</c:v>
                </c:pt>
                <c:pt idx="108">
                  <c:v>759.48570197260096</c:v>
                </c:pt>
                <c:pt idx="109">
                  <c:v>680.38727453404829</c:v>
                </c:pt>
                <c:pt idx="110">
                  <c:v>590.05737942670874</c:v>
                </c:pt>
                <c:pt idx="111">
                  <c:v>548.73872045495921</c:v>
                </c:pt>
                <c:pt idx="112">
                  <c:v>538.77151295236035</c:v>
                </c:pt>
                <c:pt idx="113">
                  <c:v>654.92660861538093</c:v>
                </c:pt>
                <c:pt idx="114">
                  <c:v>641.56141038994963</c:v>
                </c:pt>
                <c:pt idx="115">
                  <c:v>693.64449244626155</c:v>
                </c:pt>
                <c:pt idx="116">
                  <c:v>698.97427970908518</c:v>
                </c:pt>
                <c:pt idx="117">
                  <c:v>533.33670141270147</c:v>
                </c:pt>
                <c:pt idx="118">
                  <c:v>560.29249109705654</c:v>
                </c:pt>
                <c:pt idx="119">
                  <c:v>762.13329011538963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A-45B6-AB1E-5670E0F143D8}"/>
            </c:ext>
          </c:extLst>
        </c:ser>
        <c:ser>
          <c:idx val="2"/>
          <c:order val="2"/>
          <c:tx>
            <c:strRef>
              <c:f>'Prev Dem P'!$D$1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P'!$D$2:$D$121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560.3208838868876</c:v>
                </c:pt>
                <c:pt idx="61" formatCode="0.00">
                  <c:v>478.18480898982983</c:v>
                </c:pt>
                <c:pt idx="62" formatCode="0.00">
                  <c:v>384.88357607820274</c:v>
                </c:pt>
                <c:pt idx="63" formatCode="0.00">
                  <c:v>340.65422790124887</c:v>
                </c:pt>
                <c:pt idx="64" formatCode="0.00">
                  <c:v>327.83203165203656</c:v>
                </c:pt>
                <c:pt idx="65" formatCode="0.00">
                  <c:v>441.18348503109536</c:v>
                </c:pt>
                <c:pt idx="66" formatCode="0.00">
                  <c:v>425.06213659204764</c:v>
                </c:pt>
                <c:pt idx="67" formatCode="0.00">
                  <c:v>474.43312963075482</c:v>
                </c:pt>
                <c:pt idx="68" formatCode="0.00">
                  <c:v>477.0918198692774</c:v>
                </c:pt>
                <c:pt idx="69" formatCode="0.00">
                  <c:v>308.82137828017153</c:v>
                </c:pt>
                <c:pt idx="70" formatCode="0.00">
                  <c:v>333.18004912242878</c:v>
                </c:pt>
                <c:pt idx="71" formatCode="0.00">
                  <c:v>532.45721847692903</c:v>
                </c:pt>
                <c:pt idx="72" formatCode="0.00">
                  <c:v>552.75870073886381</c:v>
                </c:pt>
                <c:pt idx="73" formatCode="0.00">
                  <c:v>471.15801020202036</c:v>
                </c:pt>
                <c:pt idx="74" formatCode="0.00">
                  <c:v>378.35369068760315</c:v>
                </c:pt>
                <c:pt idx="75" formatCode="0.00">
                  <c:v>334.58687611269301</c:v>
                </c:pt>
                <c:pt idx="76" formatCode="0.00">
                  <c:v>322.19633706018584</c:v>
                </c:pt>
                <c:pt idx="77" formatCode="0.00">
                  <c:v>435.95159226441933</c:v>
                </c:pt>
                <c:pt idx="78" formatCode="0.00">
                  <c:v>420.20881191855483</c:v>
                </c:pt>
                <c:pt idx="79" formatCode="0.00">
                  <c:v>469.93542756135446</c:v>
                </c:pt>
                <c:pt idx="80" formatCode="0.00">
                  <c:v>472.92880278286657</c:v>
                </c:pt>
                <c:pt idx="81" formatCode="0.00">
                  <c:v>304.97387903039441</c:v>
                </c:pt>
                <c:pt idx="82" formatCode="0.00">
                  <c:v>329.63046877562539</c:v>
                </c:pt>
                <c:pt idx="83" formatCode="0.00">
                  <c:v>529.18935298341944</c:v>
                </c:pt>
                <c:pt idx="84" formatCode="0.00">
                  <c:v>549.76030822085204</c:v>
                </c:pt>
                <c:pt idx="85" formatCode="0.00">
                  <c:v>468.41240060712244</c:v>
                </c:pt>
                <c:pt idx="86" formatCode="0.00">
                  <c:v>375.84803488725333</c:v>
                </c:pt>
                <c:pt idx="87" formatCode="0.00">
                  <c:v>332.30924958691014</c:v>
                </c:pt>
                <c:pt idx="88" formatCode="0.00">
                  <c:v>320.13563380295886</c:v>
                </c:pt>
                <c:pt idx="89" formatCode="0.00">
                  <c:v>434.09744896714199</c:v>
                </c:pt>
                <c:pt idx="90" formatCode="0.00">
                  <c:v>418.551540964281</c:v>
                </c:pt>
                <c:pt idx="91" formatCode="0.00">
                  <c:v>468.4659576050729</c:v>
                </c:pt>
                <c:pt idx="92" formatCode="0.00">
                  <c:v>471.63862589014417</c:v>
                </c:pt>
                <c:pt idx="93" formatCode="0.00">
                  <c:v>303.8550035079835</c:v>
                </c:pt>
                <c:pt idx="94" formatCode="0.00">
                  <c:v>328.67537696025852</c:v>
                </c:pt>
                <c:pt idx="95" formatCode="0.00">
                  <c:v>528.39096336465718</c:v>
                </c:pt>
                <c:pt idx="96" formatCode="0.00">
                  <c:v>549.11364640865031</c:v>
                </c:pt>
                <c:pt idx="97" formatCode="0.00">
                  <c:v>467.90938981818761</c:v>
                </c:pt>
                <c:pt idx="98" formatCode="0.00">
                  <c:v>375.48271400372346</c:v>
                </c:pt>
                <c:pt idx="99" formatCode="0.00">
                  <c:v>332.07597563756997</c:v>
                </c:pt>
                <c:pt idx="100" formatCode="0.00">
                  <c:v>320.02905913227249</c:v>
                </c:pt>
                <c:pt idx="101" formatCode="0.00">
                  <c:v>434.11250046302155</c:v>
                </c:pt>
                <c:pt idx="102" formatCode="0.00">
                  <c:v>418.68340112193891</c:v>
                </c:pt>
                <c:pt idx="103" formatCode="0.00">
                  <c:v>468.71004723227912</c:v>
                </c:pt>
                <c:pt idx="104" formatCode="0.00">
                  <c:v>471.99058828318613</c:v>
                </c:pt>
                <c:pt idx="105" formatCode="0.00">
                  <c:v>304.31068994825745</c:v>
                </c:pt>
                <c:pt idx="106" formatCode="0.00">
                  <c:v>329.23083339921777</c:v>
                </c:pt>
                <c:pt idx="107" formatCode="0.00">
                  <c:v>529.04241818024218</c:v>
                </c:pt>
                <c:pt idx="108" formatCode="0.00">
                  <c:v>549.85869262829965</c:v>
                </c:pt>
                <c:pt idx="109" formatCode="0.00">
                  <c:v>468.74335740454347</c:v>
                </c:pt>
                <c:pt idx="110" formatCode="0.00">
                  <c:v>376.40231597005805</c:v>
                </c:pt>
                <c:pt idx="111" formatCode="0.00">
                  <c:v>333.07806716765754</c:v>
                </c:pt>
                <c:pt idx="112" formatCode="0.00">
                  <c:v>321.11062935983813</c:v>
                </c:pt>
                <c:pt idx="113" formatCode="0.00">
                  <c:v>435.27066484873376</c:v>
                </c:pt>
                <c:pt idx="114" formatCode="0.00">
                  <c:v>419.91539437576887</c:v>
                </c:pt>
                <c:pt idx="115" formatCode="0.00">
                  <c:v>470.01321673434495</c:v>
                </c:pt>
                <c:pt idx="116" formatCode="0.00">
                  <c:v>473.36238796090015</c:v>
                </c:pt>
                <c:pt idx="117" formatCode="0.00">
                  <c:v>305.74867457174344</c:v>
                </c:pt>
                <c:pt idx="118" formatCode="0.00">
                  <c:v>330.73265326065973</c:v>
                </c:pt>
                <c:pt idx="119" formatCode="0.00">
                  <c:v>530.60581412610873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A-45B6-AB1E-5670E0F143D8}"/>
            </c:ext>
          </c:extLst>
        </c:ser>
        <c:ser>
          <c:idx val="3"/>
          <c:order val="3"/>
          <c:tx>
            <c:strRef>
              <c:f>'Prev Dem P'!$E$1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 Dem P'!$A$2:$A$121</c:f>
              <c:numCache>
                <c:formatCode>m/d/yyyy</c:formatCode>
                <c:ptCount val="120"/>
                <c:pt idx="0">
                  <c:v>42118</c:v>
                </c:pt>
                <c:pt idx="1">
                  <c:v>42149</c:v>
                </c:pt>
                <c:pt idx="2">
                  <c:v>42179</c:v>
                </c:pt>
                <c:pt idx="3">
                  <c:v>42208</c:v>
                </c:pt>
                <c:pt idx="4">
                  <c:v>42241</c:v>
                </c:pt>
                <c:pt idx="5">
                  <c:v>42271</c:v>
                </c:pt>
                <c:pt idx="6">
                  <c:v>42303</c:v>
                </c:pt>
                <c:pt idx="7">
                  <c:v>42332</c:v>
                </c:pt>
                <c:pt idx="8">
                  <c:v>42361</c:v>
                </c:pt>
                <c:pt idx="9">
                  <c:v>42394</c:v>
                </c:pt>
                <c:pt idx="10">
                  <c:v>42424</c:v>
                </c:pt>
                <c:pt idx="11">
                  <c:v>42452</c:v>
                </c:pt>
                <c:pt idx="12">
                  <c:v>42485</c:v>
                </c:pt>
                <c:pt idx="13">
                  <c:v>42514</c:v>
                </c:pt>
                <c:pt idx="14">
                  <c:v>42544</c:v>
                </c:pt>
                <c:pt idx="15">
                  <c:v>42576</c:v>
                </c:pt>
                <c:pt idx="16">
                  <c:v>42605</c:v>
                </c:pt>
                <c:pt idx="17">
                  <c:v>42636</c:v>
                </c:pt>
                <c:pt idx="18">
                  <c:v>42667</c:v>
                </c:pt>
                <c:pt idx="19">
                  <c:v>42695</c:v>
                </c:pt>
                <c:pt idx="20">
                  <c:v>42727</c:v>
                </c:pt>
                <c:pt idx="21">
                  <c:v>42759</c:v>
                </c:pt>
                <c:pt idx="22">
                  <c:v>42787</c:v>
                </c:pt>
                <c:pt idx="23">
                  <c:v>42817</c:v>
                </c:pt>
                <c:pt idx="24">
                  <c:v>42850</c:v>
                </c:pt>
                <c:pt idx="25">
                  <c:v>42879</c:v>
                </c:pt>
                <c:pt idx="26">
                  <c:v>42912</c:v>
                </c:pt>
                <c:pt idx="27">
                  <c:v>42941</c:v>
                </c:pt>
                <c:pt idx="28">
                  <c:v>42970</c:v>
                </c:pt>
                <c:pt idx="29">
                  <c:v>43003</c:v>
                </c:pt>
                <c:pt idx="30">
                  <c:v>43033</c:v>
                </c:pt>
                <c:pt idx="31">
                  <c:v>43063</c:v>
                </c:pt>
                <c:pt idx="32">
                  <c:v>43091</c:v>
                </c:pt>
                <c:pt idx="33">
                  <c:v>43124</c:v>
                </c:pt>
                <c:pt idx="34">
                  <c:v>43153</c:v>
                </c:pt>
                <c:pt idx="35">
                  <c:v>43182</c:v>
                </c:pt>
                <c:pt idx="36">
                  <c:v>43214</c:v>
                </c:pt>
                <c:pt idx="37">
                  <c:v>43244</c:v>
                </c:pt>
                <c:pt idx="38">
                  <c:v>43276</c:v>
                </c:pt>
                <c:pt idx="39">
                  <c:v>43305</c:v>
                </c:pt>
                <c:pt idx="40">
                  <c:v>43336</c:v>
                </c:pt>
                <c:pt idx="41">
                  <c:v>43366</c:v>
                </c:pt>
                <c:pt idx="42">
                  <c:v>43396</c:v>
                </c:pt>
                <c:pt idx="43">
                  <c:v>43430</c:v>
                </c:pt>
                <c:pt idx="44">
                  <c:v>43460</c:v>
                </c:pt>
                <c:pt idx="45">
                  <c:v>43488</c:v>
                </c:pt>
                <c:pt idx="46">
                  <c:v>43521</c:v>
                </c:pt>
                <c:pt idx="47">
                  <c:v>43551</c:v>
                </c:pt>
                <c:pt idx="48">
                  <c:v>43579</c:v>
                </c:pt>
                <c:pt idx="49">
                  <c:v>43609</c:v>
                </c:pt>
                <c:pt idx="50">
                  <c:v>43641</c:v>
                </c:pt>
                <c:pt idx="51">
                  <c:v>43669</c:v>
                </c:pt>
                <c:pt idx="52">
                  <c:v>43700</c:v>
                </c:pt>
                <c:pt idx="53">
                  <c:v>43733</c:v>
                </c:pt>
                <c:pt idx="54">
                  <c:v>43761</c:v>
                </c:pt>
                <c:pt idx="55">
                  <c:v>43791</c:v>
                </c:pt>
                <c:pt idx="56">
                  <c:v>43819</c:v>
                </c:pt>
                <c:pt idx="57">
                  <c:v>43852</c:v>
                </c:pt>
                <c:pt idx="58">
                  <c:v>43882</c:v>
                </c:pt>
                <c:pt idx="59">
                  <c:v>43914</c:v>
                </c:pt>
                <c:pt idx="60">
                  <c:v>43945</c:v>
                </c:pt>
                <c:pt idx="61">
                  <c:v>43975</c:v>
                </c:pt>
                <c:pt idx="62">
                  <c:v>44006</c:v>
                </c:pt>
                <c:pt idx="63">
                  <c:v>44036</c:v>
                </c:pt>
                <c:pt idx="64">
                  <c:v>44067</c:v>
                </c:pt>
                <c:pt idx="65">
                  <c:v>44098</c:v>
                </c:pt>
                <c:pt idx="66">
                  <c:v>44128</c:v>
                </c:pt>
                <c:pt idx="67">
                  <c:v>44159</c:v>
                </c:pt>
                <c:pt idx="68">
                  <c:v>44189</c:v>
                </c:pt>
                <c:pt idx="69">
                  <c:v>44220</c:v>
                </c:pt>
                <c:pt idx="70">
                  <c:v>44251</c:v>
                </c:pt>
                <c:pt idx="71">
                  <c:v>44279</c:v>
                </c:pt>
                <c:pt idx="72">
                  <c:v>44310</c:v>
                </c:pt>
                <c:pt idx="73">
                  <c:v>44340</c:v>
                </c:pt>
                <c:pt idx="74">
                  <c:v>44371</c:v>
                </c:pt>
                <c:pt idx="75">
                  <c:v>44401</c:v>
                </c:pt>
                <c:pt idx="76">
                  <c:v>44432</c:v>
                </c:pt>
                <c:pt idx="77">
                  <c:v>44463</c:v>
                </c:pt>
                <c:pt idx="78">
                  <c:v>44493</c:v>
                </c:pt>
                <c:pt idx="79">
                  <c:v>44524</c:v>
                </c:pt>
                <c:pt idx="80">
                  <c:v>44554</c:v>
                </c:pt>
                <c:pt idx="81">
                  <c:v>44585</c:v>
                </c:pt>
                <c:pt idx="82">
                  <c:v>44616</c:v>
                </c:pt>
                <c:pt idx="83">
                  <c:v>44644</c:v>
                </c:pt>
                <c:pt idx="84">
                  <c:v>44675</c:v>
                </c:pt>
                <c:pt idx="85">
                  <c:v>44705</c:v>
                </c:pt>
                <c:pt idx="86">
                  <c:v>44736</c:v>
                </c:pt>
                <c:pt idx="87">
                  <c:v>44766</c:v>
                </c:pt>
                <c:pt idx="88">
                  <c:v>44797</c:v>
                </c:pt>
                <c:pt idx="89">
                  <c:v>44828</c:v>
                </c:pt>
                <c:pt idx="90">
                  <c:v>44858</c:v>
                </c:pt>
                <c:pt idx="91">
                  <c:v>44889</c:v>
                </c:pt>
                <c:pt idx="92">
                  <c:v>44919</c:v>
                </c:pt>
                <c:pt idx="93">
                  <c:v>44950</c:v>
                </c:pt>
                <c:pt idx="94">
                  <c:v>44981</c:v>
                </c:pt>
                <c:pt idx="95">
                  <c:v>45009</c:v>
                </c:pt>
                <c:pt idx="96">
                  <c:v>45040</c:v>
                </c:pt>
                <c:pt idx="97">
                  <c:v>45070</c:v>
                </c:pt>
                <c:pt idx="98">
                  <c:v>45101</c:v>
                </c:pt>
                <c:pt idx="99">
                  <c:v>45131</c:v>
                </c:pt>
                <c:pt idx="100">
                  <c:v>45162</c:v>
                </c:pt>
                <c:pt idx="101">
                  <c:v>45193</c:v>
                </c:pt>
                <c:pt idx="102">
                  <c:v>45223</c:v>
                </c:pt>
                <c:pt idx="103">
                  <c:v>45254</c:v>
                </c:pt>
                <c:pt idx="104">
                  <c:v>45284</c:v>
                </c:pt>
                <c:pt idx="105">
                  <c:v>45315</c:v>
                </c:pt>
                <c:pt idx="106">
                  <c:v>45346</c:v>
                </c:pt>
                <c:pt idx="107">
                  <c:v>45375</c:v>
                </c:pt>
                <c:pt idx="108">
                  <c:v>45406</c:v>
                </c:pt>
                <c:pt idx="109">
                  <c:v>45436</c:v>
                </c:pt>
                <c:pt idx="110">
                  <c:v>45467</c:v>
                </c:pt>
                <c:pt idx="111">
                  <c:v>45497</c:v>
                </c:pt>
                <c:pt idx="112">
                  <c:v>45528</c:v>
                </c:pt>
                <c:pt idx="113">
                  <c:v>45559</c:v>
                </c:pt>
                <c:pt idx="114">
                  <c:v>45589</c:v>
                </c:pt>
                <c:pt idx="115">
                  <c:v>45620</c:v>
                </c:pt>
                <c:pt idx="116">
                  <c:v>45650</c:v>
                </c:pt>
                <c:pt idx="117">
                  <c:v>45681</c:v>
                </c:pt>
                <c:pt idx="118">
                  <c:v>45712</c:v>
                </c:pt>
                <c:pt idx="119">
                  <c:v>45740</c:v>
                </c:pt>
              </c:numCache>
            </c:numRef>
          </c:cat>
          <c:val>
            <c:numRef>
              <c:f>'Prev Dem P'!$E$2:$E$121</c:f>
              <c:numCache>
                <c:formatCode>General</c:formatCode>
                <c:ptCount val="120"/>
                <c:pt idx="59" formatCode="0.00">
                  <c:v>610.55999999999995</c:v>
                </c:pt>
                <c:pt idx="60" formatCode="0.00">
                  <c:v>754.64759747167216</c:v>
                </c:pt>
                <c:pt idx="61" formatCode="0.00">
                  <c:v>678.58681749162463</c:v>
                </c:pt>
                <c:pt idx="62" formatCode="0.00">
                  <c:v>591.22826018857268</c:v>
                </c:pt>
                <c:pt idx="63" formatCode="0.00">
                  <c:v>552.82029042202737</c:v>
                </c:pt>
                <c:pt idx="64" formatCode="0.00">
                  <c:v>545.70807166604163</c:v>
                </c:pt>
                <c:pt idx="65" formatCode="0.00">
                  <c:v>664.66680961302427</c:v>
                </c:pt>
                <c:pt idx="66" formatCode="0.00">
                  <c:v>654.05776160120922</c:v>
                </c:pt>
                <c:pt idx="67" formatCode="0.00">
                  <c:v>708.85293267512611</c:v>
                </c:pt>
                <c:pt idx="68" formatCode="0.00">
                  <c:v>716.85381696225056</c:v>
                </c:pt>
                <c:pt idx="69" formatCode="0.00">
                  <c:v>553.84910195858902</c:v>
                </c:pt>
                <c:pt idx="70" formatCode="0.00">
                  <c:v>583.40201048504196</c:v>
                </c:pt>
                <c:pt idx="71" formatCode="0.00">
                  <c:v>787.80643916720783</c:v>
                </c:pt>
                <c:pt idx="72" formatCode="0.00">
                  <c:v>813.21051126635643</c:v>
                </c:pt>
                <c:pt idx="73" formatCode="0.00">
                  <c:v>736.61434692609453</c:v>
                </c:pt>
                <c:pt idx="74" formatCode="0.00">
                  <c:v>648.75887622583264</c:v>
                </c:pt>
                <c:pt idx="75" formatCode="0.00">
                  <c:v>609.88837285724367</c:v>
                </c:pt>
                <c:pt idx="76" formatCode="0.00">
                  <c:v>602.3444969045529</c:v>
                </c:pt>
                <c:pt idx="77" formatCode="0.00">
                  <c:v>720.89943302636107</c:v>
                </c:pt>
                <c:pt idx="78" formatCode="0.00">
                  <c:v>709.91181692136252</c:v>
                </c:pt>
                <c:pt idx="79" formatCode="0.00">
                  <c:v>764.35136539118719</c:v>
                </c:pt>
                <c:pt idx="80" formatCode="0.00">
                  <c:v>772.01756469532211</c:v>
                </c:pt>
                <c:pt idx="81" formatCode="0.00">
                  <c:v>608.69733185502685</c:v>
                </c:pt>
                <c:pt idx="82" formatCode="0.00">
                  <c:v>637.95232147850606</c:v>
                </c:pt>
                <c:pt idx="83" formatCode="0.00">
                  <c:v>842.07503530737813</c:v>
                </c:pt>
                <c:pt idx="84" formatCode="0.00">
                  <c:v>867.20963443102892</c:v>
                </c:pt>
                <c:pt idx="85" formatCode="0.00">
                  <c:v>790.36068716765317</c:v>
                </c:pt>
                <c:pt idx="86" formatCode="0.00">
                  <c:v>702.26526267284316</c:v>
                </c:pt>
                <c:pt idx="87" formatCode="0.00">
                  <c:v>663.1667300296873</c:v>
                </c:pt>
                <c:pt idx="88" formatCode="0.00">
                  <c:v>655.40593080844053</c:v>
                </c:pt>
                <c:pt idx="89" formatCode="0.00">
                  <c:v>773.7543069702989</c:v>
                </c:pt>
                <c:pt idx="90" formatCode="0.00">
                  <c:v>762.56981852229706</c:v>
                </c:pt>
                <c:pt idx="91" formatCode="0.00">
                  <c:v>816.82156599412929</c:v>
                </c:pt>
                <c:pt idx="92" formatCode="0.00">
                  <c:v>824.30847223470505</c:v>
                </c:pt>
                <c:pt idx="93" formatCode="0.00">
                  <c:v>660.81693802409825</c:v>
                </c:pt>
                <c:pt idx="94" formatCode="0.00">
                  <c:v>689.90814394053348</c:v>
                </c:pt>
                <c:pt idx="95" formatCode="0.00">
                  <c:v>893.87415557280087</c:v>
                </c:pt>
                <c:pt idx="96" formatCode="0.00">
                  <c:v>918.85702688989113</c:v>
                </c:pt>
                <c:pt idx="97" formatCode="0.00">
                  <c:v>841.86442860324848</c:v>
                </c:pt>
                <c:pt idx="98" formatCode="0.00">
                  <c:v>753.63131420303353</c:v>
                </c:pt>
                <c:pt idx="99" formatCode="0.00">
                  <c:v>714.40073462568796</c:v>
                </c:pt>
                <c:pt idx="100" formatCode="0.00">
                  <c:v>706.51323612578722</c:v>
                </c:pt>
                <c:pt idx="101" formatCode="0.00">
                  <c:v>824.73998612107982</c:v>
                </c:pt>
                <c:pt idx="102" formatCode="0.00">
                  <c:v>813.43868901129963</c:v>
                </c:pt>
                <c:pt idx="103" formatCode="0.00">
                  <c:v>867.57820701358355</c:v>
                </c:pt>
                <c:pt idx="104" formatCode="0.00">
                  <c:v>874.95724048832358</c:v>
                </c:pt>
                <c:pt idx="105" formatCode="0.00">
                  <c:v>711.36198223048473</c:v>
                </c:pt>
                <c:pt idx="106" formatCode="0.00">
                  <c:v>740.3534181482346</c:v>
                </c:pt>
                <c:pt idx="107" formatCode="0.00">
                  <c:v>944.22343140387636</c:v>
                </c:pt>
                <c:pt idx="108" formatCode="0.00">
                  <c:v>969.11271131690228</c:v>
                </c:pt>
                <c:pt idx="109" formatCode="0.00">
                  <c:v>892.03119166355305</c:v>
                </c:pt>
                <c:pt idx="110" formatCode="0.00">
                  <c:v>803.71244288335947</c:v>
                </c:pt>
                <c:pt idx="111" formatCode="0.00">
                  <c:v>764.39937374226088</c:v>
                </c:pt>
                <c:pt idx="112" formatCode="0.00">
                  <c:v>756.43239654488252</c:v>
                </c:pt>
                <c:pt idx="113" formatCode="0.00">
                  <c:v>874.5825523820281</c:v>
                </c:pt>
                <c:pt idx="114" formatCode="0.00">
                  <c:v>863.20742640413039</c:v>
                </c:pt>
                <c:pt idx="115" formatCode="0.00">
                  <c:v>917.27576815817815</c:v>
                </c:pt>
                <c:pt idx="116" formatCode="0.00">
                  <c:v>924.58617145727021</c:v>
                </c:pt>
                <c:pt idx="117" formatCode="0.00">
                  <c:v>760.92472825365951</c:v>
                </c:pt>
                <c:pt idx="118" formatCode="0.00">
                  <c:v>789.85232893345335</c:v>
                </c:pt>
                <c:pt idx="119" formatCode="0.00">
                  <c:v>993.66076610467053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A-45B6-AB1E-5670E0F1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0168"/>
        <c:axId val="577272792"/>
      </c:lineChart>
      <c:catAx>
        <c:axId val="5772701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2792"/>
        <c:crosses val="autoZero"/>
        <c:auto val="1"/>
        <c:lblAlgn val="ctr"/>
        <c:lblOffset val="100"/>
        <c:noMultiLvlLbl val="0"/>
      </c:catAx>
      <c:valAx>
        <c:axId val="5772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Arabuatã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'UC1 - Arabuatã'!$A$2:$A$64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43948</c:v>
                </c:pt>
                <c:pt idx="3">
                  <c:v>43915</c:v>
                </c:pt>
                <c:pt idx="4">
                  <c:v>43882</c:v>
                </c:pt>
                <c:pt idx="5">
                  <c:v>43854</c:v>
                </c:pt>
                <c:pt idx="6">
                  <c:v>43825</c:v>
                </c:pt>
                <c:pt idx="7">
                  <c:v>43795</c:v>
                </c:pt>
                <c:pt idx="8">
                  <c:v>43763</c:v>
                </c:pt>
                <c:pt idx="9">
                  <c:v>43733</c:v>
                </c:pt>
                <c:pt idx="10">
                  <c:v>43703</c:v>
                </c:pt>
                <c:pt idx="11">
                  <c:v>43671</c:v>
                </c:pt>
                <c:pt idx="12">
                  <c:v>43641</c:v>
                </c:pt>
                <c:pt idx="13">
                  <c:v>43612</c:v>
                </c:pt>
                <c:pt idx="14">
                  <c:v>43581</c:v>
                </c:pt>
                <c:pt idx="15">
                  <c:v>43550</c:v>
                </c:pt>
                <c:pt idx="16">
                  <c:v>43521</c:v>
                </c:pt>
                <c:pt idx="17">
                  <c:v>43490</c:v>
                </c:pt>
                <c:pt idx="18">
                  <c:v>43460</c:v>
                </c:pt>
                <c:pt idx="19">
                  <c:v>43431</c:v>
                </c:pt>
                <c:pt idx="20">
                  <c:v>43399</c:v>
                </c:pt>
                <c:pt idx="21">
                  <c:v>43368</c:v>
                </c:pt>
                <c:pt idx="22">
                  <c:v>43336</c:v>
                </c:pt>
                <c:pt idx="23">
                  <c:v>43306</c:v>
                </c:pt>
                <c:pt idx="24">
                  <c:v>43246</c:v>
                </c:pt>
                <c:pt idx="25">
                  <c:v>43245</c:v>
                </c:pt>
                <c:pt idx="26">
                  <c:v>43215</c:v>
                </c:pt>
                <c:pt idx="27">
                  <c:v>43185</c:v>
                </c:pt>
                <c:pt idx="28">
                  <c:v>43155</c:v>
                </c:pt>
                <c:pt idx="29">
                  <c:v>43125</c:v>
                </c:pt>
                <c:pt idx="30">
                  <c:v>43095</c:v>
                </c:pt>
                <c:pt idx="31">
                  <c:v>43066</c:v>
                </c:pt>
                <c:pt idx="32">
                  <c:v>43034</c:v>
                </c:pt>
                <c:pt idx="33">
                  <c:v>43004</c:v>
                </c:pt>
                <c:pt idx="34">
                  <c:v>42971</c:v>
                </c:pt>
                <c:pt idx="35">
                  <c:v>42941</c:v>
                </c:pt>
                <c:pt idx="36">
                  <c:v>42913</c:v>
                </c:pt>
                <c:pt idx="37">
                  <c:v>42881</c:v>
                </c:pt>
                <c:pt idx="38">
                  <c:v>42851</c:v>
                </c:pt>
                <c:pt idx="39">
                  <c:v>42821</c:v>
                </c:pt>
                <c:pt idx="40">
                  <c:v>42788</c:v>
                </c:pt>
                <c:pt idx="41">
                  <c:v>42761</c:v>
                </c:pt>
                <c:pt idx="42">
                  <c:v>42731</c:v>
                </c:pt>
                <c:pt idx="43">
                  <c:v>42696</c:v>
                </c:pt>
                <c:pt idx="44">
                  <c:v>42668</c:v>
                </c:pt>
                <c:pt idx="45">
                  <c:v>42636</c:v>
                </c:pt>
                <c:pt idx="46">
                  <c:v>42607</c:v>
                </c:pt>
                <c:pt idx="47">
                  <c:v>42576</c:v>
                </c:pt>
                <c:pt idx="48">
                  <c:v>42545</c:v>
                </c:pt>
                <c:pt idx="49">
                  <c:v>42515</c:v>
                </c:pt>
                <c:pt idx="50">
                  <c:v>42485</c:v>
                </c:pt>
                <c:pt idx="51">
                  <c:v>42452</c:v>
                </c:pt>
                <c:pt idx="52">
                  <c:v>42423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42209</c:v>
                </c:pt>
                <c:pt idx="60">
                  <c:v>42180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'UC1 - Arabuatã'!$Q$2:$Q$64</c:f>
              <c:numCache>
                <c:formatCode>General</c:formatCode>
                <c:ptCount val="63"/>
                <c:pt idx="0">
                  <c:v>532</c:v>
                </c:pt>
                <c:pt idx="1">
                  <c:v>439</c:v>
                </c:pt>
                <c:pt idx="2">
                  <c:v>425</c:v>
                </c:pt>
                <c:pt idx="3">
                  <c:v>966</c:v>
                </c:pt>
                <c:pt idx="4">
                  <c:v>1056</c:v>
                </c:pt>
                <c:pt idx="5">
                  <c:v>860</c:v>
                </c:pt>
                <c:pt idx="6">
                  <c:v>805</c:v>
                </c:pt>
                <c:pt idx="7">
                  <c:v>844</c:v>
                </c:pt>
                <c:pt idx="8">
                  <c:v>756</c:v>
                </c:pt>
                <c:pt idx="9">
                  <c:v>936</c:v>
                </c:pt>
                <c:pt idx="10">
                  <c:v>1053</c:v>
                </c:pt>
                <c:pt idx="11">
                  <c:v>1641</c:v>
                </c:pt>
                <c:pt idx="12">
                  <c:v>752</c:v>
                </c:pt>
                <c:pt idx="13">
                  <c:v>594</c:v>
                </c:pt>
                <c:pt idx="14">
                  <c:v>906</c:v>
                </c:pt>
                <c:pt idx="15">
                  <c:v>998</c:v>
                </c:pt>
                <c:pt idx="16">
                  <c:v>983</c:v>
                </c:pt>
                <c:pt idx="17">
                  <c:v>1010</c:v>
                </c:pt>
                <c:pt idx="18">
                  <c:v>1052</c:v>
                </c:pt>
                <c:pt idx="19">
                  <c:v>1121</c:v>
                </c:pt>
                <c:pt idx="20">
                  <c:v>1072</c:v>
                </c:pt>
                <c:pt idx="21">
                  <c:v>1015</c:v>
                </c:pt>
                <c:pt idx="22">
                  <c:v>1172</c:v>
                </c:pt>
                <c:pt idx="23">
                  <c:v>1487</c:v>
                </c:pt>
                <c:pt idx="24">
                  <c:v>1550</c:v>
                </c:pt>
                <c:pt idx="25">
                  <c:v>1091</c:v>
                </c:pt>
                <c:pt idx="26">
                  <c:v>1235</c:v>
                </c:pt>
                <c:pt idx="27">
                  <c:v>1153</c:v>
                </c:pt>
                <c:pt idx="28">
                  <c:v>1096</c:v>
                </c:pt>
                <c:pt idx="29">
                  <c:v>1235</c:v>
                </c:pt>
                <c:pt idx="30">
                  <c:v>1150</c:v>
                </c:pt>
                <c:pt idx="31">
                  <c:v>1113</c:v>
                </c:pt>
                <c:pt idx="32">
                  <c:v>1014</c:v>
                </c:pt>
                <c:pt idx="33">
                  <c:v>1030</c:v>
                </c:pt>
                <c:pt idx="34">
                  <c:v>899</c:v>
                </c:pt>
                <c:pt idx="35">
                  <c:v>482</c:v>
                </c:pt>
                <c:pt idx="36">
                  <c:v>459</c:v>
                </c:pt>
                <c:pt idx="37">
                  <c:v>445</c:v>
                </c:pt>
                <c:pt idx="38">
                  <c:v>658</c:v>
                </c:pt>
                <c:pt idx="39">
                  <c:v>1023</c:v>
                </c:pt>
                <c:pt idx="40">
                  <c:v>1158</c:v>
                </c:pt>
                <c:pt idx="41">
                  <c:v>1214</c:v>
                </c:pt>
                <c:pt idx="42">
                  <c:v>1322</c:v>
                </c:pt>
                <c:pt idx="43">
                  <c:v>879</c:v>
                </c:pt>
                <c:pt idx="44">
                  <c:v>1019</c:v>
                </c:pt>
                <c:pt idx="45">
                  <c:v>952</c:v>
                </c:pt>
                <c:pt idx="46">
                  <c:v>983</c:v>
                </c:pt>
                <c:pt idx="47">
                  <c:v>1275</c:v>
                </c:pt>
                <c:pt idx="48">
                  <c:v>1276</c:v>
                </c:pt>
                <c:pt idx="49">
                  <c:v>1257</c:v>
                </c:pt>
                <c:pt idx="50">
                  <c:v>1267</c:v>
                </c:pt>
                <c:pt idx="51">
                  <c:v>1355</c:v>
                </c:pt>
                <c:pt idx="52">
                  <c:v>1391</c:v>
                </c:pt>
                <c:pt idx="53">
                  <c:v>1420</c:v>
                </c:pt>
                <c:pt idx="54">
                  <c:v>1201</c:v>
                </c:pt>
                <c:pt idx="55">
                  <c:v>1023</c:v>
                </c:pt>
                <c:pt idx="56">
                  <c:v>1001</c:v>
                </c:pt>
                <c:pt idx="57">
                  <c:v>1019</c:v>
                </c:pt>
                <c:pt idx="58">
                  <c:v>977</c:v>
                </c:pt>
                <c:pt idx="59">
                  <c:v>1090</c:v>
                </c:pt>
                <c:pt idx="60">
                  <c:v>985</c:v>
                </c:pt>
                <c:pt idx="61">
                  <c:v>652</c:v>
                </c:pt>
                <c:pt idx="62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C-4C9F-83C7-772783DF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37536"/>
        <c:axId val="377036880"/>
      </c:lineChart>
      <c:dateAx>
        <c:axId val="377037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036880"/>
        <c:crosses val="autoZero"/>
        <c:auto val="1"/>
        <c:lblOffset val="100"/>
        <c:baseTimeUnit val="days"/>
        <c:majorUnit val="1"/>
        <c:majorTimeUnit val="years"/>
      </c:dateAx>
      <c:valAx>
        <c:axId val="377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0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Canoas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'UC2 - Canoas'!$A$2:$A$41</c:f>
              <c:numCache>
                <c:formatCode>m/d/yyyy</c:formatCode>
                <c:ptCount val="40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43915</c:v>
                </c:pt>
                <c:pt idx="4">
                  <c:v>43882</c:v>
                </c:pt>
                <c:pt idx="5">
                  <c:v>43854</c:v>
                </c:pt>
                <c:pt idx="6">
                  <c:v>43825</c:v>
                </c:pt>
                <c:pt idx="7">
                  <c:v>43795</c:v>
                </c:pt>
                <c:pt idx="8">
                  <c:v>43763</c:v>
                </c:pt>
                <c:pt idx="9">
                  <c:v>43732</c:v>
                </c:pt>
                <c:pt idx="10">
                  <c:v>43700</c:v>
                </c:pt>
                <c:pt idx="11">
                  <c:v>43670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43550</c:v>
                </c:pt>
                <c:pt idx="16">
                  <c:v>43518</c:v>
                </c:pt>
                <c:pt idx="17">
                  <c:v>43490</c:v>
                </c:pt>
                <c:pt idx="18">
                  <c:v>43460</c:v>
                </c:pt>
                <c:pt idx="19">
                  <c:v>43430</c:v>
                </c:pt>
                <c:pt idx="20">
                  <c:v>43398</c:v>
                </c:pt>
                <c:pt idx="21">
                  <c:v>43368</c:v>
                </c:pt>
                <c:pt idx="22">
                  <c:v>43335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43215</c:v>
                </c:pt>
                <c:pt idx="27">
                  <c:v>43185</c:v>
                </c:pt>
                <c:pt idx="28">
                  <c:v>43153</c:v>
                </c:pt>
                <c:pt idx="29">
                  <c:v>43125</c:v>
                </c:pt>
                <c:pt idx="30">
                  <c:v>43095</c:v>
                </c:pt>
                <c:pt idx="31">
                  <c:v>43063</c:v>
                </c:pt>
                <c:pt idx="32">
                  <c:v>43034</c:v>
                </c:pt>
                <c:pt idx="33">
                  <c:v>43004</c:v>
                </c:pt>
                <c:pt idx="34">
                  <c:v>42972</c:v>
                </c:pt>
                <c:pt idx="35">
                  <c:v>42942</c:v>
                </c:pt>
                <c:pt idx="36">
                  <c:v>42911</c:v>
                </c:pt>
                <c:pt idx="37">
                  <c:v>42880</c:v>
                </c:pt>
                <c:pt idx="38">
                  <c:v>42851</c:v>
                </c:pt>
                <c:pt idx="39">
                  <c:v>42818</c:v>
                </c:pt>
              </c:numCache>
            </c:numRef>
          </c:cat>
          <c:val>
            <c:numRef>
              <c:f>'UC2 - Canoas'!$Q$2:$Q$41</c:f>
              <c:numCache>
                <c:formatCode>General</c:formatCode>
                <c:ptCount val="40"/>
                <c:pt idx="0">
                  <c:v>291</c:v>
                </c:pt>
                <c:pt idx="1">
                  <c:v>279</c:v>
                </c:pt>
                <c:pt idx="2">
                  <c:v>448</c:v>
                </c:pt>
                <c:pt idx="3">
                  <c:v>308</c:v>
                </c:pt>
                <c:pt idx="4">
                  <c:v>477</c:v>
                </c:pt>
                <c:pt idx="5">
                  <c:v>461</c:v>
                </c:pt>
                <c:pt idx="6">
                  <c:v>387</c:v>
                </c:pt>
                <c:pt idx="7">
                  <c:v>362</c:v>
                </c:pt>
                <c:pt idx="8">
                  <c:v>258</c:v>
                </c:pt>
                <c:pt idx="9">
                  <c:v>208</c:v>
                </c:pt>
                <c:pt idx="10">
                  <c:v>233</c:v>
                </c:pt>
                <c:pt idx="11">
                  <c:v>254</c:v>
                </c:pt>
                <c:pt idx="12">
                  <c:v>282</c:v>
                </c:pt>
                <c:pt idx="13">
                  <c:v>323</c:v>
                </c:pt>
                <c:pt idx="14">
                  <c:v>219</c:v>
                </c:pt>
                <c:pt idx="15">
                  <c:v>230</c:v>
                </c:pt>
                <c:pt idx="16">
                  <c:v>308</c:v>
                </c:pt>
                <c:pt idx="17">
                  <c:v>382</c:v>
                </c:pt>
                <c:pt idx="18">
                  <c:v>273</c:v>
                </c:pt>
                <c:pt idx="19">
                  <c:v>237</c:v>
                </c:pt>
                <c:pt idx="20">
                  <c:v>149</c:v>
                </c:pt>
                <c:pt idx="21">
                  <c:v>145</c:v>
                </c:pt>
                <c:pt idx="22">
                  <c:v>115</c:v>
                </c:pt>
                <c:pt idx="23">
                  <c:v>132</c:v>
                </c:pt>
                <c:pt idx="24">
                  <c:v>282</c:v>
                </c:pt>
                <c:pt idx="25">
                  <c:v>137</c:v>
                </c:pt>
                <c:pt idx="26">
                  <c:v>190</c:v>
                </c:pt>
                <c:pt idx="27">
                  <c:v>221</c:v>
                </c:pt>
                <c:pt idx="28">
                  <c:v>252</c:v>
                </c:pt>
                <c:pt idx="29">
                  <c:v>322</c:v>
                </c:pt>
                <c:pt idx="30">
                  <c:v>264</c:v>
                </c:pt>
                <c:pt idx="31">
                  <c:v>167</c:v>
                </c:pt>
                <c:pt idx="32">
                  <c:v>154</c:v>
                </c:pt>
                <c:pt idx="33">
                  <c:v>185</c:v>
                </c:pt>
                <c:pt idx="34">
                  <c:v>124</c:v>
                </c:pt>
                <c:pt idx="35">
                  <c:v>140</c:v>
                </c:pt>
                <c:pt idx="36">
                  <c:v>282</c:v>
                </c:pt>
                <c:pt idx="37">
                  <c:v>92</c:v>
                </c:pt>
                <c:pt idx="38">
                  <c:v>184</c:v>
                </c:pt>
                <c:pt idx="3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8-4040-8B7C-0FA7A6FC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28808"/>
        <c:axId val="524934384"/>
      </c:lineChart>
      <c:dateAx>
        <c:axId val="524928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934384"/>
        <c:crosses val="autoZero"/>
        <c:auto val="1"/>
        <c:lblOffset val="100"/>
        <c:baseTimeUnit val="months"/>
        <c:majorUnit val="7"/>
        <c:majorTimeUnit val="months"/>
      </c:dateAx>
      <c:valAx>
        <c:axId val="5249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9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Conceição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'UC3 - Conceição'!$A$2:$A$30</c:f>
              <c:numCache>
                <c:formatCode>m/d/yyyy</c:formatCode>
                <c:ptCount val="29"/>
                <c:pt idx="0">
                  <c:v>43987</c:v>
                </c:pt>
                <c:pt idx="1">
                  <c:v>43958</c:v>
                </c:pt>
                <c:pt idx="2">
                  <c:v>43927</c:v>
                </c:pt>
                <c:pt idx="3">
                  <c:v>43896</c:v>
                </c:pt>
                <c:pt idx="4">
                  <c:v>43867</c:v>
                </c:pt>
                <c:pt idx="5">
                  <c:v>43837</c:v>
                </c:pt>
                <c:pt idx="6">
                  <c:v>43805</c:v>
                </c:pt>
                <c:pt idx="7">
                  <c:v>43776</c:v>
                </c:pt>
                <c:pt idx="8">
                  <c:v>43746</c:v>
                </c:pt>
                <c:pt idx="9">
                  <c:v>43714</c:v>
                </c:pt>
                <c:pt idx="10">
                  <c:v>43684</c:v>
                </c:pt>
                <c:pt idx="11">
                  <c:v>43654</c:v>
                </c:pt>
                <c:pt idx="12">
                  <c:v>43622</c:v>
                </c:pt>
                <c:pt idx="13">
                  <c:v>43593</c:v>
                </c:pt>
                <c:pt idx="14">
                  <c:v>43563</c:v>
                </c:pt>
                <c:pt idx="15">
                  <c:v>43533</c:v>
                </c:pt>
                <c:pt idx="16">
                  <c:v>43503</c:v>
                </c:pt>
                <c:pt idx="17">
                  <c:v>43473</c:v>
                </c:pt>
                <c:pt idx="18">
                  <c:v>43440</c:v>
                </c:pt>
                <c:pt idx="19">
                  <c:v>43411</c:v>
                </c:pt>
                <c:pt idx="20">
                  <c:v>43382</c:v>
                </c:pt>
                <c:pt idx="21">
                  <c:v>43349</c:v>
                </c:pt>
                <c:pt idx="22">
                  <c:v>43319</c:v>
                </c:pt>
                <c:pt idx="23">
                  <c:v>43290</c:v>
                </c:pt>
                <c:pt idx="24">
                  <c:v>43258</c:v>
                </c:pt>
                <c:pt idx="25">
                  <c:v>43229</c:v>
                </c:pt>
                <c:pt idx="26">
                  <c:v>43199</c:v>
                </c:pt>
                <c:pt idx="27">
                  <c:v>43167</c:v>
                </c:pt>
                <c:pt idx="28">
                  <c:v>43138</c:v>
                </c:pt>
              </c:numCache>
            </c:numRef>
          </c:cat>
          <c:val>
            <c:numRef>
              <c:f>'UC3 - Conceição'!$Q$2:$Q$30</c:f>
              <c:numCache>
                <c:formatCode>General</c:formatCode>
                <c:ptCount val="29"/>
                <c:pt idx="0">
                  <c:v>102</c:v>
                </c:pt>
                <c:pt idx="1">
                  <c:v>131</c:v>
                </c:pt>
                <c:pt idx="2">
                  <c:v>193</c:v>
                </c:pt>
                <c:pt idx="3">
                  <c:v>193</c:v>
                </c:pt>
                <c:pt idx="4">
                  <c:v>263</c:v>
                </c:pt>
                <c:pt idx="5">
                  <c:v>289</c:v>
                </c:pt>
                <c:pt idx="6">
                  <c:v>268</c:v>
                </c:pt>
                <c:pt idx="7">
                  <c:v>185</c:v>
                </c:pt>
                <c:pt idx="8">
                  <c:v>206</c:v>
                </c:pt>
                <c:pt idx="9">
                  <c:v>119</c:v>
                </c:pt>
                <c:pt idx="10">
                  <c:v>135</c:v>
                </c:pt>
                <c:pt idx="11">
                  <c:v>155</c:v>
                </c:pt>
                <c:pt idx="12">
                  <c:v>155</c:v>
                </c:pt>
                <c:pt idx="13">
                  <c:v>137</c:v>
                </c:pt>
                <c:pt idx="14">
                  <c:v>138</c:v>
                </c:pt>
                <c:pt idx="15">
                  <c:v>222</c:v>
                </c:pt>
                <c:pt idx="16">
                  <c:v>213</c:v>
                </c:pt>
                <c:pt idx="17">
                  <c:v>174</c:v>
                </c:pt>
                <c:pt idx="18">
                  <c:v>323</c:v>
                </c:pt>
                <c:pt idx="19">
                  <c:v>238</c:v>
                </c:pt>
                <c:pt idx="20">
                  <c:v>256</c:v>
                </c:pt>
                <c:pt idx="21">
                  <c:v>257</c:v>
                </c:pt>
                <c:pt idx="22">
                  <c:v>266</c:v>
                </c:pt>
                <c:pt idx="23">
                  <c:v>218</c:v>
                </c:pt>
                <c:pt idx="24">
                  <c:v>451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6-485B-8FB8-CC98D12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91160"/>
        <c:axId val="503197064"/>
      </c:lineChart>
      <c:dateAx>
        <c:axId val="503191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197064"/>
        <c:crosses val="autoZero"/>
        <c:auto val="0"/>
        <c:lblOffset val="100"/>
        <c:baseTimeUnit val="months"/>
        <c:majorUnit val="5"/>
        <c:majorTimeUnit val="months"/>
      </c:dateAx>
      <c:valAx>
        <c:axId val="503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1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Correa</a:t>
            </a:r>
            <a:r>
              <a:rPr lang="en-US" baseline="0"/>
              <a:t> Lima - 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Energia Consumida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'UC4 - Correa Lima'!$A$2:$A$64</c:f>
              <c:numCache>
                <c:formatCode>m/d/yyyy</c:formatCode>
                <c:ptCount val="63"/>
                <c:pt idx="0">
                  <c:v>43997</c:v>
                </c:pt>
                <c:pt idx="1">
                  <c:v>43966</c:v>
                </c:pt>
                <c:pt idx="2">
                  <c:v>43936</c:v>
                </c:pt>
                <c:pt idx="3">
                  <c:v>43906</c:v>
                </c:pt>
                <c:pt idx="4">
                  <c:v>43874</c:v>
                </c:pt>
                <c:pt idx="5">
                  <c:v>43845</c:v>
                </c:pt>
                <c:pt idx="6">
                  <c:v>43815</c:v>
                </c:pt>
                <c:pt idx="7">
                  <c:v>43787</c:v>
                </c:pt>
                <c:pt idx="8">
                  <c:v>43754</c:v>
                </c:pt>
                <c:pt idx="9">
                  <c:v>43722</c:v>
                </c:pt>
                <c:pt idx="10">
                  <c:v>43692</c:v>
                </c:pt>
                <c:pt idx="11">
                  <c:v>43662</c:v>
                </c:pt>
                <c:pt idx="12">
                  <c:v>43630</c:v>
                </c:pt>
                <c:pt idx="13">
                  <c:v>43601</c:v>
                </c:pt>
                <c:pt idx="14">
                  <c:v>43571</c:v>
                </c:pt>
                <c:pt idx="15">
                  <c:v>43542</c:v>
                </c:pt>
                <c:pt idx="16">
                  <c:v>43510</c:v>
                </c:pt>
                <c:pt idx="17">
                  <c:v>43481</c:v>
                </c:pt>
                <c:pt idx="18">
                  <c:v>43448</c:v>
                </c:pt>
                <c:pt idx="19">
                  <c:v>43420</c:v>
                </c:pt>
                <c:pt idx="20">
                  <c:v>43390</c:v>
                </c:pt>
                <c:pt idx="21">
                  <c:v>43358</c:v>
                </c:pt>
                <c:pt idx="22">
                  <c:v>43327</c:v>
                </c:pt>
                <c:pt idx="23">
                  <c:v>43297</c:v>
                </c:pt>
                <c:pt idx="24">
                  <c:v>43266</c:v>
                </c:pt>
                <c:pt idx="25">
                  <c:v>43236</c:v>
                </c:pt>
                <c:pt idx="26">
                  <c:v>43206</c:v>
                </c:pt>
                <c:pt idx="27">
                  <c:v>43175</c:v>
                </c:pt>
                <c:pt idx="28">
                  <c:v>43147</c:v>
                </c:pt>
                <c:pt idx="29">
                  <c:v>43116</c:v>
                </c:pt>
                <c:pt idx="30">
                  <c:v>43084</c:v>
                </c:pt>
                <c:pt idx="31">
                  <c:v>43055</c:v>
                </c:pt>
                <c:pt idx="32">
                  <c:v>43025</c:v>
                </c:pt>
                <c:pt idx="33">
                  <c:v>42993</c:v>
                </c:pt>
                <c:pt idx="34">
                  <c:v>42962</c:v>
                </c:pt>
                <c:pt idx="35">
                  <c:v>42933</c:v>
                </c:pt>
                <c:pt idx="36">
                  <c:v>42902</c:v>
                </c:pt>
                <c:pt idx="37">
                  <c:v>42872</c:v>
                </c:pt>
                <c:pt idx="38">
                  <c:v>42842</c:v>
                </c:pt>
                <c:pt idx="39">
                  <c:v>42810</c:v>
                </c:pt>
                <c:pt idx="40">
                  <c:v>42780</c:v>
                </c:pt>
                <c:pt idx="41">
                  <c:v>42752</c:v>
                </c:pt>
                <c:pt idx="42">
                  <c:v>42721</c:v>
                </c:pt>
                <c:pt idx="43">
                  <c:v>42685</c:v>
                </c:pt>
                <c:pt idx="44">
                  <c:v>42657</c:v>
                </c:pt>
                <c:pt idx="45">
                  <c:v>42627</c:v>
                </c:pt>
                <c:pt idx="46">
                  <c:v>42598</c:v>
                </c:pt>
                <c:pt idx="47">
                  <c:v>42566</c:v>
                </c:pt>
                <c:pt idx="48">
                  <c:v>42536</c:v>
                </c:pt>
                <c:pt idx="49">
                  <c:v>42506</c:v>
                </c:pt>
                <c:pt idx="50">
                  <c:v>42474</c:v>
                </c:pt>
                <c:pt idx="51">
                  <c:v>42444</c:v>
                </c:pt>
                <c:pt idx="52">
                  <c:v>42415</c:v>
                </c:pt>
                <c:pt idx="53">
                  <c:v>42384</c:v>
                </c:pt>
                <c:pt idx="54">
                  <c:v>42352</c:v>
                </c:pt>
                <c:pt idx="55">
                  <c:v>42324</c:v>
                </c:pt>
                <c:pt idx="56">
                  <c:v>42293</c:v>
                </c:pt>
                <c:pt idx="57">
                  <c:v>42262</c:v>
                </c:pt>
                <c:pt idx="58">
                  <c:v>42230</c:v>
                </c:pt>
                <c:pt idx="59">
                  <c:v>42200</c:v>
                </c:pt>
                <c:pt idx="60">
                  <c:v>42171</c:v>
                </c:pt>
                <c:pt idx="61">
                  <c:v>42139</c:v>
                </c:pt>
                <c:pt idx="62">
                  <c:v>42108</c:v>
                </c:pt>
              </c:numCache>
            </c:numRef>
          </c:cat>
          <c:val>
            <c:numRef>
              <c:f>'UC4 - Correa Lima'!$Q$2:$Q$64</c:f>
              <c:numCache>
                <c:formatCode>General</c:formatCode>
                <c:ptCount val="63"/>
                <c:pt idx="0">
                  <c:v>516</c:v>
                </c:pt>
                <c:pt idx="1">
                  <c:v>396</c:v>
                </c:pt>
                <c:pt idx="2">
                  <c:v>378</c:v>
                </c:pt>
                <c:pt idx="3">
                  <c:v>403</c:v>
                </c:pt>
                <c:pt idx="4">
                  <c:v>367</c:v>
                </c:pt>
                <c:pt idx="5">
                  <c:v>230</c:v>
                </c:pt>
                <c:pt idx="6">
                  <c:v>337</c:v>
                </c:pt>
                <c:pt idx="7">
                  <c:v>437</c:v>
                </c:pt>
                <c:pt idx="8">
                  <c:v>612</c:v>
                </c:pt>
                <c:pt idx="9">
                  <c:v>398</c:v>
                </c:pt>
                <c:pt idx="10">
                  <c:v>431</c:v>
                </c:pt>
                <c:pt idx="11">
                  <c:v>419</c:v>
                </c:pt>
                <c:pt idx="12">
                  <c:v>267</c:v>
                </c:pt>
                <c:pt idx="13">
                  <c:v>266</c:v>
                </c:pt>
                <c:pt idx="14">
                  <c:v>132</c:v>
                </c:pt>
                <c:pt idx="15">
                  <c:v>360</c:v>
                </c:pt>
                <c:pt idx="16">
                  <c:v>195</c:v>
                </c:pt>
                <c:pt idx="17">
                  <c:v>226</c:v>
                </c:pt>
                <c:pt idx="18">
                  <c:v>145</c:v>
                </c:pt>
                <c:pt idx="19">
                  <c:v>173</c:v>
                </c:pt>
                <c:pt idx="20">
                  <c:v>261</c:v>
                </c:pt>
                <c:pt idx="21">
                  <c:v>469</c:v>
                </c:pt>
                <c:pt idx="22">
                  <c:v>382</c:v>
                </c:pt>
                <c:pt idx="23">
                  <c:v>485</c:v>
                </c:pt>
                <c:pt idx="24">
                  <c:v>363</c:v>
                </c:pt>
                <c:pt idx="25">
                  <c:v>273</c:v>
                </c:pt>
                <c:pt idx="26">
                  <c:v>258</c:v>
                </c:pt>
                <c:pt idx="27">
                  <c:v>220</c:v>
                </c:pt>
                <c:pt idx="28">
                  <c:v>208</c:v>
                </c:pt>
                <c:pt idx="29">
                  <c:v>350</c:v>
                </c:pt>
                <c:pt idx="30">
                  <c:v>137</c:v>
                </c:pt>
                <c:pt idx="31">
                  <c:v>211</c:v>
                </c:pt>
                <c:pt idx="32">
                  <c:v>277</c:v>
                </c:pt>
                <c:pt idx="33">
                  <c:v>297</c:v>
                </c:pt>
                <c:pt idx="34">
                  <c:v>363</c:v>
                </c:pt>
                <c:pt idx="35">
                  <c:v>370</c:v>
                </c:pt>
                <c:pt idx="36">
                  <c:v>362</c:v>
                </c:pt>
                <c:pt idx="37">
                  <c:v>296</c:v>
                </c:pt>
                <c:pt idx="38">
                  <c:v>254</c:v>
                </c:pt>
                <c:pt idx="39">
                  <c:v>223</c:v>
                </c:pt>
                <c:pt idx="40">
                  <c:v>216</c:v>
                </c:pt>
                <c:pt idx="41">
                  <c:v>228</c:v>
                </c:pt>
                <c:pt idx="42">
                  <c:v>253</c:v>
                </c:pt>
                <c:pt idx="43">
                  <c:v>243</c:v>
                </c:pt>
                <c:pt idx="44">
                  <c:v>350</c:v>
                </c:pt>
                <c:pt idx="45">
                  <c:v>381</c:v>
                </c:pt>
                <c:pt idx="46">
                  <c:v>448</c:v>
                </c:pt>
                <c:pt idx="47">
                  <c:v>430</c:v>
                </c:pt>
                <c:pt idx="48">
                  <c:v>475</c:v>
                </c:pt>
                <c:pt idx="49">
                  <c:v>348</c:v>
                </c:pt>
                <c:pt idx="50">
                  <c:v>197</c:v>
                </c:pt>
                <c:pt idx="51">
                  <c:v>221</c:v>
                </c:pt>
                <c:pt idx="52">
                  <c:v>199</c:v>
                </c:pt>
                <c:pt idx="53">
                  <c:v>227</c:v>
                </c:pt>
                <c:pt idx="54">
                  <c:v>163</c:v>
                </c:pt>
                <c:pt idx="55">
                  <c:v>246</c:v>
                </c:pt>
                <c:pt idx="56">
                  <c:v>461</c:v>
                </c:pt>
                <c:pt idx="57">
                  <c:v>404</c:v>
                </c:pt>
                <c:pt idx="58">
                  <c:v>428</c:v>
                </c:pt>
                <c:pt idx="59">
                  <c:v>544</c:v>
                </c:pt>
                <c:pt idx="60">
                  <c:v>454</c:v>
                </c:pt>
                <c:pt idx="61">
                  <c:v>406</c:v>
                </c:pt>
                <c:pt idx="6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B04-B54B-77077F32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26600"/>
        <c:axId val="377012440"/>
      </c:lineChart>
      <c:dateAx>
        <c:axId val="376926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012440"/>
        <c:crosses val="autoZero"/>
        <c:auto val="1"/>
        <c:lblOffset val="100"/>
        <c:baseTimeUnit val="months"/>
        <c:majorUnit val="1"/>
        <c:majorTimeUnit val="years"/>
      </c:dateAx>
      <c:valAx>
        <c:axId val="3770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Sarmento</a:t>
            </a:r>
            <a:r>
              <a:rPr lang="fr-FR" baseline="0"/>
              <a:t> Leite - Demanda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 Contratada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Leite'!$I$2:$I$64</c:f>
              <c:numCache>
                <c:formatCode>General</c:formatCode>
                <c:ptCount val="6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570</c:v>
                </c:pt>
                <c:pt idx="17">
                  <c:v>570</c:v>
                </c:pt>
                <c:pt idx="18">
                  <c:v>570</c:v>
                </c:pt>
                <c:pt idx="19">
                  <c:v>570</c:v>
                </c:pt>
                <c:pt idx="20">
                  <c:v>570</c:v>
                </c:pt>
                <c:pt idx="21">
                  <c:v>570</c:v>
                </c:pt>
                <c:pt idx="22">
                  <c:v>570</c:v>
                </c:pt>
                <c:pt idx="23">
                  <c:v>570</c:v>
                </c:pt>
                <c:pt idx="24">
                  <c:v>570</c:v>
                </c:pt>
                <c:pt idx="25">
                  <c:v>570</c:v>
                </c:pt>
                <c:pt idx="26">
                  <c:v>570</c:v>
                </c:pt>
                <c:pt idx="27">
                  <c:v>570</c:v>
                </c:pt>
                <c:pt idx="28">
                  <c:v>570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570</c:v>
                </c:pt>
                <c:pt idx="44">
                  <c:v>570</c:v>
                </c:pt>
                <c:pt idx="45">
                  <c:v>570</c:v>
                </c:pt>
                <c:pt idx="46">
                  <c:v>570</c:v>
                </c:pt>
                <c:pt idx="47">
                  <c:v>570</c:v>
                </c:pt>
                <c:pt idx="48">
                  <c:v>570</c:v>
                </c:pt>
                <c:pt idx="49">
                  <c:v>570</c:v>
                </c:pt>
                <c:pt idx="50">
                  <c:v>570</c:v>
                </c:pt>
                <c:pt idx="51">
                  <c:v>570</c:v>
                </c:pt>
                <c:pt idx="52">
                  <c:v>570</c:v>
                </c:pt>
                <c:pt idx="53">
                  <c:v>570</c:v>
                </c:pt>
                <c:pt idx="54">
                  <c:v>570</c:v>
                </c:pt>
                <c:pt idx="55">
                  <c:v>570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570</c:v>
                </c:pt>
                <c:pt idx="61">
                  <c:v>570</c:v>
                </c:pt>
                <c:pt idx="62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4356-B92C-F86D3F010815}"/>
            </c:ext>
          </c:extLst>
        </c:ser>
        <c:ser>
          <c:idx val="1"/>
          <c:order val="1"/>
          <c:tx>
            <c:v>Demanda Registrada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Leite'!$J$2:$J$64</c:f>
              <c:numCache>
                <c:formatCode>General</c:formatCode>
                <c:ptCount val="63"/>
                <c:pt idx="0">
                  <c:v>165.12</c:v>
                </c:pt>
                <c:pt idx="1">
                  <c:v>172.8</c:v>
                </c:pt>
                <c:pt idx="2">
                  <c:v>238.08</c:v>
                </c:pt>
                <c:pt idx="3">
                  <c:v>610.55999999999995</c:v>
                </c:pt>
                <c:pt idx="4">
                  <c:v>518.4</c:v>
                </c:pt>
                <c:pt idx="5">
                  <c:v>445.44</c:v>
                </c:pt>
                <c:pt idx="6">
                  <c:v>591.36</c:v>
                </c:pt>
                <c:pt idx="7">
                  <c:v>587.52</c:v>
                </c:pt>
                <c:pt idx="8">
                  <c:v>491.52</c:v>
                </c:pt>
                <c:pt idx="9">
                  <c:v>364.8</c:v>
                </c:pt>
                <c:pt idx="10">
                  <c:v>307.2</c:v>
                </c:pt>
                <c:pt idx="11">
                  <c:v>337.92</c:v>
                </c:pt>
                <c:pt idx="12">
                  <c:v>410.88</c:v>
                </c:pt>
                <c:pt idx="13">
                  <c:v>437.76</c:v>
                </c:pt>
                <c:pt idx="14">
                  <c:v>606.72</c:v>
                </c:pt>
                <c:pt idx="15">
                  <c:v>522.24</c:v>
                </c:pt>
                <c:pt idx="16">
                  <c:v>441.6</c:v>
                </c:pt>
                <c:pt idx="17">
                  <c:v>349.44</c:v>
                </c:pt>
                <c:pt idx="18">
                  <c:v>341.76</c:v>
                </c:pt>
                <c:pt idx="19">
                  <c:v>0</c:v>
                </c:pt>
                <c:pt idx="20">
                  <c:v>450.05</c:v>
                </c:pt>
                <c:pt idx="21">
                  <c:v>0</c:v>
                </c:pt>
                <c:pt idx="22">
                  <c:v>314.88</c:v>
                </c:pt>
                <c:pt idx="23">
                  <c:v>322.56</c:v>
                </c:pt>
                <c:pt idx="24">
                  <c:v>337.92</c:v>
                </c:pt>
                <c:pt idx="25">
                  <c:v>543.74</c:v>
                </c:pt>
                <c:pt idx="26">
                  <c:v>606.72</c:v>
                </c:pt>
                <c:pt idx="27">
                  <c:v>519.16999999999996</c:v>
                </c:pt>
                <c:pt idx="28">
                  <c:v>321.02</c:v>
                </c:pt>
                <c:pt idx="29">
                  <c:v>322.56</c:v>
                </c:pt>
                <c:pt idx="30">
                  <c:v>511.49</c:v>
                </c:pt>
                <c:pt idx="31">
                  <c:v>448.51</c:v>
                </c:pt>
                <c:pt idx="32">
                  <c:v>450.05</c:v>
                </c:pt>
                <c:pt idx="33">
                  <c:v>494.59</c:v>
                </c:pt>
                <c:pt idx="34">
                  <c:v>334.85</c:v>
                </c:pt>
                <c:pt idx="35">
                  <c:v>319.49</c:v>
                </c:pt>
                <c:pt idx="36">
                  <c:v>414.72</c:v>
                </c:pt>
                <c:pt idx="37">
                  <c:v>411.65</c:v>
                </c:pt>
                <c:pt idx="38">
                  <c:v>473.09</c:v>
                </c:pt>
                <c:pt idx="39">
                  <c:v>549.89</c:v>
                </c:pt>
                <c:pt idx="40">
                  <c:v>274.94</c:v>
                </c:pt>
                <c:pt idx="41">
                  <c:v>276.48</c:v>
                </c:pt>
                <c:pt idx="42">
                  <c:v>445.44</c:v>
                </c:pt>
                <c:pt idx="43">
                  <c:v>452</c:v>
                </c:pt>
                <c:pt idx="44">
                  <c:v>376</c:v>
                </c:pt>
                <c:pt idx="45">
                  <c:v>343</c:v>
                </c:pt>
                <c:pt idx="46">
                  <c:v>281</c:v>
                </c:pt>
                <c:pt idx="47">
                  <c:v>310</c:v>
                </c:pt>
                <c:pt idx="48">
                  <c:v>318</c:v>
                </c:pt>
                <c:pt idx="49">
                  <c:v>389</c:v>
                </c:pt>
                <c:pt idx="50">
                  <c:v>504</c:v>
                </c:pt>
                <c:pt idx="51">
                  <c:v>444</c:v>
                </c:pt>
                <c:pt idx="52">
                  <c:v>316</c:v>
                </c:pt>
                <c:pt idx="53">
                  <c:v>244</c:v>
                </c:pt>
                <c:pt idx="54">
                  <c:v>389</c:v>
                </c:pt>
                <c:pt idx="55">
                  <c:v>435</c:v>
                </c:pt>
                <c:pt idx="56">
                  <c:v>352</c:v>
                </c:pt>
                <c:pt idx="57">
                  <c:v>378</c:v>
                </c:pt>
                <c:pt idx="58">
                  <c:v>470</c:v>
                </c:pt>
                <c:pt idx="59">
                  <c:v>326</c:v>
                </c:pt>
                <c:pt idx="60">
                  <c:v>416</c:v>
                </c:pt>
                <c:pt idx="61">
                  <c:v>416</c:v>
                </c:pt>
                <c:pt idx="62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4356-B92C-F86D3F010815}"/>
            </c:ext>
          </c:extLst>
        </c:ser>
        <c:ser>
          <c:idx val="2"/>
          <c:order val="2"/>
          <c:tx>
            <c:v>Demanda Registrada FP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'UC5 - Sarmento Leite'!$A$2:$A$64</c:f>
              <c:numCache>
                <c:formatCode>m/d/yyyy</c:formatCode>
                <c:ptCount val="63"/>
                <c:pt idx="0">
                  <c:v>44006</c:v>
                </c:pt>
                <c:pt idx="1">
                  <c:v>43977</c:v>
                </c:pt>
                <c:pt idx="2">
                  <c:v>43945</c:v>
                </c:pt>
                <c:pt idx="3">
                  <c:v>43914</c:v>
                </c:pt>
                <c:pt idx="4">
                  <c:v>43882</c:v>
                </c:pt>
                <c:pt idx="5">
                  <c:v>43852</c:v>
                </c:pt>
                <c:pt idx="6">
                  <c:v>43819</c:v>
                </c:pt>
                <c:pt idx="7">
                  <c:v>43791</c:v>
                </c:pt>
                <c:pt idx="8">
                  <c:v>43761</c:v>
                </c:pt>
                <c:pt idx="9">
                  <c:v>43733</c:v>
                </c:pt>
                <c:pt idx="10">
                  <c:v>43700</c:v>
                </c:pt>
                <c:pt idx="11">
                  <c:v>43669</c:v>
                </c:pt>
                <c:pt idx="12">
                  <c:v>43641</c:v>
                </c:pt>
                <c:pt idx="13">
                  <c:v>43609</c:v>
                </c:pt>
                <c:pt idx="14">
                  <c:v>43579</c:v>
                </c:pt>
                <c:pt idx="15">
                  <c:v>43551</c:v>
                </c:pt>
                <c:pt idx="16">
                  <c:v>43521</c:v>
                </c:pt>
                <c:pt idx="17">
                  <c:v>43488</c:v>
                </c:pt>
                <c:pt idx="18">
                  <c:v>43460</c:v>
                </c:pt>
                <c:pt idx="19">
                  <c:v>43427</c:v>
                </c:pt>
                <c:pt idx="20">
                  <c:v>43396</c:v>
                </c:pt>
                <c:pt idx="21">
                  <c:v>43367</c:v>
                </c:pt>
                <c:pt idx="22">
                  <c:v>43336</c:v>
                </c:pt>
                <c:pt idx="23">
                  <c:v>43305</c:v>
                </c:pt>
                <c:pt idx="24">
                  <c:v>43276</c:v>
                </c:pt>
                <c:pt idx="25">
                  <c:v>43244</c:v>
                </c:pt>
                <c:pt idx="26">
                  <c:v>43214</c:v>
                </c:pt>
                <c:pt idx="27">
                  <c:v>43182</c:v>
                </c:pt>
                <c:pt idx="28">
                  <c:v>43153</c:v>
                </c:pt>
                <c:pt idx="29">
                  <c:v>43124</c:v>
                </c:pt>
                <c:pt idx="30">
                  <c:v>43091</c:v>
                </c:pt>
                <c:pt idx="31">
                  <c:v>43063</c:v>
                </c:pt>
                <c:pt idx="32">
                  <c:v>43033</c:v>
                </c:pt>
                <c:pt idx="33">
                  <c:v>43003</c:v>
                </c:pt>
                <c:pt idx="34">
                  <c:v>42970</c:v>
                </c:pt>
                <c:pt idx="35">
                  <c:v>42941</c:v>
                </c:pt>
                <c:pt idx="36">
                  <c:v>42912</c:v>
                </c:pt>
                <c:pt idx="37">
                  <c:v>42879</c:v>
                </c:pt>
                <c:pt idx="38">
                  <c:v>42850</c:v>
                </c:pt>
                <c:pt idx="39">
                  <c:v>42817</c:v>
                </c:pt>
                <c:pt idx="40">
                  <c:v>42787</c:v>
                </c:pt>
                <c:pt idx="41">
                  <c:v>42759</c:v>
                </c:pt>
                <c:pt idx="42">
                  <c:v>42727</c:v>
                </c:pt>
                <c:pt idx="43">
                  <c:v>42695</c:v>
                </c:pt>
                <c:pt idx="44">
                  <c:v>42667</c:v>
                </c:pt>
                <c:pt idx="45">
                  <c:v>42636</c:v>
                </c:pt>
                <c:pt idx="46">
                  <c:v>42605</c:v>
                </c:pt>
                <c:pt idx="47">
                  <c:v>42576</c:v>
                </c:pt>
                <c:pt idx="48">
                  <c:v>42544</c:v>
                </c:pt>
                <c:pt idx="49">
                  <c:v>42514</c:v>
                </c:pt>
                <c:pt idx="50">
                  <c:v>42485</c:v>
                </c:pt>
                <c:pt idx="51">
                  <c:v>42452</c:v>
                </c:pt>
                <c:pt idx="52">
                  <c:v>42424</c:v>
                </c:pt>
                <c:pt idx="53">
                  <c:v>42394</c:v>
                </c:pt>
                <c:pt idx="54">
                  <c:v>42361</c:v>
                </c:pt>
                <c:pt idx="55">
                  <c:v>42332</c:v>
                </c:pt>
                <c:pt idx="56">
                  <c:v>42303</c:v>
                </c:pt>
                <c:pt idx="57">
                  <c:v>42271</c:v>
                </c:pt>
                <c:pt idx="58">
                  <c:v>42241</c:v>
                </c:pt>
                <c:pt idx="59">
                  <c:v>42208</c:v>
                </c:pt>
                <c:pt idx="60">
                  <c:v>42179</c:v>
                </c:pt>
                <c:pt idx="61">
                  <c:v>42149</c:v>
                </c:pt>
                <c:pt idx="62">
                  <c:v>42118</c:v>
                </c:pt>
              </c:numCache>
            </c:numRef>
          </c:cat>
          <c:val>
            <c:numRef>
              <c:f>'UC5 - Sarmento Leite'!$K$2:$K$64</c:f>
              <c:numCache>
                <c:formatCode>General</c:formatCode>
                <c:ptCount val="63"/>
                <c:pt idx="0">
                  <c:v>207.36</c:v>
                </c:pt>
                <c:pt idx="1">
                  <c:v>226.56</c:v>
                </c:pt>
                <c:pt idx="2">
                  <c:v>288</c:v>
                </c:pt>
                <c:pt idx="3">
                  <c:v>902.4</c:v>
                </c:pt>
                <c:pt idx="4">
                  <c:v>875.52</c:v>
                </c:pt>
                <c:pt idx="5">
                  <c:v>710.4</c:v>
                </c:pt>
                <c:pt idx="6">
                  <c:v>860.16</c:v>
                </c:pt>
                <c:pt idx="7">
                  <c:v>794.88</c:v>
                </c:pt>
                <c:pt idx="8">
                  <c:v>741.12</c:v>
                </c:pt>
                <c:pt idx="9">
                  <c:v>480</c:v>
                </c:pt>
                <c:pt idx="10">
                  <c:v>387.84</c:v>
                </c:pt>
                <c:pt idx="11">
                  <c:v>491.52</c:v>
                </c:pt>
                <c:pt idx="12">
                  <c:v>503.04</c:v>
                </c:pt>
                <c:pt idx="13">
                  <c:v>579.84</c:v>
                </c:pt>
                <c:pt idx="14">
                  <c:v>856.32</c:v>
                </c:pt>
                <c:pt idx="15">
                  <c:v>810.24</c:v>
                </c:pt>
                <c:pt idx="16">
                  <c:v>929.28</c:v>
                </c:pt>
                <c:pt idx="17">
                  <c:v>741.12</c:v>
                </c:pt>
                <c:pt idx="18">
                  <c:v>510.72</c:v>
                </c:pt>
                <c:pt idx="19">
                  <c:v>0</c:v>
                </c:pt>
                <c:pt idx="20">
                  <c:v>615.94000000000005</c:v>
                </c:pt>
                <c:pt idx="21">
                  <c:v>0</c:v>
                </c:pt>
                <c:pt idx="22">
                  <c:v>374.78</c:v>
                </c:pt>
                <c:pt idx="23">
                  <c:v>526.85</c:v>
                </c:pt>
                <c:pt idx="24">
                  <c:v>420.86</c:v>
                </c:pt>
                <c:pt idx="25">
                  <c:v>709.63</c:v>
                </c:pt>
                <c:pt idx="26">
                  <c:v>787.97</c:v>
                </c:pt>
                <c:pt idx="27">
                  <c:v>797.18</c:v>
                </c:pt>
                <c:pt idx="28">
                  <c:v>665.09</c:v>
                </c:pt>
                <c:pt idx="29">
                  <c:v>700.42</c:v>
                </c:pt>
                <c:pt idx="30">
                  <c:v>717.31</c:v>
                </c:pt>
                <c:pt idx="31">
                  <c:v>645.12</c:v>
                </c:pt>
                <c:pt idx="32">
                  <c:v>582.14</c:v>
                </c:pt>
                <c:pt idx="33">
                  <c:v>688.13</c:v>
                </c:pt>
                <c:pt idx="34">
                  <c:v>448.51</c:v>
                </c:pt>
                <c:pt idx="35">
                  <c:v>436.22</c:v>
                </c:pt>
                <c:pt idx="36">
                  <c:v>557.57000000000005</c:v>
                </c:pt>
                <c:pt idx="37">
                  <c:v>614.4</c:v>
                </c:pt>
                <c:pt idx="38">
                  <c:v>741.89</c:v>
                </c:pt>
                <c:pt idx="39">
                  <c:v>929.28</c:v>
                </c:pt>
                <c:pt idx="40">
                  <c:v>628.22</c:v>
                </c:pt>
                <c:pt idx="41">
                  <c:v>646.66</c:v>
                </c:pt>
                <c:pt idx="42">
                  <c:v>640.51</c:v>
                </c:pt>
                <c:pt idx="43">
                  <c:v>662</c:v>
                </c:pt>
                <c:pt idx="44">
                  <c:v>485</c:v>
                </c:pt>
                <c:pt idx="45">
                  <c:v>459</c:v>
                </c:pt>
                <c:pt idx="46">
                  <c:v>366</c:v>
                </c:pt>
                <c:pt idx="47">
                  <c:v>358</c:v>
                </c:pt>
                <c:pt idx="48">
                  <c:v>364</c:v>
                </c:pt>
                <c:pt idx="49">
                  <c:v>531</c:v>
                </c:pt>
                <c:pt idx="50">
                  <c:v>745</c:v>
                </c:pt>
                <c:pt idx="51">
                  <c:v>671</c:v>
                </c:pt>
                <c:pt idx="52">
                  <c:v>631</c:v>
                </c:pt>
                <c:pt idx="53">
                  <c:v>585</c:v>
                </c:pt>
                <c:pt idx="54">
                  <c:v>621</c:v>
                </c:pt>
                <c:pt idx="55">
                  <c:v>628</c:v>
                </c:pt>
                <c:pt idx="56">
                  <c:v>436</c:v>
                </c:pt>
                <c:pt idx="57">
                  <c:v>498</c:v>
                </c:pt>
                <c:pt idx="58">
                  <c:v>616</c:v>
                </c:pt>
                <c:pt idx="59">
                  <c:v>373</c:v>
                </c:pt>
                <c:pt idx="60">
                  <c:v>548</c:v>
                </c:pt>
                <c:pt idx="61">
                  <c:v>554</c:v>
                </c:pt>
                <c:pt idx="62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4356-B92C-F86D3F01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24088"/>
        <c:axId val="537725400"/>
      </c:lineChart>
      <c:dateAx>
        <c:axId val="537724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5400"/>
        <c:crosses val="autoZero"/>
        <c:auto val="0"/>
        <c:lblOffset val="100"/>
        <c:baseTimeUnit val="months"/>
        <c:majorUnit val="1"/>
        <c:majorTimeUnit val="years"/>
      </c:dateAx>
      <c:valAx>
        <c:axId val="5377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0</xdr:row>
      <xdr:rowOff>133350</xdr:rowOff>
    </xdr:from>
    <xdr:to>
      <xdr:col>14</xdr:col>
      <xdr:colOff>195262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A3C780-260A-4DE8-A3A4-AC57FDCC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555095</xdr:colOff>
      <xdr:row>0</xdr:row>
      <xdr:rowOff>162983</xdr:rowOff>
    </xdr:from>
    <xdr:to>
      <xdr:col>14</xdr:col>
      <xdr:colOff>502178</xdr:colOff>
      <xdr:row>17</xdr:row>
      <xdr:rowOff>21166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D597E-C448-4AD0-824D-5D45BF9D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0</xdr:rowOff>
    </xdr:from>
    <xdr:to>
      <xdr:col>14</xdr:col>
      <xdr:colOff>214312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F4EA3F-D3DE-41C9-A123-A0376856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0</xdr:row>
      <xdr:rowOff>76200</xdr:rowOff>
    </xdr:from>
    <xdr:to>
      <xdr:col>14</xdr:col>
      <xdr:colOff>319087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814B5-A27A-4A87-BA2E-0F4CEAF4C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484187</xdr:colOff>
      <xdr:row>6</xdr:row>
      <xdr:rowOff>104774</xdr:rowOff>
    </xdr:from>
    <xdr:to>
      <xdr:col>10</xdr:col>
      <xdr:colOff>168275</xdr:colOff>
      <xdr:row>23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6DB22-F18D-4902-83B4-EBB8C9ED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396874</xdr:colOff>
      <xdr:row>6</xdr:row>
      <xdr:rowOff>85724</xdr:rowOff>
    </xdr:from>
    <xdr:to>
      <xdr:col>19</xdr:col>
      <xdr:colOff>536574</xdr:colOff>
      <xdr:row>23</xdr:row>
      <xdr:rowOff>17144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41DB7B-8F5F-4D37-A473-E6CFB3A8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215900</xdr:colOff>
      <xdr:row>6</xdr:row>
      <xdr:rowOff>85726</xdr:rowOff>
    </xdr:from>
    <xdr:to>
      <xdr:col>28</xdr:col>
      <xdr:colOff>244475</xdr:colOff>
      <xdr:row>23</xdr:row>
      <xdr:rowOff>35211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35E3EB-D400-4867-AF4F-F1891459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34924</xdr:colOff>
      <xdr:row>23</xdr:row>
      <xdr:rowOff>180974</xdr:rowOff>
    </xdr:from>
    <xdr:to>
      <xdr:col>10</xdr:col>
      <xdr:colOff>155574</xdr:colOff>
      <xdr:row>39</xdr:row>
      <xdr:rowOff>177799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075EC7-2F7B-4E73-868B-B3D2CCC5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479425</xdr:colOff>
      <xdr:row>23</xdr:row>
      <xdr:rowOff>133350</xdr:rowOff>
    </xdr:from>
    <xdr:to>
      <xdr:col>19</xdr:col>
      <xdr:colOff>488950</xdr:colOff>
      <xdr:row>39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9BA2F8-2D96-44C9-9F71-08FEC1A0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225425</xdr:colOff>
      <xdr:row>23</xdr:row>
      <xdr:rowOff>104775</xdr:rowOff>
    </xdr:from>
    <xdr:to>
      <xdr:col>28</xdr:col>
      <xdr:colOff>276225</xdr:colOff>
      <xdr:row>39</xdr:row>
      <xdr:rowOff>168275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7765CD-C7A6-4D61-BACB-D16F31F8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101600</xdr:colOff>
      <xdr:row>40</xdr:row>
      <xdr:rowOff>57150</xdr:rowOff>
    </xdr:from>
    <xdr:to>
      <xdr:col>10</xdr:col>
      <xdr:colOff>301625</xdr:colOff>
      <xdr:row>56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2199D5-265E-420C-A183-D4E24E3A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488949</xdr:colOff>
      <xdr:row>40</xdr:row>
      <xdr:rowOff>104774</xdr:rowOff>
    </xdr:from>
    <xdr:to>
      <xdr:col>20</xdr:col>
      <xdr:colOff>130174</xdr:colOff>
      <xdr:row>56</xdr:row>
      <xdr:rowOff>185419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ED5609-D9AD-4CB6-A943-B4E02ACD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263524</xdr:colOff>
      <xdr:row>40</xdr:row>
      <xdr:rowOff>38099</xdr:rowOff>
    </xdr:from>
    <xdr:to>
      <xdr:col>28</xdr:col>
      <xdr:colOff>330199</xdr:colOff>
      <xdr:row>56</xdr:row>
      <xdr:rowOff>123824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A215A9-B24C-4104-8CD1-D7C58B8C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22681</xdr:rowOff>
    </xdr:from>
    <xdr:to>
      <xdr:col>7</xdr:col>
      <xdr:colOff>538849</xdr:colOff>
      <xdr:row>53</xdr:row>
      <xdr:rowOff>22679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56035B-D819-497D-89CD-2DE095E5E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96861</xdr:rowOff>
    </xdr:from>
    <xdr:to>
      <xdr:col>7</xdr:col>
      <xdr:colOff>546101</xdr:colOff>
      <xdr:row>93</xdr:row>
      <xdr:rowOff>26305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B4268-B82A-4E60-A4E3-A73220529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652345</xdr:colOff>
      <xdr:row>64</xdr:row>
      <xdr:rowOff>115531</xdr:rowOff>
    </xdr:from>
    <xdr:to>
      <xdr:col>13</xdr:col>
      <xdr:colOff>1225441</xdr:colOff>
      <xdr:row>83</xdr:row>
      <xdr:rowOff>14033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269C6B-7D94-4A2A-8FBE-C6BA712D1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639537</xdr:colOff>
      <xdr:row>84</xdr:row>
      <xdr:rowOff>27214</xdr:rowOff>
    </xdr:from>
    <xdr:to>
      <xdr:col>13</xdr:col>
      <xdr:colOff>1197425</xdr:colOff>
      <xdr:row>101</xdr:row>
      <xdr:rowOff>184288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C6B2682-B2BE-4163-8A60-3E9054425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585109</xdr:colOff>
      <xdr:row>19</xdr:row>
      <xdr:rowOff>119383</xdr:rowOff>
    </xdr:from>
    <xdr:to>
      <xdr:col>13</xdr:col>
      <xdr:colOff>1156608</xdr:colOff>
      <xdr:row>40</xdr:row>
      <xdr:rowOff>71666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1B314F0-041B-4AC1-B7D4-44A48EE6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603249</xdr:colOff>
      <xdr:row>40</xdr:row>
      <xdr:rowOff>97519</xdr:rowOff>
    </xdr:from>
    <xdr:to>
      <xdr:col>13</xdr:col>
      <xdr:colOff>1183985</xdr:colOff>
      <xdr:row>60</xdr:row>
      <xdr:rowOff>126094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58EF95-D93D-42E2-A9D2-70EE66D6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448235</xdr:colOff>
      <xdr:row>17</xdr:row>
      <xdr:rowOff>0</xdr:rowOff>
    </xdr:from>
    <xdr:to>
      <xdr:col>4</xdr:col>
      <xdr:colOff>317499</xdr:colOff>
      <xdr:row>26</xdr:row>
      <xdr:rowOff>18676</xdr:rowOff>
    </xdr:to>
    <xdr:sp macro="" textlink="">
      <xdr:nvSpPr>
        <xdr:cNvPr id="4" name="Seta: para Baixo 3">
          <a:extLst>
            <a:ext uri="{FF2B5EF4-FFF2-40B4-BE49-F238E27FC236}">
              <a16:creationId xmlns:a16="http://schemas.microsoft.com/office/drawing/2014/main" id="{F75F4EA2-F1C4-4BBC-AD6B-18662E65E713}"/>
            </a:ext>
          </a:extLst>
        </xdr:cNvPr>
        <xdr:cNvSpPr/>
      </xdr:nvSpPr>
      <xdr:spPr>
        <a:xfrm>
          <a:off x="2521323" y="3249706"/>
          <a:ext cx="560294" cy="17182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1814606</xdr:colOff>
      <xdr:row>15</xdr:row>
      <xdr:rowOff>2988</xdr:rowOff>
    </xdr:from>
    <xdr:to>
      <xdr:col>11</xdr:col>
      <xdr:colOff>2222500</xdr:colOff>
      <xdr:row>18</xdr:row>
      <xdr:rowOff>112058</xdr:rowOff>
    </xdr:to>
    <xdr:sp macro="" textlink="">
      <xdr:nvSpPr>
        <xdr:cNvPr id="10" name="Seta: para Baixo 9">
          <a:extLst>
            <a:ext uri="{FF2B5EF4-FFF2-40B4-BE49-F238E27FC236}">
              <a16:creationId xmlns:a16="http://schemas.microsoft.com/office/drawing/2014/main" id="{BA4B53E3-4638-4367-B63C-235C2AFD115C}"/>
            </a:ext>
          </a:extLst>
        </xdr:cNvPr>
        <xdr:cNvSpPr/>
      </xdr:nvSpPr>
      <xdr:spPr>
        <a:xfrm>
          <a:off x="9546665" y="2879164"/>
          <a:ext cx="407894" cy="6693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0E8CA1-1E67-4478-9B46-559292351FC0}" name="Tabela5" displayName="Tabela5" ref="A1:E121" totalsRowShown="0">
  <autoFilter ref="A1:E121" xr:uid="{217B4005-9798-4042-A723-AE0A02384519}"/>
  <tableColumns count="5">
    <tableColumn id="1" xr3:uid="{5E40ECE5-1A9E-47C8-B8AD-FA9308C0F3A5}" name="Linha do Tempo" dataDxfId="11"/>
    <tableColumn id="2" xr3:uid="{FDA9E7E8-33EB-4ABF-9D9B-C3E415972B5A}" name="Valores"/>
    <tableColumn id="3" xr3:uid="{A7633E9B-028E-4FEF-9190-F224E0DDC0DE}" name="Previsão">
      <calculatedColumnFormula>_xlfn.FORECAST.ETS(A2,$B$2:$B$61,$A$2:$A$61,1,1)</calculatedColumnFormula>
    </tableColumn>
    <tableColumn id="4" xr3:uid="{D23DA681-85B2-48F3-871F-FECA0A12ED18}" name="Limite de Confiança Inferior" dataDxfId="10">
      <calculatedColumnFormula>C2-_xlfn.FORECAST.ETS.CONFINT(A2,$B$2:$B$61,$A$2:$A$61,0.9,1,1)</calculatedColumnFormula>
    </tableColumn>
    <tableColumn id="5" xr3:uid="{D59DC663-BE00-4160-AB44-07179E382035}" name="Limite de Confiança Superior" dataDxfId="9">
      <calculatedColumnFormula>C2+_xlfn.FORECAST.ETS.CONFINT(A2,$B$2:$B$61,$A$2:$A$61,0.9,1,1)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8B185B-597B-445B-B881-D464228B5556}" name="Tabela6" displayName="Tabela6" ref="A1:E121" totalsRowShown="0">
  <autoFilter ref="A1:E121" xr:uid="{6C203231-BDFF-4522-B5AA-DD4B05E2C9A9}"/>
  <tableColumns count="5">
    <tableColumn id="1" xr3:uid="{E189A8A5-6424-425D-B3EA-75A71BE31CD3}" name="Linha do Tempo" dataDxfId="8"/>
    <tableColumn id="2" xr3:uid="{76EE6BFD-7205-464A-9692-4C5790519D5A}" name="Valores"/>
    <tableColumn id="3" xr3:uid="{729E3F5E-2652-4D75-99CA-89B45F84171B}" name="Previsão">
      <calculatedColumnFormula>_xlfn.FORECAST.ETS(A2,$B$2:$B$61,$A$2:$A$61,1,1)</calculatedColumnFormula>
    </tableColumn>
    <tableColumn id="4" xr3:uid="{21E3A02C-1C4A-4CEC-AEA4-12A4B75162C6}" name="Limite de Confiança Inferior" dataDxfId="7">
      <calculatedColumnFormula>C2-_xlfn.FORECAST.ETS.CONFINT(A2,$B$2:$B$61,$A$2:$A$61,0.9,1,1)</calculatedColumnFormula>
    </tableColumn>
    <tableColumn id="5" xr3:uid="{88D2833C-D97E-4D98-A25F-D5D63D632A08}" name="Limite de Confiança Superior" dataDxfId="6">
      <calculatedColumnFormula>C2+_xlfn.FORECAST.ETS.CONFINT(A2,$B$2:$B$61,$A$2:$A$61,0.9,1,1)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9F668-90A9-4A47-BC90-F9F2AA5DCDF9}" name="Tabela7" displayName="Tabela7" ref="A1:E121" totalsRowShown="0">
  <autoFilter ref="A1:E121" xr:uid="{8720A244-02C3-41B8-B8EE-61695C186EF7}"/>
  <tableColumns count="5">
    <tableColumn id="1" xr3:uid="{4AD32510-C7D9-4D45-A708-07797B6FDD53}" name="Linha do Tempo" dataDxfId="5"/>
    <tableColumn id="2" xr3:uid="{ABF6F38F-4141-4FF1-A54B-A131F55BD74E}" name="Valores"/>
    <tableColumn id="3" xr3:uid="{5E9B9B85-4487-42BF-AB8E-33AA0AF891A3}" name="Previsão">
      <calculatedColumnFormula>_xlfn.FORECAST.ETS(A2,$B$2:$B$61,$A$2:$A$61,1,1)</calculatedColumnFormula>
    </tableColumn>
    <tableColumn id="4" xr3:uid="{F4A2D1B6-88C6-43F5-8B64-E29FF6239598}" name="Limite de Confiança Inferior" dataDxfId="4">
      <calculatedColumnFormula>C2-_xlfn.FORECAST.ETS.CONFINT(A2,$B$2:$B$61,$A$2:$A$61,0.9,1,1)</calculatedColumnFormula>
    </tableColumn>
    <tableColumn id="5" xr3:uid="{76336CA5-627E-460A-9583-36D396303CDF}" name="Limite de Confiança Superior" dataDxfId="3">
      <calculatedColumnFormula>C2+_xlfn.FORECAST.ETS.CONFINT(A2,$B$2:$B$61,$A$2:$A$61,0.9,1,1)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6428C8-F307-4A87-9FBB-ACDD37CE95B7}" name="Tabela9" displayName="Tabela9" ref="A1:E121" totalsRowShown="0">
  <autoFilter ref="A1:E121" xr:uid="{7D2EE409-5E26-405B-AFF4-6E66A36343F4}"/>
  <tableColumns count="5">
    <tableColumn id="1" xr3:uid="{23D4CA2C-9414-441A-8DAC-FC6D4611FB38}" name="Linha do Tempo" dataDxfId="2"/>
    <tableColumn id="2" xr3:uid="{524BCEC5-1114-4836-AAF5-FC52B0A0D84A}" name="Valores"/>
    <tableColumn id="3" xr3:uid="{0B039131-6ABA-4116-85E9-D43D54CC6CA9}" name="Previsão">
      <calculatedColumnFormula>_xlfn.FORECAST.ETS(A2,$B$2:$B$61,$A$2:$A$61,12,1)</calculatedColumnFormula>
    </tableColumn>
    <tableColumn id="4" xr3:uid="{4DA5CD34-8FC0-43C2-84F1-9AA9A8C6ED8E}" name="Limite de Confiança Inferior" dataDxfId="1">
      <calculatedColumnFormula>C2-_xlfn.FORECAST.ETS.CONFINT(A2,$B$2:$B$61,$A$2:$A$61,0.9,12,1)</calculatedColumnFormula>
    </tableColumn>
    <tableColumn id="5" xr3:uid="{B80FFFA4-A3F1-42B9-9B28-A59DF5E63D21}" name="Limite de Confiança Superior" dataDxfId="0">
      <calculatedColumnFormula>C2+_xlfn.FORECAST.ETS.CONFINT(A2,$B$2:$B$61,$A$2:$A$61,0.9,12,1)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D1" sqref="D1:H6"/>
    </sheetView>
  </sheetViews>
  <sheetFormatPr defaultColWidth="12.625" defaultRowHeight="15" customHeight="1" x14ac:dyDescent="0.2"/>
  <cols>
    <col min="1" max="1" width="13.25" customWidth="1"/>
    <col min="2" max="2" width="28.875" customWidth="1"/>
    <col min="3" max="4" width="7.625" customWidth="1"/>
    <col min="5" max="5" width="16.25" customWidth="1"/>
    <col min="6" max="6" width="11" customWidth="1"/>
    <col min="7" max="7" width="9.375" customWidth="1"/>
    <col min="8" max="8" width="54" customWidth="1"/>
    <col min="9" max="9" width="7.625" customWidth="1"/>
    <col min="10" max="10" width="3.125" bestFit="1" customWidth="1"/>
    <col min="11" max="11" width="14.875" bestFit="1" customWidth="1"/>
    <col min="12" max="12" width="11" bestFit="1" customWidth="1"/>
    <col min="13" max="13" width="8.25" bestFit="1" customWidth="1"/>
    <col min="14" max="14" width="17.375" bestFit="1" customWidth="1"/>
    <col min="15" max="26" width="7.625" customWidth="1"/>
  </cols>
  <sheetData>
    <row r="1" spans="1:14" ht="15" customHeight="1" x14ac:dyDescent="0.2">
      <c r="A1" s="91" t="s">
        <v>66</v>
      </c>
      <c r="B1" s="92"/>
      <c r="D1" s="97" t="s">
        <v>67</v>
      </c>
      <c r="E1" s="98"/>
      <c r="F1" s="98"/>
      <c r="G1" s="98"/>
      <c r="H1" s="99"/>
    </row>
    <row r="2" spans="1:14" ht="15" customHeight="1" x14ac:dyDescent="0.2">
      <c r="A2" s="93"/>
      <c r="B2" s="94"/>
      <c r="D2" s="100"/>
      <c r="E2" s="101"/>
      <c r="F2" s="101"/>
      <c r="G2" s="101"/>
      <c r="H2" s="102"/>
    </row>
    <row r="3" spans="1:14" ht="15" customHeight="1" thickBot="1" x14ac:dyDescent="0.25">
      <c r="A3" s="95"/>
      <c r="B3" s="96"/>
      <c r="D3" s="100"/>
      <c r="E3" s="101"/>
      <c r="F3" s="101"/>
      <c r="G3" s="101"/>
      <c r="H3" s="102"/>
    </row>
    <row r="4" spans="1:14" ht="15" customHeight="1" x14ac:dyDescent="0.2">
      <c r="D4" s="100"/>
      <c r="E4" s="101"/>
      <c r="F4" s="101"/>
      <c r="G4" s="101"/>
      <c r="H4" s="102"/>
    </row>
    <row r="5" spans="1:14" ht="14.25" x14ac:dyDescent="0.2">
      <c r="D5" s="100"/>
      <c r="E5" s="101"/>
      <c r="F5" s="101"/>
      <c r="G5" s="101"/>
      <c r="H5" s="102"/>
      <c r="I5" s="87"/>
    </row>
    <row r="6" spans="1:14" thickBot="1" x14ac:dyDescent="0.25">
      <c r="D6" s="103"/>
      <c r="E6" s="104"/>
      <c r="F6" s="104"/>
      <c r="G6" s="104"/>
      <c r="H6" s="105"/>
    </row>
    <row r="8" spans="1:14" x14ac:dyDescent="0.25">
      <c r="A8" s="1" t="s">
        <v>0</v>
      </c>
      <c r="B8" s="1" t="s">
        <v>1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J8" s="3" t="s">
        <v>3</v>
      </c>
      <c r="K8" s="3" t="s">
        <v>4</v>
      </c>
      <c r="L8" s="3" t="s">
        <v>5</v>
      </c>
      <c r="M8" s="3" t="s">
        <v>6</v>
      </c>
      <c r="N8" s="76" t="s">
        <v>56</v>
      </c>
    </row>
    <row r="9" spans="1:14" x14ac:dyDescent="0.25">
      <c r="A9" s="2" t="s">
        <v>2</v>
      </c>
      <c r="B9" s="2">
        <v>6</v>
      </c>
      <c r="D9" s="1">
        <v>1</v>
      </c>
      <c r="E9" s="1" t="s">
        <v>8</v>
      </c>
      <c r="F9" s="4" t="s">
        <v>9</v>
      </c>
      <c r="G9" s="4" t="s">
        <v>10</v>
      </c>
      <c r="H9" s="5" t="s">
        <v>11</v>
      </c>
      <c r="J9" s="1">
        <v>1</v>
      </c>
      <c r="K9" s="1" t="s">
        <v>8</v>
      </c>
      <c r="L9" s="4" t="s">
        <v>9</v>
      </c>
      <c r="M9" s="4" t="s">
        <v>10</v>
      </c>
      <c r="N9" s="1" t="s">
        <v>54</v>
      </c>
    </row>
    <row r="10" spans="1:14" x14ac:dyDescent="0.25">
      <c r="D10" s="2">
        <v>2</v>
      </c>
      <c r="E10" s="2" t="s">
        <v>12</v>
      </c>
      <c r="F10" s="6" t="s">
        <v>55</v>
      </c>
      <c r="G10" s="6" t="s">
        <v>10</v>
      </c>
      <c r="H10" s="7" t="s">
        <v>13</v>
      </c>
      <c r="J10" s="2">
        <v>2</v>
      </c>
      <c r="K10" s="2" t="s">
        <v>12</v>
      </c>
      <c r="L10" s="6" t="s">
        <v>55</v>
      </c>
      <c r="M10" s="6" t="s">
        <v>10</v>
      </c>
      <c r="N10" s="2" t="s">
        <v>54</v>
      </c>
    </row>
    <row r="11" spans="1:14" x14ac:dyDescent="0.25">
      <c r="D11" s="1">
        <v>3</v>
      </c>
      <c r="E11" s="1" t="s">
        <v>14</v>
      </c>
      <c r="F11" s="4" t="s">
        <v>9</v>
      </c>
      <c r="G11" s="4" t="s">
        <v>10</v>
      </c>
      <c r="H11" s="5" t="s">
        <v>15</v>
      </c>
      <c r="J11" s="1">
        <v>3</v>
      </c>
      <c r="K11" s="1" t="s">
        <v>14</v>
      </c>
      <c r="L11" s="4" t="s">
        <v>9</v>
      </c>
      <c r="M11" s="4" t="s">
        <v>10</v>
      </c>
      <c r="N11" s="1" t="s">
        <v>54</v>
      </c>
    </row>
    <row r="12" spans="1:14" x14ac:dyDescent="0.25">
      <c r="D12" s="2">
        <v>4</v>
      </c>
      <c r="E12" s="2" t="s">
        <v>16</v>
      </c>
      <c r="F12" s="6" t="s">
        <v>9</v>
      </c>
      <c r="G12" s="6" t="s">
        <v>10</v>
      </c>
      <c r="H12" s="7" t="s">
        <v>17</v>
      </c>
      <c r="J12" s="2">
        <v>4</v>
      </c>
      <c r="K12" s="2" t="s">
        <v>16</v>
      </c>
      <c r="L12" s="6" t="s">
        <v>9</v>
      </c>
      <c r="M12" s="6" t="s">
        <v>10</v>
      </c>
      <c r="N12" s="2" t="s">
        <v>54</v>
      </c>
    </row>
    <row r="13" spans="1:14" x14ac:dyDescent="0.25">
      <c r="D13" s="1">
        <v>5</v>
      </c>
      <c r="E13" s="1" t="s">
        <v>18</v>
      </c>
      <c r="F13" s="4" t="s">
        <v>9</v>
      </c>
      <c r="G13" s="4" t="s">
        <v>19</v>
      </c>
      <c r="H13" s="5" t="s">
        <v>20</v>
      </c>
      <c r="J13" s="1">
        <v>5</v>
      </c>
      <c r="K13" s="1" t="s">
        <v>18</v>
      </c>
      <c r="L13" s="4" t="s">
        <v>9</v>
      </c>
      <c r="M13" s="4" t="s">
        <v>19</v>
      </c>
      <c r="N13" s="4" t="s">
        <v>57</v>
      </c>
    </row>
    <row r="14" spans="1:14" x14ac:dyDescent="0.25">
      <c r="D14" s="2">
        <v>6</v>
      </c>
      <c r="E14" s="2" t="s">
        <v>21</v>
      </c>
      <c r="F14" s="6" t="s">
        <v>9</v>
      </c>
      <c r="G14" s="6" t="s">
        <v>10</v>
      </c>
      <c r="H14" s="7" t="s">
        <v>22</v>
      </c>
      <c r="J14" s="2">
        <v>6</v>
      </c>
      <c r="K14" s="2" t="s">
        <v>21</v>
      </c>
      <c r="L14" s="6" t="s">
        <v>9</v>
      </c>
      <c r="M14" s="6" t="s">
        <v>10</v>
      </c>
      <c r="N14" s="2" t="s">
        <v>54</v>
      </c>
    </row>
    <row r="21" spans="1:1" ht="15.75" customHeight="1" x14ac:dyDescent="0.2"/>
    <row r="22" spans="1:1" ht="15.75" customHeight="1" x14ac:dyDescent="0.2"/>
    <row r="23" spans="1:1" ht="15.75" customHeight="1" x14ac:dyDescent="0.25">
      <c r="A23" s="8" t="s">
        <v>23</v>
      </c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B3"/>
    <mergeCell ref="D1:H6"/>
  </mergeCells>
  <pageMargins left="0.511811024" right="0.511811024" top="0.78740157499999996" bottom="0.78740157499999996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E9D6-44D3-42A0-BD56-234FA1B72004}">
  <dimension ref="A1:I121"/>
  <sheetViews>
    <sheetView topLeftCell="A84" workbookViewId="0">
      <selection activeCell="D110" sqref="D110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8" max="8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793</v>
      </c>
    </row>
    <row r="3" spans="1:5" x14ac:dyDescent="0.2">
      <c r="A3" s="77">
        <v>42149</v>
      </c>
      <c r="B3" s="78">
        <v>554</v>
      </c>
    </row>
    <row r="4" spans="1:5" x14ac:dyDescent="0.2">
      <c r="A4" s="77">
        <v>42179</v>
      </c>
      <c r="B4" s="78">
        <v>548</v>
      </c>
    </row>
    <row r="5" spans="1:5" x14ac:dyDescent="0.2">
      <c r="A5" s="77">
        <v>42208</v>
      </c>
      <c r="B5" s="78">
        <v>373</v>
      </c>
    </row>
    <row r="6" spans="1:5" x14ac:dyDescent="0.2">
      <c r="A6" s="77">
        <v>42241</v>
      </c>
      <c r="B6" s="78">
        <v>616</v>
      </c>
    </row>
    <row r="7" spans="1:5" x14ac:dyDescent="0.2">
      <c r="A7" s="77">
        <v>42271</v>
      </c>
      <c r="B7" s="78">
        <v>498</v>
      </c>
    </row>
    <row r="8" spans="1:5" x14ac:dyDescent="0.2">
      <c r="A8" s="77">
        <v>42303</v>
      </c>
      <c r="B8" s="78">
        <v>436</v>
      </c>
    </row>
    <row r="9" spans="1:5" x14ac:dyDescent="0.2">
      <c r="A9" s="77">
        <v>42332</v>
      </c>
      <c r="B9" s="78">
        <v>628</v>
      </c>
    </row>
    <row r="10" spans="1:5" x14ac:dyDescent="0.2">
      <c r="A10" s="77">
        <v>42361</v>
      </c>
      <c r="B10" s="78">
        <v>621</v>
      </c>
    </row>
    <row r="11" spans="1:5" x14ac:dyDescent="0.2">
      <c r="A11" s="77">
        <v>42394</v>
      </c>
      <c r="B11" s="78">
        <v>585</v>
      </c>
    </row>
    <row r="12" spans="1:5" x14ac:dyDescent="0.2">
      <c r="A12" s="77">
        <v>42424</v>
      </c>
      <c r="B12" s="78">
        <v>631</v>
      </c>
    </row>
    <row r="13" spans="1:5" x14ac:dyDescent="0.2">
      <c r="A13" s="77">
        <v>42452</v>
      </c>
      <c r="B13" s="78">
        <v>671</v>
      </c>
    </row>
    <row r="14" spans="1:5" x14ac:dyDescent="0.2">
      <c r="A14" s="77">
        <v>42485</v>
      </c>
      <c r="B14" s="78">
        <v>745</v>
      </c>
    </row>
    <row r="15" spans="1:5" x14ac:dyDescent="0.2">
      <c r="A15" s="77">
        <v>42514</v>
      </c>
      <c r="B15" s="78">
        <v>531</v>
      </c>
    </row>
    <row r="16" spans="1:5" x14ac:dyDescent="0.2">
      <c r="A16" s="77">
        <v>42544</v>
      </c>
      <c r="B16" s="78">
        <v>364</v>
      </c>
    </row>
    <row r="17" spans="1:9" x14ac:dyDescent="0.2">
      <c r="A17" s="77">
        <v>42576</v>
      </c>
      <c r="B17" s="78">
        <v>358</v>
      </c>
    </row>
    <row r="18" spans="1:9" x14ac:dyDescent="0.2">
      <c r="A18" s="77">
        <v>42605</v>
      </c>
      <c r="B18" s="78">
        <v>366</v>
      </c>
    </row>
    <row r="19" spans="1:9" x14ac:dyDescent="0.2">
      <c r="A19" s="77">
        <v>42636</v>
      </c>
      <c r="B19" s="78">
        <v>459</v>
      </c>
    </row>
    <row r="20" spans="1:9" x14ac:dyDescent="0.2">
      <c r="A20" s="77">
        <v>42667</v>
      </c>
      <c r="B20" s="78">
        <v>485</v>
      </c>
      <c r="H20" s="81" t="s">
        <v>65</v>
      </c>
      <c r="I20" t="s">
        <v>64</v>
      </c>
    </row>
    <row r="21" spans="1:9" x14ac:dyDescent="0.2">
      <c r="A21" s="77">
        <v>42695</v>
      </c>
      <c r="B21" s="78">
        <v>662</v>
      </c>
      <c r="H21" s="81">
        <v>45740</v>
      </c>
      <c r="I21">
        <v>1061.3014559613985</v>
      </c>
    </row>
    <row r="22" spans="1:9" x14ac:dyDescent="0.2">
      <c r="A22" s="77">
        <v>42727</v>
      </c>
      <c r="B22" s="78">
        <v>640.51</v>
      </c>
      <c r="H22" s="80">
        <v>45712</v>
      </c>
      <c r="I22">
        <v>902.21893985574741</v>
      </c>
    </row>
    <row r="23" spans="1:9" x14ac:dyDescent="0.2">
      <c r="A23" s="77">
        <v>42759</v>
      </c>
      <c r="B23" s="78">
        <v>646.66</v>
      </c>
      <c r="H23" s="81">
        <v>45681</v>
      </c>
      <c r="I23">
        <v>899.31073709087991</v>
      </c>
    </row>
    <row r="24" spans="1:9" x14ac:dyDescent="0.2">
      <c r="A24" s="77">
        <v>42787</v>
      </c>
      <c r="B24" s="78">
        <v>628.22</v>
      </c>
      <c r="H24" s="80">
        <v>45650</v>
      </c>
      <c r="I24">
        <v>916.60479090326919</v>
      </c>
    </row>
    <row r="25" spans="1:9" x14ac:dyDescent="0.2">
      <c r="A25" s="77">
        <v>42817</v>
      </c>
      <c r="B25" s="78">
        <v>929.28</v>
      </c>
      <c r="H25" s="81">
        <v>45620</v>
      </c>
      <c r="I25">
        <v>900.07251968345599</v>
      </c>
    </row>
    <row r="26" spans="1:9" x14ac:dyDescent="0.2">
      <c r="A26" s="77">
        <v>42850</v>
      </c>
      <c r="B26" s="78">
        <v>741.89</v>
      </c>
      <c r="H26" s="80">
        <v>45589</v>
      </c>
      <c r="I26">
        <v>757.13057787339312</v>
      </c>
    </row>
    <row r="27" spans="1:9" x14ac:dyDescent="0.2">
      <c r="A27" s="77">
        <v>42879</v>
      </c>
      <c r="B27" s="78">
        <v>614.4</v>
      </c>
      <c r="H27" s="81">
        <v>45559</v>
      </c>
      <c r="I27">
        <v>803.2524239064154</v>
      </c>
    </row>
    <row r="28" spans="1:9" x14ac:dyDescent="0.2">
      <c r="A28" s="77">
        <v>42912</v>
      </c>
      <c r="B28" s="78">
        <v>557.57000000000005</v>
      </c>
      <c r="H28" s="80">
        <v>45528</v>
      </c>
      <c r="I28">
        <v>624.85344045938382</v>
      </c>
    </row>
    <row r="29" spans="1:9" x14ac:dyDescent="0.2">
      <c r="A29" s="77">
        <v>42941</v>
      </c>
      <c r="B29" s="78">
        <v>436.22</v>
      </c>
      <c r="H29" s="81">
        <v>45497</v>
      </c>
      <c r="I29">
        <v>673.95132096315604</v>
      </c>
    </row>
    <row r="30" spans="1:9" x14ac:dyDescent="0.2">
      <c r="A30" s="77">
        <v>42970</v>
      </c>
      <c r="B30" s="78">
        <v>448.51</v>
      </c>
      <c r="H30" s="80">
        <v>45467</v>
      </c>
      <c r="I30">
        <v>682.18585659353243</v>
      </c>
    </row>
    <row r="31" spans="1:9" x14ac:dyDescent="0.2">
      <c r="A31" s="77">
        <v>43003</v>
      </c>
      <c r="B31" s="78">
        <v>688.13</v>
      </c>
      <c r="H31" s="81">
        <v>45436</v>
      </c>
      <c r="I31">
        <v>852.13252250066432</v>
      </c>
    </row>
    <row r="32" spans="1:9" x14ac:dyDescent="0.2">
      <c r="A32" s="77">
        <v>43033</v>
      </c>
      <c r="B32" s="78">
        <v>582.14</v>
      </c>
      <c r="H32" s="80">
        <v>45406</v>
      </c>
      <c r="I32">
        <v>991.14233805615493</v>
      </c>
    </row>
    <row r="33" spans="1:9" x14ac:dyDescent="0.2">
      <c r="A33" s="77">
        <v>43063</v>
      </c>
      <c r="B33" s="78">
        <v>645.12</v>
      </c>
      <c r="H33" s="81">
        <v>45375</v>
      </c>
      <c r="I33">
        <v>1035.7668233115785</v>
      </c>
    </row>
    <row r="34" spans="1:9" x14ac:dyDescent="0.2">
      <c r="A34" s="77">
        <v>43091</v>
      </c>
      <c r="B34" s="78">
        <v>717.31</v>
      </c>
      <c r="H34" s="80">
        <v>45346</v>
      </c>
      <c r="I34">
        <v>876.68430720592744</v>
      </c>
    </row>
    <row r="35" spans="1:9" x14ac:dyDescent="0.2">
      <c r="A35" s="77">
        <v>43124</v>
      </c>
      <c r="B35" s="78">
        <v>700.42</v>
      </c>
      <c r="H35" s="81">
        <v>45315</v>
      </c>
      <c r="I35">
        <v>873.77610444105994</v>
      </c>
    </row>
    <row r="36" spans="1:9" x14ac:dyDescent="0.2">
      <c r="A36" s="77">
        <v>43153</v>
      </c>
      <c r="B36" s="78">
        <v>665.09</v>
      </c>
      <c r="H36" s="80">
        <v>45284</v>
      </c>
      <c r="I36">
        <v>891.07015825344922</v>
      </c>
    </row>
    <row r="37" spans="1:9" x14ac:dyDescent="0.2">
      <c r="A37" s="77">
        <v>43182</v>
      </c>
      <c r="B37" s="78">
        <v>797.18</v>
      </c>
      <c r="H37" s="81">
        <v>45254</v>
      </c>
      <c r="I37">
        <v>874.53788703363603</v>
      </c>
    </row>
    <row r="38" spans="1:9" x14ac:dyDescent="0.2">
      <c r="A38" s="77">
        <v>43214</v>
      </c>
      <c r="B38" s="78">
        <v>787.97</v>
      </c>
      <c r="H38" s="80">
        <v>45223</v>
      </c>
      <c r="I38">
        <v>731.59594522357315</v>
      </c>
    </row>
    <row r="39" spans="1:9" x14ac:dyDescent="0.2">
      <c r="A39" s="77">
        <v>43244</v>
      </c>
      <c r="B39" s="78">
        <v>709.63</v>
      </c>
      <c r="H39" s="81">
        <v>45193</v>
      </c>
      <c r="I39">
        <v>777.71779125659543</v>
      </c>
    </row>
    <row r="40" spans="1:9" x14ac:dyDescent="0.2">
      <c r="A40" s="77">
        <v>43276</v>
      </c>
      <c r="B40" s="78">
        <v>420.86</v>
      </c>
      <c r="H40" s="80">
        <v>45162</v>
      </c>
      <c r="I40">
        <v>599.31880780956385</v>
      </c>
    </row>
    <row r="41" spans="1:9" x14ac:dyDescent="0.2">
      <c r="A41" s="77">
        <v>43305</v>
      </c>
      <c r="B41" s="78">
        <v>526.85</v>
      </c>
      <c r="H41" s="81">
        <v>45131</v>
      </c>
      <c r="I41">
        <v>648.41668831333607</v>
      </c>
    </row>
    <row r="42" spans="1:9" x14ac:dyDescent="0.2">
      <c r="A42" s="77">
        <v>43336</v>
      </c>
      <c r="B42" s="78">
        <v>374.78</v>
      </c>
      <c r="H42" s="80">
        <v>45101</v>
      </c>
      <c r="I42">
        <v>656.65122394371247</v>
      </c>
    </row>
    <row r="43" spans="1:9" x14ac:dyDescent="0.2">
      <c r="A43" s="77">
        <v>43366</v>
      </c>
      <c r="B43" s="78">
        <v>495.36</v>
      </c>
      <c r="H43" s="81">
        <v>45070</v>
      </c>
      <c r="I43">
        <v>826.59788985084435</v>
      </c>
    </row>
    <row r="44" spans="1:9" x14ac:dyDescent="0.2">
      <c r="A44" s="77">
        <v>43396</v>
      </c>
      <c r="B44" s="78">
        <v>615.94000000000005</v>
      </c>
      <c r="H44" s="80">
        <v>45040</v>
      </c>
      <c r="I44">
        <v>965.60770540633496</v>
      </c>
    </row>
    <row r="45" spans="1:9" x14ac:dyDescent="0.2">
      <c r="A45" s="77">
        <v>43430</v>
      </c>
      <c r="B45" s="78">
        <v>563.33000000000004</v>
      </c>
      <c r="H45" s="81">
        <v>45009</v>
      </c>
      <c r="I45">
        <v>1010.2321906617585</v>
      </c>
    </row>
    <row r="46" spans="1:9" x14ac:dyDescent="0.2">
      <c r="A46" s="77">
        <v>43460</v>
      </c>
      <c r="B46" s="78">
        <v>510.72</v>
      </c>
      <c r="H46" s="80">
        <v>44981</v>
      </c>
      <c r="I46">
        <v>851.14967455610747</v>
      </c>
    </row>
    <row r="47" spans="1:9" x14ac:dyDescent="0.2">
      <c r="A47" s="77">
        <v>43488</v>
      </c>
      <c r="B47" s="78">
        <v>741.12</v>
      </c>
      <c r="H47" s="81">
        <v>44950</v>
      </c>
      <c r="I47">
        <v>848.24147179123997</v>
      </c>
    </row>
    <row r="48" spans="1:9" x14ac:dyDescent="0.2">
      <c r="A48" s="77">
        <v>43521</v>
      </c>
      <c r="B48" s="78">
        <v>929.28</v>
      </c>
      <c r="H48" s="80">
        <v>44919</v>
      </c>
      <c r="I48">
        <v>865.53552560362925</v>
      </c>
    </row>
    <row r="49" spans="1:9" x14ac:dyDescent="0.2">
      <c r="A49" s="77">
        <v>43551</v>
      </c>
      <c r="B49" s="78">
        <v>810.24</v>
      </c>
      <c r="H49" s="81">
        <v>44889</v>
      </c>
      <c r="I49">
        <v>849.00325438381606</v>
      </c>
    </row>
    <row r="50" spans="1:9" x14ac:dyDescent="0.2">
      <c r="A50" s="77">
        <v>43579</v>
      </c>
      <c r="B50" s="78">
        <v>856.32</v>
      </c>
      <c r="H50" s="80">
        <v>44858</v>
      </c>
      <c r="I50">
        <v>706.06131257375318</v>
      </c>
    </row>
    <row r="51" spans="1:9" x14ac:dyDescent="0.2">
      <c r="A51" s="77">
        <v>43609</v>
      </c>
      <c r="B51" s="78">
        <v>579.84</v>
      </c>
      <c r="H51" s="81">
        <v>44828</v>
      </c>
      <c r="I51">
        <v>752.18315860677558</v>
      </c>
    </row>
    <row r="52" spans="1:9" x14ac:dyDescent="0.2">
      <c r="A52" s="77">
        <v>43641</v>
      </c>
      <c r="B52" s="78">
        <v>503.04</v>
      </c>
      <c r="H52" s="80">
        <v>44797</v>
      </c>
      <c r="I52">
        <v>573.784175159744</v>
      </c>
    </row>
    <row r="53" spans="1:9" x14ac:dyDescent="0.2">
      <c r="A53" s="77">
        <v>43669</v>
      </c>
      <c r="B53" s="78">
        <v>491.52</v>
      </c>
      <c r="H53" s="81">
        <v>44766</v>
      </c>
      <c r="I53">
        <v>622.8820556635161</v>
      </c>
    </row>
    <row r="54" spans="1:9" x14ac:dyDescent="0.2">
      <c r="A54" s="77">
        <v>43700</v>
      </c>
      <c r="B54" s="78">
        <v>387.84</v>
      </c>
      <c r="H54" s="80">
        <v>44736</v>
      </c>
      <c r="I54">
        <v>631.1165912938925</v>
      </c>
    </row>
    <row r="55" spans="1:9" x14ac:dyDescent="0.2">
      <c r="A55" s="77">
        <v>43733</v>
      </c>
      <c r="B55" s="78">
        <v>480</v>
      </c>
      <c r="H55" s="81">
        <v>44705</v>
      </c>
      <c r="I55">
        <v>801.06325720102438</v>
      </c>
    </row>
    <row r="56" spans="1:9" x14ac:dyDescent="0.2">
      <c r="A56" s="77">
        <v>43761</v>
      </c>
      <c r="B56" s="78">
        <v>741.12</v>
      </c>
      <c r="H56" s="80">
        <v>44675</v>
      </c>
      <c r="I56">
        <v>940.07307275651499</v>
      </c>
    </row>
    <row r="57" spans="1:9" x14ac:dyDescent="0.2">
      <c r="A57" s="77">
        <v>43791</v>
      </c>
      <c r="B57" s="78">
        <v>794.88</v>
      </c>
      <c r="H57" s="81">
        <v>44644</v>
      </c>
      <c r="I57">
        <v>984.69755801193855</v>
      </c>
    </row>
    <row r="58" spans="1:9" x14ac:dyDescent="0.2">
      <c r="A58" s="77">
        <v>43819</v>
      </c>
      <c r="B58" s="78">
        <v>860.16</v>
      </c>
      <c r="H58" s="80">
        <v>44616</v>
      </c>
      <c r="I58">
        <v>825.61504190628762</v>
      </c>
    </row>
    <row r="59" spans="1:9" x14ac:dyDescent="0.2">
      <c r="A59" s="77">
        <v>43852</v>
      </c>
      <c r="B59" s="78">
        <v>710.4</v>
      </c>
      <c r="H59" s="81">
        <v>44585</v>
      </c>
      <c r="I59">
        <v>822.70683914142001</v>
      </c>
    </row>
    <row r="60" spans="1:9" x14ac:dyDescent="0.2">
      <c r="A60" s="77">
        <v>43882</v>
      </c>
      <c r="B60" s="78">
        <v>875.52</v>
      </c>
      <c r="H60" s="80">
        <v>44554</v>
      </c>
      <c r="I60">
        <v>840.00089295380928</v>
      </c>
    </row>
    <row r="61" spans="1:9" x14ac:dyDescent="0.2">
      <c r="A61" s="77">
        <v>43914</v>
      </c>
      <c r="B61" s="78">
        <v>902.4</v>
      </c>
      <c r="C61" s="78">
        <v>902.4</v>
      </c>
      <c r="D61" s="79">
        <v>902.4</v>
      </c>
      <c r="E61" s="79">
        <v>902.4</v>
      </c>
      <c r="H61" s="81">
        <v>44524</v>
      </c>
      <c r="I61">
        <v>823.46862173399609</v>
      </c>
    </row>
    <row r="62" spans="1:9" x14ac:dyDescent="0.2">
      <c r="A62" s="77">
        <v>43945</v>
      </c>
      <c r="C62" s="78">
        <f t="shared" ref="C62:C93" si="0">_xlfn.FORECAST.ETS(A62,$B$2:$B$61,$A$2:$A$61,1,1)</f>
        <v>889.00380745687505</v>
      </c>
      <c r="D62" s="79">
        <f t="shared" ref="D62:D93" si="1">C62-_xlfn.FORECAST.ETS.CONFINT(A62,$B$2:$B$61,$A$2:$A$61,0.9,1,1)</f>
        <v>740.98878438394513</v>
      </c>
      <c r="E62" s="79">
        <f t="shared" ref="E62:E93" si="2">C62+_xlfn.FORECAST.ETS.CONFINT(A62,$B$2:$B$61,$A$2:$A$61,0.9,1,1)</f>
        <v>1037.018830529805</v>
      </c>
      <c r="H62" s="80">
        <v>44493</v>
      </c>
      <c r="I62">
        <v>680.52667992393322</v>
      </c>
    </row>
    <row r="63" spans="1:9" x14ac:dyDescent="0.2">
      <c r="A63" s="77">
        <v>43975</v>
      </c>
      <c r="C63" s="78">
        <f t="shared" si="0"/>
        <v>749.99399190138445</v>
      </c>
      <c r="D63" s="79">
        <f t="shared" si="1"/>
        <v>597.35153032178835</v>
      </c>
      <c r="E63" s="79">
        <f t="shared" si="2"/>
        <v>902.63645348098055</v>
      </c>
      <c r="H63" s="81">
        <v>44463</v>
      </c>
      <c r="I63">
        <v>726.64852595695561</v>
      </c>
    </row>
    <row r="64" spans="1:9" x14ac:dyDescent="0.2">
      <c r="A64" s="77">
        <v>44006</v>
      </c>
      <c r="C64" s="78">
        <f t="shared" si="0"/>
        <v>580.04732599425256</v>
      </c>
      <c r="D64" s="79">
        <f t="shared" si="1"/>
        <v>422.87843955472891</v>
      </c>
      <c r="E64" s="79">
        <f t="shared" si="2"/>
        <v>737.21621243377626</v>
      </c>
      <c r="H64" s="80">
        <v>44432</v>
      </c>
      <c r="I64">
        <v>548.24954250992403</v>
      </c>
    </row>
    <row r="65" spans="1:9" x14ac:dyDescent="0.2">
      <c r="A65" s="77">
        <v>44036</v>
      </c>
      <c r="C65" s="78">
        <f t="shared" si="0"/>
        <v>571.81279036387627</v>
      </c>
      <c r="D65" s="79">
        <f t="shared" si="1"/>
        <v>410.20986887153958</v>
      </c>
      <c r="E65" s="79">
        <f t="shared" si="2"/>
        <v>733.41571185621297</v>
      </c>
      <c r="H65" s="81">
        <v>44401</v>
      </c>
      <c r="I65">
        <v>597.34742301369613</v>
      </c>
    </row>
    <row r="66" spans="1:9" x14ac:dyDescent="0.2">
      <c r="A66" s="77">
        <v>44067</v>
      </c>
      <c r="C66" s="78">
        <f t="shared" si="0"/>
        <v>522.71490986010406</v>
      </c>
      <c r="D66" s="79">
        <f t="shared" si="1"/>
        <v>356.762805309942</v>
      </c>
      <c r="E66" s="79">
        <f t="shared" si="2"/>
        <v>688.66701441026612</v>
      </c>
      <c r="H66" s="80">
        <v>44371</v>
      </c>
      <c r="I66">
        <v>605.58195864407253</v>
      </c>
    </row>
    <row r="67" spans="1:9" x14ac:dyDescent="0.2">
      <c r="A67" s="77">
        <v>44098</v>
      </c>
      <c r="C67" s="78">
        <f t="shared" si="0"/>
        <v>701.11389330713564</v>
      </c>
      <c r="D67" s="79">
        <f t="shared" si="1"/>
        <v>530.89082497959453</v>
      </c>
      <c r="E67" s="79">
        <f t="shared" si="2"/>
        <v>871.33696163467675</v>
      </c>
      <c r="H67" s="81">
        <v>44340</v>
      </c>
      <c r="I67">
        <v>775.52862455120442</v>
      </c>
    </row>
    <row r="68" spans="1:9" x14ac:dyDescent="0.2">
      <c r="A68" s="77">
        <v>44128</v>
      </c>
      <c r="C68" s="78">
        <f t="shared" si="0"/>
        <v>654.99204727411325</v>
      </c>
      <c r="D68" s="79">
        <f t="shared" si="1"/>
        <v>480.57036281258502</v>
      </c>
      <c r="E68" s="79">
        <f t="shared" si="2"/>
        <v>829.41373173564148</v>
      </c>
      <c r="H68" s="80">
        <v>44310</v>
      </c>
      <c r="I68">
        <v>914.53844010669502</v>
      </c>
    </row>
    <row r="69" spans="1:9" x14ac:dyDescent="0.2">
      <c r="A69" s="77">
        <v>44159</v>
      </c>
      <c r="C69" s="78">
        <f t="shared" si="0"/>
        <v>797.93398908417612</v>
      </c>
      <c r="D69" s="79">
        <f t="shared" si="1"/>
        <v>619.38080966643349</v>
      </c>
      <c r="E69" s="79">
        <f t="shared" si="2"/>
        <v>976.48716850191875</v>
      </c>
      <c r="H69" s="81">
        <v>44279</v>
      </c>
      <c r="I69">
        <v>959.16292536211859</v>
      </c>
    </row>
    <row r="70" spans="1:9" x14ac:dyDescent="0.2">
      <c r="A70" s="77">
        <v>44189</v>
      </c>
      <c r="C70" s="78">
        <f t="shared" si="0"/>
        <v>814.46626030398932</v>
      </c>
      <c r="D70" s="79">
        <f t="shared" si="1"/>
        <v>631.84403159921249</v>
      </c>
      <c r="E70" s="79">
        <f t="shared" si="2"/>
        <v>997.08848900876615</v>
      </c>
      <c r="H70" s="80">
        <v>44251</v>
      </c>
      <c r="I70">
        <v>800.08040925646765</v>
      </c>
    </row>
    <row r="71" spans="1:9" x14ac:dyDescent="0.2">
      <c r="A71" s="77">
        <v>44220</v>
      </c>
      <c r="C71" s="78">
        <f t="shared" si="0"/>
        <v>797.17220649160015</v>
      </c>
      <c r="D71" s="79">
        <f t="shared" si="1"/>
        <v>610.53917233623758</v>
      </c>
      <c r="E71" s="79">
        <f t="shared" si="2"/>
        <v>983.80524064696272</v>
      </c>
      <c r="H71" s="81">
        <v>44220</v>
      </c>
      <c r="I71">
        <v>797.17220649160015</v>
      </c>
    </row>
    <row r="72" spans="1:9" x14ac:dyDescent="0.2">
      <c r="A72" s="77">
        <v>44251</v>
      </c>
      <c r="C72" s="78">
        <f t="shared" si="0"/>
        <v>800.08040925646765</v>
      </c>
      <c r="D72" s="79">
        <f t="shared" si="1"/>
        <v>609.49102140948003</v>
      </c>
      <c r="E72" s="79">
        <f t="shared" si="2"/>
        <v>990.66979710345527</v>
      </c>
      <c r="H72" s="80">
        <v>44189</v>
      </c>
      <c r="I72">
        <v>814.46626030398932</v>
      </c>
    </row>
    <row r="73" spans="1:9" x14ac:dyDescent="0.2">
      <c r="A73" s="77">
        <v>44279</v>
      </c>
      <c r="C73" s="78">
        <f t="shared" si="0"/>
        <v>959.16292536211859</v>
      </c>
      <c r="D73" s="79">
        <f t="shared" si="1"/>
        <v>764.66819998491951</v>
      </c>
      <c r="E73" s="79">
        <f t="shared" si="2"/>
        <v>1153.6576507393177</v>
      </c>
      <c r="H73" s="81">
        <v>44159</v>
      </c>
      <c r="I73">
        <v>797.93398908417612</v>
      </c>
    </row>
    <row r="74" spans="1:9" x14ac:dyDescent="0.2">
      <c r="A74" s="77">
        <v>44310</v>
      </c>
      <c r="C74" s="78">
        <f t="shared" si="0"/>
        <v>914.53844010669502</v>
      </c>
      <c r="D74" s="79">
        <f t="shared" si="1"/>
        <v>716.15716748874627</v>
      </c>
      <c r="E74" s="79">
        <f t="shared" si="2"/>
        <v>1112.9197127246437</v>
      </c>
      <c r="H74" s="80">
        <v>44128</v>
      </c>
      <c r="I74">
        <v>654.99204727411325</v>
      </c>
    </row>
    <row r="75" spans="1:9" x14ac:dyDescent="0.2">
      <c r="A75" s="77">
        <v>44340</v>
      </c>
      <c r="C75" s="78">
        <f t="shared" si="0"/>
        <v>775.52862455120442</v>
      </c>
      <c r="D75" s="79">
        <f t="shared" si="1"/>
        <v>573.33549793340444</v>
      </c>
      <c r="E75" s="79">
        <f t="shared" si="2"/>
        <v>977.72175116900439</v>
      </c>
      <c r="H75" s="81">
        <v>44098</v>
      </c>
      <c r="I75">
        <v>701.11389330713564</v>
      </c>
    </row>
    <row r="76" spans="1:9" x14ac:dyDescent="0.2">
      <c r="A76" s="77">
        <v>44371</v>
      </c>
      <c r="C76" s="78">
        <f t="shared" si="0"/>
        <v>605.58195864407253</v>
      </c>
      <c r="D76" s="79">
        <f t="shared" si="1"/>
        <v>399.61938644723205</v>
      </c>
      <c r="E76" s="79">
        <f t="shared" si="2"/>
        <v>811.54453084091301</v>
      </c>
      <c r="H76" s="80">
        <v>44067</v>
      </c>
      <c r="I76">
        <v>522.71490986010406</v>
      </c>
    </row>
    <row r="77" spans="1:9" x14ac:dyDescent="0.2">
      <c r="A77" s="77">
        <v>44401</v>
      </c>
      <c r="C77" s="78">
        <f t="shared" si="0"/>
        <v>597.34742301369613</v>
      </c>
      <c r="D77" s="79">
        <f t="shared" si="1"/>
        <v>387.65542215104489</v>
      </c>
      <c r="E77" s="79">
        <f t="shared" si="2"/>
        <v>807.03942387634743</v>
      </c>
      <c r="H77" s="81">
        <v>44036</v>
      </c>
      <c r="I77">
        <v>571.81279036387627</v>
      </c>
    </row>
    <row r="78" spans="1:9" x14ac:dyDescent="0.2">
      <c r="A78" s="77">
        <v>44432</v>
      </c>
      <c r="C78" s="78">
        <f t="shared" si="0"/>
        <v>548.24954250992403</v>
      </c>
      <c r="D78" s="79">
        <f t="shared" si="1"/>
        <v>334.86592901557441</v>
      </c>
      <c r="E78" s="79">
        <f t="shared" si="2"/>
        <v>761.63315600427359</v>
      </c>
    </row>
    <row r="79" spans="1:9" x14ac:dyDescent="0.2">
      <c r="A79" s="77">
        <v>44463</v>
      </c>
      <c r="C79" s="78">
        <f t="shared" si="0"/>
        <v>726.64852595695561</v>
      </c>
      <c r="D79" s="79">
        <f t="shared" si="1"/>
        <v>509.60908528037169</v>
      </c>
      <c r="E79" s="79">
        <f t="shared" si="2"/>
        <v>943.68796663353953</v>
      </c>
    </row>
    <row r="80" spans="1:9" x14ac:dyDescent="0.2">
      <c r="A80" s="77">
        <v>44493</v>
      </c>
      <c r="C80" s="78">
        <f t="shared" si="0"/>
        <v>680.52667992393322</v>
      </c>
      <c r="D80" s="79">
        <f t="shared" si="1"/>
        <v>459.86531958512921</v>
      </c>
      <c r="E80" s="79">
        <f t="shared" si="2"/>
        <v>901.18804026273722</v>
      </c>
    </row>
    <row r="81" spans="1:5" x14ac:dyDescent="0.2">
      <c r="A81" s="77">
        <v>44524</v>
      </c>
      <c r="C81" s="78">
        <f t="shared" si="0"/>
        <v>823.46862173399609</v>
      </c>
      <c r="D81" s="79">
        <f t="shared" si="1"/>
        <v>599.21750861100304</v>
      </c>
      <c r="E81" s="79">
        <f t="shared" si="2"/>
        <v>1047.7197348569891</v>
      </c>
    </row>
    <row r="82" spans="1:5" x14ac:dyDescent="0.2">
      <c r="A82" s="77">
        <v>44554</v>
      </c>
      <c r="C82" s="78">
        <f t="shared" si="0"/>
        <v>840.00089295380928</v>
      </c>
      <c r="D82" s="79">
        <f t="shared" si="1"/>
        <v>612.1905771270491</v>
      </c>
      <c r="E82" s="79">
        <f t="shared" si="2"/>
        <v>1067.8112087805696</v>
      </c>
    </row>
    <row r="83" spans="1:5" x14ac:dyDescent="0.2">
      <c r="A83" s="77">
        <v>44585</v>
      </c>
      <c r="C83" s="78">
        <f t="shared" si="0"/>
        <v>822.70683914142001</v>
      </c>
      <c r="D83" s="79">
        <f t="shared" si="1"/>
        <v>591.36636593358276</v>
      </c>
      <c r="E83" s="79">
        <f t="shared" si="2"/>
        <v>1054.0473123492573</v>
      </c>
    </row>
    <row r="84" spans="1:5" x14ac:dyDescent="0.2">
      <c r="A84" s="77">
        <v>44616</v>
      </c>
      <c r="C84" s="78">
        <f t="shared" si="0"/>
        <v>825.61504190628762</v>
      </c>
      <c r="D84" s="79">
        <f t="shared" si="1"/>
        <v>590.77205351913346</v>
      </c>
      <c r="E84" s="79">
        <f t="shared" si="2"/>
        <v>1060.4580302934419</v>
      </c>
    </row>
    <row r="85" spans="1:5" x14ac:dyDescent="0.2">
      <c r="A85" s="77">
        <v>44644</v>
      </c>
      <c r="C85" s="78">
        <f t="shared" si="0"/>
        <v>984.69755801193855</v>
      </c>
      <c r="D85" s="79">
        <f t="shared" si="1"/>
        <v>746.37838596375605</v>
      </c>
      <c r="E85" s="79">
        <f t="shared" si="2"/>
        <v>1223.0167300601211</v>
      </c>
    </row>
    <row r="86" spans="1:5" x14ac:dyDescent="0.2">
      <c r="A86" s="77">
        <v>44675</v>
      </c>
      <c r="C86" s="78">
        <f t="shared" si="0"/>
        <v>940.07307275651499</v>
      </c>
      <c r="D86" s="79">
        <f t="shared" si="1"/>
        <v>698.27785851807266</v>
      </c>
      <c r="E86" s="79">
        <f t="shared" si="2"/>
        <v>1181.8682869949573</v>
      </c>
    </row>
    <row r="87" spans="1:5" x14ac:dyDescent="0.2">
      <c r="A87" s="77">
        <v>44705</v>
      </c>
      <c r="C87" s="78">
        <f t="shared" si="0"/>
        <v>801.06325720102438</v>
      </c>
      <c r="D87" s="79">
        <f t="shared" si="1"/>
        <v>555.84126901175682</v>
      </c>
      <c r="E87" s="79">
        <f t="shared" si="2"/>
        <v>1046.2852453902919</v>
      </c>
    </row>
    <row r="88" spans="1:5" x14ac:dyDescent="0.2">
      <c r="A88" s="77">
        <v>44736</v>
      </c>
      <c r="C88" s="78">
        <f t="shared" si="0"/>
        <v>631.1165912938925</v>
      </c>
      <c r="D88" s="79">
        <f t="shared" si="1"/>
        <v>382.4906941600625</v>
      </c>
      <c r="E88" s="79">
        <f t="shared" si="2"/>
        <v>879.74248842772249</v>
      </c>
    </row>
    <row r="89" spans="1:5" x14ac:dyDescent="0.2">
      <c r="A89" s="77">
        <v>44766</v>
      </c>
      <c r="C89" s="78">
        <f t="shared" si="0"/>
        <v>622.8820556635161</v>
      </c>
      <c r="D89" s="79">
        <f t="shared" si="1"/>
        <v>370.87410113068375</v>
      </c>
      <c r="E89" s="79">
        <f t="shared" si="2"/>
        <v>874.89001019634838</v>
      </c>
    </row>
    <row r="90" spans="1:5" x14ac:dyDescent="0.2">
      <c r="A90" s="77">
        <v>44797</v>
      </c>
      <c r="C90" s="78">
        <f t="shared" si="0"/>
        <v>573.784175159744</v>
      </c>
      <c r="D90" s="79">
        <f t="shared" si="1"/>
        <v>318.41506078791531</v>
      </c>
      <c r="E90" s="79">
        <f t="shared" si="2"/>
        <v>829.15328953157268</v>
      </c>
    </row>
    <row r="91" spans="1:5" x14ac:dyDescent="0.2">
      <c r="A91" s="77">
        <v>44828</v>
      </c>
      <c r="C91" s="78">
        <f t="shared" si="0"/>
        <v>752.18315860677558</v>
      </c>
      <c r="D91" s="79">
        <f t="shared" si="1"/>
        <v>493.4728827687523</v>
      </c>
      <c r="E91" s="79">
        <f t="shared" si="2"/>
        <v>1010.8934344447989</v>
      </c>
    </row>
    <row r="92" spans="1:5" x14ac:dyDescent="0.2">
      <c r="A92" s="77">
        <v>44858</v>
      </c>
      <c r="C92" s="78">
        <f t="shared" si="0"/>
        <v>706.06131257375318</v>
      </c>
      <c r="D92" s="79">
        <f t="shared" si="1"/>
        <v>444.02902503628565</v>
      </c>
      <c r="E92" s="79">
        <f t="shared" si="2"/>
        <v>968.09360011122067</v>
      </c>
    </row>
    <row r="93" spans="1:5" x14ac:dyDescent="0.2">
      <c r="A93" s="77">
        <v>44889</v>
      </c>
      <c r="C93" s="78">
        <f t="shared" si="0"/>
        <v>849.00325438381606</v>
      </c>
      <c r="D93" s="79">
        <f t="shared" si="1"/>
        <v>583.66730307728437</v>
      </c>
      <c r="E93" s="79">
        <f t="shared" si="2"/>
        <v>1114.3392056903476</v>
      </c>
    </row>
    <row r="94" spans="1:5" x14ac:dyDescent="0.2">
      <c r="A94" s="77">
        <v>44919</v>
      </c>
      <c r="C94" s="78">
        <f t="shared" ref="C94:C121" si="3">_xlfn.FORECAST.ETS(A94,$B$2:$B$61,$A$2:$A$61,1,1)</f>
        <v>865.53552560362925</v>
      </c>
      <c r="D94" s="79">
        <f t="shared" ref="D94:D121" si="4">C94-_xlfn.FORECAST.ETS.CONFINT(A94,$B$2:$B$61,$A$2:$A$61,0.9,1,1)</f>
        <v>596.91349993940253</v>
      </c>
      <c r="E94" s="79">
        <f t="shared" ref="E94:E121" si="5">C94+_xlfn.FORECAST.ETS.CONFINT(A94,$B$2:$B$61,$A$2:$A$61,0.9,1,1)</f>
        <v>1134.157551267856</v>
      </c>
    </row>
    <row r="95" spans="1:5" x14ac:dyDescent="0.2">
      <c r="A95" s="77">
        <v>44950</v>
      </c>
      <c r="C95" s="78">
        <f t="shared" si="3"/>
        <v>848.24147179123997</v>
      </c>
      <c r="D95" s="79">
        <f t="shared" si="4"/>
        <v>576.35024284546625</v>
      </c>
      <c r="E95" s="79">
        <f t="shared" si="5"/>
        <v>1120.1327007370137</v>
      </c>
    </row>
    <row r="96" spans="1:5" x14ac:dyDescent="0.2">
      <c r="A96" s="77">
        <v>44981</v>
      </c>
      <c r="C96" s="78">
        <f t="shared" si="3"/>
        <v>851.14967455610747</v>
      </c>
      <c r="D96" s="79">
        <f t="shared" si="4"/>
        <v>576.00543240354455</v>
      </c>
      <c r="E96" s="79">
        <f t="shared" si="5"/>
        <v>1126.2939167086704</v>
      </c>
    </row>
    <row r="97" spans="1:5" x14ac:dyDescent="0.2">
      <c r="A97" s="77">
        <v>45009</v>
      </c>
      <c r="C97" s="78">
        <f t="shared" si="3"/>
        <v>1010.2321906617585</v>
      </c>
      <c r="D97" s="79">
        <f t="shared" si="4"/>
        <v>731.8504791125946</v>
      </c>
      <c r="E97" s="79">
        <f t="shared" si="5"/>
        <v>1288.6139022109223</v>
      </c>
    </row>
    <row r="98" spans="1:5" x14ac:dyDescent="0.2">
      <c r="A98" s="77">
        <v>45040</v>
      </c>
      <c r="C98" s="78">
        <f t="shared" si="3"/>
        <v>965.60770540633496</v>
      </c>
      <c r="D98" s="79">
        <f t="shared" si="4"/>
        <v>683.98108813162662</v>
      </c>
      <c r="E98" s="79">
        <f t="shared" si="5"/>
        <v>1247.2343226810433</v>
      </c>
    </row>
    <row r="99" spans="1:5" x14ac:dyDescent="0.2">
      <c r="A99" s="77">
        <v>45070</v>
      </c>
      <c r="C99" s="78">
        <f t="shared" si="3"/>
        <v>826.59788985084435</v>
      </c>
      <c r="D99" s="79">
        <f t="shared" si="4"/>
        <v>541.76333122049095</v>
      </c>
      <c r="E99" s="79">
        <f t="shared" si="5"/>
        <v>1111.4324484811978</v>
      </c>
    </row>
    <row r="100" spans="1:5" x14ac:dyDescent="0.2">
      <c r="A100" s="77">
        <v>45101</v>
      </c>
      <c r="C100" s="78">
        <f t="shared" si="3"/>
        <v>656.65122394371247</v>
      </c>
      <c r="D100" s="79">
        <f t="shared" si="4"/>
        <v>368.62250802001807</v>
      </c>
      <c r="E100" s="79">
        <f t="shared" si="5"/>
        <v>944.6799398674068</v>
      </c>
    </row>
    <row r="101" spans="1:5" x14ac:dyDescent="0.2">
      <c r="A101" s="77">
        <v>45131</v>
      </c>
      <c r="C101" s="78">
        <f t="shared" si="3"/>
        <v>648.41668831333607</v>
      </c>
      <c r="D101" s="79">
        <f t="shared" si="4"/>
        <v>357.20707035060246</v>
      </c>
      <c r="E101" s="79">
        <f t="shared" si="5"/>
        <v>939.62630627606973</v>
      </c>
    </row>
    <row r="102" spans="1:5" x14ac:dyDescent="0.2">
      <c r="A102" s="77">
        <v>45162</v>
      </c>
      <c r="C102" s="78">
        <f t="shared" si="3"/>
        <v>599.31880780956385</v>
      </c>
      <c r="D102" s="79">
        <f t="shared" si="4"/>
        <v>304.94103894939764</v>
      </c>
      <c r="E102" s="79">
        <f t="shared" si="5"/>
        <v>893.69657666973012</v>
      </c>
    </row>
    <row r="103" spans="1:5" x14ac:dyDescent="0.2">
      <c r="A103" s="77">
        <v>45193</v>
      </c>
      <c r="C103" s="78">
        <f t="shared" si="3"/>
        <v>777.71779125659543</v>
      </c>
      <c r="D103" s="79">
        <f t="shared" si="4"/>
        <v>480.18414168261728</v>
      </c>
      <c r="E103" s="79">
        <f t="shared" si="5"/>
        <v>1075.2514408305735</v>
      </c>
    </row>
    <row r="104" spans="1:5" x14ac:dyDescent="0.2">
      <c r="A104" s="77">
        <v>45223</v>
      </c>
      <c r="C104" s="78">
        <f t="shared" si="3"/>
        <v>731.59594522357315</v>
      </c>
      <c r="D104" s="79">
        <f t="shared" si="4"/>
        <v>430.91822589595233</v>
      </c>
      <c r="E104" s="79">
        <f t="shared" si="5"/>
        <v>1032.2736645511941</v>
      </c>
    </row>
    <row r="105" spans="1:5" x14ac:dyDescent="0.2">
      <c r="A105" s="77">
        <v>45254</v>
      </c>
      <c r="C105" s="78">
        <f t="shared" si="3"/>
        <v>874.53788703363603</v>
      </c>
      <c r="D105" s="79">
        <f t="shared" si="4"/>
        <v>570.72747011260662</v>
      </c>
      <c r="E105" s="79">
        <f t="shared" si="5"/>
        <v>1178.3483039546654</v>
      </c>
    </row>
    <row r="106" spans="1:5" x14ac:dyDescent="0.2">
      <c r="A106" s="77">
        <v>45284</v>
      </c>
      <c r="C106" s="78">
        <f t="shared" si="3"/>
        <v>891.07015825344922</v>
      </c>
      <c r="D106" s="79">
        <f t="shared" si="4"/>
        <v>584.13799631091911</v>
      </c>
      <c r="E106" s="79">
        <f t="shared" si="5"/>
        <v>1198.0023201959793</v>
      </c>
    </row>
    <row r="107" spans="1:5" x14ac:dyDescent="0.2">
      <c r="A107" s="77">
        <v>45315</v>
      </c>
      <c r="C107" s="78">
        <f t="shared" si="3"/>
        <v>873.77610444105994</v>
      </c>
      <c r="D107" s="79">
        <f t="shared" si="4"/>
        <v>563.73274855045088</v>
      </c>
      <c r="E107" s="79">
        <f t="shared" si="5"/>
        <v>1183.819460331669</v>
      </c>
    </row>
    <row r="108" spans="1:5" x14ac:dyDescent="0.2">
      <c r="A108" s="77">
        <v>45346</v>
      </c>
      <c r="C108" s="78">
        <f t="shared" si="3"/>
        <v>876.68430720592744</v>
      </c>
      <c r="D108" s="79">
        <f t="shared" si="4"/>
        <v>563.5399239923529</v>
      </c>
      <c r="E108" s="79">
        <f t="shared" si="5"/>
        <v>1189.828690419502</v>
      </c>
    </row>
    <row r="109" spans="1:5" x14ac:dyDescent="0.2">
      <c r="A109" s="77">
        <v>45375</v>
      </c>
      <c r="C109" s="78">
        <f t="shared" si="3"/>
        <v>1035.7668233115785</v>
      </c>
      <c r="D109" s="79">
        <f t="shared" si="4"/>
        <v>719.53121103726937</v>
      </c>
      <c r="E109" s="79">
        <f t="shared" si="5"/>
        <v>1352.0024355858877</v>
      </c>
    </row>
    <row r="110" spans="1:5" x14ac:dyDescent="0.2">
      <c r="A110" s="77">
        <v>45406</v>
      </c>
      <c r="C110" s="78">
        <f t="shared" si="3"/>
        <v>991.14233805615493</v>
      </c>
      <c r="D110" s="79">
        <f t="shared" si="4"/>
        <v>671.80439370020724</v>
      </c>
      <c r="E110" s="79">
        <f t="shared" si="5"/>
        <v>1310.4802824121025</v>
      </c>
    </row>
    <row r="111" spans="1:5" x14ac:dyDescent="0.2">
      <c r="A111" s="77">
        <v>45436</v>
      </c>
      <c r="C111" s="78">
        <f t="shared" si="3"/>
        <v>852.13252250066432</v>
      </c>
      <c r="D111" s="79">
        <f t="shared" si="4"/>
        <v>529.7220962727622</v>
      </c>
      <c r="E111" s="79">
        <f t="shared" si="5"/>
        <v>1174.5429487285664</v>
      </c>
    </row>
    <row r="112" spans="1:5" x14ac:dyDescent="0.2">
      <c r="A112" s="77">
        <v>45467</v>
      </c>
      <c r="C112" s="78">
        <f t="shared" si="3"/>
        <v>682.18585659353243</v>
      </c>
      <c r="D112" s="79">
        <f t="shared" si="4"/>
        <v>356.71172528335751</v>
      </c>
      <c r="E112" s="79">
        <f t="shared" si="5"/>
        <v>1007.6599879037074</v>
      </c>
    </row>
    <row r="113" spans="1:5" x14ac:dyDescent="0.2">
      <c r="A113" s="77">
        <v>45497</v>
      </c>
      <c r="C113" s="78">
        <f t="shared" si="3"/>
        <v>673.95132096315604</v>
      </c>
      <c r="D113" s="79">
        <f t="shared" si="4"/>
        <v>345.42194912961247</v>
      </c>
      <c r="E113" s="79">
        <f t="shared" si="5"/>
        <v>1002.4806927966996</v>
      </c>
    </row>
    <row r="114" spans="1:5" x14ac:dyDescent="0.2">
      <c r="A114" s="77">
        <v>45528</v>
      </c>
      <c r="C114" s="78">
        <f t="shared" si="3"/>
        <v>624.85344045938382</v>
      </c>
      <c r="D114" s="79">
        <f t="shared" si="4"/>
        <v>293.2769926030245</v>
      </c>
      <c r="E114" s="79">
        <f t="shared" si="5"/>
        <v>956.42988831574314</v>
      </c>
    </row>
    <row r="115" spans="1:5" x14ac:dyDescent="0.2">
      <c r="A115" s="77">
        <v>45559</v>
      </c>
      <c r="C115" s="78">
        <f t="shared" si="3"/>
        <v>803.2524239064154</v>
      </c>
      <c r="D115" s="79">
        <f t="shared" si="4"/>
        <v>468.63677601154831</v>
      </c>
      <c r="E115" s="79">
        <f t="shared" si="5"/>
        <v>1137.8680718012824</v>
      </c>
    </row>
    <row r="116" spans="1:5" x14ac:dyDescent="0.2">
      <c r="A116" s="77">
        <v>45589</v>
      </c>
      <c r="C116" s="78">
        <f t="shared" si="3"/>
        <v>757.13057787339312</v>
      </c>
      <c r="D116" s="79">
        <f t="shared" si="4"/>
        <v>419.48332836080027</v>
      </c>
      <c r="E116" s="79">
        <f t="shared" si="5"/>
        <v>1094.777827385986</v>
      </c>
    </row>
    <row r="117" spans="1:5" x14ac:dyDescent="0.2">
      <c r="A117" s="77">
        <v>45620</v>
      </c>
      <c r="C117" s="78">
        <f t="shared" si="3"/>
        <v>900.07251968345599</v>
      </c>
      <c r="D117" s="79">
        <f t="shared" si="4"/>
        <v>559.4009998114725</v>
      </c>
      <c r="E117" s="79">
        <f t="shared" si="5"/>
        <v>1240.7440395554395</v>
      </c>
    </row>
    <row r="118" spans="1:5" x14ac:dyDescent="0.2">
      <c r="A118" s="77">
        <v>45650</v>
      </c>
      <c r="C118" s="78">
        <f t="shared" si="3"/>
        <v>916.60479090326919</v>
      </c>
      <c r="D118" s="79">
        <f t="shared" si="4"/>
        <v>572.9160746520655</v>
      </c>
      <c r="E118" s="79">
        <f t="shared" si="5"/>
        <v>1260.293507154473</v>
      </c>
    </row>
    <row r="119" spans="1:5" x14ac:dyDescent="0.2">
      <c r="A119" s="77">
        <v>45681</v>
      </c>
      <c r="C119" s="78">
        <f t="shared" si="3"/>
        <v>899.31073709087991</v>
      </c>
      <c r="D119" s="79">
        <f t="shared" si="4"/>
        <v>552.61165056215464</v>
      </c>
      <c r="E119" s="79">
        <f t="shared" si="5"/>
        <v>1246.0098236196052</v>
      </c>
    </row>
    <row r="120" spans="1:5" x14ac:dyDescent="0.2">
      <c r="A120" s="77">
        <v>45712</v>
      </c>
      <c r="C120" s="78">
        <f t="shared" si="3"/>
        <v>902.21893985574741</v>
      </c>
      <c r="D120" s="79">
        <f t="shared" si="4"/>
        <v>552.51607021762493</v>
      </c>
      <c r="E120" s="79">
        <f t="shared" si="5"/>
        <v>1251.9218094938699</v>
      </c>
    </row>
    <row r="121" spans="1:5" x14ac:dyDescent="0.2">
      <c r="A121" s="77">
        <v>45740</v>
      </c>
      <c r="C121" s="78">
        <f t="shared" si="3"/>
        <v>1061.3014559613985</v>
      </c>
      <c r="D121" s="79">
        <f t="shared" si="4"/>
        <v>708.6011599661299</v>
      </c>
      <c r="E121" s="79">
        <f t="shared" si="5"/>
        <v>1414.001751956667</v>
      </c>
    </row>
  </sheetData>
  <autoFilter ref="H20:I20" xr:uid="{32958490-1A38-4F22-B0AB-F55984AA7276}">
    <sortState xmlns:xlrd2="http://schemas.microsoft.com/office/spreadsheetml/2017/richdata2" ref="H21:I77">
      <sortCondition descending="1" ref="H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5900-F195-400D-9E3B-C57AECAD7CD4}">
  <dimension ref="A1:H121"/>
  <sheetViews>
    <sheetView topLeftCell="A82" workbookViewId="0">
      <selection activeCell="D87" sqref="D87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7" max="7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475</v>
      </c>
    </row>
    <row r="3" spans="1:5" x14ac:dyDescent="0.2">
      <c r="A3" s="77">
        <v>42149</v>
      </c>
      <c r="B3" s="78">
        <v>416</v>
      </c>
    </row>
    <row r="4" spans="1:5" x14ac:dyDescent="0.2">
      <c r="A4" s="77">
        <v>42179</v>
      </c>
      <c r="B4" s="78">
        <v>416</v>
      </c>
    </row>
    <row r="5" spans="1:5" x14ac:dyDescent="0.2">
      <c r="A5" s="77">
        <v>42208</v>
      </c>
      <c r="B5" s="78">
        <v>326</v>
      </c>
    </row>
    <row r="6" spans="1:5" x14ac:dyDescent="0.2">
      <c r="A6" s="77">
        <v>42241</v>
      </c>
      <c r="B6" s="78">
        <v>470</v>
      </c>
    </row>
    <row r="7" spans="1:5" x14ac:dyDescent="0.2">
      <c r="A7" s="77">
        <v>42271</v>
      </c>
      <c r="B7" s="78">
        <v>378</v>
      </c>
    </row>
    <row r="8" spans="1:5" x14ac:dyDescent="0.2">
      <c r="A8" s="77">
        <v>42303</v>
      </c>
      <c r="B8" s="78">
        <v>352</v>
      </c>
    </row>
    <row r="9" spans="1:5" x14ac:dyDescent="0.2">
      <c r="A9" s="77">
        <v>42332</v>
      </c>
      <c r="B9" s="78">
        <v>435</v>
      </c>
    </row>
    <row r="10" spans="1:5" x14ac:dyDescent="0.2">
      <c r="A10" s="77">
        <v>42361</v>
      </c>
      <c r="B10" s="78">
        <v>389</v>
      </c>
    </row>
    <row r="11" spans="1:5" x14ac:dyDescent="0.2">
      <c r="A11" s="77">
        <v>42394</v>
      </c>
      <c r="B11" s="78">
        <v>244</v>
      </c>
    </row>
    <row r="12" spans="1:5" x14ac:dyDescent="0.2">
      <c r="A12" s="77">
        <v>42424</v>
      </c>
      <c r="B12" s="78">
        <v>316</v>
      </c>
    </row>
    <row r="13" spans="1:5" x14ac:dyDescent="0.2">
      <c r="A13" s="77">
        <v>42452</v>
      </c>
      <c r="B13" s="78">
        <v>444</v>
      </c>
    </row>
    <row r="14" spans="1:5" x14ac:dyDescent="0.2">
      <c r="A14" s="77">
        <v>42485</v>
      </c>
      <c r="B14" s="78">
        <v>504</v>
      </c>
    </row>
    <row r="15" spans="1:5" x14ac:dyDescent="0.2">
      <c r="A15" s="77">
        <v>42514</v>
      </c>
      <c r="B15" s="78">
        <v>389</v>
      </c>
    </row>
    <row r="16" spans="1:5" x14ac:dyDescent="0.2">
      <c r="A16" s="77">
        <v>42544</v>
      </c>
      <c r="B16" s="78">
        <v>318</v>
      </c>
    </row>
    <row r="17" spans="1:8" x14ac:dyDescent="0.2">
      <c r="A17" s="77">
        <v>42576</v>
      </c>
      <c r="B17" s="78">
        <v>310</v>
      </c>
    </row>
    <row r="18" spans="1:8" x14ac:dyDescent="0.2">
      <c r="A18" s="77">
        <v>42605</v>
      </c>
      <c r="B18" s="78">
        <v>281</v>
      </c>
    </row>
    <row r="19" spans="1:8" x14ac:dyDescent="0.2">
      <c r="A19" s="77">
        <v>42636</v>
      </c>
      <c r="B19" s="78">
        <v>343</v>
      </c>
      <c r="G19" t="s">
        <v>65</v>
      </c>
      <c r="H19" t="s">
        <v>64</v>
      </c>
    </row>
    <row r="20" spans="1:8" x14ac:dyDescent="0.2">
      <c r="A20" s="77">
        <v>42667</v>
      </c>
      <c r="B20" s="78">
        <v>376</v>
      </c>
      <c r="G20" s="81">
        <v>45740</v>
      </c>
      <c r="H20">
        <v>762.13329011538963</v>
      </c>
    </row>
    <row r="21" spans="1:8" x14ac:dyDescent="0.2">
      <c r="A21" s="77">
        <v>42695</v>
      </c>
      <c r="B21" s="78">
        <v>452</v>
      </c>
      <c r="G21" s="80">
        <v>45712</v>
      </c>
      <c r="H21">
        <v>560.29249109705654</v>
      </c>
    </row>
    <row r="22" spans="1:8" x14ac:dyDescent="0.2">
      <c r="A22" s="77">
        <v>42727</v>
      </c>
      <c r="B22" s="78">
        <v>445.44</v>
      </c>
      <c r="G22" s="81">
        <v>45681</v>
      </c>
      <c r="H22">
        <v>533.33670141270147</v>
      </c>
    </row>
    <row r="23" spans="1:8" x14ac:dyDescent="0.2">
      <c r="A23" s="77">
        <v>42759</v>
      </c>
      <c r="B23" s="78">
        <v>276.48</v>
      </c>
      <c r="G23" s="80">
        <v>45650</v>
      </c>
      <c r="H23">
        <v>698.97427970908518</v>
      </c>
    </row>
    <row r="24" spans="1:8" x14ac:dyDescent="0.2">
      <c r="A24" s="77">
        <v>42787</v>
      </c>
      <c r="B24" s="78">
        <v>274.94</v>
      </c>
      <c r="G24" s="81">
        <v>45620</v>
      </c>
      <c r="H24">
        <v>693.64449244626155</v>
      </c>
    </row>
    <row r="25" spans="1:8" x14ac:dyDescent="0.2">
      <c r="A25" s="77">
        <v>42817</v>
      </c>
      <c r="B25" s="78">
        <v>549.89</v>
      </c>
      <c r="G25" s="80">
        <v>45589</v>
      </c>
      <c r="H25">
        <v>641.56141038994963</v>
      </c>
    </row>
    <row r="26" spans="1:8" x14ac:dyDescent="0.2">
      <c r="A26" s="77">
        <v>42850</v>
      </c>
      <c r="B26" s="78">
        <v>473.09</v>
      </c>
      <c r="G26" s="81">
        <v>45559</v>
      </c>
      <c r="H26">
        <v>654.92660861538093</v>
      </c>
    </row>
    <row r="27" spans="1:8" x14ac:dyDescent="0.2">
      <c r="A27" s="77">
        <v>42879</v>
      </c>
      <c r="B27" s="78">
        <v>411.65</v>
      </c>
      <c r="G27" s="80">
        <v>45528</v>
      </c>
      <c r="H27">
        <v>538.77151295236035</v>
      </c>
    </row>
    <row r="28" spans="1:8" x14ac:dyDescent="0.2">
      <c r="A28" s="77">
        <v>42912</v>
      </c>
      <c r="B28" s="78">
        <v>414.72</v>
      </c>
      <c r="G28" s="81">
        <v>45497</v>
      </c>
      <c r="H28">
        <v>548.73872045495921</v>
      </c>
    </row>
    <row r="29" spans="1:8" x14ac:dyDescent="0.2">
      <c r="A29" s="77">
        <v>42941</v>
      </c>
      <c r="B29" s="78">
        <v>319.49</v>
      </c>
      <c r="G29" s="80">
        <v>45467</v>
      </c>
      <c r="H29">
        <v>590.05737942670874</v>
      </c>
    </row>
    <row r="30" spans="1:8" x14ac:dyDescent="0.2">
      <c r="A30" s="77">
        <v>42970</v>
      </c>
      <c r="B30" s="78">
        <v>334.85</v>
      </c>
      <c r="G30" s="81">
        <v>45436</v>
      </c>
      <c r="H30">
        <v>680.38727453404829</v>
      </c>
    </row>
    <row r="31" spans="1:8" x14ac:dyDescent="0.2">
      <c r="A31" s="77">
        <v>43003</v>
      </c>
      <c r="B31" s="78">
        <v>494.59</v>
      </c>
      <c r="G31" s="80">
        <v>45406</v>
      </c>
      <c r="H31">
        <v>759.48570197260096</v>
      </c>
    </row>
    <row r="32" spans="1:8" x14ac:dyDescent="0.2">
      <c r="A32" s="77">
        <v>43033</v>
      </c>
      <c r="B32" s="78">
        <v>450.05</v>
      </c>
      <c r="G32" s="81">
        <v>45375</v>
      </c>
      <c r="H32">
        <v>736.63292479205927</v>
      </c>
    </row>
    <row r="33" spans="1:8" x14ac:dyDescent="0.2">
      <c r="A33" s="77">
        <v>43063</v>
      </c>
      <c r="B33" s="78">
        <v>448.51</v>
      </c>
      <c r="G33" s="80">
        <v>45346</v>
      </c>
      <c r="H33">
        <v>534.79212577372618</v>
      </c>
    </row>
    <row r="34" spans="1:8" x14ac:dyDescent="0.2">
      <c r="A34" s="77">
        <v>43091</v>
      </c>
      <c r="B34" s="78">
        <v>511.49</v>
      </c>
      <c r="G34" s="81">
        <v>45315</v>
      </c>
      <c r="H34">
        <v>507.83633608937112</v>
      </c>
    </row>
    <row r="35" spans="1:8" x14ac:dyDescent="0.2">
      <c r="A35" s="77">
        <v>43124</v>
      </c>
      <c r="B35" s="78">
        <v>322.56</v>
      </c>
      <c r="G35" s="80">
        <v>45284</v>
      </c>
      <c r="H35">
        <v>673.47391438575482</v>
      </c>
    </row>
    <row r="36" spans="1:8" x14ac:dyDescent="0.2">
      <c r="A36" s="77">
        <v>43153</v>
      </c>
      <c r="B36" s="78">
        <v>321.02</v>
      </c>
      <c r="G36" s="81">
        <v>45254</v>
      </c>
      <c r="H36">
        <v>668.14412712293131</v>
      </c>
    </row>
    <row r="37" spans="1:8" x14ac:dyDescent="0.2">
      <c r="A37" s="77">
        <v>43182</v>
      </c>
      <c r="B37" s="78">
        <v>519.16999999999996</v>
      </c>
      <c r="G37" s="80">
        <v>45223</v>
      </c>
      <c r="H37">
        <v>616.06104506661927</v>
      </c>
    </row>
    <row r="38" spans="1:8" x14ac:dyDescent="0.2">
      <c r="A38" s="77">
        <v>43214</v>
      </c>
      <c r="B38" s="78">
        <v>606.72</v>
      </c>
      <c r="G38" s="81">
        <v>45193</v>
      </c>
      <c r="H38">
        <v>629.42624329205069</v>
      </c>
    </row>
    <row r="39" spans="1:8" x14ac:dyDescent="0.2">
      <c r="A39" s="77">
        <v>43244</v>
      </c>
      <c r="B39" s="78">
        <v>543.74</v>
      </c>
      <c r="G39" s="80">
        <v>45162</v>
      </c>
      <c r="H39">
        <v>513.27114762902988</v>
      </c>
    </row>
    <row r="40" spans="1:8" x14ac:dyDescent="0.2">
      <c r="A40" s="77">
        <v>43276</v>
      </c>
      <c r="B40" s="78">
        <v>337.92</v>
      </c>
      <c r="G40" s="81">
        <v>45131</v>
      </c>
      <c r="H40">
        <v>523.23835513162896</v>
      </c>
    </row>
    <row r="41" spans="1:8" x14ac:dyDescent="0.2">
      <c r="A41" s="77">
        <v>43305</v>
      </c>
      <c r="B41" s="78">
        <v>322.56</v>
      </c>
      <c r="G41" s="80">
        <v>45101</v>
      </c>
      <c r="H41">
        <v>564.55701410337849</v>
      </c>
    </row>
    <row r="42" spans="1:8" x14ac:dyDescent="0.2">
      <c r="A42" s="77">
        <v>43336</v>
      </c>
      <c r="B42" s="78">
        <v>314.88</v>
      </c>
      <c r="G42" s="81">
        <v>45070</v>
      </c>
      <c r="H42">
        <v>654.88690921071804</v>
      </c>
    </row>
    <row r="43" spans="1:8" x14ac:dyDescent="0.2">
      <c r="A43" s="77">
        <v>43366</v>
      </c>
      <c r="B43" s="78">
        <v>382.46500000000003</v>
      </c>
      <c r="G43" s="80">
        <v>45040</v>
      </c>
      <c r="H43">
        <v>733.98533664927072</v>
      </c>
    </row>
    <row r="44" spans="1:8" x14ac:dyDescent="0.2">
      <c r="A44" s="77">
        <v>43396</v>
      </c>
      <c r="B44" s="78">
        <v>450.05</v>
      </c>
      <c r="G44" s="81">
        <v>45009</v>
      </c>
      <c r="H44">
        <v>711.13255946872903</v>
      </c>
    </row>
    <row r="45" spans="1:8" x14ac:dyDescent="0.2">
      <c r="A45" s="77">
        <v>43430</v>
      </c>
      <c r="B45" s="78">
        <v>395.90499999999997</v>
      </c>
      <c r="G45" s="80">
        <v>44981</v>
      </c>
      <c r="H45">
        <v>509.291760450396</v>
      </c>
    </row>
    <row r="46" spans="1:8" x14ac:dyDescent="0.2">
      <c r="A46" s="77">
        <v>43460</v>
      </c>
      <c r="B46" s="78">
        <v>341.76</v>
      </c>
      <c r="G46" s="81">
        <v>44950</v>
      </c>
      <c r="H46">
        <v>482.33597076604087</v>
      </c>
    </row>
    <row r="47" spans="1:8" x14ac:dyDescent="0.2">
      <c r="A47" s="77">
        <v>43488</v>
      </c>
      <c r="B47" s="78">
        <v>349.44</v>
      </c>
      <c r="G47" s="80">
        <v>44919</v>
      </c>
      <c r="H47">
        <v>647.97354906242458</v>
      </c>
    </row>
    <row r="48" spans="1:8" x14ac:dyDescent="0.2">
      <c r="A48" s="77">
        <v>43521</v>
      </c>
      <c r="B48" s="78">
        <v>441.6</v>
      </c>
      <c r="G48" s="81">
        <v>44889</v>
      </c>
      <c r="H48">
        <v>642.64376179960107</v>
      </c>
    </row>
    <row r="49" spans="1:8" x14ac:dyDescent="0.2">
      <c r="A49" s="77">
        <v>43551</v>
      </c>
      <c r="B49" s="78">
        <v>522.24</v>
      </c>
      <c r="G49" s="80">
        <v>44858</v>
      </c>
      <c r="H49">
        <v>590.56067974328903</v>
      </c>
    </row>
    <row r="50" spans="1:8" x14ac:dyDescent="0.2">
      <c r="A50" s="77">
        <v>43579</v>
      </c>
      <c r="B50" s="78">
        <v>606.72</v>
      </c>
      <c r="G50" s="81">
        <v>44828</v>
      </c>
      <c r="H50">
        <v>603.92587796872044</v>
      </c>
    </row>
    <row r="51" spans="1:8" x14ac:dyDescent="0.2">
      <c r="A51" s="77">
        <v>43609</v>
      </c>
      <c r="B51" s="78">
        <v>437.76</v>
      </c>
      <c r="G51" s="80">
        <v>44797</v>
      </c>
      <c r="H51">
        <v>487.7707823056997</v>
      </c>
    </row>
    <row r="52" spans="1:8" x14ac:dyDescent="0.2">
      <c r="A52" s="77">
        <v>43641</v>
      </c>
      <c r="B52" s="78">
        <v>410.88</v>
      </c>
      <c r="G52" s="81">
        <v>44766</v>
      </c>
      <c r="H52">
        <v>497.73798980829872</v>
      </c>
    </row>
    <row r="53" spans="1:8" x14ac:dyDescent="0.2">
      <c r="A53" s="77">
        <v>43669</v>
      </c>
      <c r="B53" s="78">
        <v>337.92</v>
      </c>
      <c r="G53" s="80">
        <v>44736</v>
      </c>
      <c r="H53">
        <v>539.05664878004825</v>
      </c>
    </row>
    <row r="54" spans="1:8" x14ac:dyDescent="0.2">
      <c r="A54" s="77">
        <v>43700</v>
      </c>
      <c r="B54" s="78">
        <v>307.2</v>
      </c>
      <c r="G54" s="81">
        <v>44705</v>
      </c>
      <c r="H54">
        <v>629.3865438873878</v>
      </c>
    </row>
    <row r="55" spans="1:8" x14ac:dyDescent="0.2">
      <c r="A55" s="77">
        <v>43733</v>
      </c>
      <c r="B55" s="78">
        <v>364.8</v>
      </c>
      <c r="G55" s="80">
        <v>44675</v>
      </c>
      <c r="H55">
        <v>708.48497132594048</v>
      </c>
    </row>
    <row r="56" spans="1:8" x14ac:dyDescent="0.2">
      <c r="A56" s="77">
        <v>43761</v>
      </c>
      <c r="B56" s="78">
        <v>491.52</v>
      </c>
      <c r="G56" s="81">
        <v>44644</v>
      </c>
      <c r="H56">
        <v>685.63219414539878</v>
      </c>
    </row>
    <row r="57" spans="1:8" x14ac:dyDescent="0.2">
      <c r="A57" s="77">
        <v>43791</v>
      </c>
      <c r="B57" s="78">
        <v>587.52</v>
      </c>
      <c r="G57" s="80">
        <v>44616</v>
      </c>
      <c r="H57">
        <v>483.79139512706575</v>
      </c>
    </row>
    <row r="58" spans="1:8" x14ac:dyDescent="0.2">
      <c r="A58" s="77">
        <v>43819</v>
      </c>
      <c r="B58" s="78">
        <v>591.36</v>
      </c>
      <c r="G58" s="81">
        <v>44585</v>
      </c>
      <c r="H58">
        <v>456.83560544271063</v>
      </c>
    </row>
    <row r="59" spans="1:8" x14ac:dyDescent="0.2">
      <c r="A59" s="77">
        <v>43852</v>
      </c>
      <c r="B59" s="78">
        <v>445.44</v>
      </c>
      <c r="G59" s="80">
        <v>44554</v>
      </c>
      <c r="H59">
        <v>622.47318373909434</v>
      </c>
    </row>
    <row r="60" spans="1:8" x14ac:dyDescent="0.2">
      <c r="A60" s="77">
        <v>43882</v>
      </c>
      <c r="B60" s="78">
        <v>518.4</v>
      </c>
      <c r="G60" s="81">
        <v>44524</v>
      </c>
      <c r="H60">
        <v>617.14339647627082</v>
      </c>
    </row>
    <row r="61" spans="1:8" x14ac:dyDescent="0.2">
      <c r="A61" s="77">
        <v>43914</v>
      </c>
      <c r="B61" s="78">
        <v>610.55999999999995</v>
      </c>
      <c r="C61" s="78">
        <v>610.55999999999995</v>
      </c>
      <c r="D61" s="79">
        <v>610.55999999999995</v>
      </c>
      <c r="E61" s="79">
        <v>610.55999999999995</v>
      </c>
      <c r="G61" s="80">
        <v>44493</v>
      </c>
      <c r="H61">
        <v>565.06031441995867</v>
      </c>
    </row>
    <row r="62" spans="1:8" x14ac:dyDescent="0.2">
      <c r="A62" s="77">
        <v>43945</v>
      </c>
      <c r="C62" s="78">
        <f t="shared" ref="C62:C93" si="0">_xlfn.FORECAST.ETS(A62,$B$2:$B$61,$A$2:$A$61,12,1)</f>
        <v>657.48424067927988</v>
      </c>
      <c r="D62" s="79">
        <f t="shared" ref="D62:D93" si="1">C62-_xlfn.FORECAST.ETS.CONFINT(A62,$B$2:$B$61,$A$2:$A$61,0.9,12,1)</f>
        <v>560.3208838868876</v>
      </c>
      <c r="E62" s="79">
        <f t="shared" ref="E62:E93" si="2">C62+_xlfn.FORECAST.ETS.CONFINT(A62,$B$2:$B$61,$A$2:$A$61,0.9,12,1)</f>
        <v>754.64759747167216</v>
      </c>
      <c r="G62" s="81">
        <v>44463</v>
      </c>
      <c r="H62">
        <v>578.4255126453902</v>
      </c>
    </row>
    <row r="63" spans="1:8" x14ac:dyDescent="0.2">
      <c r="A63" s="77">
        <v>43975</v>
      </c>
      <c r="C63" s="78">
        <f t="shared" si="0"/>
        <v>578.3858132407272</v>
      </c>
      <c r="D63" s="79">
        <f t="shared" si="1"/>
        <v>478.18480898982983</v>
      </c>
      <c r="E63" s="79">
        <f t="shared" si="2"/>
        <v>678.58681749162463</v>
      </c>
      <c r="G63" s="80">
        <v>44432</v>
      </c>
      <c r="H63">
        <v>462.27041698236934</v>
      </c>
    </row>
    <row r="64" spans="1:8" x14ac:dyDescent="0.2">
      <c r="A64" s="77">
        <v>44006</v>
      </c>
      <c r="C64" s="78">
        <f t="shared" si="0"/>
        <v>488.05591813338771</v>
      </c>
      <c r="D64" s="79">
        <f t="shared" si="1"/>
        <v>384.88357607820274</v>
      </c>
      <c r="E64" s="79">
        <f t="shared" si="2"/>
        <v>591.22826018857268</v>
      </c>
      <c r="G64" s="81">
        <v>44401</v>
      </c>
      <c r="H64">
        <v>472.23762448496836</v>
      </c>
    </row>
    <row r="65" spans="1:8" x14ac:dyDescent="0.2">
      <c r="A65" s="77">
        <v>44036</v>
      </c>
      <c r="C65" s="78">
        <f t="shared" si="0"/>
        <v>446.73725916163812</v>
      </c>
      <c r="D65" s="79">
        <f t="shared" si="1"/>
        <v>340.65422790124887</v>
      </c>
      <c r="E65" s="79">
        <f t="shared" si="2"/>
        <v>552.82029042202737</v>
      </c>
      <c r="G65" s="80">
        <v>44371</v>
      </c>
      <c r="H65">
        <v>513.55628345671789</v>
      </c>
    </row>
    <row r="66" spans="1:8" x14ac:dyDescent="0.2">
      <c r="A66" s="77">
        <v>44067</v>
      </c>
      <c r="C66" s="78">
        <f t="shared" si="0"/>
        <v>436.7700516590391</v>
      </c>
      <c r="D66" s="79">
        <f t="shared" si="1"/>
        <v>327.83203165203656</v>
      </c>
      <c r="E66" s="79">
        <f t="shared" si="2"/>
        <v>545.70807166604163</v>
      </c>
      <c r="G66" s="81">
        <v>44340</v>
      </c>
      <c r="H66">
        <v>603.88617856405745</v>
      </c>
    </row>
    <row r="67" spans="1:8" x14ac:dyDescent="0.2">
      <c r="A67" s="77">
        <v>44098</v>
      </c>
      <c r="C67" s="78">
        <f t="shared" si="0"/>
        <v>552.92514732205984</v>
      </c>
      <c r="D67" s="79">
        <f t="shared" si="1"/>
        <v>441.18348503109536</v>
      </c>
      <c r="E67" s="79">
        <f t="shared" si="2"/>
        <v>664.66680961302427</v>
      </c>
      <c r="G67" s="80">
        <v>44310</v>
      </c>
      <c r="H67">
        <v>682.98460600261012</v>
      </c>
    </row>
    <row r="68" spans="1:8" x14ac:dyDescent="0.2">
      <c r="A68" s="77">
        <v>44128</v>
      </c>
      <c r="C68" s="78">
        <f t="shared" si="0"/>
        <v>539.55994909662843</v>
      </c>
      <c r="D68" s="79">
        <f t="shared" si="1"/>
        <v>425.06213659204764</v>
      </c>
      <c r="E68" s="79">
        <f t="shared" si="2"/>
        <v>654.05776160120922</v>
      </c>
      <c r="G68" s="81">
        <v>44279</v>
      </c>
      <c r="H68">
        <v>660.13182882206843</v>
      </c>
    </row>
    <row r="69" spans="1:8" x14ac:dyDescent="0.2">
      <c r="A69" s="77">
        <v>44159</v>
      </c>
      <c r="C69" s="78">
        <f t="shared" si="0"/>
        <v>591.64303115294047</v>
      </c>
      <c r="D69" s="79">
        <f t="shared" si="1"/>
        <v>474.43312963075482</v>
      </c>
      <c r="E69" s="79">
        <f t="shared" si="2"/>
        <v>708.85293267512611</v>
      </c>
      <c r="G69" s="80">
        <v>44251</v>
      </c>
      <c r="H69">
        <v>458.2910298037354</v>
      </c>
    </row>
    <row r="70" spans="1:8" x14ac:dyDescent="0.2">
      <c r="A70" s="77">
        <v>44189</v>
      </c>
      <c r="C70" s="78">
        <f t="shared" si="0"/>
        <v>596.97281841576398</v>
      </c>
      <c r="D70" s="79">
        <f t="shared" si="1"/>
        <v>477.0918198692774</v>
      </c>
      <c r="E70" s="79">
        <f t="shared" si="2"/>
        <v>716.85381696225056</v>
      </c>
      <c r="G70" s="81">
        <v>44220</v>
      </c>
      <c r="H70">
        <v>431.33524011938027</v>
      </c>
    </row>
    <row r="71" spans="1:8" x14ac:dyDescent="0.2">
      <c r="A71" s="77">
        <v>44220</v>
      </c>
      <c r="C71" s="78">
        <f t="shared" si="0"/>
        <v>431.33524011938027</v>
      </c>
      <c r="D71" s="79">
        <f t="shared" si="1"/>
        <v>308.82137828017153</v>
      </c>
      <c r="E71" s="79">
        <f t="shared" si="2"/>
        <v>553.84910195858902</v>
      </c>
      <c r="G71" s="80">
        <v>44189</v>
      </c>
      <c r="H71">
        <v>596.97281841576398</v>
      </c>
    </row>
    <row r="72" spans="1:8" x14ac:dyDescent="0.2">
      <c r="A72" s="77">
        <v>44251</v>
      </c>
      <c r="C72" s="78">
        <f t="shared" si="0"/>
        <v>458.2910298037354</v>
      </c>
      <c r="D72" s="79">
        <f t="shared" si="1"/>
        <v>333.18004912242878</v>
      </c>
      <c r="E72" s="79">
        <f t="shared" si="2"/>
        <v>583.40201048504196</v>
      </c>
      <c r="G72" s="81">
        <v>44159</v>
      </c>
      <c r="H72">
        <v>591.64303115294047</v>
      </c>
    </row>
    <row r="73" spans="1:8" x14ac:dyDescent="0.2">
      <c r="A73" s="77">
        <v>44279</v>
      </c>
      <c r="C73" s="78">
        <f t="shared" si="0"/>
        <v>660.13182882206843</v>
      </c>
      <c r="D73" s="79">
        <f t="shared" si="1"/>
        <v>532.45721847692903</v>
      </c>
      <c r="E73" s="79">
        <f t="shared" si="2"/>
        <v>787.80643916720783</v>
      </c>
      <c r="G73" s="80">
        <v>44128</v>
      </c>
      <c r="H73">
        <v>539.55994909662843</v>
      </c>
    </row>
    <row r="74" spans="1:8" x14ac:dyDescent="0.2">
      <c r="A74" s="77">
        <v>44310</v>
      </c>
      <c r="C74" s="78">
        <f t="shared" si="0"/>
        <v>682.98460600261012</v>
      </c>
      <c r="D74" s="79">
        <f t="shared" si="1"/>
        <v>552.75870073886381</v>
      </c>
      <c r="E74" s="79">
        <f t="shared" si="2"/>
        <v>813.21051126635643</v>
      </c>
      <c r="G74" s="81">
        <v>44098</v>
      </c>
      <c r="H74">
        <v>552.92514732205984</v>
      </c>
    </row>
    <row r="75" spans="1:8" x14ac:dyDescent="0.2">
      <c r="A75" s="77">
        <v>44340</v>
      </c>
      <c r="C75" s="78">
        <f t="shared" si="0"/>
        <v>603.88617856405745</v>
      </c>
      <c r="D75" s="79">
        <f t="shared" si="1"/>
        <v>471.15801020202036</v>
      </c>
      <c r="E75" s="79">
        <f t="shared" si="2"/>
        <v>736.61434692609453</v>
      </c>
      <c r="G75" s="80">
        <v>44067</v>
      </c>
      <c r="H75">
        <v>436.7700516590391</v>
      </c>
    </row>
    <row r="76" spans="1:8" x14ac:dyDescent="0.2">
      <c r="A76" s="77">
        <v>44371</v>
      </c>
      <c r="C76" s="78">
        <f t="shared" si="0"/>
        <v>513.55628345671789</v>
      </c>
      <c r="D76" s="79">
        <f t="shared" si="1"/>
        <v>378.35369068760315</v>
      </c>
      <c r="E76" s="79">
        <f t="shared" si="2"/>
        <v>648.75887622583264</v>
      </c>
      <c r="G76" s="81">
        <v>44036</v>
      </c>
      <c r="H76">
        <v>446.73725916163812</v>
      </c>
    </row>
    <row r="77" spans="1:8" x14ac:dyDescent="0.2">
      <c r="A77" s="77">
        <v>44401</v>
      </c>
      <c r="C77" s="78">
        <f t="shared" si="0"/>
        <v>472.23762448496836</v>
      </c>
      <c r="D77" s="79">
        <f t="shared" si="1"/>
        <v>334.58687611269301</v>
      </c>
      <c r="E77" s="79">
        <f t="shared" si="2"/>
        <v>609.88837285724367</v>
      </c>
    </row>
    <row r="78" spans="1:8" x14ac:dyDescent="0.2">
      <c r="A78" s="77">
        <v>44432</v>
      </c>
      <c r="C78" s="78">
        <f t="shared" si="0"/>
        <v>462.27041698236934</v>
      </c>
      <c r="D78" s="79">
        <f t="shared" si="1"/>
        <v>322.19633706018584</v>
      </c>
      <c r="E78" s="79">
        <f t="shared" si="2"/>
        <v>602.3444969045529</v>
      </c>
    </row>
    <row r="79" spans="1:8" x14ac:dyDescent="0.2">
      <c r="A79" s="77">
        <v>44463</v>
      </c>
      <c r="C79" s="78">
        <f t="shared" si="0"/>
        <v>578.4255126453902</v>
      </c>
      <c r="D79" s="79">
        <f t="shared" si="1"/>
        <v>435.95159226441933</v>
      </c>
      <c r="E79" s="79">
        <f t="shared" si="2"/>
        <v>720.89943302636107</v>
      </c>
    </row>
    <row r="80" spans="1:8" x14ac:dyDescent="0.2">
      <c r="A80" s="77">
        <v>44493</v>
      </c>
      <c r="C80" s="78">
        <f t="shared" si="0"/>
        <v>565.06031441995867</v>
      </c>
      <c r="D80" s="79">
        <f t="shared" si="1"/>
        <v>420.20881191855483</v>
      </c>
      <c r="E80" s="79">
        <f t="shared" si="2"/>
        <v>709.91181692136252</v>
      </c>
    </row>
    <row r="81" spans="1:5" x14ac:dyDescent="0.2">
      <c r="A81" s="77">
        <v>44524</v>
      </c>
      <c r="C81" s="78">
        <f t="shared" si="0"/>
        <v>617.14339647627082</v>
      </c>
      <c r="D81" s="79">
        <f t="shared" si="1"/>
        <v>469.93542756135446</v>
      </c>
      <c r="E81" s="79">
        <f t="shared" si="2"/>
        <v>764.35136539118719</v>
      </c>
    </row>
    <row r="82" spans="1:5" x14ac:dyDescent="0.2">
      <c r="A82" s="77">
        <v>44554</v>
      </c>
      <c r="C82" s="78">
        <f t="shared" si="0"/>
        <v>622.47318373909434</v>
      </c>
      <c r="D82" s="79">
        <f t="shared" si="1"/>
        <v>472.92880278286657</v>
      </c>
      <c r="E82" s="79">
        <f t="shared" si="2"/>
        <v>772.01756469532211</v>
      </c>
    </row>
    <row r="83" spans="1:5" x14ac:dyDescent="0.2">
      <c r="A83" s="77">
        <v>44585</v>
      </c>
      <c r="C83" s="78">
        <f t="shared" si="0"/>
        <v>456.83560544271063</v>
      </c>
      <c r="D83" s="79">
        <f t="shared" si="1"/>
        <v>304.97387903039441</v>
      </c>
      <c r="E83" s="79">
        <f t="shared" si="2"/>
        <v>608.69733185502685</v>
      </c>
    </row>
    <row r="84" spans="1:5" x14ac:dyDescent="0.2">
      <c r="A84" s="77">
        <v>44616</v>
      </c>
      <c r="C84" s="78">
        <f t="shared" si="0"/>
        <v>483.79139512706575</v>
      </c>
      <c r="D84" s="79">
        <f t="shared" si="1"/>
        <v>329.63046877562539</v>
      </c>
      <c r="E84" s="79">
        <f t="shared" si="2"/>
        <v>637.95232147850606</v>
      </c>
    </row>
    <row r="85" spans="1:5" x14ac:dyDescent="0.2">
      <c r="A85" s="77">
        <v>44644</v>
      </c>
      <c r="C85" s="78">
        <f t="shared" si="0"/>
        <v>685.63219414539878</v>
      </c>
      <c r="D85" s="79">
        <f t="shared" si="1"/>
        <v>529.18935298341944</v>
      </c>
      <c r="E85" s="79">
        <f t="shared" si="2"/>
        <v>842.07503530737813</v>
      </c>
    </row>
    <row r="86" spans="1:5" x14ac:dyDescent="0.2">
      <c r="A86" s="77">
        <v>44675</v>
      </c>
      <c r="C86" s="78">
        <f t="shared" si="0"/>
        <v>708.48497132594048</v>
      </c>
      <c r="D86" s="79">
        <f t="shared" si="1"/>
        <v>549.76030822085204</v>
      </c>
      <c r="E86" s="79">
        <f t="shared" si="2"/>
        <v>867.20963443102892</v>
      </c>
    </row>
    <row r="87" spans="1:5" x14ac:dyDescent="0.2">
      <c r="A87" s="77">
        <v>44705</v>
      </c>
      <c r="C87" s="78">
        <f t="shared" si="0"/>
        <v>629.3865438873878</v>
      </c>
      <c r="D87" s="79">
        <f t="shared" si="1"/>
        <v>468.41240060712244</v>
      </c>
      <c r="E87" s="79">
        <f t="shared" si="2"/>
        <v>790.36068716765317</v>
      </c>
    </row>
    <row r="88" spans="1:5" x14ac:dyDescent="0.2">
      <c r="A88" s="77">
        <v>44736</v>
      </c>
      <c r="C88" s="78">
        <f t="shared" si="0"/>
        <v>539.05664878004825</v>
      </c>
      <c r="D88" s="79">
        <f t="shared" si="1"/>
        <v>375.84803488725333</v>
      </c>
      <c r="E88" s="79">
        <f t="shared" si="2"/>
        <v>702.26526267284316</v>
      </c>
    </row>
    <row r="89" spans="1:5" x14ac:dyDescent="0.2">
      <c r="A89" s="77">
        <v>44766</v>
      </c>
      <c r="C89" s="78">
        <f t="shared" si="0"/>
        <v>497.73798980829872</v>
      </c>
      <c r="D89" s="79">
        <f t="shared" si="1"/>
        <v>332.30924958691014</v>
      </c>
      <c r="E89" s="79">
        <f t="shared" si="2"/>
        <v>663.1667300296873</v>
      </c>
    </row>
    <row r="90" spans="1:5" x14ac:dyDescent="0.2">
      <c r="A90" s="77">
        <v>44797</v>
      </c>
      <c r="C90" s="78">
        <f t="shared" si="0"/>
        <v>487.7707823056997</v>
      </c>
      <c r="D90" s="79">
        <f t="shared" si="1"/>
        <v>320.13563380295886</v>
      </c>
      <c r="E90" s="79">
        <f t="shared" si="2"/>
        <v>655.40593080844053</v>
      </c>
    </row>
    <row r="91" spans="1:5" x14ac:dyDescent="0.2">
      <c r="A91" s="77">
        <v>44828</v>
      </c>
      <c r="C91" s="78">
        <f t="shared" si="0"/>
        <v>603.92587796872044</v>
      </c>
      <c r="D91" s="79">
        <f t="shared" si="1"/>
        <v>434.09744896714199</v>
      </c>
      <c r="E91" s="79">
        <f t="shared" si="2"/>
        <v>773.7543069702989</v>
      </c>
    </row>
    <row r="92" spans="1:5" x14ac:dyDescent="0.2">
      <c r="A92" s="77">
        <v>44858</v>
      </c>
      <c r="C92" s="78">
        <f t="shared" si="0"/>
        <v>590.56067974328903</v>
      </c>
      <c r="D92" s="79">
        <f t="shared" si="1"/>
        <v>418.551540964281</v>
      </c>
      <c r="E92" s="79">
        <f t="shared" si="2"/>
        <v>762.56981852229706</v>
      </c>
    </row>
    <row r="93" spans="1:5" x14ac:dyDescent="0.2">
      <c r="A93" s="77">
        <v>44889</v>
      </c>
      <c r="C93" s="78">
        <f t="shared" si="0"/>
        <v>642.64376179960107</v>
      </c>
      <c r="D93" s="79">
        <f t="shared" si="1"/>
        <v>468.4659576050729</v>
      </c>
      <c r="E93" s="79">
        <f t="shared" si="2"/>
        <v>816.82156599412929</v>
      </c>
    </row>
    <row r="94" spans="1:5" x14ac:dyDescent="0.2">
      <c r="A94" s="77">
        <v>44919</v>
      </c>
      <c r="C94" s="78">
        <f t="shared" ref="C94:C121" si="3">_xlfn.FORECAST.ETS(A94,$B$2:$B$61,$A$2:$A$61,12,1)</f>
        <v>647.97354906242458</v>
      </c>
      <c r="D94" s="79">
        <f t="shared" ref="D94:D121" si="4">C94-_xlfn.FORECAST.ETS.CONFINT(A94,$B$2:$B$61,$A$2:$A$61,0.9,12,1)</f>
        <v>471.63862589014417</v>
      </c>
      <c r="E94" s="79">
        <f t="shared" ref="E94:E121" si="5">C94+_xlfn.FORECAST.ETS.CONFINT(A94,$B$2:$B$61,$A$2:$A$61,0.9,12,1)</f>
        <v>824.30847223470505</v>
      </c>
    </row>
    <row r="95" spans="1:5" x14ac:dyDescent="0.2">
      <c r="A95" s="77">
        <v>44950</v>
      </c>
      <c r="C95" s="78">
        <f t="shared" si="3"/>
        <v>482.33597076604087</v>
      </c>
      <c r="D95" s="79">
        <f t="shared" si="4"/>
        <v>303.8550035079835</v>
      </c>
      <c r="E95" s="79">
        <f t="shared" si="5"/>
        <v>660.81693802409825</v>
      </c>
    </row>
    <row r="96" spans="1:5" x14ac:dyDescent="0.2">
      <c r="A96" s="77">
        <v>44981</v>
      </c>
      <c r="C96" s="78">
        <f t="shared" si="3"/>
        <v>509.291760450396</v>
      </c>
      <c r="D96" s="79">
        <f t="shared" si="4"/>
        <v>328.67537696025852</v>
      </c>
      <c r="E96" s="79">
        <f t="shared" si="5"/>
        <v>689.90814394053348</v>
      </c>
    </row>
    <row r="97" spans="1:5" x14ac:dyDescent="0.2">
      <c r="A97" s="77">
        <v>45009</v>
      </c>
      <c r="C97" s="78">
        <f t="shared" si="3"/>
        <v>711.13255946872903</v>
      </c>
      <c r="D97" s="79">
        <f t="shared" si="4"/>
        <v>528.39096336465718</v>
      </c>
      <c r="E97" s="79">
        <f t="shared" si="5"/>
        <v>893.87415557280087</v>
      </c>
    </row>
    <row r="98" spans="1:5" x14ac:dyDescent="0.2">
      <c r="A98" s="77">
        <v>45040</v>
      </c>
      <c r="C98" s="78">
        <f t="shared" si="3"/>
        <v>733.98533664927072</v>
      </c>
      <c r="D98" s="79">
        <f t="shared" si="4"/>
        <v>549.11364640865031</v>
      </c>
      <c r="E98" s="79">
        <f t="shared" si="5"/>
        <v>918.85702688989113</v>
      </c>
    </row>
    <row r="99" spans="1:5" x14ac:dyDescent="0.2">
      <c r="A99" s="77">
        <v>45070</v>
      </c>
      <c r="C99" s="78">
        <f t="shared" si="3"/>
        <v>654.88690921071804</v>
      </c>
      <c r="D99" s="79">
        <f t="shared" si="4"/>
        <v>467.90938981818761</v>
      </c>
      <c r="E99" s="79">
        <f t="shared" si="5"/>
        <v>841.86442860324848</v>
      </c>
    </row>
    <row r="100" spans="1:5" x14ac:dyDescent="0.2">
      <c r="A100" s="77">
        <v>45101</v>
      </c>
      <c r="C100" s="78">
        <f t="shared" si="3"/>
        <v>564.55701410337849</v>
      </c>
      <c r="D100" s="79">
        <f t="shared" si="4"/>
        <v>375.48271400372346</v>
      </c>
      <c r="E100" s="79">
        <f t="shared" si="5"/>
        <v>753.63131420303353</v>
      </c>
    </row>
    <row r="101" spans="1:5" x14ac:dyDescent="0.2">
      <c r="A101" s="77">
        <v>45131</v>
      </c>
      <c r="C101" s="78">
        <f t="shared" si="3"/>
        <v>523.23835513162896</v>
      </c>
      <c r="D101" s="79">
        <f t="shared" si="4"/>
        <v>332.07597563756997</v>
      </c>
      <c r="E101" s="79">
        <f t="shared" si="5"/>
        <v>714.40073462568796</v>
      </c>
    </row>
    <row r="102" spans="1:5" x14ac:dyDescent="0.2">
      <c r="A102" s="77">
        <v>45162</v>
      </c>
      <c r="C102" s="78">
        <f t="shared" si="3"/>
        <v>513.27114762902988</v>
      </c>
      <c r="D102" s="79">
        <f t="shared" si="4"/>
        <v>320.02905913227249</v>
      </c>
      <c r="E102" s="79">
        <f t="shared" si="5"/>
        <v>706.51323612578722</v>
      </c>
    </row>
    <row r="103" spans="1:5" x14ac:dyDescent="0.2">
      <c r="A103" s="77">
        <v>45193</v>
      </c>
      <c r="C103" s="78">
        <f t="shared" si="3"/>
        <v>629.42624329205069</v>
      </c>
      <c r="D103" s="79">
        <f t="shared" si="4"/>
        <v>434.11250046302155</v>
      </c>
      <c r="E103" s="79">
        <f t="shared" si="5"/>
        <v>824.73998612107982</v>
      </c>
    </row>
    <row r="104" spans="1:5" x14ac:dyDescent="0.2">
      <c r="A104" s="77">
        <v>45223</v>
      </c>
      <c r="C104" s="78">
        <f t="shared" si="3"/>
        <v>616.06104506661927</v>
      </c>
      <c r="D104" s="79">
        <f t="shared" si="4"/>
        <v>418.68340112193891</v>
      </c>
      <c r="E104" s="79">
        <f t="shared" si="5"/>
        <v>813.43868901129963</v>
      </c>
    </row>
    <row r="105" spans="1:5" x14ac:dyDescent="0.2">
      <c r="A105" s="77">
        <v>45254</v>
      </c>
      <c r="C105" s="78">
        <f t="shared" si="3"/>
        <v>668.14412712293131</v>
      </c>
      <c r="D105" s="79">
        <f t="shared" si="4"/>
        <v>468.71004723227912</v>
      </c>
      <c r="E105" s="79">
        <f t="shared" si="5"/>
        <v>867.57820701358355</v>
      </c>
    </row>
    <row r="106" spans="1:5" x14ac:dyDescent="0.2">
      <c r="A106" s="77">
        <v>45284</v>
      </c>
      <c r="C106" s="78">
        <f t="shared" si="3"/>
        <v>673.47391438575482</v>
      </c>
      <c r="D106" s="79">
        <f t="shared" si="4"/>
        <v>471.99058828318613</v>
      </c>
      <c r="E106" s="79">
        <f t="shared" si="5"/>
        <v>874.95724048832358</v>
      </c>
    </row>
    <row r="107" spans="1:5" x14ac:dyDescent="0.2">
      <c r="A107" s="77">
        <v>45315</v>
      </c>
      <c r="C107" s="78">
        <f t="shared" si="3"/>
        <v>507.83633608937112</v>
      </c>
      <c r="D107" s="79">
        <f t="shared" si="4"/>
        <v>304.31068994825745</v>
      </c>
      <c r="E107" s="79">
        <f t="shared" si="5"/>
        <v>711.36198223048473</v>
      </c>
    </row>
    <row r="108" spans="1:5" x14ac:dyDescent="0.2">
      <c r="A108" s="77">
        <v>45346</v>
      </c>
      <c r="C108" s="78">
        <f t="shared" si="3"/>
        <v>534.79212577372618</v>
      </c>
      <c r="D108" s="79">
        <f t="shared" si="4"/>
        <v>329.23083339921777</v>
      </c>
      <c r="E108" s="79">
        <f t="shared" si="5"/>
        <v>740.3534181482346</v>
      </c>
    </row>
    <row r="109" spans="1:5" x14ac:dyDescent="0.2">
      <c r="A109" s="77">
        <v>45375</v>
      </c>
      <c r="C109" s="78">
        <f t="shared" si="3"/>
        <v>736.63292479205927</v>
      </c>
      <c r="D109" s="79">
        <f t="shared" si="4"/>
        <v>529.04241818024218</v>
      </c>
      <c r="E109" s="79">
        <f t="shared" si="5"/>
        <v>944.22343140387636</v>
      </c>
    </row>
    <row r="110" spans="1:5" x14ac:dyDescent="0.2">
      <c r="A110" s="77">
        <v>45406</v>
      </c>
      <c r="C110" s="78">
        <f t="shared" si="3"/>
        <v>759.48570197260096</v>
      </c>
      <c r="D110" s="79">
        <f t="shared" si="4"/>
        <v>549.85869262829965</v>
      </c>
      <c r="E110" s="79">
        <f t="shared" si="5"/>
        <v>969.11271131690228</v>
      </c>
    </row>
    <row r="111" spans="1:5" x14ac:dyDescent="0.2">
      <c r="A111" s="77">
        <v>45436</v>
      </c>
      <c r="C111" s="78">
        <f t="shared" si="3"/>
        <v>680.38727453404829</v>
      </c>
      <c r="D111" s="79">
        <f t="shared" si="4"/>
        <v>468.74335740454347</v>
      </c>
      <c r="E111" s="79">
        <f t="shared" si="5"/>
        <v>892.03119166355305</v>
      </c>
    </row>
    <row r="112" spans="1:5" x14ac:dyDescent="0.2">
      <c r="A112" s="77">
        <v>45467</v>
      </c>
      <c r="C112" s="78">
        <f t="shared" si="3"/>
        <v>590.05737942670874</v>
      </c>
      <c r="D112" s="79">
        <f t="shared" si="4"/>
        <v>376.40231597005805</v>
      </c>
      <c r="E112" s="79">
        <f t="shared" si="5"/>
        <v>803.71244288335947</v>
      </c>
    </row>
    <row r="113" spans="1:5" x14ac:dyDescent="0.2">
      <c r="A113" s="77">
        <v>45497</v>
      </c>
      <c r="C113" s="78">
        <f t="shared" si="3"/>
        <v>548.73872045495921</v>
      </c>
      <c r="D113" s="79">
        <f t="shared" si="4"/>
        <v>333.07806716765754</v>
      </c>
      <c r="E113" s="79">
        <f t="shared" si="5"/>
        <v>764.39937374226088</v>
      </c>
    </row>
    <row r="114" spans="1:5" x14ac:dyDescent="0.2">
      <c r="A114" s="77">
        <v>45528</v>
      </c>
      <c r="C114" s="78">
        <f t="shared" si="3"/>
        <v>538.77151295236035</v>
      </c>
      <c r="D114" s="79">
        <f t="shared" si="4"/>
        <v>321.11062935983813</v>
      </c>
      <c r="E114" s="79">
        <f t="shared" si="5"/>
        <v>756.43239654488252</v>
      </c>
    </row>
    <row r="115" spans="1:5" x14ac:dyDescent="0.2">
      <c r="A115" s="77">
        <v>45559</v>
      </c>
      <c r="C115" s="78">
        <f t="shared" si="3"/>
        <v>654.92660861538093</v>
      </c>
      <c r="D115" s="79">
        <f t="shared" si="4"/>
        <v>435.27066484873376</v>
      </c>
      <c r="E115" s="79">
        <f t="shared" si="5"/>
        <v>874.5825523820281</v>
      </c>
    </row>
    <row r="116" spans="1:5" x14ac:dyDescent="0.2">
      <c r="A116" s="77">
        <v>45589</v>
      </c>
      <c r="C116" s="78">
        <f t="shared" si="3"/>
        <v>641.56141038994963</v>
      </c>
      <c r="D116" s="79">
        <f t="shared" si="4"/>
        <v>419.91539437576887</v>
      </c>
      <c r="E116" s="79">
        <f t="shared" si="5"/>
        <v>863.20742640413039</v>
      </c>
    </row>
    <row r="117" spans="1:5" x14ac:dyDescent="0.2">
      <c r="A117" s="77">
        <v>45620</v>
      </c>
      <c r="C117" s="78">
        <f t="shared" si="3"/>
        <v>693.64449244626155</v>
      </c>
      <c r="D117" s="79">
        <f t="shared" si="4"/>
        <v>470.01321673434495</v>
      </c>
      <c r="E117" s="79">
        <f t="shared" si="5"/>
        <v>917.27576815817815</v>
      </c>
    </row>
    <row r="118" spans="1:5" x14ac:dyDescent="0.2">
      <c r="A118" s="77">
        <v>45650</v>
      </c>
      <c r="C118" s="78">
        <f t="shared" si="3"/>
        <v>698.97427970908518</v>
      </c>
      <c r="D118" s="79">
        <f t="shared" si="4"/>
        <v>473.36238796090015</v>
      </c>
      <c r="E118" s="79">
        <f t="shared" si="5"/>
        <v>924.58617145727021</v>
      </c>
    </row>
    <row r="119" spans="1:5" x14ac:dyDescent="0.2">
      <c r="A119" s="77">
        <v>45681</v>
      </c>
      <c r="C119" s="78">
        <f t="shared" si="3"/>
        <v>533.33670141270147</v>
      </c>
      <c r="D119" s="79">
        <f t="shared" si="4"/>
        <v>305.74867457174344</v>
      </c>
      <c r="E119" s="79">
        <f t="shared" si="5"/>
        <v>760.92472825365951</v>
      </c>
    </row>
    <row r="120" spans="1:5" x14ac:dyDescent="0.2">
      <c r="A120" s="77">
        <v>45712</v>
      </c>
      <c r="C120" s="78">
        <f t="shared" si="3"/>
        <v>560.29249109705654</v>
      </c>
      <c r="D120" s="79">
        <f t="shared" si="4"/>
        <v>330.73265326065973</v>
      </c>
      <c r="E120" s="79">
        <f t="shared" si="5"/>
        <v>789.85232893345335</v>
      </c>
    </row>
    <row r="121" spans="1:5" x14ac:dyDescent="0.2">
      <c r="A121" s="77">
        <v>45740</v>
      </c>
      <c r="C121" s="78">
        <f t="shared" si="3"/>
        <v>762.13329011538963</v>
      </c>
      <c r="D121" s="79">
        <f t="shared" si="4"/>
        <v>530.60581412610873</v>
      </c>
      <c r="E121" s="79">
        <f t="shared" si="5"/>
        <v>993.66076610467053</v>
      </c>
    </row>
  </sheetData>
  <autoFilter ref="G19:H19" xr:uid="{669C9753-CE85-4237-96B1-8638316B0CDC}">
    <sortState xmlns:xlrd2="http://schemas.microsoft.com/office/spreadsheetml/2017/richdata2" ref="G20:H76">
      <sortCondition descending="1" ref="G19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X1000"/>
  <sheetViews>
    <sheetView zoomScale="60" zoomScaleNormal="60" workbookViewId="0">
      <selection activeCell="AB3" sqref="AB3"/>
    </sheetView>
  </sheetViews>
  <sheetFormatPr defaultColWidth="12.625" defaultRowHeight="15" customHeight="1" x14ac:dyDescent="0.2"/>
  <cols>
    <col min="1" max="26" width="7.625" customWidth="1"/>
  </cols>
  <sheetData>
    <row r="1" spans="5:24" ht="15" customHeight="1" thickBot="1" x14ac:dyDescent="0.25"/>
    <row r="2" spans="5:24" ht="15" customHeight="1" x14ac:dyDescent="0.2">
      <c r="E2" s="106" t="s">
        <v>70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5:24" ht="15" customHeight="1" x14ac:dyDescent="0.2">
      <c r="E3" s="109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1"/>
    </row>
    <row r="4" spans="5:24" ht="15" customHeight="1" x14ac:dyDescent="0.2">
      <c r="E4" s="109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</row>
    <row r="5" spans="5:24" ht="15" customHeight="1" x14ac:dyDescent="0.2">
      <c r="E5" s="109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1"/>
    </row>
    <row r="6" spans="5:24" ht="15" customHeight="1" thickBot="1" x14ac:dyDescent="0.25">
      <c r="E6" s="112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2:X6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101F-F5E3-47B2-804F-182B09D34556}">
  <dimension ref="A1:S122"/>
  <sheetViews>
    <sheetView tabSelected="1" topLeftCell="M1" zoomScale="90" zoomScaleNormal="90" workbookViewId="0">
      <selection activeCell="P4" sqref="P4:Q4"/>
    </sheetView>
  </sheetViews>
  <sheetFormatPr defaultRowHeight="14.25" x14ac:dyDescent="0.2"/>
  <cols>
    <col min="11" max="11" width="10.875" bestFit="1" customWidth="1"/>
    <col min="12" max="12" width="29.375" bestFit="1" customWidth="1"/>
    <col min="13" max="13" width="39" customWidth="1"/>
    <col min="14" max="14" width="19.25" bestFit="1" customWidth="1"/>
    <col min="15" max="15" width="20.5" bestFit="1" customWidth="1"/>
    <col min="16" max="16" width="33.875" bestFit="1" customWidth="1"/>
    <col min="17" max="17" width="35.375" bestFit="1" customWidth="1"/>
    <col min="18" max="18" width="30.625" bestFit="1" customWidth="1"/>
    <col min="19" max="19" width="20.5" bestFit="1" customWidth="1"/>
  </cols>
  <sheetData>
    <row r="1" spans="1:19" ht="15" thickBot="1" x14ac:dyDescent="0.25"/>
    <row r="2" spans="1:19" ht="15" customHeight="1" x14ac:dyDescent="0.25">
      <c r="B2" s="106" t="s">
        <v>68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O2" s="3" t="s">
        <v>24</v>
      </c>
      <c r="P2" s="3" t="s">
        <v>33</v>
      </c>
      <c r="Q2" s="3" t="s">
        <v>34</v>
      </c>
      <c r="R2" s="9" t="s">
        <v>39</v>
      </c>
      <c r="S2" s="9" t="s">
        <v>40</v>
      </c>
    </row>
    <row r="3" spans="1:19" ht="15" customHeight="1" x14ac:dyDescent="0.25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O3" s="82">
        <v>45740</v>
      </c>
      <c r="P3" s="84">
        <v>762.13329011538963</v>
      </c>
      <c r="Q3" s="84">
        <v>1061.3014559613985</v>
      </c>
      <c r="R3" s="84">
        <v>29435.665214933506</v>
      </c>
      <c r="S3" s="86">
        <v>236072.6395119933</v>
      </c>
    </row>
    <row r="4" spans="1:19" ht="15.75" customHeight="1" x14ac:dyDescent="0.25">
      <c r="A4" s="88"/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  <c r="N4" s="88"/>
      <c r="O4" s="83">
        <v>45712</v>
      </c>
      <c r="P4" s="85">
        <v>560.29249109705654</v>
      </c>
      <c r="Q4" s="85">
        <v>902.21893985574741</v>
      </c>
      <c r="R4" s="85">
        <v>18308.828117560308</v>
      </c>
      <c r="S4" s="85">
        <v>206334.18912508088</v>
      </c>
    </row>
    <row r="5" spans="1:19" ht="15" customHeight="1" x14ac:dyDescent="0.25">
      <c r="A5" s="88"/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88"/>
      <c r="O5" s="89">
        <v>45681</v>
      </c>
      <c r="P5" s="84">
        <v>533.33670141270147</v>
      </c>
      <c r="Q5" s="84">
        <v>899.31073709087991</v>
      </c>
      <c r="R5" s="84">
        <v>19240.833588723723</v>
      </c>
      <c r="S5" s="86">
        <v>213182.0378410492</v>
      </c>
    </row>
    <row r="6" spans="1:19" ht="15.75" customHeight="1" x14ac:dyDescent="0.25">
      <c r="A6" s="88"/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N6" s="88"/>
      <c r="O6" s="90">
        <v>45650</v>
      </c>
      <c r="P6" s="85">
        <v>698.97427970908518</v>
      </c>
      <c r="Q6" s="85">
        <v>916.60479090326919</v>
      </c>
      <c r="R6" s="85">
        <v>24626.321782344894</v>
      </c>
      <c r="S6" s="85">
        <v>220879.87923186366</v>
      </c>
    </row>
    <row r="7" spans="1:19" ht="15.75" thickBot="1" x14ac:dyDescent="0.3"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O7" s="82">
        <v>45620</v>
      </c>
      <c r="P7" s="84">
        <v>693.64449244626155</v>
      </c>
      <c r="Q7" s="84">
        <v>900.07251968345599</v>
      </c>
      <c r="R7" s="84">
        <v>22904.770944006737</v>
      </c>
      <c r="S7" s="86">
        <v>192096.94714696449</v>
      </c>
    </row>
    <row r="8" spans="1:19" ht="15" x14ac:dyDescent="0.25">
      <c r="O8" s="83">
        <v>45589</v>
      </c>
      <c r="P8" s="85">
        <v>641.56141038994963</v>
      </c>
      <c r="Q8" s="85">
        <v>757.13057787339312</v>
      </c>
      <c r="R8" s="85">
        <v>23893.998507130749</v>
      </c>
      <c r="S8" s="85">
        <v>189675.88774249735</v>
      </c>
    </row>
    <row r="9" spans="1:19" ht="15" x14ac:dyDescent="0.25">
      <c r="O9" s="82">
        <v>45559</v>
      </c>
      <c r="P9" s="84">
        <v>654.92660861538093</v>
      </c>
      <c r="Q9" s="84">
        <v>803.2524239064154</v>
      </c>
      <c r="R9" s="84">
        <v>24034.548335208827</v>
      </c>
      <c r="S9" s="86">
        <v>183269.590340077</v>
      </c>
    </row>
    <row r="10" spans="1:19" ht="15.75" thickBot="1" x14ac:dyDescent="0.3">
      <c r="O10" s="83">
        <v>45528</v>
      </c>
      <c r="P10" s="85">
        <v>538.77151295236035</v>
      </c>
      <c r="Q10" s="85">
        <v>624.85344045938382</v>
      </c>
      <c r="R10" s="85">
        <v>20795.183033960238</v>
      </c>
      <c r="S10" s="85">
        <v>164674.77429514113</v>
      </c>
    </row>
    <row r="11" spans="1:19" ht="15" x14ac:dyDescent="0.25">
      <c r="B11" s="123" t="s">
        <v>69</v>
      </c>
      <c r="C11" s="115"/>
      <c r="D11" s="115"/>
      <c r="E11" s="115"/>
      <c r="F11" s="115"/>
      <c r="G11" s="116"/>
      <c r="J11" s="106" t="s">
        <v>71</v>
      </c>
      <c r="K11" s="115"/>
      <c r="L11" s="115"/>
      <c r="M11" s="116"/>
      <c r="O11" s="82">
        <v>45497</v>
      </c>
      <c r="P11" s="84">
        <v>548.73872045495921</v>
      </c>
      <c r="Q11" s="84">
        <v>673.95132096315604</v>
      </c>
      <c r="R11" s="84">
        <v>20111.064564728491</v>
      </c>
      <c r="S11" s="86">
        <v>164142.02878135588</v>
      </c>
    </row>
    <row r="12" spans="1:19" ht="15" x14ac:dyDescent="0.25">
      <c r="B12" s="117"/>
      <c r="C12" s="118"/>
      <c r="D12" s="118"/>
      <c r="E12" s="118"/>
      <c r="F12" s="118"/>
      <c r="G12" s="119"/>
      <c r="J12" s="117"/>
      <c r="K12" s="118"/>
      <c r="L12" s="118"/>
      <c r="M12" s="119"/>
      <c r="O12" s="83">
        <v>45467</v>
      </c>
      <c r="P12" s="85">
        <v>590.05737942670874</v>
      </c>
      <c r="Q12" s="85">
        <v>682.18585659353243</v>
      </c>
      <c r="R12" s="85">
        <v>22676.719664685799</v>
      </c>
      <c r="S12" s="85">
        <v>175140.7156722603</v>
      </c>
    </row>
    <row r="13" spans="1:19" ht="15" x14ac:dyDescent="0.25">
      <c r="B13" s="117"/>
      <c r="C13" s="118"/>
      <c r="D13" s="118"/>
      <c r="E13" s="118"/>
      <c r="F13" s="118"/>
      <c r="G13" s="119"/>
      <c r="J13" s="117"/>
      <c r="K13" s="118"/>
      <c r="L13" s="118"/>
      <c r="M13" s="119"/>
      <c r="O13" s="82">
        <v>45436</v>
      </c>
      <c r="P13" s="84">
        <v>680.38727453404829</v>
      </c>
      <c r="Q13" s="84">
        <v>852.13252250066432</v>
      </c>
      <c r="R13" s="84">
        <v>25357.032625126896</v>
      </c>
      <c r="S13" s="86">
        <v>193354.71570544181</v>
      </c>
    </row>
    <row r="14" spans="1:19" ht="15.75" thickBot="1" x14ac:dyDescent="0.3">
      <c r="B14" s="120"/>
      <c r="C14" s="121"/>
      <c r="D14" s="121"/>
      <c r="E14" s="121"/>
      <c r="F14" s="121"/>
      <c r="G14" s="122"/>
      <c r="J14" s="120"/>
      <c r="K14" s="121"/>
      <c r="L14" s="121"/>
      <c r="M14" s="122"/>
      <c r="O14" s="83">
        <v>45406</v>
      </c>
      <c r="P14" s="85">
        <v>759.48570197260096</v>
      </c>
      <c r="Q14" s="85">
        <v>991.14233805615493</v>
      </c>
      <c r="R14" s="85">
        <v>29922.868681182557</v>
      </c>
      <c r="S14" s="85">
        <v>229576.24908136151</v>
      </c>
    </row>
    <row r="15" spans="1:19" ht="15" x14ac:dyDescent="0.25">
      <c r="O15" s="82">
        <v>45375</v>
      </c>
      <c r="P15" s="84">
        <v>736.63292479205927</v>
      </c>
      <c r="Q15" s="84">
        <v>1035.7668233115785</v>
      </c>
      <c r="R15" s="84">
        <v>28594.242434218009</v>
      </c>
      <c r="S15" s="86">
        <v>229894.24250272173</v>
      </c>
    </row>
    <row r="16" spans="1:19" ht="15" x14ac:dyDescent="0.25">
      <c r="O16" s="83">
        <v>45346</v>
      </c>
      <c r="P16" s="85">
        <v>534.79212577372618</v>
      </c>
      <c r="Q16" s="85">
        <v>876.68430720592744</v>
      </c>
      <c r="R16" s="85">
        <v>17467.405336844811</v>
      </c>
      <c r="S16" s="85">
        <v>200155.79211580928</v>
      </c>
    </row>
    <row r="17" spans="15:19" ht="15" x14ac:dyDescent="0.25">
      <c r="O17" s="82">
        <v>45315</v>
      </c>
      <c r="P17" s="84">
        <v>507.83633608937112</v>
      </c>
      <c r="Q17" s="84">
        <v>873.77610444105994</v>
      </c>
      <c r="R17" s="84">
        <v>18399.410808008226</v>
      </c>
      <c r="S17" s="86">
        <v>207003.64083177759</v>
      </c>
    </row>
    <row r="18" spans="15:19" ht="15" x14ac:dyDescent="0.25">
      <c r="O18" s="83">
        <v>45284</v>
      </c>
      <c r="P18" s="85">
        <v>673.47391438575482</v>
      </c>
      <c r="Q18" s="85">
        <v>891.07015825344922</v>
      </c>
      <c r="R18" s="85">
        <v>23784.899001629397</v>
      </c>
      <c r="S18" s="85">
        <v>214701.48222259205</v>
      </c>
    </row>
    <row r="19" spans="15:19" ht="15" x14ac:dyDescent="0.25">
      <c r="O19" s="82">
        <v>45254</v>
      </c>
      <c r="P19" s="84">
        <v>668.14412712293131</v>
      </c>
      <c r="Q19" s="84">
        <v>874.53788703363603</v>
      </c>
      <c r="R19" s="84">
        <v>22063.348163291237</v>
      </c>
      <c r="S19" s="86">
        <v>185918.55013769289</v>
      </c>
    </row>
    <row r="20" spans="15:19" ht="15" x14ac:dyDescent="0.25">
      <c r="O20" s="83">
        <v>45223</v>
      </c>
      <c r="P20" s="85">
        <v>616.06104506661927</v>
      </c>
      <c r="Q20" s="85">
        <v>731.59594522357315</v>
      </c>
      <c r="R20" s="85">
        <v>23052.575726415253</v>
      </c>
      <c r="S20" s="85">
        <v>183497.49073322577</v>
      </c>
    </row>
    <row r="21" spans="15:19" ht="15" x14ac:dyDescent="0.25">
      <c r="O21" s="82">
        <v>45193</v>
      </c>
      <c r="P21" s="84">
        <v>629.42624329205069</v>
      </c>
      <c r="Q21" s="84">
        <v>777.71779125659543</v>
      </c>
      <c r="R21" s="84">
        <v>23193.12555449333</v>
      </c>
      <c r="S21" s="86">
        <v>177091.19333080543</v>
      </c>
    </row>
    <row r="22" spans="15:19" ht="15" x14ac:dyDescent="0.25">
      <c r="O22" s="83">
        <v>45162</v>
      </c>
      <c r="P22" s="85">
        <v>513.27114762902988</v>
      </c>
      <c r="Q22" s="85">
        <v>599.31880780956385</v>
      </c>
      <c r="R22" s="85">
        <v>19953.760253244738</v>
      </c>
      <c r="S22" s="85">
        <v>158496.37728586953</v>
      </c>
    </row>
    <row r="23" spans="15:19" ht="15" x14ac:dyDescent="0.25">
      <c r="O23" s="82">
        <v>45131</v>
      </c>
      <c r="P23" s="84">
        <v>523.23835513162896</v>
      </c>
      <c r="Q23" s="84">
        <v>648.41668831333607</v>
      </c>
      <c r="R23" s="84">
        <v>19269.641784012994</v>
      </c>
      <c r="S23" s="86">
        <v>157963.63177208428</v>
      </c>
    </row>
    <row r="24" spans="15:19" ht="15" x14ac:dyDescent="0.25">
      <c r="O24" s="83">
        <v>45101</v>
      </c>
      <c r="P24" s="85">
        <v>564.55701410337849</v>
      </c>
      <c r="Q24" s="85">
        <v>656.65122394371247</v>
      </c>
      <c r="R24" s="85">
        <v>21835.296883970303</v>
      </c>
      <c r="S24" s="85">
        <v>168962.31866298869</v>
      </c>
    </row>
    <row r="25" spans="15:19" ht="15" x14ac:dyDescent="0.25">
      <c r="O25" s="82">
        <v>45070</v>
      </c>
      <c r="P25" s="84">
        <v>654.88690921071804</v>
      </c>
      <c r="Q25" s="84">
        <v>826.59788985084435</v>
      </c>
      <c r="R25" s="84">
        <v>24515.609844411396</v>
      </c>
      <c r="S25" s="86">
        <v>187176.31869617023</v>
      </c>
    </row>
    <row r="26" spans="15:19" ht="15" x14ac:dyDescent="0.25">
      <c r="O26" s="83">
        <v>45040</v>
      </c>
      <c r="P26" s="85">
        <v>733.98533664927072</v>
      </c>
      <c r="Q26" s="85">
        <v>965.60770540633496</v>
      </c>
      <c r="R26" s="85">
        <v>29081.445900467061</v>
      </c>
      <c r="S26" s="85">
        <v>223397.85207208994</v>
      </c>
    </row>
    <row r="27" spans="15:19" ht="15" x14ac:dyDescent="0.25">
      <c r="O27" s="82">
        <v>45009</v>
      </c>
      <c r="P27" s="84">
        <v>711.13255946872903</v>
      </c>
      <c r="Q27" s="84">
        <v>1010.2321906617585</v>
      </c>
      <c r="R27" s="84">
        <v>27752.819653502513</v>
      </c>
      <c r="S27" s="86">
        <v>223715.84549345012</v>
      </c>
    </row>
    <row r="28" spans="15:19" ht="15" x14ac:dyDescent="0.25">
      <c r="O28" s="83">
        <v>44981</v>
      </c>
      <c r="P28" s="85">
        <v>509.291760450396</v>
      </c>
      <c r="Q28" s="85">
        <v>851.14967455610747</v>
      </c>
      <c r="R28" s="85">
        <v>16625.982556129311</v>
      </c>
      <c r="S28" s="85">
        <v>193977.39510653768</v>
      </c>
    </row>
    <row r="29" spans="15:19" ht="15" x14ac:dyDescent="0.25">
      <c r="O29" s="82">
        <v>44950</v>
      </c>
      <c r="P29" s="84">
        <v>482.33597076604087</v>
      </c>
      <c r="Q29" s="84">
        <v>848.24147179123997</v>
      </c>
      <c r="R29" s="84">
        <v>17557.988027292729</v>
      </c>
      <c r="S29" s="86">
        <v>200825.24382250599</v>
      </c>
    </row>
    <row r="30" spans="15:19" ht="15" x14ac:dyDescent="0.25">
      <c r="O30" s="83">
        <v>44919</v>
      </c>
      <c r="P30" s="85">
        <v>647.97354906242458</v>
      </c>
      <c r="Q30" s="85">
        <v>865.53552560362925</v>
      </c>
      <c r="R30" s="85">
        <v>22943.476220913901</v>
      </c>
      <c r="S30" s="85">
        <v>208523.08521332045</v>
      </c>
    </row>
    <row r="31" spans="15:19" ht="15" x14ac:dyDescent="0.25">
      <c r="O31" s="82">
        <v>44889</v>
      </c>
      <c r="P31" s="84">
        <v>642.64376179960107</v>
      </c>
      <c r="Q31" s="84">
        <v>849.00325438381606</v>
      </c>
      <c r="R31" s="84">
        <v>21221.925382575741</v>
      </c>
      <c r="S31" s="86">
        <v>179740.15312842131</v>
      </c>
    </row>
    <row r="32" spans="15:19" ht="15" x14ac:dyDescent="0.25">
      <c r="O32" s="83">
        <v>44858</v>
      </c>
      <c r="P32" s="85">
        <v>590.56067974328903</v>
      </c>
      <c r="Q32" s="85">
        <v>706.06131257375318</v>
      </c>
      <c r="R32" s="85">
        <v>22211.152945699756</v>
      </c>
      <c r="S32" s="85">
        <v>177319.09372395417</v>
      </c>
    </row>
    <row r="33" spans="15:19" ht="15" x14ac:dyDescent="0.25">
      <c r="O33" s="82">
        <v>44828</v>
      </c>
      <c r="P33" s="84">
        <v>603.92587796872044</v>
      </c>
      <c r="Q33" s="84">
        <v>752.18315860677558</v>
      </c>
      <c r="R33" s="84">
        <v>22351.702773777833</v>
      </c>
      <c r="S33" s="86">
        <v>170912.79632153382</v>
      </c>
    </row>
    <row r="34" spans="15:19" ht="15" x14ac:dyDescent="0.25">
      <c r="O34" s="83">
        <v>44797</v>
      </c>
      <c r="P34" s="85">
        <v>487.7707823056997</v>
      </c>
      <c r="Q34" s="85">
        <v>573.784175159744</v>
      </c>
      <c r="R34" s="85">
        <v>19112.337472529241</v>
      </c>
      <c r="S34" s="85">
        <v>152317.98027659793</v>
      </c>
    </row>
    <row r="35" spans="15:19" ht="15" x14ac:dyDescent="0.25">
      <c r="O35" s="82">
        <v>44766</v>
      </c>
      <c r="P35" s="84">
        <v>497.73798980829872</v>
      </c>
      <c r="Q35" s="84">
        <v>622.8820556635161</v>
      </c>
      <c r="R35" s="84">
        <v>18428.219003297498</v>
      </c>
      <c r="S35" s="86">
        <v>151785.2347628127</v>
      </c>
    </row>
    <row r="36" spans="15:19" ht="15" x14ac:dyDescent="0.25">
      <c r="O36" s="83">
        <v>44736</v>
      </c>
      <c r="P36" s="85">
        <v>539.05664878004825</v>
      </c>
      <c r="Q36" s="85">
        <v>631.1165912938925</v>
      </c>
      <c r="R36" s="85">
        <v>20993.874103254802</v>
      </c>
      <c r="S36" s="85">
        <v>162783.92165371712</v>
      </c>
    </row>
    <row r="37" spans="15:19" ht="15" x14ac:dyDescent="0.25">
      <c r="O37" s="82">
        <v>44705</v>
      </c>
      <c r="P37" s="84">
        <v>629.3865438873878</v>
      </c>
      <c r="Q37" s="84">
        <v>801.06325720102438</v>
      </c>
      <c r="R37" s="84">
        <v>23674.187063695899</v>
      </c>
      <c r="S37" s="86">
        <v>180997.92168689863</v>
      </c>
    </row>
    <row r="38" spans="15:19" ht="15" x14ac:dyDescent="0.25">
      <c r="O38" s="83">
        <v>44675</v>
      </c>
      <c r="P38" s="85">
        <v>708.48497132594048</v>
      </c>
      <c r="Q38" s="85">
        <v>940.07307275651499</v>
      </c>
      <c r="R38" s="85">
        <v>28240.023119751564</v>
      </c>
      <c r="S38" s="85">
        <v>217219.45506281834</v>
      </c>
    </row>
    <row r="39" spans="15:19" ht="15" x14ac:dyDescent="0.25">
      <c r="O39" s="82">
        <v>44644</v>
      </c>
      <c r="P39" s="84">
        <v>685.63219414539878</v>
      </c>
      <c r="Q39" s="84">
        <v>984.69755801193855</v>
      </c>
      <c r="R39" s="84">
        <v>26911.396872787012</v>
      </c>
      <c r="S39" s="86">
        <v>217537.44848417852</v>
      </c>
    </row>
    <row r="40" spans="15:19" ht="15" x14ac:dyDescent="0.25">
      <c r="O40" s="83">
        <v>44616</v>
      </c>
      <c r="P40" s="85">
        <v>483.79139512706575</v>
      </c>
      <c r="Q40" s="85">
        <v>825.61504190628762</v>
      </c>
      <c r="R40" s="85">
        <v>15784.559775413814</v>
      </c>
      <c r="S40" s="85">
        <v>187798.99809726607</v>
      </c>
    </row>
    <row r="41" spans="15:19" ht="15" x14ac:dyDescent="0.25">
      <c r="O41" s="82">
        <v>44585</v>
      </c>
      <c r="P41" s="84">
        <v>456.83560544271063</v>
      </c>
      <c r="Q41" s="84">
        <v>822.70683914142001</v>
      </c>
      <c r="R41" s="84">
        <v>16716.565246577233</v>
      </c>
      <c r="S41" s="86">
        <v>194646.84681323441</v>
      </c>
    </row>
    <row r="42" spans="15:19" ht="15" x14ac:dyDescent="0.25">
      <c r="O42" s="83">
        <v>44554</v>
      </c>
      <c r="P42" s="85">
        <v>622.47318373909434</v>
      </c>
      <c r="Q42" s="85">
        <v>840.00089295380928</v>
      </c>
      <c r="R42" s="85">
        <v>22102.0534401984</v>
      </c>
      <c r="S42" s="85">
        <v>202344.68820404887</v>
      </c>
    </row>
    <row r="43" spans="15:19" ht="15" x14ac:dyDescent="0.25">
      <c r="O43" s="82">
        <v>44524</v>
      </c>
      <c r="P43" s="84">
        <v>617.14339647627082</v>
      </c>
      <c r="Q43" s="84">
        <v>823.46862173399609</v>
      </c>
      <c r="R43" s="84">
        <v>20380.502601860244</v>
      </c>
      <c r="S43" s="86">
        <v>173561.75611914971</v>
      </c>
    </row>
    <row r="44" spans="15:19" ht="15" x14ac:dyDescent="0.25">
      <c r="O44" s="83">
        <v>44493</v>
      </c>
      <c r="P44" s="85">
        <v>565.06031441995867</v>
      </c>
      <c r="Q44" s="85">
        <v>680.52667992393322</v>
      </c>
      <c r="R44" s="85">
        <v>21369.730164984259</v>
      </c>
      <c r="S44" s="85">
        <v>171140.69671468256</v>
      </c>
    </row>
    <row r="45" spans="15:19" ht="15" x14ac:dyDescent="0.25">
      <c r="O45" s="82">
        <v>44463</v>
      </c>
      <c r="P45" s="84">
        <v>578.4255126453902</v>
      </c>
      <c r="Q45" s="84">
        <v>726.64852595695561</v>
      </c>
      <c r="R45" s="84">
        <v>21510.279993062337</v>
      </c>
      <c r="S45" s="86">
        <v>164734.39931226225</v>
      </c>
    </row>
    <row r="46" spans="15:19" ht="15" x14ac:dyDescent="0.25">
      <c r="O46" s="83">
        <v>44432</v>
      </c>
      <c r="P46" s="85">
        <v>462.27041698236934</v>
      </c>
      <c r="Q46" s="85">
        <v>548.24954250992403</v>
      </c>
      <c r="R46" s="85">
        <v>18270.914691813745</v>
      </c>
      <c r="S46" s="85">
        <v>146139.58326732635</v>
      </c>
    </row>
    <row r="47" spans="15:19" ht="15" x14ac:dyDescent="0.25">
      <c r="O47" s="82">
        <v>44401</v>
      </c>
      <c r="P47" s="84">
        <v>472.23762448496836</v>
      </c>
      <c r="Q47" s="84">
        <v>597.34742301369613</v>
      </c>
      <c r="R47" s="84">
        <v>17586.796222582001</v>
      </c>
      <c r="S47" s="86">
        <v>145606.8377535411</v>
      </c>
    </row>
    <row r="48" spans="15:19" ht="15" x14ac:dyDescent="0.25">
      <c r="O48" s="83">
        <v>44371</v>
      </c>
      <c r="P48" s="85">
        <v>513.55628345671789</v>
      </c>
      <c r="Q48" s="85">
        <v>605.58195864407253</v>
      </c>
      <c r="R48" s="85">
        <v>20152.451322539306</v>
      </c>
      <c r="S48" s="85">
        <v>156605.52464444551</v>
      </c>
    </row>
    <row r="49" spans="15:19" ht="15" x14ac:dyDescent="0.25">
      <c r="O49" s="82">
        <v>44340</v>
      </c>
      <c r="P49" s="84">
        <v>603.88617856405745</v>
      </c>
      <c r="Q49" s="84">
        <v>775.52862455120442</v>
      </c>
      <c r="R49" s="84">
        <v>22832.764282980403</v>
      </c>
      <c r="S49" s="86">
        <v>174819.52467762702</v>
      </c>
    </row>
    <row r="50" spans="15:19" ht="15" x14ac:dyDescent="0.25">
      <c r="O50" s="83">
        <v>44310</v>
      </c>
      <c r="P50" s="85">
        <v>682.98460600261012</v>
      </c>
      <c r="Q50" s="85">
        <v>914.53844010669502</v>
      </c>
      <c r="R50" s="85">
        <v>27398.600339036067</v>
      </c>
      <c r="S50" s="85">
        <v>211041.05805354673</v>
      </c>
    </row>
    <row r="51" spans="15:19" ht="15" x14ac:dyDescent="0.25">
      <c r="O51" s="82">
        <v>44279</v>
      </c>
      <c r="P51" s="84">
        <v>660.13182882206843</v>
      </c>
      <c r="Q51" s="84">
        <v>959.16292536211859</v>
      </c>
      <c r="R51" s="84">
        <v>26069.974092071516</v>
      </c>
      <c r="S51" s="86">
        <v>211359.05147490694</v>
      </c>
    </row>
    <row r="52" spans="15:19" ht="15" x14ac:dyDescent="0.25">
      <c r="O52" s="83">
        <v>44251</v>
      </c>
      <c r="P52" s="85">
        <v>458.2910298037354</v>
      </c>
      <c r="Q52" s="85">
        <v>800.08040925646765</v>
      </c>
      <c r="R52" s="85">
        <v>14943.136994698318</v>
      </c>
      <c r="S52" s="85">
        <v>181620.6010879945</v>
      </c>
    </row>
    <row r="53" spans="15:19" ht="15" x14ac:dyDescent="0.25">
      <c r="O53" s="82">
        <v>44220</v>
      </c>
      <c r="P53" s="84">
        <v>431.33524011938027</v>
      </c>
      <c r="Q53" s="84">
        <v>797.17220649160015</v>
      </c>
      <c r="R53" s="84">
        <v>15875.142465861732</v>
      </c>
      <c r="S53" s="86">
        <v>188468.44980396281</v>
      </c>
    </row>
    <row r="54" spans="15:19" ht="15" x14ac:dyDescent="0.25">
      <c r="O54" s="83">
        <v>44189</v>
      </c>
      <c r="P54" s="85">
        <v>596.97281841576398</v>
      </c>
      <c r="Q54" s="85">
        <v>814.46626030398932</v>
      </c>
      <c r="R54" s="85">
        <v>21260.630659482904</v>
      </c>
      <c r="S54" s="85">
        <v>196166.29119477727</v>
      </c>
    </row>
    <row r="55" spans="15:19" ht="15" x14ac:dyDescent="0.25">
      <c r="O55" s="82">
        <v>44159</v>
      </c>
      <c r="P55" s="84">
        <v>591.64303115294047</v>
      </c>
      <c r="Q55" s="84">
        <v>797.93398908417612</v>
      </c>
      <c r="R55" s="84">
        <v>19539.079821144747</v>
      </c>
      <c r="S55" s="86">
        <v>167383.3591098781</v>
      </c>
    </row>
    <row r="56" spans="15:19" ht="15" x14ac:dyDescent="0.25">
      <c r="O56" s="83">
        <v>44128</v>
      </c>
      <c r="P56" s="85">
        <v>539.55994909662843</v>
      </c>
      <c r="Q56" s="85">
        <v>654.99204727411325</v>
      </c>
      <c r="R56" s="85">
        <v>20528.307384268759</v>
      </c>
      <c r="S56" s="85">
        <v>164962.29970541099</v>
      </c>
    </row>
    <row r="57" spans="15:19" ht="15" x14ac:dyDescent="0.25">
      <c r="O57" s="82">
        <v>44098</v>
      </c>
      <c r="P57" s="84">
        <v>552.92514732205984</v>
      </c>
      <c r="Q57" s="84">
        <v>701.11389330713564</v>
      </c>
      <c r="R57" s="84">
        <v>20668.85721234684</v>
      </c>
      <c r="S57" s="86">
        <v>158556.00230299064</v>
      </c>
    </row>
    <row r="58" spans="15:19" ht="15" x14ac:dyDescent="0.25">
      <c r="O58" s="83">
        <v>44067</v>
      </c>
      <c r="P58" s="85">
        <v>436.7700516590391</v>
      </c>
      <c r="Q58" s="85">
        <v>522.71490986010406</v>
      </c>
      <c r="R58" s="85">
        <v>17429.491911098248</v>
      </c>
      <c r="S58" s="85">
        <v>139961.18625805475</v>
      </c>
    </row>
    <row r="59" spans="15:19" ht="15" x14ac:dyDescent="0.25">
      <c r="O59" s="82">
        <v>44036</v>
      </c>
      <c r="P59" s="84">
        <v>446.73725916163812</v>
      </c>
      <c r="Q59" s="84">
        <v>571.81279036387627</v>
      </c>
      <c r="R59" s="84">
        <v>16745.373441866501</v>
      </c>
      <c r="S59" s="86">
        <v>139428.44074426949</v>
      </c>
    </row>
    <row r="60" spans="15:19" ht="15" x14ac:dyDescent="0.25">
      <c r="O60" s="10">
        <v>44006</v>
      </c>
      <c r="P60" s="29">
        <v>165.12</v>
      </c>
      <c r="Q60" s="29">
        <v>207.36</v>
      </c>
      <c r="R60" s="29">
        <v>8466</v>
      </c>
      <c r="S60" s="52">
        <v>88547</v>
      </c>
    </row>
    <row r="61" spans="15:19" ht="15" x14ac:dyDescent="0.25">
      <c r="O61" s="18">
        <v>43977</v>
      </c>
      <c r="P61" s="54">
        <v>172.8</v>
      </c>
      <c r="Q61" s="54">
        <v>226.56</v>
      </c>
      <c r="R61" s="54">
        <v>9300</v>
      </c>
      <c r="S61" s="54">
        <v>101484</v>
      </c>
    </row>
    <row r="62" spans="15:19" ht="15" x14ac:dyDescent="0.25">
      <c r="O62" s="10">
        <v>43945</v>
      </c>
      <c r="P62" s="29">
        <v>238.08</v>
      </c>
      <c r="Q62" s="29">
        <v>288</v>
      </c>
      <c r="R62" s="29">
        <v>10294</v>
      </c>
      <c r="S62" s="52">
        <v>109574</v>
      </c>
    </row>
    <row r="63" spans="15:19" ht="15" x14ac:dyDescent="0.25">
      <c r="O63" s="18">
        <v>43914</v>
      </c>
      <c r="P63" s="54">
        <v>610.55999999999995</v>
      </c>
      <c r="Q63" s="54">
        <v>902.4</v>
      </c>
      <c r="R63" s="54">
        <v>20450</v>
      </c>
      <c r="S63" s="54">
        <v>192997</v>
      </c>
    </row>
    <row r="64" spans="15:19" ht="15" x14ac:dyDescent="0.25">
      <c r="O64" s="10">
        <v>43882</v>
      </c>
      <c r="P64" s="29">
        <v>518.4</v>
      </c>
      <c r="Q64" s="29">
        <v>875.52</v>
      </c>
      <c r="R64" s="29">
        <v>17815</v>
      </c>
      <c r="S64" s="52">
        <v>190728</v>
      </c>
    </row>
    <row r="65" spans="15:19" ht="15" x14ac:dyDescent="0.25">
      <c r="O65" s="18">
        <v>43852</v>
      </c>
      <c r="P65" s="54">
        <v>445.44</v>
      </c>
      <c r="Q65" s="54">
        <v>710.4</v>
      </c>
      <c r="R65" s="54">
        <v>16476</v>
      </c>
      <c r="S65" s="54">
        <v>191312</v>
      </c>
    </row>
    <row r="66" spans="15:19" ht="15" x14ac:dyDescent="0.25">
      <c r="O66" s="10">
        <v>43819</v>
      </c>
      <c r="P66" s="29">
        <v>591.36</v>
      </c>
      <c r="Q66" s="29">
        <v>860.16</v>
      </c>
      <c r="R66" s="29">
        <v>23125</v>
      </c>
      <c r="S66" s="52">
        <v>189269</v>
      </c>
    </row>
    <row r="67" spans="15:19" ht="15" x14ac:dyDescent="0.25">
      <c r="O67" s="18">
        <v>43791</v>
      </c>
      <c r="P67" s="54">
        <v>587.52</v>
      </c>
      <c r="Q67" s="54">
        <v>794.88</v>
      </c>
      <c r="R67" s="54">
        <v>21428</v>
      </c>
      <c r="S67" s="54">
        <v>165276</v>
      </c>
    </row>
    <row r="68" spans="15:19" ht="15" x14ac:dyDescent="0.25">
      <c r="O68" s="10">
        <v>43761</v>
      </c>
      <c r="P68" s="29">
        <v>491.52</v>
      </c>
      <c r="Q68" s="29">
        <v>741.12</v>
      </c>
      <c r="R68" s="29">
        <v>18615</v>
      </c>
      <c r="S68" s="52">
        <v>145328</v>
      </c>
    </row>
    <row r="69" spans="15:19" ht="15" x14ac:dyDescent="0.25">
      <c r="O69" s="18">
        <v>43733</v>
      </c>
      <c r="P69" s="54">
        <v>364.8</v>
      </c>
      <c r="Q69" s="54">
        <v>480</v>
      </c>
      <c r="R69" s="54">
        <v>18042</v>
      </c>
      <c r="S69" s="54">
        <v>141858</v>
      </c>
    </row>
    <row r="70" spans="15:19" ht="15" x14ac:dyDescent="0.25">
      <c r="O70" s="10">
        <v>43700</v>
      </c>
      <c r="P70" s="29">
        <v>307.2</v>
      </c>
      <c r="Q70" s="29">
        <v>387.84</v>
      </c>
      <c r="R70" s="29">
        <v>15592</v>
      </c>
      <c r="S70" s="52">
        <v>126867</v>
      </c>
    </row>
    <row r="71" spans="15:19" ht="15" x14ac:dyDescent="0.25">
      <c r="O71" s="18">
        <v>43669</v>
      </c>
      <c r="P71" s="54">
        <v>337.92</v>
      </c>
      <c r="Q71" s="54">
        <v>491.52</v>
      </c>
      <c r="R71" s="54">
        <v>14996</v>
      </c>
      <c r="S71" s="54">
        <v>123759</v>
      </c>
    </row>
    <row r="72" spans="15:19" ht="15" x14ac:dyDescent="0.25">
      <c r="O72" s="10">
        <v>43641</v>
      </c>
      <c r="P72" s="29">
        <v>410.88</v>
      </c>
      <c r="Q72" s="29">
        <v>503.04</v>
      </c>
      <c r="R72" s="29">
        <v>18388</v>
      </c>
      <c r="S72" s="52">
        <v>156465</v>
      </c>
    </row>
    <row r="73" spans="15:19" ht="15" x14ac:dyDescent="0.25">
      <c r="O73" s="18">
        <v>43609</v>
      </c>
      <c r="P73" s="54">
        <v>437.76</v>
      </c>
      <c r="Q73" s="54">
        <v>579.84</v>
      </c>
      <c r="R73" s="54">
        <v>21735</v>
      </c>
      <c r="S73" s="54">
        <v>172014</v>
      </c>
    </row>
    <row r="74" spans="15:19" ht="15" x14ac:dyDescent="0.25">
      <c r="O74" s="10">
        <v>43579</v>
      </c>
      <c r="P74" s="29">
        <v>606.72</v>
      </c>
      <c r="Q74" s="29">
        <v>856.32</v>
      </c>
      <c r="R74" s="29">
        <v>22596</v>
      </c>
      <c r="S74" s="52">
        <v>174247</v>
      </c>
    </row>
    <row r="75" spans="15:19" ht="15" x14ac:dyDescent="0.25">
      <c r="O75" s="18">
        <v>43551</v>
      </c>
      <c r="P75" s="54">
        <v>522.24</v>
      </c>
      <c r="Q75" s="54">
        <v>810.24</v>
      </c>
      <c r="R75" s="54">
        <v>23580</v>
      </c>
      <c r="S75" s="54">
        <v>203857</v>
      </c>
    </row>
    <row r="76" spans="15:19" ht="15" x14ac:dyDescent="0.25">
      <c r="O76" s="10">
        <v>43521</v>
      </c>
      <c r="P76" s="29">
        <v>441.6</v>
      </c>
      <c r="Q76" s="29">
        <v>929.28</v>
      </c>
      <c r="R76" s="29">
        <v>18683</v>
      </c>
      <c r="S76" s="52">
        <v>226788</v>
      </c>
    </row>
    <row r="77" spans="15:19" ht="15" x14ac:dyDescent="0.25">
      <c r="O77" s="18">
        <v>43488</v>
      </c>
      <c r="P77" s="54">
        <v>349.44</v>
      </c>
      <c r="Q77" s="54">
        <v>741.12</v>
      </c>
      <c r="R77" s="54">
        <v>14246</v>
      </c>
      <c r="S77" s="54">
        <v>186248</v>
      </c>
    </row>
    <row r="78" spans="15:19" ht="15" x14ac:dyDescent="0.25">
      <c r="O78" s="10">
        <v>43460</v>
      </c>
      <c r="P78" s="29">
        <v>341.76</v>
      </c>
      <c r="Q78" s="29">
        <v>510.72</v>
      </c>
      <c r="R78" s="29">
        <v>17353</v>
      </c>
      <c r="S78" s="52">
        <v>151104</v>
      </c>
    </row>
    <row r="79" spans="15:19" ht="15" x14ac:dyDescent="0.25">
      <c r="O79" s="18">
        <v>43427</v>
      </c>
      <c r="P79" s="54">
        <v>0</v>
      </c>
      <c r="Q79" s="54">
        <v>0</v>
      </c>
      <c r="R79" s="54">
        <v>17931</v>
      </c>
      <c r="S79" s="54">
        <v>156192</v>
      </c>
    </row>
    <row r="80" spans="15:19" ht="15" x14ac:dyDescent="0.25">
      <c r="O80" s="10">
        <v>43396</v>
      </c>
      <c r="P80" s="29">
        <v>450.05</v>
      </c>
      <c r="Q80" s="29">
        <v>615.94000000000005</v>
      </c>
      <c r="R80" s="29">
        <v>17450</v>
      </c>
      <c r="S80" s="52">
        <v>128601</v>
      </c>
    </row>
    <row r="81" spans="15:19" ht="15" x14ac:dyDescent="0.25">
      <c r="O81" s="18">
        <v>43367</v>
      </c>
      <c r="P81" s="54">
        <v>0</v>
      </c>
      <c r="Q81" s="54">
        <v>0</v>
      </c>
      <c r="R81" s="54">
        <v>18239</v>
      </c>
      <c r="S81" s="54">
        <v>158554</v>
      </c>
    </row>
    <row r="82" spans="15:19" ht="15" x14ac:dyDescent="0.25">
      <c r="O82" s="10">
        <v>43336</v>
      </c>
      <c r="P82" s="29">
        <v>314.88</v>
      </c>
      <c r="Q82" s="29">
        <v>374.78</v>
      </c>
      <c r="R82" s="29">
        <v>16234</v>
      </c>
      <c r="S82" s="52">
        <v>128355</v>
      </c>
    </row>
    <row r="83" spans="15:19" ht="15" x14ac:dyDescent="0.25">
      <c r="O83" s="18">
        <v>43305</v>
      </c>
      <c r="P83" s="54">
        <v>322.56</v>
      </c>
      <c r="Q83" s="54">
        <v>526.85</v>
      </c>
      <c r="R83" s="54">
        <v>14928</v>
      </c>
      <c r="S83" s="54">
        <v>125315</v>
      </c>
    </row>
    <row r="84" spans="15:19" ht="15" x14ac:dyDescent="0.25">
      <c r="O84" s="10">
        <v>43276</v>
      </c>
      <c r="P84" s="29">
        <v>337.92</v>
      </c>
      <c r="Q84" s="29">
        <v>420.86</v>
      </c>
      <c r="R84" s="29">
        <v>15487</v>
      </c>
      <c r="S84" s="52">
        <v>128471</v>
      </c>
    </row>
    <row r="85" spans="15:19" ht="15" x14ac:dyDescent="0.25">
      <c r="O85" s="18">
        <v>43244</v>
      </c>
      <c r="P85" s="54">
        <v>543.74</v>
      </c>
      <c r="Q85" s="54">
        <v>709.63</v>
      </c>
      <c r="R85" s="54">
        <v>23454</v>
      </c>
      <c r="S85" s="54">
        <v>176887</v>
      </c>
    </row>
    <row r="86" spans="15:19" ht="15" x14ac:dyDescent="0.25">
      <c r="O86" s="10">
        <v>43214</v>
      </c>
      <c r="P86" s="29">
        <v>606.72</v>
      </c>
      <c r="Q86" s="29">
        <v>787.97</v>
      </c>
      <c r="R86" s="29">
        <v>25552</v>
      </c>
      <c r="S86" s="52">
        <v>193056</v>
      </c>
    </row>
    <row r="87" spans="15:19" ht="15" x14ac:dyDescent="0.25">
      <c r="O87" s="18">
        <v>43182</v>
      </c>
      <c r="P87" s="54">
        <v>519.16999999999996</v>
      </c>
      <c r="Q87" s="54">
        <v>797.18</v>
      </c>
      <c r="R87" s="54">
        <v>23491</v>
      </c>
      <c r="S87" s="54">
        <v>190331</v>
      </c>
    </row>
    <row r="88" spans="15:19" ht="15" x14ac:dyDescent="0.25">
      <c r="O88" s="10">
        <v>43153</v>
      </c>
      <c r="P88" s="29">
        <v>321.02</v>
      </c>
      <c r="Q88" s="29">
        <v>665.09</v>
      </c>
      <c r="R88" s="29">
        <v>11437</v>
      </c>
      <c r="S88" s="52">
        <v>156466</v>
      </c>
    </row>
    <row r="89" spans="15:19" ht="15" x14ac:dyDescent="0.25">
      <c r="O89" s="18">
        <v>43124</v>
      </c>
      <c r="P89" s="54">
        <v>322.56</v>
      </c>
      <c r="Q89" s="54">
        <v>700.42</v>
      </c>
      <c r="R89" s="54">
        <v>13107</v>
      </c>
      <c r="S89" s="54">
        <v>169024</v>
      </c>
    </row>
    <row r="90" spans="15:19" ht="15" x14ac:dyDescent="0.25">
      <c r="O90" s="10">
        <v>43091</v>
      </c>
      <c r="P90" s="29">
        <v>511.49</v>
      </c>
      <c r="Q90" s="29">
        <v>717.31</v>
      </c>
      <c r="R90" s="29">
        <v>18108</v>
      </c>
      <c r="S90" s="52">
        <v>165075</v>
      </c>
    </row>
    <row r="91" spans="15:19" ht="15" x14ac:dyDescent="0.25">
      <c r="O91" s="18">
        <v>43063</v>
      </c>
      <c r="P91" s="54">
        <v>448.51</v>
      </c>
      <c r="Q91" s="54">
        <v>645.12</v>
      </c>
      <c r="R91" s="54">
        <v>17683</v>
      </c>
      <c r="S91" s="54">
        <v>154547</v>
      </c>
    </row>
    <row r="92" spans="15:19" ht="15" x14ac:dyDescent="0.25">
      <c r="O92" s="10">
        <v>43033</v>
      </c>
      <c r="P92" s="29">
        <v>450.05</v>
      </c>
      <c r="Q92" s="29">
        <v>582.14</v>
      </c>
      <c r="R92" s="29">
        <v>19042</v>
      </c>
      <c r="S92" s="52">
        <v>157229</v>
      </c>
    </row>
    <row r="93" spans="15:19" ht="15" x14ac:dyDescent="0.25">
      <c r="O93" s="18">
        <v>43003</v>
      </c>
      <c r="P93" s="54">
        <v>494.59</v>
      </c>
      <c r="Q93" s="54">
        <v>688.13</v>
      </c>
      <c r="R93" s="54">
        <v>20349</v>
      </c>
      <c r="S93" s="54">
        <v>157896</v>
      </c>
    </row>
    <row r="94" spans="15:19" ht="15" x14ac:dyDescent="0.25">
      <c r="O94" s="10">
        <v>42970</v>
      </c>
      <c r="P94" s="29">
        <v>334.85</v>
      </c>
      <c r="Q94" s="29">
        <v>448.51</v>
      </c>
      <c r="R94" s="29">
        <v>15837</v>
      </c>
      <c r="S94" s="52">
        <v>124299</v>
      </c>
    </row>
    <row r="95" spans="15:19" ht="15" x14ac:dyDescent="0.25">
      <c r="O95" s="18">
        <v>42941</v>
      </c>
      <c r="P95" s="54">
        <v>319.49</v>
      </c>
      <c r="Q95" s="54">
        <v>436.22</v>
      </c>
      <c r="R95" s="54">
        <v>13838</v>
      </c>
      <c r="S95" s="54">
        <v>123372</v>
      </c>
    </row>
    <row r="96" spans="15:19" ht="15" x14ac:dyDescent="0.25">
      <c r="O96" s="10">
        <v>42912</v>
      </c>
      <c r="P96" s="29">
        <v>414.72</v>
      </c>
      <c r="Q96" s="29">
        <v>557.57000000000005</v>
      </c>
      <c r="R96" s="29">
        <v>19359</v>
      </c>
      <c r="S96" s="52">
        <v>145201</v>
      </c>
    </row>
    <row r="97" spans="15:19" ht="15" x14ac:dyDescent="0.25">
      <c r="O97" s="18">
        <v>42879</v>
      </c>
      <c r="P97" s="54">
        <v>411.65</v>
      </c>
      <c r="Q97" s="54">
        <v>614.4</v>
      </c>
      <c r="R97" s="54">
        <v>18365</v>
      </c>
      <c r="S97" s="54">
        <v>139062</v>
      </c>
    </row>
    <row r="98" spans="15:19" ht="15" x14ac:dyDescent="0.25">
      <c r="O98" s="10">
        <v>42850</v>
      </c>
      <c r="P98" s="29">
        <v>473.09</v>
      </c>
      <c r="Q98" s="29">
        <v>741.89</v>
      </c>
      <c r="R98" s="29">
        <v>23293</v>
      </c>
      <c r="S98" s="52">
        <v>185682</v>
      </c>
    </row>
    <row r="99" spans="15:19" ht="15" x14ac:dyDescent="0.25">
      <c r="O99" s="18">
        <v>42817</v>
      </c>
      <c r="P99" s="54">
        <v>549.89</v>
      </c>
      <c r="Q99" s="54">
        <v>929.28</v>
      </c>
      <c r="R99" s="54">
        <v>25363</v>
      </c>
      <c r="S99" s="54">
        <v>202192</v>
      </c>
    </row>
    <row r="100" spans="15:19" ht="15" x14ac:dyDescent="0.25">
      <c r="O100" s="10">
        <v>42787</v>
      </c>
      <c r="P100" s="29">
        <v>274.94</v>
      </c>
      <c r="Q100" s="29">
        <v>628.22</v>
      </c>
      <c r="R100" s="29">
        <v>13026</v>
      </c>
      <c r="S100" s="52">
        <v>163465</v>
      </c>
    </row>
    <row r="101" spans="15:19" ht="15" x14ac:dyDescent="0.25">
      <c r="O101" s="18">
        <v>42759</v>
      </c>
      <c r="P101" s="54">
        <v>276.48</v>
      </c>
      <c r="Q101" s="54">
        <v>646.66</v>
      </c>
      <c r="R101" s="54">
        <v>14051</v>
      </c>
      <c r="S101" s="54">
        <v>174224</v>
      </c>
    </row>
    <row r="102" spans="15:19" ht="15" x14ac:dyDescent="0.25">
      <c r="O102" s="10">
        <v>42727</v>
      </c>
      <c r="P102" s="29">
        <v>445.44</v>
      </c>
      <c r="Q102" s="29">
        <v>640.51</v>
      </c>
      <c r="R102" s="29">
        <v>20476</v>
      </c>
      <c r="S102" s="52">
        <v>190481</v>
      </c>
    </row>
    <row r="103" spans="15:19" ht="15" x14ac:dyDescent="0.25">
      <c r="O103" s="18">
        <v>42695</v>
      </c>
      <c r="P103" s="54">
        <v>452</v>
      </c>
      <c r="Q103" s="54">
        <v>662</v>
      </c>
      <c r="R103" s="54">
        <v>14982</v>
      </c>
      <c r="S103" s="54">
        <v>123187</v>
      </c>
    </row>
    <row r="104" spans="15:19" ht="15" x14ac:dyDescent="0.25">
      <c r="O104" s="10">
        <v>42667</v>
      </c>
      <c r="P104" s="29">
        <v>376</v>
      </c>
      <c r="Q104" s="29">
        <v>485</v>
      </c>
      <c r="R104" s="29">
        <v>16238</v>
      </c>
      <c r="S104" s="52">
        <v>131059</v>
      </c>
    </row>
    <row r="105" spans="15:19" ht="15" x14ac:dyDescent="0.25">
      <c r="O105" s="18">
        <v>42636</v>
      </c>
      <c r="P105" s="54">
        <v>343</v>
      </c>
      <c r="Q105" s="54">
        <v>459</v>
      </c>
      <c r="R105" s="54">
        <v>15958</v>
      </c>
      <c r="S105" s="54">
        <v>117581</v>
      </c>
    </row>
    <row r="106" spans="15:19" ht="15" x14ac:dyDescent="0.25">
      <c r="O106" s="10">
        <v>42605</v>
      </c>
      <c r="P106" s="29">
        <v>281</v>
      </c>
      <c r="Q106" s="29">
        <v>366</v>
      </c>
      <c r="R106" s="29">
        <v>13122</v>
      </c>
      <c r="S106" s="52">
        <v>109133</v>
      </c>
    </row>
    <row r="107" spans="15:19" ht="15" x14ac:dyDescent="0.25">
      <c r="O107" s="18">
        <v>42576</v>
      </c>
      <c r="P107" s="54">
        <v>310</v>
      </c>
      <c r="Q107" s="54">
        <v>358</v>
      </c>
      <c r="R107" s="54">
        <v>14051</v>
      </c>
      <c r="S107" s="54">
        <v>108634</v>
      </c>
    </row>
    <row r="108" spans="15:19" ht="15" x14ac:dyDescent="0.25">
      <c r="O108" s="10">
        <v>42544</v>
      </c>
      <c r="P108" s="29">
        <v>318</v>
      </c>
      <c r="Q108" s="29">
        <v>364</v>
      </c>
      <c r="R108" s="29">
        <v>15626</v>
      </c>
      <c r="S108" s="52">
        <v>115622</v>
      </c>
    </row>
    <row r="109" spans="15:19" ht="15" x14ac:dyDescent="0.25">
      <c r="O109" s="18">
        <v>42514</v>
      </c>
      <c r="P109" s="54">
        <v>389</v>
      </c>
      <c r="Q109" s="54">
        <v>531</v>
      </c>
      <c r="R109" s="54">
        <v>16725</v>
      </c>
      <c r="S109" s="54">
        <v>129869</v>
      </c>
    </row>
    <row r="110" spans="15:19" ht="15" x14ac:dyDescent="0.25">
      <c r="O110" s="10">
        <v>42485</v>
      </c>
      <c r="P110" s="29">
        <v>504</v>
      </c>
      <c r="Q110" s="29">
        <v>745</v>
      </c>
      <c r="R110" s="29">
        <v>23293</v>
      </c>
      <c r="S110" s="52">
        <v>175296</v>
      </c>
    </row>
    <row r="111" spans="15:19" ht="15" x14ac:dyDescent="0.25">
      <c r="O111" s="18">
        <v>42452</v>
      </c>
      <c r="P111" s="54">
        <v>444</v>
      </c>
      <c r="Q111" s="54">
        <v>671</v>
      </c>
      <c r="R111" s="54">
        <v>19387</v>
      </c>
      <c r="S111" s="54">
        <v>163354</v>
      </c>
    </row>
    <row r="112" spans="15:19" ht="15" x14ac:dyDescent="0.25">
      <c r="O112" s="10">
        <v>42424</v>
      </c>
      <c r="P112" s="29">
        <v>316</v>
      </c>
      <c r="Q112" s="29">
        <v>631</v>
      </c>
      <c r="R112" s="29">
        <v>10379</v>
      </c>
      <c r="S112" s="52">
        <v>145459</v>
      </c>
    </row>
    <row r="113" spans="15:19" ht="15" x14ac:dyDescent="0.25">
      <c r="O113" s="18">
        <v>42394</v>
      </c>
      <c r="P113" s="54">
        <v>244</v>
      </c>
      <c r="Q113" s="54">
        <v>585</v>
      </c>
      <c r="R113" s="54">
        <f>3110.81+7604.19</f>
        <v>10715</v>
      </c>
      <c r="S113" s="54">
        <f>41940.29+102520.71</f>
        <v>144461</v>
      </c>
    </row>
    <row r="114" spans="15:19" ht="15" x14ac:dyDescent="0.25">
      <c r="O114" s="10">
        <v>42361</v>
      </c>
      <c r="P114" s="29">
        <v>389</v>
      </c>
      <c r="Q114" s="29">
        <v>621</v>
      </c>
      <c r="R114" s="29">
        <v>15589</v>
      </c>
      <c r="S114" s="52">
        <v>156058</v>
      </c>
    </row>
    <row r="115" spans="15:19" ht="15" x14ac:dyDescent="0.25">
      <c r="O115" s="18">
        <v>42332</v>
      </c>
      <c r="P115" s="54">
        <v>435</v>
      </c>
      <c r="Q115" s="54">
        <v>628</v>
      </c>
      <c r="R115" s="54">
        <v>16481</v>
      </c>
      <c r="S115" s="54">
        <v>147725</v>
      </c>
    </row>
    <row r="116" spans="15:19" ht="15" x14ac:dyDescent="0.25">
      <c r="O116" s="10">
        <v>42303</v>
      </c>
      <c r="P116" s="29">
        <v>352</v>
      </c>
      <c r="Q116" s="29">
        <v>436</v>
      </c>
      <c r="R116" s="29">
        <v>16583</v>
      </c>
      <c r="S116" s="52">
        <v>127987</v>
      </c>
    </row>
    <row r="117" spans="15:19" ht="15" x14ac:dyDescent="0.25">
      <c r="O117" s="18">
        <v>42271</v>
      </c>
      <c r="P117" s="54">
        <v>378</v>
      </c>
      <c r="Q117" s="54">
        <v>498</v>
      </c>
      <c r="R117" s="54">
        <v>16044</v>
      </c>
      <c r="S117" s="54">
        <v>122266</v>
      </c>
    </row>
    <row r="118" spans="15:19" ht="15" x14ac:dyDescent="0.25">
      <c r="O118" s="10">
        <v>42241</v>
      </c>
      <c r="P118" s="29">
        <v>470</v>
      </c>
      <c r="Q118" s="29">
        <v>616</v>
      </c>
      <c r="R118" s="29">
        <v>18779</v>
      </c>
      <c r="S118" s="52">
        <v>148378</v>
      </c>
    </row>
    <row r="119" spans="15:19" ht="15" x14ac:dyDescent="0.25">
      <c r="O119" s="18">
        <v>42208</v>
      </c>
      <c r="P119" s="54">
        <v>326</v>
      </c>
      <c r="Q119" s="54">
        <v>373</v>
      </c>
      <c r="R119" s="54">
        <v>14211</v>
      </c>
      <c r="S119" s="54">
        <v>118502</v>
      </c>
    </row>
    <row r="120" spans="15:19" ht="15" x14ac:dyDescent="0.25">
      <c r="O120" s="10">
        <v>42179</v>
      </c>
      <c r="P120" s="29">
        <v>416</v>
      </c>
      <c r="Q120" s="29">
        <v>548</v>
      </c>
      <c r="R120" s="29">
        <v>16748</v>
      </c>
      <c r="S120" s="52">
        <v>139853</v>
      </c>
    </row>
    <row r="121" spans="15:19" ht="15" x14ac:dyDescent="0.25">
      <c r="O121" s="18">
        <v>42149</v>
      </c>
      <c r="P121" s="54">
        <v>416</v>
      </c>
      <c r="Q121" s="54">
        <v>554</v>
      </c>
      <c r="R121" s="54">
        <v>16953</v>
      </c>
      <c r="S121" s="54">
        <v>131750</v>
      </c>
    </row>
    <row r="122" spans="15:19" ht="15" x14ac:dyDescent="0.25">
      <c r="O122" s="10">
        <v>42118</v>
      </c>
      <c r="P122" s="29">
        <v>475</v>
      </c>
      <c r="Q122" s="29">
        <v>793</v>
      </c>
      <c r="R122" s="29">
        <v>21337</v>
      </c>
      <c r="S122" s="52">
        <v>174106</v>
      </c>
    </row>
  </sheetData>
  <mergeCells count="3">
    <mergeCell ref="J11:M14"/>
    <mergeCell ref="B11:G14"/>
    <mergeCell ref="B2:M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U2" sqref="U2:U64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44006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532</v>
      </c>
      <c r="R2" s="14" t="s">
        <v>54</v>
      </c>
      <c r="S2" s="56">
        <v>0.24822999999999998</v>
      </c>
      <c r="T2" s="13" t="s">
        <v>54</v>
      </c>
      <c r="U2" s="15">
        <v>0.26683999999999997</v>
      </c>
      <c r="V2" s="14" t="s">
        <v>54</v>
      </c>
      <c r="W2" s="11" t="s">
        <v>54</v>
      </c>
      <c r="X2" s="11" t="s">
        <v>54</v>
      </c>
      <c r="Y2" s="11" t="s">
        <v>54</v>
      </c>
      <c r="Z2" s="16">
        <v>404.6</v>
      </c>
      <c r="AA2" s="17">
        <f t="shared" ref="AA2:AA64" si="0">Q2</f>
        <v>532</v>
      </c>
      <c r="AB2" s="16">
        <v>0</v>
      </c>
      <c r="AC2" s="16">
        <v>0</v>
      </c>
      <c r="AD2" s="16">
        <v>0</v>
      </c>
    </row>
    <row r="3" spans="1:30" x14ac:dyDescent="0.25">
      <c r="A3" s="18">
        <v>43977</v>
      </c>
      <c r="B3" s="19">
        <v>2020</v>
      </c>
      <c r="C3" s="19">
        <v>5</v>
      </c>
      <c r="D3" s="19">
        <v>29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439</v>
      </c>
      <c r="R3" s="22" t="s">
        <v>54</v>
      </c>
      <c r="S3" s="57">
        <v>0.24822999999999998</v>
      </c>
      <c r="T3" s="19" t="s">
        <v>54</v>
      </c>
      <c r="U3" s="19">
        <v>0.26683999999999997</v>
      </c>
      <c r="V3" s="19" t="s">
        <v>54</v>
      </c>
      <c r="W3" s="19" t="s">
        <v>54</v>
      </c>
      <c r="X3" s="19" t="s">
        <v>54</v>
      </c>
      <c r="Y3" s="19" t="s">
        <v>54</v>
      </c>
      <c r="Z3" s="23">
        <v>348.78</v>
      </c>
      <c r="AA3" s="24">
        <f t="shared" si="0"/>
        <v>439</v>
      </c>
      <c r="AB3" s="23">
        <v>0</v>
      </c>
      <c r="AC3" s="23">
        <v>0</v>
      </c>
      <c r="AD3" s="23">
        <v>0</v>
      </c>
    </row>
    <row r="4" spans="1:30" x14ac:dyDescent="0.25">
      <c r="A4" s="10">
        <v>43948</v>
      </c>
      <c r="B4" s="11">
        <v>2020</v>
      </c>
      <c r="C4" s="11">
        <v>4</v>
      </c>
      <c r="D4" s="11">
        <v>33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425</v>
      </c>
      <c r="R4" s="14" t="s">
        <v>54</v>
      </c>
      <c r="S4" s="58">
        <v>0.24822999999999998</v>
      </c>
      <c r="T4" s="13" t="s">
        <v>54</v>
      </c>
      <c r="U4" s="11">
        <v>0.26683999999999997</v>
      </c>
      <c r="V4" s="14" t="s">
        <v>54</v>
      </c>
      <c r="W4" s="11" t="s">
        <v>54</v>
      </c>
      <c r="X4" s="11" t="s">
        <v>54</v>
      </c>
      <c r="Y4" s="11" t="s">
        <v>54</v>
      </c>
      <c r="Z4" s="16">
        <v>349.93</v>
      </c>
      <c r="AA4" s="17">
        <f t="shared" si="0"/>
        <v>425</v>
      </c>
      <c r="AB4" s="16">
        <v>0</v>
      </c>
      <c r="AC4" s="16">
        <v>0</v>
      </c>
      <c r="AD4" s="16">
        <v>0</v>
      </c>
    </row>
    <row r="5" spans="1:30" x14ac:dyDescent="0.25">
      <c r="A5" s="18">
        <v>43915</v>
      </c>
      <c r="B5" s="19">
        <v>2020</v>
      </c>
      <c r="C5" s="19">
        <v>3</v>
      </c>
      <c r="D5" s="19">
        <v>33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966</v>
      </c>
      <c r="R5" s="22" t="s">
        <v>54</v>
      </c>
      <c r="S5" s="57">
        <v>0.24822999999999998</v>
      </c>
      <c r="T5" s="19" t="s">
        <v>54</v>
      </c>
      <c r="U5" s="19">
        <v>0.26683999999999997</v>
      </c>
      <c r="V5" s="19" t="s">
        <v>54</v>
      </c>
      <c r="W5" s="19" t="s">
        <v>54</v>
      </c>
      <c r="X5" s="19" t="s">
        <v>54</v>
      </c>
      <c r="Y5" s="19" t="s">
        <v>54</v>
      </c>
      <c r="Z5" s="23">
        <v>738.56</v>
      </c>
      <c r="AA5" s="24">
        <f t="shared" si="0"/>
        <v>966</v>
      </c>
      <c r="AB5" s="23">
        <v>0</v>
      </c>
      <c r="AC5" s="23">
        <v>0</v>
      </c>
      <c r="AD5" s="23">
        <v>0</v>
      </c>
    </row>
    <row r="6" spans="1:30" x14ac:dyDescent="0.25">
      <c r="A6" s="10">
        <v>43882</v>
      </c>
      <c r="B6" s="11">
        <v>2020</v>
      </c>
      <c r="C6" s="11">
        <v>2</v>
      </c>
      <c r="D6" s="11">
        <v>28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1056</v>
      </c>
      <c r="R6" s="14" t="s">
        <v>54</v>
      </c>
      <c r="S6" s="58">
        <v>0.24822999999999998</v>
      </c>
      <c r="T6" s="13" t="s">
        <v>54</v>
      </c>
      <c r="U6" s="60">
        <v>0.26683999999999997</v>
      </c>
      <c r="V6" s="14" t="s">
        <v>54</v>
      </c>
      <c r="W6" s="11" t="s">
        <v>54</v>
      </c>
      <c r="X6" s="11" t="s">
        <v>54</v>
      </c>
      <c r="Y6" s="11" t="s">
        <v>54</v>
      </c>
      <c r="Z6" s="16">
        <v>825.81</v>
      </c>
      <c r="AA6" s="17">
        <f t="shared" si="0"/>
        <v>1056</v>
      </c>
      <c r="AB6" s="16">
        <v>5.53</v>
      </c>
      <c r="AC6" s="16">
        <v>0</v>
      </c>
      <c r="AD6" s="16">
        <v>0</v>
      </c>
    </row>
    <row r="7" spans="1:30" x14ac:dyDescent="0.25">
      <c r="A7" s="18">
        <v>43854</v>
      </c>
      <c r="B7" s="19">
        <v>2020</v>
      </c>
      <c r="C7" s="19">
        <v>1</v>
      </c>
      <c r="D7" s="19">
        <v>29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860</v>
      </c>
      <c r="R7" s="22" t="s">
        <v>54</v>
      </c>
      <c r="S7" s="57">
        <v>0.24822999999999998</v>
      </c>
      <c r="T7" s="19" t="s">
        <v>54</v>
      </c>
      <c r="U7" s="61">
        <v>0.26683999999999997</v>
      </c>
      <c r="V7" s="19" t="s">
        <v>54</v>
      </c>
      <c r="W7" s="19" t="s">
        <v>54</v>
      </c>
      <c r="X7" s="19" t="s">
        <v>54</v>
      </c>
      <c r="Y7" s="19" t="s">
        <v>54</v>
      </c>
      <c r="Z7" s="23">
        <v>689.2</v>
      </c>
      <c r="AA7" s="24">
        <f t="shared" si="0"/>
        <v>860</v>
      </c>
      <c r="AB7" s="23">
        <v>17.940000000000001</v>
      </c>
      <c r="AC7" s="23">
        <v>0</v>
      </c>
      <c r="AD7" s="23">
        <v>0</v>
      </c>
    </row>
    <row r="8" spans="1:30" x14ac:dyDescent="0.25">
      <c r="A8" s="10">
        <v>43825</v>
      </c>
      <c r="B8" s="11">
        <v>2019</v>
      </c>
      <c r="C8" s="11">
        <v>12</v>
      </c>
      <c r="D8" s="11">
        <v>30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805</v>
      </c>
      <c r="R8" s="14" t="s">
        <v>54</v>
      </c>
      <c r="S8" s="58">
        <v>0.24822999999999998</v>
      </c>
      <c r="T8" s="13" t="s">
        <v>54</v>
      </c>
      <c r="U8" s="60">
        <v>0.26683999999999997</v>
      </c>
      <c r="V8" s="14" t="s">
        <v>54</v>
      </c>
      <c r="W8" s="11" t="s">
        <v>54</v>
      </c>
      <c r="X8" s="11" t="s">
        <v>54</v>
      </c>
      <c r="Y8" s="11" t="s">
        <v>54</v>
      </c>
      <c r="Z8" s="16">
        <v>626.05999999999995</v>
      </c>
      <c r="AA8" s="17">
        <f t="shared" si="0"/>
        <v>805</v>
      </c>
      <c r="AB8" s="16">
        <v>13.98</v>
      </c>
      <c r="AC8" s="16">
        <v>6.68</v>
      </c>
      <c r="AD8" s="16">
        <v>0</v>
      </c>
    </row>
    <row r="9" spans="1:30" x14ac:dyDescent="0.25">
      <c r="A9" s="18">
        <v>43795</v>
      </c>
      <c r="B9" s="19">
        <v>2019</v>
      </c>
      <c r="C9" s="19">
        <v>11</v>
      </c>
      <c r="D9" s="19">
        <v>32</v>
      </c>
      <c r="E9" s="30">
        <v>4.091E-3</v>
      </c>
      <c r="F9" s="30">
        <v>1.9125E-2</v>
      </c>
      <c r="G9" s="68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844</v>
      </c>
      <c r="R9" s="22" t="s">
        <v>54</v>
      </c>
      <c r="S9" s="57">
        <v>0.24822999999999998</v>
      </c>
      <c r="T9" s="19" t="s">
        <v>54</v>
      </c>
      <c r="U9" s="19">
        <v>0.26683999999999997</v>
      </c>
      <c r="V9" s="19" t="s">
        <v>54</v>
      </c>
      <c r="W9" s="19" t="s">
        <v>54</v>
      </c>
      <c r="X9" s="19" t="s">
        <v>54</v>
      </c>
      <c r="Y9" s="19" t="s">
        <v>54</v>
      </c>
      <c r="Z9" s="23">
        <v>706.05</v>
      </c>
      <c r="AA9" s="24">
        <f t="shared" si="0"/>
        <v>844</v>
      </c>
      <c r="AB9" s="23">
        <v>3.5</v>
      </c>
      <c r="AC9" s="23">
        <v>42.23</v>
      </c>
      <c r="AD9" s="23">
        <v>0</v>
      </c>
    </row>
    <row r="10" spans="1:30" x14ac:dyDescent="0.25">
      <c r="A10" s="10">
        <v>43763</v>
      </c>
      <c r="B10" s="11">
        <v>2019</v>
      </c>
      <c r="C10" s="11">
        <v>10</v>
      </c>
      <c r="D10" s="11">
        <v>30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756</v>
      </c>
      <c r="R10" s="14" t="s">
        <v>54</v>
      </c>
      <c r="S10" s="58">
        <v>0.23106000000000002</v>
      </c>
      <c r="T10" s="13" t="s">
        <v>54</v>
      </c>
      <c r="U10" s="27">
        <v>0.31654000000000004</v>
      </c>
      <c r="V10" s="14" t="s">
        <v>54</v>
      </c>
      <c r="W10" s="11" t="s">
        <v>54</v>
      </c>
      <c r="X10" s="11" t="s">
        <v>54</v>
      </c>
      <c r="Y10" s="11" t="s">
        <v>54</v>
      </c>
      <c r="Z10" s="16">
        <v>642.26</v>
      </c>
      <c r="AA10" s="17">
        <f t="shared" si="0"/>
        <v>756</v>
      </c>
      <c r="AB10" s="16">
        <v>14.49</v>
      </c>
      <c r="AC10" s="16">
        <v>7.73</v>
      </c>
      <c r="AD10" s="16">
        <v>0</v>
      </c>
    </row>
    <row r="11" spans="1:30" x14ac:dyDescent="0.25">
      <c r="A11" s="18">
        <v>43733</v>
      </c>
      <c r="B11" s="19">
        <v>2019</v>
      </c>
      <c r="C11" s="19">
        <v>9</v>
      </c>
      <c r="D11" s="19">
        <v>30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936</v>
      </c>
      <c r="R11" s="22" t="s">
        <v>54</v>
      </c>
      <c r="S11" s="57">
        <v>0.23106000000000002</v>
      </c>
      <c r="T11" s="19" t="s">
        <v>54</v>
      </c>
      <c r="U11" s="28">
        <v>0.31654000000000004</v>
      </c>
      <c r="V11" s="19" t="s">
        <v>54</v>
      </c>
      <c r="W11" s="19" t="s">
        <v>54</v>
      </c>
      <c r="X11" s="19" t="s">
        <v>54</v>
      </c>
      <c r="Y11" s="19" t="s">
        <v>54</v>
      </c>
      <c r="Z11" s="23">
        <v>801.04</v>
      </c>
      <c r="AA11" s="24">
        <f t="shared" si="0"/>
        <v>936</v>
      </c>
      <c r="AB11" s="23">
        <v>0</v>
      </c>
      <c r="AC11" s="23">
        <v>56.04</v>
      </c>
      <c r="AD11" s="23">
        <v>0</v>
      </c>
    </row>
    <row r="12" spans="1:30" x14ac:dyDescent="0.25">
      <c r="A12" s="10">
        <v>43703</v>
      </c>
      <c r="B12" s="11">
        <v>2019</v>
      </c>
      <c r="C12" s="11">
        <v>8</v>
      </c>
      <c r="D12" s="11">
        <v>32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1053</v>
      </c>
      <c r="R12" s="14" t="s">
        <v>54</v>
      </c>
      <c r="S12" s="58">
        <v>0.23106000000000002</v>
      </c>
      <c r="T12" s="13" t="s">
        <v>54</v>
      </c>
      <c r="U12" s="29">
        <v>0.31654000000000004</v>
      </c>
      <c r="V12" s="14" t="s">
        <v>54</v>
      </c>
      <c r="W12" s="11" t="s">
        <v>54</v>
      </c>
      <c r="X12" s="11" t="s">
        <v>54</v>
      </c>
      <c r="Y12" s="11" t="s">
        <v>54</v>
      </c>
      <c r="Z12" s="16">
        <v>889</v>
      </c>
      <c r="AA12" s="17">
        <f t="shared" si="0"/>
        <v>1053</v>
      </c>
      <c r="AB12" s="16">
        <v>4.42</v>
      </c>
      <c r="AC12" s="16">
        <v>51.1</v>
      </c>
      <c r="AD12" s="16">
        <v>0</v>
      </c>
    </row>
    <row r="13" spans="1:30" x14ac:dyDescent="0.25">
      <c r="A13" s="18">
        <v>43671</v>
      </c>
      <c r="B13" s="19">
        <v>2019</v>
      </c>
      <c r="C13" s="19">
        <v>7</v>
      </c>
      <c r="D13" s="19">
        <v>30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1641</v>
      </c>
      <c r="R13" s="22" t="s">
        <v>54</v>
      </c>
      <c r="S13" s="57">
        <v>0.23106000000000002</v>
      </c>
      <c r="T13" s="19" t="s">
        <v>54</v>
      </c>
      <c r="U13" s="61">
        <v>0.31654000000000004</v>
      </c>
      <c r="V13" s="19" t="s">
        <v>54</v>
      </c>
      <c r="W13" s="19" t="s">
        <v>54</v>
      </c>
      <c r="X13" s="19" t="s">
        <v>54</v>
      </c>
      <c r="Y13" s="19" t="s">
        <v>54</v>
      </c>
      <c r="Z13" s="23">
        <v>1329.27</v>
      </c>
      <c r="AA13" s="24">
        <f t="shared" si="0"/>
        <v>1641</v>
      </c>
      <c r="AB13" s="23">
        <v>30.95</v>
      </c>
      <c r="AC13" s="23">
        <v>0</v>
      </c>
      <c r="AD13" s="23">
        <v>0</v>
      </c>
    </row>
    <row r="14" spans="1:30" x14ac:dyDescent="0.25">
      <c r="A14" s="10">
        <v>43641</v>
      </c>
      <c r="B14" s="11">
        <v>2019</v>
      </c>
      <c r="C14" s="11">
        <v>6</v>
      </c>
      <c r="D14" s="11">
        <v>29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752</v>
      </c>
      <c r="R14" s="14" t="s">
        <v>54</v>
      </c>
      <c r="S14" s="58">
        <v>0.23106000000000002</v>
      </c>
      <c r="T14" s="13" t="s">
        <v>54</v>
      </c>
      <c r="U14" s="60">
        <v>0.31654000000000004</v>
      </c>
      <c r="V14" s="14" t="s">
        <v>54</v>
      </c>
      <c r="W14" s="11" t="s">
        <v>54</v>
      </c>
      <c r="X14" s="11" t="s">
        <v>54</v>
      </c>
      <c r="Y14" s="11" t="s">
        <v>54</v>
      </c>
      <c r="Z14" s="16">
        <v>608.01</v>
      </c>
      <c r="AA14" s="17">
        <f t="shared" si="0"/>
        <v>752</v>
      </c>
      <c r="AB14" s="16">
        <v>1.56</v>
      </c>
      <c r="AC14" s="16">
        <v>0</v>
      </c>
      <c r="AD14" s="16">
        <v>0</v>
      </c>
    </row>
    <row r="15" spans="1:30" x14ac:dyDescent="0.25">
      <c r="A15" s="18">
        <v>43612</v>
      </c>
      <c r="B15" s="19">
        <v>2019</v>
      </c>
      <c r="C15" s="19">
        <v>5</v>
      </c>
      <c r="D15" s="19">
        <v>31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594</v>
      </c>
      <c r="R15" s="22" t="s">
        <v>54</v>
      </c>
      <c r="S15" s="57">
        <v>0.23106000000000002</v>
      </c>
      <c r="T15" s="19" t="s">
        <v>54</v>
      </c>
      <c r="U15" s="28">
        <v>0.31654000000000004</v>
      </c>
      <c r="V15" s="19" t="s">
        <v>54</v>
      </c>
      <c r="W15" s="19" t="s">
        <v>54</v>
      </c>
      <c r="X15" s="19" t="s">
        <v>54</v>
      </c>
      <c r="Y15" s="19" t="s">
        <v>54</v>
      </c>
      <c r="Z15" s="23">
        <v>496.4</v>
      </c>
      <c r="AA15" s="24">
        <f t="shared" si="0"/>
        <v>594</v>
      </c>
      <c r="AB15" s="23">
        <v>7.86</v>
      </c>
      <c r="AC15" s="23">
        <v>0</v>
      </c>
      <c r="AD15" s="23">
        <v>0</v>
      </c>
    </row>
    <row r="16" spans="1:30" x14ac:dyDescent="0.25">
      <c r="A16" s="10">
        <v>43581</v>
      </c>
      <c r="B16" s="11">
        <v>2019</v>
      </c>
      <c r="C16" s="11">
        <v>4</v>
      </c>
      <c r="D16" s="11">
        <v>31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906</v>
      </c>
      <c r="R16" s="14" t="s">
        <v>54</v>
      </c>
      <c r="S16" s="58">
        <v>0.23106000000000002</v>
      </c>
      <c r="T16" s="13" t="s">
        <v>54</v>
      </c>
      <c r="U16" s="29">
        <v>0.31654000000000004</v>
      </c>
      <c r="V16" s="14" t="s">
        <v>54</v>
      </c>
      <c r="W16" s="11" t="s">
        <v>54</v>
      </c>
      <c r="X16" s="11" t="s">
        <v>54</v>
      </c>
      <c r="Y16" s="11" t="s">
        <v>54</v>
      </c>
      <c r="Z16" s="16">
        <v>745.11</v>
      </c>
      <c r="AA16" s="17">
        <f t="shared" si="0"/>
        <v>906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43550</v>
      </c>
      <c r="B17" s="19">
        <v>2019</v>
      </c>
      <c r="C17" s="19">
        <v>3</v>
      </c>
      <c r="D17" s="19">
        <v>29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998</v>
      </c>
      <c r="R17" s="22" t="s">
        <v>54</v>
      </c>
      <c r="S17" s="57">
        <v>0.23106000000000002</v>
      </c>
      <c r="T17" s="19" t="s">
        <v>54</v>
      </c>
      <c r="U17" s="28">
        <v>0.31654000000000004</v>
      </c>
      <c r="V17" s="19" t="s">
        <v>54</v>
      </c>
      <c r="W17" s="19" t="s">
        <v>54</v>
      </c>
      <c r="X17" s="19" t="s">
        <v>54</v>
      </c>
      <c r="Y17" s="19" t="s">
        <v>54</v>
      </c>
      <c r="Z17" s="23">
        <v>831.78</v>
      </c>
      <c r="AA17" s="24">
        <f t="shared" si="0"/>
        <v>998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43521</v>
      </c>
      <c r="B18" s="11">
        <v>2019</v>
      </c>
      <c r="C18" s="11">
        <v>2</v>
      </c>
      <c r="D18" s="11">
        <v>31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983</v>
      </c>
      <c r="R18" s="14" t="s">
        <v>54</v>
      </c>
      <c r="S18" s="58">
        <v>0.23106000000000002</v>
      </c>
      <c r="T18" s="13" t="s">
        <v>54</v>
      </c>
      <c r="U18" s="29">
        <v>0.31654000000000004</v>
      </c>
      <c r="V18" s="14" t="s">
        <v>54</v>
      </c>
      <c r="W18" s="11" t="s">
        <v>54</v>
      </c>
      <c r="X18" s="11" t="s">
        <v>54</v>
      </c>
      <c r="Y18" s="11" t="s">
        <v>54</v>
      </c>
      <c r="Z18" s="16">
        <v>816.65</v>
      </c>
      <c r="AA18" s="17">
        <f t="shared" si="0"/>
        <v>983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43490</v>
      </c>
      <c r="B19" s="19">
        <v>2019</v>
      </c>
      <c r="C19" s="19">
        <v>1</v>
      </c>
      <c r="D19" s="19">
        <v>30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1010</v>
      </c>
      <c r="R19" s="22" t="s">
        <v>54</v>
      </c>
      <c r="S19" s="57">
        <v>0.23106000000000002</v>
      </c>
      <c r="T19" s="19" t="s">
        <v>54</v>
      </c>
      <c r="U19" s="28">
        <v>0.31654000000000004</v>
      </c>
      <c r="V19" s="19" t="s">
        <v>54</v>
      </c>
      <c r="W19" s="19" t="s">
        <v>54</v>
      </c>
      <c r="X19" s="19" t="s">
        <v>54</v>
      </c>
      <c r="Y19" s="19" t="s">
        <v>54</v>
      </c>
      <c r="Z19" s="23">
        <v>824.31</v>
      </c>
      <c r="AA19" s="24">
        <f t="shared" si="0"/>
        <v>1010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43460</v>
      </c>
      <c r="B20" s="11">
        <v>2018</v>
      </c>
      <c r="C20" s="11">
        <v>12</v>
      </c>
      <c r="D20" s="11">
        <v>29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1052</v>
      </c>
      <c r="R20" s="14" t="s">
        <v>54</v>
      </c>
      <c r="S20" s="58">
        <v>0.23106000000000002</v>
      </c>
      <c r="T20" s="13" t="s">
        <v>54</v>
      </c>
      <c r="U20" s="29">
        <v>0.31654000000000004</v>
      </c>
      <c r="V20" s="14" t="s">
        <v>54</v>
      </c>
      <c r="W20" s="11" t="s">
        <v>54</v>
      </c>
      <c r="X20" s="11" t="s">
        <v>54</v>
      </c>
      <c r="Y20" s="11" t="s">
        <v>54</v>
      </c>
      <c r="Z20" s="16">
        <v>826.42</v>
      </c>
      <c r="AA20" s="17">
        <f t="shared" si="0"/>
        <v>1052</v>
      </c>
      <c r="AB20" s="16">
        <v>1.6</v>
      </c>
      <c r="AC20" s="16">
        <v>0</v>
      </c>
      <c r="AD20" s="16">
        <v>0</v>
      </c>
    </row>
    <row r="21" spans="1:30" ht="15.75" customHeight="1" x14ac:dyDescent="0.25">
      <c r="A21" s="18">
        <v>43431</v>
      </c>
      <c r="B21" s="19">
        <v>2018</v>
      </c>
      <c r="C21" s="19">
        <v>11</v>
      </c>
      <c r="D21" s="19">
        <v>32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1121</v>
      </c>
      <c r="R21" s="22" t="s">
        <v>54</v>
      </c>
      <c r="S21" s="57">
        <v>0.23106000000000002</v>
      </c>
      <c r="T21" s="19" t="s">
        <v>54</v>
      </c>
      <c r="U21" s="28">
        <v>0.31654000000000004</v>
      </c>
      <c r="V21" s="19" t="s">
        <v>54</v>
      </c>
      <c r="W21" s="19" t="s">
        <v>54</v>
      </c>
      <c r="X21" s="19" t="s">
        <v>54</v>
      </c>
      <c r="Y21" s="19" t="s">
        <v>54</v>
      </c>
      <c r="Z21" s="23">
        <v>871.19</v>
      </c>
      <c r="AA21" s="24">
        <f t="shared" si="0"/>
        <v>1121</v>
      </c>
      <c r="AB21" s="23">
        <v>14.37</v>
      </c>
      <c r="AC21" s="23">
        <v>0</v>
      </c>
      <c r="AD21" s="23">
        <v>13.3</v>
      </c>
    </row>
    <row r="22" spans="1:30" ht="15.75" customHeight="1" x14ac:dyDescent="0.25">
      <c r="A22" s="10">
        <v>43399</v>
      </c>
      <c r="B22" s="11">
        <v>2018</v>
      </c>
      <c r="C22" s="11">
        <v>10</v>
      </c>
      <c r="D22" s="11">
        <v>31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1072</v>
      </c>
      <c r="R22" s="14" t="s">
        <v>54</v>
      </c>
      <c r="S22" s="58">
        <v>0.23296</v>
      </c>
      <c r="T22" s="13" t="s">
        <v>54</v>
      </c>
      <c r="U22" s="27">
        <v>0.27245999999999998</v>
      </c>
      <c r="V22" s="14" t="s">
        <v>54</v>
      </c>
      <c r="W22" s="11" t="s">
        <v>54</v>
      </c>
      <c r="X22" s="11" t="s">
        <v>54</v>
      </c>
      <c r="Y22" s="11" t="s">
        <v>54</v>
      </c>
      <c r="Z22" s="16">
        <v>875.29</v>
      </c>
      <c r="AA22" s="17">
        <f t="shared" si="0"/>
        <v>1072</v>
      </c>
      <c r="AB22" s="16">
        <v>0</v>
      </c>
      <c r="AC22" s="16">
        <v>0</v>
      </c>
      <c r="AD22" s="16">
        <v>81.400000000000006</v>
      </c>
    </row>
    <row r="23" spans="1:30" ht="15.75" customHeight="1" x14ac:dyDescent="0.25">
      <c r="A23" s="18">
        <v>43368</v>
      </c>
      <c r="B23" s="19">
        <v>2018</v>
      </c>
      <c r="C23" s="19">
        <v>9</v>
      </c>
      <c r="D23" s="19">
        <v>32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1015</v>
      </c>
      <c r="R23" s="22" t="s">
        <v>54</v>
      </c>
      <c r="S23" s="57">
        <v>0.23296</v>
      </c>
      <c r="T23" s="19" t="s">
        <v>54</v>
      </c>
      <c r="U23" s="28">
        <v>0.27245999999999998</v>
      </c>
      <c r="V23" s="19" t="s">
        <v>54</v>
      </c>
      <c r="W23" s="19" t="s">
        <v>54</v>
      </c>
      <c r="X23" s="19" t="s">
        <v>54</v>
      </c>
      <c r="Y23" s="19" t="s">
        <v>54</v>
      </c>
      <c r="Z23" s="23">
        <v>844.99</v>
      </c>
      <c r="AA23" s="24">
        <f t="shared" si="0"/>
        <v>1015</v>
      </c>
      <c r="AB23" s="23">
        <v>0</v>
      </c>
      <c r="AC23" s="23">
        <v>0</v>
      </c>
      <c r="AD23" s="23">
        <v>78.489999999999995</v>
      </c>
    </row>
    <row r="24" spans="1:30" ht="15.75" customHeight="1" x14ac:dyDescent="0.25">
      <c r="A24" s="10">
        <v>43336</v>
      </c>
      <c r="B24" s="11">
        <v>2018</v>
      </c>
      <c r="C24" s="11">
        <v>8</v>
      </c>
      <c r="D24" s="11">
        <v>30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1172</v>
      </c>
      <c r="R24" s="14" t="s">
        <v>54</v>
      </c>
      <c r="S24" s="58">
        <v>0.23296</v>
      </c>
      <c r="T24" s="13" t="s">
        <v>54</v>
      </c>
      <c r="U24" s="29">
        <v>0.27245999999999998</v>
      </c>
      <c r="V24" s="14" t="s">
        <v>54</v>
      </c>
      <c r="W24" s="11" t="s">
        <v>54</v>
      </c>
      <c r="X24" s="11" t="s">
        <v>54</v>
      </c>
      <c r="Y24" s="11" t="s">
        <v>54</v>
      </c>
      <c r="Z24" s="16">
        <v>937.43</v>
      </c>
      <c r="AA24" s="17">
        <f t="shared" si="0"/>
        <v>1172</v>
      </c>
      <c r="AB24" s="16">
        <v>0</v>
      </c>
      <c r="AC24" s="16">
        <v>0</v>
      </c>
      <c r="AD24" s="16">
        <v>87.34</v>
      </c>
    </row>
    <row r="25" spans="1:30" ht="15.75" customHeight="1" x14ac:dyDescent="0.25">
      <c r="A25" s="18">
        <v>43306</v>
      </c>
      <c r="B25" s="19">
        <v>2018</v>
      </c>
      <c r="C25" s="19">
        <v>7</v>
      </c>
      <c r="D25" s="19">
        <v>29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1487</v>
      </c>
      <c r="R25" s="22" t="s">
        <v>54</v>
      </c>
      <c r="S25" s="57">
        <v>0.23296</v>
      </c>
      <c r="T25" s="19" t="s">
        <v>54</v>
      </c>
      <c r="U25" s="28">
        <v>0.27245999999999998</v>
      </c>
      <c r="V25" s="19" t="s">
        <v>54</v>
      </c>
      <c r="W25" s="19" t="s">
        <v>54</v>
      </c>
      <c r="X25" s="19" t="s">
        <v>54</v>
      </c>
      <c r="Y25" s="19" t="s">
        <v>54</v>
      </c>
      <c r="Z25" s="23">
        <v>1208.75</v>
      </c>
      <c r="AA25" s="24">
        <f t="shared" si="0"/>
        <v>1487</v>
      </c>
      <c r="AB25" s="23">
        <v>0</v>
      </c>
      <c r="AC25" s="23">
        <v>0</v>
      </c>
      <c r="AD25" s="23">
        <v>113.27</v>
      </c>
    </row>
    <row r="26" spans="1:30" ht="15.75" customHeight="1" x14ac:dyDescent="0.25">
      <c r="A26" s="10">
        <v>43246</v>
      </c>
      <c r="B26" s="11">
        <v>2018</v>
      </c>
      <c r="C26" s="11">
        <v>6</v>
      </c>
      <c r="D26" s="11">
        <v>32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1550</v>
      </c>
      <c r="R26" s="14" t="s">
        <v>54</v>
      </c>
      <c r="S26" s="58">
        <v>0.23296</v>
      </c>
      <c r="T26" s="13" t="s">
        <v>54</v>
      </c>
      <c r="U26" s="29">
        <v>0.27245999999999998</v>
      </c>
      <c r="V26" s="14" t="s">
        <v>54</v>
      </c>
      <c r="W26" s="11" t="s">
        <v>54</v>
      </c>
      <c r="X26" s="11" t="s">
        <v>54</v>
      </c>
      <c r="Y26" s="11" t="s">
        <v>54</v>
      </c>
      <c r="Z26" s="16">
        <v>1233.47</v>
      </c>
      <c r="AA26" s="17">
        <f t="shared" si="0"/>
        <v>1550</v>
      </c>
      <c r="AB26" s="16">
        <v>4.38</v>
      </c>
      <c r="AC26" s="16">
        <v>0</v>
      </c>
      <c r="AD26" s="16">
        <v>95.23</v>
      </c>
    </row>
    <row r="27" spans="1:30" ht="15.75" customHeight="1" x14ac:dyDescent="0.25">
      <c r="A27" s="18">
        <v>43245</v>
      </c>
      <c r="B27" s="19">
        <v>2018</v>
      </c>
      <c r="C27" s="19">
        <v>5</v>
      </c>
      <c r="D27" s="19">
        <v>30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1091</v>
      </c>
      <c r="R27" s="22" t="s">
        <v>54</v>
      </c>
      <c r="S27" s="57">
        <v>0.23296</v>
      </c>
      <c r="T27" s="19" t="s">
        <v>54</v>
      </c>
      <c r="U27" s="61">
        <v>0.27245999999999998</v>
      </c>
      <c r="V27" s="19" t="s">
        <v>54</v>
      </c>
      <c r="W27" s="19" t="s">
        <v>54</v>
      </c>
      <c r="X27" s="19" t="s">
        <v>54</v>
      </c>
      <c r="Y27" s="19" t="s">
        <v>54</v>
      </c>
      <c r="Z27" s="23">
        <v>802.66</v>
      </c>
      <c r="AA27" s="24">
        <f t="shared" si="0"/>
        <v>1091</v>
      </c>
      <c r="AB27" s="23">
        <v>13.45</v>
      </c>
      <c r="AC27" s="23">
        <v>0</v>
      </c>
      <c r="AD27" s="23">
        <v>0</v>
      </c>
    </row>
    <row r="28" spans="1:30" ht="15.75" customHeight="1" x14ac:dyDescent="0.25">
      <c r="A28" s="10">
        <v>43215</v>
      </c>
      <c r="B28" s="11">
        <v>2018</v>
      </c>
      <c r="C28" s="11">
        <v>4</v>
      </c>
      <c r="D28" s="11">
        <v>30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1235</v>
      </c>
      <c r="R28" s="14" t="s">
        <v>54</v>
      </c>
      <c r="S28" s="58">
        <v>0.23296</v>
      </c>
      <c r="T28" s="13" t="s">
        <v>54</v>
      </c>
      <c r="U28" s="60">
        <v>0.27245999999999998</v>
      </c>
      <c r="V28" s="14" t="s">
        <v>54</v>
      </c>
      <c r="W28" s="11" t="s">
        <v>54</v>
      </c>
      <c r="X28" s="11" t="s">
        <v>54</v>
      </c>
      <c r="Y28" s="11" t="s">
        <v>54</v>
      </c>
      <c r="Z28" s="16">
        <v>931.62</v>
      </c>
      <c r="AA28" s="17">
        <f t="shared" si="0"/>
        <v>1235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43185</v>
      </c>
      <c r="B29" s="19">
        <v>2018</v>
      </c>
      <c r="C29" s="19">
        <v>3</v>
      </c>
      <c r="D29" s="19">
        <v>30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1153</v>
      </c>
      <c r="R29" s="22" t="s">
        <v>54</v>
      </c>
      <c r="S29" s="57">
        <v>0.23296</v>
      </c>
      <c r="T29" s="19" t="s">
        <v>54</v>
      </c>
      <c r="U29" s="61">
        <v>0.27245999999999998</v>
      </c>
      <c r="V29" s="19" t="s">
        <v>54</v>
      </c>
      <c r="W29" s="19" t="s">
        <v>54</v>
      </c>
      <c r="X29" s="19" t="s">
        <v>54</v>
      </c>
      <c r="Y29" s="19" t="s">
        <v>54</v>
      </c>
      <c r="Z29" s="23">
        <v>856.51</v>
      </c>
      <c r="AA29" s="24">
        <f t="shared" si="0"/>
        <v>1153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43155</v>
      </c>
      <c r="B30" s="11">
        <v>2018</v>
      </c>
      <c r="C30" s="11">
        <v>2</v>
      </c>
      <c r="D30" s="11">
        <v>30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1096</v>
      </c>
      <c r="R30" s="14" t="s">
        <v>54</v>
      </c>
      <c r="S30" s="59">
        <v>0.23296</v>
      </c>
      <c r="T30" s="11" t="s">
        <v>54</v>
      </c>
      <c r="U30" s="60">
        <v>0.27245999999999998</v>
      </c>
      <c r="V30" s="14" t="s">
        <v>54</v>
      </c>
      <c r="W30" s="11" t="s">
        <v>54</v>
      </c>
      <c r="X30" s="11" t="s">
        <v>54</v>
      </c>
      <c r="Y30" s="11" t="s">
        <v>54</v>
      </c>
      <c r="Z30" s="16">
        <v>829.26</v>
      </c>
      <c r="AA30" s="17">
        <f t="shared" si="0"/>
        <v>1096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43125</v>
      </c>
      <c r="B31" s="19">
        <v>2018</v>
      </c>
      <c r="C31" s="19">
        <v>1</v>
      </c>
      <c r="D31" s="19">
        <v>30</v>
      </c>
      <c r="E31" s="30">
        <v>1.0532E-2</v>
      </c>
      <c r="F31" s="30">
        <v>4.8509000000000004E-2</v>
      </c>
      <c r="G31" s="68">
        <v>0.3</v>
      </c>
      <c r="H31" s="19" t="s">
        <v>54</v>
      </c>
      <c r="I31" s="19" t="s">
        <v>54</v>
      </c>
      <c r="J31" s="19" t="s">
        <v>54</v>
      </c>
      <c r="K31" s="19" t="s">
        <v>54</v>
      </c>
      <c r="L31" s="19" t="s">
        <v>54</v>
      </c>
      <c r="M31" s="20" t="s">
        <v>54</v>
      </c>
      <c r="N31" s="19" t="s">
        <v>54</v>
      </c>
      <c r="O31" s="21" t="s">
        <v>54</v>
      </c>
      <c r="P31" s="19" t="s">
        <v>54</v>
      </c>
      <c r="Q31" s="19">
        <v>1235</v>
      </c>
      <c r="R31" s="22" t="s">
        <v>54</v>
      </c>
      <c r="S31" s="57">
        <v>0.23296</v>
      </c>
      <c r="T31" s="19" t="s">
        <v>54</v>
      </c>
      <c r="U31" s="30">
        <v>0.27245999999999998</v>
      </c>
      <c r="V31" s="19" t="s">
        <v>54</v>
      </c>
      <c r="W31" s="19" t="s">
        <v>54</v>
      </c>
      <c r="X31" s="19" t="s">
        <v>54</v>
      </c>
      <c r="Y31" s="19" t="s">
        <v>54</v>
      </c>
      <c r="Z31" s="23">
        <v>910.84</v>
      </c>
      <c r="AA31" s="24">
        <f t="shared" si="0"/>
        <v>1235</v>
      </c>
      <c r="AB31" s="23">
        <v>0</v>
      </c>
      <c r="AC31" s="23">
        <v>9.27</v>
      </c>
      <c r="AD31" s="23">
        <v>0</v>
      </c>
    </row>
    <row r="32" spans="1:30" ht="15.75" customHeight="1" x14ac:dyDescent="0.25">
      <c r="A32" s="10">
        <v>43095</v>
      </c>
      <c r="B32" s="11">
        <v>2017</v>
      </c>
      <c r="C32" s="11">
        <v>12</v>
      </c>
      <c r="D32" s="11">
        <v>29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 t="s">
        <v>54</v>
      </c>
      <c r="J32" s="11" t="s">
        <v>54</v>
      </c>
      <c r="K32" s="11" t="s">
        <v>54</v>
      </c>
      <c r="L32" s="11" t="s">
        <v>54</v>
      </c>
      <c r="M32" s="12" t="s">
        <v>54</v>
      </c>
      <c r="N32" s="11" t="s">
        <v>54</v>
      </c>
      <c r="O32" s="13" t="s">
        <v>54</v>
      </c>
      <c r="P32" s="11" t="s">
        <v>54</v>
      </c>
      <c r="Q32" s="14">
        <v>1150</v>
      </c>
      <c r="R32" s="14" t="s">
        <v>54</v>
      </c>
      <c r="S32" s="58">
        <v>0.23296</v>
      </c>
      <c r="T32" s="13" t="s">
        <v>54</v>
      </c>
      <c r="U32" s="60">
        <v>0.27245999999999998</v>
      </c>
      <c r="V32" s="14" t="s">
        <v>54</v>
      </c>
      <c r="W32" s="11" t="s">
        <v>54</v>
      </c>
      <c r="X32" s="11" t="s">
        <v>54</v>
      </c>
      <c r="Y32" s="11" t="s">
        <v>54</v>
      </c>
      <c r="Z32" s="16">
        <v>752.8</v>
      </c>
      <c r="AA32" s="17">
        <f t="shared" si="0"/>
        <v>1150</v>
      </c>
      <c r="AB32" s="16">
        <v>0</v>
      </c>
      <c r="AC32" s="16">
        <v>55.75</v>
      </c>
      <c r="AD32" s="16">
        <v>0</v>
      </c>
    </row>
    <row r="33" spans="1:30" ht="15.75" customHeight="1" x14ac:dyDescent="0.25">
      <c r="A33" s="18">
        <v>43066</v>
      </c>
      <c r="B33" s="19">
        <v>2017</v>
      </c>
      <c r="C33" s="19">
        <v>11</v>
      </c>
      <c r="D33" s="19">
        <v>32</v>
      </c>
      <c r="E33" s="30">
        <v>5.4190000000000002E-3</v>
      </c>
      <c r="F33" s="30">
        <v>2.4965999999999999E-2</v>
      </c>
      <c r="G33" s="68">
        <v>0.3</v>
      </c>
      <c r="H33" s="19" t="s">
        <v>54</v>
      </c>
      <c r="I33" s="19" t="s">
        <v>54</v>
      </c>
      <c r="J33" s="19" t="s">
        <v>54</v>
      </c>
      <c r="K33" s="19" t="s">
        <v>54</v>
      </c>
      <c r="L33" s="19" t="s">
        <v>54</v>
      </c>
      <c r="M33" s="20" t="s">
        <v>54</v>
      </c>
      <c r="N33" s="19" t="s">
        <v>54</v>
      </c>
      <c r="O33" s="21" t="s">
        <v>54</v>
      </c>
      <c r="P33" s="19" t="s">
        <v>54</v>
      </c>
      <c r="Q33" s="19">
        <v>1113</v>
      </c>
      <c r="R33" s="22" t="s">
        <v>54</v>
      </c>
      <c r="S33" s="57">
        <v>0.23296</v>
      </c>
      <c r="T33" s="19" t="s">
        <v>54</v>
      </c>
      <c r="U33" s="61">
        <v>0.27245999999999998</v>
      </c>
      <c r="V33" s="19" t="s">
        <v>54</v>
      </c>
      <c r="W33" s="19" t="s">
        <v>54</v>
      </c>
      <c r="X33" s="19" t="s">
        <v>54</v>
      </c>
      <c r="Y33" s="19" t="s">
        <v>54</v>
      </c>
      <c r="Z33" s="23">
        <v>711.05</v>
      </c>
      <c r="AA33" s="24">
        <f t="shared" si="0"/>
        <v>1113</v>
      </c>
      <c r="AB33" s="23">
        <v>0</v>
      </c>
      <c r="AC33" s="23">
        <v>79.56</v>
      </c>
      <c r="AD33" s="23">
        <v>0</v>
      </c>
    </row>
    <row r="34" spans="1:30" ht="15.75" customHeight="1" x14ac:dyDescent="0.25">
      <c r="A34" s="10">
        <v>43034</v>
      </c>
      <c r="B34" s="11">
        <v>2017</v>
      </c>
      <c r="C34" s="11">
        <v>10</v>
      </c>
      <c r="D34" s="11">
        <v>30</v>
      </c>
      <c r="E34" s="31">
        <v>4.091E-3</v>
      </c>
      <c r="F34" s="31">
        <v>1.9125E-2</v>
      </c>
      <c r="G34" s="67">
        <v>0.3</v>
      </c>
      <c r="H34" s="11" t="s">
        <v>54</v>
      </c>
      <c r="I34" s="11" t="s">
        <v>54</v>
      </c>
      <c r="J34" s="11" t="s">
        <v>54</v>
      </c>
      <c r="K34" s="11" t="s">
        <v>54</v>
      </c>
      <c r="L34" s="11" t="s">
        <v>54</v>
      </c>
      <c r="M34" s="12" t="s">
        <v>54</v>
      </c>
      <c r="N34" s="11" t="s">
        <v>54</v>
      </c>
      <c r="O34" s="13" t="s">
        <v>54</v>
      </c>
      <c r="P34" s="11" t="s">
        <v>54</v>
      </c>
      <c r="Q34" s="14">
        <v>1014</v>
      </c>
      <c r="R34" s="14" t="s">
        <v>54</v>
      </c>
      <c r="S34" s="58">
        <v>0.18240999999999999</v>
      </c>
      <c r="T34" s="13" t="s">
        <v>54</v>
      </c>
      <c r="U34" s="60">
        <v>0.21458000000000002</v>
      </c>
      <c r="V34" s="14" t="s">
        <v>54</v>
      </c>
      <c r="W34" s="11" t="s">
        <v>54</v>
      </c>
      <c r="X34" s="11" t="s">
        <v>54</v>
      </c>
      <c r="Y34" s="11" t="s">
        <v>54</v>
      </c>
      <c r="Z34" s="16">
        <v>624.72</v>
      </c>
      <c r="AA34" s="17">
        <f t="shared" si="0"/>
        <v>1014</v>
      </c>
      <c r="AB34" s="16">
        <v>4.03</v>
      </c>
      <c r="AC34" s="16">
        <v>45.83</v>
      </c>
      <c r="AD34" s="16">
        <v>0</v>
      </c>
    </row>
    <row r="35" spans="1:30" ht="15.75" customHeight="1" x14ac:dyDescent="0.25">
      <c r="A35" s="18">
        <v>43004</v>
      </c>
      <c r="B35" s="19">
        <v>2017</v>
      </c>
      <c r="C35" s="19">
        <v>9</v>
      </c>
      <c r="D35" s="19">
        <v>33</v>
      </c>
      <c r="E35" s="30">
        <v>8.5440000000000012E-3</v>
      </c>
      <c r="F35" s="30">
        <v>3.9347E-2</v>
      </c>
      <c r="G35" s="68">
        <v>0.3</v>
      </c>
      <c r="H35" s="19" t="s">
        <v>54</v>
      </c>
      <c r="I35" s="19" t="s">
        <v>54</v>
      </c>
      <c r="J35" s="19" t="s">
        <v>54</v>
      </c>
      <c r="K35" s="19" t="s">
        <v>54</v>
      </c>
      <c r="L35" s="19" t="s">
        <v>54</v>
      </c>
      <c r="M35" s="20" t="s">
        <v>54</v>
      </c>
      <c r="N35" s="19" t="s">
        <v>54</v>
      </c>
      <c r="O35" s="21" t="s">
        <v>54</v>
      </c>
      <c r="P35" s="19" t="s">
        <v>54</v>
      </c>
      <c r="Q35" s="19">
        <v>1030</v>
      </c>
      <c r="R35" s="22" t="s">
        <v>54</v>
      </c>
      <c r="S35" s="57">
        <v>0.18240999999999999</v>
      </c>
      <c r="T35" s="19" t="s">
        <v>54</v>
      </c>
      <c r="U35" s="61">
        <v>0.21458000000000002</v>
      </c>
      <c r="V35" s="19" t="s">
        <v>54</v>
      </c>
      <c r="W35" s="19" t="s">
        <v>54</v>
      </c>
      <c r="X35" s="19" t="s">
        <v>54</v>
      </c>
      <c r="Y35" s="19" t="s">
        <v>54</v>
      </c>
      <c r="Z35" s="23">
        <v>616.9</v>
      </c>
      <c r="AA35" s="24">
        <f t="shared" si="0"/>
        <v>1030</v>
      </c>
      <c r="AB35" s="23">
        <v>24.21</v>
      </c>
      <c r="AC35" s="23">
        <v>9.77</v>
      </c>
      <c r="AD35" s="23">
        <v>0</v>
      </c>
    </row>
    <row r="36" spans="1:30" ht="15.75" customHeight="1" x14ac:dyDescent="0.25">
      <c r="A36" s="10">
        <v>42971</v>
      </c>
      <c r="B36" s="11">
        <v>2017</v>
      </c>
      <c r="C36" s="11">
        <v>8</v>
      </c>
      <c r="D36" s="11">
        <v>30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 t="s">
        <v>54</v>
      </c>
      <c r="J36" s="11" t="s">
        <v>54</v>
      </c>
      <c r="K36" s="11" t="s">
        <v>54</v>
      </c>
      <c r="L36" s="11" t="s">
        <v>54</v>
      </c>
      <c r="M36" s="12" t="s">
        <v>54</v>
      </c>
      <c r="N36" s="11" t="s">
        <v>54</v>
      </c>
      <c r="O36" s="13" t="s">
        <v>54</v>
      </c>
      <c r="P36" s="11" t="s">
        <v>54</v>
      </c>
      <c r="Q36" s="14">
        <v>899</v>
      </c>
      <c r="R36" s="14" t="s">
        <v>54</v>
      </c>
      <c r="S36" s="58">
        <v>0.18240999999999999</v>
      </c>
      <c r="T36" s="13" t="s">
        <v>54</v>
      </c>
      <c r="U36" s="60">
        <v>0.21458000000000002</v>
      </c>
      <c r="V36" s="14" t="s">
        <v>54</v>
      </c>
      <c r="W36" s="11" t="s">
        <v>54</v>
      </c>
      <c r="X36" s="11" t="s">
        <v>54</v>
      </c>
      <c r="Y36" s="11" t="s">
        <v>54</v>
      </c>
      <c r="Z36" s="16">
        <v>580.04</v>
      </c>
      <c r="AA36" s="17">
        <f t="shared" si="0"/>
        <v>899</v>
      </c>
      <c r="AB36" s="16">
        <v>5.66</v>
      </c>
      <c r="AC36" s="16">
        <v>33.979999999999997</v>
      </c>
      <c r="AD36" s="16">
        <v>0</v>
      </c>
    </row>
    <row r="37" spans="1:30" ht="15.75" customHeight="1" x14ac:dyDescent="0.25">
      <c r="A37" s="18">
        <v>42941</v>
      </c>
      <c r="B37" s="19">
        <v>2017</v>
      </c>
      <c r="C37" s="19">
        <v>7</v>
      </c>
      <c r="D37" s="19">
        <v>28</v>
      </c>
      <c r="E37" s="30">
        <v>5.2969999999999996E-3</v>
      </c>
      <c r="F37" s="30">
        <v>2.5054E-2</v>
      </c>
      <c r="G37" s="68">
        <v>0.3</v>
      </c>
      <c r="H37" s="19" t="s">
        <v>54</v>
      </c>
      <c r="I37" s="19" t="s">
        <v>54</v>
      </c>
      <c r="J37" s="19" t="s">
        <v>54</v>
      </c>
      <c r="K37" s="19" t="s">
        <v>54</v>
      </c>
      <c r="L37" s="19" t="s">
        <v>54</v>
      </c>
      <c r="M37" s="20" t="s">
        <v>54</v>
      </c>
      <c r="N37" s="19" t="s">
        <v>54</v>
      </c>
      <c r="O37" s="21" t="s">
        <v>54</v>
      </c>
      <c r="P37" s="19" t="s">
        <v>54</v>
      </c>
      <c r="Q37" s="19">
        <v>482</v>
      </c>
      <c r="R37" s="22" t="s">
        <v>54</v>
      </c>
      <c r="S37" s="57">
        <v>0.18240999999999999</v>
      </c>
      <c r="T37" s="19" t="s">
        <v>54</v>
      </c>
      <c r="U37" s="61">
        <v>0.21458000000000002</v>
      </c>
      <c r="V37" s="19" t="s">
        <v>54</v>
      </c>
      <c r="W37" s="19" t="s">
        <v>54</v>
      </c>
      <c r="X37" s="19" t="s">
        <v>54</v>
      </c>
      <c r="Y37" s="19" t="s">
        <v>54</v>
      </c>
      <c r="Z37" s="23">
        <v>310.22399999999999</v>
      </c>
      <c r="AA37" s="24">
        <f t="shared" si="0"/>
        <v>482</v>
      </c>
      <c r="AB37" s="23">
        <v>13.48</v>
      </c>
      <c r="AC37" s="23">
        <v>0</v>
      </c>
      <c r="AD37" s="23">
        <v>0</v>
      </c>
    </row>
    <row r="38" spans="1:30" ht="15.75" customHeight="1" x14ac:dyDescent="0.25">
      <c r="A38" s="10">
        <v>42913</v>
      </c>
      <c r="B38" s="11">
        <v>2017</v>
      </c>
      <c r="C38" s="11">
        <v>6</v>
      </c>
      <c r="D38" s="11">
        <v>32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 t="s">
        <v>54</v>
      </c>
      <c r="J38" s="11" t="s">
        <v>54</v>
      </c>
      <c r="K38" s="11" t="s">
        <v>54</v>
      </c>
      <c r="L38" s="11" t="s">
        <v>54</v>
      </c>
      <c r="M38" s="12" t="s">
        <v>54</v>
      </c>
      <c r="N38" s="11" t="s">
        <v>54</v>
      </c>
      <c r="O38" s="13" t="s">
        <v>54</v>
      </c>
      <c r="P38" s="11" t="s">
        <v>54</v>
      </c>
      <c r="Q38" s="14">
        <v>459</v>
      </c>
      <c r="R38" s="14" t="s">
        <v>54</v>
      </c>
      <c r="S38" s="58">
        <v>0.18240999999999999</v>
      </c>
      <c r="T38" s="13" t="s">
        <v>54</v>
      </c>
      <c r="U38" s="60">
        <v>0.21458000000000002</v>
      </c>
      <c r="V38" s="14" t="s">
        <v>54</v>
      </c>
      <c r="W38" s="11" t="s">
        <v>54</v>
      </c>
      <c r="X38" s="11" t="s">
        <v>54</v>
      </c>
      <c r="Y38" s="11" t="s">
        <v>54</v>
      </c>
      <c r="Z38" s="16">
        <v>289</v>
      </c>
      <c r="AA38" s="17">
        <f t="shared" si="0"/>
        <v>459</v>
      </c>
      <c r="AB38" s="16">
        <v>0</v>
      </c>
      <c r="AC38" s="16">
        <v>3.41</v>
      </c>
      <c r="AD38" s="16">
        <v>0</v>
      </c>
    </row>
    <row r="39" spans="1:30" ht="15.75" customHeight="1" x14ac:dyDescent="0.25">
      <c r="A39" s="18">
        <v>42881</v>
      </c>
      <c r="B39" s="19">
        <v>2017</v>
      </c>
      <c r="C39" s="19">
        <v>5</v>
      </c>
      <c r="D39" s="19">
        <v>30</v>
      </c>
      <c r="E39" s="30">
        <v>5.9709999999999997E-3</v>
      </c>
      <c r="F39" s="30">
        <v>3.1186999999999999E-2</v>
      </c>
      <c r="G39" s="68">
        <v>0.3</v>
      </c>
      <c r="H39" s="19" t="s">
        <v>54</v>
      </c>
      <c r="I39" s="19" t="s">
        <v>54</v>
      </c>
      <c r="J39" s="19" t="s">
        <v>54</v>
      </c>
      <c r="K39" s="19" t="s">
        <v>54</v>
      </c>
      <c r="L39" s="19" t="s">
        <v>54</v>
      </c>
      <c r="M39" s="20" t="s">
        <v>54</v>
      </c>
      <c r="N39" s="19" t="s">
        <v>54</v>
      </c>
      <c r="O39" s="21" t="s">
        <v>54</v>
      </c>
      <c r="P39" s="19" t="s">
        <v>54</v>
      </c>
      <c r="Q39" s="19">
        <v>445</v>
      </c>
      <c r="R39" s="22" t="s">
        <v>54</v>
      </c>
      <c r="S39" s="57">
        <v>0.18240999999999999</v>
      </c>
      <c r="T39" s="19" t="s">
        <v>54</v>
      </c>
      <c r="U39" s="61">
        <v>0.21458000000000002</v>
      </c>
      <c r="V39" s="19" t="s">
        <v>54</v>
      </c>
      <c r="W39" s="19" t="s">
        <v>54</v>
      </c>
      <c r="X39" s="19" t="s">
        <v>54</v>
      </c>
      <c r="Y39" s="19" t="s">
        <v>54</v>
      </c>
      <c r="Z39" s="23">
        <v>294.97000000000003</v>
      </c>
      <c r="AA39" s="24">
        <f t="shared" si="0"/>
        <v>445</v>
      </c>
      <c r="AB39" s="23">
        <v>0</v>
      </c>
      <c r="AC39" s="23">
        <v>20.86</v>
      </c>
      <c r="AD39" s="23">
        <v>0</v>
      </c>
    </row>
    <row r="40" spans="1:30" ht="15.75" customHeight="1" x14ac:dyDescent="0.25">
      <c r="A40" s="10">
        <v>42851</v>
      </c>
      <c r="B40" s="11">
        <v>2017</v>
      </c>
      <c r="C40" s="11">
        <v>4</v>
      </c>
      <c r="D40" s="11">
        <v>30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 t="s">
        <v>54</v>
      </c>
      <c r="J40" s="11" t="s">
        <v>54</v>
      </c>
      <c r="K40" s="11" t="s">
        <v>54</v>
      </c>
      <c r="L40" s="11" t="s">
        <v>54</v>
      </c>
      <c r="M40" s="12" t="s">
        <v>54</v>
      </c>
      <c r="N40" s="11" t="s">
        <v>54</v>
      </c>
      <c r="O40" s="13" t="s">
        <v>54</v>
      </c>
      <c r="P40" s="11" t="s">
        <v>54</v>
      </c>
      <c r="Q40" s="14">
        <v>658</v>
      </c>
      <c r="R40" s="14" t="s">
        <v>54</v>
      </c>
      <c r="S40" s="58">
        <v>0.18240999999999999</v>
      </c>
      <c r="T40" s="13" t="s">
        <v>54</v>
      </c>
      <c r="U40" s="60">
        <v>0.21458000000000002</v>
      </c>
      <c r="V40" s="14" t="s">
        <v>54</v>
      </c>
      <c r="W40" s="11" t="s">
        <v>54</v>
      </c>
      <c r="X40" s="11" t="s">
        <v>54</v>
      </c>
      <c r="Y40" s="11" t="s">
        <v>54</v>
      </c>
      <c r="Z40" s="16">
        <v>393.66</v>
      </c>
      <c r="AA40" s="17">
        <f t="shared" si="0"/>
        <v>658</v>
      </c>
      <c r="AB40" s="16">
        <v>2.63</v>
      </c>
      <c r="AC40" s="16">
        <v>25.7</v>
      </c>
      <c r="AD40" s="16">
        <v>0</v>
      </c>
    </row>
    <row r="41" spans="1:30" ht="15.75" customHeight="1" x14ac:dyDescent="0.25">
      <c r="A41" s="18">
        <v>42821</v>
      </c>
      <c r="B41" s="19">
        <v>2017</v>
      </c>
      <c r="C41" s="19">
        <v>3</v>
      </c>
      <c r="D41" s="19">
        <v>33</v>
      </c>
      <c r="E41" s="30">
        <v>9.9829999999999988E-3</v>
      </c>
      <c r="F41" s="30">
        <v>4.4378000000000001E-2</v>
      </c>
      <c r="G41" s="68">
        <v>0.3</v>
      </c>
      <c r="H41" s="19" t="s">
        <v>54</v>
      </c>
      <c r="I41" s="19" t="s">
        <v>54</v>
      </c>
      <c r="J41" s="19" t="s">
        <v>54</v>
      </c>
      <c r="K41" s="19" t="s">
        <v>54</v>
      </c>
      <c r="L41" s="19" t="s">
        <v>54</v>
      </c>
      <c r="M41" s="20" t="s">
        <v>54</v>
      </c>
      <c r="N41" s="19" t="s">
        <v>54</v>
      </c>
      <c r="O41" s="21" t="s">
        <v>54</v>
      </c>
      <c r="P41" s="19" t="s">
        <v>54</v>
      </c>
      <c r="Q41" s="19">
        <v>1023</v>
      </c>
      <c r="R41" s="22" t="s">
        <v>54</v>
      </c>
      <c r="S41" s="57">
        <v>0.18240999999999999</v>
      </c>
      <c r="T41" s="19" t="s">
        <v>54</v>
      </c>
      <c r="U41" s="61">
        <v>0.21458000000000002</v>
      </c>
      <c r="V41" s="19" t="s">
        <v>54</v>
      </c>
      <c r="W41" s="19" t="s">
        <v>54</v>
      </c>
      <c r="X41" s="19" t="s">
        <v>54</v>
      </c>
      <c r="Y41" s="19" t="s">
        <v>54</v>
      </c>
      <c r="Z41" s="23">
        <v>611.16999999999996</v>
      </c>
      <c r="AA41" s="24">
        <f t="shared" si="0"/>
        <v>1023</v>
      </c>
      <c r="AB41" s="23">
        <v>24.96</v>
      </c>
      <c r="AC41" s="23">
        <v>0</v>
      </c>
      <c r="AD41" s="23">
        <v>0</v>
      </c>
    </row>
    <row r="42" spans="1:30" ht="15.75" customHeight="1" x14ac:dyDescent="0.25">
      <c r="A42" s="10">
        <v>42788</v>
      </c>
      <c r="B42" s="11">
        <v>2017</v>
      </c>
      <c r="C42" s="11">
        <v>2</v>
      </c>
      <c r="D42" s="11">
        <v>27</v>
      </c>
      <c r="E42" s="31">
        <v>1.1899E-2</v>
      </c>
      <c r="F42" s="31">
        <v>5.3003999999999996E-2</v>
      </c>
      <c r="G42" s="67">
        <v>0.3</v>
      </c>
      <c r="H42" s="11" t="s">
        <v>54</v>
      </c>
      <c r="I42" s="11" t="s">
        <v>54</v>
      </c>
      <c r="J42" s="11" t="s">
        <v>54</v>
      </c>
      <c r="K42" s="11" t="s">
        <v>54</v>
      </c>
      <c r="L42" s="11" t="s">
        <v>54</v>
      </c>
      <c r="M42" s="12" t="s">
        <v>54</v>
      </c>
      <c r="N42" s="11" t="s">
        <v>54</v>
      </c>
      <c r="O42" s="13" t="s">
        <v>54</v>
      </c>
      <c r="P42" s="11" t="s">
        <v>54</v>
      </c>
      <c r="Q42" s="14">
        <v>1158</v>
      </c>
      <c r="R42" s="14" t="s">
        <v>54</v>
      </c>
      <c r="S42" s="58">
        <v>0.18240999999999999</v>
      </c>
      <c r="T42" s="13" t="s">
        <v>54</v>
      </c>
      <c r="U42" s="60">
        <v>0.21458000000000002</v>
      </c>
      <c r="V42" s="14" t="s">
        <v>54</v>
      </c>
      <c r="W42" s="11" t="s">
        <v>54</v>
      </c>
      <c r="X42" s="11" t="s">
        <v>54</v>
      </c>
      <c r="Y42" s="11" t="s">
        <v>54</v>
      </c>
      <c r="Z42" s="16">
        <v>667.76</v>
      </c>
      <c r="AA42" s="17">
        <f t="shared" si="0"/>
        <v>1158</v>
      </c>
      <c r="AB42" s="16">
        <v>0</v>
      </c>
      <c r="AC42" s="16">
        <v>0</v>
      </c>
      <c r="AD42" s="16">
        <v>0</v>
      </c>
    </row>
    <row r="43" spans="1:30" ht="15.75" customHeight="1" x14ac:dyDescent="0.25">
      <c r="A43" s="18">
        <v>42761</v>
      </c>
      <c r="B43" s="19">
        <v>2017</v>
      </c>
      <c r="C43" s="19">
        <v>1</v>
      </c>
      <c r="D43" s="19">
        <v>30</v>
      </c>
      <c r="E43" s="30">
        <v>1.1503000000000001E-2</v>
      </c>
      <c r="F43" s="30">
        <v>5.1025999999999995E-2</v>
      </c>
      <c r="G43" s="68">
        <v>0.3</v>
      </c>
      <c r="H43" s="19" t="s">
        <v>54</v>
      </c>
      <c r="I43" s="19" t="s">
        <v>54</v>
      </c>
      <c r="J43" s="19" t="s">
        <v>54</v>
      </c>
      <c r="K43" s="19" t="s">
        <v>54</v>
      </c>
      <c r="L43" s="19" t="s">
        <v>54</v>
      </c>
      <c r="M43" s="20" t="s">
        <v>54</v>
      </c>
      <c r="N43" s="19" t="s">
        <v>54</v>
      </c>
      <c r="O43" s="21" t="s">
        <v>54</v>
      </c>
      <c r="P43" s="19" t="s">
        <v>54</v>
      </c>
      <c r="Q43" s="19">
        <v>1214</v>
      </c>
      <c r="R43" s="22" t="s">
        <v>54</v>
      </c>
      <c r="S43" s="57">
        <v>0.18240999999999999</v>
      </c>
      <c r="T43" s="19" t="s">
        <v>54</v>
      </c>
      <c r="U43" s="61">
        <v>0.21458000000000002</v>
      </c>
      <c r="V43" s="19" t="s">
        <v>54</v>
      </c>
      <c r="W43" s="19" t="s">
        <v>54</v>
      </c>
      <c r="X43" s="19" t="s">
        <v>54</v>
      </c>
      <c r="Y43" s="19" t="s">
        <v>54</v>
      </c>
      <c r="Z43" s="23">
        <v>699.07</v>
      </c>
      <c r="AA43" s="24">
        <f t="shared" si="0"/>
        <v>1214</v>
      </c>
      <c r="AB43" s="23">
        <v>0</v>
      </c>
      <c r="AC43" s="23">
        <v>0</v>
      </c>
      <c r="AD43" s="23">
        <v>0</v>
      </c>
    </row>
    <row r="44" spans="1:30" ht="15.75" customHeight="1" x14ac:dyDescent="0.25">
      <c r="A44" s="10">
        <v>42731</v>
      </c>
      <c r="B44" s="11">
        <v>2016</v>
      </c>
      <c r="C44" s="11">
        <v>12</v>
      </c>
      <c r="D44" s="11">
        <v>33</v>
      </c>
      <c r="E44" s="31">
        <v>9.1500000000000001E-3</v>
      </c>
      <c r="F44" s="31">
        <v>4.2118000000000003E-2</v>
      </c>
      <c r="G44" s="67">
        <v>0.3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54</v>
      </c>
      <c r="M44" s="12" t="s">
        <v>54</v>
      </c>
      <c r="N44" s="11" t="s">
        <v>54</v>
      </c>
      <c r="O44" s="13" t="s">
        <v>54</v>
      </c>
      <c r="P44" s="11" t="s">
        <v>54</v>
      </c>
      <c r="Q44" s="14">
        <v>1322</v>
      </c>
      <c r="R44" s="14" t="s">
        <v>54</v>
      </c>
      <c r="S44" s="58">
        <v>0.18240999999999999</v>
      </c>
      <c r="T44" s="13" t="s">
        <v>54</v>
      </c>
      <c r="U44" s="60">
        <v>0.21458000000000002</v>
      </c>
      <c r="V44" s="14" t="s">
        <v>54</v>
      </c>
      <c r="W44" s="11" t="s">
        <v>54</v>
      </c>
      <c r="X44" s="11" t="s">
        <v>54</v>
      </c>
      <c r="Y44" s="11" t="s">
        <v>54</v>
      </c>
      <c r="Z44" s="16">
        <v>765.71</v>
      </c>
      <c r="AA44" s="17">
        <f t="shared" si="0"/>
        <v>1322</v>
      </c>
      <c r="AB44" s="16">
        <v>6.8</v>
      </c>
      <c r="AC44" s="16">
        <v>0</v>
      </c>
      <c r="AD44" s="16">
        <v>0</v>
      </c>
    </row>
    <row r="45" spans="1:30" ht="15.75" customHeight="1" x14ac:dyDescent="0.25">
      <c r="A45" s="18">
        <v>42696</v>
      </c>
      <c r="B45" s="19">
        <v>2016</v>
      </c>
      <c r="C45" s="19">
        <v>11</v>
      </c>
      <c r="D45" s="19">
        <v>28</v>
      </c>
      <c r="E45" s="30">
        <v>4.6719999999999999E-3</v>
      </c>
      <c r="F45" s="30">
        <v>2.1516E-2</v>
      </c>
      <c r="G45" s="68">
        <v>0.3</v>
      </c>
      <c r="H45" s="19" t="s">
        <v>54</v>
      </c>
      <c r="I45" s="19" t="s">
        <v>54</v>
      </c>
      <c r="J45" s="19" t="s">
        <v>54</v>
      </c>
      <c r="K45" s="19" t="s">
        <v>54</v>
      </c>
      <c r="L45" s="19" t="s">
        <v>54</v>
      </c>
      <c r="M45" s="20" t="s">
        <v>54</v>
      </c>
      <c r="N45" s="19" t="s">
        <v>54</v>
      </c>
      <c r="O45" s="21" t="s">
        <v>54</v>
      </c>
      <c r="P45" s="19" t="s">
        <v>54</v>
      </c>
      <c r="Q45" s="19">
        <v>879</v>
      </c>
      <c r="R45" s="22" t="s">
        <v>54</v>
      </c>
      <c r="S45" s="57">
        <v>0.18240999999999999</v>
      </c>
      <c r="T45" s="19" t="s">
        <v>54</v>
      </c>
      <c r="U45" s="61">
        <v>0.21458000000000002</v>
      </c>
      <c r="V45" s="19" t="s">
        <v>54</v>
      </c>
      <c r="W45" s="19" t="s">
        <v>54</v>
      </c>
      <c r="X45" s="19" t="s">
        <v>54</v>
      </c>
      <c r="Y45" s="19" t="s">
        <v>54</v>
      </c>
      <c r="Z45" s="23">
        <v>630.6</v>
      </c>
      <c r="AA45" s="24">
        <f t="shared" si="0"/>
        <v>879</v>
      </c>
      <c r="AB45" s="23">
        <v>15.54</v>
      </c>
      <c r="AC45" s="23">
        <v>0</v>
      </c>
      <c r="AD45" s="23">
        <v>0</v>
      </c>
    </row>
    <row r="46" spans="1:30" ht="15.75" customHeight="1" x14ac:dyDescent="0.25">
      <c r="A46" s="10">
        <v>42668</v>
      </c>
      <c r="B46" s="11">
        <v>2016</v>
      </c>
      <c r="C46" s="11">
        <v>10</v>
      </c>
      <c r="D46" s="11">
        <v>32</v>
      </c>
      <c r="E46" s="31">
        <v>7.4519999999999994E-3</v>
      </c>
      <c r="F46" s="31">
        <v>3.4520000000000002E-2</v>
      </c>
      <c r="G46" s="67">
        <v>0.3</v>
      </c>
      <c r="H46" s="11" t="s">
        <v>54</v>
      </c>
      <c r="I46" s="11" t="s">
        <v>54</v>
      </c>
      <c r="J46" s="11" t="s">
        <v>54</v>
      </c>
      <c r="K46" s="11" t="s">
        <v>54</v>
      </c>
      <c r="L46" s="11" t="s">
        <v>54</v>
      </c>
      <c r="M46" s="12" t="s">
        <v>54</v>
      </c>
      <c r="N46" s="11" t="s">
        <v>54</v>
      </c>
      <c r="O46" s="13" t="s">
        <v>54</v>
      </c>
      <c r="P46" s="11" t="s">
        <v>54</v>
      </c>
      <c r="Q46" s="14">
        <v>1019</v>
      </c>
      <c r="R46" s="14" t="s">
        <v>54</v>
      </c>
      <c r="S46" s="58">
        <v>0.18280000000000002</v>
      </c>
      <c r="T46" s="13" t="s">
        <v>54</v>
      </c>
      <c r="U46" s="60">
        <v>0.24439</v>
      </c>
      <c r="V46" s="14" t="s">
        <v>54</v>
      </c>
      <c r="W46" s="11" t="s">
        <v>54</v>
      </c>
      <c r="X46" s="11" t="s">
        <v>54</v>
      </c>
      <c r="Y46" s="11" t="s">
        <v>54</v>
      </c>
      <c r="Z46" s="16">
        <v>719.04</v>
      </c>
      <c r="AA46" s="17">
        <f t="shared" si="0"/>
        <v>1019</v>
      </c>
      <c r="AB46" s="16">
        <v>0</v>
      </c>
      <c r="AC46" s="16">
        <v>0</v>
      </c>
      <c r="AD46" s="16">
        <v>0</v>
      </c>
    </row>
    <row r="47" spans="1:30" ht="15.75" customHeight="1" x14ac:dyDescent="0.25">
      <c r="A47" s="18">
        <v>42636</v>
      </c>
      <c r="B47" s="19">
        <v>2016</v>
      </c>
      <c r="C47" s="19">
        <v>9</v>
      </c>
      <c r="D47" s="19">
        <v>29</v>
      </c>
      <c r="E47" s="30">
        <v>7.3590000000000001E-3</v>
      </c>
      <c r="F47" s="30">
        <v>3.4119000000000003E-2</v>
      </c>
      <c r="G47" s="68">
        <v>0.3</v>
      </c>
      <c r="H47" s="19" t="s">
        <v>54</v>
      </c>
      <c r="I47" s="19" t="s">
        <v>54</v>
      </c>
      <c r="J47" s="19" t="s">
        <v>54</v>
      </c>
      <c r="K47" s="19" t="s">
        <v>54</v>
      </c>
      <c r="L47" s="19" t="s">
        <v>54</v>
      </c>
      <c r="M47" s="20" t="s">
        <v>54</v>
      </c>
      <c r="N47" s="19" t="s">
        <v>54</v>
      </c>
      <c r="O47" s="21" t="s">
        <v>54</v>
      </c>
      <c r="P47" s="19" t="s">
        <v>54</v>
      </c>
      <c r="Q47" s="19">
        <v>952</v>
      </c>
      <c r="R47" s="22" t="s">
        <v>54</v>
      </c>
      <c r="S47" s="57">
        <v>0.18280000000000002</v>
      </c>
      <c r="T47" s="19" t="s">
        <v>54</v>
      </c>
      <c r="U47" s="61">
        <v>0.24439</v>
      </c>
      <c r="V47" s="19" t="s">
        <v>54</v>
      </c>
      <c r="W47" s="19" t="s">
        <v>54</v>
      </c>
      <c r="X47" s="19" t="s">
        <v>54</v>
      </c>
      <c r="Y47" s="19" t="s">
        <v>54</v>
      </c>
      <c r="Z47" s="23">
        <v>690.95</v>
      </c>
      <c r="AA47" s="24">
        <f t="shared" si="0"/>
        <v>952</v>
      </c>
      <c r="AB47" s="23">
        <v>0</v>
      </c>
      <c r="AC47" s="23">
        <v>0</v>
      </c>
      <c r="AD47" s="23">
        <v>0</v>
      </c>
    </row>
    <row r="48" spans="1:30" ht="15.75" customHeight="1" x14ac:dyDescent="0.25">
      <c r="A48" s="10">
        <v>42607</v>
      </c>
      <c r="B48" s="11">
        <v>2016</v>
      </c>
      <c r="C48" s="11">
        <v>8</v>
      </c>
      <c r="D48" s="11">
        <v>31</v>
      </c>
      <c r="E48" s="31">
        <v>9.4889999999999992E-3</v>
      </c>
      <c r="F48" s="31">
        <v>4.3990999999999995E-2</v>
      </c>
      <c r="G48" s="67">
        <v>0.3</v>
      </c>
      <c r="H48" s="11" t="s">
        <v>54</v>
      </c>
      <c r="I48" s="11" t="s">
        <v>54</v>
      </c>
      <c r="J48" s="11" t="s">
        <v>54</v>
      </c>
      <c r="K48" s="11" t="s">
        <v>54</v>
      </c>
      <c r="L48" s="11" t="s">
        <v>54</v>
      </c>
      <c r="M48" s="12" t="s">
        <v>54</v>
      </c>
      <c r="N48" s="11" t="s">
        <v>54</v>
      </c>
      <c r="O48" s="13" t="s">
        <v>54</v>
      </c>
      <c r="P48" s="11" t="s">
        <v>54</v>
      </c>
      <c r="Q48" s="14">
        <v>983</v>
      </c>
      <c r="R48" s="14" t="s">
        <v>54</v>
      </c>
      <c r="S48" s="58">
        <v>0.18280000000000002</v>
      </c>
      <c r="T48" s="13" t="s">
        <v>54</v>
      </c>
      <c r="U48" s="60">
        <v>0.24439</v>
      </c>
      <c r="V48" s="14" t="s">
        <v>54</v>
      </c>
      <c r="W48" s="11" t="s">
        <v>54</v>
      </c>
      <c r="X48" s="11" t="s">
        <v>54</v>
      </c>
      <c r="Y48" s="11" t="s">
        <v>54</v>
      </c>
      <c r="Z48" s="16">
        <v>696.95</v>
      </c>
      <c r="AA48" s="17">
        <f t="shared" si="0"/>
        <v>983</v>
      </c>
      <c r="AB48" s="16">
        <v>0</v>
      </c>
      <c r="AC48" s="16">
        <v>0</v>
      </c>
      <c r="AD48" s="16">
        <v>0</v>
      </c>
    </row>
    <row r="49" spans="1:30" ht="15.75" customHeight="1" x14ac:dyDescent="0.25">
      <c r="A49" s="18">
        <v>42576</v>
      </c>
      <c r="B49" s="19">
        <v>2016</v>
      </c>
      <c r="C49" s="19">
        <v>7</v>
      </c>
      <c r="D49" s="19">
        <v>31</v>
      </c>
      <c r="E49" s="30">
        <v>5.2649999999999997E-3</v>
      </c>
      <c r="F49" s="30">
        <v>2.3763999999999997E-2</v>
      </c>
      <c r="G49" s="68">
        <v>0.3</v>
      </c>
      <c r="H49" s="19" t="s">
        <v>54</v>
      </c>
      <c r="I49" s="19" t="s">
        <v>54</v>
      </c>
      <c r="J49" s="19" t="s">
        <v>54</v>
      </c>
      <c r="K49" s="19" t="s">
        <v>54</v>
      </c>
      <c r="L49" s="19" t="s">
        <v>54</v>
      </c>
      <c r="M49" s="20" t="s">
        <v>54</v>
      </c>
      <c r="N49" s="19" t="s">
        <v>54</v>
      </c>
      <c r="O49" s="21" t="s">
        <v>54</v>
      </c>
      <c r="P49" s="19" t="s">
        <v>54</v>
      </c>
      <c r="Q49" s="19">
        <v>1275</v>
      </c>
      <c r="R49" s="22" t="s">
        <v>54</v>
      </c>
      <c r="S49" s="57">
        <v>0.18280000000000002</v>
      </c>
      <c r="T49" s="19" t="s">
        <v>54</v>
      </c>
      <c r="U49" s="61">
        <v>0.24439</v>
      </c>
      <c r="V49" s="19" t="s">
        <v>54</v>
      </c>
      <c r="W49" s="19" t="s">
        <v>54</v>
      </c>
      <c r="X49" s="19" t="s">
        <v>54</v>
      </c>
      <c r="Y49" s="19" t="s">
        <v>54</v>
      </c>
      <c r="Z49" s="23">
        <v>917.45</v>
      </c>
      <c r="AA49" s="24">
        <f t="shared" si="0"/>
        <v>1275</v>
      </c>
      <c r="AB49" s="23">
        <v>0</v>
      </c>
      <c r="AC49" s="23">
        <v>0</v>
      </c>
      <c r="AD49" s="23">
        <v>0</v>
      </c>
    </row>
    <row r="50" spans="1:30" ht="15.75" customHeight="1" x14ac:dyDescent="0.25">
      <c r="A50" s="10">
        <v>42545</v>
      </c>
      <c r="B50" s="11">
        <v>2016</v>
      </c>
      <c r="C50" s="11">
        <v>6</v>
      </c>
      <c r="D50" s="11">
        <v>30</v>
      </c>
      <c r="E50" s="31">
        <v>7.9699999999999997E-3</v>
      </c>
      <c r="F50" s="31">
        <v>3.5687999999999998E-2</v>
      </c>
      <c r="G50" s="67">
        <v>0.3</v>
      </c>
      <c r="H50" s="11" t="s">
        <v>54</v>
      </c>
      <c r="I50" s="11" t="s">
        <v>54</v>
      </c>
      <c r="J50" s="11" t="s">
        <v>54</v>
      </c>
      <c r="K50" s="11" t="s">
        <v>54</v>
      </c>
      <c r="L50" s="11" t="s">
        <v>54</v>
      </c>
      <c r="M50" s="12" t="s">
        <v>54</v>
      </c>
      <c r="N50" s="11" t="s">
        <v>54</v>
      </c>
      <c r="O50" s="13" t="s">
        <v>54</v>
      </c>
      <c r="P50" s="11" t="s">
        <v>54</v>
      </c>
      <c r="Q50" s="14">
        <v>1276</v>
      </c>
      <c r="R50" s="14" t="s">
        <v>54</v>
      </c>
      <c r="S50" s="58">
        <v>0.18280000000000002</v>
      </c>
      <c r="T50" s="13" t="s">
        <v>54</v>
      </c>
      <c r="U50" s="60">
        <v>0.24439</v>
      </c>
      <c r="V50" s="14" t="s">
        <v>54</v>
      </c>
      <c r="W50" s="11" t="s">
        <v>54</v>
      </c>
      <c r="X50" s="11" t="s">
        <v>54</v>
      </c>
      <c r="Y50" s="11" t="s">
        <v>54</v>
      </c>
      <c r="Z50" s="16">
        <v>914.89</v>
      </c>
      <c r="AA50" s="17">
        <f t="shared" si="0"/>
        <v>1276</v>
      </c>
      <c r="AB50" s="16">
        <v>0</v>
      </c>
      <c r="AC50" s="16">
        <v>0</v>
      </c>
      <c r="AD50" s="16">
        <v>0</v>
      </c>
    </row>
    <row r="51" spans="1:30" ht="15.75" customHeight="1" x14ac:dyDescent="0.25">
      <c r="A51" s="18">
        <v>42515</v>
      </c>
      <c r="B51" s="19">
        <v>2016</v>
      </c>
      <c r="C51" s="19">
        <v>5</v>
      </c>
      <c r="D51" s="19">
        <v>30</v>
      </c>
      <c r="E51" s="30">
        <v>8.5209999999999991E-3</v>
      </c>
      <c r="F51" s="30">
        <v>3.0381000000000002E-2</v>
      </c>
      <c r="G51" s="68">
        <v>0.3</v>
      </c>
      <c r="H51" s="19" t="s">
        <v>54</v>
      </c>
      <c r="I51" s="19" t="s">
        <v>54</v>
      </c>
      <c r="J51" s="19" t="s">
        <v>54</v>
      </c>
      <c r="K51" s="19" t="s">
        <v>54</v>
      </c>
      <c r="L51" s="19" t="s">
        <v>54</v>
      </c>
      <c r="M51" s="20" t="s">
        <v>54</v>
      </c>
      <c r="N51" s="19" t="s">
        <v>54</v>
      </c>
      <c r="O51" s="21" t="s">
        <v>54</v>
      </c>
      <c r="P51" s="19" t="s">
        <v>54</v>
      </c>
      <c r="Q51" s="19">
        <v>1257</v>
      </c>
      <c r="R51" s="22" t="s">
        <v>54</v>
      </c>
      <c r="S51" s="57">
        <v>0.18280000000000002</v>
      </c>
      <c r="T51" s="19" t="s">
        <v>54</v>
      </c>
      <c r="U51" s="61">
        <v>0.24439</v>
      </c>
      <c r="V51" s="19" t="s">
        <v>54</v>
      </c>
      <c r="W51" s="19" t="s">
        <v>54</v>
      </c>
      <c r="X51" s="19" t="s">
        <v>54</v>
      </c>
      <c r="Y51" s="19" t="s">
        <v>54</v>
      </c>
      <c r="Z51" s="23">
        <v>906.16</v>
      </c>
      <c r="AA51" s="24">
        <f t="shared" si="0"/>
        <v>1257</v>
      </c>
      <c r="AB51" s="23">
        <v>0</v>
      </c>
      <c r="AC51" s="23">
        <v>0</v>
      </c>
      <c r="AD51" s="23">
        <v>0</v>
      </c>
    </row>
    <row r="52" spans="1:30" ht="15.75" customHeight="1" x14ac:dyDescent="0.25">
      <c r="A52" s="10">
        <v>42485</v>
      </c>
      <c r="B52" s="11">
        <v>2016</v>
      </c>
      <c r="C52" s="11">
        <v>4</v>
      </c>
      <c r="D52" s="11">
        <v>33</v>
      </c>
      <c r="E52" s="31">
        <v>4.0460000000000001E-3</v>
      </c>
      <c r="F52" s="31">
        <v>2.2195999999999997E-2</v>
      </c>
      <c r="G52" s="67">
        <v>0.3</v>
      </c>
      <c r="H52" s="11" t="s">
        <v>54</v>
      </c>
      <c r="I52" s="11" t="s">
        <v>54</v>
      </c>
      <c r="J52" s="11" t="s">
        <v>54</v>
      </c>
      <c r="K52" s="11" t="s">
        <v>54</v>
      </c>
      <c r="L52" s="11" t="s">
        <v>54</v>
      </c>
      <c r="M52" s="12" t="s">
        <v>54</v>
      </c>
      <c r="N52" s="11" t="s">
        <v>54</v>
      </c>
      <c r="O52" s="13" t="s">
        <v>54</v>
      </c>
      <c r="P52" s="11" t="s">
        <v>54</v>
      </c>
      <c r="Q52" s="14">
        <v>1267</v>
      </c>
      <c r="R52" s="14" t="s">
        <v>54</v>
      </c>
      <c r="S52" s="58">
        <v>0.18280000000000002</v>
      </c>
      <c r="T52" s="13" t="s">
        <v>54</v>
      </c>
      <c r="U52" s="60">
        <v>0.24439</v>
      </c>
      <c r="V52" s="14" t="s">
        <v>54</v>
      </c>
      <c r="W52" s="11" t="s">
        <v>54</v>
      </c>
      <c r="X52" s="11" t="s">
        <v>54</v>
      </c>
      <c r="Y52" s="11" t="s">
        <v>54</v>
      </c>
      <c r="Z52" s="16">
        <v>946.75</v>
      </c>
      <c r="AA52" s="17">
        <f t="shared" si="0"/>
        <v>1267</v>
      </c>
      <c r="AB52" s="16">
        <v>7.38</v>
      </c>
      <c r="AC52" s="16">
        <v>0</v>
      </c>
      <c r="AD52" s="16">
        <v>0</v>
      </c>
    </row>
    <row r="53" spans="1:30" ht="15.75" customHeight="1" x14ac:dyDescent="0.25">
      <c r="A53" s="18">
        <v>42452</v>
      </c>
      <c r="B53" s="19">
        <v>2016</v>
      </c>
      <c r="C53" s="19">
        <v>3</v>
      </c>
      <c r="D53" s="19">
        <v>29</v>
      </c>
      <c r="E53" s="30">
        <v>8.7600000000000004E-3</v>
      </c>
      <c r="F53" s="30">
        <v>4.0347999999999995E-2</v>
      </c>
      <c r="G53" s="68">
        <v>0.3</v>
      </c>
      <c r="H53" s="19" t="s">
        <v>54</v>
      </c>
      <c r="I53" s="19" t="s">
        <v>54</v>
      </c>
      <c r="J53" s="19" t="s">
        <v>54</v>
      </c>
      <c r="K53" s="19" t="s">
        <v>54</v>
      </c>
      <c r="L53" s="19" t="s">
        <v>54</v>
      </c>
      <c r="M53" s="20" t="s">
        <v>54</v>
      </c>
      <c r="N53" s="19" t="s">
        <v>54</v>
      </c>
      <c r="O53" s="21" t="s">
        <v>54</v>
      </c>
      <c r="P53" s="19" t="s">
        <v>54</v>
      </c>
      <c r="Q53" s="19">
        <v>1355</v>
      </c>
      <c r="R53" s="22" t="s">
        <v>54</v>
      </c>
      <c r="S53" s="57">
        <v>0.18280000000000002</v>
      </c>
      <c r="T53" s="19" t="s">
        <v>54</v>
      </c>
      <c r="U53" s="61">
        <v>0.24439</v>
      </c>
      <c r="V53" s="19" t="s">
        <v>54</v>
      </c>
      <c r="W53" s="19" t="s">
        <v>54</v>
      </c>
      <c r="X53" s="19" t="s">
        <v>54</v>
      </c>
      <c r="Y53" s="19" t="s">
        <v>54</v>
      </c>
      <c r="Z53" s="23">
        <v>1030.3900000000001</v>
      </c>
      <c r="AA53" s="24">
        <f t="shared" si="0"/>
        <v>1355</v>
      </c>
      <c r="AB53" s="23">
        <v>25.47</v>
      </c>
      <c r="AC53" s="23">
        <v>13.28</v>
      </c>
      <c r="AD53" s="23">
        <v>0</v>
      </c>
    </row>
    <row r="54" spans="1:30" ht="15.75" customHeight="1" x14ac:dyDescent="0.25">
      <c r="A54" s="10">
        <v>42423</v>
      </c>
      <c r="B54" s="11">
        <v>2016</v>
      </c>
      <c r="C54" s="11">
        <v>2</v>
      </c>
      <c r="D54" s="11">
        <v>29</v>
      </c>
      <c r="E54" s="31">
        <v>1.286E-2</v>
      </c>
      <c r="F54" s="31">
        <v>5.9234999999999996E-2</v>
      </c>
      <c r="G54" s="67">
        <v>0.3</v>
      </c>
      <c r="H54" s="11" t="s">
        <v>54</v>
      </c>
      <c r="I54" s="11" t="s">
        <v>54</v>
      </c>
      <c r="J54" s="11" t="s">
        <v>54</v>
      </c>
      <c r="K54" s="11" t="s">
        <v>54</v>
      </c>
      <c r="L54" s="11" t="s">
        <v>54</v>
      </c>
      <c r="M54" s="12" t="s">
        <v>54</v>
      </c>
      <c r="N54" s="11" t="s">
        <v>54</v>
      </c>
      <c r="O54" s="13" t="s">
        <v>54</v>
      </c>
      <c r="P54" s="11" t="s">
        <v>54</v>
      </c>
      <c r="Q54" s="14">
        <v>1391</v>
      </c>
      <c r="R54" s="14" t="s">
        <v>54</v>
      </c>
      <c r="S54" s="58">
        <v>0.18280000000000002</v>
      </c>
      <c r="T54" s="13" t="s">
        <v>54</v>
      </c>
      <c r="U54" s="60">
        <v>0.24439</v>
      </c>
      <c r="V54" s="14" t="s">
        <v>54</v>
      </c>
      <c r="W54" s="11" t="s">
        <v>54</v>
      </c>
      <c r="X54" s="11" t="s">
        <v>54</v>
      </c>
      <c r="Y54" s="11" t="s">
        <v>54</v>
      </c>
      <c r="Z54" s="16">
        <v>1076.99</v>
      </c>
      <c r="AA54" s="17">
        <f t="shared" si="0"/>
        <v>1391</v>
      </c>
      <c r="AB54" s="16">
        <v>0</v>
      </c>
      <c r="AC54" s="16">
        <v>71.88</v>
      </c>
      <c r="AD54" s="16">
        <v>0</v>
      </c>
    </row>
    <row r="55" spans="1:30" ht="15.75" customHeight="1" x14ac:dyDescent="0.25">
      <c r="A55" s="18">
        <v>42394</v>
      </c>
      <c r="B55" s="19">
        <v>2016</v>
      </c>
      <c r="C55" s="19">
        <v>1</v>
      </c>
      <c r="D55" s="19">
        <v>33</v>
      </c>
      <c r="E55" s="30">
        <v>8.3119999999999999E-3</v>
      </c>
      <c r="F55" s="30">
        <v>3.8282999999999998E-2</v>
      </c>
      <c r="G55" s="68">
        <v>0.3</v>
      </c>
      <c r="H55" s="19" t="s">
        <v>54</v>
      </c>
      <c r="I55" s="19" t="s">
        <v>54</v>
      </c>
      <c r="J55" s="19" t="s">
        <v>54</v>
      </c>
      <c r="K55" s="19" t="s">
        <v>54</v>
      </c>
      <c r="L55" s="19" t="s">
        <v>54</v>
      </c>
      <c r="M55" s="20" t="s">
        <v>54</v>
      </c>
      <c r="N55" s="19" t="s">
        <v>54</v>
      </c>
      <c r="O55" s="21" t="s">
        <v>54</v>
      </c>
      <c r="P55" s="19" t="s">
        <v>54</v>
      </c>
      <c r="Q55" s="19">
        <v>1420</v>
      </c>
      <c r="R55" s="22" t="s">
        <v>54</v>
      </c>
      <c r="S55" s="57">
        <v>0.18280000000000002</v>
      </c>
      <c r="T55" s="19" t="s">
        <v>54</v>
      </c>
      <c r="U55" s="61">
        <v>0.24439</v>
      </c>
      <c r="V55" s="19" t="s">
        <v>54</v>
      </c>
      <c r="W55" s="19" t="s">
        <v>54</v>
      </c>
      <c r="X55" s="19" t="s">
        <v>54</v>
      </c>
      <c r="Y55" s="19" t="s">
        <v>54</v>
      </c>
      <c r="Z55" s="23">
        <v>1099.06</v>
      </c>
      <c r="AA55" s="24">
        <f t="shared" si="0"/>
        <v>1420</v>
      </c>
      <c r="AB55" s="23">
        <v>0</v>
      </c>
      <c r="AC55" s="23">
        <f>23.64+73.89</f>
        <v>97.53</v>
      </c>
      <c r="AD55" s="23">
        <v>0</v>
      </c>
    </row>
    <row r="56" spans="1:30" ht="15.75" customHeight="1" x14ac:dyDescent="0.25">
      <c r="A56" s="10">
        <v>42361</v>
      </c>
      <c r="B56" s="11">
        <v>2015</v>
      </c>
      <c r="C56" s="11">
        <v>12</v>
      </c>
      <c r="D56" s="11">
        <v>29</v>
      </c>
      <c r="E56" s="31">
        <v>1.0532E-2</v>
      </c>
      <c r="F56" s="31">
        <v>4.8509000000000004E-2</v>
      </c>
      <c r="G56" s="67">
        <v>0.3</v>
      </c>
      <c r="H56" s="11" t="s">
        <v>54</v>
      </c>
      <c r="I56" s="11" t="s">
        <v>54</v>
      </c>
      <c r="J56" s="11" t="s">
        <v>54</v>
      </c>
      <c r="K56" s="11" t="s">
        <v>54</v>
      </c>
      <c r="L56" s="11" t="s">
        <v>54</v>
      </c>
      <c r="M56" s="12" t="s">
        <v>54</v>
      </c>
      <c r="N56" s="11" t="s">
        <v>54</v>
      </c>
      <c r="O56" s="13" t="s">
        <v>54</v>
      </c>
      <c r="P56" s="11" t="s">
        <v>54</v>
      </c>
      <c r="Q56" s="14">
        <v>1201</v>
      </c>
      <c r="R56" s="14" t="s">
        <v>54</v>
      </c>
      <c r="S56" s="58">
        <v>0.18280000000000002</v>
      </c>
      <c r="T56" s="13" t="s">
        <v>54</v>
      </c>
      <c r="U56" s="60">
        <v>0.24439</v>
      </c>
      <c r="V56" s="14" t="s">
        <v>54</v>
      </c>
      <c r="W56" s="11" t="s">
        <v>54</v>
      </c>
      <c r="X56" s="11" t="s">
        <v>54</v>
      </c>
      <c r="Y56" s="11" t="s">
        <v>54</v>
      </c>
      <c r="Z56" s="16">
        <v>860.38</v>
      </c>
      <c r="AA56" s="17">
        <f t="shared" si="0"/>
        <v>1201</v>
      </c>
      <c r="AB56" s="16">
        <v>0</v>
      </c>
      <c r="AC56" s="16">
        <v>76.03</v>
      </c>
      <c r="AD56" s="16">
        <v>0</v>
      </c>
    </row>
    <row r="57" spans="1:30" ht="15.75" customHeight="1" x14ac:dyDescent="0.25">
      <c r="A57" s="18">
        <v>42332</v>
      </c>
      <c r="B57" s="19">
        <v>2015</v>
      </c>
      <c r="C57" s="19">
        <v>11</v>
      </c>
      <c r="D57" s="19">
        <v>29</v>
      </c>
      <c r="E57" s="30">
        <v>1.0201E-2</v>
      </c>
      <c r="F57" s="30">
        <v>4.6898999999999996E-2</v>
      </c>
      <c r="G57" s="68">
        <v>0.3</v>
      </c>
      <c r="H57" s="19" t="s">
        <v>54</v>
      </c>
      <c r="I57" s="19" t="s">
        <v>54</v>
      </c>
      <c r="J57" s="19" t="s">
        <v>54</v>
      </c>
      <c r="K57" s="19" t="s">
        <v>54</v>
      </c>
      <c r="L57" s="19" t="s">
        <v>54</v>
      </c>
      <c r="M57" s="20" t="s">
        <v>54</v>
      </c>
      <c r="N57" s="19" t="s">
        <v>54</v>
      </c>
      <c r="O57" s="21" t="s">
        <v>54</v>
      </c>
      <c r="P57" s="19" t="s">
        <v>54</v>
      </c>
      <c r="Q57" s="19">
        <v>1023</v>
      </c>
      <c r="R57" s="22" t="s">
        <v>54</v>
      </c>
      <c r="S57" s="57">
        <v>0.18280000000000002</v>
      </c>
      <c r="T57" s="19" t="s">
        <v>54</v>
      </c>
      <c r="U57" s="61">
        <v>0.24439</v>
      </c>
      <c r="V57" s="19" t="s">
        <v>54</v>
      </c>
      <c r="W57" s="19" t="s">
        <v>54</v>
      </c>
      <c r="X57" s="19" t="s">
        <v>54</v>
      </c>
      <c r="Y57" s="19" t="s">
        <v>54</v>
      </c>
      <c r="Z57" s="23">
        <v>728.62</v>
      </c>
      <c r="AA57" s="24">
        <f t="shared" si="0"/>
        <v>1023</v>
      </c>
      <c r="AB57" s="23">
        <v>0</v>
      </c>
      <c r="AC57" s="23">
        <v>64.11</v>
      </c>
      <c r="AD57" s="23">
        <v>0</v>
      </c>
    </row>
    <row r="58" spans="1:30" ht="15.75" customHeight="1" x14ac:dyDescent="0.25">
      <c r="A58" s="10">
        <v>42303</v>
      </c>
      <c r="B58" s="11">
        <v>2015</v>
      </c>
      <c r="C58" s="11">
        <v>10</v>
      </c>
      <c r="D58" s="11">
        <v>32</v>
      </c>
      <c r="E58" s="31">
        <v>5.4190000000000002E-3</v>
      </c>
      <c r="F58" s="31">
        <v>2.4965999999999999E-2</v>
      </c>
      <c r="G58" s="67">
        <v>0.3</v>
      </c>
      <c r="H58" s="11" t="s">
        <v>54</v>
      </c>
      <c r="I58" s="11" t="s">
        <v>54</v>
      </c>
      <c r="J58" s="11" t="s">
        <v>54</v>
      </c>
      <c r="K58" s="11" t="s">
        <v>54</v>
      </c>
      <c r="L58" s="11" t="s">
        <v>54</v>
      </c>
      <c r="M58" s="12" t="s">
        <v>54</v>
      </c>
      <c r="N58" s="11" t="s">
        <v>54</v>
      </c>
      <c r="O58" s="13" t="s">
        <v>54</v>
      </c>
      <c r="P58" s="11" t="s">
        <v>54</v>
      </c>
      <c r="Q58" s="14">
        <v>1001</v>
      </c>
      <c r="R58" s="14" t="s">
        <v>54</v>
      </c>
      <c r="S58" s="59">
        <v>0.18280000000000002</v>
      </c>
      <c r="T58" s="11" t="s">
        <v>54</v>
      </c>
      <c r="U58" s="60">
        <v>0.24439</v>
      </c>
      <c r="V58" s="14" t="s">
        <v>54</v>
      </c>
      <c r="W58" s="11" t="s">
        <v>54</v>
      </c>
      <c r="X58" s="11" t="s">
        <v>54</v>
      </c>
      <c r="Y58" s="11" t="s">
        <v>54</v>
      </c>
      <c r="Z58" s="16">
        <v>699.56</v>
      </c>
      <c r="AA58" s="17">
        <f t="shared" si="0"/>
        <v>1001</v>
      </c>
      <c r="AB58" s="16">
        <v>0</v>
      </c>
      <c r="AC58" s="16">
        <v>64.08</v>
      </c>
      <c r="AD58" s="16">
        <v>0</v>
      </c>
    </row>
    <row r="59" spans="1:30" ht="15.75" customHeight="1" x14ac:dyDescent="0.25">
      <c r="A59" s="18">
        <v>42271</v>
      </c>
      <c r="B59" s="19">
        <v>2015</v>
      </c>
      <c r="C59" s="19">
        <v>9</v>
      </c>
      <c r="D59" s="19">
        <v>30</v>
      </c>
      <c r="E59" s="30">
        <v>4.091E-3</v>
      </c>
      <c r="F59" s="30">
        <v>1.9125E-2</v>
      </c>
      <c r="G59" s="68">
        <v>0.3</v>
      </c>
      <c r="H59" s="19" t="s">
        <v>54</v>
      </c>
      <c r="I59" s="19" t="s">
        <v>54</v>
      </c>
      <c r="J59" s="19" t="s">
        <v>54</v>
      </c>
      <c r="K59" s="19" t="s">
        <v>54</v>
      </c>
      <c r="L59" s="19" t="s">
        <v>54</v>
      </c>
      <c r="M59" s="20" t="s">
        <v>54</v>
      </c>
      <c r="N59" s="19" t="s">
        <v>54</v>
      </c>
      <c r="O59" s="21" t="s">
        <v>54</v>
      </c>
      <c r="P59" s="19" t="s">
        <v>54</v>
      </c>
      <c r="Q59" s="19">
        <v>1019</v>
      </c>
      <c r="R59" s="22" t="s">
        <v>54</v>
      </c>
      <c r="S59" s="57">
        <v>0.16466999999999998</v>
      </c>
      <c r="T59" s="19" t="s">
        <v>54</v>
      </c>
      <c r="U59" s="61">
        <v>0.21781999999999999</v>
      </c>
      <c r="V59" s="19" t="s">
        <v>54</v>
      </c>
      <c r="W59" s="19" t="s">
        <v>54</v>
      </c>
      <c r="X59" s="19" t="s">
        <v>54</v>
      </c>
      <c r="Y59" s="19" t="s">
        <v>54</v>
      </c>
      <c r="Z59" s="23">
        <v>720.49</v>
      </c>
      <c r="AA59" s="24">
        <f t="shared" si="0"/>
        <v>1019</v>
      </c>
      <c r="AB59" s="23">
        <v>0</v>
      </c>
      <c r="AC59" s="23">
        <v>67.97</v>
      </c>
      <c r="AD59" s="23">
        <v>0</v>
      </c>
    </row>
    <row r="60" spans="1:30" ht="15.75" customHeight="1" x14ac:dyDescent="0.25">
      <c r="A60" s="10">
        <v>42241</v>
      </c>
      <c r="B60" s="11">
        <v>2015</v>
      </c>
      <c r="C60" s="11">
        <v>8</v>
      </c>
      <c r="D60" s="11">
        <v>32</v>
      </c>
      <c r="E60" s="31">
        <v>8.5440000000000012E-3</v>
      </c>
      <c r="F60" s="31">
        <v>3.9347E-2</v>
      </c>
      <c r="G60" s="67">
        <v>0.3</v>
      </c>
      <c r="H60" s="11" t="s">
        <v>54</v>
      </c>
      <c r="I60" s="11" t="s">
        <v>54</v>
      </c>
      <c r="J60" s="11" t="s">
        <v>54</v>
      </c>
      <c r="K60" s="11" t="s">
        <v>54</v>
      </c>
      <c r="L60" s="11" t="s">
        <v>54</v>
      </c>
      <c r="M60" s="12" t="s">
        <v>54</v>
      </c>
      <c r="N60" s="11" t="s">
        <v>54</v>
      </c>
      <c r="O60" s="13" t="s">
        <v>54</v>
      </c>
      <c r="P60" s="11" t="s">
        <v>54</v>
      </c>
      <c r="Q60" s="14">
        <v>977</v>
      </c>
      <c r="R60" s="14" t="s">
        <v>54</v>
      </c>
      <c r="S60" s="58">
        <v>0.16466999999999998</v>
      </c>
      <c r="T60" s="13" t="s">
        <v>54</v>
      </c>
      <c r="U60" s="60">
        <v>0.21781999999999999</v>
      </c>
      <c r="V60" s="14" t="s">
        <v>54</v>
      </c>
      <c r="W60" s="11" t="s">
        <v>54</v>
      </c>
      <c r="X60" s="11" t="s">
        <v>54</v>
      </c>
      <c r="Y60" s="11" t="s">
        <v>54</v>
      </c>
      <c r="Z60" s="16">
        <v>675.28</v>
      </c>
      <c r="AA60" s="17">
        <f t="shared" si="0"/>
        <v>977</v>
      </c>
      <c r="AB60" s="16">
        <v>0</v>
      </c>
      <c r="AC60" s="16">
        <v>74.8</v>
      </c>
      <c r="AD60" s="16">
        <v>0</v>
      </c>
    </row>
    <row r="61" spans="1:30" ht="15.75" customHeight="1" x14ac:dyDescent="0.25">
      <c r="A61" s="18">
        <v>42209</v>
      </c>
      <c r="B61" s="19">
        <v>2015</v>
      </c>
      <c r="C61" s="19">
        <v>7</v>
      </c>
      <c r="D61" s="19">
        <v>29</v>
      </c>
      <c r="E61" s="30">
        <v>5.6559999999999996E-3</v>
      </c>
      <c r="F61" s="30">
        <v>2.6200999999999999E-2</v>
      </c>
      <c r="G61" s="68">
        <v>0.3</v>
      </c>
      <c r="H61" s="19" t="s">
        <v>54</v>
      </c>
      <c r="I61" s="19" t="s">
        <v>54</v>
      </c>
      <c r="J61" s="19" t="s">
        <v>54</v>
      </c>
      <c r="K61" s="19" t="s">
        <v>54</v>
      </c>
      <c r="L61" s="19" t="s">
        <v>54</v>
      </c>
      <c r="M61" s="20" t="s">
        <v>54</v>
      </c>
      <c r="N61" s="19" t="s">
        <v>54</v>
      </c>
      <c r="O61" s="21" t="s">
        <v>54</v>
      </c>
      <c r="P61" s="19" t="s">
        <v>54</v>
      </c>
      <c r="Q61" s="19">
        <v>1090</v>
      </c>
      <c r="R61" s="22" t="s">
        <v>54</v>
      </c>
      <c r="S61" s="57">
        <v>0.16466999999999998</v>
      </c>
      <c r="T61" s="19" t="s">
        <v>54</v>
      </c>
      <c r="U61" s="61">
        <v>0.21781999999999999</v>
      </c>
      <c r="V61" s="19" t="s">
        <v>54</v>
      </c>
      <c r="W61" s="19" t="s">
        <v>54</v>
      </c>
      <c r="X61" s="19" t="s">
        <v>54</v>
      </c>
      <c r="Y61" s="19" t="s">
        <v>54</v>
      </c>
      <c r="Z61" s="23">
        <v>752.09</v>
      </c>
      <c r="AA61" s="24">
        <f t="shared" si="0"/>
        <v>1090</v>
      </c>
      <c r="AB61" s="23">
        <v>0</v>
      </c>
      <c r="AC61" s="23">
        <v>83.57</v>
      </c>
      <c r="AD61" s="23">
        <v>0</v>
      </c>
    </row>
    <row r="62" spans="1:30" ht="15.75" customHeight="1" x14ac:dyDescent="0.25">
      <c r="A62" s="10">
        <v>42180</v>
      </c>
      <c r="B62" s="11">
        <v>2015</v>
      </c>
      <c r="C62" s="11">
        <v>6</v>
      </c>
      <c r="D62" s="11">
        <v>31</v>
      </c>
      <c r="E62" s="31">
        <v>5.2969999999999996E-3</v>
      </c>
      <c r="F62" s="31">
        <v>2.5054E-2</v>
      </c>
      <c r="G62" s="67">
        <v>0.3</v>
      </c>
      <c r="H62" s="11" t="s">
        <v>54</v>
      </c>
      <c r="I62" s="11" t="s">
        <v>54</v>
      </c>
      <c r="J62" s="11" t="s">
        <v>54</v>
      </c>
      <c r="K62" s="11" t="s">
        <v>54</v>
      </c>
      <c r="L62" s="11" t="s">
        <v>54</v>
      </c>
      <c r="M62" s="12" t="s">
        <v>54</v>
      </c>
      <c r="N62" s="11" t="s">
        <v>54</v>
      </c>
      <c r="O62" s="13" t="s">
        <v>54</v>
      </c>
      <c r="P62" s="11" t="s">
        <v>54</v>
      </c>
      <c r="Q62" s="14">
        <v>985</v>
      </c>
      <c r="R62" s="14" t="s">
        <v>54</v>
      </c>
      <c r="S62" s="58">
        <v>0.16466999999999998</v>
      </c>
      <c r="T62" s="13" t="s">
        <v>54</v>
      </c>
      <c r="U62" s="60">
        <v>0.21781999999999999</v>
      </c>
      <c r="V62" s="14" t="s">
        <v>54</v>
      </c>
      <c r="W62" s="11" t="s">
        <v>54</v>
      </c>
      <c r="X62" s="11" t="s">
        <v>54</v>
      </c>
      <c r="Y62" s="11" t="s">
        <v>54</v>
      </c>
      <c r="Z62" s="16">
        <v>691.25</v>
      </c>
      <c r="AA62" s="17">
        <f t="shared" si="0"/>
        <v>985</v>
      </c>
      <c r="AB62" s="16">
        <v>0</v>
      </c>
      <c r="AC62" s="16">
        <v>75.56</v>
      </c>
      <c r="AD62" s="16">
        <v>0</v>
      </c>
    </row>
    <row r="63" spans="1:30" ht="15.75" customHeight="1" x14ac:dyDescent="0.25">
      <c r="A63" s="18">
        <v>42149</v>
      </c>
      <c r="B63" s="19">
        <v>2015</v>
      </c>
      <c r="C63" s="19">
        <v>5</v>
      </c>
      <c r="D63" s="19">
        <v>31</v>
      </c>
      <c r="E63" s="30">
        <v>6.319E-3</v>
      </c>
      <c r="F63" s="30">
        <v>3.0910000000000003E-2</v>
      </c>
      <c r="G63" s="68">
        <v>0.3</v>
      </c>
      <c r="H63" s="19" t="s">
        <v>54</v>
      </c>
      <c r="I63" s="19" t="s">
        <v>54</v>
      </c>
      <c r="J63" s="19" t="s">
        <v>54</v>
      </c>
      <c r="K63" s="19" t="s">
        <v>54</v>
      </c>
      <c r="L63" s="19" t="s">
        <v>54</v>
      </c>
      <c r="M63" s="20" t="s">
        <v>54</v>
      </c>
      <c r="N63" s="19" t="s">
        <v>54</v>
      </c>
      <c r="O63" s="21" t="s">
        <v>54</v>
      </c>
      <c r="P63" s="19" t="s">
        <v>54</v>
      </c>
      <c r="Q63" s="19">
        <v>652</v>
      </c>
      <c r="R63" s="22" t="s">
        <v>54</v>
      </c>
      <c r="S63" s="57">
        <v>0.16466999999999998</v>
      </c>
      <c r="T63" s="19" t="s">
        <v>54</v>
      </c>
      <c r="U63" s="61">
        <v>0.21781999999999999</v>
      </c>
      <c r="V63" s="19" t="s">
        <v>54</v>
      </c>
      <c r="W63" s="19" t="s">
        <v>54</v>
      </c>
      <c r="X63" s="19" t="s">
        <v>54</v>
      </c>
      <c r="Y63" s="19" t="s">
        <v>54</v>
      </c>
      <c r="Z63" s="23">
        <v>463.68</v>
      </c>
      <c r="AA63" s="24">
        <f t="shared" si="0"/>
        <v>652</v>
      </c>
      <c r="AB63" s="23">
        <v>0</v>
      </c>
      <c r="AC63" s="23">
        <v>50.65</v>
      </c>
      <c r="AD63" s="23">
        <v>0</v>
      </c>
    </row>
    <row r="64" spans="1:30" ht="15.75" customHeight="1" x14ac:dyDescent="0.25">
      <c r="A64" s="10">
        <v>42118</v>
      </c>
      <c r="B64" s="11">
        <v>2015</v>
      </c>
      <c r="C64" s="11">
        <v>4</v>
      </c>
      <c r="D64" s="11">
        <v>30</v>
      </c>
      <c r="E64" s="31">
        <v>5.9709999999999997E-3</v>
      </c>
      <c r="F64" s="31">
        <v>3.1186999999999999E-2</v>
      </c>
      <c r="G64" s="67">
        <v>0.3</v>
      </c>
      <c r="H64" s="11" t="s">
        <v>54</v>
      </c>
      <c r="I64" s="11" t="s">
        <v>54</v>
      </c>
      <c r="J64" s="11" t="s">
        <v>54</v>
      </c>
      <c r="K64" s="11" t="s">
        <v>54</v>
      </c>
      <c r="L64" s="11" t="s">
        <v>54</v>
      </c>
      <c r="M64" s="12" t="s">
        <v>54</v>
      </c>
      <c r="N64" s="11" t="s">
        <v>54</v>
      </c>
      <c r="O64" s="13" t="s">
        <v>54</v>
      </c>
      <c r="P64" s="11" t="s">
        <v>54</v>
      </c>
      <c r="Q64" s="14">
        <v>833</v>
      </c>
      <c r="R64" s="14" t="s">
        <v>54</v>
      </c>
      <c r="S64" s="58">
        <v>0.16466999999999998</v>
      </c>
      <c r="T64" s="13" t="s">
        <v>54</v>
      </c>
      <c r="U64" s="60">
        <v>0.21781999999999999</v>
      </c>
      <c r="V64" s="14" t="s">
        <v>54</v>
      </c>
      <c r="W64" s="11" t="s">
        <v>54</v>
      </c>
      <c r="X64" s="11" t="s">
        <v>54</v>
      </c>
      <c r="Y64" s="11" t="s">
        <v>54</v>
      </c>
      <c r="Z64" s="16">
        <v>575.01</v>
      </c>
      <c r="AA64" s="17">
        <f t="shared" si="0"/>
        <v>833</v>
      </c>
      <c r="AB64" s="16">
        <v>0</v>
      </c>
      <c r="AC64" s="16">
        <v>64.069999999999993</v>
      </c>
      <c r="AD64" s="16">
        <v>0</v>
      </c>
    </row>
    <row r="65" spans="1:30" ht="15.75" customHeight="1" x14ac:dyDescent="0.25">
      <c r="A65" s="32"/>
      <c r="B65" s="33"/>
      <c r="C65" s="33"/>
      <c r="D65" s="69"/>
      <c r="E65" s="70"/>
      <c r="F65" s="70"/>
      <c r="G65" s="69"/>
      <c r="H65" s="69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62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69"/>
      <c r="E66" s="70"/>
      <c r="F66" s="70"/>
      <c r="G66" s="71"/>
      <c r="H66" s="69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69"/>
      <c r="E67" s="70"/>
      <c r="F67" s="70"/>
      <c r="G67" s="69"/>
      <c r="H67" s="69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69"/>
      <c r="E68" s="70"/>
      <c r="F68" s="70"/>
      <c r="G68" s="71"/>
      <c r="H68" s="69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69"/>
      <c r="E69" s="70"/>
      <c r="F69" s="70"/>
      <c r="G69" s="69"/>
      <c r="H69" s="69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69"/>
      <c r="E70" s="70"/>
      <c r="F70" s="70"/>
      <c r="G70" s="71"/>
      <c r="H70" s="69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69"/>
      <c r="E71" s="69"/>
      <c r="F71" s="69"/>
      <c r="G71" s="69"/>
      <c r="H71" s="69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69"/>
      <c r="E72" s="72"/>
      <c r="F72" s="72"/>
      <c r="G72" s="71"/>
      <c r="H72" s="69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W7" sqref="W7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87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44006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291</v>
      </c>
      <c r="R2" s="14" t="s">
        <v>54</v>
      </c>
      <c r="S2" s="74">
        <v>0.29026000000000002</v>
      </c>
      <c r="T2" s="60"/>
      <c r="U2" s="31">
        <v>0.27000999999999997</v>
      </c>
      <c r="V2" s="64"/>
      <c r="W2" s="11" t="s">
        <v>54</v>
      </c>
      <c r="X2" s="11" t="s">
        <v>54</v>
      </c>
      <c r="Y2" s="11" t="s">
        <v>54</v>
      </c>
      <c r="Z2" s="16">
        <v>277.35000000000002</v>
      </c>
      <c r="AA2" s="17">
        <f t="shared" ref="AA2:AA41" si="0">Q2</f>
        <v>291</v>
      </c>
      <c r="AB2" s="16">
        <v>0</v>
      </c>
      <c r="AC2" s="16">
        <v>0</v>
      </c>
      <c r="AD2" s="16">
        <v>0</v>
      </c>
    </row>
    <row r="3" spans="1:30" x14ac:dyDescent="0.25">
      <c r="A3" s="18">
        <v>43977</v>
      </c>
      <c r="B3" s="19">
        <v>2020</v>
      </c>
      <c r="C3" s="19">
        <v>5</v>
      </c>
      <c r="D3" s="19">
        <v>32</v>
      </c>
      <c r="E3" s="30">
        <v>8.7600000000000004E-3</v>
      </c>
      <c r="F3" s="30">
        <v>4.0347999999999995E-2</v>
      </c>
      <c r="G3" s="19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279</v>
      </c>
      <c r="R3" s="22" t="s">
        <v>54</v>
      </c>
      <c r="S3" s="75">
        <v>0.29026000000000002</v>
      </c>
      <c r="T3" s="61"/>
      <c r="U3" s="30">
        <v>0.27000999999999997</v>
      </c>
      <c r="V3" s="65"/>
      <c r="W3" s="19" t="s">
        <v>54</v>
      </c>
      <c r="X3" s="19" t="s">
        <v>54</v>
      </c>
      <c r="Y3" s="19" t="s">
        <v>54</v>
      </c>
      <c r="Z3" s="23">
        <v>266.73</v>
      </c>
      <c r="AA3" s="24">
        <f t="shared" si="0"/>
        <v>279</v>
      </c>
      <c r="AB3" s="23">
        <v>0</v>
      </c>
      <c r="AC3" s="23">
        <v>0</v>
      </c>
      <c r="AD3" s="23">
        <v>0</v>
      </c>
    </row>
    <row r="4" spans="1:30" x14ac:dyDescent="0.25">
      <c r="A4" s="10">
        <v>43945</v>
      </c>
      <c r="B4" s="11">
        <v>2020</v>
      </c>
      <c r="C4" s="11">
        <v>4</v>
      </c>
      <c r="D4" s="11">
        <v>30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448</v>
      </c>
      <c r="R4" s="14" t="s">
        <v>54</v>
      </c>
      <c r="S4" s="74">
        <v>0.29026000000000002</v>
      </c>
      <c r="T4" s="60"/>
      <c r="U4" s="31">
        <v>0.27000999999999997</v>
      </c>
      <c r="V4" s="64"/>
      <c r="W4" s="11" t="s">
        <v>54</v>
      </c>
      <c r="X4" s="11" t="s">
        <v>54</v>
      </c>
      <c r="Y4" s="11" t="s">
        <v>54</v>
      </c>
      <c r="Z4" s="16">
        <v>426.93</v>
      </c>
      <c r="AA4" s="17">
        <f t="shared" si="0"/>
        <v>448</v>
      </c>
      <c r="AB4" s="16">
        <v>0</v>
      </c>
      <c r="AC4" s="16">
        <v>0</v>
      </c>
      <c r="AD4" s="16">
        <v>0</v>
      </c>
    </row>
    <row r="5" spans="1:30" x14ac:dyDescent="0.25">
      <c r="A5" s="18">
        <v>43915</v>
      </c>
      <c r="B5" s="19">
        <v>2020</v>
      </c>
      <c r="C5" s="19">
        <v>3</v>
      </c>
      <c r="D5" s="19">
        <v>33</v>
      </c>
      <c r="E5" s="30">
        <v>8.3119999999999999E-3</v>
      </c>
      <c r="F5" s="30">
        <v>3.8282999999999998E-2</v>
      </c>
      <c r="G5" s="54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308</v>
      </c>
      <c r="R5" s="22" t="s">
        <v>54</v>
      </c>
      <c r="S5" s="75">
        <v>0.29026000000000002</v>
      </c>
      <c r="T5" s="61"/>
      <c r="U5" s="30">
        <v>0.27000999999999997</v>
      </c>
      <c r="V5" s="65"/>
      <c r="W5" s="19" t="s">
        <v>54</v>
      </c>
      <c r="X5" s="19" t="s">
        <v>54</v>
      </c>
      <c r="Y5" s="19" t="s">
        <v>54</v>
      </c>
      <c r="Z5" s="23">
        <v>297.97000000000003</v>
      </c>
      <c r="AA5" s="24">
        <f t="shared" si="0"/>
        <v>308</v>
      </c>
      <c r="AB5" s="23">
        <v>0</v>
      </c>
      <c r="AC5" s="23">
        <v>0</v>
      </c>
      <c r="AD5" s="23">
        <v>0</v>
      </c>
    </row>
    <row r="6" spans="1:30" x14ac:dyDescent="0.25">
      <c r="A6" s="10">
        <v>43882</v>
      </c>
      <c r="B6" s="11">
        <v>2020</v>
      </c>
      <c r="C6" s="11">
        <v>2</v>
      </c>
      <c r="D6" s="11">
        <v>28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477</v>
      </c>
      <c r="R6" s="14" t="s">
        <v>54</v>
      </c>
      <c r="S6" s="74">
        <v>0.29026000000000002</v>
      </c>
      <c r="T6" s="60"/>
      <c r="U6" s="31">
        <v>0.27000999999999997</v>
      </c>
      <c r="V6" s="64"/>
      <c r="W6" s="11" t="s">
        <v>54</v>
      </c>
      <c r="X6" s="11" t="s">
        <v>54</v>
      </c>
      <c r="Y6" s="11" t="s">
        <v>54</v>
      </c>
      <c r="Z6" s="16">
        <v>447.63</v>
      </c>
      <c r="AA6" s="17">
        <f t="shared" si="0"/>
        <v>477</v>
      </c>
      <c r="AB6" s="16">
        <v>2.4700000000000002</v>
      </c>
      <c r="AC6" s="16">
        <v>0</v>
      </c>
      <c r="AD6" s="16">
        <v>0</v>
      </c>
    </row>
    <row r="7" spans="1:30" x14ac:dyDescent="0.25">
      <c r="A7" s="18">
        <v>43854</v>
      </c>
      <c r="B7" s="19">
        <v>2020</v>
      </c>
      <c r="C7" s="19">
        <v>1</v>
      </c>
      <c r="D7" s="19">
        <v>29</v>
      </c>
      <c r="E7" s="30">
        <v>1.0201E-2</v>
      </c>
      <c r="F7" s="30">
        <v>4.6898999999999996E-2</v>
      </c>
      <c r="G7" s="54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461</v>
      </c>
      <c r="R7" s="22" t="s">
        <v>54</v>
      </c>
      <c r="S7" s="75">
        <v>0.29026000000000002</v>
      </c>
      <c r="T7" s="61"/>
      <c r="U7" s="30">
        <v>0.27000999999999997</v>
      </c>
      <c r="V7" s="65"/>
      <c r="W7" s="19" t="s">
        <v>54</v>
      </c>
      <c r="X7" s="19" t="s">
        <v>54</v>
      </c>
      <c r="Y7" s="19" t="s">
        <v>54</v>
      </c>
      <c r="Z7" s="23">
        <v>442.95</v>
      </c>
      <c r="AA7" s="24">
        <f t="shared" si="0"/>
        <v>461</v>
      </c>
      <c r="AB7" s="23">
        <v>9.58</v>
      </c>
      <c r="AC7" s="23">
        <v>0</v>
      </c>
      <c r="AD7" s="23">
        <v>0</v>
      </c>
    </row>
    <row r="8" spans="1:30" x14ac:dyDescent="0.25">
      <c r="A8" s="10">
        <v>43825</v>
      </c>
      <c r="B8" s="11">
        <v>2019</v>
      </c>
      <c r="C8" s="11">
        <v>12</v>
      </c>
      <c r="D8" s="11">
        <v>30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387</v>
      </c>
      <c r="R8" s="14" t="s">
        <v>54</v>
      </c>
      <c r="S8" s="74">
        <v>0.29026000000000002</v>
      </c>
      <c r="T8" s="60"/>
      <c r="U8" s="31">
        <v>0.27000999999999997</v>
      </c>
      <c r="V8" s="64"/>
      <c r="W8" s="11" t="s">
        <v>54</v>
      </c>
      <c r="X8" s="11" t="s">
        <v>54</v>
      </c>
      <c r="Y8" s="11" t="s">
        <v>54</v>
      </c>
      <c r="Z8" s="16">
        <v>372.6</v>
      </c>
      <c r="AA8" s="17">
        <f t="shared" si="0"/>
        <v>387</v>
      </c>
      <c r="AB8" s="16">
        <v>6.81</v>
      </c>
      <c r="AC8" s="16">
        <v>3.25</v>
      </c>
      <c r="AD8" s="16">
        <v>0</v>
      </c>
    </row>
    <row r="9" spans="1:30" x14ac:dyDescent="0.25">
      <c r="A9" s="18">
        <v>43795</v>
      </c>
      <c r="B9" s="19">
        <v>2019</v>
      </c>
      <c r="C9" s="19">
        <v>11</v>
      </c>
      <c r="D9" s="19">
        <v>32</v>
      </c>
      <c r="E9" s="30">
        <v>4.091E-3</v>
      </c>
      <c r="F9" s="30">
        <v>1.9125E-2</v>
      </c>
      <c r="G9" s="54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362</v>
      </c>
      <c r="R9" s="22" t="s">
        <v>54</v>
      </c>
      <c r="S9" s="75">
        <v>0.29026000000000002</v>
      </c>
      <c r="T9" s="61"/>
      <c r="U9" s="30">
        <v>0.27000999999999997</v>
      </c>
      <c r="V9" s="65"/>
      <c r="W9" s="19" t="s">
        <v>54</v>
      </c>
      <c r="X9" s="19" t="s">
        <v>54</v>
      </c>
      <c r="Y9" s="19" t="s">
        <v>54</v>
      </c>
      <c r="Z9" s="23">
        <v>371</v>
      </c>
      <c r="AA9" s="24">
        <f t="shared" si="0"/>
        <v>362</v>
      </c>
      <c r="AB9" s="23">
        <v>1.6</v>
      </c>
      <c r="AC9" s="23">
        <v>19.41</v>
      </c>
      <c r="AD9" s="23">
        <v>0</v>
      </c>
    </row>
    <row r="10" spans="1:30" x14ac:dyDescent="0.25">
      <c r="A10" s="10">
        <v>43763</v>
      </c>
      <c r="B10" s="11">
        <v>2019</v>
      </c>
      <c r="C10" s="11">
        <v>10</v>
      </c>
      <c r="D10" s="11">
        <v>31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258</v>
      </c>
      <c r="R10" s="14" t="s">
        <v>54</v>
      </c>
      <c r="S10" s="74">
        <v>0.29026000000000002</v>
      </c>
      <c r="T10" s="60"/>
      <c r="U10" s="31">
        <v>0.27000999999999997</v>
      </c>
      <c r="V10" s="64"/>
      <c r="W10" s="11" t="s">
        <v>54</v>
      </c>
      <c r="X10" s="11" t="s">
        <v>54</v>
      </c>
      <c r="Y10" s="11" t="s">
        <v>54</v>
      </c>
      <c r="Z10" s="16">
        <v>264.3</v>
      </c>
      <c r="AA10" s="17">
        <f t="shared" si="0"/>
        <v>258</v>
      </c>
      <c r="AB10" s="16">
        <v>4.93</v>
      </c>
      <c r="AC10" s="16">
        <v>3.16</v>
      </c>
      <c r="AD10" s="16">
        <v>0</v>
      </c>
    </row>
    <row r="11" spans="1:30" x14ac:dyDescent="0.25">
      <c r="A11" s="18">
        <v>43732</v>
      </c>
      <c r="B11" s="19">
        <v>2019</v>
      </c>
      <c r="C11" s="19">
        <v>9</v>
      </c>
      <c r="D11" s="19">
        <v>32</v>
      </c>
      <c r="E11" s="30">
        <v>5.6559999999999996E-3</v>
      </c>
      <c r="F11" s="30">
        <v>2.6200999999999999E-2</v>
      </c>
      <c r="G11" s="54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208</v>
      </c>
      <c r="R11" s="22" t="s">
        <v>54</v>
      </c>
      <c r="S11" s="75">
        <v>0.29026000000000002</v>
      </c>
      <c r="T11" s="61"/>
      <c r="U11" s="30">
        <v>0.27000999999999997</v>
      </c>
      <c r="V11" s="65"/>
      <c r="W11" s="19" t="s">
        <v>54</v>
      </c>
      <c r="X11" s="19" t="s">
        <v>54</v>
      </c>
      <c r="Y11" s="19" t="s">
        <v>54</v>
      </c>
      <c r="Z11" s="23">
        <v>227.42</v>
      </c>
      <c r="AA11" s="24">
        <f t="shared" si="0"/>
        <v>208</v>
      </c>
      <c r="AB11" s="23">
        <v>0</v>
      </c>
      <c r="AC11" s="23">
        <v>12.87</v>
      </c>
      <c r="AD11" s="23">
        <v>0</v>
      </c>
    </row>
    <row r="12" spans="1:30" x14ac:dyDescent="0.25">
      <c r="A12" s="10">
        <v>43700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233</v>
      </c>
      <c r="R12" s="14" t="s">
        <v>54</v>
      </c>
      <c r="S12" s="74">
        <v>0.29026000000000002</v>
      </c>
      <c r="T12" s="60"/>
      <c r="U12" s="31">
        <v>0.27000999999999997</v>
      </c>
      <c r="V12" s="64"/>
      <c r="W12" s="11" t="s">
        <v>54</v>
      </c>
      <c r="X12" s="11" t="s">
        <v>54</v>
      </c>
      <c r="Y12" s="11" t="s">
        <v>54</v>
      </c>
      <c r="Z12" s="16">
        <v>245.35</v>
      </c>
      <c r="AA12" s="17">
        <f t="shared" si="0"/>
        <v>233</v>
      </c>
      <c r="AB12" s="16">
        <v>1.26</v>
      </c>
      <c r="AC12" s="16">
        <v>11.17</v>
      </c>
      <c r="AD12" s="16">
        <v>0</v>
      </c>
    </row>
    <row r="13" spans="1:30" x14ac:dyDescent="0.25">
      <c r="A13" s="18">
        <v>43670</v>
      </c>
      <c r="B13" s="19">
        <v>2019</v>
      </c>
      <c r="C13" s="19">
        <v>7</v>
      </c>
      <c r="D13" s="19">
        <v>29</v>
      </c>
      <c r="E13" s="30">
        <v>6.319E-3</v>
      </c>
      <c r="F13" s="30">
        <v>3.0910000000000003E-2</v>
      </c>
      <c r="G13" s="54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254</v>
      </c>
      <c r="R13" s="22" t="s">
        <v>54</v>
      </c>
      <c r="S13" s="75">
        <v>0.29026000000000002</v>
      </c>
      <c r="T13" s="61"/>
      <c r="U13" s="30">
        <v>0.27000999999999997</v>
      </c>
      <c r="V13" s="65"/>
      <c r="W13" s="19" t="s">
        <v>54</v>
      </c>
      <c r="X13" s="19" t="s">
        <v>54</v>
      </c>
      <c r="Y13" s="19" t="s">
        <v>54</v>
      </c>
      <c r="Z13" s="23">
        <v>253.58</v>
      </c>
      <c r="AA13" s="24">
        <f t="shared" si="0"/>
        <v>254</v>
      </c>
      <c r="AB13" s="23">
        <v>4.9000000000000004</v>
      </c>
      <c r="AC13" s="23">
        <v>0</v>
      </c>
      <c r="AD13" s="23">
        <v>0</v>
      </c>
    </row>
    <row r="14" spans="1:30" x14ac:dyDescent="0.25">
      <c r="A14" s="10">
        <v>43641</v>
      </c>
      <c r="B14" s="11">
        <v>2019</v>
      </c>
      <c r="C14" s="11">
        <v>6</v>
      </c>
      <c r="D14" s="11">
        <v>32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282</v>
      </c>
      <c r="R14" s="14" t="s">
        <v>54</v>
      </c>
      <c r="S14" s="74">
        <v>0.29026000000000002</v>
      </c>
      <c r="T14" s="60"/>
      <c r="U14" s="31">
        <v>0.27000999999999997</v>
      </c>
      <c r="V14" s="64"/>
      <c r="W14" s="11" t="s">
        <v>54</v>
      </c>
      <c r="X14" s="11" t="s">
        <v>54</v>
      </c>
      <c r="Y14" s="11" t="s">
        <v>54</v>
      </c>
      <c r="Z14" s="16">
        <v>267.43</v>
      </c>
      <c r="AA14" s="17">
        <f t="shared" si="0"/>
        <v>282</v>
      </c>
      <c r="AB14" s="16">
        <v>0.95</v>
      </c>
      <c r="AC14" s="16">
        <v>0</v>
      </c>
      <c r="AD14" s="16">
        <v>0</v>
      </c>
    </row>
    <row r="15" spans="1:30" x14ac:dyDescent="0.25">
      <c r="A15" s="18">
        <v>43609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54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323</v>
      </c>
      <c r="R15" s="22" t="s">
        <v>54</v>
      </c>
      <c r="S15" s="75">
        <v>0.2505</v>
      </c>
      <c r="T15" s="61"/>
      <c r="U15" s="30">
        <v>0.29681999999999997</v>
      </c>
      <c r="V15" s="65"/>
      <c r="W15" s="19" t="s">
        <v>54</v>
      </c>
      <c r="X15" s="19" t="s">
        <v>54</v>
      </c>
      <c r="Y15" s="19" t="s">
        <v>54</v>
      </c>
      <c r="Z15" s="23">
        <v>313.55</v>
      </c>
      <c r="AA15" s="24">
        <f t="shared" si="0"/>
        <v>323</v>
      </c>
      <c r="AB15" s="23">
        <v>4.1399999999999997</v>
      </c>
      <c r="AC15" s="23">
        <v>0</v>
      </c>
      <c r="AD15" s="23">
        <v>0</v>
      </c>
    </row>
    <row r="16" spans="1:30" x14ac:dyDescent="0.25">
      <c r="A16" s="10">
        <v>43579</v>
      </c>
      <c r="B16" s="11">
        <v>2019</v>
      </c>
      <c r="C16" s="11">
        <v>4</v>
      </c>
      <c r="D16" s="11">
        <v>29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219</v>
      </c>
      <c r="R16" s="14" t="s">
        <v>54</v>
      </c>
      <c r="S16" s="74">
        <v>0.2505</v>
      </c>
      <c r="T16" s="60"/>
      <c r="U16" s="31">
        <v>0.29681999999999997</v>
      </c>
      <c r="V16" s="64"/>
      <c r="W16" s="11" t="s">
        <v>54</v>
      </c>
      <c r="X16" s="11" t="s">
        <v>54</v>
      </c>
      <c r="Y16" s="11" t="s">
        <v>54</v>
      </c>
      <c r="Z16" s="16">
        <v>212.25</v>
      </c>
      <c r="AA16" s="17">
        <f t="shared" si="0"/>
        <v>219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43550</v>
      </c>
      <c r="B17" s="19">
        <v>2019</v>
      </c>
      <c r="C17" s="19">
        <v>3</v>
      </c>
      <c r="D17" s="19">
        <v>32</v>
      </c>
      <c r="E17" s="30">
        <v>1.1899E-2</v>
      </c>
      <c r="F17" s="30">
        <v>5.3003999999999996E-2</v>
      </c>
      <c r="G17" s="54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230</v>
      </c>
      <c r="R17" s="22" t="s">
        <v>54</v>
      </c>
      <c r="S17" s="75">
        <v>0.2505</v>
      </c>
      <c r="T17" s="61"/>
      <c r="U17" s="30">
        <v>0.29681999999999997</v>
      </c>
      <c r="V17" s="65"/>
      <c r="W17" s="19" t="s">
        <v>54</v>
      </c>
      <c r="X17" s="19" t="s">
        <v>54</v>
      </c>
      <c r="Y17" s="19" t="s">
        <v>54</v>
      </c>
      <c r="Z17" s="23">
        <v>219.17</v>
      </c>
      <c r="AA17" s="24">
        <f t="shared" si="0"/>
        <v>230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43518</v>
      </c>
      <c r="B18" s="11">
        <v>2019</v>
      </c>
      <c r="C18" s="11">
        <v>2</v>
      </c>
      <c r="D18" s="11">
        <v>28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308</v>
      </c>
      <c r="R18" s="14" t="s">
        <v>54</v>
      </c>
      <c r="S18" s="74">
        <v>0.2505</v>
      </c>
      <c r="T18" s="60"/>
      <c r="U18" s="31">
        <v>0.29681999999999997</v>
      </c>
      <c r="V18" s="64"/>
      <c r="W18" s="11" t="s">
        <v>54</v>
      </c>
      <c r="X18" s="11" t="s">
        <v>54</v>
      </c>
      <c r="Y18" s="11" t="s">
        <v>54</v>
      </c>
      <c r="Z18" s="16">
        <v>286.01</v>
      </c>
      <c r="AA18" s="17">
        <f t="shared" si="0"/>
        <v>308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43490</v>
      </c>
      <c r="B19" s="19">
        <v>2019</v>
      </c>
      <c r="C19" s="19">
        <v>1</v>
      </c>
      <c r="D19" s="19">
        <v>30</v>
      </c>
      <c r="E19" s="30">
        <v>9.1500000000000001E-3</v>
      </c>
      <c r="F19" s="30">
        <v>4.2118000000000003E-2</v>
      </c>
      <c r="G19" s="54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382</v>
      </c>
      <c r="R19" s="22" t="s">
        <v>54</v>
      </c>
      <c r="S19" s="75">
        <v>0.2505</v>
      </c>
      <c r="T19" s="61"/>
      <c r="U19" s="30">
        <v>0.29681999999999997</v>
      </c>
      <c r="V19" s="65"/>
      <c r="W19" s="19" t="s">
        <v>54</v>
      </c>
      <c r="X19" s="19" t="s">
        <v>54</v>
      </c>
      <c r="Y19" s="19" t="s">
        <v>54</v>
      </c>
      <c r="Z19" s="23">
        <v>347.26</v>
      </c>
      <c r="AA19" s="24">
        <f t="shared" si="0"/>
        <v>382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43460</v>
      </c>
      <c r="B20" s="11">
        <v>2018</v>
      </c>
      <c r="C20" s="11">
        <v>12</v>
      </c>
      <c r="D20" s="11">
        <v>30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273</v>
      </c>
      <c r="R20" s="14" t="s">
        <v>54</v>
      </c>
      <c r="S20" s="74">
        <v>0.2505</v>
      </c>
      <c r="T20" s="60"/>
      <c r="U20" s="31">
        <v>0.29681999999999997</v>
      </c>
      <c r="V20" s="64"/>
      <c r="W20" s="11" t="s">
        <v>54</v>
      </c>
      <c r="X20" s="11" t="s">
        <v>54</v>
      </c>
      <c r="Y20" s="11" t="s">
        <v>54</v>
      </c>
      <c r="Z20" s="16">
        <v>255.73</v>
      </c>
      <c r="AA20" s="17">
        <f t="shared" si="0"/>
        <v>273</v>
      </c>
      <c r="AB20" s="16">
        <v>0.55000000000000004</v>
      </c>
      <c r="AC20" s="16">
        <v>0</v>
      </c>
      <c r="AD20" s="16">
        <v>0</v>
      </c>
    </row>
    <row r="21" spans="1:30" ht="15.75" customHeight="1" x14ac:dyDescent="0.25">
      <c r="A21" s="18">
        <v>43430</v>
      </c>
      <c r="B21" s="19">
        <v>2018</v>
      </c>
      <c r="C21" s="19">
        <v>11</v>
      </c>
      <c r="D21" s="19">
        <v>32</v>
      </c>
      <c r="E21" s="30">
        <v>7.4519999999999994E-3</v>
      </c>
      <c r="F21" s="30">
        <v>3.4520000000000002E-2</v>
      </c>
      <c r="G21" s="54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237</v>
      </c>
      <c r="R21" s="22" t="s">
        <v>54</v>
      </c>
      <c r="S21" s="75">
        <v>0.2505</v>
      </c>
      <c r="T21" s="61"/>
      <c r="U21" s="30">
        <v>0.29681999999999997</v>
      </c>
      <c r="V21" s="65"/>
      <c r="W21" s="19" t="s">
        <v>54</v>
      </c>
      <c r="X21" s="19" t="s">
        <v>54</v>
      </c>
      <c r="Y21" s="19" t="s">
        <v>54</v>
      </c>
      <c r="Z21" s="23">
        <v>230.87</v>
      </c>
      <c r="AA21" s="24">
        <f t="shared" si="0"/>
        <v>237</v>
      </c>
      <c r="AB21" s="23">
        <v>2.93</v>
      </c>
      <c r="AC21" s="23">
        <v>0</v>
      </c>
      <c r="AD21" s="23">
        <v>3.39</v>
      </c>
    </row>
    <row r="22" spans="1:30" ht="15.75" customHeight="1" x14ac:dyDescent="0.25">
      <c r="A22" s="10">
        <v>43398</v>
      </c>
      <c r="B22" s="11">
        <v>2018</v>
      </c>
      <c r="C22" s="11">
        <v>10</v>
      </c>
      <c r="D22" s="11">
        <v>30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149</v>
      </c>
      <c r="R22" s="14" t="s">
        <v>54</v>
      </c>
      <c r="S22" s="74">
        <v>0.2505</v>
      </c>
      <c r="T22" s="60"/>
      <c r="U22" s="31">
        <v>0.29681999999999997</v>
      </c>
      <c r="V22" s="64"/>
      <c r="W22" s="11" t="s">
        <v>54</v>
      </c>
      <c r="X22" s="11" t="s">
        <v>54</v>
      </c>
      <c r="Y22" s="11" t="s">
        <v>54</v>
      </c>
      <c r="Z22" s="16">
        <v>154.81</v>
      </c>
      <c r="AA22" s="17">
        <f t="shared" si="0"/>
        <v>149</v>
      </c>
      <c r="AB22" s="16">
        <v>0</v>
      </c>
      <c r="AC22" s="16">
        <v>0</v>
      </c>
      <c r="AD22" s="16">
        <v>11.38</v>
      </c>
    </row>
    <row r="23" spans="1:30" ht="15.75" customHeight="1" x14ac:dyDescent="0.25">
      <c r="A23" s="18">
        <v>43368</v>
      </c>
      <c r="B23" s="19">
        <v>2018</v>
      </c>
      <c r="C23" s="19">
        <v>9</v>
      </c>
      <c r="D23" s="19">
        <v>33</v>
      </c>
      <c r="E23" s="30">
        <v>9.4889999999999992E-3</v>
      </c>
      <c r="F23" s="30">
        <v>4.3990999999999995E-2</v>
      </c>
      <c r="G23" s="54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145</v>
      </c>
      <c r="R23" s="22" t="s">
        <v>54</v>
      </c>
      <c r="S23" s="75">
        <v>0.2505</v>
      </c>
      <c r="T23" s="61"/>
      <c r="U23" s="30">
        <v>0.29681999999999997</v>
      </c>
      <c r="V23" s="65"/>
      <c r="W23" s="19" t="s">
        <v>54</v>
      </c>
      <c r="X23" s="19" t="s">
        <v>54</v>
      </c>
      <c r="Y23" s="19" t="s">
        <v>54</v>
      </c>
      <c r="Z23" s="23">
        <v>153.79</v>
      </c>
      <c r="AA23" s="24">
        <f t="shared" si="0"/>
        <v>145</v>
      </c>
      <c r="AB23" s="23">
        <v>0</v>
      </c>
      <c r="AC23" s="23">
        <v>0</v>
      </c>
      <c r="AD23" s="23">
        <v>11.3</v>
      </c>
    </row>
    <row r="24" spans="1:30" ht="15.75" customHeight="1" x14ac:dyDescent="0.25">
      <c r="A24" s="10">
        <v>43335</v>
      </c>
      <c r="B24" s="11">
        <v>2018</v>
      </c>
      <c r="C24" s="11">
        <v>8</v>
      </c>
      <c r="D24" s="11">
        <v>30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115</v>
      </c>
      <c r="R24" s="14" t="s">
        <v>54</v>
      </c>
      <c r="S24" s="74">
        <v>0.2505</v>
      </c>
      <c r="T24" s="60"/>
      <c r="U24" s="31">
        <v>0.29681999999999997</v>
      </c>
      <c r="V24" s="64"/>
      <c r="W24" s="11" t="s">
        <v>54</v>
      </c>
      <c r="X24" s="11" t="s">
        <v>54</v>
      </c>
      <c r="Y24" s="11" t="s">
        <v>54</v>
      </c>
      <c r="Z24" s="16">
        <v>125.28</v>
      </c>
      <c r="AA24" s="17">
        <f t="shared" si="0"/>
        <v>115</v>
      </c>
      <c r="AB24" s="16">
        <v>0</v>
      </c>
      <c r="AC24" s="16">
        <v>0</v>
      </c>
      <c r="AD24" s="16">
        <v>8.91</v>
      </c>
    </row>
    <row r="25" spans="1:30" ht="15.75" customHeight="1" x14ac:dyDescent="0.25">
      <c r="A25" s="18">
        <v>43305</v>
      </c>
      <c r="B25" s="19">
        <v>2018</v>
      </c>
      <c r="C25" s="19">
        <v>7</v>
      </c>
      <c r="D25" s="19">
        <v>29</v>
      </c>
      <c r="E25" s="30">
        <v>7.9699999999999997E-3</v>
      </c>
      <c r="F25" s="30">
        <v>3.5687999999999998E-2</v>
      </c>
      <c r="G25" s="54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132</v>
      </c>
      <c r="R25" s="22" t="s">
        <v>54</v>
      </c>
      <c r="S25" s="75">
        <v>0.2505</v>
      </c>
      <c r="T25" s="61"/>
      <c r="U25" s="30">
        <v>0.29681999999999997</v>
      </c>
      <c r="V25" s="65"/>
      <c r="W25" s="19" t="s">
        <v>54</v>
      </c>
      <c r="X25" s="19" t="s">
        <v>54</v>
      </c>
      <c r="Y25" s="19" t="s">
        <v>54</v>
      </c>
      <c r="Z25" s="23">
        <v>138.65</v>
      </c>
      <c r="AA25" s="24">
        <f t="shared" si="0"/>
        <v>132</v>
      </c>
      <c r="AB25" s="23">
        <v>0</v>
      </c>
      <c r="AC25" s="23">
        <v>0</v>
      </c>
      <c r="AD25" s="23">
        <v>10.039999999999999</v>
      </c>
    </row>
    <row r="26" spans="1:30" ht="15.75" customHeight="1" x14ac:dyDescent="0.25">
      <c r="A26" s="10">
        <v>43276</v>
      </c>
      <c r="B26" s="11">
        <v>2018</v>
      </c>
      <c r="C26" s="11">
        <v>6</v>
      </c>
      <c r="D26" s="11">
        <v>32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282</v>
      </c>
      <c r="R26" s="14" t="s">
        <v>54</v>
      </c>
      <c r="S26" s="74">
        <v>0.2505</v>
      </c>
      <c r="T26" s="60"/>
      <c r="U26" s="31">
        <v>0.29681999999999997</v>
      </c>
      <c r="V26" s="64"/>
      <c r="W26" s="11" t="s">
        <v>54</v>
      </c>
      <c r="X26" s="11" t="s">
        <v>54</v>
      </c>
      <c r="Y26" s="11" t="s">
        <v>54</v>
      </c>
      <c r="Z26" s="16">
        <v>267.43</v>
      </c>
      <c r="AA26" s="17">
        <f t="shared" si="0"/>
        <v>282</v>
      </c>
      <c r="AB26" s="16">
        <v>0.95</v>
      </c>
      <c r="AC26" s="16">
        <v>0</v>
      </c>
      <c r="AD26" s="16">
        <v>0</v>
      </c>
    </row>
    <row r="27" spans="1:30" ht="15.75" customHeight="1" x14ac:dyDescent="0.25">
      <c r="A27" s="18">
        <v>43244</v>
      </c>
      <c r="B27" s="19">
        <v>2018</v>
      </c>
      <c r="C27" s="19">
        <v>5</v>
      </c>
      <c r="D27" s="19">
        <v>29</v>
      </c>
      <c r="E27" s="30">
        <v>4.0460000000000001E-3</v>
      </c>
      <c r="F27" s="30">
        <v>2.2195999999999997E-2</v>
      </c>
      <c r="G27" s="54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137</v>
      </c>
      <c r="R27" s="22" t="s">
        <v>54</v>
      </c>
      <c r="S27" s="75">
        <v>0.19999</v>
      </c>
      <c r="T27" s="61"/>
      <c r="U27" s="30">
        <v>0.25202999999999998</v>
      </c>
      <c r="V27" s="65"/>
      <c r="W27" s="19" t="s">
        <v>54</v>
      </c>
      <c r="X27" s="19" t="s">
        <v>54</v>
      </c>
      <c r="Y27" s="19" t="s">
        <v>54</v>
      </c>
      <c r="Z27" s="23">
        <v>135.18</v>
      </c>
      <c r="AA27" s="24">
        <f t="shared" si="0"/>
        <v>137</v>
      </c>
      <c r="AB27" s="23">
        <v>1.76</v>
      </c>
      <c r="AC27" s="23">
        <v>0</v>
      </c>
      <c r="AD27" s="23">
        <v>0</v>
      </c>
    </row>
    <row r="28" spans="1:30" ht="15.75" customHeight="1" x14ac:dyDescent="0.25">
      <c r="A28" s="10">
        <v>43215</v>
      </c>
      <c r="B28" s="11">
        <v>2018</v>
      </c>
      <c r="C28" s="11">
        <v>4</v>
      </c>
      <c r="D28" s="11">
        <v>30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190</v>
      </c>
      <c r="R28" s="14" t="s">
        <v>54</v>
      </c>
      <c r="S28" s="74">
        <v>0.19999</v>
      </c>
      <c r="T28" s="60"/>
      <c r="U28" s="31">
        <v>0.25202999999999998</v>
      </c>
      <c r="V28" s="64"/>
      <c r="W28" s="11" t="s">
        <v>54</v>
      </c>
      <c r="X28" s="11" t="s">
        <v>54</v>
      </c>
      <c r="Y28" s="11" t="s">
        <v>54</v>
      </c>
      <c r="Z28" s="16">
        <v>160.34</v>
      </c>
      <c r="AA28" s="17">
        <f t="shared" si="0"/>
        <v>190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43185</v>
      </c>
      <c r="B29" s="19">
        <v>2018</v>
      </c>
      <c r="C29" s="19">
        <v>3</v>
      </c>
      <c r="D29" s="19">
        <v>32</v>
      </c>
      <c r="E29" s="30">
        <v>1.286E-2</v>
      </c>
      <c r="F29" s="30">
        <v>5.9234999999999996E-2</v>
      </c>
      <c r="G29" s="54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221</v>
      </c>
      <c r="R29" s="22" t="s">
        <v>54</v>
      </c>
      <c r="S29" s="75">
        <v>0.19999</v>
      </c>
      <c r="T29" s="61"/>
      <c r="U29" s="30">
        <v>0.25202999999999998</v>
      </c>
      <c r="V29" s="65"/>
      <c r="W29" s="19" t="s">
        <v>54</v>
      </c>
      <c r="X29" s="19" t="s">
        <v>54</v>
      </c>
      <c r="Y29" s="19" t="s">
        <v>54</v>
      </c>
      <c r="Z29" s="23">
        <v>182.21</v>
      </c>
      <c r="AA29" s="24">
        <f t="shared" si="0"/>
        <v>221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43153</v>
      </c>
      <c r="B30" s="11">
        <v>2018</v>
      </c>
      <c r="C30" s="11">
        <v>2</v>
      </c>
      <c r="D30" s="11">
        <v>28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252</v>
      </c>
      <c r="R30" s="14" t="s">
        <v>54</v>
      </c>
      <c r="S30" s="74">
        <v>0.19999</v>
      </c>
      <c r="T30" s="60"/>
      <c r="U30" s="31">
        <v>0.25202999999999998</v>
      </c>
      <c r="V30" s="64"/>
      <c r="W30" s="11" t="s">
        <v>54</v>
      </c>
      <c r="X30" s="11" t="s">
        <v>54</v>
      </c>
      <c r="Y30" s="11" t="s">
        <v>54</v>
      </c>
      <c r="Z30" s="16">
        <v>203.52</v>
      </c>
      <c r="AA30" s="17">
        <f t="shared" si="0"/>
        <v>252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43125</v>
      </c>
      <c r="B31" s="19">
        <v>2018</v>
      </c>
      <c r="C31" s="19">
        <v>1</v>
      </c>
      <c r="D31" s="19">
        <v>30</v>
      </c>
      <c r="E31" s="30">
        <v>1.0532E-2</v>
      </c>
      <c r="F31" s="30">
        <v>4.8509000000000004E-2</v>
      </c>
      <c r="G31" s="54">
        <v>0.3</v>
      </c>
      <c r="H31" s="19" t="s">
        <v>54</v>
      </c>
      <c r="I31" s="19" t="s">
        <v>54</v>
      </c>
      <c r="J31" s="19" t="s">
        <v>54</v>
      </c>
      <c r="K31" s="19" t="s">
        <v>54</v>
      </c>
      <c r="L31" s="19" t="s">
        <v>54</v>
      </c>
      <c r="M31" s="20" t="s">
        <v>54</v>
      </c>
      <c r="N31" s="19" t="s">
        <v>54</v>
      </c>
      <c r="O31" s="21" t="s">
        <v>54</v>
      </c>
      <c r="P31" s="19" t="s">
        <v>54</v>
      </c>
      <c r="Q31" s="19">
        <v>322</v>
      </c>
      <c r="R31" s="22" t="s">
        <v>54</v>
      </c>
      <c r="S31" s="75">
        <v>0.19999</v>
      </c>
      <c r="T31" s="61"/>
      <c r="U31" s="30">
        <v>0.25202999999999998</v>
      </c>
      <c r="V31" s="65"/>
      <c r="W31" s="19" t="s">
        <v>54</v>
      </c>
      <c r="X31" s="19" t="s">
        <v>54</v>
      </c>
      <c r="Y31" s="19" t="s">
        <v>54</v>
      </c>
      <c r="Z31" s="23">
        <v>250.55</v>
      </c>
      <c r="AA31" s="24">
        <f t="shared" si="0"/>
        <v>322</v>
      </c>
      <c r="AB31" s="23">
        <v>0</v>
      </c>
      <c r="AC31" s="23">
        <v>1.68</v>
      </c>
      <c r="AD31" s="23">
        <v>0</v>
      </c>
    </row>
    <row r="32" spans="1:30" ht="15.75" customHeight="1" x14ac:dyDescent="0.25">
      <c r="A32" s="10">
        <v>43095</v>
      </c>
      <c r="B32" s="11">
        <v>2017</v>
      </c>
      <c r="C32" s="11">
        <v>12</v>
      </c>
      <c r="D32" s="11">
        <v>32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 t="s">
        <v>54</v>
      </c>
      <c r="J32" s="11" t="s">
        <v>54</v>
      </c>
      <c r="K32" s="11" t="s">
        <v>54</v>
      </c>
      <c r="L32" s="11" t="s">
        <v>54</v>
      </c>
      <c r="M32" s="12" t="s">
        <v>54</v>
      </c>
      <c r="N32" s="11" t="s">
        <v>54</v>
      </c>
      <c r="O32" s="13" t="s">
        <v>54</v>
      </c>
      <c r="P32" s="11" t="s">
        <v>54</v>
      </c>
      <c r="Q32" s="14">
        <v>264</v>
      </c>
      <c r="R32" s="14" t="s">
        <v>54</v>
      </c>
      <c r="S32" s="74">
        <v>0.19999</v>
      </c>
      <c r="T32" s="60"/>
      <c r="U32" s="31">
        <v>0.25202999999999998</v>
      </c>
      <c r="V32" s="64"/>
      <c r="W32" s="11" t="s">
        <v>54</v>
      </c>
      <c r="X32" s="11" t="s">
        <v>54</v>
      </c>
      <c r="Y32" s="11" t="s">
        <v>54</v>
      </c>
      <c r="Z32" s="16">
        <f>188.24+22.28</f>
        <v>210.52</v>
      </c>
      <c r="AA32" s="17">
        <f t="shared" si="0"/>
        <v>264</v>
      </c>
      <c r="AB32" s="16">
        <v>0</v>
      </c>
      <c r="AC32" s="16">
        <v>0</v>
      </c>
      <c r="AD32" s="16">
        <v>8.91</v>
      </c>
    </row>
    <row r="33" spans="1:30" ht="15.75" customHeight="1" x14ac:dyDescent="0.25">
      <c r="A33" s="18">
        <v>43063</v>
      </c>
      <c r="B33" s="19">
        <v>2017</v>
      </c>
      <c r="C33" s="19">
        <v>11</v>
      </c>
      <c r="D33" s="19">
        <v>29</v>
      </c>
      <c r="E33" s="30">
        <v>5.4190000000000002E-3</v>
      </c>
      <c r="F33" s="30">
        <v>2.4965999999999999E-2</v>
      </c>
      <c r="G33" s="54">
        <v>0.3</v>
      </c>
      <c r="H33" s="19" t="s">
        <v>54</v>
      </c>
      <c r="I33" s="19" t="s">
        <v>54</v>
      </c>
      <c r="J33" s="19" t="s">
        <v>54</v>
      </c>
      <c r="K33" s="19" t="s">
        <v>54</v>
      </c>
      <c r="L33" s="19" t="s">
        <v>54</v>
      </c>
      <c r="M33" s="20" t="s">
        <v>54</v>
      </c>
      <c r="N33" s="19" t="s">
        <v>54</v>
      </c>
      <c r="O33" s="21" t="s">
        <v>54</v>
      </c>
      <c r="P33" s="19" t="s">
        <v>54</v>
      </c>
      <c r="Q33" s="19">
        <v>167</v>
      </c>
      <c r="R33" s="22" t="s">
        <v>54</v>
      </c>
      <c r="S33" s="75">
        <v>0.19999</v>
      </c>
      <c r="T33" s="61"/>
      <c r="U33" s="30">
        <v>0.25202999999999998</v>
      </c>
      <c r="V33" s="65"/>
      <c r="W33" s="19" t="s">
        <v>54</v>
      </c>
      <c r="X33" s="19" t="s">
        <v>54</v>
      </c>
      <c r="Y33" s="19" t="s">
        <v>54</v>
      </c>
      <c r="Z33" s="23">
        <f>127.04+14.93</f>
        <v>141.97</v>
      </c>
      <c r="AA33" s="24">
        <f t="shared" si="0"/>
        <v>167</v>
      </c>
      <c r="AB33" s="23">
        <v>0</v>
      </c>
      <c r="AC33" s="23">
        <v>0</v>
      </c>
      <c r="AD33" s="23">
        <v>7.92</v>
      </c>
    </row>
    <row r="34" spans="1:30" ht="15.75" customHeight="1" x14ac:dyDescent="0.25">
      <c r="A34" s="10">
        <v>43034</v>
      </c>
      <c r="B34" s="11">
        <v>2017</v>
      </c>
      <c r="C34" s="11">
        <v>10</v>
      </c>
      <c r="D34" s="11">
        <v>30</v>
      </c>
      <c r="E34" s="31">
        <v>4.091E-3</v>
      </c>
      <c r="F34" s="31">
        <v>1.9125E-2</v>
      </c>
      <c r="G34" s="67">
        <v>0.3</v>
      </c>
      <c r="H34" s="11" t="s">
        <v>54</v>
      </c>
      <c r="I34" s="11" t="s">
        <v>54</v>
      </c>
      <c r="J34" s="11" t="s">
        <v>54</v>
      </c>
      <c r="K34" s="11" t="s">
        <v>54</v>
      </c>
      <c r="L34" s="11" t="s">
        <v>54</v>
      </c>
      <c r="M34" s="12" t="s">
        <v>54</v>
      </c>
      <c r="N34" s="11" t="s">
        <v>54</v>
      </c>
      <c r="O34" s="13" t="s">
        <v>54</v>
      </c>
      <c r="P34" s="11" t="s">
        <v>54</v>
      </c>
      <c r="Q34" s="14">
        <v>154</v>
      </c>
      <c r="R34" s="14" t="s">
        <v>54</v>
      </c>
      <c r="S34" s="74">
        <v>0.19999</v>
      </c>
      <c r="T34" s="60"/>
      <c r="U34" s="31">
        <v>0.25202999999999998</v>
      </c>
      <c r="V34" s="64"/>
      <c r="W34" s="11" t="s">
        <v>54</v>
      </c>
      <c r="X34" s="11" t="s">
        <v>54</v>
      </c>
      <c r="Y34" s="11" t="s">
        <v>54</v>
      </c>
      <c r="Z34" s="16">
        <f>109.96+14.18</f>
        <v>124.13999999999999</v>
      </c>
      <c r="AA34" s="17">
        <f t="shared" si="0"/>
        <v>154</v>
      </c>
      <c r="AB34" s="16">
        <v>0.41</v>
      </c>
      <c r="AC34" s="16">
        <v>0</v>
      </c>
      <c r="AD34" s="16">
        <v>4.58</v>
      </c>
    </row>
    <row r="35" spans="1:30" ht="15.75" customHeight="1" x14ac:dyDescent="0.25">
      <c r="A35" s="18">
        <v>43004</v>
      </c>
      <c r="B35" s="19">
        <v>2017</v>
      </c>
      <c r="C35" s="19">
        <v>9</v>
      </c>
      <c r="D35" s="19">
        <v>32</v>
      </c>
      <c r="E35" s="30">
        <v>8.5440000000000012E-3</v>
      </c>
      <c r="F35" s="30">
        <v>3.9347E-2</v>
      </c>
      <c r="G35" s="54">
        <v>0.3</v>
      </c>
      <c r="H35" s="19" t="s">
        <v>54</v>
      </c>
      <c r="I35" s="19" t="s">
        <v>54</v>
      </c>
      <c r="J35" s="19" t="s">
        <v>54</v>
      </c>
      <c r="K35" s="19" t="s">
        <v>54</v>
      </c>
      <c r="L35" s="19" t="s">
        <v>54</v>
      </c>
      <c r="M35" s="20" t="s">
        <v>54</v>
      </c>
      <c r="N35" s="19" t="s">
        <v>54</v>
      </c>
      <c r="O35" s="21" t="s">
        <v>54</v>
      </c>
      <c r="P35" s="19" t="s">
        <v>54</v>
      </c>
      <c r="Q35" s="19">
        <v>185</v>
      </c>
      <c r="R35" s="22" t="s">
        <v>54</v>
      </c>
      <c r="S35" s="75">
        <v>0.19999</v>
      </c>
      <c r="T35" s="61"/>
      <c r="U35" s="30">
        <v>0.25202999999999998</v>
      </c>
      <c r="V35" s="65"/>
      <c r="W35" s="19" t="s">
        <v>54</v>
      </c>
      <c r="X35" s="19" t="s">
        <v>54</v>
      </c>
      <c r="Y35" s="19" t="s">
        <v>54</v>
      </c>
      <c r="Z35" s="23">
        <f>132.16+13.43</f>
        <v>145.59</v>
      </c>
      <c r="AA35" s="24">
        <f t="shared" si="0"/>
        <v>185</v>
      </c>
      <c r="AB35" s="23">
        <v>3.01</v>
      </c>
      <c r="AC35" s="23">
        <v>1.04</v>
      </c>
      <c r="AD35" s="23">
        <v>0</v>
      </c>
    </row>
    <row r="36" spans="1:30" ht="15.75" customHeight="1" x14ac:dyDescent="0.25">
      <c r="A36" s="10">
        <v>42972</v>
      </c>
      <c r="B36" s="11">
        <v>2017</v>
      </c>
      <c r="C36" s="11">
        <v>8</v>
      </c>
      <c r="D36" s="11">
        <v>30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 t="s">
        <v>54</v>
      </c>
      <c r="J36" s="11" t="s">
        <v>54</v>
      </c>
      <c r="K36" s="11" t="s">
        <v>54</v>
      </c>
      <c r="L36" s="11" t="s">
        <v>54</v>
      </c>
      <c r="M36" s="12" t="s">
        <v>54</v>
      </c>
      <c r="N36" s="11" t="s">
        <v>54</v>
      </c>
      <c r="O36" s="13" t="s">
        <v>54</v>
      </c>
      <c r="P36" s="11" t="s">
        <v>54</v>
      </c>
      <c r="Q36" s="14">
        <v>124</v>
      </c>
      <c r="R36" s="14" t="s">
        <v>54</v>
      </c>
      <c r="S36" s="74">
        <v>0.19999</v>
      </c>
      <c r="T36" s="60"/>
      <c r="U36" s="31">
        <v>0.25202999999999998</v>
      </c>
      <c r="V36" s="64"/>
      <c r="W36" s="11" t="s">
        <v>54</v>
      </c>
      <c r="X36" s="11" t="s">
        <v>54</v>
      </c>
      <c r="Y36" s="11" t="s">
        <v>54</v>
      </c>
      <c r="Z36" s="16">
        <f>89.2+13.93</f>
        <v>103.13</v>
      </c>
      <c r="AA36" s="17">
        <f t="shared" si="0"/>
        <v>124</v>
      </c>
      <c r="AB36" s="16">
        <v>0.31</v>
      </c>
      <c r="AC36" s="16">
        <v>3.08</v>
      </c>
      <c r="AD36" s="16">
        <v>0</v>
      </c>
    </row>
    <row r="37" spans="1:30" ht="15.75" customHeight="1" x14ac:dyDescent="0.25">
      <c r="A37" s="18">
        <v>42942</v>
      </c>
      <c r="B37" s="19">
        <v>2017</v>
      </c>
      <c r="C37" s="19">
        <v>7</v>
      </c>
      <c r="D37" s="19">
        <v>30</v>
      </c>
      <c r="E37" s="30">
        <v>5.2969999999999996E-3</v>
      </c>
      <c r="F37" s="30">
        <v>2.5054E-2</v>
      </c>
      <c r="G37" s="54">
        <v>0.3</v>
      </c>
      <c r="H37" s="19" t="s">
        <v>54</v>
      </c>
      <c r="I37" s="19" t="s">
        <v>54</v>
      </c>
      <c r="J37" s="19" t="s">
        <v>54</v>
      </c>
      <c r="K37" s="19" t="s">
        <v>54</v>
      </c>
      <c r="L37" s="19" t="s">
        <v>54</v>
      </c>
      <c r="M37" s="20" t="s">
        <v>54</v>
      </c>
      <c r="N37" s="19" t="s">
        <v>54</v>
      </c>
      <c r="O37" s="21" t="s">
        <v>54</v>
      </c>
      <c r="P37" s="19" t="s">
        <v>54</v>
      </c>
      <c r="Q37" s="19">
        <v>140</v>
      </c>
      <c r="R37" s="22" t="s">
        <v>54</v>
      </c>
      <c r="S37" s="75">
        <v>0.19999</v>
      </c>
      <c r="T37" s="61"/>
      <c r="U37" s="30">
        <v>0.25202999999999998</v>
      </c>
      <c r="V37" s="65"/>
      <c r="W37" s="19" t="s">
        <v>54</v>
      </c>
      <c r="X37" s="19" t="s">
        <v>54</v>
      </c>
      <c r="Y37" s="19" t="s">
        <v>54</v>
      </c>
      <c r="Z37" s="23">
        <f>95.24+13.43</f>
        <v>108.66999999999999</v>
      </c>
      <c r="AA37" s="24">
        <f t="shared" si="0"/>
        <v>140</v>
      </c>
      <c r="AB37" s="23">
        <v>2.4300000000000002</v>
      </c>
      <c r="AC37" s="23">
        <v>0</v>
      </c>
      <c r="AD37" s="23">
        <v>0</v>
      </c>
    </row>
    <row r="38" spans="1:30" ht="15.75" customHeight="1" x14ac:dyDescent="0.25">
      <c r="A38" s="10">
        <v>42911</v>
      </c>
      <c r="B38" s="11">
        <v>2017</v>
      </c>
      <c r="C38" s="11">
        <v>6</v>
      </c>
      <c r="D38" s="11">
        <v>32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 t="s">
        <v>54</v>
      </c>
      <c r="J38" s="11" t="s">
        <v>54</v>
      </c>
      <c r="K38" s="11" t="s">
        <v>54</v>
      </c>
      <c r="L38" s="11" t="s">
        <v>54</v>
      </c>
      <c r="M38" s="12" t="s">
        <v>54</v>
      </c>
      <c r="N38" s="11" t="s">
        <v>54</v>
      </c>
      <c r="O38" s="13" t="s">
        <v>54</v>
      </c>
      <c r="P38" s="11" t="s">
        <v>54</v>
      </c>
      <c r="Q38" s="14">
        <v>282</v>
      </c>
      <c r="R38" s="14" t="s">
        <v>54</v>
      </c>
      <c r="S38" s="74">
        <v>0.19999</v>
      </c>
      <c r="T38" s="60"/>
      <c r="U38" s="31">
        <v>0.25202999999999998</v>
      </c>
      <c r="V38" s="64"/>
      <c r="W38" s="11" t="s">
        <v>54</v>
      </c>
      <c r="X38" s="11" t="s">
        <v>54</v>
      </c>
      <c r="Y38" s="11" t="s">
        <v>54</v>
      </c>
      <c r="Z38" s="16">
        <f>243.06+24.37</f>
        <v>267.43</v>
      </c>
      <c r="AA38" s="17">
        <f t="shared" si="0"/>
        <v>282</v>
      </c>
      <c r="AB38" s="16">
        <v>0.96</v>
      </c>
      <c r="AC38" s="16">
        <v>0</v>
      </c>
      <c r="AD38" s="16">
        <v>0</v>
      </c>
    </row>
    <row r="39" spans="1:30" ht="15.75" customHeight="1" x14ac:dyDescent="0.25">
      <c r="A39" s="18">
        <v>42880</v>
      </c>
      <c r="B39" s="19">
        <v>2017</v>
      </c>
      <c r="C39" s="19">
        <v>5</v>
      </c>
      <c r="D39" s="19">
        <v>29</v>
      </c>
      <c r="E39" s="30">
        <v>5.9709999999999997E-3</v>
      </c>
      <c r="F39" s="30">
        <v>3.1186999999999999E-2</v>
      </c>
      <c r="G39" s="54">
        <v>0.3</v>
      </c>
      <c r="H39" s="19" t="s">
        <v>54</v>
      </c>
      <c r="I39" s="19" t="s">
        <v>54</v>
      </c>
      <c r="J39" s="19" t="s">
        <v>54</v>
      </c>
      <c r="K39" s="19" t="s">
        <v>54</v>
      </c>
      <c r="L39" s="19" t="s">
        <v>54</v>
      </c>
      <c r="M39" s="20" t="s">
        <v>54</v>
      </c>
      <c r="N39" s="19" t="s">
        <v>54</v>
      </c>
      <c r="O39" s="21" t="s">
        <v>54</v>
      </c>
      <c r="P39" s="19" t="s">
        <v>54</v>
      </c>
      <c r="Q39" s="19">
        <v>92</v>
      </c>
      <c r="R39" s="22" t="s">
        <v>54</v>
      </c>
      <c r="S39" s="75">
        <v>0.22066</v>
      </c>
      <c r="T39" s="61"/>
      <c r="U39" s="30">
        <v>0.25816</v>
      </c>
      <c r="V39" s="65"/>
      <c r="W39" s="19" t="s">
        <v>54</v>
      </c>
      <c r="X39" s="19" t="s">
        <v>54</v>
      </c>
      <c r="Y39" s="19" t="s">
        <v>54</v>
      </c>
      <c r="Z39" s="23">
        <f>67.1+13.93</f>
        <v>81.03</v>
      </c>
      <c r="AA39" s="24">
        <f t="shared" si="0"/>
        <v>92</v>
      </c>
      <c r="AB39" s="23">
        <v>0</v>
      </c>
      <c r="AC39" s="23">
        <v>2.76</v>
      </c>
      <c r="AD39" s="23">
        <v>0</v>
      </c>
    </row>
    <row r="40" spans="1:30" ht="15.75" customHeight="1" x14ac:dyDescent="0.25">
      <c r="A40" s="10">
        <v>42851</v>
      </c>
      <c r="B40" s="11">
        <v>2017</v>
      </c>
      <c r="C40" s="11">
        <v>4</v>
      </c>
      <c r="D40" s="11">
        <v>33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 t="s">
        <v>54</v>
      </c>
      <c r="J40" s="11" t="s">
        <v>54</v>
      </c>
      <c r="K40" s="11" t="s">
        <v>54</v>
      </c>
      <c r="L40" s="11" t="s">
        <v>54</v>
      </c>
      <c r="M40" s="12" t="s">
        <v>54</v>
      </c>
      <c r="N40" s="11" t="s">
        <v>54</v>
      </c>
      <c r="O40" s="13" t="s">
        <v>54</v>
      </c>
      <c r="P40" s="11" t="s">
        <v>54</v>
      </c>
      <c r="Q40" s="14">
        <v>184</v>
      </c>
      <c r="R40" s="14" t="s">
        <v>54</v>
      </c>
      <c r="S40" s="74">
        <v>0.22066</v>
      </c>
      <c r="T40" s="60"/>
      <c r="U40" s="31">
        <v>0.25816600000000001</v>
      </c>
      <c r="V40" s="64"/>
      <c r="W40" s="11" t="s">
        <v>54</v>
      </c>
      <c r="X40" s="11" t="s">
        <v>54</v>
      </c>
      <c r="Y40" s="11" t="s">
        <v>54</v>
      </c>
      <c r="Z40" s="16">
        <f>125.71+12.11</f>
        <v>137.82</v>
      </c>
      <c r="AA40" s="17">
        <f t="shared" si="0"/>
        <v>184</v>
      </c>
      <c r="AB40" s="16">
        <v>0.78</v>
      </c>
      <c r="AC40" s="16">
        <v>4.3499999999999996</v>
      </c>
      <c r="AD40" s="16">
        <v>0</v>
      </c>
    </row>
    <row r="41" spans="1:30" ht="15.75" customHeight="1" x14ac:dyDescent="0.25">
      <c r="A41" s="18">
        <v>42818</v>
      </c>
      <c r="B41" s="19">
        <v>2017</v>
      </c>
      <c r="C41" s="19">
        <v>3</v>
      </c>
      <c r="D41" s="19">
        <v>31</v>
      </c>
      <c r="E41" s="30">
        <v>9.9829999999999988E-3</v>
      </c>
      <c r="F41" s="30">
        <v>4.4378000000000001E-2</v>
      </c>
      <c r="G41" s="54">
        <v>0.3</v>
      </c>
      <c r="H41" s="19" t="s">
        <v>54</v>
      </c>
      <c r="I41" s="19" t="s">
        <v>54</v>
      </c>
      <c r="J41" s="19" t="s">
        <v>54</v>
      </c>
      <c r="K41" s="19" t="s">
        <v>54</v>
      </c>
      <c r="L41" s="19" t="s">
        <v>54</v>
      </c>
      <c r="M41" s="20" t="s">
        <v>54</v>
      </c>
      <c r="N41" s="19" t="s">
        <v>54</v>
      </c>
      <c r="O41" s="21" t="s">
        <v>54</v>
      </c>
      <c r="P41" s="19" t="s">
        <v>54</v>
      </c>
      <c r="Q41" s="19">
        <v>393</v>
      </c>
      <c r="R41" s="22" t="s">
        <v>54</v>
      </c>
      <c r="S41" s="75">
        <v>0.22066</v>
      </c>
      <c r="T41" s="61"/>
      <c r="U41" s="30">
        <v>0.25816</v>
      </c>
      <c r="V41" s="65"/>
      <c r="W41" s="19" t="s">
        <v>54</v>
      </c>
      <c r="X41" s="19" t="s">
        <v>54</v>
      </c>
      <c r="Y41" s="19" t="s">
        <v>54</v>
      </c>
      <c r="Z41" s="23">
        <f>304.65+22.66</f>
        <v>327.31</v>
      </c>
      <c r="AA41" s="24">
        <f t="shared" si="0"/>
        <v>393</v>
      </c>
      <c r="AB41" s="23">
        <v>5.74</v>
      </c>
      <c r="AC41" s="23">
        <v>0</v>
      </c>
      <c r="AD41" s="23">
        <v>0</v>
      </c>
    </row>
    <row r="42" spans="1:30" ht="15.75" customHeight="1" x14ac:dyDescent="0.25">
      <c r="A42" s="32"/>
      <c r="B42" s="33"/>
      <c r="C42" s="33"/>
      <c r="D42" s="69"/>
      <c r="E42" s="70"/>
      <c r="F42" s="70"/>
      <c r="G42" s="71"/>
      <c r="H42" s="69"/>
      <c r="I42" s="33"/>
      <c r="J42" s="33"/>
      <c r="K42" s="33"/>
      <c r="L42" s="33"/>
      <c r="M42" s="34"/>
      <c r="N42" s="33"/>
      <c r="O42" s="35"/>
      <c r="P42" s="33"/>
      <c r="Q42" s="36"/>
      <c r="R42" s="36"/>
      <c r="S42" s="35"/>
      <c r="T42" s="35"/>
      <c r="U42" s="37"/>
      <c r="V42" s="36"/>
      <c r="W42" s="33"/>
      <c r="X42" s="33"/>
      <c r="Y42" s="33"/>
      <c r="Z42" s="38"/>
      <c r="AA42" s="39"/>
      <c r="AB42" s="38"/>
      <c r="AC42" s="33"/>
      <c r="AD42" s="33"/>
    </row>
    <row r="43" spans="1:30" ht="15.75" customHeight="1" x14ac:dyDescent="0.25">
      <c r="A43" s="32"/>
      <c r="B43" s="33"/>
      <c r="C43" s="33"/>
      <c r="D43" s="69"/>
      <c r="E43" s="70"/>
      <c r="F43" s="70"/>
      <c r="G43" s="69"/>
      <c r="H43" s="69"/>
      <c r="I43" s="33"/>
      <c r="J43" s="33"/>
      <c r="K43" s="33"/>
      <c r="L43" s="33"/>
      <c r="M43" s="34"/>
      <c r="N43" s="33"/>
      <c r="O43" s="35"/>
      <c r="P43" s="33"/>
      <c r="Q43" s="33"/>
      <c r="R43" s="36"/>
      <c r="S43" s="35"/>
      <c r="T43" s="33"/>
      <c r="U43" s="37"/>
      <c r="V43" s="33"/>
      <c r="W43" s="33"/>
      <c r="X43" s="33"/>
      <c r="Y43" s="33"/>
      <c r="Z43" s="38"/>
      <c r="AA43" s="39"/>
      <c r="AB43" s="33"/>
      <c r="AC43" s="33"/>
      <c r="AD43" s="33"/>
    </row>
    <row r="44" spans="1:30" ht="15.75" customHeight="1" x14ac:dyDescent="0.25">
      <c r="A44" s="32"/>
      <c r="B44" s="33"/>
      <c r="C44" s="33"/>
      <c r="D44" s="69"/>
      <c r="E44" s="70"/>
      <c r="F44" s="70"/>
      <c r="G44" s="71"/>
      <c r="H44" s="69"/>
      <c r="I44" s="33"/>
      <c r="J44" s="33"/>
      <c r="K44" s="33"/>
      <c r="L44" s="33"/>
      <c r="M44" s="34"/>
      <c r="N44" s="33"/>
      <c r="O44" s="35"/>
      <c r="P44" s="33"/>
      <c r="Q44" s="36"/>
      <c r="R44" s="36"/>
      <c r="S44" s="35"/>
      <c r="T44" s="35"/>
      <c r="U44" s="37"/>
      <c r="V44" s="36"/>
      <c r="W44" s="33"/>
      <c r="X44" s="33"/>
      <c r="Y44" s="33"/>
      <c r="Z44" s="38"/>
      <c r="AA44" s="39"/>
      <c r="AB44" s="38"/>
      <c r="AC44" s="33"/>
      <c r="AD44" s="33"/>
    </row>
    <row r="45" spans="1:30" ht="15.75" customHeight="1" x14ac:dyDescent="0.25">
      <c r="A45" s="32"/>
      <c r="B45" s="33"/>
      <c r="C45" s="33"/>
      <c r="D45" s="69"/>
      <c r="E45" s="70"/>
      <c r="F45" s="70"/>
      <c r="G45" s="69"/>
      <c r="H45" s="69"/>
      <c r="I45" s="33"/>
      <c r="J45" s="33"/>
      <c r="K45" s="33"/>
      <c r="L45" s="33"/>
      <c r="M45" s="34"/>
      <c r="N45" s="33"/>
      <c r="O45" s="35"/>
      <c r="P45" s="33"/>
      <c r="Q45" s="33"/>
      <c r="R45" s="36"/>
      <c r="S45" s="35"/>
      <c r="T45" s="33"/>
      <c r="U45" s="37"/>
      <c r="V45" s="33"/>
      <c r="W45" s="33"/>
      <c r="X45" s="33"/>
      <c r="Y45" s="33"/>
      <c r="Z45" s="38"/>
      <c r="AA45" s="39"/>
      <c r="AB45" s="33"/>
      <c r="AC45" s="33"/>
      <c r="AD45" s="33"/>
    </row>
    <row r="46" spans="1:30" ht="15.75" customHeight="1" x14ac:dyDescent="0.25">
      <c r="A46" s="32"/>
      <c r="B46" s="33"/>
      <c r="C46" s="33"/>
      <c r="D46" s="69"/>
      <c r="E46" s="70"/>
      <c r="F46" s="70"/>
      <c r="G46" s="71"/>
      <c r="H46" s="69"/>
      <c r="I46" s="33"/>
      <c r="J46" s="33"/>
      <c r="K46" s="33"/>
      <c r="L46" s="33"/>
      <c r="M46" s="34"/>
      <c r="N46" s="33"/>
      <c r="O46" s="35"/>
      <c r="P46" s="33"/>
      <c r="Q46" s="36"/>
      <c r="R46" s="36"/>
      <c r="S46" s="35"/>
      <c r="T46" s="35"/>
      <c r="U46" s="37"/>
      <c r="V46" s="36"/>
      <c r="W46" s="33"/>
      <c r="X46" s="33"/>
      <c r="Y46" s="33"/>
      <c r="Z46" s="38"/>
      <c r="AA46" s="39"/>
      <c r="AB46" s="38"/>
      <c r="AC46" s="33"/>
      <c r="AD46" s="33"/>
    </row>
    <row r="47" spans="1:30" ht="15.75" customHeight="1" x14ac:dyDescent="0.25">
      <c r="A47" s="32"/>
      <c r="B47" s="33"/>
      <c r="C47" s="33"/>
      <c r="D47" s="69"/>
      <c r="E47" s="70"/>
      <c r="F47" s="70"/>
      <c r="G47" s="69"/>
      <c r="H47" s="69"/>
      <c r="I47" s="33"/>
      <c r="J47" s="33"/>
      <c r="K47" s="33"/>
      <c r="L47" s="33"/>
      <c r="M47" s="34"/>
      <c r="N47" s="33"/>
      <c r="O47" s="35"/>
      <c r="P47" s="33"/>
      <c r="Q47" s="33"/>
      <c r="R47" s="36"/>
      <c r="S47" s="35"/>
      <c r="T47" s="33"/>
      <c r="U47" s="37"/>
      <c r="V47" s="33"/>
      <c r="W47" s="33"/>
      <c r="X47" s="33"/>
      <c r="Y47" s="33"/>
      <c r="Z47" s="38"/>
      <c r="AA47" s="39"/>
      <c r="AB47" s="33"/>
      <c r="AC47" s="33"/>
      <c r="AD47" s="33"/>
    </row>
    <row r="48" spans="1:30" ht="15.75" customHeight="1" x14ac:dyDescent="0.25">
      <c r="A48" s="32"/>
      <c r="B48" s="33"/>
      <c r="C48" s="33"/>
      <c r="D48" s="69"/>
      <c r="E48" s="70"/>
      <c r="F48" s="70"/>
      <c r="G48" s="71"/>
      <c r="H48" s="69"/>
      <c r="I48" s="33"/>
      <c r="J48" s="33"/>
      <c r="K48" s="33"/>
      <c r="L48" s="33"/>
      <c r="M48" s="34"/>
      <c r="N48" s="33"/>
      <c r="O48" s="35"/>
      <c r="P48" s="33"/>
      <c r="Q48" s="36"/>
      <c r="R48" s="36"/>
      <c r="S48" s="35"/>
      <c r="T48" s="35"/>
      <c r="U48" s="37"/>
      <c r="V48" s="36"/>
      <c r="W48" s="33"/>
      <c r="X48" s="33"/>
      <c r="Y48" s="33"/>
      <c r="Z48" s="38"/>
      <c r="AA48" s="39"/>
      <c r="AB48" s="38"/>
      <c r="AC48" s="33"/>
      <c r="AD48" s="33"/>
    </row>
    <row r="49" spans="1:30" ht="15.75" customHeight="1" x14ac:dyDescent="0.25">
      <c r="A49" s="32"/>
      <c r="B49" s="33"/>
      <c r="C49" s="33"/>
      <c r="D49" s="69"/>
      <c r="E49" s="70"/>
      <c r="F49" s="70"/>
      <c r="G49" s="69"/>
      <c r="H49" s="69"/>
      <c r="I49" s="33"/>
      <c r="J49" s="33"/>
      <c r="K49" s="33"/>
      <c r="L49" s="33"/>
      <c r="M49" s="34"/>
      <c r="N49" s="33"/>
      <c r="O49" s="35"/>
      <c r="P49" s="33"/>
      <c r="Q49" s="33"/>
      <c r="R49" s="36"/>
      <c r="S49" s="35"/>
      <c r="T49" s="33"/>
      <c r="U49" s="37"/>
      <c r="V49" s="33"/>
      <c r="W49" s="33"/>
      <c r="X49" s="33"/>
      <c r="Y49" s="33"/>
      <c r="Z49" s="38"/>
      <c r="AA49" s="39"/>
      <c r="AB49" s="33"/>
      <c r="AC49" s="33"/>
      <c r="AD49" s="33"/>
    </row>
    <row r="50" spans="1:30" ht="15.75" customHeight="1" x14ac:dyDescent="0.25">
      <c r="A50" s="32"/>
      <c r="B50" s="33"/>
      <c r="C50" s="33"/>
      <c r="D50" s="69"/>
      <c r="E50" s="70"/>
      <c r="F50" s="70"/>
      <c r="G50" s="71"/>
      <c r="H50" s="69"/>
      <c r="I50" s="33"/>
      <c r="J50" s="33"/>
      <c r="K50" s="33"/>
      <c r="L50" s="33"/>
      <c r="M50" s="34"/>
      <c r="N50" s="33"/>
      <c r="O50" s="35"/>
      <c r="P50" s="33"/>
      <c r="Q50" s="36"/>
      <c r="R50" s="36"/>
      <c r="S50" s="35"/>
      <c r="T50" s="35"/>
      <c r="U50" s="37"/>
      <c r="V50" s="36"/>
      <c r="W50" s="33"/>
      <c r="X50" s="33"/>
      <c r="Y50" s="33"/>
      <c r="Z50" s="38"/>
      <c r="AA50" s="39"/>
      <c r="AB50" s="38"/>
      <c r="AC50" s="33"/>
      <c r="AD50" s="33"/>
    </row>
    <row r="51" spans="1:30" ht="15.75" customHeight="1" x14ac:dyDescent="0.25">
      <c r="A51" s="32"/>
      <c r="B51" s="33"/>
      <c r="C51" s="33"/>
      <c r="D51" s="69"/>
      <c r="E51" s="70"/>
      <c r="F51" s="70"/>
      <c r="G51" s="69"/>
      <c r="H51" s="69"/>
      <c r="I51" s="33"/>
      <c r="J51" s="33"/>
      <c r="K51" s="33"/>
      <c r="L51" s="33"/>
      <c r="M51" s="34"/>
      <c r="N51" s="33"/>
      <c r="O51" s="35"/>
      <c r="P51" s="33"/>
      <c r="Q51" s="33"/>
      <c r="R51" s="36"/>
      <c r="S51" s="35"/>
      <c r="T51" s="33"/>
      <c r="U51" s="37"/>
      <c r="V51" s="33"/>
      <c r="W51" s="33"/>
      <c r="X51" s="33"/>
      <c r="Y51" s="33"/>
      <c r="Z51" s="38"/>
      <c r="AA51" s="39"/>
      <c r="AB51" s="33"/>
      <c r="AC51" s="33"/>
      <c r="AD51" s="33"/>
    </row>
    <row r="52" spans="1:30" ht="15.75" customHeight="1" x14ac:dyDescent="0.25">
      <c r="A52" s="32"/>
      <c r="B52" s="33"/>
      <c r="C52" s="33"/>
      <c r="D52" s="69"/>
      <c r="E52" s="70"/>
      <c r="F52" s="70"/>
      <c r="G52" s="71"/>
      <c r="H52" s="69"/>
      <c r="I52" s="33"/>
      <c r="J52" s="33"/>
      <c r="K52" s="33"/>
      <c r="L52" s="33"/>
      <c r="M52" s="34"/>
      <c r="N52" s="33"/>
      <c r="O52" s="35"/>
      <c r="P52" s="33"/>
      <c r="Q52" s="36"/>
      <c r="R52" s="36"/>
      <c r="S52" s="35"/>
      <c r="T52" s="35"/>
      <c r="U52" s="37"/>
      <c r="V52" s="36"/>
      <c r="W52" s="33"/>
      <c r="X52" s="33"/>
      <c r="Y52" s="33"/>
      <c r="Z52" s="38"/>
      <c r="AA52" s="39"/>
      <c r="AB52" s="38"/>
      <c r="AC52" s="33"/>
      <c r="AD52" s="33"/>
    </row>
    <row r="53" spans="1:30" ht="15.75" customHeight="1" x14ac:dyDescent="0.25">
      <c r="A53" s="32"/>
      <c r="B53" s="33"/>
      <c r="C53" s="33"/>
      <c r="D53" s="69"/>
      <c r="E53" s="70"/>
      <c r="F53" s="70"/>
      <c r="G53" s="69"/>
      <c r="H53" s="69"/>
      <c r="I53" s="33"/>
      <c r="J53" s="33"/>
      <c r="K53" s="33"/>
      <c r="L53" s="33"/>
      <c r="M53" s="34"/>
      <c r="N53" s="33"/>
      <c r="O53" s="35"/>
      <c r="P53" s="33"/>
      <c r="Q53" s="33"/>
      <c r="R53" s="36"/>
      <c r="S53" s="35"/>
      <c r="T53" s="33"/>
      <c r="U53" s="37"/>
      <c r="V53" s="33"/>
      <c r="W53" s="33"/>
      <c r="X53" s="33"/>
      <c r="Y53" s="33"/>
      <c r="Z53" s="38"/>
      <c r="AA53" s="39"/>
      <c r="AB53" s="33"/>
      <c r="AC53" s="33"/>
      <c r="AD53" s="33"/>
    </row>
    <row r="54" spans="1:30" ht="15.75" customHeight="1" x14ac:dyDescent="0.25">
      <c r="A54" s="32"/>
      <c r="B54" s="33"/>
      <c r="C54" s="33"/>
      <c r="D54" s="69"/>
      <c r="E54" s="70"/>
      <c r="F54" s="70"/>
      <c r="G54" s="71"/>
      <c r="H54" s="69"/>
      <c r="I54" s="33"/>
      <c r="J54" s="33"/>
      <c r="K54" s="33"/>
      <c r="L54" s="33"/>
      <c r="M54" s="34"/>
      <c r="N54" s="33"/>
      <c r="O54" s="35"/>
      <c r="P54" s="33"/>
      <c r="Q54" s="36"/>
      <c r="R54" s="36"/>
      <c r="S54" s="35"/>
      <c r="T54" s="35"/>
      <c r="U54" s="37"/>
      <c r="V54" s="36"/>
      <c r="W54" s="33"/>
      <c r="X54" s="33"/>
      <c r="Y54" s="33"/>
      <c r="Z54" s="38"/>
      <c r="AA54" s="39"/>
      <c r="AB54" s="38"/>
      <c r="AC54" s="33"/>
      <c r="AD54" s="33"/>
    </row>
    <row r="55" spans="1:30" ht="15.75" customHeight="1" x14ac:dyDescent="0.2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4"/>
      <c r="N55" s="33"/>
      <c r="O55" s="35"/>
      <c r="P55" s="33"/>
      <c r="Q55" s="33"/>
      <c r="R55" s="36"/>
      <c r="S55" s="35"/>
      <c r="T55" s="33"/>
      <c r="U55" s="37"/>
      <c r="V55" s="33"/>
      <c r="W55" s="33"/>
      <c r="X55" s="33"/>
      <c r="Y55" s="33"/>
      <c r="Z55" s="38"/>
      <c r="AA55" s="39"/>
      <c r="AB55" s="33"/>
      <c r="AC55" s="33"/>
      <c r="AD55" s="33"/>
    </row>
    <row r="56" spans="1:30" ht="15.75" customHeight="1" x14ac:dyDescent="0.25">
      <c r="A56" s="32"/>
      <c r="B56" s="33"/>
      <c r="C56" s="33"/>
      <c r="D56" s="33"/>
      <c r="E56" s="40"/>
      <c r="F56" s="40"/>
      <c r="G56" s="41"/>
      <c r="H56" s="33"/>
      <c r="I56" s="33"/>
      <c r="J56" s="33"/>
      <c r="K56" s="33"/>
      <c r="L56" s="33"/>
      <c r="M56" s="34"/>
      <c r="N56" s="33"/>
      <c r="O56" s="35"/>
      <c r="P56" s="33"/>
      <c r="Q56" s="36"/>
      <c r="R56" s="36"/>
      <c r="S56" s="35"/>
      <c r="T56" s="35"/>
      <c r="U56" s="37"/>
      <c r="V56" s="36"/>
      <c r="W56" s="33"/>
      <c r="X56" s="33"/>
      <c r="Y56" s="33"/>
      <c r="Z56" s="38"/>
      <c r="AA56" s="39"/>
      <c r="AB56" s="38"/>
      <c r="AC56" s="33"/>
      <c r="AD56" s="33"/>
    </row>
    <row r="57" spans="1:30" ht="15.75" customHeight="1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4"/>
      <c r="N57" s="33"/>
      <c r="O57" s="35"/>
      <c r="P57" s="33"/>
      <c r="Q57" s="33"/>
      <c r="R57" s="36"/>
      <c r="S57" s="35"/>
      <c r="T57" s="33"/>
      <c r="U57" s="37"/>
      <c r="V57" s="33"/>
      <c r="W57" s="33"/>
      <c r="X57" s="33"/>
      <c r="Y57" s="33"/>
      <c r="Z57" s="38"/>
      <c r="AA57" s="39"/>
      <c r="AB57" s="33"/>
      <c r="AC57" s="33"/>
      <c r="AD57" s="33"/>
    </row>
    <row r="58" spans="1:30" ht="15.75" customHeight="1" x14ac:dyDescent="0.25">
      <c r="A58" s="32"/>
      <c r="B58" s="33"/>
      <c r="C58" s="33"/>
      <c r="D58" s="33"/>
      <c r="E58" s="40"/>
      <c r="F58" s="40"/>
      <c r="G58" s="41"/>
      <c r="H58" s="33"/>
      <c r="I58" s="33"/>
      <c r="J58" s="33"/>
      <c r="K58" s="33"/>
      <c r="L58" s="33"/>
      <c r="M58" s="34"/>
      <c r="N58" s="33"/>
      <c r="O58" s="35"/>
      <c r="P58" s="33"/>
      <c r="Q58" s="36"/>
      <c r="R58" s="36"/>
      <c r="S58" s="33"/>
      <c r="T58" s="33"/>
      <c r="U58" s="37"/>
      <c r="V58" s="36"/>
      <c r="W58" s="33"/>
      <c r="X58" s="33"/>
      <c r="Y58" s="33"/>
      <c r="Z58" s="38"/>
      <c r="AA58" s="39"/>
      <c r="AB58" s="38"/>
      <c r="AC58" s="33"/>
      <c r="AD58" s="33"/>
    </row>
    <row r="59" spans="1:30" ht="15.75" customHeight="1" x14ac:dyDescent="0.2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4"/>
      <c r="N59" s="33"/>
      <c r="O59" s="35"/>
      <c r="P59" s="33"/>
      <c r="Q59" s="33"/>
      <c r="R59" s="36"/>
      <c r="S59" s="35"/>
      <c r="T59" s="33"/>
      <c r="U59" s="37"/>
      <c r="V59" s="33"/>
      <c r="W59" s="33"/>
      <c r="X59" s="33"/>
      <c r="Y59" s="33"/>
      <c r="Z59" s="38"/>
      <c r="AA59" s="39"/>
      <c r="AB59" s="33"/>
      <c r="AC59" s="33"/>
      <c r="AD59" s="33"/>
    </row>
    <row r="60" spans="1:30" ht="15.75" customHeight="1" x14ac:dyDescent="0.25">
      <c r="A60" s="32"/>
      <c r="B60" s="33"/>
      <c r="C60" s="33"/>
      <c r="D60" s="33"/>
      <c r="E60" s="40"/>
      <c r="F60" s="40"/>
      <c r="G60" s="41"/>
      <c r="H60" s="33"/>
      <c r="I60" s="33"/>
      <c r="J60" s="33"/>
      <c r="K60" s="33"/>
      <c r="L60" s="33"/>
      <c r="M60" s="34"/>
      <c r="N60" s="33"/>
      <c r="O60" s="35"/>
      <c r="P60" s="33"/>
      <c r="Q60" s="36"/>
      <c r="R60" s="36"/>
      <c r="S60" s="35"/>
      <c r="T60" s="35"/>
      <c r="U60" s="37"/>
      <c r="V60" s="36"/>
      <c r="W60" s="33"/>
      <c r="X60" s="33"/>
      <c r="Y60" s="33"/>
      <c r="Z60" s="38"/>
      <c r="AA60" s="39"/>
      <c r="AB60" s="38"/>
      <c r="AC60" s="33"/>
      <c r="AD60" s="33"/>
    </row>
    <row r="61" spans="1:30" ht="15.75" customHeight="1" x14ac:dyDescent="0.2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4"/>
      <c r="N61" s="33"/>
      <c r="O61" s="35"/>
      <c r="P61" s="33"/>
      <c r="Q61" s="33"/>
      <c r="R61" s="36"/>
      <c r="S61" s="35"/>
      <c r="T61" s="33"/>
      <c r="U61" s="37"/>
      <c r="V61" s="33"/>
      <c r="W61" s="33"/>
      <c r="X61" s="33"/>
      <c r="Y61" s="33"/>
      <c r="Z61" s="38"/>
      <c r="AA61" s="39"/>
      <c r="AB61" s="33"/>
      <c r="AC61" s="33"/>
      <c r="AD61" s="33"/>
    </row>
    <row r="62" spans="1:30" ht="15.75" customHeight="1" x14ac:dyDescent="0.25">
      <c r="A62" s="32"/>
      <c r="B62" s="33"/>
      <c r="C62" s="33"/>
      <c r="D62" s="33"/>
      <c r="E62" s="40"/>
      <c r="F62" s="40"/>
      <c r="G62" s="41"/>
      <c r="H62" s="33"/>
      <c r="I62" s="33"/>
      <c r="J62" s="33"/>
      <c r="K62" s="33"/>
      <c r="L62" s="33"/>
      <c r="M62" s="34"/>
      <c r="N62" s="33"/>
      <c r="O62" s="35"/>
      <c r="P62" s="33"/>
      <c r="Q62" s="36"/>
      <c r="R62" s="36"/>
      <c r="S62" s="35"/>
      <c r="T62" s="35"/>
      <c r="U62" s="37"/>
      <c r="V62" s="36"/>
      <c r="W62" s="33"/>
      <c r="X62" s="33"/>
      <c r="Y62" s="33"/>
      <c r="Z62" s="38"/>
      <c r="AA62" s="39"/>
      <c r="AB62" s="38"/>
      <c r="AC62" s="33"/>
      <c r="AD62" s="33"/>
    </row>
    <row r="63" spans="1:30" ht="15.75" customHeight="1" x14ac:dyDescent="0.2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4"/>
      <c r="N63" s="33"/>
      <c r="O63" s="35"/>
      <c r="P63" s="33"/>
      <c r="Q63" s="33"/>
      <c r="R63" s="36"/>
      <c r="S63" s="35"/>
      <c r="T63" s="33"/>
      <c r="U63" s="37"/>
      <c r="V63" s="33"/>
      <c r="W63" s="33"/>
      <c r="X63" s="33"/>
      <c r="Y63" s="33"/>
      <c r="Z63" s="38"/>
      <c r="AA63" s="39"/>
      <c r="AB63" s="33"/>
      <c r="AC63" s="33"/>
      <c r="AD63" s="33"/>
    </row>
    <row r="64" spans="1:30" ht="15.75" customHeight="1" x14ac:dyDescent="0.25">
      <c r="A64" s="32"/>
      <c r="B64" s="33"/>
      <c r="C64" s="33"/>
      <c r="D64" s="33"/>
      <c r="E64" s="40"/>
      <c r="F64" s="40"/>
      <c r="G64" s="41"/>
      <c r="H64" s="33"/>
      <c r="I64" s="33"/>
      <c r="J64" s="33"/>
      <c r="K64" s="33"/>
      <c r="L64" s="33"/>
      <c r="M64" s="34"/>
      <c r="N64" s="33"/>
      <c r="O64" s="35"/>
      <c r="P64" s="33"/>
      <c r="Q64" s="36"/>
      <c r="R64" s="36"/>
      <c r="S64" s="35"/>
      <c r="T64" s="35"/>
      <c r="U64" s="37"/>
      <c r="V64" s="36"/>
      <c r="W64" s="33"/>
      <c r="X64" s="33"/>
      <c r="Y64" s="33"/>
      <c r="Z64" s="38"/>
      <c r="AA64" s="39"/>
      <c r="AB64" s="38"/>
      <c r="AC64" s="33"/>
      <c r="AD64" s="33"/>
    </row>
    <row r="65" spans="1:30" ht="15.7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37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33"/>
      <c r="E66" s="40"/>
      <c r="F66" s="40"/>
      <c r="G66" s="41"/>
      <c r="H66" s="33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33"/>
      <c r="E68" s="40"/>
      <c r="F68" s="40"/>
      <c r="G68" s="41"/>
      <c r="H68" s="33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33"/>
      <c r="E70" s="40"/>
      <c r="F70" s="40"/>
      <c r="G70" s="41"/>
      <c r="H70" s="33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33"/>
      <c r="E72" s="40"/>
      <c r="F72" s="40"/>
      <c r="G72" s="41"/>
      <c r="H72" s="33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H34" sqref="H34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43987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102</v>
      </c>
      <c r="R2" s="14" t="s">
        <v>54</v>
      </c>
      <c r="S2" s="13">
        <v>0.24822999999999998</v>
      </c>
      <c r="T2" s="13" t="s">
        <v>54</v>
      </c>
      <c r="U2" s="11">
        <v>0.26683999999999997</v>
      </c>
      <c r="V2" s="14" t="s">
        <v>54</v>
      </c>
      <c r="W2" s="11" t="s">
        <v>54</v>
      </c>
      <c r="X2" s="11" t="s">
        <v>54</v>
      </c>
      <c r="Y2" s="11" t="s">
        <v>54</v>
      </c>
      <c r="Z2" s="16">
        <v>98.03</v>
      </c>
      <c r="AA2" s="17">
        <f t="shared" ref="AA2:AA30" si="0">Q2</f>
        <v>102</v>
      </c>
      <c r="AB2" s="16">
        <v>0</v>
      </c>
      <c r="AC2" s="16">
        <v>0</v>
      </c>
      <c r="AD2" s="16">
        <v>0</v>
      </c>
    </row>
    <row r="3" spans="1:30" x14ac:dyDescent="0.25">
      <c r="A3" s="18">
        <v>43958</v>
      </c>
      <c r="B3" s="19">
        <v>2020</v>
      </c>
      <c r="C3" s="19">
        <v>5</v>
      </c>
      <c r="D3" s="19">
        <v>31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131</v>
      </c>
      <c r="R3" s="22" t="s">
        <v>54</v>
      </c>
      <c r="S3" s="21">
        <v>0.24822999999999998</v>
      </c>
      <c r="T3" s="19" t="s">
        <v>54</v>
      </c>
      <c r="U3" s="19">
        <v>0.26683999999999997</v>
      </c>
      <c r="V3" s="19" t="s">
        <v>54</v>
      </c>
      <c r="W3" s="19" t="s">
        <v>54</v>
      </c>
      <c r="X3" s="19" t="s">
        <v>54</v>
      </c>
      <c r="Y3" s="19" t="s">
        <v>54</v>
      </c>
      <c r="Z3" s="23">
        <v>123.73</v>
      </c>
      <c r="AA3" s="24">
        <f t="shared" si="0"/>
        <v>131</v>
      </c>
      <c r="AB3" s="23">
        <v>0</v>
      </c>
      <c r="AC3" s="23">
        <v>0</v>
      </c>
      <c r="AD3" s="23">
        <v>0</v>
      </c>
    </row>
    <row r="4" spans="1:30" x14ac:dyDescent="0.25">
      <c r="A4" s="10">
        <v>43927</v>
      </c>
      <c r="B4" s="11">
        <v>2020</v>
      </c>
      <c r="C4" s="11">
        <v>4</v>
      </c>
      <c r="D4" s="11">
        <v>31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193</v>
      </c>
      <c r="R4" s="14" t="s">
        <v>54</v>
      </c>
      <c r="S4" s="13">
        <v>0.24822999999999998</v>
      </c>
      <c r="T4" s="13" t="s">
        <v>54</v>
      </c>
      <c r="U4" s="11">
        <v>0.26683999999999997</v>
      </c>
      <c r="V4" s="14" t="s">
        <v>54</v>
      </c>
      <c r="W4" s="11" t="s">
        <v>54</v>
      </c>
      <c r="X4" s="11" t="s">
        <v>54</v>
      </c>
      <c r="Y4" s="11" t="s">
        <v>54</v>
      </c>
      <c r="Z4" s="16">
        <v>178.38</v>
      </c>
      <c r="AA4" s="17">
        <f t="shared" si="0"/>
        <v>193</v>
      </c>
      <c r="AB4" s="16">
        <v>0</v>
      </c>
      <c r="AC4" s="16">
        <v>0</v>
      </c>
      <c r="AD4" s="16">
        <v>0</v>
      </c>
    </row>
    <row r="5" spans="1:30" x14ac:dyDescent="0.25">
      <c r="A5" s="18">
        <v>43896</v>
      </c>
      <c r="B5" s="19">
        <v>2020</v>
      </c>
      <c r="C5" s="19">
        <v>3</v>
      </c>
      <c r="D5" s="19">
        <v>29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193</v>
      </c>
      <c r="R5" s="22" t="s">
        <v>54</v>
      </c>
      <c r="S5" s="21">
        <v>0.24822999999999998</v>
      </c>
      <c r="T5" s="19" t="s">
        <v>54</v>
      </c>
      <c r="U5" s="19">
        <v>0.26683999999999997</v>
      </c>
      <c r="V5" s="19" t="s">
        <v>54</v>
      </c>
      <c r="W5" s="19" t="s">
        <v>54</v>
      </c>
      <c r="X5" s="19" t="s">
        <v>54</v>
      </c>
      <c r="Y5" s="19" t="s">
        <v>54</v>
      </c>
      <c r="Z5" s="23">
        <v>168.78</v>
      </c>
      <c r="AA5" s="24">
        <f t="shared" si="0"/>
        <v>193</v>
      </c>
      <c r="AB5" s="23">
        <v>0</v>
      </c>
      <c r="AC5" s="23">
        <v>0</v>
      </c>
      <c r="AD5" s="23">
        <v>0</v>
      </c>
    </row>
    <row r="6" spans="1:30" x14ac:dyDescent="0.25">
      <c r="A6" s="10">
        <v>43867</v>
      </c>
      <c r="B6" s="11">
        <v>2020</v>
      </c>
      <c r="C6" s="11">
        <v>2</v>
      </c>
      <c r="D6" s="11">
        <v>30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263</v>
      </c>
      <c r="R6" s="14" t="s">
        <v>54</v>
      </c>
      <c r="S6" s="13">
        <v>0.24822999999999998</v>
      </c>
      <c r="T6" s="13" t="s">
        <v>54</v>
      </c>
      <c r="U6" s="60">
        <v>0.26683999999999997</v>
      </c>
      <c r="V6" s="14" t="s">
        <v>54</v>
      </c>
      <c r="W6" s="11" t="s">
        <v>54</v>
      </c>
      <c r="X6" s="11" t="s">
        <v>54</v>
      </c>
      <c r="Y6" s="11" t="s">
        <v>54</v>
      </c>
      <c r="Z6" s="16">
        <v>220.23</v>
      </c>
      <c r="AA6" s="17">
        <f t="shared" si="0"/>
        <v>263</v>
      </c>
      <c r="AB6" s="16">
        <v>4.4000000000000004</v>
      </c>
      <c r="AC6" s="16">
        <v>0</v>
      </c>
      <c r="AD6" s="16">
        <v>0</v>
      </c>
    </row>
    <row r="7" spans="1:30" x14ac:dyDescent="0.25">
      <c r="A7" s="18">
        <v>43837</v>
      </c>
      <c r="B7" s="19">
        <v>2020</v>
      </c>
      <c r="C7" s="19">
        <v>1</v>
      </c>
      <c r="D7" s="19">
        <v>32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289</v>
      </c>
      <c r="R7" s="22" t="s">
        <v>54</v>
      </c>
      <c r="S7" s="21">
        <v>0.24822999999999998</v>
      </c>
      <c r="T7" s="19" t="s">
        <v>54</v>
      </c>
      <c r="U7" s="19">
        <v>0.26683999999999997</v>
      </c>
      <c r="V7" s="19" t="s">
        <v>54</v>
      </c>
      <c r="W7" s="19" t="s">
        <v>54</v>
      </c>
      <c r="X7" s="19" t="s">
        <v>54</v>
      </c>
      <c r="Y7" s="19" t="s">
        <v>54</v>
      </c>
      <c r="Z7" s="23">
        <v>259.62</v>
      </c>
      <c r="AA7" s="24">
        <f t="shared" si="0"/>
        <v>289</v>
      </c>
      <c r="AB7" s="23">
        <v>6.03</v>
      </c>
      <c r="AC7" s="23">
        <v>0</v>
      </c>
      <c r="AD7" s="23">
        <v>0</v>
      </c>
    </row>
    <row r="8" spans="1:30" x14ac:dyDescent="0.25">
      <c r="A8" s="10">
        <v>43805</v>
      </c>
      <c r="B8" s="11">
        <v>2019</v>
      </c>
      <c r="C8" s="11">
        <v>12</v>
      </c>
      <c r="D8" s="11">
        <v>29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268</v>
      </c>
      <c r="R8" s="14" t="s">
        <v>54</v>
      </c>
      <c r="S8" s="13">
        <v>0.24822999999999998</v>
      </c>
      <c r="T8" s="13" t="s">
        <v>54</v>
      </c>
      <c r="U8" s="11">
        <v>0.26683999999999997</v>
      </c>
      <c r="V8" s="14" t="s">
        <v>54</v>
      </c>
      <c r="W8" s="11" t="s">
        <v>54</v>
      </c>
      <c r="X8" s="11" t="s">
        <v>54</v>
      </c>
      <c r="Y8" s="11" t="s">
        <v>54</v>
      </c>
      <c r="Z8" s="16">
        <v>252.95</v>
      </c>
      <c r="AA8" s="17">
        <f t="shared" si="0"/>
        <v>268</v>
      </c>
      <c r="AB8" s="16">
        <v>1.1100000000000001</v>
      </c>
      <c r="AC8" s="16">
        <v>13.23</v>
      </c>
      <c r="AD8" s="16">
        <v>0</v>
      </c>
    </row>
    <row r="9" spans="1:30" x14ac:dyDescent="0.25">
      <c r="A9" s="18">
        <v>43776</v>
      </c>
      <c r="B9" s="19">
        <v>2019</v>
      </c>
      <c r="C9" s="19">
        <v>11</v>
      </c>
      <c r="D9" s="19">
        <v>30</v>
      </c>
      <c r="E9" s="30">
        <v>4.091E-3</v>
      </c>
      <c r="F9" s="30">
        <v>1.9125E-2</v>
      </c>
      <c r="G9" s="68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185</v>
      </c>
      <c r="R9" s="22" t="s">
        <v>54</v>
      </c>
      <c r="S9" s="21">
        <v>0.24822999999999998</v>
      </c>
      <c r="T9" s="19" t="s">
        <v>54</v>
      </c>
      <c r="U9" s="19">
        <v>0.26683999999999997</v>
      </c>
      <c r="V9" s="19" t="s">
        <v>54</v>
      </c>
      <c r="W9" s="19" t="s">
        <v>54</v>
      </c>
      <c r="X9" s="19" t="s">
        <v>54</v>
      </c>
      <c r="Y9" s="19" t="s">
        <v>54</v>
      </c>
      <c r="Z9" s="23">
        <v>179.91</v>
      </c>
      <c r="AA9" s="24">
        <f t="shared" si="0"/>
        <v>185</v>
      </c>
      <c r="AB9" s="23">
        <v>3.13</v>
      </c>
      <c r="AC9" s="23">
        <v>2.64</v>
      </c>
      <c r="AD9" s="23">
        <v>0</v>
      </c>
    </row>
    <row r="10" spans="1:30" x14ac:dyDescent="0.25">
      <c r="A10" s="10">
        <v>43746</v>
      </c>
      <c r="B10" s="11">
        <v>2019</v>
      </c>
      <c r="C10" s="11">
        <v>10</v>
      </c>
      <c r="D10" s="11">
        <v>32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206</v>
      </c>
      <c r="R10" s="14" t="s">
        <v>54</v>
      </c>
      <c r="S10" s="43">
        <v>0.23106000000000002</v>
      </c>
      <c r="T10" s="13" t="s">
        <v>54</v>
      </c>
      <c r="U10" s="29">
        <v>0.31654000000000004</v>
      </c>
      <c r="V10" s="14" t="s">
        <v>54</v>
      </c>
      <c r="W10" s="11" t="s">
        <v>54</v>
      </c>
      <c r="X10" s="11" t="s">
        <v>54</v>
      </c>
      <c r="Y10" s="11" t="s">
        <v>54</v>
      </c>
      <c r="Z10" s="16">
        <v>205.67</v>
      </c>
      <c r="AA10" s="17">
        <f t="shared" si="0"/>
        <v>206</v>
      </c>
      <c r="AB10" s="16">
        <v>1.18</v>
      </c>
      <c r="AC10" s="16">
        <v>9.4700000000000006</v>
      </c>
      <c r="AD10" s="16">
        <v>0</v>
      </c>
    </row>
    <row r="11" spans="1:30" x14ac:dyDescent="0.25">
      <c r="A11" s="18">
        <v>43714</v>
      </c>
      <c r="B11" s="19">
        <v>2019</v>
      </c>
      <c r="C11" s="19">
        <v>9</v>
      </c>
      <c r="D11" s="19">
        <v>30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119</v>
      </c>
      <c r="R11" s="22" t="s">
        <v>54</v>
      </c>
      <c r="S11" s="44">
        <v>0.23106000000000002</v>
      </c>
      <c r="T11" s="19" t="s">
        <v>54</v>
      </c>
      <c r="U11" s="28">
        <v>0.31654000000000004</v>
      </c>
      <c r="V11" s="19" t="s">
        <v>54</v>
      </c>
      <c r="W11" s="19" t="s">
        <v>54</v>
      </c>
      <c r="X11" s="19" t="s">
        <v>54</v>
      </c>
      <c r="Y11" s="19" t="s">
        <v>54</v>
      </c>
      <c r="Z11" s="23">
        <v>129.12</v>
      </c>
      <c r="AA11" s="24">
        <f t="shared" si="0"/>
        <v>119</v>
      </c>
      <c r="AB11" s="23">
        <v>0</v>
      </c>
      <c r="AC11" s="23">
        <v>7.13</v>
      </c>
      <c r="AD11" s="23">
        <v>0</v>
      </c>
    </row>
    <row r="12" spans="1:30" x14ac:dyDescent="0.25">
      <c r="A12" s="10">
        <v>43684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135</v>
      </c>
      <c r="R12" s="14" t="s">
        <v>54</v>
      </c>
      <c r="S12" s="43">
        <v>0.23106000000000002</v>
      </c>
      <c r="T12" s="13" t="s">
        <v>54</v>
      </c>
      <c r="U12" s="29">
        <v>0.31654000000000004</v>
      </c>
      <c r="V12" s="14" t="s">
        <v>54</v>
      </c>
      <c r="W12" s="11" t="s">
        <v>54</v>
      </c>
      <c r="X12" s="11" t="s">
        <v>54</v>
      </c>
      <c r="Y12" s="11" t="s">
        <v>54</v>
      </c>
      <c r="Z12" s="16">
        <v>139.06</v>
      </c>
      <c r="AA12" s="17">
        <f t="shared" si="0"/>
        <v>135</v>
      </c>
      <c r="AB12" s="16">
        <v>2.31</v>
      </c>
      <c r="AC12" s="16">
        <v>1.88</v>
      </c>
      <c r="AD12" s="16">
        <v>0</v>
      </c>
    </row>
    <row r="13" spans="1:30" x14ac:dyDescent="0.25">
      <c r="A13" s="18">
        <v>43654</v>
      </c>
      <c r="B13" s="19">
        <v>2019</v>
      </c>
      <c r="C13" s="19">
        <v>7</v>
      </c>
      <c r="D13" s="19">
        <v>32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155</v>
      </c>
      <c r="R13" s="22" t="s">
        <v>54</v>
      </c>
      <c r="S13" s="44">
        <v>0.23106000000000002</v>
      </c>
      <c r="T13" s="19" t="s">
        <v>54</v>
      </c>
      <c r="U13" s="28">
        <v>0.31654000000000004</v>
      </c>
      <c r="V13" s="19" t="s">
        <v>54</v>
      </c>
      <c r="W13" s="19" t="s">
        <v>54</v>
      </c>
      <c r="X13" s="19" t="s">
        <v>54</v>
      </c>
      <c r="Y13" s="19" t="s">
        <v>54</v>
      </c>
      <c r="Z13" s="23">
        <v>151.02000000000001</v>
      </c>
      <c r="AA13" s="24">
        <f t="shared" si="0"/>
        <v>155</v>
      </c>
      <c r="AB13" s="23">
        <v>0.88</v>
      </c>
      <c r="AC13" s="23">
        <v>0</v>
      </c>
      <c r="AD13" s="23">
        <v>0</v>
      </c>
    </row>
    <row r="14" spans="1:30" x14ac:dyDescent="0.25">
      <c r="A14" s="10">
        <v>43622</v>
      </c>
      <c r="B14" s="11">
        <v>2019</v>
      </c>
      <c r="C14" s="11">
        <v>6</v>
      </c>
      <c r="D14" s="11">
        <v>29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155</v>
      </c>
      <c r="R14" s="14" t="s">
        <v>54</v>
      </c>
      <c r="S14" s="43">
        <v>0.23106000000000002</v>
      </c>
      <c r="T14" s="13" t="s">
        <v>54</v>
      </c>
      <c r="U14" s="60">
        <v>0.31654000000000004</v>
      </c>
      <c r="V14" s="14" t="s">
        <v>54</v>
      </c>
      <c r="W14" s="11" t="s">
        <v>54</v>
      </c>
      <c r="X14" s="11" t="s">
        <v>54</v>
      </c>
      <c r="Y14" s="11" t="s">
        <v>54</v>
      </c>
      <c r="Z14" s="16">
        <v>149.96</v>
      </c>
      <c r="AA14" s="17">
        <f t="shared" si="0"/>
        <v>155</v>
      </c>
      <c r="AB14" s="16">
        <v>1.84</v>
      </c>
      <c r="AC14" s="16">
        <v>0</v>
      </c>
      <c r="AD14" s="16">
        <v>0</v>
      </c>
    </row>
    <row r="15" spans="1:30" x14ac:dyDescent="0.25">
      <c r="A15" s="18">
        <v>43593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137</v>
      </c>
      <c r="R15" s="22" t="s">
        <v>54</v>
      </c>
      <c r="S15" s="44">
        <v>0.23106000000000002</v>
      </c>
      <c r="T15" s="19" t="s">
        <v>54</v>
      </c>
      <c r="U15" s="28">
        <v>0.31654000000000004</v>
      </c>
      <c r="V15" s="19" t="s">
        <v>54</v>
      </c>
      <c r="W15" s="19" t="s">
        <v>54</v>
      </c>
      <c r="X15" s="19" t="s">
        <v>54</v>
      </c>
      <c r="Y15" s="19" t="s">
        <v>54</v>
      </c>
      <c r="Z15" s="23">
        <v>136.62</v>
      </c>
      <c r="AA15" s="24">
        <f t="shared" si="0"/>
        <v>137</v>
      </c>
      <c r="AB15" s="23">
        <v>0.54</v>
      </c>
      <c r="AC15" s="23">
        <v>0</v>
      </c>
      <c r="AD15" s="23">
        <v>0</v>
      </c>
    </row>
    <row r="16" spans="1:30" x14ac:dyDescent="0.25">
      <c r="A16" s="10">
        <v>43563</v>
      </c>
      <c r="B16" s="11">
        <v>2019</v>
      </c>
      <c r="C16" s="11">
        <v>4</v>
      </c>
      <c r="D16" s="11">
        <v>30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138</v>
      </c>
      <c r="R16" s="14" t="s">
        <v>54</v>
      </c>
      <c r="S16" s="43">
        <v>0.23106000000000002</v>
      </c>
      <c r="T16" s="13" t="s">
        <v>54</v>
      </c>
      <c r="U16" s="29">
        <v>0.31654000000000004</v>
      </c>
      <c r="V16" s="14" t="s">
        <v>54</v>
      </c>
      <c r="W16" s="11" t="s">
        <v>54</v>
      </c>
      <c r="X16" s="11" t="s">
        <v>54</v>
      </c>
      <c r="Y16" s="11" t="s">
        <v>54</v>
      </c>
      <c r="Z16" s="16">
        <v>137.12</v>
      </c>
      <c r="AA16" s="17">
        <f t="shared" si="0"/>
        <v>138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43533</v>
      </c>
      <c r="B17" s="19">
        <v>2019</v>
      </c>
      <c r="C17" s="19">
        <v>3</v>
      </c>
      <c r="D17" s="19">
        <v>30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222</v>
      </c>
      <c r="R17" s="22" t="s">
        <v>54</v>
      </c>
      <c r="S17" s="44">
        <v>0.23106000000000002</v>
      </c>
      <c r="T17" s="19" t="s">
        <v>54</v>
      </c>
      <c r="U17" s="28">
        <v>0.31654000000000004</v>
      </c>
      <c r="V17" s="19" t="s">
        <v>54</v>
      </c>
      <c r="W17" s="19" t="s">
        <v>54</v>
      </c>
      <c r="X17" s="19" t="s">
        <v>54</v>
      </c>
      <c r="Y17" s="19" t="s">
        <v>54</v>
      </c>
      <c r="Z17" s="23">
        <v>211.49</v>
      </c>
      <c r="AA17" s="24">
        <f t="shared" si="0"/>
        <v>222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43503</v>
      </c>
      <c r="B18" s="11">
        <v>2019</v>
      </c>
      <c r="C18" s="11">
        <v>2</v>
      </c>
      <c r="D18" s="11">
        <v>30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213</v>
      </c>
      <c r="R18" s="14" t="s">
        <v>54</v>
      </c>
      <c r="S18" s="43">
        <v>0.23106000000000002</v>
      </c>
      <c r="T18" s="13" t="s">
        <v>54</v>
      </c>
      <c r="U18" s="29">
        <v>0.31654000000000004</v>
      </c>
      <c r="V18" s="14" t="s">
        <v>54</v>
      </c>
      <c r="W18" s="11" t="s">
        <v>54</v>
      </c>
      <c r="X18" s="11" t="s">
        <v>54</v>
      </c>
      <c r="Y18" s="11" t="s">
        <v>54</v>
      </c>
      <c r="Z18" s="16">
        <v>182.97</v>
      </c>
      <c r="AA18" s="17">
        <f t="shared" si="0"/>
        <v>213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43473</v>
      </c>
      <c r="B19" s="19">
        <v>2019</v>
      </c>
      <c r="C19" s="19">
        <v>1</v>
      </c>
      <c r="D19" s="19">
        <v>33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174</v>
      </c>
      <c r="R19" s="22" t="s">
        <v>54</v>
      </c>
      <c r="S19" s="44">
        <v>0.23106000000000002</v>
      </c>
      <c r="T19" s="19" t="s">
        <v>54</v>
      </c>
      <c r="U19" s="28">
        <v>0.31654000000000004</v>
      </c>
      <c r="V19" s="19" t="s">
        <v>54</v>
      </c>
      <c r="W19" s="19" t="s">
        <v>54</v>
      </c>
      <c r="X19" s="19" t="s">
        <v>54</v>
      </c>
      <c r="Y19" s="19" t="s">
        <v>54</v>
      </c>
      <c r="Z19" s="23">
        <v>166.94</v>
      </c>
      <c r="AA19" s="24">
        <f t="shared" si="0"/>
        <v>174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43440</v>
      </c>
      <c r="B20" s="11">
        <v>2018</v>
      </c>
      <c r="C20" s="11">
        <v>12</v>
      </c>
      <c r="D20" s="11">
        <v>29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323</v>
      </c>
      <c r="R20" s="14" t="s">
        <v>54</v>
      </c>
      <c r="S20" s="43">
        <v>0.23106000000000002</v>
      </c>
      <c r="T20" s="13" t="s">
        <v>54</v>
      </c>
      <c r="U20" s="29">
        <v>0.31654000000000004</v>
      </c>
      <c r="V20" s="14" t="s">
        <v>54</v>
      </c>
      <c r="W20" s="11" t="s">
        <v>54</v>
      </c>
      <c r="X20" s="11" t="s">
        <v>54</v>
      </c>
      <c r="Y20" s="11" t="s">
        <v>54</v>
      </c>
      <c r="Z20" s="16">
        <v>275.04000000000002</v>
      </c>
      <c r="AA20" s="17">
        <f t="shared" si="0"/>
        <v>323</v>
      </c>
      <c r="AB20" s="16">
        <v>3.8</v>
      </c>
      <c r="AC20" s="16">
        <v>0</v>
      </c>
      <c r="AD20" s="16">
        <v>0</v>
      </c>
    </row>
    <row r="21" spans="1:30" ht="15.75" customHeight="1" x14ac:dyDescent="0.25">
      <c r="A21" s="18">
        <v>43411</v>
      </c>
      <c r="B21" s="19">
        <v>2018</v>
      </c>
      <c r="C21" s="19">
        <v>11</v>
      </c>
      <c r="D21" s="19">
        <v>30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238</v>
      </c>
      <c r="R21" s="22" t="s">
        <v>54</v>
      </c>
      <c r="S21" s="44">
        <v>0.23106000000000002</v>
      </c>
      <c r="T21" s="19" t="s">
        <v>54</v>
      </c>
      <c r="U21" s="28">
        <v>0.31654000000000004</v>
      </c>
      <c r="V21" s="19" t="s">
        <v>54</v>
      </c>
      <c r="W21" s="19" t="s">
        <v>54</v>
      </c>
      <c r="X21" s="19" t="s">
        <v>54</v>
      </c>
      <c r="Y21" s="19" t="s">
        <v>54</v>
      </c>
      <c r="Z21" s="23">
        <v>206.99</v>
      </c>
      <c r="AA21" s="24">
        <f t="shared" si="0"/>
        <v>238</v>
      </c>
      <c r="AB21" s="23">
        <v>0.84</v>
      </c>
      <c r="AC21" s="23">
        <v>0</v>
      </c>
      <c r="AD21" s="23">
        <v>13.86</v>
      </c>
    </row>
    <row r="22" spans="1:30" ht="15.75" customHeight="1" x14ac:dyDescent="0.25">
      <c r="A22" s="10">
        <v>43382</v>
      </c>
      <c r="B22" s="11">
        <v>2018</v>
      </c>
      <c r="C22" s="11">
        <v>10</v>
      </c>
      <c r="D22" s="11">
        <v>32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256</v>
      </c>
      <c r="R22" s="14" t="s">
        <v>54</v>
      </c>
      <c r="S22" s="43">
        <v>0.23296</v>
      </c>
      <c r="T22" s="13" t="s">
        <v>54</v>
      </c>
      <c r="U22" s="29">
        <v>0.27245999999999998</v>
      </c>
      <c r="V22" s="14" t="s">
        <v>54</v>
      </c>
      <c r="W22" s="11" t="s">
        <v>54</v>
      </c>
      <c r="X22" s="11" t="s">
        <v>54</v>
      </c>
      <c r="Y22" s="11" t="s">
        <v>54</v>
      </c>
      <c r="Z22" s="16">
        <v>238.48</v>
      </c>
      <c r="AA22" s="17">
        <f t="shared" si="0"/>
        <v>256</v>
      </c>
      <c r="AB22" s="16">
        <v>0</v>
      </c>
      <c r="AC22" s="16">
        <v>0</v>
      </c>
      <c r="AD22" s="16">
        <v>19.43</v>
      </c>
    </row>
    <row r="23" spans="1:30" ht="15.75" customHeight="1" x14ac:dyDescent="0.25">
      <c r="A23" s="18">
        <v>43349</v>
      </c>
      <c r="B23" s="19">
        <v>2018</v>
      </c>
      <c r="C23" s="19">
        <v>9</v>
      </c>
      <c r="D23" s="19">
        <v>30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257</v>
      </c>
      <c r="R23" s="22" t="s">
        <v>54</v>
      </c>
      <c r="S23" s="44">
        <v>0.23296</v>
      </c>
      <c r="T23" s="19" t="s">
        <v>54</v>
      </c>
      <c r="U23" s="28">
        <v>0.27245999999999998</v>
      </c>
      <c r="V23" s="19" t="s">
        <v>54</v>
      </c>
      <c r="W23" s="19" t="s">
        <v>54</v>
      </c>
      <c r="X23" s="19" t="s">
        <v>54</v>
      </c>
      <c r="Y23" s="19" t="s">
        <v>54</v>
      </c>
      <c r="Z23" s="23">
        <v>242.29</v>
      </c>
      <c r="AA23" s="24">
        <f t="shared" si="0"/>
        <v>257</v>
      </c>
      <c r="AB23" s="23">
        <v>0</v>
      </c>
      <c r="AC23" s="23">
        <v>0</v>
      </c>
      <c r="AD23" s="23">
        <v>19.87</v>
      </c>
    </row>
    <row r="24" spans="1:30" ht="15.75" customHeight="1" x14ac:dyDescent="0.25">
      <c r="A24" s="10">
        <v>43319</v>
      </c>
      <c r="B24" s="11">
        <v>2018</v>
      </c>
      <c r="C24" s="11">
        <v>8</v>
      </c>
      <c r="D24" s="11">
        <v>32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266</v>
      </c>
      <c r="R24" s="14" t="s">
        <v>54</v>
      </c>
      <c r="S24" s="43">
        <v>0.23296</v>
      </c>
      <c r="T24" s="13" t="s">
        <v>54</v>
      </c>
      <c r="U24" s="29">
        <v>0.27245999999999998</v>
      </c>
      <c r="V24" s="14" t="s">
        <v>54</v>
      </c>
      <c r="W24" s="11" t="s">
        <v>54</v>
      </c>
      <c r="X24" s="11" t="s">
        <v>54</v>
      </c>
      <c r="Y24" s="11" t="s">
        <v>54</v>
      </c>
      <c r="Z24" s="16">
        <v>242.76</v>
      </c>
      <c r="AA24" s="17">
        <f t="shared" si="0"/>
        <v>266</v>
      </c>
      <c r="AB24" s="16">
        <v>0</v>
      </c>
      <c r="AC24" s="16">
        <v>0</v>
      </c>
      <c r="AD24" s="16">
        <v>19.82</v>
      </c>
    </row>
    <row r="25" spans="1:30" ht="15.75" customHeight="1" x14ac:dyDescent="0.25">
      <c r="A25" s="18">
        <v>43290</v>
      </c>
      <c r="B25" s="19">
        <v>2018</v>
      </c>
      <c r="C25" s="19">
        <v>7</v>
      </c>
      <c r="D25" s="19">
        <v>29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218</v>
      </c>
      <c r="R25" s="22" t="s">
        <v>54</v>
      </c>
      <c r="S25" s="44">
        <v>0.23296</v>
      </c>
      <c r="T25" s="19" t="s">
        <v>54</v>
      </c>
      <c r="U25" s="28">
        <v>0.27245999999999998</v>
      </c>
      <c r="V25" s="19" t="s">
        <v>54</v>
      </c>
      <c r="W25" s="19" t="s">
        <v>54</v>
      </c>
      <c r="X25" s="19" t="s">
        <v>54</v>
      </c>
      <c r="Y25" s="19" t="s">
        <v>54</v>
      </c>
      <c r="Z25" s="23">
        <v>207.04</v>
      </c>
      <c r="AA25" s="24">
        <f t="shared" si="0"/>
        <v>218</v>
      </c>
      <c r="AB25" s="23">
        <v>0</v>
      </c>
      <c r="AC25" s="23">
        <v>0</v>
      </c>
      <c r="AD25" s="23">
        <v>16.600000000000001</v>
      </c>
    </row>
    <row r="26" spans="1:30" ht="15.75" customHeight="1" x14ac:dyDescent="0.25">
      <c r="A26" s="10">
        <v>43258</v>
      </c>
      <c r="B26" s="11">
        <v>2018</v>
      </c>
      <c r="C26" s="11">
        <v>6</v>
      </c>
      <c r="D26" s="11">
        <v>30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451</v>
      </c>
      <c r="R26" s="14" t="s">
        <v>54</v>
      </c>
      <c r="S26" s="43">
        <v>0.23296</v>
      </c>
      <c r="T26" s="13" t="s">
        <v>54</v>
      </c>
      <c r="U26" s="29">
        <v>0.27245999999999998</v>
      </c>
      <c r="V26" s="14" t="s">
        <v>54</v>
      </c>
      <c r="W26" s="11" t="s">
        <v>54</v>
      </c>
      <c r="X26" s="11" t="s">
        <v>54</v>
      </c>
      <c r="Y26" s="11" t="s">
        <v>54</v>
      </c>
      <c r="Z26" s="16">
        <v>380.53</v>
      </c>
      <c r="AA26" s="17">
        <f t="shared" si="0"/>
        <v>451</v>
      </c>
      <c r="AB26" s="16">
        <v>5.21</v>
      </c>
      <c r="AC26" s="16">
        <v>0</v>
      </c>
      <c r="AD26" s="16">
        <v>7.96</v>
      </c>
    </row>
    <row r="27" spans="1:30" ht="15.75" customHeight="1" x14ac:dyDescent="0.25">
      <c r="A27" s="18">
        <v>43229</v>
      </c>
      <c r="B27" s="19">
        <v>2018</v>
      </c>
      <c r="C27" s="19">
        <v>5</v>
      </c>
      <c r="D27" s="19">
        <v>32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100</v>
      </c>
      <c r="R27" s="22" t="s">
        <v>54</v>
      </c>
      <c r="S27" s="44">
        <v>0.23296</v>
      </c>
      <c r="T27" s="19" t="s">
        <v>54</v>
      </c>
      <c r="U27" s="61">
        <v>0.27245999999999998</v>
      </c>
      <c r="V27" s="19" t="s">
        <v>54</v>
      </c>
      <c r="W27" s="19" t="s">
        <v>54</v>
      </c>
      <c r="X27" s="19" t="s">
        <v>54</v>
      </c>
      <c r="Y27" s="19" t="s">
        <v>54</v>
      </c>
      <c r="Z27" s="23">
        <v>95.91</v>
      </c>
      <c r="AA27" s="24">
        <f t="shared" si="0"/>
        <v>100</v>
      </c>
      <c r="AB27" s="23">
        <v>0.37</v>
      </c>
      <c r="AC27" s="23">
        <v>0</v>
      </c>
      <c r="AD27" s="23">
        <v>0</v>
      </c>
    </row>
    <row r="28" spans="1:30" ht="15.75" customHeight="1" x14ac:dyDescent="0.25">
      <c r="A28" s="10">
        <v>43199</v>
      </c>
      <c r="B28" s="11">
        <v>2018</v>
      </c>
      <c r="C28" s="11">
        <v>4</v>
      </c>
      <c r="D28" s="11">
        <v>29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100</v>
      </c>
      <c r="R28" s="14" t="s">
        <v>54</v>
      </c>
      <c r="S28" s="43">
        <v>0.23296</v>
      </c>
      <c r="T28" s="13" t="s">
        <v>54</v>
      </c>
      <c r="U28" s="60">
        <v>0.27245999999999998</v>
      </c>
      <c r="V28" s="14" t="s">
        <v>54</v>
      </c>
      <c r="W28" s="11" t="s">
        <v>54</v>
      </c>
      <c r="X28" s="11" t="s">
        <v>54</v>
      </c>
      <c r="Y28" s="11" t="s">
        <v>54</v>
      </c>
      <c r="Z28" s="16">
        <v>96.93</v>
      </c>
      <c r="AA28" s="17">
        <f t="shared" si="0"/>
        <v>100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43167</v>
      </c>
      <c r="B29" s="19">
        <v>2018</v>
      </c>
      <c r="C29" s="19">
        <v>3</v>
      </c>
      <c r="D29" s="19">
        <v>29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100</v>
      </c>
      <c r="R29" s="22" t="s">
        <v>54</v>
      </c>
      <c r="S29" s="44">
        <v>0.23296</v>
      </c>
      <c r="T29" s="19" t="s">
        <v>54</v>
      </c>
      <c r="U29" s="61">
        <v>0.27245999999999998</v>
      </c>
      <c r="V29" s="19" t="s">
        <v>54</v>
      </c>
      <c r="W29" s="19" t="s">
        <v>54</v>
      </c>
      <c r="X29" s="19" t="s">
        <v>54</v>
      </c>
      <c r="Y29" s="19" t="s">
        <v>54</v>
      </c>
      <c r="Z29" s="23">
        <v>95.58</v>
      </c>
      <c r="AA29" s="24">
        <f t="shared" si="0"/>
        <v>100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43138</v>
      </c>
      <c r="B30" s="11">
        <v>2018</v>
      </c>
      <c r="C30" s="11">
        <v>2</v>
      </c>
      <c r="D30" s="11">
        <v>47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100</v>
      </c>
      <c r="R30" s="14" t="s">
        <v>54</v>
      </c>
      <c r="S30" s="29">
        <v>0.23296</v>
      </c>
      <c r="T30" s="11" t="s">
        <v>54</v>
      </c>
      <c r="U30" s="60">
        <v>0.27245999999999998</v>
      </c>
      <c r="V30" s="14" t="s">
        <v>54</v>
      </c>
      <c r="W30" s="11" t="s">
        <v>54</v>
      </c>
      <c r="X30" s="11" t="s">
        <v>54</v>
      </c>
      <c r="Y30" s="11" t="s">
        <v>54</v>
      </c>
      <c r="Z30" s="16">
        <v>97.83</v>
      </c>
      <c r="AA30" s="17">
        <f t="shared" si="0"/>
        <v>100</v>
      </c>
      <c r="AB30" s="16">
        <v>0</v>
      </c>
      <c r="AC30" s="16">
        <v>0.88</v>
      </c>
      <c r="AD30" s="16">
        <v>0</v>
      </c>
    </row>
    <row r="31" spans="1:30" ht="15.75" customHeight="1" x14ac:dyDescent="0.25">
      <c r="A31" s="32"/>
      <c r="B31" s="33"/>
      <c r="C31" s="33"/>
      <c r="D31" s="69"/>
      <c r="E31" s="70"/>
      <c r="F31" s="70"/>
      <c r="G31" s="73"/>
      <c r="H31" s="69"/>
      <c r="I31" s="33"/>
      <c r="J31" s="33"/>
      <c r="K31" s="33"/>
      <c r="L31" s="33"/>
      <c r="M31" s="34"/>
      <c r="N31" s="33"/>
      <c r="O31" s="35"/>
      <c r="P31" s="33"/>
      <c r="Q31" s="33"/>
      <c r="R31" s="36"/>
      <c r="S31" s="45"/>
      <c r="T31" s="33"/>
      <c r="U31" s="46"/>
      <c r="V31" s="33"/>
      <c r="W31" s="33"/>
      <c r="X31" s="33"/>
      <c r="Y31" s="33"/>
      <c r="Z31" s="38"/>
      <c r="AA31" s="39"/>
      <c r="AB31" s="33"/>
      <c r="AC31" s="33"/>
      <c r="AD31" s="33"/>
    </row>
    <row r="32" spans="1:30" ht="15.75" customHeight="1" x14ac:dyDescent="0.25">
      <c r="A32" s="32"/>
      <c r="B32" s="33"/>
      <c r="C32" s="33"/>
      <c r="D32" s="69"/>
      <c r="E32" s="70"/>
      <c r="F32" s="70"/>
      <c r="G32" s="73"/>
      <c r="H32" s="69"/>
      <c r="I32" s="33"/>
      <c r="J32" s="33"/>
      <c r="K32" s="33"/>
      <c r="L32" s="33"/>
      <c r="M32" s="34"/>
      <c r="N32" s="33"/>
      <c r="O32" s="35"/>
      <c r="P32" s="33"/>
      <c r="Q32" s="36"/>
      <c r="R32" s="36"/>
      <c r="S32" s="45"/>
      <c r="T32" s="35"/>
      <c r="U32" s="46"/>
      <c r="V32" s="36"/>
      <c r="W32" s="33"/>
      <c r="X32" s="33"/>
      <c r="Y32" s="33"/>
      <c r="Z32" s="38"/>
      <c r="AA32" s="39"/>
      <c r="AB32" s="38"/>
      <c r="AC32" s="33"/>
      <c r="AD32" s="33"/>
    </row>
    <row r="33" spans="1:30" ht="15.75" customHeight="1" x14ac:dyDescent="0.25">
      <c r="A33" s="32"/>
      <c r="B33" s="33"/>
      <c r="C33" s="33"/>
      <c r="D33" s="69"/>
      <c r="E33" s="70"/>
      <c r="F33" s="70"/>
      <c r="G33" s="73"/>
      <c r="H33" s="69"/>
      <c r="I33" s="33"/>
      <c r="J33" s="33"/>
      <c r="K33" s="33"/>
      <c r="L33" s="33"/>
      <c r="M33" s="34"/>
      <c r="N33" s="33"/>
      <c r="O33" s="35"/>
      <c r="P33" s="33"/>
      <c r="Q33" s="33"/>
      <c r="R33" s="36"/>
      <c r="S33" s="45"/>
      <c r="T33" s="33"/>
      <c r="U33" s="46"/>
      <c r="V33" s="33"/>
      <c r="W33" s="33"/>
      <c r="X33" s="33"/>
      <c r="Y33" s="33"/>
      <c r="Z33" s="38"/>
      <c r="AA33" s="39"/>
      <c r="AB33" s="33"/>
      <c r="AC33" s="33"/>
      <c r="AD33" s="33"/>
    </row>
    <row r="34" spans="1:30" ht="15.75" customHeight="1" x14ac:dyDescent="0.25">
      <c r="A34" s="32"/>
      <c r="B34" s="33"/>
      <c r="C34" s="33"/>
      <c r="D34" s="69"/>
      <c r="E34" s="70"/>
      <c r="F34" s="70"/>
      <c r="G34" s="73"/>
      <c r="H34" s="69"/>
      <c r="I34" s="33"/>
      <c r="J34" s="33"/>
      <c r="K34" s="33"/>
      <c r="L34" s="33"/>
      <c r="M34" s="34"/>
      <c r="N34" s="33"/>
      <c r="O34" s="35"/>
      <c r="P34" s="33"/>
      <c r="Q34" s="36"/>
      <c r="R34" s="36"/>
      <c r="S34" s="45"/>
      <c r="T34" s="35"/>
      <c r="U34" s="46"/>
      <c r="V34" s="36"/>
      <c r="W34" s="33"/>
      <c r="X34" s="33"/>
      <c r="Y34" s="33"/>
      <c r="Z34" s="38"/>
      <c r="AA34" s="39"/>
      <c r="AB34" s="38"/>
      <c r="AC34" s="33"/>
      <c r="AD34" s="33"/>
    </row>
    <row r="35" spans="1:30" ht="15.75" customHeight="1" x14ac:dyDescent="0.25">
      <c r="A35" s="32"/>
      <c r="B35" s="33"/>
      <c r="C35" s="33"/>
      <c r="D35" s="69"/>
      <c r="E35" s="70"/>
      <c r="F35" s="70"/>
      <c r="G35" s="73"/>
      <c r="H35" s="69"/>
      <c r="I35" s="33"/>
      <c r="J35" s="33"/>
      <c r="K35" s="33"/>
      <c r="L35" s="33"/>
      <c r="M35" s="34"/>
      <c r="N35" s="33"/>
      <c r="O35" s="35"/>
      <c r="P35" s="33"/>
      <c r="Q35" s="33"/>
      <c r="R35" s="36"/>
      <c r="S35" s="45"/>
      <c r="T35" s="33"/>
      <c r="U35" s="46"/>
      <c r="V35" s="33"/>
      <c r="W35" s="33"/>
      <c r="X35" s="33"/>
      <c r="Y35" s="33"/>
      <c r="Z35" s="38"/>
      <c r="AA35" s="39"/>
      <c r="AB35" s="33"/>
      <c r="AC35" s="33"/>
      <c r="AD35" s="33"/>
    </row>
    <row r="36" spans="1:30" ht="15.75" customHeight="1" x14ac:dyDescent="0.25">
      <c r="A36" s="32"/>
      <c r="B36" s="33"/>
      <c r="C36" s="33"/>
      <c r="D36" s="69"/>
      <c r="E36" s="70"/>
      <c r="F36" s="70"/>
      <c r="G36" s="73"/>
      <c r="H36" s="69"/>
      <c r="I36" s="33"/>
      <c r="J36" s="33"/>
      <c r="K36" s="33"/>
      <c r="L36" s="33"/>
      <c r="M36" s="34"/>
      <c r="N36" s="33"/>
      <c r="O36" s="35"/>
      <c r="P36" s="33"/>
      <c r="Q36" s="36"/>
      <c r="R36" s="36"/>
      <c r="S36" s="45"/>
      <c r="T36" s="35"/>
      <c r="U36" s="46"/>
      <c r="V36" s="36"/>
      <c r="W36" s="33"/>
      <c r="X36" s="33"/>
      <c r="Y36" s="33"/>
      <c r="Z36" s="38"/>
      <c r="AA36" s="39"/>
      <c r="AB36" s="38"/>
      <c r="AC36" s="33"/>
      <c r="AD36" s="33"/>
    </row>
    <row r="37" spans="1:30" ht="15.75" customHeight="1" x14ac:dyDescent="0.25">
      <c r="A37" s="32"/>
      <c r="B37" s="33"/>
      <c r="C37" s="33"/>
      <c r="D37" s="69"/>
      <c r="E37" s="70"/>
      <c r="F37" s="70"/>
      <c r="G37" s="73"/>
      <c r="H37" s="69"/>
      <c r="I37" s="33"/>
      <c r="J37" s="33"/>
      <c r="K37" s="33"/>
      <c r="L37" s="33"/>
      <c r="M37" s="34"/>
      <c r="N37" s="33"/>
      <c r="O37" s="35"/>
      <c r="P37" s="33"/>
      <c r="Q37" s="33"/>
      <c r="R37" s="36"/>
      <c r="S37" s="45"/>
      <c r="T37" s="33"/>
      <c r="U37" s="46"/>
      <c r="V37" s="33"/>
      <c r="W37" s="33"/>
      <c r="X37" s="33"/>
      <c r="Y37" s="33"/>
      <c r="Z37" s="38"/>
      <c r="AA37" s="39"/>
      <c r="AB37" s="33"/>
      <c r="AC37" s="33"/>
      <c r="AD37" s="33"/>
    </row>
    <row r="38" spans="1:30" ht="15.75" customHeight="1" x14ac:dyDescent="0.25">
      <c r="A38" s="32"/>
      <c r="B38" s="33"/>
      <c r="C38" s="33"/>
      <c r="D38" s="69"/>
      <c r="E38" s="70"/>
      <c r="F38" s="70"/>
      <c r="G38" s="73"/>
      <c r="H38" s="69"/>
      <c r="I38" s="33"/>
      <c r="J38" s="33"/>
      <c r="K38" s="33"/>
      <c r="L38" s="33"/>
      <c r="M38" s="34"/>
      <c r="N38" s="33"/>
      <c r="O38" s="35"/>
      <c r="P38" s="33"/>
      <c r="Q38" s="36"/>
      <c r="R38" s="36"/>
      <c r="S38" s="45"/>
      <c r="T38" s="35"/>
      <c r="U38" s="46"/>
      <c r="V38" s="36"/>
      <c r="W38" s="33"/>
      <c r="X38" s="33"/>
      <c r="Y38" s="33"/>
      <c r="Z38" s="38"/>
      <c r="AA38" s="39"/>
      <c r="AB38" s="38"/>
      <c r="AC38" s="33"/>
      <c r="AD38" s="33"/>
    </row>
    <row r="39" spans="1:30" ht="15.75" customHeight="1" x14ac:dyDescent="0.25">
      <c r="A39" s="32"/>
      <c r="B39" s="33"/>
      <c r="C39" s="33"/>
      <c r="D39" s="69"/>
      <c r="E39" s="70"/>
      <c r="F39" s="70"/>
      <c r="G39" s="73"/>
      <c r="H39" s="69"/>
      <c r="I39" s="33"/>
      <c r="J39" s="33"/>
      <c r="K39" s="33"/>
      <c r="L39" s="33"/>
      <c r="M39" s="34"/>
      <c r="N39" s="33"/>
      <c r="O39" s="35"/>
      <c r="P39" s="33"/>
      <c r="Q39" s="33"/>
      <c r="R39" s="36"/>
      <c r="S39" s="45"/>
      <c r="T39" s="33"/>
      <c r="U39" s="46"/>
      <c r="V39" s="33"/>
      <c r="W39" s="33"/>
      <c r="X39" s="33"/>
      <c r="Y39" s="33"/>
      <c r="Z39" s="38"/>
      <c r="AA39" s="39"/>
      <c r="AB39" s="33"/>
      <c r="AC39" s="33"/>
      <c r="AD39" s="33"/>
    </row>
    <row r="40" spans="1:30" ht="15.75" customHeight="1" x14ac:dyDescent="0.25">
      <c r="A40" s="32"/>
      <c r="B40" s="33"/>
      <c r="C40" s="33"/>
      <c r="D40" s="69"/>
      <c r="E40" s="70"/>
      <c r="F40" s="70"/>
      <c r="G40" s="73"/>
      <c r="H40" s="69"/>
      <c r="I40" s="33"/>
      <c r="J40" s="33"/>
      <c r="K40" s="33"/>
      <c r="L40" s="33"/>
      <c r="M40" s="34"/>
      <c r="N40" s="33"/>
      <c r="O40" s="33"/>
      <c r="P40" s="33"/>
      <c r="Q40" s="33"/>
      <c r="R40" s="33"/>
      <c r="S40" s="46"/>
      <c r="T40" s="33"/>
      <c r="U40" s="46"/>
      <c r="V40" s="33"/>
      <c r="W40" s="33"/>
      <c r="X40" s="33"/>
      <c r="Y40" s="33"/>
      <c r="Z40" s="33"/>
      <c r="AA40" s="33"/>
      <c r="AB40" s="33"/>
      <c r="AC40" s="33"/>
      <c r="AD40" s="33"/>
    </row>
    <row r="41" spans="1:30" ht="15.75" customHeight="1" x14ac:dyDescent="0.25">
      <c r="A41" s="32"/>
      <c r="B41" s="33"/>
      <c r="C41" s="33"/>
      <c r="D41" s="69"/>
      <c r="E41" s="70"/>
      <c r="F41" s="70"/>
      <c r="G41" s="73"/>
      <c r="H41" s="69"/>
      <c r="I41" s="33"/>
      <c r="J41" s="33"/>
      <c r="K41" s="33"/>
      <c r="L41" s="33"/>
      <c r="M41" s="34"/>
      <c r="N41" s="33"/>
      <c r="O41" s="33"/>
      <c r="P41" s="33"/>
      <c r="Q41" s="33"/>
      <c r="R41" s="33"/>
      <c r="S41" s="46"/>
      <c r="T41" s="33"/>
      <c r="U41" s="46"/>
      <c r="V41" s="33"/>
      <c r="W41" s="33"/>
      <c r="X41" s="33"/>
      <c r="Y41" s="33"/>
      <c r="Z41" s="33"/>
      <c r="AA41" s="33"/>
      <c r="AB41" s="33"/>
      <c r="AC41" s="33"/>
      <c r="AD41" s="33"/>
    </row>
    <row r="42" spans="1:30" ht="15.75" customHeight="1" x14ac:dyDescent="0.25">
      <c r="A42" s="32"/>
      <c r="B42" s="33"/>
      <c r="C42" s="33"/>
      <c r="D42" s="69"/>
      <c r="E42" s="70"/>
      <c r="F42" s="70"/>
      <c r="G42" s="73"/>
      <c r="H42" s="69"/>
      <c r="I42" s="33"/>
      <c r="J42" s="33"/>
      <c r="K42" s="33"/>
      <c r="L42" s="33"/>
      <c r="M42" s="34"/>
      <c r="N42" s="33"/>
      <c r="O42" s="33"/>
      <c r="P42" s="33"/>
      <c r="Q42" s="33"/>
      <c r="R42" s="33"/>
      <c r="S42" s="46"/>
      <c r="T42" s="33"/>
      <c r="U42" s="46"/>
      <c r="V42" s="33"/>
      <c r="W42" s="33"/>
      <c r="X42" s="33"/>
      <c r="Y42" s="33"/>
      <c r="Z42" s="33"/>
      <c r="AA42" s="33"/>
      <c r="AB42" s="33"/>
      <c r="AC42" s="33"/>
      <c r="AD42" s="33"/>
    </row>
    <row r="43" spans="1:30" ht="15.75" customHeight="1" x14ac:dyDescent="0.25">
      <c r="A43" s="32"/>
      <c r="B43" s="33"/>
      <c r="C43" s="33"/>
      <c r="D43" s="69"/>
      <c r="E43" s="70"/>
      <c r="F43" s="70"/>
      <c r="G43" s="73"/>
      <c r="H43" s="69"/>
      <c r="I43" s="33"/>
      <c r="J43" s="33"/>
      <c r="K43" s="33"/>
      <c r="L43" s="33"/>
      <c r="M43" s="34"/>
      <c r="N43" s="33"/>
      <c r="O43" s="33"/>
      <c r="P43" s="33"/>
      <c r="Q43" s="33"/>
      <c r="R43" s="33"/>
      <c r="S43" s="46"/>
      <c r="T43" s="33"/>
      <c r="U43" s="46"/>
      <c r="V43" s="33"/>
      <c r="W43" s="33"/>
      <c r="X43" s="33"/>
      <c r="Y43" s="33"/>
      <c r="Z43" s="33"/>
      <c r="AA43" s="33"/>
      <c r="AB43" s="33"/>
      <c r="AC43" s="33"/>
      <c r="AD43" s="33"/>
    </row>
    <row r="44" spans="1:30" ht="15.75" customHeight="1" x14ac:dyDescent="0.25">
      <c r="A44" s="32"/>
      <c r="B44" s="33"/>
      <c r="C44" s="33"/>
      <c r="D44" s="69"/>
      <c r="E44" s="70"/>
      <c r="F44" s="70"/>
      <c r="G44" s="73"/>
      <c r="H44" s="69"/>
      <c r="I44" s="33"/>
      <c r="J44" s="33"/>
      <c r="K44" s="33"/>
      <c r="L44" s="33"/>
      <c r="M44" s="34"/>
      <c r="N44" s="33"/>
      <c r="O44" s="33"/>
      <c r="P44" s="33"/>
      <c r="Q44" s="33"/>
      <c r="R44" s="33"/>
      <c r="S44" s="46"/>
      <c r="T44" s="33"/>
      <c r="U44" s="46"/>
      <c r="V44" s="33"/>
      <c r="W44" s="33"/>
      <c r="X44" s="33"/>
      <c r="Y44" s="33"/>
      <c r="Z44" s="33"/>
      <c r="AA44" s="33"/>
      <c r="AB44" s="33"/>
      <c r="AC44" s="33"/>
      <c r="AD44" s="33"/>
    </row>
    <row r="45" spans="1:30" ht="15.75" customHeight="1" x14ac:dyDescent="0.25">
      <c r="A45" s="32"/>
      <c r="B45" s="33"/>
      <c r="C45" s="33"/>
      <c r="D45" s="69"/>
      <c r="E45" s="70"/>
      <c r="F45" s="70"/>
      <c r="G45" s="73"/>
      <c r="H45" s="69"/>
      <c r="I45" s="33"/>
      <c r="J45" s="33"/>
      <c r="K45" s="33"/>
      <c r="L45" s="33"/>
      <c r="M45" s="34"/>
      <c r="N45" s="33"/>
      <c r="O45" s="33"/>
      <c r="P45" s="33"/>
      <c r="Q45" s="33"/>
      <c r="R45" s="33"/>
      <c r="S45" s="46"/>
      <c r="T45" s="33"/>
      <c r="U45" s="46"/>
      <c r="V45" s="33"/>
      <c r="W45" s="33"/>
      <c r="X45" s="33"/>
      <c r="Y45" s="33"/>
      <c r="Z45" s="33"/>
      <c r="AA45" s="33"/>
      <c r="AB45" s="33"/>
      <c r="AC45" s="33"/>
      <c r="AD45" s="33"/>
    </row>
    <row r="46" spans="1:30" ht="15.75" customHeight="1" x14ac:dyDescent="0.25">
      <c r="A46" s="32"/>
      <c r="B46" s="33"/>
      <c r="C46" s="33"/>
      <c r="D46" s="69"/>
      <c r="E46" s="70"/>
      <c r="F46" s="70"/>
      <c r="G46" s="73"/>
      <c r="H46" s="69"/>
      <c r="I46" s="33"/>
      <c r="J46" s="33"/>
      <c r="K46" s="33"/>
      <c r="L46" s="33"/>
      <c r="M46" s="34"/>
      <c r="N46" s="33"/>
      <c r="O46" s="33"/>
      <c r="P46" s="33"/>
      <c r="Q46" s="33"/>
      <c r="R46" s="33"/>
      <c r="S46" s="46"/>
      <c r="T46" s="33"/>
      <c r="U46" s="46"/>
      <c r="V46" s="33"/>
      <c r="W46" s="33"/>
      <c r="X46" s="33"/>
      <c r="Y46" s="33"/>
      <c r="Z46" s="33"/>
      <c r="AA46" s="33"/>
      <c r="AB46" s="33"/>
      <c r="AC46" s="33"/>
      <c r="AD46" s="33"/>
    </row>
    <row r="47" spans="1:30" ht="15.75" customHeight="1" x14ac:dyDescent="0.25">
      <c r="A47" s="32"/>
      <c r="B47" s="33"/>
      <c r="C47" s="33"/>
      <c r="D47" s="69"/>
      <c r="E47" s="70"/>
      <c r="F47" s="70"/>
      <c r="G47" s="73"/>
      <c r="H47" s="69"/>
      <c r="I47" s="33"/>
      <c r="J47" s="33"/>
      <c r="K47" s="33"/>
      <c r="L47" s="33"/>
      <c r="M47" s="34"/>
      <c r="N47" s="33"/>
      <c r="O47" s="33"/>
      <c r="P47" s="33"/>
      <c r="Q47" s="33"/>
      <c r="R47" s="33"/>
      <c r="S47" s="46"/>
      <c r="T47" s="33"/>
      <c r="U47" s="46"/>
      <c r="V47" s="33"/>
      <c r="W47" s="33"/>
      <c r="X47" s="33"/>
      <c r="Y47" s="33"/>
      <c r="Z47" s="33"/>
      <c r="AA47" s="33"/>
      <c r="AB47" s="33"/>
      <c r="AC47" s="33"/>
      <c r="AD47" s="33"/>
    </row>
    <row r="48" spans="1:30" ht="15.75" customHeight="1" x14ac:dyDescent="0.25">
      <c r="A48" s="32"/>
      <c r="B48" s="33"/>
      <c r="C48" s="33"/>
      <c r="D48" s="69"/>
      <c r="E48" s="70"/>
      <c r="F48" s="70"/>
      <c r="G48" s="73"/>
      <c r="H48" s="69"/>
      <c r="I48" s="33"/>
      <c r="J48" s="33"/>
      <c r="K48" s="33"/>
      <c r="L48" s="33"/>
      <c r="M48" s="34"/>
      <c r="N48" s="33"/>
      <c r="O48" s="33"/>
      <c r="P48" s="33"/>
      <c r="Q48" s="33"/>
      <c r="R48" s="33"/>
      <c r="S48" s="46"/>
      <c r="T48" s="33"/>
      <c r="U48" s="46"/>
      <c r="V48" s="33"/>
      <c r="W48" s="33"/>
      <c r="X48" s="33"/>
      <c r="Y48" s="33"/>
      <c r="Z48" s="33"/>
      <c r="AA48" s="33"/>
      <c r="AB48" s="33"/>
      <c r="AC48" s="33"/>
      <c r="AD48" s="33"/>
    </row>
    <row r="49" spans="1:30" ht="15.75" customHeight="1" x14ac:dyDescent="0.25">
      <c r="A49" s="32"/>
      <c r="B49" s="33"/>
      <c r="C49" s="33"/>
      <c r="D49" s="69"/>
      <c r="E49" s="70"/>
      <c r="F49" s="70"/>
      <c r="G49" s="73"/>
      <c r="H49" s="69"/>
      <c r="I49" s="33"/>
      <c r="J49" s="33"/>
      <c r="K49" s="33"/>
      <c r="L49" s="33"/>
      <c r="M49" s="34"/>
      <c r="N49" s="33"/>
      <c r="O49" s="33"/>
      <c r="P49" s="33"/>
      <c r="Q49" s="33"/>
      <c r="R49" s="33"/>
      <c r="S49" s="46"/>
      <c r="T49" s="33"/>
      <c r="U49" s="46"/>
      <c r="V49" s="33"/>
      <c r="W49" s="33"/>
      <c r="X49" s="33"/>
      <c r="Y49" s="33"/>
      <c r="Z49" s="33"/>
      <c r="AA49" s="33"/>
      <c r="AB49" s="33"/>
      <c r="AC49" s="33"/>
      <c r="AD49" s="33"/>
    </row>
    <row r="50" spans="1:30" ht="15.75" customHeight="1" x14ac:dyDescent="0.25">
      <c r="A50" s="32"/>
      <c r="B50" s="33"/>
      <c r="C50" s="33"/>
      <c r="D50" s="69"/>
      <c r="E50" s="70"/>
      <c r="F50" s="70"/>
      <c r="G50" s="73"/>
      <c r="H50" s="69"/>
      <c r="I50" s="33"/>
      <c r="J50" s="33"/>
      <c r="K50" s="33"/>
      <c r="L50" s="33"/>
      <c r="M50" s="34"/>
      <c r="N50" s="33"/>
      <c r="O50" s="33"/>
      <c r="P50" s="33"/>
      <c r="Q50" s="33"/>
      <c r="R50" s="33"/>
      <c r="S50" s="46"/>
      <c r="T50" s="33"/>
      <c r="U50" s="46"/>
      <c r="V50" s="33"/>
      <c r="W50" s="33"/>
      <c r="X50" s="33"/>
      <c r="Y50" s="33"/>
      <c r="Z50" s="33"/>
      <c r="AA50" s="33"/>
      <c r="AB50" s="33"/>
      <c r="AC50" s="33"/>
      <c r="AD50" s="33"/>
    </row>
    <row r="51" spans="1:30" ht="15.75" customHeight="1" x14ac:dyDescent="0.25">
      <c r="A51" s="32"/>
      <c r="B51" s="33"/>
      <c r="C51" s="33"/>
      <c r="D51" s="69"/>
      <c r="E51" s="70"/>
      <c r="F51" s="70"/>
      <c r="G51" s="73"/>
      <c r="H51" s="69"/>
      <c r="I51" s="33"/>
      <c r="J51" s="33"/>
      <c r="K51" s="33"/>
      <c r="L51" s="33"/>
      <c r="M51" s="34"/>
      <c r="N51" s="33"/>
      <c r="O51" s="33"/>
      <c r="P51" s="33"/>
      <c r="Q51" s="33"/>
      <c r="R51" s="33"/>
      <c r="S51" s="46"/>
      <c r="T51" s="33"/>
      <c r="U51" s="46"/>
      <c r="V51" s="33"/>
      <c r="W51" s="33"/>
      <c r="X51" s="33"/>
      <c r="Y51" s="33"/>
      <c r="Z51" s="33"/>
      <c r="AA51" s="33"/>
      <c r="AB51" s="33"/>
      <c r="AC51" s="33"/>
      <c r="AD51" s="33"/>
    </row>
    <row r="52" spans="1:30" ht="15.75" customHeight="1" x14ac:dyDescent="0.25">
      <c r="A52" s="32"/>
      <c r="B52" s="33"/>
      <c r="C52" s="33"/>
      <c r="D52" s="69"/>
      <c r="E52" s="70"/>
      <c r="F52" s="70"/>
      <c r="G52" s="73"/>
      <c r="H52" s="69"/>
      <c r="I52" s="33"/>
      <c r="J52" s="33"/>
      <c r="K52" s="33"/>
      <c r="L52" s="33"/>
      <c r="M52" s="34"/>
      <c r="N52" s="33"/>
      <c r="O52" s="33"/>
      <c r="P52" s="33"/>
      <c r="Q52" s="33"/>
      <c r="R52" s="33"/>
      <c r="S52" s="46"/>
      <c r="T52" s="33"/>
      <c r="U52" s="46"/>
      <c r="V52" s="33"/>
      <c r="W52" s="33"/>
      <c r="X52" s="33"/>
      <c r="Y52" s="33"/>
      <c r="Z52" s="33"/>
      <c r="AA52" s="33"/>
      <c r="AB52" s="33"/>
      <c r="AC52" s="33"/>
      <c r="AD52" s="33"/>
    </row>
    <row r="53" spans="1:30" ht="15.75" customHeight="1" x14ac:dyDescent="0.25">
      <c r="A53" s="32"/>
      <c r="B53" s="33"/>
      <c r="C53" s="33"/>
      <c r="D53" s="69"/>
      <c r="E53" s="70"/>
      <c r="F53" s="70"/>
      <c r="G53" s="73"/>
      <c r="H53" s="69"/>
      <c r="I53" s="33"/>
      <c r="J53" s="33"/>
      <c r="K53" s="33"/>
      <c r="L53" s="33"/>
      <c r="M53" s="34"/>
      <c r="N53" s="33"/>
      <c r="O53" s="33"/>
      <c r="P53" s="33"/>
      <c r="Q53" s="33"/>
      <c r="R53" s="33"/>
      <c r="S53" s="46"/>
      <c r="T53" s="33"/>
      <c r="U53" s="46"/>
      <c r="V53" s="33"/>
      <c r="W53" s="33"/>
      <c r="X53" s="33"/>
      <c r="Y53" s="33"/>
      <c r="Z53" s="33"/>
      <c r="AA53" s="33"/>
      <c r="AB53" s="33"/>
      <c r="AC53" s="33"/>
      <c r="AD53" s="33"/>
    </row>
    <row r="54" spans="1:30" ht="15.75" customHeight="1" x14ac:dyDescent="0.25">
      <c r="A54" s="32"/>
      <c r="B54" s="33"/>
      <c r="C54" s="33"/>
      <c r="D54" s="69"/>
      <c r="E54" s="70"/>
      <c r="F54" s="70"/>
      <c r="G54" s="73"/>
      <c r="H54" s="69"/>
      <c r="I54" s="33"/>
      <c r="J54" s="33"/>
      <c r="K54" s="33"/>
      <c r="L54" s="33"/>
      <c r="M54" s="34"/>
      <c r="N54" s="33"/>
      <c r="O54" s="33"/>
      <c r="P54" s="33"/>
      <c r="Q54" s="33"/>
      <c r="R54" s="33"/>
      <c r="S54" s="46"/>
      <c r="T54" s="33"/>
      <c r="U54" s="46"/>
      <c r="V54" s="33"/>
      <c r="W54" s="33"/>
      <c r="X54" s="33"/>
      <c r="Y54" s="33"/>
      <c r="Z54" s="33"/>
      <c r="AA54" s="33"/>
      <c r="AB54" s="33"/>
      <c r="AC54" s="33"/>
      <c r="AD54" s="33"/>
    </row>
    <row r="55" spans="1:30" ht="15.75" customHeight="1" x14ac:dyDescent="0.25">
      <c r="A55" s="32"/>
      <c r="B55" s="33"/>
      <c r="C55" s="33"/>
      <c r="D55" s="69"/>
      <c r="E55" s="70"/>
      <c r="F55" s="70"/>
      <c r="G55" s="73"/>
      <c r="H55" s="69"/>
      <c r="I55" s="33"/>
      <c r="J55" s="33"/>
      <c r="K55" s="33"/>
      <c r="L55" s="33"/>
      <c r="M55" s="34"/>
      <c r="N55" s="33"/>
      <c r="O55" s="33"/>
      <c r="P55" s="33"/>
      <c r="Q55" s="33"/>
      <c r="R55" s="33"/>
      <c r="S55" s="46"/>
      <c r="T55" s="33"/>
      <c r="U55" s="46"/>
      <c r="V55" s="33"/>
      <c r="W55" s="33"/>
      <c r="X55" s="33"/>
      <c r="Y55" s="33"/>
      <c r="Z55" s="33"/>
      <c r="AA55" s="33"/>
      <c r="AB55" s="33"/>
      <c r="AC55" s="33"/>
      <c r="AD55" s="33"/>
    </row>
    <row r="56" spans="1:30" ht="15.75" customHeight="1" x14ac:dyDescent="0.25">
      <c r="A56" s="32"/>
      <c r="B56" s="33"/>
      <c r="C56" s="33"/>
      <c r="D56" s="69"/>
      <c r="E56" s="70"/>
      <c r="F56" s="70"/>
      <c r="G56" s="73"/>
      <c r="H56" s="69"/>
      <c r="I56" s="33"/>
      <c r="J56" s="33"/>
      <c r="K56" s="33"/>
      <c r="L56" s="33"/>
      <c r="M56" s="34"/>
      <c r="N56" s="33"/>
      <c r="O56" s="33"/>
      <c r="P56" s="33"/>
      <c r="Q56" s="33"/>
      <c r="R56" s="33"/>
      <c r="S56" s="46"/>
      <c r="T56" s="33"/>
      <c r="U56" s="46"/>
      <c r="V56" s="33"/>
      <c r="W56" s="33"/>
      <c r="X56" s="33"/>
      <c r="Y56" s="33"/>
      <c r="Z56" s="33"/>
      <c r="AA56" s="33"/>
      <c r="AB56" s="33"/>
      <c r="AC56" s="33"/>
      <c r="AD56" s="33"/>
    </row>
    <row r="57" spans="1:30" ht="15.75" customHeight="1" x14ac:dyDescent="0.25">
      <c r="A57" s="32"/>
      <c r="B57" s="33"/>
      <c r="C57" s="33"/>
      <c r="D57" s="69"/>
      <c r="E57" s="70"/>
      <c r="F57" s="70"/>
      <c r="G57" s="73"/>
      <c r="H57" s="69"/>
      <c r="I57" s="33"/>
      <c r="J57" s="33"/>
      <c r="K57" s="33"/>
      <c r="L57" s="33"/>
      <c r="M57" s="34"/>
      <c r="N57" s="33"/>
      <c r="O57" s="33"/>
      <c r="P57" s="33"/>
      <c r="Q57" s="33"/>
      <c r="R57" s="33"/>
      <c r="S57" s="46"/>
      <c r="T57" s="33"/>
      <c r="U57" s="46"/>
      <c r="V57" s="33"/>
      <c r="W57" s="33"/>
      <c r="X57" s="33"/>
      <c r="Y57" s="33"/>
      <c r="Z57" s="33"/>
      <c r="AA57" s="33"/>
      <c r="AB57" s="33"/>
      <c r="AC57" s="33"/>
      <c r="AD57" s="33"/>
    </row>
    <row r="58" spans="1:30" ht="15.75" customHeight="1" x14ac:dyDescent="0.25">
      <c r="A58" s="32"/>
      <c r="B58" s="33"/>
      <c r="C58" s="33"/>
      <c r="D58" s="69"/>
      <c r="E58" s="70"/>
      <c r="F58" s="70"/>
      <c r="G58" s="73"/>
      <c r="H58" s="69"/>
      <c r="I58" s="33"/>
      <c r="J58" s="33"/>
      <c r="K58" s="33"/>
      <c r="L58" s="33"/>
      <c r="M58" s="34"/>
      <c r="N58" s="33"/>
      <c r="O58" s="33"/>
      <c r="P58" s="33"/>
      <c r="Q58" s="33"/>
      <c r="R58" s="33"/>
      <c r="S58" s="46"/>
      <c r="T58" s="33"/>
      <c r="U58" s="46"/>
      <c r="V58" s="33"/>
      <c r="W58" s="33"/>
      <c r="X58" s="33"/>
      <c r="Y58" s="33"/>
      <c r="Z58" s="33"/>
      <c r="AA58" s="33"/>
      <c r="AB58" s="33"/>
      <c r="AC58" s="33"/>
      <c r="AD58" s="33"/>
    </row>
    <row r="59" spans="1:30" ht="15.75" customHeight="1" x14ac:dyDescent="0.25">
      <c r="A59" s="32"/>
      <c r="B59" s="33"/>
      <c r="C59" s="33"/>
      <c r="D59" s="69"/>
      <c r="E59" s="70"/>
      <c r="F59" s="70"/>
      <c r="G59" s="73"/>
      <c r="H59" s="69"/>
      <c r="I59" s="33"/>
      <c r="J59" s="33"/>
      <c r="K59" s="33"/>
      <c r="L59" s="33"/>
      <c r="M59" s="34"/>
      <c r="N59" s="33"/>
      <c r="O59" s="33"/>
      <c r="P59" s="33"/>
      <c r="Q59" s="33"/>
      <c r="R59" s="33"/>
      <c r="S59" s="46"/>
      <c r="T59" s="33"/>
      <c r="U59" s="46"/>
      <c r="V59" s="33"/>
      <c r="W59" s="33"/>
      <c r="X59" s="33"/>
      <c r="Y59" s="33"/>
      <c r="Z59" s="33"/>
      <c r="AA59" s="33"/>
      <c r="AB59" s="33"/>
      <c r="AC59" s="33"/>
      <c r="AD59" s="33"/>
    </row>
    <row r="60" spans="1:30" ht="15.75" customHeight="1" x14ac:dyDescent="0.25">
      <c r="A60" s="32"/>
      <c r="B60" s="33"/>
      <c r="C60" s="33"/>
      <c r="D60" s="69"/>
      <c r="E60" s="70"/>
      <c r="F60" s="70"/>
      <c r="G60" s="73"/>
      <c r="H60" s="69"/>
      <c r="I60" s="33"/>
      <c r="J60" s="33"/>
      <c r="K60" s="33"/>
      <c r="L60" s="33"/>
      <c r="M60" s="34"/>
      <c r="N60" s="33"/>
      <c r="O60" s="33"/>
      <c r="P60" s="33"/>
      <c r="Q60" s="33"/>
      <c r="R60" s="33"/>
      <c r="S60" s="46"/>
      <c r="T60" s="33"/>
      <c r="U60" s="46"/>
      <c r="V60" s="33"/>
      <c r="W60" s="33"/>
      <c r="X60" s="33"/>
      <c r="Y60" s="33"/>
      <c r="Z60" s="33"/>
      <c r="AA60" s="33"/>
      <c r="AB60" s="33"/>
      <c r="AC60" s="33"/>
      <c r="AD60" s="33"/>
    </row>
    <row r="61" spans="1:30" ht="15.75" customHeight="1" x14ac:dyDescent="0.25">
      <c r="A61" s="32"/>
      <c r="B61" s="33"/>
      <c r="C61" s="33"/>
      <c r="D61" s="69"/>
      <c r="E61" s="70"/>
      <c r="F61" s="70"/>
      <c r="G61" s="73"/>
      <c r="H61" s="69"/>
      <c r="I61" s="33"/>
      <c r="J61" s="33"/>
      <c r="K61" s="33"/>
      <c r="L61" s="33"/>
      <c r="M61" s="34"/>
      <c r="N61" s="33"/>
      <c r="O61" s="33"/>
      <c r="P61" s="33"/>
      <c r="Q61" s="33"/>
      <c r="R61" s="33"/>
      <c r="S61" s="46"/>
      <c r="T61" s="33"/>
      <c r="U61" s="46"/>
      <c r="V61" s="33"/>
      <c r="W61" s="33"/>
      <c r="X61" s="33"/>
      <c r="Y61" s="33"/>
      <c r="Z61" s="33"/>
      <c r="AA61" s="33"/>
      <c r="AB61" s="33"/>
      <c r="AC61" s="33"/>
      <c r="AD61" s="33"/>
    </row>
    <row r="62" spans="1:30" ht="15.75" customHeight="1" x14ac:dyDescent="0.25">
      <c r="A62" s="32"/>
      <c r="B62" s="33"/>
      <c r="C62" s="33"/>
      <c r="D62" s="69"/>
      <c r="E62" s="70"/>
      <c r="F62" s="70"/>
      <c r="G62" s="73"/>
      <c r="H62" s="69"/>
      <c r="I62" s="33"/>
      <c r="J62" s="33"/>
      <c r="K62" s="33"/>
      <c r="L62" s="33"/>
      <c r="M62" s="34"/>
      <c r="N62" s="33"/>
      <c r="O62" s="33"/>
      <c r="P62" s="33"/>
      <c r="Q62" s="33"/>
      <c r="R62" s="33"/>
      <c r="S62" s="46"/>
      <c r="T62" s="33"/>
      <c r="U62" s="46"/>
      <c r="V62" s="33"/>
      <c r="W62" s="33"/>
      <c r="X62" s="33"/>
      <c r="Y62" s="33"/>
      <c r="Z62" s="33"/>
      <c r="AA62" s="33"/>
      <c r="AB62" s="33"/>
      <c r="AC62" s="33"/>
      <c r="AD62" s="33"/>
    </row>
    <row r="63" spans="1:30" ht="15.75" customHeight="1" x14ac:dyDescent="0.25">
      <c r="A63" s="32"/>
      <c r="B63" s="33"/>
      <c r="C63" s="33"/>
      <c r="D63" s="69"/>
      <c r="E63" s="70"/>
      <c r="F63" s="70"/>
      <c r="G63" s="73"/>
      <c r="H63" s="69"/>
      <c r="I63" s="33"/>
      <c r="J63" s="33"/>
      <c r="K63" s="33"/>
      <c r="L63" s="33"/>
      <c r="M63" s="34"/>
      <c r="N63" s="33"/>
      <c r="O63" s="33"/>
      <c r="P63" s="33"/>
      <c r="Q63" s="33"/>
      <c r="R63" s="33"/>
      <c r="S63" s="46"/>
      <c r="T63" s="33"/>
      <c r="U63" s="46"/>
      <c r="V63" s="33"/>
      <c r="W63" s="33"/>
      <c r="X63" s="33"/>
      <c r="Y63" s="33"/>
      <c r="Z63" s="33"/>
      <c r="AA63" s="33"/>
      <c r="AB63" s="33"/>
      <c r="AC63" s="33"/>
      <c r="AD63" s="33"/>
    </row>
    <row r="64" spans="1:30" ht="15.75" customHeight="1" x14ac:dyDescent="0.25">
      <c r="A64" s="33"/>
      <c r="B64" s="33"/>
      <c r="C64" s="33"/>
      <c r="D64" s="69"/>
      <c r="E64" s="70"/>
      <c r="F64" s="70"/>
      <c r="G64" s="73"/>
      <c r="H64" s="69"/>
      <c r="I64" s="33"/>
      <c r="J64" s="33"/>
      <c r="K64" s="33"/>
      <c r="L64" s="33"/>
      <c r="M64" s="34"/>
      <c r="N64" s="33"/>
      <c r="O64" s="33"/>
      <c r="P64" s="33"/>
      <c r="Q64" s="33"/>
      <c r="R64" s="33"/>
      <c r="S64" s="46"/>
      <c r="T64" s="33"/>
      <c r="U64" s="46"/>
      <c r="V64" s="33"/>
      <c r="W64" s="33"/>
      <c r="X64" s="33"/>
      <c r="Y64" s="33"/>
      <c r="Z64" s="33"/>
      <c r="AA64" s="33"/>
      <c r="AB64" s="33"/>
      <c r="AC64" s="33"/>
      <c r="AD64" s="33"/>
    </row>
    <row r="65" spans="1:30" ht="15.75" customHeight="1" x14ac:dyDescent="0.25">
      <c r="A65" s="33"/>
      <c r="B65" s="33"/>
      <c r="C65" s="33"/>
      <c r="D65" s="69"/>
      <c r="E65" s="69"/>
      <c r="F65" s="69"/>
      <c r="G65" s="69"/>
      <c r="H65" s="69"/>
      <c r="I65" s="33"/>
      <c r="J65" s="33"/>
      <c r="K65" s="33"/>
      <c r="L65" s="33"/>
      <c r="M65" s="34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 spans="1:30" ht="15.75" customHeight="1" x14ac:dyDescent="0.25">
      <c r="A66" s="33"/>
      <c r="B66" s="33"/>
      <c r="C66" s="33"/>
      <c r="D66" s="69"/>
      <c r="E66" s="69"/>
      <c r="F66" s="69"/>
      <c r="G66" s="69"/>
      <c r="H66" s="69"/>
      <c r="I66" s="33"/>
      <c r="J66" s="33"/>
      <c r="K66" s="33"/>
      <c r="L66" s="33"/>
      <c r="M66" s="34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 spans="1:30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 spans="1:30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4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 spans="1:30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 spans="1:30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4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 spans="1:30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 spans="1:30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4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34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34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34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34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34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43997</v>
      </c>
      <c r="B2" s="11">
        <v>2020</v>
      </c>
      <c r="C2" s="11">
        <v>6</v>
      </c>
      <c r="D2" s="11">
        <v>31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1" t="s">
        <v>54</v>
      </c>
      <c r="Q2" s="14">
        <v>516</v>
      </c>
      <c r="R2" s="14" t="s">
        <v>54</v>
      </c>
      <c r="S2" s="47">
        <v>0.24822999999999998</v>
      </c>
      <c r="T2" s="13" t="s">
        <v>54</v>
      </c>
      <c r="U2" s="15">
        <v>0.26683999999999997</v>
      </c>
      <c r="V2" s="14" t="s">
        <v>54</v>
      </c>
      <c r="W2" s="11" t="s">
        <v>54</v>
      </c>
      <c r="X2" s="11" t="s">
        <v>54</v>
      </c>
      <c r="Y2" s="11" t="s">
        <v>54</v>
      </c>
      <c r="Z2" s="16">
        <v>393.1</v>
      </c>
      <c r="AA2" s="17">
        <f t="shared" ref="AA2:AA64" si="0">Q2</f>
        <v>516</v>
      </c>
      <c r="AB2" s="16">
        <v>0</v>
      </c>
      <c r="AC2" s="16">
        <v>0</v>
      </c>
      <c r="AD2" s="16">
        <v>0</v>
      </c>
    </row>
    <row r="3" spans="1:30" x14ac:dyDescent="0.25">
      <c r="A3" s="18">
        <v>43966</v>
      </c>
      <c r="B3" s="19">
        <v>2020</v>
      </c>
      <c r="C3" s="19">
        <v>5</v>
      </c>
      <c r="D3" s="19">
        <v>30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19" t="s">
        <v>54</v>
      </c>
      <c r="Q3" s="19">
        <v>396</v>
      </c>
      <c r="R3" s="22" t="s">
        <v>54</v>
      </c>
      <c r="S3" s="21">
        <v>0.24822999999999998</v>
      </c>
      <c r="T3" s="19" t="s">
        <v>54</v>
      </c>
      <c r="U3" s="19">
        <v>0.26683999999999997</v>
      </c>
      <c r="V3" s="19" t="s">
        <v>54</v>
      </c>
      <c r="W3" s="19" t="s">
        <v>54</v>
      </c>
      <c r="X3" s="19" t="s">
        <v>54</v>
      </c>
      <c r="Y3" s="19" t="s">
        <v>54</v>
      </c>
      <c r="Z3" s="23">
        <v>316.72000000000003</v>
      </c>
      <c r="AA3" s="24">
        <f t="shared" si="0"/>
        <v>396</v>
      </c>
      <c r="AB3" s="23">
        <v>0</v>
      </c>
      <c r="AC3" s="23">
        <v>0</v>
      </c>
      <c r="AD3" s="23">
        <v>0</v>
      </c>
    </row>
    <row r="4" spans="1:30" x14ac:dyDescent="0.25">
      <c r="A4" s="10">
        <v>43936</v>
      </c>
      <c r="B4" s="11">
        <v>2020</v>
      </c>
      <c r="C4" s="11">
        <v>4</v>
      </c>
      <c r="D4" s="11">
        <v>30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1" t="s">
        <v>54</v>
      </c>
      <c r="Q4" s="14">
        <v>378</v>
      </c>
      <c r="R4" s="14" t="s">
        <v>54</v>
      </c>
      <c r="S4" s="13">
        <v>0.24822999999999998</v>
      </c>
      <c r="T4" s="13" t="s">
        <v>54</v>
      </c>
      <c r="U4" s="11">
        <v>0.26683999999999997</v>
      </c>
      <c r="V4" s="14" t="s">
        <v>54</v>
      </c>
      <c r="W4" s="11" t="s">
        <v>54</v>
      </c>
      <c r="X4" s="11" t="s">
        <v>54</v>
      </c>
      <c r="Y4" s="11" t="s">
        <v>54</v>
      </c>
      <c r="Z4" s="16">
        <v>313.64999999999998</v>
      </c>
      <c r="AA4" s="17">
        <f t="shared" si="0"/>
        <v>378</v>
      </c>
      <c r="AB4" s="16">
        <v>0</v>
      </c>
      <c r="AC4" s="16">
        <v>0</v>
      </c>
      <c r="AD4" s="16">
        <v>0</v>
      </c>
    </row>
    <row r="5" spans="1:30" x14ac:dyDescent="0.25">
      <c r="A5" s="18">
        <v>43906</v>
      </c>
      <c r="B5" s="19">
        <v>2020</v>
      </c>
      <c r="C5" s="19">
        <v>3</v>
      </c>
      <c r="D5" s="19">
        <v>32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19" t="s">
        <v>54</v>
      </c>
      <c r="Q5" s="19">
        <v>403</v>
      </c>
      <c r="R5" s="22" t="s">
        <v>54</v>
      </c>
      <c r="S5" s="21">
        <v>0.24822999999999998</v>
      </c>
      <c r="T5" s="19" t="s">
        <v>54</v>
      </c>
      <c r="U5" s="19">
        <v>0.26683999999999997</v>
      </c>
      <c r="V5" s="19" t="s">
        <v>54</v>
      </c>
      <c r="W5" s="19" t="s">
        <v>54</v>
      </c>
      <c r="X5" s="19" t="s">
        <v>54</v>
      </c>
      <c r="Y5" s="19" t="s">
        <v>54</v>
      </c>
      <c r="Z5" s="23">
        <v>320.73</v>
      </c>
      <c r="AA5" s="24">
        <f t="shared" si="0"/>
        <v>403</v>
      </c>
      <c r="AB5" s="23">
        <v>0</v>
      </c>
      <c r="AC5" s="23">
        <v>0</v>
      </c>
      <c r="AD5" s="23">
        <v>0</v>
      </c>
    </row>
    <row r="6" spans="1:30" x14ac:dyDescent="0.25">
      <c r="A6" s="10">
        <v>43874</v>
      </c>
      <c r="B6" s="11">
        <v>2020</v>
      </c>
      <c r="C6" s="11">
        <v>2</v>
      </c>
      <c r="D6" s="11">
        <v>29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1" t="s">
        <v>54</v>
      </c>
      <c r="Q6" s="14">
        <v>367</v>
      </c>
      <c r="R6" s="14" t="s">
        <v>54</v>
      </c>
      <c r="S6" s="13">
        <v>0.24822999999999998</v>
      </c>
      <c r="T6" s="13" t="s">
        <v>54</v>
      </c>
      <c r="U6" s="25">
        <v>0.26683999999999997</v>
      </c>
      <c r="V6" s="14" t="s">
        <v>54</v>
      </c>
      <c r="W6" s="11" t="s">
        <v>54</v>
      </c>
      <c r="X6" s="11" t="s">
        <v>54</v>
      </c>
      <c r="Y6" s="11" t="s">
        <v>54</v>
      </c>
      <c r="Z6" s="16">
        <v>303.27999999999997</v>
      </c>
      <c r="AA6" s="17">
        <f t="shared" si="0"/>
        <v>367</v>
      </c>
      <c r="AB6" s="16">
        <v>4.22</v>
      </c>
      <c r="AC6" s="16">
        <v>0</v>
      </c>
      <c r="AD6" s="16">
        <v>0</v>
      </c>
    </row>
    <row r="7" spans="1:30" x14ac:dyDescent="0.25">
      <c r="A7" s="18">
        <v>43845</v>
      </c>
      <c r="B7" s="19">
        <v>2020</v>
      </c>
      <c r="C7" s="19">
        <v>1</v>
      </c>
      <c r="D7" s="19">
        <v>30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19" t="s">
        <v>54</v>
      </c>
      <c r="Q7" s="19">
        <v>230</v>
      </c>
      <c r="R7" s="22" t="s">
        <v>54</v>
      </c>
      <c r="S7" s="21">
        <v>0.24822999999999998</v>
      </c>
      <c r="T7" s="19" t="s">
        <v>54</v>
      </c>
      <c r="U7" s="26">
        <v>0.26683999999999997</v>
      </c>
      <c r="V7" s="19" t="s">
        <v>54</v>
      </c>
      <c r="W7" s="19" t="s">
        <v>54</v>
      </c>
      <c r="X7" s="19" t="s">
        <v>54</v>
      </c>
      <c r="Y7" s="19" t="s">
        <v>54</v>
      </c>
      <c r="Z7" s="23">
        <v>201.63</v>
      </c>
      <c r="AA7" s="24">
        <f t="shared" si="0"/>
        <v>230</v>
      </c>
      <c r="AB7" s="23">
        <v>4.79</v>
      </c>
      <c r="AC7" s="23">
        <v>0</v>
      </c>
      <c r="AD7" s="23">
        <v>0</v>
      </c>
    </row>
    <row r="8" spans="1:30" x14ac:dyDescent="0.25">
      <c r="A8" s="10">
        <v>43815</v>
      </c>
      <c r="B8" s="11">
        <v>2019</v>
      </c>
      <c r="C8" s="11">
        <v>12</v>
      </c>
      <c r="D8" s="11">
        <v>28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1" t="s">
        <v>54</v>
      </c>
      <c r="Q8" s="14">
        <v>337</v>
      </c>
      <c r="R8" s="14" t="s">
        <v>54</v>
      </c>
      <c r="S8" s="13">
        <v>0.24822999999999998</v>
      </c>
      <c r="T8" s="13" t="s">
        <v>54</v>
      </c>
      <c r="U8" s="25">
        <v>0.26683999999999997</v>
      </c>
      <c r="V8" s="14" t="s">
        <v>54</v>
      </c>
      <c r="W8" s="11" t="s">
        <v>54</v>
      </c>
      <c r="X8" s="11" t="s">
        <v>54</v>
      </c>
      <c r="Y8" s="11" t="s">
        <v>54</v>
      </c>
      <c r="Z8" s="16">
        <v>281.43</v>
      </c>
      <c r="AA8" s="17">
        <f t="shared" si="0"/>
        <v>337</v>
      </c>
      <c r="AB8" s="16">
        <v>3.86</v>
      </c>
      <c r="AC8" s="16">
        <v>8.99</v>
      </c>
      <c r="AD8" s="16">
        <v>0</v>
      </c>
    </row>
    <row r="9" spans="1:30" x14ac:dyDescent="0.25">
      <c r="A9" s="18">
        <v>43787</v>
      </c>
      <c r="B9" s="19">
        <v>2019</v>
      </c>
      <c r="C9" s="19">
        <v>11</v>
      </c>
      <c r="D9" s="19">
        <v>33</v>
      </c>
      <c r="E9" s="30">
        <v>4.091E-3</v>
      </c>
      <c r="F9" s="30">
        <v>1.9125E-2</v>
      </c>
      <c r="G9" s="68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19" t="s">
        <v>54</v>
      </c>
      <c r="Q9" s="19">
        <v>437</v>
      </c>
      <c r="R9" s="22" t="s">
        <v>54</v>
      </c>
      <c r="S9" s="21">
        <v>0.24822999999999998</v>
      </c>
      <c r="T9" s="19" t="s">
        <v>54</v>
      </c>
      <c r="U9" s="19">
        <v>0.26683999999999997</v>
      </c>
      <c r="V9" s="19" t="s">
        <v>54</v>
      </c>
      <c r="W9" s="19" t="s">
        <v>54</v>
      </c>
      <c r="X9" s="19" t="s">
        <v>54</v>
      </c>
      <c r="Y9" s="19" t="s">
        <v>54</v>
      </c>
      <c r="Z9" s="23">
        <v>376.86</v>
      </c>
      <c r="AA9" s="24">
        <f t="shared" si="0"/>
        <v>437</v>
      </c>
      <c r="AB9" s="23">
        <v>4.38</v>
      </c>
      <c r="AC9" s="23">
        <v>14.67</v>
      </c>
      <c r="AD9" s="23">
        <v>0</v>
      </c>
    </row>
    <row r="10" spans="1:30" x14ac:dyDescent="0.25">
      <c r="A10" s="10">
        <v>43754</v>
      </c>
      <c r="B10" s="11">
        <v>2019</v>
      </c>
      <c r="C10" s="11">
        <v>10</v>
      </c>
      <c r="D10" s="11">
        <v>32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1" t="s">
        <v>54</v>
      </c>
      <c r="Q10" s="14">
        <v>612</v>
      </c>
      <c r="R10" s="14" t="s">
        <v>54</v>
      </c>
      <c r="S10" s="48">
        <v>0.23106000000000002</v>
      </c>
      <c r="T10" s="13" t="s">
        <v>54</v>
      </c>
      <c r="U10" s="27">
        <v>0.31654000000000004</v>
      </c>
      <c r="V10" s="14" t="s">
        <v>54</v>
      </c>
      <c r="W10" s="11" t="s">
        <v>54</v>
      </c>
      <c r="X10" s="11" t="s">
        <v>54</v>
      </c>
      <c r="Y10" s="11" t="s">
        <v>54</v>
      </c>
      <c r="Z10" s="16">
        <v>531.78</v>
      </c>
      <c r="AA10" s="17">
        <f t="shared" si="0"/>
        <v>612</v>
      </c>
      <c r="AB10" s="16">
        <v>7.04</v>
      </c>
      <c r="AC10" s="16">
        <v>18.77</v>
      </c>
      <c r="AD10" s="16">
        <v>0</v>
      </c>
    </row>
    <row r="11" spans="1:30" x14ac:dyDescent="0.25">
      <c r="A11" s="18">
        <v>43722</v>
      </c>
      <c r="B11" s="19">
        <v>2019</v>
      </c>
      <c r="C11" s="19">
        <v>9</v>
      </c>
      <c r="D11" s="19">
        <v>30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19" t="s">
        <v>54</v>
      </c>
      <c r="Q11" s="19">
        <v>398</v>
      </c>
      <c r="R11" s="22" t="s">
        <v>54</v>
      </c>
      <c r="S11" s="44">
        <v>0.23106000000000002</v>
      </c>
      <c r="T11" s="19" t="s">
        <v>54</v>
      </c>
      <c r="U11" s="28">
        <v>0.31654000000000004</v>
      </c>
      <c r="V11" s="19" t="s">
        <v>54</v>
      </c>
      <c r="W11" s="19" t="s">
        <v>54</v>
      </c>
      <c r="X11" s="19" t="s">
        <v>54</v>
      </c>
      <c r="Y11" s="19" t="s">
        <v>54</v>
      </c>
      <c r="Z11" s="23">
        <v>355.58</v>
      </c>
      <c r="AA11" s="24">
        <f t="shared" si="0"/>
        <v>398</v>
      </c>
      <c r="AB11" s="23">
        <v>0</v>
      </c>
      <c r="AC11" s="23">
        <v>23.82</v>
      </c>
      <c r="AD11" s="23">
        <v>0</v>
      </c>
    </row>
    <row r="12" spans="1:30" x14ac:dyDescent="0.25">
      <c r="A12" s="10">
        <v>43692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1" t="s">
        <v>54</v>
      </c>
      <c r="Q12" s="14">
        <v>431</v>
      </c>
      <c r="R12" s="14" t="s">
        <v>54</v>
      </c>
      <c r="S12" s="43">
        <v>0.23106000000000002</v>
      </c>
      <c r="T12" s="13" t="s">
        <v>54</v>
      </c>
      <c r="U12" s="29">
        <v>0.31654000000000004</v>
      </c>
      <c r="V12" s="14" t="s">
        <v>54</v>
      </c>
      <c r="W12" s="11" t="s">
        <v>54</v>
      </c>
      <c r="X12" s="11" t="s">
        <v>54</v>
      </c>
      <c r="Y12" s="11" t="s">
        <v>54</v>
      </c>
      <c r="Z12" s="16">
        <v>374.51</v>
      </c>
      <c r="AA12" s="17">
        <f t="shared" si="0"/>
        <v>431</v>
      </c>
      <c r="AB12" s="16">
        <v>4.83</v>
      </c>
      <c r="AC12" s="16">
        <v>12.87</v>
      </c>
      <c r="AD12" s="16">
        <v>0</v>
      </c>
    </row>
    <row r="13" spans="1:30" x14ac:dyDescent="0.25">
      <c r="A13" s="18">
        <v>43662</v>
      </c>
      <c r="B13" s="19">
        <v>2019</v>
      </c>
      <c r="C13" s="19">
        <v>7</v>
      </c>
      <c r="D13" s="19">
        <v>32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19" t="s">
        <v>54</v>
      </c>
      <c r="Q13" s="19">
        <v>419</v>
      </c>
      <c r="R13" s="22" t="s">
        <v>54</v>
      </c>
      <c r="S13" s="44">
        <v>0.23106000000000002</v>
      </c>
      <c r="T13" s="19" t="s">
        <v>54</v>
      </c>
      <c r="U13" s="30">
        <v>0.31654000000000004</v>
      </c>
      <c r="V13" s="19" t="s">
        <v>54</v>
      </c>
      <c r="W13" s="19" t="s">
        <v>54</v>
      </c>
      <c r="X13" s="19" t="s">
        <v>54</v>
      </c>
      <c r="Y13" s="19" t="s">
        <v>54</v>
      </c>
      <c r="Z13" s="23">
        <v>354.02</v>
      </c>
      <c r="AA13" s="24">
        <f t="shared" si="0"/>
        <v>419</v>
      </c>
      <c r="AB13" s="23">
        <v>4.74</v>
      </c>
      <c r="AC13" s="23">
        <v>0</v>
      </c>
      <c r="AD13" s="23">
        <v>0</v>
      </c>
    </row>
    <row r="14" spans="1:30" x14ac:dyDescent="0.25">
      <c r="A14" s="10">
        <v>43630</v>
      </c>
      <c r="B14" s="11">
        <v>2019</v>
      </c>
      <c r="C14" s="11">
        <v>6</v>
      </c>
      <c r="D14" s="11">
        <v>29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1" t="s">
        <v>54</v>
      </c>
      <c r="Q14" s="14">
        <v>267</v>
      </c>
      <c r="R14" s="14" t="s">
        <v>54</v>
      </c>
      <c r="S14" s="43">
        <v>0.23106000000000002</v>
      </c>
      <c r="T14" s="13" t="s">
        <v>54</v>
      </c>
      <c r="U14" s="31">
        <v>0.31654000000000004</v>
      </c>
      <c r="V14" s="14" t="s">
        <v>54</v>
      </c>
      <c r="W14" s="11" t="s">
        <v>54</v>
      </c>
      <c r="X14" s="11" t="s">
        <v>54</v>
      </c>
      <c r="Y14" s="11" t="s">
        <v>54</v>
      </c>
      <c r="Z14" s="16">
        <v>231.26</v>
      </c>
      <c r="AA14" s="17">
        <f t="shared" si="0"/>
        <v>267</v>
      </c>
      <c r="AB14" s="16">
        <v>2.0699999999999998</v>
      </c>
      <c r="AC14" s="16">
        <v>0</v>
      </c>
      <c r="AD14" s="16">
        <v>0</v>
      </c>
    </row>
    <row r="15" spans="1:30" x14ac:dyDescent="0.25">
      <c r="A15" s="18">
        <v>43601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19" t="s">
        <v>54</v>
      </c>
      <c r="Q15" s="19">
        <v>266</v>
      </c>
      <c r="R15" s="22" t="s">
        <v>54</v>
      </c>
      <c r="S15" s="44">
        <v>0.23106000000000002</v>
      </c>
      <c r="T15" s="19" t="s">
        <v>54</v>
      </c>
      <c r="U15" s="28">
        <v>0.31654000000000004</v>
      </c>
      <c r="V15" s="19" t="s">
        <v>54</v>
      </c>
      <c r="W15" s="19" t="s">
        <v>54</v>
      </c>
      <c r="X15" s="19" t="s">
        <v>54</v>
      </c>
      <c r="Y15" s="19" t="s">
        <v>54</v>
      </c>
      <c r="Z15" s="23">
        <v>234.04</v>
      </c>
      <c r="AA15" s="24">
        <f t="shared" si="0"/>
        <v>266</v>
      </c>
      <c r="AB15" s="23">
        <v>2.14</v>
      </c>
      <c r="AC15" s="23">
        <v>0</v>
      </c>
      <c r="AD15" s="23">
        <v>0</v>
      </c>
    </row>
    <row r="16" spans="1:30" x14ac:dyDescent="0.25">
      <c r="A16" s="10">
        <v>43571</v>
      </c>
      <c r="B16" s="11">
        <v>2019</v>
      </c>
      <c r="C16" s="11">
        <v>4</v>
      </c>
      <c r="D16" s="11">
        <v>29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1" t="s">
        <v>54</v>
      </c>
      <c r="Q16" s="14">
        <v>132</v>
      </c>
      <c r="R16" s="14" t="s">
        <v>54</v>
      </c>
      <c r="S16" s="43">
        <v>0.23106000000000002</v>
      </c>
      <c r="T16" s="13" t="s">
        <v>54</v>
      </c>
      <c r="U16" s="29">
        <v>0.31654000000000004</v>
      </c>
      <c r="V16" s="14" t="s">
        <v>54</v>
      </c>
      <c r="W16" s="11" t="s">
        <v>54</v>
      </c>
      <c r="X16" s="11" t="s">
        <v>54</v>
      </c>
      <c r="Y16" s="11" t="s">
        <v>54</v>
      </c>
      <c r="Z16" s="16">
        <v>127.04</v>
      </c>
      <c r="AA16" s="17">
        <f t="shared" si="0"/>
        <v>132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43542</v>
      </c>
      <c r="B17" s="19">
        <v>2019</v>
      </c>
      <c r="C17" s="19">
        <v>3</v>
      </c>
      <c r="D17" s="19">
        <v>32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19" t="s">
        <v>54</v>
      </c>
      <c r="Q17" s="19">
        <v>360</v>
      </c>
      <c r="R17" s="22" t="s">
        <v>54</v>
      </c>
      <c r="S17" s="44">
        <v>0.23106000000000002</v>
      </c>
      <c r="T17" s="19" t="s">
        <v>54</v>
      </c>
      <c r="U17" s="28">
        <v>0.31654000000000004</v>
      </c>
      <c r="V17" s="19" t="s">
        <v>54</v>
      </c>
      <c r="W17" s="19" t="s">
        <v>54</v>
      </c>
      <c r="X17" s="19" t="s">
        <v>54</v>
      </c>
      <c r="Y17" s="19" t="s">
        <v>54</v>
      </c>
      <c r="Z17" s="23">
        <v>313.88</v>
      </c>
      <c r="AA17" s="24">
        <f t="shared" si="0"/>
        <v>360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43510</v>
      </c>
      <c r="B18" s="11">
        <v>2019</v>
      </c>
      <c r="C18" s="11">
        <v>2</v>
      </c>
      <c r="D18" s="11">
        <v>29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1" t="s">
        <v>54</v>
      </c>
      <c r="Q18" s="14">
        <v>195</v>
      </c>
      <c r="R18" s="14" t="s">
        <v>54</v>
      </c>
      <c r="S18" s="43">
        <v>0.23106000000000002</v>
      </c>
      <c r="T18" s="13" t="s">
        <v>54</v>
      </c>
      <c r="U18" s="29">
        <v>0.31654000000000004</v>
      </c>
      <c r="V18" s="14" t="s">
        <v>54</v>
      </c>
      <c r="W18" s="11" t="s">
        <v>54</v>
      </c>
      <c r="X18" s="11" t="s">
        <v>54</v>
      </c>
      <c r="Y18" s="11" t="s">
        <v>54</v>
      </c>
      <c r="Z18" s="16">
        <v>179.34</v>
      </c>
      <c r="AA18" s="17">
        <f t="shared" si="0"/>
        <v>195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43481</v>
      </c>
      <c r="B19" s="19">
        <v>2019</v>
      </c>
      <c r="C19" s="19">
        <v>1</v>
      </c>
      <c r="D19" s="19">
        <v>33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 t="s">
        <v>54</v>
      </c>
      <c r="J19" s="19" t="s">
        <v>54</v>
      </c>
      <c r="K19" s="19" t="s">
        <v>54</v>
      </c>
      <c r="L19" s="19" t="s">
        <v>54</v>
      </c>
      <c r="M19" s="20" t="s">
        <v>54</v>
      </c>
      <c r="N19" s="19" t="s">
        <v>54</v>
      </c>
      <c r="O19" s="21" t="s">
        <v>54</v>
      </c>
      <c r="P19" s="19" t="s">
        <v>54</v>
      </c>
      <c r="Q19" s="19">
        <v>226</v>
      </c>
      <c r="R19" s="22" t="s">
        <v>54</v>
      </c>
      <c r="S19" s="44">
        <v>0.23106000000000002</v>
      </c>
      <c r="T19" s="19" t="s">
        <v>54</v>
      </c>
      <c r="U19" s="28">
        <v>0.31654000000000004</v>
      </c>
      <c r="V19" s="19" t="s">
        <v>54</v>
      </c>
      <c r="W19" s="19" t="s">
        <v>54</v>
      </c>
      <c r="X19" s="19" t="s">
        <v>54</v>
      </c>
      <c r="Y19" s="19" t="s">
        <v>54</v>
      </c>
      <c r="Z19" s="23">
        <v>201.23</v>
      </c>
      <c r="AA19" s="24">
        <f t="shared" si="0"/>
        <v>226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43448</v>
      </c>
      <c r="B20" s="11">
        <v>2018</v>
      </c>
      <c r="C20" s="11">
        <v>12</v>
      </c>
      <c r="D20" s="11">
        <v>28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 t="s">
        <v>54</v>
      </c>
      <c r="J20" s="11" t="s">
        <v>54</v>
      </c>
      <c r="K20" s="11" t="s">
        <v>54</v>
      </c>
      <c r="L20" s="11" t="s">
        <v>54</v>
      </c>
      <c r="M20" s="12" t="s">
        <v>54</v>
      </c>
      <c r="N20" s="11" t="s">
        <v>54</v>
      </c>
      <c r="O20" s="13" t="s">
        <v>54</v>
      </c>
      <c r="P20" s="11" t="s">
        <v>54</v>
      </c>
      <c r="Q20" s="14">
        <v>145</v>
      </c>
      <c r="R20" s="14" t="s">
        <v>54</v>
      </c>
      <c r="S20" s="43">
        <v>0.23106000000000002</v>
      </c>
      <c r="T20" s="13" t="s">
        <v>54</v>
      </c>
      <c r="U20" s="29">
        <v>0.31654000000000004</v>
      </c>
      <c r="V20" s="14" t="s">
        <v>54</v>
      </c>
      <c r="W20" s="11" t="s">
        <v>54</v>
      </c>
      <c r="X20" s="11" t="s">
        <v>54</v>
      </c>
      <c r="Y20" s="11" t="s">
        <v>54</v>
      </c>
      <c r="Z20" s="16">
        <v>130.38999999999999</v>
      </c>
      <c r="AA20" s="17">
        <f t="shared" si="0"/>
        <v>145</v>
      </c>
      <c r="AB20" s="16">
        <v>1.06</v>
      </c>
      <c r="AC20" s="16">
        <v>0</v>
      </c>
      <c r="AD20" s="16">
        <v>0</v>
      </c>
    </row>
    <row r="21" spans="1:30" ht="15.75" customHeight="1" x14ac:dyDescent="0.25">
      <c r="A21" s="18">
        <v>43420</v>
      </c>
      <c r="B21" s="19">
        <v>2018</v>
      </c>
      <c r="C21" s="19">
        <v>11</v>
      </c>
      <c r="D21" s="19">
        <v>30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 t="s">
        <v>54</v>
      </c>
      <c r="J21" s="19" t="s">
        <v>54</v>
      </c>
      <c r="K21" s="19" t="s">
        <v>54</v>
      </c>
      <c r="L21" s="19" t="s">
        <v>54</v>
      </c>
      <c r="M21" s="20" t="s">
        <v>54</v>
      </c>
      <c r="N21" s="19" t="s">
        <v>54</v>
      </c>
      <c r="O21" s="21" t="s">
        <v>54</v>
      </c>
      <c r="P21" s="19" t="s">
        <v>54</v>
      </c>
      <c r="Q21" s="19">
        <v>173</v>
      </c>
      <c r="R21" s="22" t="s">
        <v>54</v>
      </c>
      <c r="S21" s="44">
        <v>0.23106000000000002</v>
      </c>
      <c r="T21" s="19" t="s">
        <v>54</v>
      </c>
      <c r="U21" s="28">
        <v>0.31654000000000004</v>
      </c>
      <c r="V21" s="19" t="s">
        <v>54</v>
      </c>
      <c r="W21" s="19" t="s">
        <v>54</v>
      </c>
      <c r="X21" s="19" t="s">
        <v>54</v>
      </c>
      <c r="Y21" s="19" t="s">
        <v>54</v>
      </c>
      <c r="Z21" s="23">
        <v>154</v>
      </c>
      <c r="AA21" s="24">
        <f t="shared" si="0"/>
        <v>173</v>
      </c>
      <c r="AB21" s="23">
        <v>1.4</v>
      </c>
      <c r="AC21" s="23">
        <v>0</v>
      </c>
      <c r="AD21" s="23">
        <v>6.13</v>
      </c>
    </row>
    <row r="22" spans="1:30" ht="15.75" customHeight="1" x14ac:dyDescent="0.25">
      <c r="A22" s="10">
        <v>43390</v>
      </c>
      <c r="B22" s="11">
        <v>2018</v>
      </c>
      <c r="C22" s="11">
        <v>10</v>
      </c>
      <c r="D22" s="11">
        <v>32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 t="s">
        <v>54</v>
      </c>
      <c r="J22" s="11" t="s">
        <v>54</v>
      </c>
      <c r="K22" s="11" t="s">
        <v>54</v>
      </c>
      <c r="L22" s="11" t="s">
        <v>54</v>
      </c>
      <c r="M22" s="12" t="s">
        <v>54</v>
      </c>
      <c r="N22" s="11" t="s">
        <v>54</v>
      </c>
      <c r="O22" s="13" t="s">
        <v>54</v>
      </c>
      <c r="P22" s="11" t="s">
        <v>54</v>
      </c>
      <c r="Q22" s="14">
        <v>261</v>
      </c>
      <c r="R22" s="14" t="s">
        <v>54</v>
      </c>
      <c r="S22" s="48">
        <v>0.23296</v>
      </c>
      <c r="T22" s="13" t="s">
        <v>54</v>
      </c>
      <c r="U22" s="27">
        <v>0.27245999999999998</v>
      </c>
      <c r="V22" s="14" t="s">
        <v>54</v>
      </c>
      <c r="W22" s="11" t="s">
        <v>54</v>
      </c>
      <c r="X22" s="11" t="s">
        <v>54</v>
      </c>
      <c r="Y22" s="11" t="s">
        <v>54</v>
      </c>
      <c r="Z22" s="16">
        <v>231.28</v>
      </c>
      <c r="AA22" s="17">
        <f t="shared" si="0"/>
        <v>261</v>
      </c>
      <c r="AB22" s="16">
        <v>0</v>
      </c>
      <c r="AC22" s="16">
        <v>0</v>
      </c>
      <c r="AD22" s="16">
        <v>19.82</v>
      </c>
    </row>
    <row r="23" spans="1:30" ht="15.75" customHeight="1" x14ac:dyDescent="0.25">
      <c r="A23" s="18">
        <v>43358</v>
      </c>
      <c r="B23" s="19">
        <v>2018</v>
      </c>
      <c r="C23" s="19">
        <v>9</v>
      </c>
      <c r="D23" s="19">
        <v>31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 t="s">
        <v>54</v>
      </c>
      <c r="J23" s="19" t="s">
        <v>54</v>
      </c>
      <c r="K23" s="19" t="s">
        <v>54</v>
      </c>
      <c r="L23" s="19" t="s">
        <v>54</v>
      </c>
      <c r="M23" s="20" t="s">
        <v>54</v>
      </c>
      <c r="N23" s="19" t="s">
        <v>54</v>
      </c>
      <c r="O23" s="21" t="s">
        <v>54</v>
      </c>
      <c r="P23" s="19" t="s">
        <v>54</v>
      </c>
      <c r="Q23" s="19">
        <v>469</v>
      </c>
      <c r="R23" s="22" t="s">
        <v>54</v>
      </c>
      <c r="S23" s="44">
        <v>0.23296</v>
      </c>
      <c r="T23" s="19" t="s">
        <v>54</v>
      </c>
      <c r="U23" s="28">
        <v>0.27245999999999998</v>
      </c>
      <c r="V23" s="19" t="s">
        <v>54</v>
      </c>
      <c r="W23" s="19" t="s">
        <v>54</v>
      </c>
      <c r="X23" s="19" t="s">
        <v>54</v>
      </c>
      <c r="Y23" s="19" t="s">
        <v>54</v>
      </c>
      <c r="Z23" s="23">
        <v>403.35</v>
      </c>
      <c r="AA23" s="24">
        <f t="shared" si="0"/>
        <v>469</v>
      </c>
      <c r="AB23" s="23">
        <v>0</v>
      </c>
      <c r="AC23" s="23">
        <v>0</v>
      </c>
      <c r="AD23" s="23">
        <v>36.270000000000003</v>
      </c>
    </row>
    <row r="24" spans="1:30" ht="15.75" customHeight="1" x14ac:dyDescent="0.25">
      <c r="A24" s="10">
        <v>43327</v>
      </c>
      <c r="B24" s="11">
        <v>2018</v>
      </c>
      <c r="C24" s="11">
        <v>8</v>
      </c>
      <c r="D24" s="11">
        <v>30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 t="s">
        <v>54</v>
      </c>
      <c r="J24" s="11" t="s">
        <v>54</v>
      </c>
      <c r="K24" s="11" t="s">
        <v>54</v>
      </c>
      <c r="L24" s="11" t="s">
        <v>54</v>
      </c>
      <c r="M24" s="12" t="s">
        <v>54</v>
      </c>
      <c r="N24" s="11" t="s">
        <v>54</v>
      </c>
      <c r="O24" s="13" t="s">
        <v>54</v>
      </c>
      <c r="P24" s="11" t="s">
        <v>54</v>
      </c>
      <c r="Q24" s="14">
        <v>382</v>
      </c>
      <c r="R24" s="14" t="s">
        <v>54</v>
      </c>
      <c r="S24" s="43">
        <v>0.23296</v>
      </c>
      <c r="T24" s="13" t="s">
        <v>54</v>
      </c>
      <c r="U24" s="29">
        <v>0.27245999999999998</v>
      </c>
      <c r="V24" s="14" t="s">
        <v>54</v>
      </c>
      <c r="W24" s="11" t="s">
        <v>54</v>
      </c>
      <c r="X24" s="11" t="s">
        <v>54</v>
      </c>
      <c r="Y24" s="11" t="s">
        <v>54</v>
      </c>
      <c r="Z24" s="16">
        <v>321.75</v>
      </c>
      <c r="AA24" s="17">
        <f t="shared" si="0"/>
        <v>382</v>
      </c>
      <c r="AB24" s="16">
        <v>0</v>
      </c>
      <c r="AC24" s="16">
        <v>0</v>
      </c>
      <c r="AD24" s="16">
        <v>28.47</v>
      </c>
    </row>
    <row r="25" spans="1:30" ht="15.75" customHeight="1" x14ac:dyDescent="0.25">
      <c r="A25" s="18">
        <v>43297</v>
      </c>
      <c r="B25" s="19">
        <v>2018</v>
      </c>
      <c r="C25" s="19">
        <v>7</v>
      </c>
      <c r="D25" s="19">
        <v>31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 t="s">
        <v>54</v>
      </c>
      <c r="J25" s="19" t="s">
        <v>54</v>
      </c>
      <c r="K25" s="19" t="s">
        <v>54</v>
      </c>
      <c r="L25" s="19" t="s">
        <v>54</v>
      </c>
      <c r="M25" s="20" t="s">
        <v>54</v>
      </c>
      <c r="N25" s="19" t="s">
        <v>54</v>
      </c>
      <c r="O25" s="21" t="s">
        <v>54</v>
      </c>
      <c r="P25" s="19" t="s">
        <v>54</v>
      </c>
      <c r="Q25" s="19">
        <v>485</v>
      </c>
      <c r="R25" s="22" t="s">
        <v>54</v>
      </c>
      <c r="S25" s="44">
        <v>0.23296</v>
      </c>
      <c r="T25" s="19" t="s">
        <v>54</v>
      </c>
      <c r="U25" s="28">
        <v>0.27245999999999998</v>
      </c>
      <c r="V25" s="19" t="s">
        <v>54</v>
      </c>
      <c r="W25" s="19" t="s">
        <v>54</v>
      </c>
      <c r="X25" s="19" t="s">
        <v>54</v>
      </c>
      <c r="Y25" s="19" t="s">
        <v>54</v>
      </c>
      <c r="Z25" s="23">
        <v>410.42</v>
      </c>
      <c r="AA25" s="24">
        <f t="shared" si="0"/>
        <v>485</v>
      </c>
      <c r="AB25" s="23">
        <v>0</v>
      </c>
      <c r="AC25" s="23">
        <v>0</v>
      </c>
      <c r="AD25" s="23">
        <v>36.94</v>
      </c>
    </row>
    <row r="26" spans="1:30" ht="15.75" customHeight="1" x14ac:dyDescent="0.25">
      <c r="A26" s="10">
        <v>43266</v>
      </c>
      <c r="B26" s="11">
        <v>2018</v>
      </c>
      <c r="C26" s="11">
        <v>6</v>
      </c>
      <c r="D26" s="11">
        <v>30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 t="s">
        <v>54</v>
      </c>
      <c r="J26" s="11" t="s">
        <v>54</v>
      </c>
      <c r="K26" s="11" t="s">
        <v>54</v>
      </c>
      <c r="L26" s="11" t="s">
        <v>54</v>
      </c>
      <c r="M26" s="12" t="s">
        <v>54</v>
      </c>
      <c r="N26" s="11" t="s">
        <v>54</v>
      </c>
      <c r="O26" s="13" t="s">
        <v>54</v>
      </c>
      <c r="P26" s="11" t="s">
        <v>54</v>
      </c>
      <c r="Q26" s="14">
        <v>363</v>
      </c>
      <c r="R26" s="14" t="s">
        <v>54</v>
      </c>
      <c r="S26" s="43">
        <v>0.23296</v>
      </c>
      <c r="T26" s="13" t="s">
        <v>54</v>
      </c>
      <c r="U26" s="29">
        <v>0.27245999999999998</v>
      </c>
      <c r="V26" s="14" t="s">
        <v>54</v>
      </c>
      <c r="W26" s="11" t="s">
        <v>54</v>
      </c>
      <c r="X26" s="11" t="s">
        <v>54</v>
      </c>
      <c r="Y26" s="11" t="s">
        <v>54</v>
      </c>
      <c r="Z26" s="16">
        <v>300.79000000000002</v>
      </c>
      <c r="AA26" s="17">
        <f t="shared" si="0"/>
        <v>363</v>
      </c>
      <c r="AB26" s="16">
        <v>2.73</v>
      </c>
      <c r="AC26" s="16">
        <v>0</v>
      </c>
      <c r="AD26" s="16">
        <v>13.72</v>
      </c>
    </row>
    <row r="27" spans="1:30" ht="15.75" customHeight="1" x14ac:dyDescent="0.25">
      <c r="A27" s="18">
        <v>43236</v>
      </c>
      <c r="B27" s="19">
        <v>2018</v>
      </c>
      <c r="C27" s="19">
        <v>5</v>
      </c>
      <c r="D27" s="19">
        <v>30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 t="s">
        <v>54</v>
      </c>
      <c r="J27" s="19" t="s">
        <v>54</v>
      </c>
      <c r="K27" s="19" t="s">
        <v>54</v>
      </c>
      <c r="L27" s="19" t="s">
        <v>54</v>
      </c>
      <c r="M27" s="20" t="s">
        <v>54</v>
      </c>
      <c r="N27" s="19" t="s">
        <v>54</v>
      </c>
      <c r="O27" s="21" t="s">
        <v>54</v>
      </c>
      <c r="P27" s="19" t="s">
        <v>54</v>
      </c>
      <c r="Q27" s="19">
        <v>273</v>
      </c>
      <c r="R27" s="22" t="s">
        <v>54</v>
      </c>
      <c r="S27" s="44">
        <v>0.23296</v>
      </c>
      <c r="T27" s="19" t="s">
        <v>54</v>
      </c>
      <c r="U27" s="30">
        <v>0.27245999999999998</v>
      </c>
      <c r="V27" s="19" t="s">
        <v>54</v>
      </c>
      <c r="W27" s="19" t="s">
        <v>54</v>
      </c>
      <c r="X27" s="19" t="s">
        <v>54</v>
      </c>
      <c r="Y27" s="19" t="s">
        <v>54</v>
      </c>
      <c r="Z27" s="23">
        <v>216.06</v>
      </c>
      <c r="AA27" s="24">
        <f t="shared" si="0"/>
        <v>273</v>
      </c>
      <c r="AB27" s="23">
        <v>2.14</v>
      </c>
      <c r="AC27" s="23">
        <v>0</v>
      </c>
      <c r="AD27" s="23">
        <v>0</v>
      </c>
    </row>
    <row r="28" spans="1:30" ht="15.75" customHeight="1" x14ac:dyDescent="0.25">
      <c r="A28" s="10">
        <v>43206</v>
      </c>
      <c r="B28" s="11">
        <v>2018</v>
      </c>
      <c r="C28" s="11">
        <v>4</v>
      </c>
      <c r="D28" s="11">
        <v>31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 t="s">
        <v>54</v>
      </c>
      <c r="J28" s="11" t="s">
        <v>54</v>
      </c>
      <c r="K28" s="11" t="s">
        <v>54</v>
      </c>
      <c r="L28" s="11" t="s">
        <v>54</v>
      </c>
      <c r="M28" s="12" t="s">
        <v>54</v>
      </c>
      <c r="N28" s="11" t="s">
        <v>54</v>
      </c>
      <c r="O28" s="13" t="s">
        <v>54</v>
      </c>
      <c r="P28" s="11" t="s">
        <v>54</v>
      </c>
      <c r="Q28" s="14">
        <v>258</v>
      </c>
      <c r="R28" s="14" t="s">
        <v>54</v>
      </c>
      <c r="S28" s="43">
        <v>0.23296</v>
      </c>
      <c r="T28" s="13" t="s">
        <v>54</v>
      </c>
      <c r="U28" s="31">
        <v>0.27245999999999998</v>
      </c>
      <c r="V28" s="14" t="s">
        <v>54</v>
      </c>
      <c r="W28" s="11" t="s">
        <v>54</v>
      </c>
      <c r="X28" s="11" t="s">
        <v>54</v>
      </c>
      <c r="Y28" s="11" t="s">
        <v>54</v>
      </c>
      <c r="Z28" s="16">
        <v>210.43</v>
      </c>
      <c r="AA28" s="17">
        <f t="shared" si="0"/>
        <v>258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43175</v>
      </c>
      <c r="B29" s="19">
        <v>2018</v>
      </c>
      <c r="C29" s="19">
        <v>3</v>
      </c>
      <c r="D29" s="19">
        <v>28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 t="s">
        <v>54</v>
      </c>
      <c r="J29" s="19" t="s">
        <v>54</v>
      </c>
      <c r="K29" s="19" t="s">
        <v>54</v>
      </c>
      <c r="L29" s="19" t="s">
        <v>54</v>
      </c>
      <c r="M29" s="20" t="s">
        <v>54</v>
      </c>
      <c r="N29" s="19" t="s">
        <v>54</v>
      </c>
      <c r="O29" s="21" t="s">
        <v>54</v>
      </c>
      <c r="P29" s="19" t="s">
        <v>54</v>
      </c>
      <c r="Q29" s="19">
        <v>220</v>
      </c>
      <c r="R29" s="22" t="s">
        <v>54</v>
      </c>
      <c r="S29" s="44">
        <v>0.23296</v>
      </c>
      <c r="T29" s="19" t="s">
        <v>54</v>
      </c>
      <c r="U29" s="30">
        <v>0.27245999999999998</v>
      </c>
      <c r="V29" s="19" t="s">
        <v>54</v>
      </c>
      <c r="W29" s="19" t="s">
        <v>54</v>
      </c>
      <c r="X29" s="19" t="s">
        <v>54</v>
      </c>
      <c r="Y29" s="19" t="s">
        <v>54</v>
      </c>
      <c r="Z29" s="23">
        <v>179.6</v>
      </c>
      <c r="AA29" s="24">
        <f t="shared" si="0"/>
        <v>220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43147</v>
      </c>
      <c r="B30" s="11">
        <v>2018</v>
      </c>
      <c r="C30" s="11">
        <v>2</v>
      </c>
      <c r="D30" s="11">
        <v>31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 t="s">
        <v>54</v>
      </c>
      <c r="J30" s="11" t="s">
        <v>54</v>
      </c>
      <c r="K30" s="11" t="s">
        <v>54</v>
      </c>
      <c r="L30" s="11" t="s">
        <v>54</v>
      </c>
      <c r="M30" s="12" t="s">
        <v>54</v>
      </c>
      <c r="N30" s="11" t="s">
        <v>54</v>
      </c>
      <c r="O30" s="13" t="s">
        <v>54</v>
      </c>
      <c r="P30" s="11" t="s">
        <v>54</v>
      </c>
      <c r="Q30" s="14">
        <v>208</v>
      </c>
      <c r="R30" s="14" t="s">
        <v>54</v>
      </c>
      <c r="S30" s="29">
        <v>0.23296</v>
      </c>
      <c r="T30" s="11" t="s">
        <v>54</v>
      </c>
      <c r="U30" s="31">
        <v>0.27245999999999998</v>
      </c>
      <c r="V30" s="14" t="s">
        <v>54</v>
      </c>
      <c r="W30" s="11" t="s">
        <v>54</v>
      </c>
      <c r="X30" s="11" t="s">
        <v>54</v>
      </c>
      <c r="Y30" s="11" t="s">
        <v>54</v>
      </c>
      <c r="Z30" s="16">
        <v>173.54</v>
      </c>
      <c r="AA30" s="17">
        <f t="shared" si="0"/>
        <v>208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43116</v>
      </c>
      <c r="B31" s="19">
        <v>2018</v>
      </c>
      <c r="C31" s="19">
        <v>1</v>
      </c>
      <c r="D31" s="19">
        <v>32</v>
      </c>
      <c r="E31" s="30">
        <v>1.0532E-2</v>
      </c>
      <c r="F31" s="30">
        <v>4.8509000000000004E-2</v>
      </c>
      <c r="G31" s="68">
        <v>0.3</v>
      </c>
      <c r="H31" s="19" t="s">
        <v>54</v>
      </c>
      <c r="I31" s="19" t="s">
        <v>54</v>
      </c>
      <c r="J31" s="19" t="s">
        <v>54</v>
      </c>
      <c r="K31" s="19" t="s">
        <v>54</v>
      </c>
      <c r="L31" s="19" t="s">
        <v>54</v>
      </c>
      <c r="M31" s="20" t="s">
        <v>54</v>
      </c>
      <c r="N31" s="19" t="s">
        <v>54</v>
      </c>
      <c r="O31" s="21" t="s">
        <v>54</v>
      </c>
      <c r="P31" s="19" t="s">
        <v>54</v>
      </c>
      <c r="Q31" s="19">
        <v>350</v>
      </c>
      <c r="R31" s="22" t="s">
        <v>54</v>
      </c>
      <c r="S31" s="44">
        <v>0.23296</v>
      </c>
      <c r="T31" s="19" t="s">
        <v>54</v>
      </c>
      <c r="U31" s="30">
        <v>0.27245999999999998</v>
      </c>
      <c r="V31" s="19" t="s">
        <v>54</v>
      </c>
      <c r="W31" s="19" t="s">
        <v>54</v>
      </c>
      <c r="X31" s="19" t="s">
        <v>54</v>
      </c>
      <c r="Y31" s="19" t="s">
        <v>54</v>
      </c>
      <c r="Z31" s="23">
        <v>267.77999999999997</v>
      </c>
      <c r="AA31" s="24">
        <f t="shared" si="0"/>
        <v>350</v>
      </c>
      <c r="AB31" s="23">
        <v>0</v>
      </c>
      <c r="AC31" s="23">
        <v>7.89</v>
      </c>
      <c r="AD31" s="23">
        <v>0</v>
      </c>
    </row>
    <row r="32" spans="1:30" ht="15.75" customHeight="1" x14ac:dyDescent="0.25">
      <c r="A32" s="10">
        <v>43084</v>
      </c>
      <c r="B32" s="11">
        <v>2017</v>
      </c>
      <c r="C32" s="11">
        <v>12</v>
      </c>
      <c r="D32" s="11">
        <v>29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 t="s">
        <v>54</v>
      </c>
      <c r="J32" s="11" t="s">
        <v>54</v>
      </c>
      <c r="K32" s="11" t="s">
        <v>54</v>
      </c>
      <c r="L32" s="11" t="s">
        <v>54</v>
      </c>
      <c r="M32" s="12" t="s">
        <v>54</v>
      </c>
      <c r="N32" s="11" t="s">
        <v>54</v>
      </c>
      <c r="O32" s="13" t="s">
        <v>54</v>
      </c>
      <c r="P32" s="11" t="s">
        <v>54</v>
      </c>
      <c r="Q32" s="14">
        <v>137</v>
      </c>
      <c r="R32" s="14" t="s">
        <v>54</v>
      </c>
      <c r="S32" s="43">
        <v>0.23296</v>
      </c>
      <c r="T32" s="13" t="s">
        <v>54</v>
      </c>
      <c r="U32" s="31">
        <v>0.27245999999999998</v>
      </c>
      <c r="V32" s="14" t="s">
        <v>54</v>
      </c>
      <c r="W32" s="11" t="s">
        <v>54</v>
      </c>
      <c r="X32" s="11" t="s">
        <v>54</v>
      </c>
      <c r="Y32" s="11" t="s">
        <v>54</v>
      </c>
      <c r="Z32" s="16">
        <v>105.29</v>
      </c>
      <c r="AA32" s="17">
        <f t="shared" si="0"/>
        <v>137</v>
      </c>
      <c r="AB32" s="16">
        <v>0</v>
      </c>
      <c r="AC32" s="16">
        <v>8.2100000000000009</v>
      </c>
      <c r="AD32" s="16">
        <v>0</v>
      </c>
    </row>
    <row r="33" spans="1:30" ht="15.75" customHeight="1" x14ac:dyDescent="0.25">
      <c r="A33" s="18">
        <v>43055</v>
      </c>
      <c r="B33" s="19">
        <v>2017</v>
      </c>
      <c r="C33" s="19">
        <v>11</v>
      </c>
      <c r="D33" s="19">
        <v>30</v>
      </c>
      <c r="E33" s="30">
        <v>5.4190000000000002E-3</v>
      </c>
      <c r="F33" s="30">
        <v>2.4965999999999999E-2</v>
      </c>
      <c r="G33" s="68">
        <v>0.3</v>
      </c>
      <c r="H33" s="19" t="s">
        <v>54</v>
      </c>
      <c r="I33" s="19" t="s">
        <v>54</v>
      </c>
      <c r="J33" s="19" t="s">
        <v>54</v>
      </c>
      <c r="K33" s="19" t="s">
        <v>54</v>
      </c>
      <c r="L33" s="19" t="s">
        <v>54</v>
      </c>
      <c r="M33" s="20" t="s">
        <v>54</v>
      </c>
      <c r="N33" s="19" t="s">
        <v>54</v>
      </c>
      <c r="O33" s="21" t="s">
        <v>54</v>
      </c>
      <c r="P33" s="19" t="s">
        <v>54</v>
      </c>
      <c r="Q33" s="19">
        <v>211</v>
      </c>
      <c r="R33" s="22" t="s">
        <v>54</v>
      </c>
      <c r="S33" s="44">
        <v>0.23296</v>
      </c>
      <c r="T33" s="19" t="s">
        <v>54</v>
      </c>
      <c r="U33" s="30">
        <v>0.27245999999999998</v>
      </c>
      <c r="V33" s="19" t="s">
        <v>54</v>
      </c>
      <c r="W33" s="19" t="s">
        <v>54</v>
      </c>
      <c r="X33" s="19" t="s">
        <v>54</v>
      </c>
      <c r="Y33" s="19" t="s">
        <v>54</v>
      </c>
      <c r="Z33" s="23">
        <v>150.63</v>
      </c>
      <c r="AA33" s="24">
        <f t="shared" si="0"/>
        <v>211</v>
      </c>
      <c r="AB33" s="23">
        <v>0</v>
      </c>
      <c r="AC33" s="23">
        <v>13.6</v>
      </c>
      <c r="AD33" s="23">
        <v>0</v>
      </c>
    </row>
    <row r="34" spans="1:30" ht="15.75" customHeight="1" x14ac:dyDescent="0.25">
      <c r="A34" s="10">
        <v>43025</v>
      </c>
      <c r="B34" s="11">
        <v>2017</v>
      </c>
      <c r="C34" s="11">
        <v>10</v>
      </c>
      <c r="D34" s="11">
        <v>32</v>
      </c>
      <c r="E34" s="31">
        <v>4.091E-3</v>
      </c>
      <c r="F34" s="31">
        <v>1.9125E-2</v>
      </c>
      <c r="G34" s="67">
        <v>0.3</v>
      </c>
      <c r="H34" s="11" t="s">
        <v>54</v>
      </c>
      <c r="I34" s="11" t="s">
        <v>54</v>
      </c>
      <c r="J34" s="11" t="s">
        <v>54</v>
      </c>
      <c r="K34" s="11" t="s">
        <v>54</v>
      </c>
      <c r="L34" s="11" t="s">
        <v>54</v>
      </c>
      <c r="M34" s="12" t="s">
        <v>54</v>
      </c>
      <c r="N34" s="11" t="s">
        <v>54</v>
      </c>
      <c r="O34" s="13" t="s">
        <v>54</v>
      </c>
      <c r="P34" s="11" t="s">
        <v>54</v>
      </c>
      <c r="Q34" s="14">
        <v>277</v>
      </c>
      <c r="R34" s="14" t="s">
        <v>54</v>
      </c>
      <c r="S34" s="48">
        <v>0.18240999999999999</v>
      </c>
      <c r="T34" s="13" t="s">
        <v>54</v>
      </c>
      <c r="U34" s="31">
        <v>0.21458000000000002</v>
      </c>
      <c r="V34" s="14" t="s">
        <v>54</v>
      </c>
      <c r="W34" s="11" t="s">
        <v>54</v>
      </c>
      <c r="X34" s="11" t="s">
        <v>54</v>
      </c>
      <c r="Y34" s="11" t="s">
        <v>54</v>
      </c>
      <c r="Z34" s="16">
        <v>184.14</v>
      </c>
      <c r="AA34" s="17">
        <f t="shared" si="0"/>
        <v>277</v>
      </c>
      <c r="AB34" s="16">
        <v>3.86</v>
      </c>
      <c r="AC34" s="16">
        <v>7.67</v>
      </c>
      <c r="AD34" s="16">
        <v>0</v>
      </c>
    </row>
    <row r="35" spans="1:30" ht="15.75" customHeight="1" x14ac:dyDescent="0.25">
      <c r="A35" s="18">
        <v>42993</v>
      </c>
      <c r="B35" s="19">
        <v>2017</v>
      </c>
      <c r="C35" s="19">
        <v>9</v>
      </c>
      <c r="D35" s="19">
        <v>31</v>
      </c>
      <c r="E35" s="30">
        <v>8.5440000000000012E-3</v>
      </c>
      <c r="F35" s="30">
        <v>3.9347E-2</v>
      </c>
      <c r="G35" s="68">
        <v>0.3</v>
      </c>
      <c r="H35" s="19" t="s">
        <v>54</v>
      </c>
      <c r="I35" s="19" t="s">
        <v>54</v>
      </c>
      <c r="J35" s="19" t="s">
        <v>54</v>
      </c>
      <c r="K35" s="19" t="s">
        <v>54</v>
      </c>
      <c r="L35" s="19" t="s">
        <v>54</v>
      </c>
      <c r="M35" s="20" t="s">
        <v>54</v>
      </c>
      <c r="N35" s="19" t="s">
        <v>54</v>
      </c>
      <c r="O35" s="21" t="s">
        <v>54</v>
      </c>
      <c r="P35" s="19" t="s">
        <v>54</v>
      </c>
      <c r="Q35" s="19">
        <v>297</v>
      </c>
      <c r="R35" s="22" t="s">
        <v>54</v>
      </c>
      <c r="S35" s="44">
        <v>0.18240999999999999</v>
      </c>
      <c r="T35" s="19" t="s">
        <v>54</v>
      </c>
      <c r="U35" s="30">
        <v>0.21458000000000002</v>
      </c>
      <c r="V35" s="19" t="s">
        <v>54</v>
      </c>
      <c r="W35" s="19" t="s">
        <v>54</v>
      </c>
      <c r="X35" s="19" t="s">
        <v>54</v>
      </c>
      <c r="Y35" s="19" t="s">
        <v>54</v>
      </c>
      <c r="Z35" s="23">
        <v>192.77</v>
      </c>
      <c r="AA35" s="24">
        <f t="shared" si="0"/>
        <v>297</v>
      </c>
      <c r="AB35" s="23">
        <v>4.2699999999999996</v>
      </c>
      <c r="AC35" s="23">
        <v>6.85</v>
      </c>
      <c r="AD35" s="23">
        <v>0</v>
      </c>
    </row>
    <row r="36" spans="1:30" ht="15.75" customHeight="1" x14ac:dyDescent="0.25">
      <c r="A36" s="10">
        <v>42962</v>
      </c>
      <c r="B36" s="11">
        <v>2017</v>
      </c>
      <c r="C36" s="11">
        <v>8</v>
      </c>
      <c r="D36" s="11">
        <v>29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 t="s">
        <v>54</v>
      </c>
      <c r="J36" s="11" t="s">
        <v>54</v>
      </c>
      <c r="K36" s="11" t="s">
        <v>54</v>
      </c>
      <c r="L36" s="11" t="s">
        <v>54</v>
      </c>
      <c r="M36" s="12" t="s">
        <v>54</v>
      </c>
      <c r="N36" s="11" t="s">
        <v>54</v>
      </c>
      <c r="O36" s="13" t="s">
        <v>54</v>
      </c>
      <c r="P36" s="11" t="s">
        <v>54</v>
      </c>
      <c r="Q36" s="14">
        <v>363</v>
      </c>
      <c r="R36" s="14" t="s">
        <v>54</v>
      </c>
      <c r="S36" s="43">
        <v>0.18240999999999999</v>
      </c>
      <c r="T36" s="13" t="s">
        <v>54</v>
      </c>
      <c r="U36" s="31">
        <v>0.21458000000000002</v>
      </c>
      <c r="V36" s="14" t="s">
        <v>54</v>
      </c>
      <c r="W36" s="11" t="s">
        <v>54</v>
      </c>
      <c r="X36" s="11" t="s">
        <v>54</v>
      </c>
      <c r="Y36" s="11" t="s">
        <v>54</v>
      </c>
      <c r="Z36" s="16">
        <v>245.36</v>
      </c>
      <c r="AA36" s="17">
        <f t="shared" si="0"/>
        <v>363</v>
      </c>
      <c r="AB36" s="16">
        <v>5.51</v>
      </c>
      <c r="AC36" s="16">
        <v>8.8699999999999992</v>
      </c>
      <c r="AD36" s="16">
        <v>0</v>
      </c>
    </row>
    <row r="37" spans="1:30" ht="15.75" customHeight="1" x14ac:dyDescent="0.25">
      <c r="A37" s="18">
        <v>42933</v>
      </c>
      <c r="B37" s="19">
        <v>2017</v>
      </c>
      <c r="C37" s="19">
        <v>7</v>
      </c>
      <c r="D37" s="19">
        <v>31</v>
      </c>
      <c r="E37" s="30">
        <v>5.2969999999999996E-3</v>
      </c>
      <c r="F37" s="30">
        <v>2.5054E-2</v>
      </c>
      <c r="G37" s="68">
        <v>0.3</v>
      </c>
      <c r="H37" s="19" t="s">
        <v>54</v>
      </c>
      <c r="I37" s="19" t="s">
        <v>54</v>
      </c>
      <c r="J37" s="19" t="s">
        <v>54</v>
      </c>
      <c r="K37" s="19" t="s">
        <v>54</v>
      </c>
      <c r="L37" s="19" t="s">
        <v>54</v>
      </c>
      <c r="M37" s="20" t="s">
        <v>54</v>
      </c>
      <c r="N37" s="19" t="s">
        <v>54</v>
      </c>
      <c r="O37" s="21" t="s">
        <v>54</v>
      </c>
      <c r="P37" s="19" t="s">
        <v>54</v>
      </c>
      <c r="Q37" s="19">
        <v>370</v>
      </c>
      <c r="R37" s="22" t="s">
        <v>54</v>
      </c>
      <c r="S37" s="44">
        <v>0.18240999999999999</v>
      </c>
      <c r="T37" s="19" t="s">
        <v>54</v>
      </c>
      <c r="U37" s="30">
        <v>0.21458000000000002</v>
      </c>
      <c r="V37" s="19" t="s">
        <v>54</v>
      </c>
      <c r="W37" s="19" t="s">
        <v>54</v>
      </c>
      <c r="X37" s="19" t="s">
        <v>54</v>
      </c>
      <c r="Y37" s="19" t="s">
        <v>54</v>
      </c>
      <c r="Z37" s="23">
        <v>238.88</v>
      </c>
      <c r="AA37" s="24">
        <f t="shared" si="0"/>
        <v>370</v>
      </c>
      <c r="AB37" s="23">
        <v>6.36</v>
      </c>
      <c r="AC37" s="23">
        <v>0</v>
      </c>
      <c r="AD37" s="23">
        <v>0</v>
      </c>
    </row>
    <row r="38" spans="1:30" ht="15.75" customHeight="1" x14ac:dyDescent="0.25">
      <c r="A38" s="10">
        <v>42902</v>
      </c>
      <c r="B38" s="11">
        <v>2017</v>
      </c>
      <c r="C38" s="11">
        <v>6</v>
      </c>
      <c r="D38" s="11">
        <v>30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 t="s">
        <v>54</v>
      </c>
      <c r="J38" s="11" t="s">
        <v>54</v>
      </c>
      <c r="K38" s="11" t="s">
        <v>54</v>
      </c>
      <c r="L38" s="11" t="s">
        <v>54</v>
      </c>
      <c r="M38" s="12" t="s">
        <v>54</v>
      </c>
      <c r="N38" s="11" t="s">
        <v>54</v>
      </c>
      <c r="O38" s="13" t="s">
        <v>54</v>
      </c>
      <c r="P38" s="11" t="s">
        <v>54</v>
      </c>
      <c r="Q38" s="14">
        <v>362</v>
      </c>
      <c r="R38" s="14" t="s">
        <v>54</v>
      </c>
      <c r="S38" s="43">
        <v>0.18240999999999999</v>
      </c>
      <c r="T38" s="13" t="s">
        <v>54</v>
      </c>
      <c r="U38" s="31">
        <v>0.21458000000000002</v>
      </c>
      <c r="V38" s="14" t="s">
        <v>54</v>
      </c>
      <c r="W38" s="11" t="s">
        <v>54</v>
      </c>
      <c r="X38" s="11" t="s">
        <v>54</v>
      </c>
      <c r="Y38" s="11" t="s">
        <v>54</v>
      </c>
      <c r="Z38" s="16">
        <v>236.67</v>
      </c>
      <c r="AA38" s="17">
        <f t="shared" si="0"/>
        <v>362</v>
      </c>
      <c r="AB38" s="16">
        <v>0</v>
      </c>
      <c r="AC38" s="16">
        <v>6.03</v>
      </c>
      <c r="AD38" s="16">
        <v>0</v>
      </c>
    </row>
    <row r="39" spans="1:30" ht="15.75" customHeight="1" x14ac:dyDescent="0.25">
      <c r="A39" s="18">
        <v>42872</v>
      </c>
      <c r="B39" s="19">
        <v>2017</v>
      </c>
      <c r="C39" s="19">
        <v>5</v>
      </c>
      <c r="D39" s="19">
        <v>30</v>
      </c>
      <c r="E39" s="30">
        <v>5.9709999999999997E-3</v>
      </c>
      <c r="F39" s="30">
        <v>3.1186999999999999E-2</v>
      </c>
      <c r="G39" s="68">
        <v>0.3</v>
      </c>
      <c r="H39" s="19" t="s">
        <v>54</v>
      </c>
      <c r="I39" s="19" t="s">
        <v>54</v>
      </c>
      <c r="J39" s="19" t="s">
        <v>54</v>
      </c>
      <c r="K39" s="19" t="s">
        <v>54</v>
      </c>
      <c r="L39" s="19" t="s">
        <v>54</v>
      </c>
      <c r="M39" s="20" t="s">
        <v>54</v>
      </c>
      <c r="N39" s="19" t="s">
        <v>54</v>
      </c>
      <c r="O39" s="21" t="s">
        <v>54</v>
      </c>
      <c r="P39" s="19" t="s">
        <v>54</v>
      </c>
      <c r="Q39" s="19">
        <v>296</v>
      </c>
      <c r="R39" s="22" t="s">
        <v>54</v>
      </c>
      <c r="S39" s="44">
        <v>0.18240999999999999</v>
      </c>
      <c r="T39" s="19" t="s">
        <v>54</v>
      </c>
      <c r="U39" s="30">
        <v>0.21458000000000002</v>
      </c>
      <c r="V39" s="19" t="s">
        <v>54</v>
      </c>
      <c r="W39" s="19" t="s">
        <v>54</v>
      </c>
      <c r="X39" s="19" t="s">
        <v>54</v>
      </c>
      <c r="Y39" s="19" t="s">
        <v>54</v>
      </c>
      <c r="Z39" s="23">
        <v>200.24</v>
      </c>
      <c r="AA39" s="24">
        <f t="shared" si="0"/>
        <v>296</v>
      </c>
      <c r="AB39" s="23">
        <v>0</v>
      </c>
      <c r="AC39" s="23">
        <v>13.88</v>
      </c>
      <c r="AD39" s="23">
        <v>0</v>
      </c>
    </row>
    <row r="40" spans="1:30" ht="15.75" customHeight="1" x14ac:dyDescent="0.25">
      <c r="A40" s="10">
        <v>42842</v>
      </c>
      <c r="B40" s="11">
        <v>2017</v>
      </c>
      <c r="C40" s="11">
        <v>4</v>
      </c>
      <c r="D40" s="11">
        <v>32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 t="s">
        <v>54</v>
      </c>
      <c r="J40" s="11" t="s">
        <v>54</v>
      </c>
      <c r="K40" s="11" t="s">
        <v>54</v>
      </c>
      <c r="L40" s="11" t="s">
        <v>54</v>
      </c>
      <c r="M40" s="12" t="s">
        <v>54</v>
      </c>
      <c r="N40" s="11" t="s">
        <v>54</v>
      </c>
      <c r="O40" s="13" t="s">
        <v>54</v>
      </c>
      <c r="P40" s="11" t="s">
        <v>54</v>
      </c>
      <c r="Q40" s="14">
        <v>254</v>
      </c>
      <c r="R40" s="14" t="s">
        <v>54</v>
      </c>
      <c r="S40" s="43">
        <v>0.18240999999999999</v>
      </c>
      <c r="T40" s="13" t="s">
        <v>54</v>
      </c>
      <c r="U40" s="31">
        <v>0.21458000000000002</v>
      </c>
      <c r="V40" s="14" t="s">
        <v>54</v>
      </c>
      <c r="W40" s="11" t="s">
        <v>54</v>
      </c>
      <c r="X40" s="11" t="s">
        <v>54</v>
      </c>
      <c r="Y40" s="11" t="s">
        <v>54</v>
      </c>
      <c r="Z40" s="16">
        <v>167.37</v>
      </c>
      <c r="AA40" s="17">
        <f t="shared" si="0"/>
        <v>254</v>
      </c>
      <c r="AB40" s="16">
        <v>3.57</v>
      </c>
      <c r="AC40" s="16">
        <v>6.07</v>
      </c>
      <c r="AD40" s="16">
        <v>0</v>
      </c>
    </row>
    <row r="41" spans="1:30" ht="15.75" customHeight="1" x14ac:dyDescent="0.25">
      <c r="A41" s="18">
        <v>42810</v>
      </c>
      <c r="B41" s="19">
        <v>2017</v>
      </c>
      <c r="C41" s="19">
        <v>3</v>
      </c>
      <c r="D41" s="19">
        <v>30</v>
      </c>
      <c r="E41" s="30">
        <v>9.9829999999999988E-3</v>
      </c>
      <c r="F41" s="30">
        <v>4.4378000000000001E-2</v>
      </c>
      <c r="G41" s="68">
        <v>0.3</v>
      </c>
      <c r="H41" s="19" t="s">
        <v>54</v>
      </c>
      <c r="I41" s="19" t="s">
        <v>54</v>
      </c>
      <c r="J41" s="19" t="s">
        <v>54</v>
      </c>
      <c r="K41" s="19" t="s">
        <v>54</v>
      </c>
      <c r="L41" s="19" t="s">
        <v>54</v>
      </c>
      <c r="M41" s="20" t="s">
        <v>54</v>
      </c>
      <c r="N41" s="19" t="s">
        <v>54</v>
      </c>
      <c r="O41" s="21" t="s">
        <v>54</v>
      </c>
      <c r="P41" s="19" t="s">
        <v>54</v>
      </c>
      <c r="Q41" s="19">
        <v>223</v>
      </c>
      <c r="R41" s="22" t="s">
        <v>54</v>
      </c>
      <c r="S41" s="44">
        <v>0.18240999999999999</v>
      </c>
      <c r="T41" s="19" t="s">
        <v>54</v>
      </c>
      <c r="U41" s="30">
        <v>0.21458000000000002</v>
      </c>
      <c r="V41" s="19" t="s">
        <v>54</v>
      </c>
      <c r="W41" s="19" t="s">
        <v>54</v>
      </c>
      <c r="X41" s="19" t="s">
        <v>54</v>
      </c>
      <c r="Y41" s="19" t="s">
        <v>54</v>
      </c>
      <c r="Z41" s="23">
        <v>144.22999999999999</v>
      </c>
      <c r="AA41" s="24">
        <f t="shared" si="0"/>
        <v>223</v>
      </c>
      <c r="AB41" s="23">
        <v>3.54</v>
      </c>
      <c r="AC41" s="23">
        <v>0</v>
      </c>
      <c r="AD41" s="23">
        <v>0</v>
      </c>
    </row>
    <row r="42" spans="1:30" ht="15.75" customHeight="1" x14ac:dyDescent="0.25">
      <c r="A42" s="10">
        <v>42780</v>
      </c>
      <c r="B42" s="11">
        <v>2017</v>
      </c>
      <c r="C42" s="11">
        <v>2</v>
      </c>
      <c r="D42" s="11">
        <v>28</v>
      </c>
      <c r="E42" s="31">
        <v>1.1899E-2</v>
      </c>
      <c r="F42" s="31">
        <v>5.3003999999999996E-2</v>
      </c>
      <c r="G42" s="67">
        <v>0.3</v>
      </c>
      <c r="H42" s="11" t="s">
        <v>54</v>
      </c>
      <c r="I42" s="11" t="s">
        <v>54</v>
      </c>
      <c r="J42" s="11" t="s">
        <v>54</v>
      </c>
      <c r="K42" s="11" t="s">
        <v>54</v>
      </c>
      <c r="L42" s="11" t="s">
        <v>54</v>
      </c>
      <c r="M42" s="12" t="s">
        <v>54</v>
      </c>
      <c r="N42" s="11" t="s">
        <v>54</v>
      </c>
      <c r="O42" s="13" t="s">
        <v>54</v>
      </c>
      <c r="P42" s="11" t="s">
        <v>54</v>
      </c>
      <c r="Q42" s="14">
        <v>216</v>
      </c>
      <c r="R42" s="14" t="s">
        <v>54</v>
      </c>
      <c r="S42" s="43">
        <v>0.18240999999999999</v>
      </c>
      <c r="T42" s="13" t="s">
        <v>54</v>
      </c>
      <c r="U42" s="31">
        <v>0.21458000000000002</v>
      </c>
      <c r="V42" s="14" t="s">
        <v>54</v>
      </c>
      <c r="W42" s="11" t="s">
        <v>54</v>
      </c>
      <c r="X42" s="11" t="s">
        <v>54</v>
      </c>
      <c r="Y42" s="11" t="s">
        <v>54</v>
      </c>
      <c r="Z42" s="16">
        <v>138.75</v>
      </c>
      <c r="AA42" s="17">
        <f t="shared" si="0"/>
        <v>216</v>
      </c>
      <c r="AB42" s="16">
        <v>0</v>
      </c>
      <c r="AC42" s="16">
        <v>0</v>
      </c>
      <c r="AD42" s="16">
        <v>0</v>
      </c>
    </row>
    <row r="43" spans="1:30" ht="15.75" customHeight="1" x14ac:dyDescent="0.25">
      <c r="A43" s="18">
        <v>42752</v>
      </c>
      <c r="B43" s="19">
        <v>2017</v>
      </c>
      <c r="C43" s="19">
        <v>1</v>
      </c>
      <c r="D43" s="19">
        <v>31</v>
      </c>
      <c r="E43" s="30">
        <v>1.1503000000000001E-2</v>
      </c>
      <c r="F43" s="30">
        <v>5.1025999999999995E-2</v>
      </c>
      <c r="G43" s="68">
        <v>0.3</v>
      </c>
      <c r="H43" s="19" t="s">
        <v>54</v>
      </c>
      <c r="I43" s="19" t="s">
        <v>54</v>
      </c>
      <c r="J43" s="19" t="s">
        <v>54</v>
      </c>
      <c r="K43" s="19" t="s">
        <v>54</v>
      </c>
      <c r="L43" s="19" t="s">
        <v>54</v>
      </c>
      <c r="M43" s="20" t="s">
        <v>54</v>
      </c>
      <c r="N43" s="19" t="s">
        <v>54</v>
      </c>
      <c r="O43" s="21" t="s">
        <v>54</v>
      </c>
      <c r="P43" s="19" t="s">
        <v>54</v>
      </c>
      <c r="Q43" s="19">
        <v>228</v>
      </c>
      <c r="R43" s="22" t="s">
        <v>54</v>
      </c>
      <c r="S43" s="44">
        <v>0.18240999999999999</v>
      </c>
      <c r="T43" s="19" t="s">
        <v>54</v>
      </c>
      <c r="U43" s="30">
        <v>0.21458000000000002</v>
      </c>
      <c r="V43" s="19" t="s">
        <v>54</v>
      </c>
      <c r="W43" s="19" t="s">
        <v>54</v>
      </c>
      <c r="X43" s="19" t="s">
        <v>54</v>
      </c>
      <c r="Y43" s="19" t="s">
        <v>54</v>
      </c>
      <c r="Z43" s="23">
        <v>145.44999999999999</v>
      </c>
      <c r="AA43" s="24">
        <f t="shared" si="0"/>
        <v>228</v>
      </c>
      <c r="AB43" s="23">
        <v>0</v>
      </c>
      <c r="AC43" s="23">
        <v>0</v>
      </c>
      <c r="AD43" s="23">
        <v>0</v>
      </c>
    </row>
    <row r="44" spans="1:30" ht="15.75" customHeight="1" x14ac:dyDescent="0.25">
      <c r="A44" s="10">
        <v>42721</v>
      </c>
      <c r="B44" s="11">
        <v>2016</v>
      </c>
      <c r="C44" s="11">
        <v>12</v>
      </c>
      <c r="D44" s="11">
        <v>33</v>
      </c>
      <c r="E44" s="31">
        <v>9.1500000000000001E-3</v>
      </c>
      <c r="F44" s="31">
        <v>4.2118000000000003E-2</v>
      </c>
      <c r="G44" s="67">
        <v>0.3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54</v>
      </c>
      <c r="M44" s="12" t="s">
        <v>54</v>
      </c>
      <c r="N44" s="11" t="s">
        <v>54</v>
      </c>
      <c r="O44" s="13" t="s">
        <v>54</v>
      </c>
      <c r="P44" s="11" t="s">
        <v>54</v>
      </c>
      <c r="Q44" s="14">
        <v>253</v>
      </c>
      <c r="R44" s="14" t="s">
        <v>54</v>
      </c>
      <c r="S44" s="43">
        <v>0.18240999999999999</v>
      </c>
      <c r="T44" s="13" t="s">
        <v>54</v>
      </c>
      <c r="U44" s="31">
        <v>0.21458000000000002</v>
      </c>
      <c r="V44" s="14" t="s">
        <v>54</v>
      </c>
      <c r="W44" s="11" t="s">
        <v>54</v>
      </c>
      <c r="X44" s="11" t="s">
        <v>54</v>
      </c>
      <c r="Y44" s="11" t="s">
        <v>54</v>
      </c>
      <c r="Z44" s="16">
        <v>170.82</v>
      </c>
      <c r="AA44" s="17">
        <f t="shared" si="0"/>
        <v>253</v>
      </c>
      <c r="AB44" s="16">
        <v>3</v>
      </c>
      <c r="AC44" s="16">
        <v>0</v>
      </c>
      <c r="AD44" s="16">
        <v>0</v>
      </c>
    </row>
    <row r="45" spans="1:30" ht="15.75" customHeight="1" x14ac:dyDescent="0.25">
      <c r="A45" s="18">
        <v>42685</v>
      </c>
      <c r="B45" s="19">
        <v>2016</v>
      </c>
      <c r="C45" s="19">
        <v>11</v>
      </c>
      <c r="D45" s="19">
        <v>28</v>
      </c>
      <c r="E45" s="30">
        <v>4.6719999999999999E-3</v>
      </c>
      <c r="F45" s="30">
        <v>2.1516E-2</v>
      </c>
      <c r="G45" s="68">
        <v>0.3</v>
      </c>
      <c r="H45" s="19" t="s">
        <v>54</v>
      </c>
      <c r="I45" s="19" t="s">
        <v>54</v>
      </c>
      <c r="J45" s="19" t="s">
        <v>54</v>
      </c>
      <c r="K45" s="19" t="s">
        <v>54</v>
      </c>
      <c r="L45" s="19" t="s">
        <v>54</v>
      </c>
      <c r="M45" s="20" t="s">
        <v>54</v>
      </c>
      <c r="N45" s="19" t="s">
        <v>54</v>
      </c>
      <c r="O45" s="21" t="s">
        <v>54</v>
      </c>
      <c r="P45" s="19" t="s">
        <v>54</v>
      </c>
      <c r="Q45" s="19">
        <v>243</v>
      </c>
      <c r="R45" s="22" t="s">
        <v>54</v>
      </c>
      <c r="S45" s="44">
        <v>0.18240999999999999</v>
      </c>
      <c r="T45" s="19" t="s">
        <v>54</v>
      </c>
      <c r="U45" s="30">
        <v>0.21458000000000002</v>
      </c>
      <c r="V45" s="19" t="s">
        <v>54</v>
      </c>
      <c r="W45" s="19" t="s">
        <v>54</v>
      </c>
      <c r="X45" s="19" t="s">
        <v>54</v>
      </c>
      <c r="Y45" s="19" t="s">
        <v>54</v>
      </c>
      <c r="Z45" s="23">
        <v>187.26</v>
      </c>
      <c r="AA45" s="24">
        <f t="shared" si="0"/>
        <v>243</v>
      </c>
      <c r="AB45" s="23">
        <v>2.15</v>
      </c>
      <c r="AC45" s="23">
        <v>0</v>
      </c>
      <c r="AD45" s="23">
        <v>0</v>
      </c>
    </row>
    <row r="46" spans="1:30" ht="15.75" customHeight="1" x14ac:dyDescent="0.25">
      <c r="A46" s="10">
        <v>42657</v>
      </c>
      <c r="B46" s="11">
        <v>2016</v>
      </c>
      <c r="C46" s="11">
        <v>10</v>
      </c>
      <c r="D46" s="11">
        <v>30</v>
      </c>
      <c r="E46" s="31">
        <v>7.4519999999999994E-3</v>
      </c>
      <c r="F46" s="31">
        <v>3.4520000000000002E-2</v>
      </c>
      <c r="G46" s="67">
        <v>0.3</v>
      </c>
      <c r="H46" s="11" t="s">
        <v>54</v>
      </c>
      <c r="I46" s="11" t="s">
        <v>54</v>
      </c>
      <c r="J46" s="11" t="s">
        <v>54</v>
      </c>
      <c r="K46" s="11" t="s">
        <v>54</v>
      </c>
      <c r="L46" s="11" t="s">
        <v>54</v>
      </c>
      <c r="M46" s="12" t="s">
        <v>54</v>
      </c>
      <c r="N46" s="11" t="s">
        <v>54</v>
      </c>
      <c r="O46" s="13" t="s">
        <v>54</v>
      </c>
      <c r="P46" s="11" t="s">
        <v>54</v>
      </c>
      <c r="Q46" s="14">
        <v>350</v>
      </c>
      <c r="R46" s="14" t="s">
        <v>54</v>
      </c>
      <c r="S46" s="48">
        <v>0.18280000000000002</v>
      </c>
      <c r="T46" s="13" t="s">
        <v>54</v>
      </c>
      <c r="U46" s="31">
        <v>0.24439</v>
      </c>
      <c r="V46" s="14" t="s">
        <v>54</v>
      </c>
      <c r="W46" s="11" t="s">
        <v>54</v>
      </c>
      <c r="X46" s="11" t="s">
        <v>54</v>
      </c>
      <c r="Y46" s="11" t="s">
        <v>54</v>
      </c>
      <c r="Z46" s="16">
        <v>258.43</v>
      </c>
      <c r="AA46" s="17">
        <f t="shared" si="0"/>
        <v>350</v>
      </c>
      <c r="AB46" s="16">
        <v>0</v>
      </c>
      <c r="AC46" s="16">
        <v>0</v>
      </c>
      <c r="AD46" s="16">
        <v>0</v>
      </c>
    </row>
    <row r="47" spans="1:30" ht="15.75" customHeight="1" x14ac:dyDescent="0.25">
      <c r="A47" s="18">
        <v>42627</v>
      </c>
      <c r="B47" s="19">
        <v>2016</v>
      </c>
      <c r="C47" s="19">
        <v>9</v>
      </c>
      <c r="D47" s="19">
        <v>29</v>
      </c>
      <c r="E47" s="30">
        <v>7.3590000000000001E-3</v>
      </c>
      <c r="F47" s="30">
        <v>3.4119000000000003E-2</v>
      </c>
      <c r="G47" s="68">
        <v>0.3</v>
      </c>
      <c r="H47" s="19" t="s">
        <v>54</v>
      </c>
      <c r="I47" s="19" t="s">
        <v>54</v>
      </c>
      <c r="J47" s="19" t="s">
        <v>54</v>
      </c>
      <c r="K47" s="19" t="s">
        <v>54</v>
      </c>
      <c r="L47" s="19" t="s">
        <v>54</v>
      </c>
      <c r="M47" s="20" t="s">
        <v>54</v>
      </c>
      <c r="N47" s="19" t="s">
        <v>54</v>
      </c>
      <c r="O47" s="21" t="s">
        <v>54</v>
      </c>
      <c r="P47" s="19" t="s">
        <v>54</v>
      </c>
      <c r="Q47" s="19">
        <v>381</v>
      </c>
      <c r="R47" s="22" t="s">
        <v>54</v>
      </c>
      <c r="S47" s="44">
        <v>0.18280000000000002</v>
      </c>
      <c r="T47" s="19" t="s">
        <v>54</v>
      </c>
      <c r="U47" s="30">
        <v>0.24439</v>
      </c>
      <c r="V47" s="19" t="s">
        <v>54</v>
      </c>
      <c r="W47" s="19" t="s">
        <v>54</v>
      </c>
      <c r="X47" s="19" t="s">
        <v>54</v>
      </c>
      <c r="Y47" s="19" t="s">
        <v>54</v>
      </c>
      <c r="Z47" s="23">
        <v>293.27999999999997</v>
      </c>
      <c r="AA47" s="24">
        <f t="shared" si="0"/>
        <v>381</v>
      </c>
      <c r="AB47" s="23">
        <v>0</v>
      </c>
      <c r="AC47" s="23">
        <v>0</v>
      </c>
      <c r="AD47" s="23">
        <v>0</v>
      </c>
    </row>
    <row r="48" spans="1:30" ht="15.75" customHeight="1" x14ac:dyDescent="0.25">
      <c r="A48" s="10">
        <v>42598</v>
      </c>
      <c r="B48" s="11">
        <v>2016</v>
      </c>
      <c r="C48" s="11">
        <v>8</v>
      </c>
      <c r="D48" s="11">
        <v>32</v>
      </c>
      <c r="E48" s="31">
        <v>9.4889999999999992E-3</v>
      </c>
      <c r="F48" s="31">
        <v>4.3990999999999995E-2</v>
      </c>
      <c r="G48" s="67">
        <v>0.3</v>
      </c>
      <c r="H48" s="11" t="s">
        <v>54</v>
      </c>
      <c r="I48" s="11" t="s">
        <v>54</v>
      </c>
      <c r="J48" s="11" t="s">
        <v>54</v>
      </c>
      <c r="K48" s="11" t="s">
        <v>54</v>
      </c>
      <c r="L48" s="11" t="s">
        <v>54</v>
      </c>
      <c r="M48" s="12" t="s">
        <v>54</v>
      </c>
      <c r="N48" s="11" t="s">
        <v>54</v>
      </c>
      <c r="O48" s="13" t="s">
        <v>54</v>
      </c>
      <c r="P48" s="11" t="s">
        <v>54</v>
      </c>
      <c r="Q48" s="14">
        <v>448</v>
      </c>
      <c r="R48" s="14" t="s">
        <v>54</v>
      </c>
      <c r="S48" s="43">
        <v>0.18280000000000002</v>
      </c>
      <c r="T48" s="13" t="s">
        <v>54</v>
      </c>
      <c r="U48" s="31">
        <v>0.24439</v>
      </c>
      <c r="V48" s="14" t="s">
        <v>54</v>
      </c>
      <c r="W48" s="11" t="s">
        <v>54</v>
      </c>
      <c r="X48" s="11" t="s">
        <v>54</v>
      </c>
      <c r="Y48" s="11" t="s">
        <v>54</v>
      </c>
      <c r="Z48" s="16">
        <v>327.13</v>
      </c>
      <c r="AA48" s="17">
        <f t="shared" si="0"/>
        <v>448</v>
      </c>
      <c r="AB48" s="16">
        <v>0</v>
      </c>
      <c r="AC48" s="16">
        <v>0</v>
      </c>
      <c r="AD48" s="16">
        <v>0</v>
      </c>
    </row>
    <row r="49" spans="1:30" ht="15.75" customHeight="1" x14ac:dyDescent="0.25">
      <c r="A49" s="18">
        <v>42566</v>
      </c>
      <c r="B49" s="19">
        <v>2016</v>
      </c>
      <c r="C49" s="19">
        <v>7</v>
      </c>
      <c r="D49" s="19">
        <v>30</v>
      </c>
      <c r="E49" s="30">
        <v>5.2649999999999997E-3</v>
      </c>
      <c r="F49" s="30">
        <v>2.3763999999999997E-2</v>
      </c>
      <c r="G49" s="68">
        <v>0.3</v>
      </c>
      <c r="H49" s="19" t="s">
        <v>54</v>
      </c>
      <c r="I49" s="19" t="s">
        <v>54</v>
      </c>
      <c r="J49" s="19" t="s">
        <v>54</v>
      </c>
      <c r="K49" s="19" t="s">
        <v>54</v>
      </c>
      <c r="L49" s="19" t="s">
        <v>54</v>
      </c>
      <c r="M49" s="20" t="s">
        <v>54</v>
      </c>
      <c r="N49" s="19" t="s">
        <v>54</v>
      </c>
      <c r="O49" s="21" t="s">
        <v>54</v>
      </c>
      <c r="P49" s="19" t="s">
        <v>54</v>
      </c>
      <c r="Q49" s="19">
        <v>430</v>
      </c>
      <c r="R49" s="22" t="s">
        <v>54</v>
      </c>
      <c r="S49" s="44">
        <v>0.18280000000000002</v>
      </c>
      <c r="T49" s="19" t="s">
        <v>54</v>
      </c>
      <c r="U49" s="30">
        <v>0.24439</v>
      </c>
      <c r="V49" s="19" t="s">
        <v>54</v>
      </c>
      <c r="W49" s="19" t="s">
        <v>54</v>
      </c>
      <c r="X49" s="19" t="s">
        <v>54</v>
      </c>
      <c r="Y49" s="19" t="s">
        <v>54</v>
      </c>
      <c r="Z49" s="23">
        <v>320.98</v>
      </c>
      <c r="AA49" s="24">
        <f t="shared" si="0"/>
        <v>430</v>
      </c>
      <c r="AB49" s="23">
        <v>0</v>
      </c>
      <c r="AC49" s="23">
        <v>0</v>
      </c>
      <c r="AD49" s="23">
        <v>0</v>
      </c>
    </row>
    <row r="50" spans="1:30" ht="15.75" customHeight="1" x14ac:dyDescent="0.25">
      <c r="A50" s="10">
        <v>42536</v>
      </c>
      <c r="B50" s="11">
        <v>2016</v>
      </c>
      <c r="C50" s="11">
        <v>6</v>
      </c>
      <c r="D50" s="11">
        <v>30</v>
      </c>
      <c r="E50" s="31">
        <v>7.9699999999999997E-3</v>
      </c>
      <c r="F50" s="31">
        <v>3.5687999999999998E-2</v>
      </c>
      <c r="G50" s="67">
        <v>0.3</v>
      </c>
      <c r="H50" s="11" t="s">
        <v>54</v>
      </c>
      <c r="I50" s="11" t="s">
        <v>54</v>
      </c>
      <c r="J50" s="11" t="s">
        <v>54</v>
      </c>
      <c r="K50" s="11" t="s">
        <v>54</v>
      </c>
      <c r="L50" s="11" t="s">
        <v>54</v>
      </c>
      <c r="M50" s="12" t="s">
        <v>54</v>
      </c>
      <c r="N50" s="11" t="s">
        <v>54</v>
      </c>
      <c r="O50" s="13" t="s">
        <v>54</v>
      </c>
      <c r="P50" s="11" t="s">
        <v>54</v>
      </c>
      <c r="Q50" s="14">
        <v>475</v>
      </c>
      <c r="R50" s="14" t="s">
        <v>54</v>
      </c>
      <c r="S50" s="43">
        <v>0.18280000000000002</v>
      </c>
      <c r="T50" s="13" t="s">
        <v>54</v>
      </c>
      <c r="U50" s="31">
        <v>0.24439</v>
      </c>
      <c r="V50" s="14" t="s">
        <v>54</v>
      </c>
      <c r="W50" s="11" t="s">
        <v>54</v>
      </c>
      <c r="X50" s="11" t="s">
        <v>54</v>
      </c>
      <c r="Y50" s="11" t="s">
        <v>54</v>
      </c>
      <c r="Z50" s="16">
        <v>351.53</v>
      </c>
      <c r="AA50" s="17">
        <f t="shared" si="0"/>
        <v>475</v>
      </c>
      <c r="AB50" s="16">
        <v>0</v>
      </c>
      <c r="AC50" s="16">
        <v>0</v>
      </c>
      <c r="AD50" s="16">
        <v>0</v>
      </c>
    </row>
    <row r="51" spans="1:30" ht="15.75" customHeight="1" x14ac:dyDescent="0.25">
      <c r="A51" s="18">
        <v>42506</v>
      </c>
      <c r="B51" s="19">
        <v>2016</v>
      </c>
      <c r="C51" s="19">
        <v>5</v>
      </c>
      <c r="D51" s="19">
        <v>32</v>
      </c>
      <c r="E51" s="30">
        <v>8.5209999999999991E-3</v>
      </c>
      <c r="F51" s="30">
        <v>3.0381000000000002E-2</v>
      </c>
      <c r="G51" s="68">
        <v>0.3</v>
      </c>
      <c r="H51" s="19" t="s">
        <v>54</v>
      </c>
      <c r="I51" s="19" t="s">
        <v>54</v>
      </c>
      <c r="J51" s="19" t="s">
        <v>54</v>
      </c>
      <c r="K51" s="19" t="s">
        <v>54</v>
      </c>
      <c r="L51" s="19" t="s">
        <v>54</v>
      </c>
      <c r="M51" s="20" t="s">
        <v>54</v>
      </c>
      <c r="N51" s="19" t="s">
        <v>54</v>
      </c>
      <c r="O51" s="21" t="s">
        <v>54</v>
      </c>
      <c r="P51" s="19" t="s">
        <v>54</v>
      </c>
      <c r="Q51" s="19">
        <v>348</v>
      </c>
      <c r="R51" s="22" t="s">
        <v>54</v>
      </c>
      <c r="S51" s="44">
        <v>0.18280000000000002</v>
      </c>
      <c r="T51" s="19" t="s">
        <v>54</v>
      </c>
      <c r="U51" s="30">
        <v>0.24439</v>
      </c>
      <c r="V51" s="19" t="s">
        <v>54</v>
      </c>
      <c r="W51" s="19" t="s">
        <v>54</v>
      </c>
      <c r="X51" s="19" t="s">
        <v>54</v>
      </c>
      <c r="Y51" s="19" t="s">
        <v>54</v>
      </c>
      <c r="Z51" s="23">
        <v>263.51</v>
      </c>
      <c r="AA51" s="24">
        <f t="shared" si="0"/>
        <v>348</v>
      </c>
      <c r="AB51" s="23">
        <v>0</v>
      </c>
      <c r="AC51" s="23">
        <v>0</v>
      </c>
      <c r="AD51" s="23">
        <v>0</v>
      </c>
    </row>
    <row r="52" spans="1:30" ht="15.75" customHeight="1" x14ac:dyDescent="0.25">
      <c r="A52" s="10">
        <v>42474</v>
      </c>
      <c r="B52" s="11">
        <v>2016</v>
      </c>
      <c r="C52" s="11">
        <v>4</v>
      </c>
      <c r="D52" s="11">
        <v>30</v>
      </c>
      <c r="E52" s="31">
        <v>4.0460000000000001E-3</v>
      </c>
      <c r="F52" s="31">
        <v>2.2195999999999997E-2</v>
      </c>
      <c r="G52" s="67">
        <v>0.3</v>
      </c>
      <c r="H52" s="11" t="s">
        <v>54</v>
      </c>
      <c r="I52" s="11" t="s">
        <v>54</v>
      </c>
      <c r="J52" s="11" t="s">
        <v>54</v>
      </c>
      <c r="K52" s="11" t="s">
        <v>54</v>
      </c>
      <c r="L52" s="11" t="s">
        <v>54</v>
      </c>
      <c r="M52" s="12" t="s">
        <v>54</v>
      </c>
      <c r="N52" s="11" t="s">
        <v>54</v>
      </c>
      <c r="O52" s="13" t="s">
        <v>54</v>
      </c>
      <c r="P52" s="11" t="s">
        <v>54</v>
      </c>
      <c r="Q52" s="14">
        <v>197</v>
      </c>
      <c r="R52" s="14" t="s">
        <v>54</v>
      </c>
      <c r="S52" s="43">
        <v>0.18280000000000002</v>
      </c>
      <c r="T52" s="13" t="s">
        <v>54</v>
      </c>
      <c r="U52" s="31">
        <v>0.24439</v>
      </c>
      <c r="V52" s="14" t="s">
        <v>54</v>
      </c>
      <c r="W52" s="11" t="s">
        <v>54</v>
      </c>
      <c r="X52" s="11" t="s">
        <v>54</v>
      </c>
      <c r="Y52" s="11" t="s">
        <v>54</v>
      </c>
      <c r="Z52" s="16">
        <v>163.22999999999999</v>
      </c>
      <c r="AA52" s="17">
        <f t="shared" si="0"/>
        <v>197</v>
      </c>
      <c r="AB52" s="16">
        <v>2.5099999999999998</v>
      </c>
      <c r="AC52" s="16">
        <v>0</v>
      </c>
      <c r="AD52" s="16">
        <v>0</v>
      </c>
    </row>
    <row r="53" spans="1:30" ht="15.75" customHeight="1" x14ac:dyDescent="0.25">
      <c r="A53" s="18">
        <v>42444</v>
      </c>
      <c r="B53" s="19">
        <v>2016</v>
      </c>
      <c r="C53" s="19">
        <v>3</v>
      </c>
      <c r="D53" s="19">
        <v>29</v>
      </c>
      <c r="E53" s="30">
        <v>8.7600000000000004E-3</v>
      </c>
      <c r="F53" s="30">
        <v>4.0347999999999995E-2</v>
      </c>
      <c r="G53" s="68">
        <v>0.3</v>
      </c>
      <c r="H53" s="19" t="s">
        <v>54</v>
      </c>
      <c r="I53" s="19" t="s">
        <v>54</v>
      </c>
      <c r="J53" s="19" t="s">
        <v>54</v>
      </c>
      <c r="K53" s="19" t="s">
        <v>54</v>
      </c>
      <c r="L53" s="19" t="s">
        <v>54</v>
      </c>
      <c r="M53" s="20" t="s">
        <v>54</v>
      </c>
      <c r="N53" s="19" t="s">
        <v>54</v>
      </c>
      <c r="O53" s="21" t="s">
        <v>54</v>
      </c>
      <c r="P53" s="19" t="s">
        <v>54</v>
      </c>
      <c r="Q53" s="19">
        <v>221</v>
      </c>
      <c r="R53" s="22" t="s">
        <v>54</v>
      </c>
      <c r="S53" s="44">
        <v>0.18280000000000002</v>
      </c>
      <c r="T53" s="19" t="s">
        <v>54</v>
      </c>
      <c r="U53" s="30">
        <v>0.24439</v>
      </c>
      <c r="V53" s="19" t="s">
        <v>54</v>
      </c>
      <c r="W53" s="19" t="s">
        <v>54</v>
      </c>
      <c r="X53" s="19" t="s">
        <v>54</v>
      </c>
      <c r="Y53" s="19" t="s">
        <v>54</v>
      </c>
      <c r="Z53" s="23">
        <v>177.75</v>
      </c>
      <c r="AA53" s="24">
        <f t="shared" si="0"/>
        <v>221</v>
      </c>
      <c r="AB53" s="23">
        <v>2.7</v>
      </c>
      <c r="AC53" s="23">
        <v>5.0599999999999996</v>
      </c>
      <c r="AD53" s="23">
        <v>0</v>
      </c>
    </row>
    <row r="54" spans="1:30" ht="15.75" customHeight="1" x14ac:dyDescent="0.25">
      <c r="A54" s="10">
        <v>42415</v>
      </c>
      <c r="B54" s="11">
        <v>2016</v>
      </c>
      <c r="C54" s="11">
        <v>2</v>
      </c>
      <c r="D54" s="11">
        <v>31</v>
      </c>
      <c r="E54" s="31">
        <v>1.286E-2</v>
      </c>
      <c r="F54" s="31">
        <v>5.9234999999999996E-2</v>
      </c>
      <c r="G54" s="67">
        <v>0.3</v>
      </c>
      <c r="H54" s="11" t="s">
        <v>54</v>
      </c>
      <c r="I54" s="11" t="s">
        <v>54</v>
      </c>
      <c r="J54" s="11" t="s">
        <v>54</v>
      </c>
      <c r="K54" s="11" t="s">
        <v>54</v>
      </c>
      <c r="L54" s="11" t="s">
        <v>54</v>
      </c>
      <c r="M54" s="12" t="s">
        <v>54</v>
      </c>
      <c r="N54" s="11" t="s">
        <v>54</v>
      </c>
      <c r="O54" s="13" t="s">
        <v>54</v>
      </c>
      <c r="P54" s="11" t="s">
        <v>54</v>
      </c>
      <c r="Q54" s="14">
        <v>199</v>
      </c>
      <c r="R54" s="14" t="s">
        <v>54</v>
      </c>
      <c r="S54" s="43">
        <v>0.18280000000000002</v>
      </c>
      <c r="T54" s="13" t="s">
        <v>54</v>
      </c>
      <c r="U54" s="31">
        <v>0.24439</v>
      </c>
      <c r="V54" s="14" t="s">
        <v>54</v>
      </c>
      <c r="W54" s="11" t="s">
        <v>54</v>
      </c>
      <c r="X54" s="11" t="s">
        <v>54</v>
      </c>
      <c r="Y54" s="11" t="s">
        <v>54</v>
      </c>
      <c r="Z54" s="16">
        <v>173.66</v>
      </c>
      <c r="AA54" s="17">
        <f t="shared" si="0"/>
        <v>199</v>
      </c>
      <c r="AB54" s="16">
        <v>0</v>
      </c>
      <c r="AC54" s="16">
        <v>11.72</v>
      </c>
      <c r="AD54" s="16">
        <v>0</v>
      </c>
    </row>
    <row r="55" spans="1:30" ht="15.75" customHeight="1" x14ac:dyDescent="0.25">
      <c r="A55" s="18">
        <v>42384</v>
      </c>
      <c r="B55" s="19">
        <v>2016</v>
      </c>
      <c r="C55" s="19">
        <v>1</v>
      </c>
      <c r="D55" s="19">
        <v>32</v>
      </c>
      <c r="E55" s="30">
        <v>8.3119999999999999E-3</v>
      </c>
      <c r="F55" s="30">
        <v>3.8282999999999998E-2</v>
      </c>
      <c r="G55" s="68">
        <v>0.3</v>
      </c>
      <c r="H55" s="19" t="s">
        <v>54</v>
      </c>
      <c r="I55" s="19" t="s">
        <v>54</v>
      </c>
      <c r="J55" s="19" t="s">
        <v>54</v>
      </c>
      <c r="K55" s="19" t="s">
        <v>54</v>
      </c>
      <c r="L55" s="19" t="s">
        <v>54</v>
      </c>
      <c r="M55" s="20" t="s">
        <v>54</v>
      </c>
      <c r="N55" s="19" t="s">
        <v>54</v>
      </c>
      <c r="O55" s="21" t="s">
        <v>54</v>
      </c>
      <c r="P55" s="19" t="s">
        <v>54</v>
      </c>
      <c r="Q55" s="19">
        <v>227</v>
      </c>
      <c r="R55" s="22" t="s">
        <v>54</v>
      </c>
      <c r="S55" s="44">
        <v>0.18280000000000002</v>
      </c>
      <c r="T55" s="19" t="s">
        <v>54</v>
      </c>
      <c r="U55" s="30">
        <v>0.24439</v>
      </c>
      <c r="V55" s="19" t="s">
        <v>54</v>
      </c>
      <c r="W55" s="19" t="s">
        <v>54</v>
      </c>
      <c r="X55" s="19" t="s">
        <v>54</v>
      </c>
      <c r="Y55" s="19" t="s">
        <v>54</v>
      </c>
      <c r="Z55" s="23">
        <v>192.44</v>
      </c>
      <c r="AA55" s="24">
        <f t="shared" si="0"/>
        <v>227</v>
      </c>
      <c r="AB55" s="23">
        <v>0</v>
      </c>
      <c r="AC55" s="23">
        <f>7.15+8.09</f>
        <v>15.24</v>
      </c>
      <c r="AD55" s="23">
        <v>0</v>
      </c>
    </row>
    <row r="56" spans="1:30" ht="15.75" customHeight="1" x14ac:dyDescent="0.25">
      <c r="A56" s="10">
        <v>42352</v>
      </c>
      <c r="B56" s="11">
        <v>2015</v>
      </c>
      <c r="C56" s="11">
        <v>12</v>
      </c>
      <c r="D56" s="11">
        <v>28</v>
      </c>
      <c r="E56" s="31">
        <v>1.0532E-2</v>
      </c>
      <c r="F56" s="31">
        <v>4.8509000000000004E-2</v>
      </c>
      <c r="G56" s="67">
        <v>0.3</v>
      </c>
      <c r="H56" s="11" t="s">
        <v>54</v>
      </c>
      <c r="I56" s="11" t="s">
        <v>54</v>
      </c>
      <c r="J56" s="11" t="s">
        <v>54</v>
      </c>
      <c r="K56" s="11" t="s">
        <v>54</v>
      </c>
      <c r="L56" s="11" t="s">
        <v>54</v>
      </c>
      <c r="M56" s="12" t="s">
        <v>54</v>
      </c>
      <c r="N56" s="11" t="s">
        <v>54</v>
      </c>
      <c r="O56" s="13" t="s">
        <v>54</v>
      </c>
      <c r="P56" s="11" t="s">
        <v>54</v>
      </c>
      <c r="Q56" s="14">
        <v>163</v>
      </c>
      <c r="R56" s="14" t="s">
        <v>54</v>
      </c>
      <c r="S56" s="43">
        <v>0.18280000000000002</v>
      </c>
      <c r="T56" s="13" t="s">
        <v>54</v>
      </c>
      <c r="U56" s="31">
        <v>0.24439</v>
      </c>
      <c r="V56" s="14" t="s">
        <v>54</v>
      </c>
      <c r="W56" s="11" t="s">
        <v>54</v>
      </c>
      <c r="X56" s="11" t="s">
        <v>54</v>
      </c>
      <c r="Y56" s="11" t="s">
        <v>54</v>
      </c>
      <c r="Z56" s="16">
        <v>133.61000000000001</v>
      </c>
      <c r="AA56" s="17">
        <f t="shared" si="0"/>
        <v>163</v>
      </c>
      <c r="AB56" s="16">
        <v>0</v>
      </c>
      <c r="AC56" s="16">
        <v>10.31</v>
      </c>
      <c r="AD56" s="16">
        <v>0</v>
      </c>
    </row>
    <row r="57" spans="1:30" ht="15.75" customHeight="1" x14ac:dyDescent="0.25">
      <c r="A57" s="18">
        <v>42324</v>
      </c>
      <c r="B57" s="19">
        <v>2015</v>
      </c>
      <c r="C57" s="19">
        <v>11</v>
      </c>
      <c r="D57" s="19">
        <v>31</v>
      </c>
      <c r="E57" s="30">
        <v>1.0201E-2</v>
      </c>
      <c r="F57" s="30">
        <v>4.6898999999999996E-2</v>
      </c>
      <c r="G57" s="68">
        <v>0.3</v>
      </c>
      <c r="H57" s="19" t="s">
        <v>54</v>
      </c>
      <c r="I57" s="19" t="s">
        <v>54</v>
      </c>
      <c r="J57" s="19" t="s">
        <v>54</v>
      </c>
      <c r="K57" s="19" t="s">
        <v>54</v>
      </c>
      <c r="L57" s="19" t="s">
        <v>54</v>
      </c>
      <c r="M57" s="20" t="s">
        <v>54</v>
      </c>
      <c r="N57" s="19" t="s">
        <v>54</v>
      </c>
      <c r="O57" s="21" t="s">
        <v>54</v>
      </c>
      <c r="P57" s="19" t="s">
        <v>54</v>
      </c>
      <c r="Q57" s="19">
        <v>246</v>
      </c>
      <c r="R57" s="22" t="s">
        <v>54</v>
      </c>
      <c r="S57" s="44">
        <v>0.18280000000000002</v>
      </c>
      <c r="T57" s="19" t="s">
        <v>54</v>
      </c>
      <c r="U57" s="30">
        <v>0.24439</v>
      </c>
      <c r="V57" s="19" t="s">
        <v>54</v>
      </c>
      <c r="W57" s="19" t="s">
        <v>54</v>
      </c>
      <c r="X57" s="19" t="s">
        <v>54</v>
      </c>
      <c r="Y57" s="19" t="s">
        <v>54</v>
      </c>
      <c r="Z57" s="23">
        <v>188.27</v>
      </c>
      <c r="AA57" s="24">
        <f t="shared" si="0"/>
        <v>246</v>
      </c>
      <c r="AB57" s="23">
        <v>0</v>
      </c>
      <c r="AC57" s="23">
        <v>15.41</v>
      </c>
      <c r="AD57" s="23">
        <v>0</v>
      </c>
    </row>
    <row r="58" spans="1:30" ht="15.75" customHeight="1" x14ac:dyDescent="0.25">
      <c r="A58" s="10">
        <v>42293</v>
      </c>
      <c r="B58" s="11">
        <v>2015</v>
      </c>
      <c r="C58" s="11">
        <v>10</v>
      </c>
      <c r="D58" s="11">
        <v>31</v>
      </c>
      <c r="E58" s="31">
        <v>5.4190000000000002E-3</v>
      </c>
      <c r="F58" s="31">
        <v>2.4965999999999999E-2</v>
      </c>
      <c r="G58" s="67">
        <v>0.3</v>
      </c>
      <c r="H58" s="11" t="s">
        <v>54</v>
      </c>
      <c r="I58" s="11" t="s">
        <v>54</v>
      </c>
      <c r="J58" s="11" t="s">
        <v>54</v>
      </c>
      <c r="K58" s="11" t="s">
        <v>54</v>
      </c>
      <c r="L58" s="11" t="s">
        <v>54</v>
      </c>
      <c r="M58" s="12" t="s">
        <v>54</v>
      </c>
      <c r="N58" s="11" t="s">
        <v>54</v>
      </c>
      <c r="O58" s="13" t="s">
        <v>54</v>
      </c>
      <c r="P58" s="11" t="s">
        <v>54</v>
      </c>
      <c r="Q58" s="14">
        <v>461</v>
      </c>
      <c r="R58" s="14" t="s">
        <v>54</v>
      </c>
      <c r="S58" s="29">
        <v>0.18280000000000002</v>
      </c>
      <c r="T58" s="11" t="s">
        <v>54</v>
      </c>
      <c r="U58" s="31">
        <v>0.24439</v>
      </c>
      <c r="V58" s="14" t="s">
        <v>54</v>
      </c>
      <c r="W58" s="11" t="s">
        <v>54</v>
      </c>
      <c r="X58" s="11" t="s">
        <v>54</v>
      </c>
      <c r="Y58" s="11" t="s">
        <v>54</v>
      </c>
      <c r="Z58" s="16">
        <v>323.45999999999998</v>
      </c>
      <c r="AA58" s="17">
        <f t="shared" si="0"/>
        <v>461</v>
      </c>
      <c r="AB58" s="16">
        <v>0</v>
      </c>
      <c r="AC58" s="16">
        <v>29.51</v>
      </c>
      <c r="AD58" s="16">
        <v>0</v>
      </c>
    </row>
    <row r="59" spans="1:30" ht="15.75" customHeight="1" x14ac:dyDescent="0.25">
      <c r="A59" s="18">
        <v>42262</v>
      </c>
      <c r="B59" s="19">
        <v>2015</v>
      </c>
      <c r="C59" s="19">
        <v>9</v>
      </c>
      <c r="D59" s="19">
        <v>32</v>
      </c>
      <c r="E59" s="30">
        <v>4.091E-3</v>
      </c>
      <c r="F59" s="30">
        <v>1.9125E-2</v>
      </c>
      <c r="G59" s="68">
        <v>0.3</v>
      </c>
      <c r="H59" s="19" t="s">
        <v>54</v>
      </c>
      <c r="I59" s="19" t="s">
        <v>54</v>
      </c>
      <c r="J59" s="19" t="s">
        <v>54</v>
      </c>
      <c r="K59" s="19" t="s">
        <v>54</v>
      </c>
      <c r="L59" s="19" t="s">
        <v>54</v>
      </c>
      <c r="M59" s="20" t="s">
        <v>54</v>
      </c>
      <c r="N59" s="19" t="s">
        <v>54</v>
      </c>
      <c r="O59" s="21" t="s">
        <v>54</v>
      </c>
      <c r="P59" s="19" t="s">
        <v>54</v>
      </c>
      <c r="Q59" s="19">
        <v>404</v>
      </c>
      <c r="R59" s="22" t="s">
        <v>54</v>
      </c>
      <c r="S59" s="49">
        <v>0.16466999999999998</v>
      </c>
      <c r="T59" s="19" t="s">
        <v>54</v>
      </c>
      <c r="U59" s="30">
        <v>0.21781999999999999</v>
      </c>
      <c r="V59" s="19" t="s">
        <v>54</v>
      </c>
      <c r="W59" s="19" t="s">
        <v>54</v>
      </c>
      <c r="X59" s="19" t="s">
        <v>54</v>
      </c>
      <c r="Y59" s="19" t="s">
        <v>54</v>
      </c>
      <c r="Z59" s="23">
        <v>299.73</v>
      </c>
      <c r="AA59" s="24">
        <f t="shared" si="0"/>
        <v>404</v>
      </c>
      <c r="AB59" s="23">
        <v>0</v>
      </c>
      <c r="AC59" s="23">
        <v>28.84</v>
      </c>
      <c r="AD59" s="23">
        <v>0</v>
      </c>
    </row>
    <row r="60" spans="1:30" ht="15.75" customHeight="1" x14ac:dyDescent="0.25">
      <c r="A60" s="10">
        <v>42230</v>
      </c>
      <c r="B60" s="11">
        <v>2015</v>
      </c>
      <c r="C60" s="11">
        <v>8</v>
      </c>
      <c r="D60" s="11">
        <v>30</v>
      </c>
      <c r="E60" s="31">
        <v>8.5440000000000012E-3</v>
      </c>
      <c r="F60" s="31">
        <v>3.9347E-2</v>
      </c>
      <c r="G60" s="67">
        <v>0.3</v>
      </c>
      <c r="H60" s="11" t="s">
        <v>54</v>
      </c>
      <c r="I60" s="11" t="s">
        <v>54</v>
      </c>
      <c r="J60" s="11" t="s">
        <v>54</v>
      </c>
      <c r="K60" s="11" t="s">
        <v>54</v>
      </c>
      <c r="L60" s="11" t="s">
        <v>54</v>
      </c>
      <c r="M60" s="12" t="s">
        <v>54</v>
      </c>
      <c r="N60" s="11" t="s">
        <v>54</v>
      </c>
      <c r="O60" s="13" t="s">
        <v>54</v>
      </c>
      <c r="P60" s="11" t="s">
        <v>54</v>
      </c>
      <c r="Q60" s="14">
        <v>428</v>
      </c>
      <c r="R60" s="14" t="s">
        <v>54</v>
      </c>
      <c r="S60" s="43">
        <v>0.16466999999999998</v>
      </c>
      <c r="T60" s="13" t="s">
        <v>54</v>
      </c>
      <c r="U60" s="31">
        <v>0.21781999999999999</v>
      </c>
      <c r="V60" s="14" t="s">
        <v>54</v>
      </c>
      <c r="W60" s="11" t="s">
        <v>54</v>
      </c>
      <c r="X60" s="11" t="s">
        <v>54</v>
      </c>
      <c r="Y60" s="11" t="s">
        <v>54</v>
      </c>
      <c r="Z60" s="16">
        <v>307.11</v>
      </c>
      <c r="AA60" s="17">
        <f t="shared" si="0"/>
        <v>428</v>
      </c>
      <c r="AB60" s="16">
        <v>0</v>
      </c>
      <c r="AC60" s="16">
        <v>32.770000000000003</v>
      </c>
      <c r="AD60" s="16">
        <v>0</v>
      </c>
    </row>
    <row r="61" spans="1:30" ht="15.75" customHeight="1" x14ac:dyDescent="0.25">
      <c r="A61" s="18">
        <v>42200</v>
      </c>
      <c r="B61" s="19">
        <v>2015</v>
      </c>
      <c r="C61" s="19">
        <v>7</v>
      </c>
      <c r="D61" s="19">
        <v>29</v>
      </c>
      <c r="E61" s="30">
        <v>5.6559999999999996E-3</v>
      </c>
      <c r="F61" s="30">
        <v>2.6200999999999999E-2</v>
      </c>
      <c r="G61" s="68">
        <v>0.3</v>
      </c>
      <c r="H61" s="19" t="s">
        <v>54</v>
      </c>
      <c r="I61" s="19" t="s">
        <v>54</v>
      </c>
      <c r="J61" s="19" t="s">
        <v>54</v>
      </c>
      <c r="K61" s="19" t="s">
        <v>54</v>
      </c>
      <c r="L61" s="19" t="s">
        <v>54</v>
      </c>
      <c r="M61" s="20" t="s">
        <v>54</v>
      </c>
      <c r="N61" s="19" t="s">
        <v>54</v>
      </c>
      <c r="O61" s="21" t="s">
        <v>54</v>
      </c>
      <c r="P61" s="19" t="s">
        <v>54</v>
      </c>
      <c r="Q61" s="19">
        <v>544</v>
      </c>
      <c r="R61" s="22" t="s">
        <v>54</v>
      </c>
      <c r="S61" s="44">
        <v>0.16466999999999998</v>
      </c>
      <c r="T61" s="19" t="s">
        <v>54</v>
      </c>
      <c r="U61" s="30">
        <v>0.21781999999999999</v>
      </c>
      <c r="V61" s="19" t="s">
        <v>54</v>
      </c>
      <c r="W61" s="19" t="s">
        <v>54</v>
      </c>
      <c r="X61" s="19" t="s">
        <v>54</v>
      </c>
      <c r="Y61" s="19" t="s">
        <v>54</v>
      </c>
      <c r="Z61" s="23">
        <v>391.56</v>
      </c>
      <c r="AA61" s="24">
        <f t="shared" si="0"/>
        <v>544</v>
      </c>
      <c r="AB61" s="23">
        <v>0</v>
      </c>
      <c r="AC61" s="23">
        <v>41.72</v>
      </c>
      <c r="AD61" s="23">
        <v>0</v>
      </c>
    </row>
    <row r="62" spans="1:30" ht="15.75" customHeight="1" x14ac:dyDescent="0.25">
      <c r="A62" s="10">
        <v>42171</v>
      </c>
      <c r="B62" s="11">
        <v>2015</v>
      </c>
      <c r="C62" s="11">
        <v>6</v>
      </c>
      <c r="D62" s="11">
        <v>32</v>
      </c>
      <c r="E62" s="31">
        <v>5.2969999999999996E-3</v>
      </c>
      <c r="F62" s="31">
        <v>2.5054E-2</v>
      </c>
      <c r="G62" s="67">
        <v>0.3</v>
      </c>
      <c r="H62" s="11" t="s">
        <v>54</v>
      </c>
      <c r="I62" s="11" t="s">
        <v>54</v>
      </c>
      <c r="J62" s="11" t="s">
        <v>54</v>
      </c>
      <c r="K62" s="11" t="s">
        <v>54</v>
      </c>
      <c r="L62" s="11" t="s">
        <v>54</v>
      </c>
      <c r="M62" s="12" t="s">
        <v>54</v>
      </c>
      <c r="N62" s="11" t="s">
        <v>54</v>
      </c>
      <c r="O62" s="13" t="s">
        <v>54</v>
      </c>
      <c r="P62" s="11" t="s">
        <v>54</v>
      </c>
      <c r="Q62" s="14">
        <v>454</v>
      </c>
      <c r="R62" s="14" t="s">
        <v>54</v>
      </c>
      <c r="S62" s="43">
        <v>0.16466999999999998</v>
      </c>
      <c r="T62" s="13" t="s">
        <v>54</v>
      </c>
      <c r="U62" s="31">
        <v>0.21781999999999999</v>
      </c>
      <c r="V62" s="14" t="s">
        <v>54</v>
      </c>
      <c r="W62" s="11" t="s">
        <v>54</v>
      </c>
      <c r="X62" s="11" t="s">
        <v>54</v>
      </c>
      <c r="Y62" s="11" t="s">
        <v>54</v>
      </c>
      <c r="Z62" s="16">
        <v>328.45</v>
      </c>
      <c r="AA62" s="17">
        <f t="shared" si="0"/>
        <v>454</v>
      </c>
      <c r="AB62" s="16">
        <v>0</v>
      </c>
      <c r="AC62" s="16">
        <v>34.83</v>
      </c>
      <c r="AD62" s="16">
        <v>0</v>
      </c>
    </row>
    <row r="63" spans="1:30" ht="15.75" customHeight="1" x14ac:dyDescent="0.25">
      <c r="A63" s="18">
        <v>42139</v>
      </c>
      <c r="B63" s="19">
        <v>2015</v>
      </c>
      <c r="C63" s="19">
        <v>5</v>
      </c>
      <c r="D63" s="19">
        <v>31</v>
      </c>
      <c r="E63" s="30">
        <v>6.319E-3</v>
      </c>
      <c r="F63" s="30">
        <v>3.0910000000000003E-2</v>
      </c>
      <c r="G63" s="68">
        <v>0.3</v>
      </c>
      <c r="H63" s="19" t="s">
        <v>54</v>
      </c>
      <c r="I63" s="19" t="s">
        <v>54</v>
      </c>
      <c r="J63" s="19" t="s">
        <v>54</v>
      </c>
      <c r="K63" s="19" t="s">
        <v>54</v>
      </c>
      <c r="L63" s="19" t="s">
        <v>54</v>
      </c>
      <c r="M63" s="20" t="s">
        <v>54</v>
      </c>
      <c r="N63" s="19" t="s">
        <v>54</v>
      </c>
      <c r="O63" s="21" t="s">
        <v>54</v>
      </c>
      <c r="P63" s="19" t="s">
        <v>54</v>
      </c>
      <c r="Q63" s="19">
        <v>406</v>
      </c>
      <c r="R63" s="22" t="s">
        <v>54</v>
      </c>
      <c r="S63" s="44">
        <v>0.16466999999999998</v>
      </c>
      <c r="T63" s="19" t="s">
        <v>54</v>
      </c>
      <c r="U63" s="30">
        <v>0.21781999999999999</v>
      </c>
      <c r="V63" s="19" t="s">
        <v>54</v>
      </c>
      <c r="W63" s="19" t="s">
        <v>54</v>
      </c>
      <c r="X63" s="19" t="s">
        <v>54</v>
      </c>
      <c r="Y63" s="19" t="s">
        <v>54</v>
      </c>
      <c r="Z63" s="23">
        <v>302.56</v>
      </c>
      <c r="AA63" s="24">
        <f t="shared" si="0"/>
        <v>406</v>
      </c>
      <c r="AB63" s="23">
        <v>0</v>
      </c>
      <c r="AC63" s="23">
        <v>31.54</v>
      </c>
      <c r="AD63" s="23">
        <v>0</v>
      </c>
    </row>
    <row r="64" spans="1:30" ht="15.75" customHeight="1" x14ac:dyDescent="0.25">
      <c r="A64" s="10">
        <v>42108</v>
      </c>
      <c r="B64" s="11">
        <v>2015</v>
      </c>
      <c r="C64" s="11">
        <v>4</v>
      </c>
      <c r="D64" s="11">
        <v>29</v>
      </c>
      <c r="E64" s="31">
        <v>5.9709999999999997E-3</v>
      </c>
      <c r="F64" s="31">
        <v>3.1186999999999999E-2</v>
      </c>
      <c r="G64" s="67">
        <v>0.3</v>
      </c>
      <c r="H64" s="11" t="s">
        <v>54</v>
      </c>
      <c r="I64" s="11" t="s">
        <v>54</v>
      </c>
      <c r="J64" s="11" t="s">
        <v>54</v>
      </c>
      <c r="K64" s="11" t="s">
        <v>54</v>
      </c>
      <c r="L64" s="11" t="s">
        <v>54</v>
      </c>
      <c r="M64" s="12" t="s">
        <v>54</v>
      </c>
      <c r="N64" s="11" t="s">
        <v>54</v>
      </c>
      <c r="O64" s="13" t="s">
        <v>54</v>
      </c>
      <c r="P64" s="11" t="s">
        <v>54</v>
      </c>
      <c r="Q64" s="14">
        <v>388</v>
      </c>
      <c r="R64" s="14" t="s">
        <v>54</v>
      </c>
      <c r="S64" s="43">
        <v>0.16466999999999998</v>
      </c>
      <c r="T64" s="13" t="s">
        <v>54</v>
      </c>
      <c r="U64" s="31">
        <v>0.21781999999999999</v>
      </c>
      <c r="V64" s="14" t="s">
        <v>54</v>
      </c>
      <c r="W64" s="11" t="s">
        <v>54</v>
      </c>
      <c r="X64" s="11" t="s">
        <v>54</v>
      </c>
      <c r="Y64" s="11" t="s">
        <v>54</v>
      </c>
      <c r="Z64" s="16">
        <v>273.26</v>
      </c>
      <c r="AA64" s="17">
        <f t="shared" si="0"/>
        <v>388</v>
      </c>
      <c r="AB64" s="16">
        <v>0</v>
      </c>
      <c r="AC64" s="16">
        <v>29.85</v>
      </c>
      <c r="AD64" s="16">
        <v>0</v>
      </c>
    </row>
    <row r="65" spans="1:30" ht="15.7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37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33"/>
      <c r="E66" s="40"/>
      <c r="F66" s="40"/>
      <c r="G66" s="41"/>
      <c r="H66" s="33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33"/>
      <c r="E68" s="40"/>
      <c r="F68" s="40"/>
      <c r="G68" s="41"/>
      <c r="H68" s="33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33"/>
      <c r="E70" s="40"/>
      <c r="F70" s="40"/>
      <c r="G70" s="41"/>
      <c r="H70" s="33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33"/>
      <c r="E72" s="40"/>
      <c r="F72" s="40"/>
      <c r="G72" s="41"/>
      <c r="H72" s="33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000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6" width="16.125" customWidth="1"/>
    <col min="27" max="27" width="12.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44006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7">
        <v>0.3</v>
      </c>
      <c r="H2" s="11" t="s">
        <v>54</v>
      </c>
      <c r="I2" s="11">
        <v>700</v>
      </c>
      <c r="J2" s="11">
        <v>165.12</v>
      </c>
      <c r="K2" s="11">
        <v>207.36</v>
      </c>
      <c r="L2" s="11" t="s">
        <v>54</v>
      </c>
      <c r="M2" s="12" t="s">
        <v>54</v>
      </c>
      <c r="N2" s="13" t="s">
        <v>54</v>
      </c>
      <c r="O2" s="63">
        <v>1.8890000000000001E-2</v>
      </c>
      <c r="P2" s="11">
        <v>8466</v>
      </c>
      <c r="Q2" s="14">
        <v>88547</v>
      </c>
      <c r="R2" s="50">
        <v>1.0900000000000001</v>
      </c>
      <c r="S2" s="48">
        <v>7.2529999999999997E-2</v>
      </c>
      <c r="T2" s="48">
        <v>0.42501</v>
      </c>
      <c r="U2" s="27">
        <v>0.25246000000000002</v>
      </c>
      <c r="V2" s="14">
        <v>22</v>
      </c>
      <c r="W2" s="11">
        <v>392</v>
      </c>
      <c r="X2" s="29">
        <v>0.26683999999999997</v>
      </c>
      <c r="Y2" s="29">
        <v>0.26683999999999997</v>
      </c>
      <c r="Z2" s="16">
        <v>76787.47</v>
      </c>
      <c r="AA2" s="17">
        <f t="shared" ref="AA2:AA64" si="0">P2+Q2</f>
        <v>97013</v>
      </c>
      <c r="AB2" s="16">
        <v>0</v>
      </c>
      <c r="AC2" s="16">
        <v>0</v>
      </c>
      <c r="AD2" s="16">
        <v>0</v>
      </c>
    </row>
    <row r="3" spans="1:30" x14ac:dyDescent="0.25">
      <c r="A3" s="18">
        <v>43977</v>
      </c>
      <c r="B3" s="19">
        <v>2020</v>
      </c>
      <c r="C3" s="19">
        <v>5</v>
      </c>
      <c r="D3" s="19">
        <v>32</v>
      </c>
      <c r="E3" s="30">
        <v>8.7600000000000004E-3</v>
      </c>
      <c r="F3" s="30">
        <v>4.0347999999999995E-2</v>
      </c>
      <c r="G3" s="68">
        <v>0.3</v>
      </c>
      <c r="H3" s="19" t="s">
        <v>54</v>
      </c>
      <c r="I3" s="19">
        <v>700</v>
      </c>
      <c r="J3" s="19">
        <v>172.8</v>
      </c>
      <c r="K3" s="19">
        <v>226.56</v>
      </c>
      <c r="L3" s="19" t="s">
        <v>54</v>
      </c>
      <c r="M3" s="20" t="s">
        <v>54</v>
      </c>
      <c r="N3" s="21" t="s">
        <v>54</v>
      </c>
      <c r="O3" s="44">
        <v>1.8890000000000001E-2</v>
      </c>
      <c r="P3" s="19">
        <v>9300</v>
      </c>
      <c r="Q3" s="19">
        <v>101484</v>
      </c>
      <c r="R3" s="51">
        <v>1.0900000000000001</v>
      </c>
      <c r="S3" s="44">
        <v>7.2529999999999997E-2</v>
      </c>
      <c r="T3" s="28">
        <v>0.42501</v>
      </c>
      <c r="U3" s="28">
        <v>0.25246000000000002</v>
      </c>
      <c r="V3" s="19">
        <v>38</v>
      </c>
      <c r="W3" s="19">
        <v>567</v>
      </c>
      <c r="X3" s="54">
        <v>0.26683999999999997</v>
      </c>
      <c r="Y3" s="54">
        <v>0.26683999999999997</v>
      </c>
      <c r="Z3" s="23">
        <v>87467.26</v>
      </c>
      <c r="AA3" s="24">
        <f t="shared" si="0"/>
        <v>110784</v>
      </c>
      <c r="AB3" s="23">
        <v>0</v>
      </c>
      <c r="AC3" s="23">
        <v>0</v>
      </c>
      <c r="AD3" s="23">
        <v>0</v>
      </c>
    </row>
    <row r="4" spans="1:30" x14ac:dyDescent="0.25">
      <c r="A4" s="10">
        <v>43945</v>
      </c>
      <c r="B4" s="11">
        <v>2020</v>
      </c>
      <c r="C4" s="11">
        <v>4</v>
      </c>
      <c r="D4" s="11">
        <v>31</v>
      </c>
      <c r="E4" s="31">
        <v>1.286E-2</v>
      </c>
      <c r="F4" s="31">
        <v>5.9234999999999996E-2</v>
      </c>
      <c r="G4" s="67">
        <v>0.3</v>
      </c>
      <c r="H4" s="11" t="s">
        <v>54</v>
      </c>
      <c r="I4" s="11">
        <v>700</v>
      </c>
      <c r="J4" s="11">
        <v>238.08</v>
      </c>
      <c r="K4" s="11">
        <v>288</v>
      </c>
      <c r="L4" s="11" t="s">
        <v>54</v>
      </c>
      <c r="M4" s="12" t="s">
        <v>54</v>
      </c>
      <c r="N4" s="13" t="s">
        <v>54</v>
      </c>
      <c r="O4" s="43">
        <v>1.8890000000000001E-2</v>
      </c>
      <c r="P4" s="11">
        <v>10294</v>
      </c>
      <c r="Q4" s="14">
        <v>109574</v>
      </c>
      <c r="R4" s="52">
        <v>1.0900000000000001</v>
      </c>
      <c r="S4" s="43">
        <v>7.2529999999999997E-2</v>
      </c>
      <c r="T4" s="43">
        <v>0.42501</v>
      </c>
      <c r="U4" s="29">
        <v>0.25246000000000002</v>
      </c>
      <c r="V4" s="14">
        <v>124</v>
      </c>
      <c r="W4" s="11">
        <v>926</v>
      </c>
      <c r="X4" s="29">
        <v>0.26683999999999997</v>
      </c>
      <c r="Y4" s="29">
        <v>0.26683999999999997</v>
      </c>
      <c r="Z4" s="16">
        <v>97046.91</v>
      </c>
      <c r="AA4" s="17">
        <f t="shared" si="0"/>
        <v>119868</v>
      </c>
      <c r="AB4" s="16">
        <v>0</v>
      </c>
      <c r="AC4" s="16">
        <v>0</v>
      </c>
      <c r="AD4" s="16">
        <v>0</v>
      </c>
    </row>
    <row r="5" spans="1:30" x14ac:dyDescent="0.25">
      <c r="A5" s="18">
        <v>43914</v>
      </c>
      <c r="B5" s="19">
        <v>2020</v>
      </c>
      <c r="C5" s="19">
        <v>3</v>
      </c>
      <c r="D5" s="19">
        <v>32</v>
      </c>
      <c r="E5" s="30">
        <v>8.3119999999999999E-3</v>
      </c>
      <c r="F5" s="30">
        <v>3.8282999999999998E-2</v>
      </c>
      <c r="G5" s="68">
        <v>0.3</v>
      </c>
      <c r="H5" s="19" t="s">
        <v>54</v>
      </c>
      <c r="I5" s="19">
        <v>700</v>
      </c>
      <c r="J5" s="19">
        <v>610.55999999999995</v>
      </c>
      <c r="K5" s="19">
        <v>902.4</v>
      </c>
      <c r="L5" s="19" t="s">
        <v>54</v>
      </c>
      <c r="M5" s="20" t="s">
        <v>54</v>
      </c>
      <c r="N5" s="21" t="s">
        <v>54</v>
      </c>
      <c r="O5" s="44">
        <v>1.8890000000000001E-2</v>
      </c>
      <c r="P5" s="19">
        <v>20450</v>
      </c>
      <c r="Q5" s="19">
        <v>192997</v>
      </c>
      <c r="R5" s="51">
        <v>1.0900000000000001</v>
      </c>
      <c r="S5" s="44">
        <v>7.2529999999999997E-2</v>
      </c>
      <c r="T5" s="28">
        <v>0.42501</v>
      </c>
      <c r="U5" s="28">
        <v>0.25246000000000002</v>
      </c>
      <c r="V5" s="19">
        <v>9</v>
      </c>
      <c r="W5" s="19">
        <v>530</v>
      </c>
      <c r="X5" s="54">
        <v>0.26683999999999997</v>
      </c>
      <c r="Y5" s="54">
        <v>0.26683999999999997</v>
      </c>
      <c r="Z5" s="23">
        <v>170827.19</v>
      </c>
      <c r="AA5" s="24">
        <f t="shared" si="0"/>
        <v>213447</v>
      </c>
      <c r="AB5" s="23">
        <v>0</v>
      </c>
      <c r="AC5" s="23">
        <v>0</v>
      </c>
      <c r="AD5" s="23">
        <v>0</v>
      </c>
    </row>
    <row r="6" spans="1:30" x14ac:dyDescent="0.25">
      <c r="A6" s="10">
        <v>43882</v>
      </c>
      <c r="B6" s="11">
        <v>2020</v>
      </c>
      <c r="C6" s="11">
        <v>2</v>
      </c>
      <c r="D6" s="11">
        <v>30</v>
      </c>
      <c r="E6" s="31">
        <v>1.0532E-2</v>
      </c>
      <c r="F6" s="31">
        <v>4.8509000000000004E-2</v>
      </c>
      <c r="G6" s="67">
        <v>0.3</v>
      </c>
      <c r="H6" s="11" t="s">
        <v>54</v>
      </c>
      <c r="I6" s="11">
        <v>700</v>
      </c>
      <c r="J6" s="11">
        <v>518.4</v>
      </c>
      <c r="K6" s="11">
        <v>875.52</v>
      </c>
      <c r="L6" s="11" t="s">
        <v>54</v>
      </c>
      <c r="M6" s="12" t="s">
        <v>54</v>
      </c>
      <c r="N6" s="13" t="s">
        <v>54</v>
      </c>
      <c r="O6" s="43">
        <v>1.8890000000000001E-2</v>
      </c>
      <c r="P6" s="11">
        <v>17815</v>
      </c>
      <c r="Q6" s="14">
        <v>190728</v>
      </c>
      <c r="R6" s="52">
        <v>1.0900000000000001</v>
      </c>
      <c r="S6" s="43">
        <v>7.2529999999999997E-2</v>
      </c>
      <c r="T6" s="43">
        <v>0.42501</v>
      </c>
      <c r="U6" s="29">
        <v>0.25246000000000002</v>
      </c>
      <c r="V6" s="14">
        <v>0</v>
      </c>
      <c r="W6" s="11">
        <v>429</v>
      </c>
      <c r="X6" s="60">
        <v>0.26683999999999997</v>
      </c>
      <c r="Y6" s="60">
        <v>0.26683999999999997</v>
      </c>
      <c r="Z6" s="16">
        <v>166371.14000000001</v>
      </c>
      <c r="AA6" s="17">
        <f t="shared" si="0"/>
        <v>208543</v>
      </c>
      <c r="AB6" s="16">
        <v>1545.35</v>
      </c>
      <c r="AC6" s="16">
        <v>0</v>
      </c>
      <c r="AD6" s="16">
        <v>0</v>
      </c>
    </row>
    <row r="7" spans="1:30" x14ac:dyDescent="0.25">
      <c r="A7" s="18">
        <v>43852</v>
      </c>
      <c r="B7" s="19">
        <v>2020</v>
      </c>
      <c r="C7" s="19">
        <v>1</v>
      </c>
      <c r="D7" s="19">
        <v>33</v>
      </c>
      <c r="E7" s="30">
        <v>1.0201E-2</v>
      </c>
      <c r="F7" s="30">
        <v>4.6898999999999996E-2</v>
      </c>
      <c r="G7" s="68">
        <v>0.3</v>
      </c>
      <c r="H7" s="19" t="s">
        <v>54</v>
      </c>
      <c r="I7" s="19">
        <v>700</v>
      </c>
      <c r="J7" s="19">
        <v>445.44</v>
      </c>
      <c r="K7" s="19">
        <v>710.4</v>
      </c>
      <c r="L7" s="19" t="s">
        <v>54</v>
      </c>
      <c r="M7" s="20" t="s">
        <v>54</v>
      </c>
      <c r="N7" s="21" t="s">
        <v>54</v>
      </c>
      <c r="O7" s="44">
        <v>1.8890000000000001E-2</v>
      </c>
      <c r="P7" s="19">
        <v>16476</v>
      </c>
      <c r="Q7" s="19">
        <v>191312</v>
      </c>
      <c r="R7" s="51">
        <v>1.0900000000000001</v>
      </c>
      <c r="S7" s="44">
        <v>7.2529999999999997E-2</v>
      </c>
      <c r="T7" s="28">
        <v>0.42501</v>
      </c>
      <c r="U7" s="28">
        <v>0.25246000000000002</v>
      </c>
      <c r="V7" s="19">
        <v>63</v>
      </c>
      <c r="W7" s="19">
        <v>889</v>
      </c>
      <c r="X7" s="61">
        <v>0.26683999999999997</v>
      </c>
      <c r="Y7" s="61">
        <v>0.26683999999999997</v>
      </c>
      <c r="Z7" s="23">
        <v>151739.6</v>
      </c>
      <c r="AA7" s="24">
        <f t="shared" si="0"/>
        <v>207788</v>
      </c>
      <c r="AB7" s="23">
        <v>4340.57</v>
      </c>
      <c r="AC7" s="23">
        <v>0</v>
      </c>
      <c r="AD7" s="23">
        <v>0</v>
      </c>
    </row>
    <row r="8" spans="1:30" x14ac:dyDescent="0.25">
      <c r="A8" s="10">
        <v>43819</v>
      </c>
      <c r="B8" s="11">
        <v>2019</v>
      </c>
      <c r="C8" s="11">
        <v>12</v>
      </c>
      <c r="D8" s="11">
        <v>28</v>
      </c>
      <c r="E8" s="31">
        <v>5.4190000000000002E-3</v>
      </c>
      <c r="F8" s="31">
        <v>2.4965999999999999E-2</v>
      </c>
      <c r="G8" s="67">
        <v>0.3</v>
      </c>
      <c r="H8" s="11" t="s">
        <v>54</v>
      </c>
      <c r="I8" s="11">
        <v>700</v>
      </c>
      <c r="J8" s="11">
        <v>591.36</v>
      </c>
      <c r="K8" s="11">
        <v>860.16</v>
      </c>
      <c r="L8" s="11" t="s">
        <v>54</v>
      </c>
      <c r="M8" s="12" t="s">
        <v>54</v>
      </c>
      <c r="N8" s="13" t="s">
        <v>54</v>
      </c>
      <c r="O8" s="43">
        <v>1.8890000000000001E-2</v>
      </c>
      <c r="P8" s="11">
        <v>23125</v>
      </c>
      <c r="Q8" s="14">
        <v>189269</v>
      </c>
      <c r="R8" s="52">
        <v>1.0900000000000001</v>
      </c>
      <c r="S8" s="43">
        <v>7.2529999999999997E-2</v>
      </c>
      <c r="T8" s="43">
        <v>0.42501</v>
      </c>
      <c r="U8" s="29">
        <v>0.25246000000000002</v>
      </c>
      <c r="V8" s="14">
        <v>0</v>
      </c>
      <c r="W8" s="11">
        <v>205</v>
      </c>
      <c r="X8" s="60">
        <v>0.26683999999999997</v>
      </c>
      <c r="Y8" s="60">
        <v>0.26683999999999997</v>
      </c>
      <c r="Z8" s="16">
        <v>174154.58</v>
      </c>
      <c r="AA8" s="17">
        <f t="shared" si="0"/>
        <v>212394</v>
      </c>
      <c r="AB8" s="16">
        <v>2772.77</v>
      </c>
      <c r="AC8" s="16">
        <v>4616.09</v>
      </c>
      <c r="AD8" s="16">
        <v>0</v>
      </c>
    </row>
    <row r="9" spans="1:30" x14ac:dyDescent="0.25">
      <c r="A9" s="18">
        <v>43791</v>
      </c>
      <c r="B9" s="19">
        <v>2019</v>
      </c>
      <c r="C9" s="19">
        <v>11</v>
      </c>
      <c r="D9" s="19">
        <v>30</v>
      </c>
      <c r="E9" s="30">
        <v>4.091E-3</v>
      </c>
      <c r="F9" s="30">
        <v>1.9125E-2</v>
      </c>
      <c r="G9" s="68">
        <v>0.3</v>
      </c>
      <c r="H9" s="19" t="s">
        <v>54</v>
      </c>
      <c r="I9" s="19">
        <v>700</v>
      </c>
      <c r="J9" s="19">
        <v>587.52</v>
      </c>
      <c r="K9" s="19">
        <v>794.88</v>
      </c>
      <c r="L9" s="19" t="s">
        <v>54</v>
      </c>
      <c r="M9" s="20" t="s">
        <v>54</v>
      </c>
      <c r="N9" s="21" t="s">
        <v>54</v>
      </c>
      <c r="O9" s="44">
        <v>1.8890000000000001E-2</v>
      </c>
      <c r="P9" s="19">
        <v>21428</v>
      </c>
      <c r="Q9" s="19">
        <v>165276</v>
      </c>
      <c r="R9" s="51">
        <v>1.0900000000000001</v>
      </c>
      <c r="S9" s="44">
        <v>7.2529999999999997E-2</v>
      </c>
      <c r="T9" s="28">
        <v>0.42501</v>
      </c>
      <c r="U9" s="28">
        <v>0.25246000000000002</v>
      </c>
      <c r="V9" s="19">
        <v>0</v>
      </c>
      <c r="W9" s="19">
        <v>14</v>
      </c>
      <c r="X9" s="54">
        <v>0.26683999999999997</v>
      </c>
      <c r="Y9" s="54">
        <v>0.26683999999999997</v>
      </c>
      <c r="Z9" s="23">
        <v>161401.72</v>
      </c>
      <c r="AA9" s="24">
        <f t="shared" si="0"/>
        <v>186704</v>
      </c>
      <c r="AB9" s="23">
        <v>1296.68</v>
      </c>
      <c r="AC9" s="23">
        <v>7897</v>
      </c>
      <c r="AD9" s="23">
        <v>0</v>
      </c>
    </row>
    <row r="10" spans="1:30" x14ac:dyDescent="0.25">
      <c r="A10" s="10">
        <v>43761</v>
      </c>
      <c r="B10" s="11">
        <v>2019</v>
      </c>
      <c r="C10" s="11">
        <v>10</v>
      </c>
      <c r="D10" s="11">
        <v>28</v>
      </c>
      <c r="E10" s="31">
        <v>8.5440000000000012E-3</v>
      </c>
      <c r="F10" s="31">
        <v>3.9347E-2</v>
      </c>
      <c r="G10" s="67">
        <v>0.3</v>
      </c>
      <c r="H10" s="11" t="s">
        <v>54</v>
      </c>
      <c r="I10" s="11">
        <v>700</v>
      </c>
      <c r="J10" s="11">
        <v>491.52</v>
      </c>
      <c r="K10" s="11">
        <v>741.12</v>
      </c>
      <c r="L10" s="11" t="s">
        <v>54</v>
      </c>
      <c r="M10" s="12" t="s">
        <v>54</v>
      </c>
      <c r="N10" s="13" t="s">
        <v>54</v>
      </c>
      <c r="O10" s="48">
        <v>1.694E-2</v>
      </c>
      <c r="P10" s="11">
        <v>18615</v>
      </c>
      <c r="Q10" s="14">
        <v>145328</v>
      </c>
      <c r="R10" s="50">
        <v>0.99605999999999995</v>
      </c>
      <c r="S10" s="48">
        <v>7.0279999999999995E-2</v>
      </c>
      <c r="T10" s="48">
        <v>0.47864000000000001</v>
      </c>
      <c r="U10" s="27">
        <v>0.30181000000000002</v>
      </c>
      <c r="V10" s="14">
        <v>0</v>
      </c>
      <c r="W10" s="11">
        <v>5</v>
      </c>
      <c r="X10" s="29">
        <v>0.31654000000000004</v>
      </c>
      <c r="Y10" s="29">
        <v>0.31654000000000004</v>
      </c>
      <c r="Z10" s="16">
        <v>142727.51999999999</v>
      </c>
      <c r="AA10" s="17">
        <f t="shared" si="0"/>
        <v>163943</v>
      </c>
      <c r="AB10" s="16">
        <v>2936.8</v>
      </c>
      <c r="AC10" s="16">
        <v>224.66</v>
      </c>
      <c r="AD10" s="16">
        <v>0</v>
      </c>
    </row>
    <row r="11" spans="1:30" x14ac:dyDescent="0.25">
      <c r="A11" s="18">
        <v>43733</v>
      </c>
      <c r="B11" s="19">
        <v>2019</v>
      </c>
      <c r="C11" s="19">
        <v>9</v>
      </c>
      <c r="D11" s="19">
        <v>33</v>
      </c>
      <c r="E11" s="30">
        <v>5.6559999999999996E-3</v>
      </c>
      <c r="F11" s="30">
        <v>2.6200999999999999E-2</v>
      </c>
      <c r="G11" s="68">
        <v>0.3</v>
      </c>
      <c r="H11" s="19" t="s">
        <v>54</v>
      </c>
      <c r="I11" s="19">
        <v>700</v>
      </c>
      <c r="J11" s="19">
        <v>364.8</v>
      </c>
      <c r="K11" s="19">
        <v>480</v>
      </c>
      <c r="L11" s="19" t="s">
        <v>54</v>
      </c>
      <c r="M11" s="20" t="s">
        <v>54</v>
      </c>
      <c r="N11" s="21" t="s">
        <v>54</v>
      </c>
      <c r="O11" s="44">
        <v>1.694E-2</v>
      </c>
      <c r="P11" s="19">
        <v>18042</v>
      </c>
      <c r="Q11" s="19">
        <v>141858</v>
      </c>
      <c r="R11" s="51">
        <v>0.99605999999999995</v>
      </c>
      <c r="S11" s="44">
        <v>7.0279999999999995E-2</v>
      </c>
      <c r="T11" s="28">
        <v>0.47864000000000001</v>
      </c>
      <c r="U11" s="28">
        <v>0.30181000000000002</v>
      </c>
      <c r="V11" s="19">
        <v>0</v>
      </c>
      <c r="W11" s="19">
        <v>7</v>
      </c>
      <c r="X11" s="54">
        <v>0.31654000000000004</v>
      </c>
      <c r="Y11" s="54">
        <v>0.31654000000000004</v>
      </c>
      <c r="Z11" s="23">
        <v>137621.24</v>
      </c>
      <c r="AA11" s="24">
        <f t="shared" si="0"/>
        <v>159900</v>
      </c>
      <c r="AB11" s="23">
        <v>0</v>
      </c>
      <c r="AC11" s="23">
        <v>9572.74</v>
      </c>
      <c r="AD11" s="23">
        <v>0</v>
      </c>
    </row>
    <row r="12" spans="1:30" x14ac:dyDescent="0.25">
      <c r="A12" s="10">
        <v>43700</v>
      </c>
      <c r="B12" s="11">
        <v>2019</v>
      </c>
      <c r="C12" s="11">
        <v>8</v>
      </c>
      <c r="D12" s="11">
        <v>31</v>
      </c>
      <c r="E12" s="31">
        <v>5.2969999999999996E-3</v>
      </c>
      <c r="F12" s="31">
        <v>2.5054E-2</v>
      </c>
      <c r="G12" s="67">
        <v>0.3</v>
      </c>
      <c r="H12" s="11" t="s">
        <v>54</v>
      </c>
      <c r="I12" s="11">
        <v>700</v>
      </c>
      <c r="J12" s="11">
        <v>307.2</v>
      </c>
      <c r="K12" s="11">
        <v>387.84</v>
      </c>
      <c r="L12" s="11" t="s">
        <v>54</v>
      </c>
      <c r="M12" s="12" t="s">
        <v>54</v>
      </c>
      <c r="N12" s="13" t="s">
        <v>54</v>
      </c>
      <c r="O12" s="43">
        <v>1.694E-2</v>
      </c>
      <c r="P12" s="11">
        <v>15592</v>
      </c>
      <c r="Q12" s="14">
        <v>126867</v>
      </c>
      <c r="R12" s="52">
        <v>0.99605999999999995</v>
      </c>
      <c r="S12" s="43">
        <v>7.0279999999999995E-2</v>
      </c>
      <c r="T12" s="43">
        <v>0.47864000000000001</v>
      </c>
      <c r="U12" s="29">
        <v>0.30181000000000002</v>
      </c>
      <c r="V12" s="14">
        <v>0</v>
      </c>
      <c r="W12" s="11">
        <v>0</v>
      </c>
      <c r="X12" s="29">
        <v>0.31654000000000004</v>
      </c>
      <c r="Y12" s="29">
        <v>0.31654000000000004</v>
      </c>
      <c r="Z12" s="16">
        <v>121862.93</v>
      </c>
      <c r="AA12" s="17">
        <f t="shared" si="0"/>
        <v>142459</v>
      </c>
      <c r="AB12" s="16">
        <v>983.18</v>
      </c>
      <c r="AC12" s="16">
        <v>5887.68</v>
      </c>
      <c r="AD12" s="16">
        <v>0</v>
      </c>
    </row>
    <row r="13" spans="1:30" x14ac:dyDescent="0.25">
      <c r="A13" s="18">
        <v>43669</v>
      </c>
      <c r="B13" s="19">
        <v>2019</v>
      </c>
      <c r="C13" s="19">
        <v>7</v>
      </c>
      <c r="D13" s="19">
        <v>28</v>
      </c>
      <c r="E13" s="30">
        <v>6.319E-3</v>
      </c>
      <c r="F13" s="30">
        <v>3.0910000000000003E-2</v>
      </c>
      <c r="G13" s="68">
        <v>0.3</v>
      </c>
      <c r="H13" s="19" t="s">
        <v>54</v>
      </c>
      <c r="I13" s="19">
        <v>700</v>
      </c>
      <c r="J13" s="19">
        <v>337.92</v>
      </c>
      <c r="K13" s="19">
        <v>491.52</v>
      </c>
      <c r="L13" s="19" t="s">
        <v>54</v>
      </c>
      <c r="M13" s="20" t="s">
        <v>54</v>
      </c>
      <c r="N13" s="21" t="s">
        <v>54</v>
      </c>
      <c r="O13" s="44">
        <v>1.694E-2</v>
      </c>
      <c r="P13" s="19">
        <v>14996</v>
      </c>
      <c r="Q13" s="19">
        <v>123759</v>
      </c>
      <c r="R13" s="51">
        <v>0.99605999999999995</v>
      </c>
      <c r="S13" s="44">
        <v>7.0279999999999995E-2</v>
      </c>
      <c r="T13" s="28">
        <v>0.47864000000000001</v>
      </c>
      <c r="U13" s="28">
        <v>0.30181000000000002</v>
      </c>
      <c r="V13" s="19">
        <v>0</v>
      </c>
      <c r="W13" s="19">
        <v>1</v>
      </c>
      <c r="X13" s="61">
        <v>0.31654000000000004</v>
      </c>
      <c r="Y13" s="61">
        <v>0.31654000000000004</v>
      </c>
      <c r="Z13" s="23">
        <v>115854.18</v>
      </c>
      <c r="AA13" s="24">
        <f t="shared" si="0"/>
        <v>138755</v>
      </c>
      <c r="AB13" s="23">
        <v>2290.21</v>
      </c>
      <c r="AC13" s="23">
        <v>0</v>
      </c>
      <c r="AD13" s="23">
        <v>0</v>
      </c>
    </row>
    <row r="14" spans="1:30" x14ac:dyDescent="0.25">
      <c r="A14" s="10">
        <v>43641</v>
      </c>
      <c r="B14" s="11">
        <v>2019</v>
      </c>
      <c r="C14" s="11">
        <v>6</v>
      </c>
      <c r="D14" s="11">
        <v>32</v>
      </c>
      <c r="E14" s="31">
        <v>5.9709999999999997E-3</v>
      </c>
      <c r="F14" s="31">
        <v>3.1186999999999999E-2</v>
      </c>
      <c r="G14" s="67">
        <v>0.3</v>
      </c>
      <c r="H14" s="11" t="s">
        <v>54</v>
      </c>
      <c r="I14" s="11">
        <v>700</v>
      </c>
      <c r="J14" s="11">
        <v>410.88</v>
      </c>
      <c r="K14" s="11">
        <v>503.04</v>
      </c>
      <c r="L14" s="11" t="s">
        <v>54</v>
      </c>
      <c r="M14" s="12" t="s">
        <v>54</v>
      </c>
      <c r="N14" s="13" t="s">
        <v>54</v>
      </c>
      <c r="O14" s="43">
        <v>1.694E-2</v>
      </c>
      <c r="P14" s="11">
        <v>18388</v>
      </c>
      <c r="Q14" s="14">
        <v>156465</v>
      </c>
      <c r="R14" s="52">
        <v>0.99605999999999995</v>
      </c>
      <c r="S14" s="43">
        <v>7.0279999999999995E-2</v>
      </c>
      <c r="T14" s="43">
        <v>0.47864000000000001</v>
      </c>
      <c r="U14" s="29">
        <v>0.30181000000000002</v>
      </c>
      <c r="V14" s="14">
        <v>0</v>
      </c>
      <c r="W14" s="11">
        <v>7</v>
      </c>
      <c r="X14" s="60">
        <v>0.31654000000000004</v>
      </c>
      <c r="Y14" s="60">
        <v>0.31654000000000004</v>
      </c>
      <c r="Z14" s="16">
        <v>138887.35</v>
      </c>
      <c r="AA14" s="17">
        <f t="shared" si="0"/>
        <v>174853</v>
      </c>
      <c r="AB14" s="16">
        <v>860.46</v>
      </c>
      <c r="AC14" s="16">
        <v>0</v>
      </c>
      <c r="AD14" s="16">
        <v>0</v>
      </c>
    </row>
    <row r="15" spans="1:30" x14ac:dyDescent="0.25">
      <c r="A15" s="18">
        <v>43609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8">
        <v>0.3</v>
      </c>
      <c r="H15" s="19" t="s">
        <v>54</v>
      </c>
      <c r="I15" s="19">
        <v>700</v>
      </c>
      <c r="J15" s="19">
        <v>437.76</v>
      </c>
      <c r="K15" s="19">
        <v>579.84</v>
      </c>
      <c r="L15" s="19" t="s">
        <v>54</v>
      </c>
      <c r="M15" s="20" t="s">
        <v>54</v>
      </c>
      <c r="N15" s="21" t="s">
        <v>54</v>
      </c>
      <c r="O15" s="44">
        <v>1.694E-2</v>
      </c>
      <c r="P15" s="19">
        <v>21735</v>
      </c>
      <c r="Q15" s="19">
        <v>172014</v>
      </c>
      <c r="R15" s="51">
        <v>0.99605999999999995</v>
      </c>
      <c r="S15" s="44">
        <v>7.0279999999999995E-2</v>
      </c>
      <c r="T15" s="28">
        <v>0.47864000000000001</v>
      </c>
      <c r="U15" s="28">
        <v>0.30181000000000002</v>
      </c>
      <c r="V15" s="19">
        <v>0</v>
      </c>
      <c r="W15" s="19">
        <v>0</v>
      </c>
      <c r="X15" s="54">
        <v>0.31654000000000004</v>
      </c>
      <c r="Y15" s="54">
        <v>0.31654000000000004</v>
      </c>
      <c r="Z15" s="23">
        <v>152717.75</v>
      </c>
      <c r="AA15" s="24">
        <f t="shared" si="0"/>
        <v>193749</v>
      </c>
      <c r="AB15" s="23">
        <v>2148.61</v>
      </c>
      <c r="AC15" s="23">
        <v>0</v>
      </c>
      <c r="AD15" s="23">
        <v>0</v>
      </c>
    </row>
    <row r="16" spans="1:30" x14ac:dyDescent="0.25">
      <c r="A16" s="10">
        <v>43579</v>
      </c>
      <c r="B16" s="11">
        <v>2019</v>
      </c>
      <c r="C16" s="11">
        <v>4</v>
      </c>
      <c r="D16" s="11">
        <v>28</v>
      </c>
      <c r="E16" s="31">
        <v>9.9829999999999988E-3</v>
      </c>
      <c r="F16" s="31">
        <v>4.4378000000000001E-2</v>
      </c>
      <c r="G16" s="67">
        <v>0.3</v>
      </c>
      <c r="H16" s="11" t="s">
        <v>54</v>
      </c>
      <c r="I16" s="11">
        <v>700</v>
      </c>
      <c r="J16" s="11">
        <v>606.72</v>
      </c>
      <c r="K16" s="11">
        <v>856.32</v>
      </c>
      <c r="L16" s="11" t="s">
        <v>54</v>
      </c>
      <c r="M16" s="12" t="s">
        <v>54</v>
      </c>
      <c r="N16" s="13" t="s">
        <v>54</v>
      </c>
      <c r="O16" s="43">
        <v>1.694E-2</v>
      </c>
      <c r="P16" s="11">
        <v>22596</v>
      </c>
      <c r="Q16" s="14">
        <v>174247</v>
      </c>
      <c r="R16" s="52">
        <v>0.99605999999999995</v>
      </c>
      <c r="S16" s="43">
        <v>7.0279999999999995E-2</v>
      </c>
      <c r="T16" s="43">
        <v>0.47864000000000001</v>
      </c>
      <c r="U16" s="29">
        <v>0.30181000000000002</v>
      </c>
      <c r="V16" s="14">
        <v>0</v>
      </c>
      <c r="W16" s="11">
        <v>1</v>
      </c>
      <c r="X16" s="29">
        <v>0.31654000000000004</v>
      </c>
      <c r="Y16" s="29">
        <v>0.31654000000000004</v>
      </c>
      <c r="Z16" s="16">
        <v>172035.20000000001</v>
      </c>
      <c r="AA16" s="17">
        <f t="shared" si="0"/>
        <v>196843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43551</v>
      </c>
      <c r="B17" s="19">
        <v>2019</v>
      </c>
      <c r="C17" s="19">
        <v>3</v>
      </c>
      <c r="D17" s="19">
        <v>32</v>
      </c>
      <c r="E17" s="30">
        <v>1.1899E-2</v>
      </c>
      <c r="F17" s="30">
        <v>5.3003999999999996E-2</v>
      </c>
      <c r="G17" s="68">
        <v>0.3</v>
      </c>
      <c r="H17" s="19" t="s">
        <v>54</v>
      </c>
      <c r="I17" s="19">
        <v>700</v>
      </c>
      <c r="J17" s="19">
        <v>522.24</v>
      </c>
      <c r="K17" s="19">
        <v>810.24</v>
      </c>
      <c r="L17" s="19" t="s">
        <v>54</v>
      </c>
      <c r="M17" s="20" t="s">
        <v>54</v>
      </c>
      <c r="N17" s="21" t="s">
        <v>54</v>
      </c>
      <c r="O17" s="44">
        <v>1.694E-2</v>
      </c>
      <c r="P17" s="19">
        <v>23580</v>
      </c>
      <c r="Q17" s="19">
        <v>203857</v>
      </c>
      <c r="R17" s="51">
        <v>0.99605999999999995</v>
      </c>
      <c r="S17" s="44">
        <v>7.0279999999999995E-2</v>
      </c>
      <c r="T17" s="28">
        <v>0.47864000000000001</v>
      </c>
      <c r="U17" s="28">
        <v>0.30181000000000002</v>
      </c>
      <c r="V17" s="19">
        <v>0</v>
      </c>
      <c r="W17" s="19">
        <v>0</v>
      </c>
      <c r="X17" s="54">
        <v>0.31654000000000004</v>
      </c>
      <c r="Y17" s="54">
        <v>0.31654000000000004</v>
      </c>
      <c r="Z17" s="23">
        <v>182500.62</v>
      </c>
      <c r="AA17" s="24">
        <f t="shared" si="0"/>
        <v>227437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43521</v>
      </c>
      <c r="B18" s="11">
        <v>2019</v>
      </c>
      <c r="C18" s="11">
        <v>2</v>
      </c>
      <c r="D18" s="11">
        <v>31</v>
      </c>
      <c r="E18" s="31">
        <v>1.1503000000000001E-2</v>
      </c>
      <c r="F18" s="31">
        <v>5.1025999999999995E-2</v>
      </c>
      <c r="G18" s="67">
        <v>0.3</v>
      </c>
      <c r="H18" s="11" t="s">
        <v>54</v>
      </c>
      <c r="I18" s="11">
        <v>570</v>
      </c>
      <c r="J18" s="11">
        <v>441.6</v>
      </c>
      <c r="K18" s="11">
        <v>929.28</v>
      </c>
      <c r="L18" s="11" t="s">
        <v>54</v>
      </c>
      <c r="M18" s="12" t="s">
        <v>54</v>
      </c>
      <c r="N18" s="13" t="s">
        <v>54</v>
      </c>
      <c r="O18" s="43">
        <v>1.694E-2</v>
      </c>
      <c r="P18" s="11">
        <v>18683</v>
      </c>
      <c r="Q18" s="14">
        <v>226788</v>
      </c>
      <c r="R18" s="52">
        <v>0.99605999999999995</v>
      </c>
      <c r="S18" s="43">
        <v>7.0279999999999995E-2</v>
      </c>
      <c r="T18" s="43">
        <v>0.47864000000000001</v>
      </c>
      <c r="U18" s="29">
        <v>0.30181000000000002</v>
      </c>
      <c r="V18" s="14">
        <v>0</v>
      </c>
      <c r="W18" s="11">
        <v>0</v>
      </c>
      <c r="X18" s="29">
        <v>0.31654000000000004</v>
      </c>
      <c r="Y18" s="29">
        <v>0.31654000000000004</v>
      </c>
      <c r="Z18" s="16">
        <v>206571.33</v>
      </c>
      <c r="AA18" s="17">
        <f t="shared" si="0"/>
        <v>245471</v>
      </c>
      <c r="AB18" s="16">
        <v>0</v>
      </c>
      <c r="AC18" s="16">
        <v>0</v>
      </c>
      <c r="AD18" s="16">
        <v>0</v>
      </c>
    </row>
    <row r="19" spans="1:30" x14ac:dyDescent="0.25">
      <c r="A19" s="18">
        <v>43488</v>
      </c>
      <c r="B19" s="19">
        <v>2019</v>
      </c>
      <c r="C19" s="19">
        <v>1</v>
      </c>
      <c r="D19" s="19">
        <v>32</v>
      </c>
      <c r="E19" s="30">
        <v>9.1500000000000001E-3</v>
      </c>
      <c r="F19" s="30">
        <v>4.2118000000000003E-2</v>
      </c>
      <c r="G19" s="68">
        <v>0.3</v>
      </c>
      <c r="H19" s="19" t="s">
        <v>54</v>
      </c>
      <c r="I19" s="19">
        <v>570</v>
      </c>
      <c r="J19" s="19">
        <v>349.44</v>
      </c>
      <c r="K19" s="19">
        <v>741.12</v>
      </c>
      <c r="L19" s="19" t="s">
        <v>54</v>
      </c>
      <c r="M19" s="20" t="s">
        <v>54</v>
      </c>
      <c r="N19" s="21" t="s">
        <v>54</v>
      </c>
      <c r="O19" s="44">
        <v>1.694E-2</v>
      </c>
      <c r="P19" s="19">
        <v>14246</v>
      </c>
      <c r="Q19" s="19">
        <v>186248</v>
      </c>
      <c r="R19" s="51">
        <v>0.99605999999999995</v>
      </c>
      <c r="S19" s="44">
        <v>7.0279999999999995E-2</v>
      </c>
      <c r="T19" s="28">
        <v>0.47864000000000001</v>
      </c>
      <c r="U19" s="28">
        <v>0.30181000000000002</v>
      </c>
      <c r="V19" s="19">
        <v>0</v>
      </c>
      <c r="W19" s="19">
        <v>2112</v>
      </c>
      <c r="X19" s="54">
        <v>0.31654000000000004</v>
      </c>
      <c r="Y19" s="54">
        <v>0.31654000000000004</v>
      </c>
      <c r="Z19" s="23">
        <v>158690.22</v>
      </c>
      <c r="AA19" s="24">
        <f t="shared" si="0"/>
        <v>200494</v>
      </c>
      <c r="AB19" s="23">
        <v>0</v>
      </c>
      <c r="AC19" s="23">
        <v>0</v>
      </c>
      <c r="AD19" s="23">
        <v>0</v>
      </c>
    </row>
    <row r="20" spans="1:30" x14ac:dyDescent="0.25">
      <c r="A20" s="10">
        <v>43460</v>
      </c>
      <c r="B20" s="11">
        <v>2018</v>
      </c>
      <c r="C20" s="11">
        <v>12</v>
      </c>
      <c r="D20" s="11">
        <v>29</v>
      </c>
      <c r="E20" s="31">
        <v>4.6719999999999999E-3</v>
      </c>
      <c r="F20" s="31">
        <v>2.1516E-2</v>
      </c>
      <c r="G20" s="67">
        <v>0.3</v>
      </c>
      <c r="H20" s="11" t="s">
        <v>54</v>
      </c>
      <c r="I20" s="11">
        <v>570</v>
      </c>
      <c r="J20" s="11">
        <v>341.76</v>
      </c>
      <c r="K20" s="11">
        <v>510.72</v>
      </c>
      <c r="L20" s="11" t="s">
        <v>54</v>
      </c>
      <c r="M20" s="12" t="s">
        <v>54</v>
      </c>
      <c r="N20" s="13" t="s">
        <v>54</v>
      </c>
      <c r="O20" s="43">
        <v>1.694E-2</v>
      </c>
      <c r="P20" s="11">
        <v>17353</v>
      </c>
      <c r="Q20" s="14">
        <v>151104</v>
      </c>
      <c r="R20" s="52">
        <v>0.99605999999999995</v>
      </c>
      <c r="S20" s="43">
        <v>7.0279999999999995E-2</v>
      </c>
      <c r="T20" s="43">
        <v>0.47864000000000001</v>
      </c>
      <c r="U20" s="29">
        <v>0.30181000000000002</v>
      </c>
      <c r="V20" s="14">
        <v>0</v>
      </c>
      <c r="W20" s="11">
        <v>0</v>
      </c>
      <c r="X20" s="29">
        <v>0.31654000000000004</v>
      </c>
      <c r="Y20" s="29">
        <v>0.31654000000000004</v>
      </c>
      <c r="Z20" s="16">
        <v>128340.86</v>
      </c>
      <c r="AA20" s="17">
        <f t="shared" si="0"/>
        <v>168457</v>
      </c>
      <c r="AB20" s="16">
        <v>689.67</v>
      </c>
      <c r="AC20" s="16">
        <v>0</v>
      </c>
      <c r="AD20" s="16">
        <v>0</v>
      </c>
    </row>
    <row r="21" spans="1:30" ht="15.75" customHeight="1" x14ac:dyDescent="0.25">
      <c r="A21" s="18">
        <v>43427</v>
      </c>
      <c r="B21" s="19">
        <v>2018</v>
      </c>
      <c r="C21" s="19">
        <v>11</v>
      </c>
      <c r="D21" s="19">
        <v>31</v>
      </c>
      <c r="E21" s="30">
        <v>7.4519999999999994E-3</v>
      </c>
      <c r="F21" s="30">
        <v>3.4520000000000002E-2</v>
      </c>
      <c r="G21" s="68">
        <v>0.3</v>
      </c>
      <c r="H21" s="19" t="s">
        <v>54</v>
      </c>
      <c r="I21" s="19">
        <v>570</v>
      </c>
      <c r="J21" s="19">
        <v>0</v>
      </c>
      <c r="K21" s="19">
        <v>0</v>
      </c>
      <c r="L21" s="19" t="s">
        <v>54</v>
      </c>
      <c r="M21" s="20" t="s">
        <v>54</v>
      </c>
      <c r="N21" s="21" t="s">
        <v>54</v>
      </c>
      <c r="O21" s="44">
        <v>1.694E-2</v>
      </c>
      <c r="P21" s="19">
        <v>17931</v>
      </c>
      <c r="Q21" s="19">
        <v>156192</v>
      </c>
      <c r="R21" s="51">
        <v>0.99605999999999995</v>
      </c>
      <c r="S21" s="44">
        <v>7.0279999999999995E-2</v>
      </c>
      <c r="T21" s="28">
        <v>0.47864000000000001</v>
      </c>
      <c r="U21" s="28">
        <v>0.30181000000000002</v>
      </c>
      <c r="V21" s="19">
        <v>0</v>
      </c>
      <c r="W21" s="19">
        <v>2112</v>
      </c>
      <c r="X21" s="54">
        <v>0.31654000000000004</v>
      </c>
      <c r="Y21" s="54">
        <v>0.31654000000000004</v>
      </c>
      <c r="Z21" s="23">
        <v>130007.14</v>
      </c>
      <c r="AA21" s="24">
        <f t="shared" si="0"/>
        <v>174123</v>
      </c>
      <c r="AB21" s="23">
        <v>1877.89</v>
      </c>
      <c r="AC21" s="23">
        <v>0</v>
      </c>
      <c r="AD21" s="23">
        <v>3841.18</v>
      </c>
    </row>
    <row r="22" spans="1:30" ht="15.75" customHeight="1" x14ac:dyDescent="0.25">
      <c r="A22" s="10">
        <v>43396</v>
      </c>
      <c r="B22" s="11">
        <v>2018</v>
      </c>
      <c r="C22" s="11">
        <v>10</v>
      </c>
      <c r="D22" s="11">
        <v>31</v>
      </c>
      <c r="E22" s="31">
        <v>7.3590000000000001E-3</v>
      </c>
      <c r="F22" s="31">
        <v>3.4119000000000003E-2</v>
      </c>
      <c r="G22" s="67">
        <v>0.3</v>
      </c>
      <c r="H22" s="11" t="s">
        <v>54</v>
      </c>
      <c r="I22" s="11">
        <v>570</v>
      </c>
      <c r="J22" s="11">
        <v>450.05</v>
      </c>
      <c r="K22" s="11">
        <v>615.94000000000005</v>
      </c>
      <c r="L22" s="11" t="s">
        <v>54</v>
      </c>
      <c r="M22" s="12" t="s">
        <v>54</v>
      </c>
      <c r="N22" s="13" t="s">
        <v>54</v>
      </c>
      <c r="O22" s="48">
        <v>2.0210000000000002E-2</v>
      </c>
      <c r="P22" s="11">
        <v>17450</v>
      </c>
      <c r="Q22" s="14">
        <v>128601</v>
      </c>
      <c r="R22" s="50">
        <v>1.0775699999999999</v>
      </c>
      <c r="S22" s="48">
        <v>6.0159999999999998E-2</v>
      </c>
      <c r="T22" s="48">
        <v>0.40604000000000001</v>
      </c>
      <c r="U22" s="27">
        <v>0.26032</v>
      </c>
      <c r="V22" s="14">
        <v>0</v>
      </c>
      <c r="W22" s="11">
        <v>0</v>
      </c>
      <c r="X22" s="29">
        <v>0.27245999999999998</v>
      </c>
      <c r="Y22" s="29">
        <v>0.27245999999999998</v>
      </c>
      <c r="Z22" s="16">
        <v>125606.2</v>
      </c>
      <c r="AA22" s="17">
        <f t="shared" si="0"/>
        <v>146051</v>
      </c>
      <c r="AB22" s="16">
        <v>0</v>
      </c>
      <c r="AC22" s="16">
        <v>0</v>
      </c>
      <c r="AD22" s="16">
        <v>9764.3700000000008</v>
      </c>
    </row>
    <row r="23" spans="1:30" ht="15.75" customHeight="1" x14ac:dyDescent="0.25">
      <c r="A23" s="18">
        <v>43367</v>
      </c>
      <c r="B23" s="19">
        <v>2018</v>
      </c>
      <c r="C23" s="19">
        <v>9</v>
      </c>
      <c r="D23" s="19">
        <v>29</v>
      </c>
      <c r="E23" s="30">
        <v>9.4889999999999992E-3</v>
      </c>
      <c r="F23" s="30">
        <v>4.3990999999999995E-2</v>
      </c>
      <c r="G23" s="68">
        <v>0.3</v>
      </c>
      <c r="H23" s="19" t="s">
        <v>54</v>
      </c>
      <c r="I23" s="19">
        <v>570</v>
      </c>
      <c r="J23" s="19">
        <v>0</v>
      </c>
      <c r="K23" s="19">
        <v>0</v>
      </c>
      <c r="L23" s="19" t="s">
        <v>54</v>
      </c>
      <c r="M23" s="20" t="s">
        <v>54</v>
      </c>
      <c r="N23" s="21" t="s">
        <v>54</v>
      </c>
      <c r="O23" s="44">
        <v>2.0210000000000002E-2</v>
      </c>
      <c r="P23" s="19">
        <v>18239</v>
      </c>
      <c r="Q23" s="19">
        <v>158554</v>
      </c>
      <c r="R23" s="51">
        <v>1.0775699999999999</v>
      </c>
      <c r="S23" s="44">
        <v>6.0159999999999998E-2</v>
      </c>
      <c r="T23" s="28">
        <v>0.40604000000000001</v>
      </c>
      <c r="U23" s="28">
        <v>0.26032</v>
      </c>
      <c r="V23" s="19">
        <v>0</v>
      </c>
      <c r="W23" s="19">
        <v>1920</v>
      </c>
      <c r="X23" s="54">
        <v>0.27245999999999998</v>
      </c>
      <c r="Y23" s="54">
        <v>0.27245999999999998</v>
      </c>
      <c r="Z23" s="23">
        <v>143899.49</v>
      </c>
      <c r="AA23" s="24">
        <f t="shared" si="0"/>
        <v>176793</v>
      </c>
      <c r="AB23" s="23">
        <v>0</v>
      </c>
      <c r="AC23" s="23">
        <v>0</v>
      </c>
      <c r="AD23" s="23">
        <v>13672.66</v>
      </c>
    </row>
    <row r="24" spans="1:30" ht="15.75" customHeight="1" x14ac:dyDescent="0.25">
      <c r="A24" s="10">
        <v>43336</v>
      </c>
      <c r="B24" s="11">
        <v>2018</v>
      </c>
      <c r="C24" s="11">
        <v>8</v>
      </c>
      <c r="D24" s="11">
        <v>31</v>
      </c>
      <c r="E24" s="31">
        <v>5.2649999999999997E-3</v>
      </c>
      <c r="F24" s="31">
        <v>2.3763999999999997E-2</v>
      </c>
      <c r="G24" s="67">
        <v>0.3</v>
      </c>
      <c r="H24" s="11" t="s">
        <v>54</v>
      </c>
      <c r="I24" s="11">
        <v>570</v>
      </c>
      <c r="J24" s="11">
        <v>314.88</v>
      </c>
      <c r="K24" s="11">
        <v>374.78</v>
      </c>
      <c r="L24" s="11" t="s">
        <v>54</v>
      </c>
      <c r="M24" s="12" t="s">
        <v>54</v>
      </c>
      <c r="N24" s="13" t="s">
        <v>54</v>
      </c>
      <c r="O24" s="43">
        <v>2.0210000000000002E-2</v>
      </c>
      <c r="P24" s="11">
        <v>16234</v>
      </c>
      <c r="Q24" s="14">
        <v>128355</v>
      </c>
      <c r="R24" s="52">
        <v>1.0775699999999999</v>
      </c>
      <c r="S24" s="43">
        <v>6.0159999999999998E-2</v>
      </c>
      <c r="T24" s="43">
        <v>0.40604000000000001</v>
      </c>
      <c r="U24" s="29">
        <v>0.26032</v>
      </c>
      <c r="V24" s="14">
        <v>0</v>
      </c>
      <c r="W24" s="11">
        <v>0</v>
      </c>
      <c r="X24" s="29">
        <v>0.27245999999999998</v>
      </c>
      <c r="Y24" s="29">
        <v>0.27245999999999998</v>
      </c>
      <c r="Z24" s="16">
        <v>117847.38</v>
      </c>
      <c r="AA24" s="17">
        <f t="shared" si="0"/>
        <v>144589</v>
      </c>
      <c r="AB24" s="16">
        <v>0</v>
      </c>
      <c r="AC24" s="16">
        <v>0</v>
      </c>
      <c r="AD24" s="16">
        <v>10774.54</v>
      </c>
    </row>
    <row r="25" spans="1:30" ht="15.75" customHeight="1" x14ac:dyDescent="0.25">
      <c r="A25" s="18">
        <v>43305</v>
      </c>
      <c r="B25" s="19">
        <v>2018</v>
      </c>
      <c r="C25" s="19">
        <v>7</v>
      </c>
      <c r="D25" s="19">
        <v>31</v>
      </c>
      <c r="E25" s="30">
        <v>7.9699999999999997E-3</v>
      </c>
      <c r="F25" s="30">
        <v>3.5687999999999998E-2</v>
      </c>
      <c r="G25" s="68">
        <v>0.3</v>
      </c>
      <c r="H25" s="19" t="s">
        <v>54</v>
      </c>
      <c r="I25" s="19">
        <v>570</v>
      </c>
      <c r="J25" s="19">
        <v>322.56</v>
      </c>
      <c r="K25" s="19">
        <v>526.85</v>
      </c>
      <c r="L25" s="19" t="s">
        <v>54</v>
      </c>
      <c r="M25" s="20" t="s">
        <v>54</v>
      </c>
      <c r="N25" s="21" t="s">
        <v>54</v>
      </c>
      <c r="O25" s="44">
        <v>2.0210000000000002E-2</v>
      </c>
      <c r="P25" s="19">
        <v>14928</v>
      </c>
      <c r="Q25" s="19">
        <v>125315</v>
      </c>
      <c r="R25" s="51">
        <v>1.0775699999999999</v>
      </c>
      <c r="S25" s="44">
        <v>6.0159999999999998E-2</v>
      </c>
      <c r="T25" s="28">
        <v>0.40604000000000001</v>
      </c>
      <c r="U25" s="28">
        <v>0.26032</v>
      </c>
      <c r="V25" s="19">
        <v>0</v>
      </c>
      <c r="W25" s="19">
        <v>0</v>
      </c>
      <c r="X25" s="54">
        <v>0.27245999999999998</v>
      </c>
      <c r="Y25" s="54">
        <v>0.27245999999999998</v>
      </c>
      <c r="Z25" s="23">
        <v>115984.86</v>
      </c>
      <c r="AA25" s="24">
        <f t="shared" si="0"/>
        <v>140243</v>
      </c>
      <c r="AB25" s="23">
        <v>0</v>
      </c>
      <c r="AC25" s="23">
        <v>0</v>
      </c>
      <c r="AD25" s="23">
        <v>10683.6</v>
      </c>
    </row>
    <row r="26" spans="1:30" ht="15.75" customHeight="1" x14ac:dyDescent="0.25">
      <c r="A26" s="10">
        <v>43276</v>
      </c>
      <c r="B26" s="11">
        <v>2018</v>
      </c>
      <c r="C26" s="11">
        <v>6</v>
      </c>
      <c r="D26" s="11">
        <v>30</v>
      </c>
      <c r="E26" s="31">
        <v>8.5209999999999991E-3</v>
      </c>
      <c r="F26" s="31">
        <v>3.0381000000000002E-2</v>
      </c>
      <c r="G26" s="67">
        <v>0.3</v>
      </c>
      <c r="H26" s="11" t="s">
        <v>54</v>
      </c>
      <c r="I26" s="11">
        <v>570</v>
      </c>
      <c r="J26" s="11">
        <v>337.92</v>
      </c>
      <c r="K26" s="11">
        <v>420.86</v>
      </c>
      <c r="L26" s="11" t="s">
        <v>54</v>
      </c>
      <c r="M26" s="12" t="s">
        <v>54</v>
      </c>
      <c r="N26" s="13" t="s">
        <v>54</v>
      </c>
      <c r="O26" s="43">
        <v>2.0210000000000002E-2</v>
      </c>
      <c r="P26" s="11">
        <v>15487</v>
      </c>
      <c r="Q26" s="14">
        <v>128471</v>
      </c>
      <c r="R26" s="52">
        <v>1.0775699999999999</v>
      </c>
      <c r="S26" s="43">
        <v>6.0159999999999998E-2</v>
      </c>
      <c r="T26" s="43">
        <v>0.40604000000000001</v>
      </c>
      <c r="U26" s="29">
        <v>0.26032</v>
      </c>
      <c r="V26" s="14">
        <v>0</v>
      </c>
      <c r="W26" s="11">
        <v>0</v>
      </c>
      <c r="X26" s="29">
        <v>0.27245999999999998</v>
      </c>
      <c r="Y26" s="29">
        <v>0.27245999999999998</v>
      </c>
      <c r="Z26" s="16">
        <v>115924.51</v>
      </c>
      <c r="AA26" s="17">
        <f t="shared" si="0"/>
        <v>143958</v>
      </c>
      <c r="AB26" s="16">
        <v>560.84</v>
      </c>
      <c r="AC26" s="16">
        <v>0</v>
      </c>
      <c r="AD26" s="16">
        <v>123103.47</v>
      </c>
    </row>
    <row r="27" spans="1:30" ht="15.75" customHeight="1" x14ac:dyDescent="0.25">
      <c r="A27" s="18">
        <v>43244</v>
      </c>
      <c r="B27" s="19">
        <v>2018</v>
      </c>
      <c r="C27" s="19">
        <v>5</v>
      </c>
      <c r="D27" s="19">
        <v>30</v>
      </c>
      <c r="E27" s="30">
        <v>4.0460000000000001E-3</v>
      </c>
      <c r="F27" s="30">
        <v>2.2195999999999997E-2</v>
      </c>
      <c r="G27" s="68">
        <v>0.3</v>
      </c>
      <c r="H27" s="19" t="s">
        <v>54</v>
      </c>
      <c r="I27" s="19">
        <v>570</v>
      </c>
      <c r="J27" s="19">
        <v>543.74</v>
      </c>
      <c r="K27" s="19">
        <v>709.63</v>
      </c>
      <c r="L27" s="19" t="s">
        <v>54</v>
      </c>
      <c r="M27" s="20" t="s">
        <v>54</v>
      </c>
      <c r="N27" s="21" t="s">
        <v>54</v>
      </c>
      <c r="O27" s="44">
        <v>2.0210000000000002E-2</v>
      </c>
      <c r="P27" s="19">
        <v>23454</v>
      </c>
      <c r="Q27" s="19">
        <v>176887</v>
      </c>
      <c r="R27" s="51">
        <v>1.0775699999999999</v>
      </c>
      <c r="S27" s="44">
        <v>6.0159999999999998E-2</v>
      </c>
      <c r="T27" s="28">
        <v>0.40604000000000001</v>
      </c>
      <c r="U27" s="28">
        <v>0.26032</v>
      </c>
      <c r="V27" s="19">
        <v>0</v>
      </c>
      <c r="W27" s="19">
        <v>0</v>
      </c>
      <c r="X27" s="61">
        <v>0.27245999999999998</v>
      </c>
      <c r="Y27" s="61">
        <v>0.27245999999999998</v>
      </c>
      <c r="Z27" s="23">
        <v>157314.07999999999</v>
      </c>
      <c r="AA27" s="24">
        <f t="shared" si="0"/>
        <v>200341</v>
      </c>
      <c r="AB27" s="23">
        <v>2125.61</v>
      </c>
      <c r="AC27" s="23">
        <v>0</v>
      </c>
      <c r="AD27" s="23">
        <v>0</v>
      </c>
    </row>
    <row r="28" spans="1:30" ht="15.75" customHeight="1" x14ac:dyDescent="0.25">
      <c r="A28" s="10">
        <v>43214</v>
      </c>
      <c r="B28" s="11">
        <v>2018</v>
      </c>
      <c r="C28" s="11">
        <v>4</v>
      </c>
      <c r="D28" s="11">
        <v>32</v>
      </c>
      <c r="E28" s="31">
        <v>8.7600000000000004E-3</v>
      </c>
      <c r="F28" s="31">
        <v>4.0347999999999995E-2</v>
      </c>
      <c r="G28" s="67">
        <v>0.3</v>
      </c>
      <c r="H28" s="11" t="s">
        <v>54</v>
      </c>
      <c r="I28" s="11">
        <v>570</v>
      </c>
      <c r="J28" s="11">
        <v>606.72</v>
      </c>
      <c r="K28" s="11">
        <v>787.97</v>
      </c>
      <c r="L28" s="11" t="s">
        <v>54</v>
      </c>
      <c r="M28" s="12" t="s">
        <v>54</v>
      </c>
      <c r="N28" s="13" t="s">
        <v>54</v>
      </c>
      <c r="O28" s="43">
        <v>2.0210000000000002E-2</v>
      </c>
      <c r="P28" s="11">
        <v>25552</v>
      </c>
      <c r="Q28" s="14">
        <v>193056</v>
      </c>
      <c r="R28" s="52">
        <v>1.0775699999999999</v>
      </c>
      <c r="S28" s="43">
        <v>6.0159999999999998E-2</v>
      </c>
      <c r="T28" s="43">
        <v>0.40604000000000001</v>
      </c>
      <c r="U28" s="29">
        <v>0.26032</v>
      </c>
      <c r="V28" s="14">
        <v>0</v>
      </c>
      <c r="W28" s="11">
        <v>23039</v>
      </c>
      <c r="X28" s="60">
        <v>0.27245999999999998</v>
      </c>
      <c r="Y28" s="60">
        <v>0.27245999999999998</v>
      </c>
      <c r="Z28" s="16">
        <v>192951.25</v>
      </c>
      <c r="AA28" s="17">
        <f t="shared" si="0"/>
        <v>218608</v>
      </c>
      <c r="AB28" s="16">
        <v>0</v>
      </c>
      <c r="AC28" s="16">
        <v>0</v>
      </c>
      <c r="AD28" s="16">
        <v>0</v>
      </c>
    </row>
    <row r="29" spans="1:30" ht="15.75" customHeight="1" x14ac:dyDescent="0.25">
      <c r="A29" s="18">
        <v>43182</v>
      </c>
      <c r="B29" s="19">
        <v>2018</v>
      </c>
      <c r="C29" s="19">
        <v>3</v>
      </c>
      <c r="D29" s="19">
        <v>29</v>
      </c>
      <c r="E29" s="30">
        <v>1.286E-2</v>
      </c>
      <c r="F29" s="30">
        <v>5.9234999999999996E-2</v>
      </c>
      <c r="G29" s="68">
        <v>0.3</v>
      </c>
      <c r="H29" s="19" t="s">
        <v>54</v>
      </c>
      <c r="I29" s="19">
        <v>570</v>
      </c>
      <c r="J29" s="19">
        <v>519.16999999999996</v>
      </c>
      <c r="K29" s="19">
        <v>797.18</v>
      </c>
      <c r="L29" s="19" t="s">
        <v>54</v>
      </c>
      <c r="M29" s="20" t="s">
        <v>54</v>
      </c>
      <c r="N29" s="21" t="s">
        <v>54</v>
      </c>
      <c r="O29" s="44">
        <v>2.0210000000000002E-2</v>
      </c>
      <c r="P29" s="19">
        <v>23491</v>
      </c>
      <c r="Q29" s="19">
        <v>190331</v>
      </c>
      <c r="R29" s="51">
        <v>1.0775699999999999</v>
      </c>
      <c r="S29" s="44">
        <v>6.0159999999999998E-2</v>
      </c>
      <c r="T29" s="28">
        <v>0.40604000000000001</v>
      </c>
      <c r="U29" s="28">
        <v>0.26032</v>
      </c>
      <c r="V29" s="19">
        <v>0</v>
      </c>
      <c r="W29" s="19">
        <v>0</v>
      </c>
      <c r="X29" s="61">
        <v>0.27245999999999998</v>
      </c>
      <c r="Y29" s="61">
        <v>0.27245999999999998</v>
      </c>
      <c r="Z29" s="23">
        <v>173919.45</v>
      </c>
      <c r="AA29" s="24">
        <f t="shared" si="0"/>
        <v>213822</v>
      </c>
      <c r="AB29" s="23">
        <v>0</v>
      </c>
      <c r="AC29" s="23">
        <v>0</v>
      </c>
      <c r="AD29" s="23">
        <v>0</v>
      </c>
    </row>
    <row r="30" spans="1:30" ht="15.75" customHeight="1" x14ac:dyDescent="0.25">
      <c r="A30" s="10">
        <v>43153</v>
      </c>
      <c r="B30" s="11">
        <v>2018</v>
      </c>
      <c r="C30" s="11">
        <v>2</v>
      </c>
      <c r="D30" s="11">
        <v>29</v>
      </c>
      <c r="E30" s="31">
        <v>8.3119999999999999E-3</v>
      </c>
      <c r="F30" s="31">
        <v>3.8282999999999998E-2</v>
      </c>
      <c r="G30" s="67">
        <v>0.3</v>
      </c>
      <c r="H30" s="11" t="s">
        <v>54</v>
      </c>
      <c r="I30" s="11">
        <v>570</v>
      </c>
      <c r="J30" s="11">
        <v>321.02</v>
      </c>
      <c r="K30" s="11">
        <v>665.09</v>
      </c>
      <c r="L30" s="11" t="s">
        <v>54</v>
      </c>
      <c r="M30" s="12" t="s">
        <v>54</v>
      </c>
      <c r="N30" s="13" t="s">
        <v>54</v>
      </c>
      <c r="O30" s="43">
        <v>2.0210000000000002E-2</v>
      </c>
      <c r="P30" s="11">
        <v>11437</v>
      </c>
      <c r="Q30" s="14">
        <v>156466</v>
      </c>
      <c r="R30" s="52">
        <v>1.0775699999999999</v>
      </c>
      <c r="S30" s="29">
        <v>6.0159999999999998E-2</v>
      </c>
      <c r="T30" s="43">
        <v>0.40604000000000001</v>
      </c>
      <c r="U30" s="29">
        <v>0.26032</v>
      </c>
      <c r="V30" s="14">
        <v>0</v>
      </c>
      <c r="W30" s="11">
        <v>0</v>
      </c>
      <c r="X30" s="60">
        <v>0.27245999999999998</v>
      </c>
      <c r="Y30" s="60">
        <v>0.27245999999999998</v>
      </c>
      <c r="Z30" s="16">
        <v>123319.93</v>
      </c>
      <c r="AA30" s="17">
        <f t="shared" si="0"/>
        <v>167903</v>
      </c>
      <c r="AB30" s="16">
        <v>0</v>
      </c>
      <c r="AC30" s="16">
        <v>0</v>
      </c>
      <c r="AD30" s="16">
        <v>0</v>
      </c>
    </row>
    <row r="31" spans="1:30" ht="15.75" customHeight="1" x14ac:dyDescent="0.25">
      <c r="A31" s="18">
        <v>43124</v>
      </c>
      <c r="B31" s="19">
        <v>2018</v>
      </c>
      <c r="C31" s="19">
        <v>1</v>
      </c>
      <c r="D31" s="19">
        <v>33</v>
      </c>
      <c r="E31" s="30">
        <v>1.0532E-2</v>
      </c>
      <c r="F31" s="30">
        <v>4.8509000000000004E-2</v>
      </c>
      <c r="G31" s="68">
        <v>0.3</v>
      </c>
      <c r="H31" s="19" t="s">
        <v>54</v>
      </c>
      <c r="I31" s="19">
        <v>570</v>
      </c>
      <c r="J31" s="19">
        <v>322.56</v>
      </c>
      <c r="K31" s="19">
        <v>700.42</v>
      </c>
      <c r="L31" s="19" t="s">
        <v>54</v>
      </c>
      <c r="M31" s="20" t="s">
        <v>54</v>
      </c>
      <c r="N31" s="21" t="s">
        <v>54</v>
      </c>
      <c r="O31" s="44">
        <v>2.0210000000000002E-2</v>
      </c>
      <c r="P31" s="19">
        <v>13107</v>
      </c>
      <c r="Q31" s="19">
        <v>169024</v>
      </c>
      <c r="R31" s="51">
        <v>1.0775699999999999</v>
      </c>
      <c r="S31" s="44">
        <v>6.0159999999999998E-2</v>
      </c>
      <c r="T31" s="28">
        <v>0.40604000000000001</v>
      </c>
      <c r="U31" s="28">
        <v>0.26032</v>
      </c>
      <c r="V31" s="19">
        <v>0</v>
      </c>
      <c r="W31" s="19">
        <v>0</v>
      </c>
      <c r="X31" s="30">
        <v>0.27245999999999998</v>
      </c>
      <c r="Y31" s="30">
        <v>0.27245999999999998</v>
      </c>
      <c r="Z31" s="23">
        <v>133725.79</v>
      </c>
      <c r="AA31" s="24">
        <f t="shared" si="0"/>
        <v>182131</v>
      </c>
      <c r="AB31" s="23">
        <v>0</v>
      </c>
      <c r="AC31" s="23">
        <v>2183.54</v>
      </c>
      <c r="AD31" s="23">
        <v>0</v>
      </c>
    </row>
    <row r="32" spans="1:30" ht="15.75" customHeight="1" x14ac:dyDescent="0.25">
      <c r="A32" s="10">
        <v>43091</v>
      </c>
      <c r="B32" s="11">
        <v>2017</v>
      </c>
      <c r="C32" s="11">
        <v>12</v>
      </c>
      <c r="D32" s="11">
        <v>28</v>
      </c>
      <c r="E32" s="31">
        <v>1.0201E-2</v>
      </c>
      <c r="F32" s="31">
        <v>4.6898999999999996E-2</v>
      </c>
      <c r="G32" s="67">
        <v>0.3</v>
      </c>
      <c r="H32" s="11" t="s">
        <v>54</v>
      </c>
      <c r="I32" s="11">
        <v>570</v>
      </c>
      <c r="J32" s="11">
        <v>511.49</v>
      </c>
      <c r="K32" s="11">
        <v>717.31</v>
      </c>
      <c r="L32" s="11" t="s">
        <v>54</v>
      </c>
      <c r="M32" s="12" t="s">
        <v>54</v>
      </c>
      <c r="N32" s="13" t="s">
        <v>54</v>
      </c>
      <c r="O32" s="43">
        <v>2.0210000000000002E-2</v>
      </c>
      <c r="P32" s="11">
        <v>18108</v>
      </c>
      <c r="Q32" s="14">
        <v>165075</v>
      </c>
      <c r="R32" s="52">
        <v>1.0775699999999999</v>
      </c>
      <c r="S32" s="43">
        <v>6.0159999999999998E-2</v>
      </c>
      <c r="T32" s="43">
        <v>0.40604000000000001</v>
      </c>
      <c r="U32" s="29">
        <v>0.26032</v>
      </c>
      <c r="V32" s="14">
        <v>0</v>
      </c>
      <c r="W32" s="11">
        <v>0</v>
      </c>
      <c r="X32" s="60">
        <v>0.27245999999999998</v>
      </c>
      <c r="Y32" s="60">
        <v>0.27245999999999998</v>
      </c>
      <c r="Z32" s="16">
        <v>117953.28</v>
      </c>
      <c r="AA32" s="17">
        <f t="shared" si="0"/>
        <v>183183</v>
      </c>
      <c r="AB32" s="16">
        <v>0</v>
      </c>
      <c r="AC32" s="16">
        <v>9693.83</v>
      </c>
      <c r="AD32" s="16">
        <v>0</v>
      </c>
    </row>
    <row r="33" spans="1:30" ht="15.75" customHeight="1" x14ac:dyDescent="0.25">
      <c r="A33" s="18">
        <v>43063</v>
      </c>
      <c r="B33" s="19">
        <v>2017</v>
      </c>
      <c r="C33" s="19">
        <v>11</v>
      </c>
      <c r="D33" s="19">
        <v>30</v>
      </c>
      <c r="E33" s="30">
        <v>5.4190000000000002E-3</v>
      </c>
      <c r="F33" s="30">
        <v>2.4965999999999999E-2</v>
      </c>
      <c r="G33" s="68">
        <v>0.3</v>
      </c>
      <c r="H33" s="19" t="s">
        <v>54</v>
      </c>
      <c r="I33" s="19">
        <v>570</v>
      </c>
      <c r="J33" s="19">
        <v>448.51</v>
      </c>
      <c r="K33" s="19">
        <v>645.12</v>
      </c>
      <c r="L33" s="19" t="s">
        <v>54</v>
      </c>
      <c r="M33" s="20" t="s">
        <v>54</v>
      </c>
      <c r="N33" s="21" t="s">
        <v>54</v>
      </c>
      <c r="O33" s="44">
        <v>2.0210000000000002E-2</v>
      </c>
      <c r="P33" s="19">
        <v>17683</v>
      </c>
      <c r="Q33" s="19">
        <v>154547</v>
      </c>
      <c r="R33" s="51">
        <v>1.0775699999999999</v>
      </c>
      <c r="S33" s="44">
        <v>6.0159999999999998E-2</v>
      </c>
      <c r="T33" s="28">
        <v>0.40604000000000001</v>
      </c>
      <c r="U33" s="28">
        <v>0.26032</v>
      </c>
      <c r="V33" s="19">
        <v>0</v>
      </c>
      <c r="W33" s="19">
        <v>0</v>
      </c>
      <c r="X33" s="61">
        <v>0.27245999999999998</v>
      </c>
      <c r="Y33" s="61">
        <v>0.27245999999999998</v>
      </c>
      <c r="Z33" s="23">
        <v>109650.83</v>
      </c>
      <c r="AA33" s="24">
        <f t="shared" si="0"/>
        <v>172230</v>
      </c>
      <c r="AB33" s="23">
        <v>0</v>
      </c>
      <c r="AC33" s="23">
        <v>12013.82</v>
      </c>
      <c r="AD33" s="23">
        <v>0</v>
      </c>
    </row>
    <row r="34" spans="1:30" ht="15.75" customHeight="1" x14ac:dyDescent="0.25">
      <c r="A34" s="10">
        <v>43033</v>
      </c>
      <c r="B34" s="11">
        <v>2017</v>
      </c>
      <c r="C34" s="11">
        <v>10</v>
      </c>
      <c r="D34" s="11">
        <v>32</v>
      </c>
      <c r="E34" s="31">
        <v>4.091E-3</v>
      </c>
      <c r="F34" s="31">
        <v>1.9125E-2</v>
      </c>
      <c r="G34" s="67">
        <v>0.3</v>
      </c>
      <c r="H34" s="11" t="s">
        <v>54</v>
      </c>
      <c r="I34" s="11">
        <v>570</v>
      </c>
      <c r="J34" s="11">
        <v>450.05</v>
      </c>
      <c r="K34" s="11">
        <v>582.14</v>
      </c>
      <c r="L34" s="11" t="s">
        <v>54</v>
      </c>
      <c r="M34" s="12" t="s">
        <v>54</v>
      </c>
      <c r="N34" s="13" t="s">
        <v>54</v>
      </c>
      <c r="O34" s="48">
        <v>1.303E-2</v>
      </c>
      <c r="P34" s="11">
        <v>19042</v>
      </c>
      <c r="Q34" s="14">
        <v>157229</v>
      </c>
      <c r="R34" s="50">
        <v>0.87960000000000005</v>
      </c>
      <c r="S34" s="48">
        <v>4.7979999999999995E-2</v>
      </c>
      <c r="T34" s="48">
        <v>0.30478</v>
      </c>
      <c r="U34" s="27">
        <v>0.20637</v>
      </c>
      <c r="V34" s="14">
        <v>0</v>
      </c>
      <c r="W34" s="11">
        <v>0</v>
      </c>
      <c r="X34" s="60">
        <v>0.21458000000000002</v>
      </c>
      <c r="Y34" s="60">
        <v>0.21458000000000002</v>
      </c>
      <c r="Z34" s="16">
        <v>104601.57</v>
      </c>
      <c r="AA34" s="17">
        <f t="shared" si="0"/>
        <v>176271</v>
      </c>
      <c r="AB34" s="16">
        <v>1458.35</v>
      </c>
      <c r="AC34" s="16">
        <v>6641.65</v>
      </c>
      <c r="AD34" s="16">
        <v>0</v>
      </c>
    </row>
    <row r="35" spans="1:30" ht="15.75" customHeight="1" x14ac:dyDescent="0.25">
      <c r="A35" s="18">
        <v>43003</v>
      </c>
      <c r="B35" s="19">
        <v>2017</v>
      </c>
      <c r="C35" s="19">
        <v>9</v>
      </c>
      <c r="D35" s="19">
        <v>31</v>
      </c>
      <c r="E35" s="30">
        <v>8.5440000000000012E-3</v>
      </c>
      <c r="F35" s="30">
        <v>3.9347E-2</v>
      </c>
      <c r="G35" s="68">
        <v>0.3</v>
      </c>
      <c r="H35" s="19" t="s">
        <v>54</v>
      </c>
      <c r="I35" s="19">
        <v>570</v>
      </c>
      <c r="J35" s="19">
        <v>494.59</v>
      </c>
      <c r="K35" s="19">
        <v>688.13</v>
      </c>
      <c r="L35" s="19" t="s">
        <v>54</v>
      </c>
      <c r="M35" s="20" t="s">
        <v>54</v>
      </c>
      <c r="N35" s="21" t="s">
        <v>54</v>
      </c>
      <c r="O35" s="44">
        <v>1.303E-2</v>
      </c>
      <c r="P35" s="19">
        <v>20349</v>
      </c>
      <c r="Q35" s="19">
        <v>157896</v>
      </c>
      <c r="R35" s="51">
        <v>0.87960000000000005</v>
      </c>
      <c r="S35" s="44">
        <v>4.7979999999999995E-2</v>
      </c>
      <c r="T35" s="28">
        <v>0.30478</v>
      </c>
      <c r="U35" s="28">
        <v>0.20637</v>
      </c>
      <c r="V35" s="19">
        <v>0</v>
      </c>
      <c r="W35" s="19">
        <v>0</v>
      </c>
      <c r="X35" s="61">
        <v>0.21458000000000002</v>
      </c>
      <c r="Y35" s="61">
        <v>0.21458000000000002</v>
      </c>
      <c r="Z35" s="23">
        <v>111519.72</v>
      </c>
      <c r="AA35" s="24">
        <f t="shared" si="0"/>
        <v>178245</v>
      </c>
      <c r="AB35" s="23">
        <v>3595.13</v>
      </c>
      <c r="AC35" s="23">
        <v>2581.9899999999998</v>
      </c>
      <c r="AD35" s="23">
        <v>0</v>
      </c>
    </row>
    <row r="36" spans="1:30" ht="15.75" customHeight="1" x14ac:dyDescent="0.25">
      <c r="A36" s="10">
        <v>42970</v>
      </c>
      <c r="B36" s="11">
        <v>2017</v>
      </c>
      <c r="C36" s="11">
        <v>8</v>
      </c>
      <c r="D36" s="11">
        <v>29</v>
      </c>
      <c r="E36" s="31">
        <v>5.6559999999999996E-3</v>
      </c>
      <c r="F36" s="31">
        <v>2.6200999999999999E-2</v>
      </c>
      <c r="G36" s="67">
        <v>0.3</v>
      </c>
      <c r="H36" s="11" t="s">
        <v>54</v>
      </c>
      <c r="I36" s="11">
        <v>570</v>
      </c>
      <c r="J36" s="11">
        <v>334.85</v>
      </c>
      <c r="K36" s="11">
        <v>448.51</v>
      </c>
      <c r="L36" s="11" t="s">
        <v>54</v>
      </c>
      <c r="M36" s="12" t="s">
        <v>54</v>
      </c>
      <c r="N36" s="13" t="s">
        <v>54</v>
      </c>
      <c r="O36" s="43">
        <v>1.303E-2</v>
      </c>
      <c r="P36" s="11">
        <v>15837</v>
      </c>
      <c r="Q36" s="14">
        <v>124299</v>
      </c>
      <c r="R36" s="52">
        <v>0.87960000000000005</v>
      </c>
      <c r="S36" s="43">
        <v>4.7979999999999995E-2</v>
      </c>
      <c r="T36" s="43">
        <v>0.30478</v>
      </c>
      <c r="U36" s="29">
        <v>0.20637</v>
      </c>
      <c r="V36" s="14">
        <v>0</v>
      </c>
      <c r="W36" s="11">
        <v>0</v>
      </c>
      <c r="X36" s="60">
        <v>0.21458000000000002</v>
      </c>
      <c r="Y36" s="60">
        <v>0.21458000000000002</v>
      </c>
      <c r="Z36" s="16">
        <v>89915.79</v>
      </c>
      <c r="AA36" s="17">
        <f t="shared" si="0"/>
        <v>140136</v>
      </c>
      <c r="AB36" s="16">
        <v>1059.1400000000001</v>
      </c>
      <c r="AC36" s="16">
        <v>5032.76</v>
      </c>
      <c r="AD36" s="16">
        <v>0</v>
      </c>
    </row>
    <row r="37" spans="1:30" ht="15.75" customHeight="1" x14ac:dyDescent="0.25">
      <c r="A37" s="18">
        <v>42941</v>
      </c>
      <c r="B37" s="19">
        <v>2017</v>
      </c>
      <c r="C37" s="19">
        <v>7</v>
      </c>
      <c r="D37" s="19">
        <v>31</v>
      </c>
      <c r="E37" s="30">
        <v>5.2969999999999996E-3</v>
      </c>
      <c r="F37" s="30">
        <v>2.5054E-2</v>
      </c>
      <c r="G37" s="68">
        <v>0.3</v>
      </c>
      <c r="H37" s="19" t="s">
        <v>54</v>
      </c>
      <c r="I37" s="19">
        <v>570</v>
      </c>
      <c r="J37" s="19">
        <v>319.49</v>
      </c>
      <c r="K37" s="19">
        <v>436.22</v>
      </c>
      <c r="L37" s="19" t="s">
        <v>54</v>
      </c>
      <c r="M37" s="20" t="s">
        <v>54</v>
      </c>
      <c r="N37" s="21" t="s">
        <v>54</v>
      </c>
      <c r="O37" s="44">
        <v>1.303E-2</v>
      </c>
      <c r="P37" s="19">
        <v>13838</v>
      </c>
      <c r="Q37" s="19">
        <v>123372</v>
      </c>
      <c r="R37" s="51">
        <v>0.87960000000000005</v>
      </c>
      <c r="S37" s="44">
        <v>4.7979999999999995E-2</v>
      </c>
      <c r="T37" s="28">
        <v>0.30478</v>
      </c>
      <c r="U37" s="28">
        <v>0.20637</v>
      </c>
      <c r="V37" s="19">
        <v>0</v>
      </c>
      <c r="W37" s="19">
        <v>0</v>
      </c>
      <c r="X37" s="61">
        <v>0.21458000000000002</v>
      </c>
      <c r="Y37" s="61">
        <v>0.21458000000000002</v>
      </c>
      <c r="Z37" s="23">
        <v>83165.679999999993</v>
      </c>
      <c r="AA37" s="24">
        <f t="shared" si="0"/>
        <v>137210</v>
      </c>
      <c r="AB37" s="23">
        <v>3078.81</v>
      </c>
      <c r="AC37" s="23">
        <v>0</v>
      </c>
      <c r="AD37" s="23">
        <v>0</v>
      </c>
    </row>
    <row r="38" spans="1:30" ht="15.75" customHeight="1" x14ac:dyDescent="0.25">
      <c r="A38" s="10">
        <v>42912</v>
      </c>
      <c r="B38" s="11">
        <v>2017</v>
      </c>
      <c r="C38" s="11">
        <v>6</v>
      </c>
      <c r="D38" s="11">
        <v>31</v>
      </c>
      <c r="E38" s="31">
        <v>6.319E-3</v>
      </c>
      <c r="F38" s="31">
        <v>3.0910000000000003E-2</v>
      </c>
      <c r="G38" s="67">
        <v>0.3</v>
      </c>
      <c r="H38" s="11" t="s">
        <v>54</v>
      </c>
      <c r="I38" s="11">
        <v>570</v>
      </c>
      <c r="J38" s="11">
        <v>414.72</v>
      </c>
      <c r="K38" s="11">
        <v>557.57000000000005</v>
      </c>
      <c r="L38" s="11" t="s">
        <v>54</v>
      </c>
      <c r="M38" s="12" t="s">
        <v>54</v>
      </c>
      <c r="N38" s="13" t="s">
        <v>54</v>
      </c>
      <c r="O38" s="43">
        <v>1.303E-2</v>
      </c>
      <c r="P38" s="11">
        <v>19359</v>
      </c>
      <c r="Q38" s="14">
        <v>145201</v>
      </c>
      <c r="R38" s="52">
        <v>0.87960000000000005</v>
      </c>
      <c r="S38" s="43">
        <v>4.7979999999999995E-2</v>
      </c>
      <c r="T38" s="43">
        <v>0.30478</v>
      </c>
      <c r="U38" s="29">
        <v>0.20637</v>
      </c>
      <c r="V38" s="14">
        <v>0</v>
      </c>
      <c r="W38" s="11">
        <v>0</v>
      </c>
      <c r="X38" s="60">
        <v>0.21458000000000002</v>
      </c>
      <c r="Y38" s="60">
        <v>0.21458000000000002</v>
      </c>
      <c r="Z38" s="16">
        <v>101537.9</v>
      </c>
      <c r="AA38" s="17">
        <f t="shared" si="0"/>
        <v>164560</v>
      </c>
      <c r="AB38" s="16">
        <v>0</v>
      </c>
      <c r="AC38" s="16">
        <v>2629.07</v>
      </c>
      <c r="AD38" s="16">
        <v>0</v>
      </c>
    </row>
    <row r="39" spans="1:30" ht="15.75" customHeight="1" x14ac:dyDescent="0.25">
      <c r="A39" s="18">
        <v>42879</v>
      </c>
      <c r="B39" s="19">
        <v>2017</v>
      </c>
      <c r="C39" s="19">
        <v>5</v>
      </c>
      <c r="D39" s="19">
        <v>29</v>
      </c>
      <c r="E39" s="30">
        <v>5.9709999999999997E-3</v>
      </c>
      <c r="F39" s="30">
        <v>3.1186999999999999E-2</v>
      </c>
      <c r="G39" s="68">
        <v>0.3</v>
      </c>
      <c r="H39" s="19" t="s">
        <v>54</v>
      </c>
      <c r="I39" s="19">
        <v>570</v>
      </c>
      <c r="J39" s="19">
        <v>411.65</v>
      </c>
      <c r="K39" s="19">
        <v>614.4</v>
      </c>
      <c r="L39" s="19" t="s">
        <v>54</v>
      </c>
      <c r="M39" s="20" t="s">
        <v>54</v>
      </c>
      <c r="N39" s="21" t="s">
        <v>54</v>
      </c>
      <c r="O39" s="44">
        <v>1.303E-2</v>
      </c>
      <c r="P39" s="19">
        <v>18365</v>
      </c>
      <c r="Q39" s="19">
        <v>139062</v>
      </c>
      <c r="R39" s="51">
        <v>0.87960000000000005</v>
      </c>
      <c r="S39" s="44">
        <v>4.7979999999999995E-2</v>
      </c>
      <c r="T39" s="28">
        <v>0.30478</v>
      </c>
      <c r="U39" s="28">
        <v>0.20637</v>
      </c>
      <c r="V39" s="19">
        <v>0</v>
      </c>
      <c r="W39" s="19">
        <v>0</v>
      </c>
      <c r="X39" s="61">
        <v>0.21458000000000002</v>
      </c>
      <c r="Y39" s="61">
        <v>0.21458000000000002</v>
      </c>
      <c r="Z39" s="23">
        <v>102023.75</v>
      </c>
      <c r="AA39" s="24">
        <f t="shared" si="0"/>
        <v>157427</v>
      </c>
      <c r="AB39" s="23">
        <v>0</v>
      </c>
      <c r="AC39" s="23">
        <v>7381.24</v>
      </c>
      <c r="AD39" s="23">
        <v>0</v>
      </c>
    </row>
    <row r="40" spans="1:30" ht="15.75" customHeight="1" x14ac:dyDescent="0.25">
      <c r="A40" s="10">
        <v>42850</v>
      </c>
      <c r="B40" s="11">
        <v>2017</v>
      </c>
      <c r="C40" s="11">
        <v>4</v>
      </c>
      <c r="D40" s="11">
        <v>33</v>
      </c>
      <c r="E40" s="31">
        <v>7.3880000000000005E-3</v>
      </c>
      <c r="F40" s="31">
        <v>3.456E-2</v>
      </c>
      <c r="G40" s="67">
        <v>0.3</v>
      </c>
      <c r="H40" s="11" t="s">
        <v>54</v>
      </c>
      <c r="I40" s="11">
        <v>570</v>
      </c>
      <c r="J40" s="11">
        <v>473.09</v>
      </c>
      <c r="K40" s="11">
        <v>741.89</v>
      </c>
      <c r="L40" s="11" t="s">
        <v>54</v>
      </c>
      <c r="M40" s="12" t="s">
        <v>54</v>
      </c>
      <c r="N40" s="13" t="s">
        <v>54</v>
      </c>
      <c r="O40" s="43">
        <v>1.303E-2</v>
      </c>
      <c r="P40" s="11">
        <v>23293</v>
      </c>
      <c r="Q40" s="14">
        <v>185682</v>
      </c>
      <c r="R40" s="52">
        <v>0.87960000000000005</v>
      </c>
      <c r="S40" s="43">
        <v>4.7979999999999995E-2</v>
      </c>
      <c r="T40" s="43">
        <v>0.30478</v>
      </c>
      <c r="U40" s="29">
        <v>0.20637</v>
      </c>
      <c r="V40" s="14">
        <v>0</v>
      </c>
      <c r="W40" s="11">
        <v>0</v>
      </c>
      <c r="X40" s="60">
        <v>0.21458000000000002</v>
      </c>
      <c r="Y40" s="60">
        <v>0.21458000000000002</v>
      </c>
      <c r="Z40" s="16">
        <v>127371.28</v>
      </c>
      <c r="AA40" s="17">
        <f t="shared" si="0"/>
        <v>208975</v>
      </c>
      <c r="AB40" s="16">
        <v>2162.2199999999998</v>
      </c>
      <c r="AC40" s="16">
        <v>6175.49</v>
      </c>
      <c r="AD40" s="16">
        <v>0</v>
      </c>
    </row>
    <row r="41" spans="1:30" ht="15.75" customHeight="1" x14ac:dyDescent="0.25">
      <c r="A41" s="18">
        <v>42817</v>
      </c>
      <c r="B41" s="19">
        <v>2017</v>
      </c>
      <c r="C41" s="19">
        <v>3</v>
      </c>
      <c r="D41" s="19">
        <v>30</v>
      </c>
      <c r="E41" s="30">
        <v>9.9829999999999988E-3</v>
      </c>
      <c r="F41" s="30">
        <v>4.4378000000000001E-2</v>
      </c>
      <c r="G41" s="68">
        <v>0.3</v>
      </c>
      <c r="H41" s="19" t="s">
        <v>54</v>
      </c>
      <c r="I41" s="19">
        <v>570</v>
      </c>
      <c r="J41" s="19">
        <v>549.89</v>
      </c>
      <c r="K41" s="19">
        <v>929.28</v>
      </c>
      <c r="L41" s="19" t="s">
        <v>54</v>
      </c>
      <c r="M41" s="20" t="s">
        <v>54</v>
      </c>
      <c r="N41" s="21" t="s">
        <v>54</v>
      </c>
      <c r="O41" s="44">
        <v>1.303E-2</v>
      </c>
      <c r="P41" s="19">
        <v>25363</v>
      </c>
      <c r="Q41" s="19">
        <v>202192</v>
      </c>
      <c r="R41" s="51">
        <v>0.87960000000000005</v>
      </c>
      <c r="S41" s="44">
        <v>4.7979999999999995E-2</v>
      </c>
      <c r="T41" s="28">
        <v>0.30478</v>
      </c>
      <c r="U41" s="28">
        <v>0.20637</v>
      </c>
      <c r="V41" s="19">
        <v>0</v>
      </c>
      <c r="W41" s="19">
        <v>0</v>
      </c>
      <c r="X41" s="61">
        <v>0.21458000000000002</v>
      </c>
      <c r="Y41" s="61">
        <v>0.21458000000000002</v>
      </c>
      <c r="Z41" s="23">
        <v>151081.10999999999</v>
      </c>
      <c r="AA41" s="24">
        <f t="shared" si="0"/>
        <v>227555</v>
      </c>
      <c r="AB41" s="23">
        <v>4880.7299999999996</v>
      </c>
      <c r="AC41" s="23">
        <v>0</v>
      </c>
      <c r="AD41" s="23">
        <v>0</v>
      </c>
    </row>
    <row r="42" spans="1:30" ht="15.75" customHeight="1" x14ac:dyDescent="0.25">
      <c r="A42" s="10">
        <v>42787</v>
      </c>
      <c r="B42" s="11">
        <v>2017</v>
      </c>
      <c r="C42" s="11">
        <v>2</v>
      </c>
      <c r="D42" s="11">
        <v>28</v>
      </c>
      <c r="E42" s="31">
        <v>1.1899E-2</v>
      </c>
      <c r="F42" s="31">
        <v>5.3003999999999996E-2</v>
      </c>
      <c r="G42" s="67">
        <v>0.3</v>
      </c>
      <c r="H42" s="11" t="s">
        <v>54</v>
      </c>
      <c r="I42" s="11">
        <v>570</v>
      </c>
      <c r="J42" s="11">
        <v>274.94</v>
      </c>
      <c r="K42" s="11">
        <v>628.22</v>
      </c>
      <c r="L42" s="11" t="s">
        <v>54</v>
      </c>
      <c r="M42" s="12" t="s">
        <v>54</v>
      </c>
      <c r="N42" s="13" t="s">
        <v>54</v>
      </c>
      <c r="O42" s="43">
        <v>1.303E-2</v>
      </c>
      <c r="P42" s="11">
        <v>13026</v>
      </c>
      <c r="Q42" s="14">
        <v>163465</v>
      </c>
      <c r="R42" s="52">
        <v>0.87960000000000005</v>
      </c>
      <c r="S42" s="43">
        <v>4.7979999999999995E-2</v>
      </c>
      <c r="T42" s="43">
        <v>0.30478</v>
      </c>
      <c r="U42" s="29">
        <v>0.20637</v>
      </c>
      <c r="V42" s="14">
        <v>0</v>
      </c>
      <c r="W42" s="11">
        <v>0</v>
      </c>
      <c r="X42" s="60">
        <v>0.21458000000000002</v>
      </c>
      <c r="Y42" s="60">
        <v>0.21458000000000002</v>
      </c>
      <c r="Z42" s="16">
        <v>96434.49</v>
      </c>
      <c r="AA42" s="17">
        <f t="shared" si="0"/>
        <v>176491</v>
      </c>
      <c r="AB42" s="16">
        <v>0</v>
      </c>
      <c r="AC42" s="16">
        <v>0</v>
      </c>
      <c r="AD42" s="16">
        <v>0</v>
      </c>
    </row>
    <row r="43" spans="1:30" ht="15.75" customHeight="1" x14ac:dyDescent="0.25">
      <c r="A43" s="18">
        <v>42759</v>
      </c>
      <c r="B43" s="19">
        <v>2017</v>
      </c>
      <c r="C43" s="19">
        <v>1</v>
      </c>
      <c r="D43" s="19">
        <v>32</v>
      </c>
      <c r="E43" s="30">
        <v>1.1503000000000001E-2</v>
      </c>
      <c r="F43" s="30">
        <v>5.1025999999999995E-2</v>
      </c>
      <c r="G43" s="68">
        <v>0.3</v>
      </c>
      <c r="H43" s="19" t="s">
        <v>54</v>
      </c>
      <c r="I43" s="19">
        <v>570</v>
      </c>
      <c r="J43" s="19">
        <v>276.48</v>
      </c>
      <c r="K43" s="19">
        <v>646.66</v>
      </c>
      <c r="L43" s="19" t="s">
        <v>54</v>
      </c>
      <c r="M43" s="20" t="s">
        <v>54</v>
      </c>
      <c r="N43" s="21" t="s">
        <v>54</v>
      </c>
      <c r="O43" s="44">
        <v>1.303E-2</v>
      </c>
      <c r="P43" s="19">
        <v>14051</v>
      </c>
      <c r="Q43" s="19">
        <v>174224</v>
      </c>
      <c r="R43" s="51">
        <v>0.87960000000000005</v>
      </c>
      <c r="S43" s="44">
        <v>4.7979999999999995E-2</v>
      </c>
      <c r="T43" s="28">
        <v>0.30478</v>
      </c>
      <c r="U43" s="28">
        <v>0.20637</v>
      </c>
      <c r="V43" s="19">
        <v>0</v>
      </c>
      <c r="W43" s="19">
        <v>0</v>
      </c>
      <c r="X43" s="61">
        <v>0.21458000000000002</v>
      </c>
      <c r="Y43" s="61">
        <v>0.21458000000000002</v>
      </c>
      <c r="Z43" s="23">
        <v>100970.49</v>
      </c>
      <c r="AA43" s="24">
        <f t="shared" si="0"/>
        <v>188275</v>
      </c>
      <c r="AB43" s="23">
        <v>0</v>
      </c>
      <c r="AC43" s="23">
        <v>0</v>
      </c>
      <c r="AD43" s="23">
        <v>0</v>
      </c>
    </row>
    <row r="44" spans="1:30" ht="15.75" customHeight="1" x14ac:dyDescent="0.25">
      <c r="A44" s="10">
        <v>42727</v>
      </c>
      <c r="B44" s="11">
        <v>2016</v>
      </c>
      <c r="C44" s="11">
        <v>12</v>
      </c>
      <c r="D44" s="11">
        <v>33</v>
      </c>
      <c r="E44" s="31">
        <v>9.1500000000000001E-3</v>
      </c>
      <c r="F44" s="31">
        <v>4.2118000000000003E-2</v>
      </c>
      <c r="G44" s="67">
        <v>0.3</v>
      </c>
      <c r="H44" s="11" t="s">
        <v>54</v>
      </c>
      <c r="I44" s="11">
        <v>570</v>
      </c>
      <c r="J44" s="11">
        <v>445.44</v>
      </c>
      <c r="K44" s="11">
        <v>640.51</v>
      </c>
      <c r="L44" s="11" t="s">
        <v>54</v>
      </c>
      <c r="M44" s="12" t="s">
        <v>54</v>
      </c>
      <c r="N44" s="13" t="s">
        <v>54</v>
      </c>
      <c r="O44" s="43">
        <v>1.303E-2</v>
      </c>
      <c r="P44" s="11">
        <v>20476</v>
      </c>
      <c r="Q44" s="14">
        <v>190481</v>
      </c>
      <c r="R44" s="52">
        <v>0.87960000000000005</v>
      </c>
      <c r="S44" s="43">
        <v>4.7979999999999995E-2</v>
      </c>
      <c r="T44" s="43">
        <v>0.30478</v>
      </c>
      <c r="U44" s="29">
        <v>0.20637</v>
      </c>
      <c r="V44" s="14">
        <v>0</v>
      </c>
      <c r="W44" s="11">
        <v>0</v>
      </c>
      <c r="X44" s="60">
        <v>0.21458000000000002</v>
      </c>
      <c r="Y44" s="60">
        <v>0.21458000000000002</v>
      </c>
      <c r="Z44" s="16">
        <v>118691.1</v>
      </c>
      <c r="AA44" s="17">
        <f t="shared" si="0"/>
        <v>210957</v>
      </c>
      <c r="AB44" s="16">
        <v>1630.82</v>
      </c>
      <c r="AC44" s="16">
        <v>0</v>
      </c>
      <c r="AD44" s="16">
        <v>0</v>
      </c>
    </row>
    <row r="45" spans="1:30" ht="15.75" customHeight="1" x14ac:dyDescent="0.25">
      <c r="A45" s="18">
        <v>42695</v>
      </c>
      <c r="B45" s="19">
        <v>2016</v>
      </c>
      <c r="C45" s="19">
        <v>11</v>
      </c>
      <c r="D45" s="19">
        <v>28</v>
      </c>
      <c r="E45" s="30">
        <v>4.6719999999999999E-3</v>
      </c>
      <c r="F45" s="30">
        <v>2.1516E-2</v>
      </c>
      <c r="G45" s="68">
        <v>0.3</v>
      </c>
      <c r="H45" s="19" t="s">
        <v>54</v>
      </c>
      <c r="I45" s="19">
        <v>570</v>
      </c>
      <c r="J45" s="19">
        <v>452</v>
      </c>
      <c r="K45" s="19">
        <v>662</v>
      </c>
      <c r="L45" s="19" t="s">
        <v>54</v>
      </c>
      <c r="M45" s="20" t="s">
        <v>54</v>
      </c>
      <c r="N45" s="21" t="s">
        <v>54</v>
      </c>
      <c r="O45" s="44">
        <v>1.303E-2</v>
      </c>
      <c r="P45" s="19">
        <v>14982</v>
      </c>
      <c r="Q45" s="19">
        <v>123187</v>
      </c>
      <c r="R45" s="51">
        <v>0.87960000000000005</v>
      </c>
      <c r="S45" s="44">
        <v>4.7979999999999995E-2</v>
      </c>
      <c r="T45" s="28">
        <v>0.30478</v>
      </c>
      <c r="U45" s="28">
        <v>0.20637</v>
      </c>
      <c r="V45" s="19">
        <v>0</v>
      </c>
      <c r="W45" s="19">
        <v>0</v>
      </c>
      <c r="X45" s="61">
        <v>0.21458000000000002</v>
      </c>
      <c r="Y45" s="61">
        <v>0.21458000000000002</v>
      </c>
      <c r="Z45" s="23">
        <v>94779.7</v>
      </c>
      <c r="AA45" s="24">
        <f t="shared" si="0"/>
        <v>138169</v>
      </c>
      <c r="AB45" s="23">
        <v>1867.68</v>
      </c>
      <c r="AC45" s="23">
        <v>0</v>
      </c>
      <c r="AD45" s="23">
        <v>0</v>
      </c>
    </row>
    <row r="46" spans="1:30" ht="15.75" customHeight="1" x14ac:dyDescent="0.25">
      <c r="A46" s="10">
        <v>42667</v>
      </c>
      <c r="B46" s="11">
        <v>2016</v>
      </c>
      <c r="C46" s="11">
        <v>10</v>
      </c>
      <c r="D46" s="11">
        <v>29</v>
      </c>
      <c r="E46" s="31">
        <v>7.4519999999999994E-3</v>
      </c>
      <c r="F46" s="31">
        <v>3.4520000000000002E-2</v>
      </c>
      <c r="G46" s="67">
        <v>0.3</v>
      </c>
      <c r="H46" s="11" t="s">
        <v>54</v>
      </c>
      <c r="I46" s="11">
        <v>570</v>
      </c>
      <c r="J46" s="11">
        <v>376</v>
      </c>
      <c r="K46" s="11">
        <v>485</v>
      </c>
      <c r="L46" s="11" t="s">
        <v>54</v>
      </c>
      <c r="M46" s="12" t="s">
        <v>54</v>
      </c>
      <c r="N46" s="13" t="s">
        <v>54</v>
      </c>
      <c r="O46" s="48">
        <v>9.1500000000000001E-3</v>
      </c>
      <c r="P46" s="11">
        <v>16238</v>
      </c>
      <c r="Q46" s="14">
        <v>131059</v>
      </c>
      <c r="R46" s="50">
        <v>0.64978999999999998</v>
      </c>
      <c r="S46" s="48">
        <v>8.8349999999999998E-2</v>
      </c>
      <c r="T46" s="48">
        <v>0.38788</v>
      </c>
      <c r="U46" s="27">
        <v>0.24439</v>
      </c>
      <c r="V46" s="14">
        <v>0</v>
      </c>
      <c r="W46" s="11">
        <v>0</v>
      </c>
      <c r="X46" s="60">
        <v>0.24439</v>
      </c>
      <c r="Y46" s="60">
        <v>0.24439</v>
      </c>
      <c r="Z46" s="16">
        <v>93599.97</v>
      </c>
      <c r="AA46" s="17">
        <f t="shared" si="0"/>
        <v>147297</v>
      </c>
      <c r="AB46" s="16">
        <v>0</v>
      </c>
      <c r="AC46" s="16">
        <v>0</v>
      </c>
      <c r="AD46" s="16">
        <v>0</v>
      </c>
    </row>
    <row r="47" spans="1:30" ht="15.75" customHeight="1" x14ac:dyDescent="0.25">
      <c r="A47" s="18">
        <v>42636</v>
      </c>
      <c r="B47" s="19">
        <v>2016</v>
      </c>
      <c r="C47" s="19">
        <v>9</v>
      </c>
      <c r="D47" s="19">
        <v>31</v>
      </c>
      <c r="E47" s="30">
        <v>7.3590000000000001E-3</v>
      </c>
      <c r="F47" s="30">
        <v>3.4119000000000003E-2</v>
      </c>
      <c r="G47" s="68">
        <v>0.3</v>
      </c>
      <c r="H47" s="19" t="s">
        <v>54</v>
      </c>
      <c r="I47" s="19">
        <v>570</v>
      </c>
      <c r="J47" s="19">
        <v>343</v>
      </c>
      <c r="K47" s="19">
        <v>459</v>
      </c>
      <c r="L47" s="19" t="s">
        <v>54</v>
      </c>
      <c r="M47" s="20" t="s">
        <v>54</v>
      </c>
      <c r="N47" s="21" t="s">
        <v>54</v>
      </c>
      <c r="O47" s="44">
        <v>9.1500000000000001E-3</v>
      </c>
      <c r="P47" s="19">
        <v>15958</v>
      </c>
      <c r="Q47" s="19">
        <v>117581</v>
      </c>
      <c r="R47" s="51">
        <v>0.64978999999999998</v>
      </c>
      <c r="S47" s="44">
        <v>8.8349999999999998E-2</v>
      </c>
      <c r="T47" s="28">
        <v>0.38788</v>
      </c>
      <c r="U47" s="28">
        <v>0.24439</v>
      </c>
      <c r="V47" s="19">
        <v>0</v>
      </c>
      <c r="W47" s="19">
        <v>0</v>
      </c>
      <c r="X47" s="61">
        <v>0.24439</v>
      </c>
      <c r="Y47" s="61">
        <v>0.24439</v>
      </c>
      <c r="Z47" s="23">
        <v>90789.49</v>
      </c>
      <c r="AA47" s="24">
        <f t="shared" si="0"/>
        <v>133539</v>
      </c>
      <c r="AB47" s="23">
        <v>0</v>
      </c>
      <c r="AC47" s="23">
        <v>0</v>
      </c>
      <c r="AD47" s="23">
        <v>0</v>
      </c>
    </row>
    <row r="48" spans="1:30" ht="15.75" customHeight="1" x14ac:dyDescent="0.25">
      <c r="A48" s="10">
        <v>42605</v>
      </c>
      <c r="B48" s="11">
        <v>2016</v>
      </c>
      <c r="C48" s="11">
        <v>8</v>
      </c>
      <c r="D48" s="11">
        <v>31</v>
      </c>
      <c r="E48" s="31">
        <v>9.4889999999999992E-3</v>
      </c>
      <c r="F48" s="31">
        <v>4.3990999999999995E-2</v>
      </c>
      <c r="G48" s="67">
        <v>0.3</v>
      </c>
      <c r="H48" s="11" t="s">
        <v>54</v>
      </c>
      <c r="I48" s="11">
        <v>570</v>
      </c>
      <c r="J48" s="11">
        <v>281</v>
      </c>
      <c r="K48" s="11">
        <v>366</v>
      </c>
      <c r="L48" s="11" t="s">
        <v>54</v>
      </c>
      <c r="M48" s="12" t="s">
        <v>54</v>
      </c>
      <c r="N48" s="13" t="s">
        <v>54</v>
      </c>
      <c r="O48" s="43">
        <v>9.1500000000000001E-3</v>
      </c>
      <c r="P48" s="11">
        <v>13122</v>
      </c>
      <c r="Q48" s="14">
        <v>109133</v>
      </c>
      <c r="R48" s="52">
        <v>0.64978999999999998</v>
      </c>
      <c r="S48" s="43">
        <v>8.8349999999999998E-2</v>
      </c>
      <c r="T48" s="43">
        <v>0.38788</v>
      </c>
      <c r="U48" s="29">
        <v>0.24439</v>
      </c>
      <c r="V48" s="14">
        <v>0</v>
      </c>
      <c r="W48" s="11">
        <v>0</v>
      </c>
      <c r="X48" s="60">
        <v>0.24439</v>
      </c>
      <c r="Y48" s="60">
        <v>0.24439</v>
      </c>
      <c r="Z48" s="16">
        <v>78910.17</v>
      </c>
      <c r="AA48" s="17">
        <f t="shared" si="0"/>
        <v>122255</v>
      </c>
      <c r="AB48" s="16">
        <v>0</v>
      </c>
      <c r="AC48" s="16">
        <v>0</v>
      </c>
      <c r="AD48" s="16">
        <v>0</v>
      </c>
    </row>
    <row r="49" spans="1:30" ht="15.75" customHeight="1" x14ac:dyDescent="0.25">
      <c r="A49" s="18">
        <v>42576</v>
      </c>
      <c r="B49" s="19">
        <v>2016</v>
      </c>
      <c r="C49" s="19">
        <v>7</v>
      </c>
      <c r="D49" s="19">
        <v>30</v>
      </c>
      <c r="E49" s="30">
        <v>5.2649999999999997E-3</v>
      </c>
      <c r="F49" s="30">
        <v>2.3763999999999997E-2</v>
      </c>
      <c r="G49" s="68">
        <v>0.3</v>
      </c>
      <c r="H49" s="19" t="s">
        <v>54</v>
      </c>
      <c r="I49" s="19">
        <v>570</v>
      </c>
      <c r="J49" s="19">
        <v>310</v>
      </c>
      <c r="K49" s="19">
        <v>358</v>
      </c>
      <c r="L49" s="19" t="s">
        <v>54</v>
      </c>
      <c r="M49" s="20" t="s">
        <v>54</v>
      </c>
      <c r="N49" s="21" t="s">
        <v>54</v>
      </c>
      <c r="O49" s="44">
        <v>9.1500000000000001E-3</v>
      </c>
      <c r="P49" s="19">
        <v>14051</v>
      </c>
      <c r="Q49" s="19">
        <v>108634</v>
      </c>
      <c r="R49" s="51">
        <v>0.64978999999999998</v>
      </c>
      <c r="S49" s="44">
        <v>8.8349999999999998E-2</v>
      </c>
      <c r="T49" s="28">
        <v>0.38788</v>
      </c>
      <c r="U49" s="28">
        <v>0.24439</v>
      </c>
      <c r="V49" s="19">
        <v>0</v>
      </c>
      <c r="W49" s="19">
        <v>0</v>
      </c>
      <c r="X49" s="61">
        <v>0.24439</v>
      </c>
      <c r="Y49" s="61">
        <v>0.24439</v>
      </c>
      <c r="Z49" s="23">
        <v>81745.47</v>
      </c>
      <c r="AA49" s="24">
        <f t="shared" si="0"/>
        <v>122685</v>
      </c>
      <c r="AB49" s="23">
        <v>0</v>
      </c>
      <c r="AC49" s="23">
        <v>0</v>
      </c>
      <c r="AD49" s="23">
        <v>0</v>
      </c>
    </row>
    <row r="50" spans="1:30" ht="15.75" customHeight="1" x14ac:dyDescent="0.25">
      <c r="A50" s="10">
        <v>42544</v>
      </c>
      <c r="B50" s="11">
        <v>2016</v>
      </c>
      <c r="C50" s="11">
        <v>6</v>
      </c>
      <c r="D50" s="11">
        <v>30</v>
      </c>
      <c r="E50" s="31">
        <v>7.9699999999999997E-3</v>
      </c>
      <c r="F50" s="31">
        <v>3.5687999999999998E-2</v>
      </c>
      <c r="G50" s="67">
        <v>0.3</v>
      </c>
      <c r="H50" s="11" t="s">
        <v>54</v>
      </c>
      <c r="I50" s="11">
        <v>570</v>
      </c>
      <c r="J50" s="11">
        <v>318</v>
      </c>
      <c r="K50" s="11">
        <v>364</v>
      </c>
      <c r="L50" s="11" t="s">
        <v>54</v>
      </c>
      <c r="M50" s="12" t="s">
        <v>54</v>
      </c>
      <c r="N50" s="13" t="s">
        <v>54</v>
      </c>
      <c r="O50" s="43">
        <v>9.1500000000000001E-3</v>
      </c>
      <c r="P50" s="11">
        <v>15626</v>
      </c>
      <c r="Q50" s="14">
        <v>115622</v>
      </c>
      <c r="R50" s="52">
        <v>0.64978999999999998</v>
      </c>
      <c r="S50" s="43">
        <v>8.8349999999999998E-2</v>
      </c>
      <c r="T50" s="43">
        <v>0.38788</v>
      </c>
      <c r="U50" s="29">
        <v>0.24439</v>
      </c>
      <c r="V50" s="14">
        <v>0</v>
      </c>
      <c r="W50" s="11">
        <v>0</v>
      </c>
      <c r="X50" s="60">
        <v>0.24439</v>
      </c>
      <c r="Y50" s="60">
        <v>0.24439</v>
      </c>
      <c r="Z50" s="16">
        <v>87213.55</v>
      </c>
      <c r="AA50" s="17">
        <f t="shared" si="0"/>
        <v>131248</v>
      </c>
      <c r="AB50" s="16">
        <v>0</v>
      </c>
      <c r="AC50" s="16">
        <v>0</v>
      </c>
      <c r="AD50" s="16">
        <v>0</v>
      </c>
    </row>
    <row r="51" spans="1:30" ht="15.75" customHeight="1" x14ac:dyDescent="0.25">
      <c r="A51" s="18">
        <v>42514</v>
      </c>
      <c r="B51" s="19">
        <v>2016</v>
      </c>
      <c r="C51" s="19">
        <v>5</v>
      </c>
      <c r="D51" s="19">
        <v>31</v>
      </c>
      <c r="E51" s="30">
        <v>8.5209999999999991E-3</v>
      </c>
      <c r="F51" s="30">
        <v>3.0381000000000002E-2</v>
      </c>
      <c r="G51" s="68">
        <v>0.3</v>
      </c>
      <c r="H51" s="19" t="s">
        <v>54</v>
      </c>
      <c r="I51" s="19">
        <v>570</v>
      </c>
      <c r="J51" s="19">
        <v>389</v>
      </c>
      <c r="K51" s="19">
        <v>531</v>
      </c>
      <c r="L51" s="19" t="s">
        <v>54</v>
      </c>
      <c r="M51" s="20" t="s">
        <v>54</v>
      </c>
      <c r="N51" s="21" t="s">
        <v>54</v>
      </c>
      <c r="O51" s="44">
        <v>9.1500000000000001E-3</v>
      </c>
      <c r="P51" s="19">
        <v>16725</v>
      </c>
      <c r="Q51" s="19">
        <v>129869</v>
      </c>
      <c r="R51" s="51">
        <v>0.64978999999999998</v>
      </c>
      <c r="S51" s="44">
        <v>8.8349999999999998E-2</v>
      </c>
      <c r="T51" s="28">
        <v>0.38788</v>
      </c>
      <c r="U51" s="28">
        <v>0.24439</v>
      </c>
      <c r="V51" s="19">
        <v>0</v>
      </c>
      <c r="W51" s="19">
        <v>0</v>
      </c>
      <c r="X51" s="61">
        <v>0.24439</v>
      </c>
      <c r="Y51" s="61">
        <v>0.24439</v>
      </c>
      <c r="Z51" s="23">
        <v>99613.36</v>
      </c>
      <c r="AA51" s="24">
        <f t="shared" si="0"/>
        <v>146594</v>
      </c>
      <c r="AB51" s="23">
        <v>0</v>
      </c>
      <c r="AC51" s="23">
        <v>0</v>
      </c>
      <c r="AD51" s="23">
        <v>0</v>
      </c>
    </row>
    <row r="52" spans="1:30" ht="15.75" customHeight="1" x14ac:dyDescent="0.25">
      <c r="A52" s="10">
        <v>42485</v>
      </c>
      <c r="B52" s="11">
        <v>2016</v>
      </c>
      <c r="C52" s="11">
        <v>4</v>
      </c>
      <c r="D52" s="11">
        <v>31</v>
      </c>
      <c r="E52" s="31">
        <v>4.0460000000000001E-3</v>
      </c>
      <c r="F52" s="31">
        <v>2.2195999999999997E-2</v>
      </c>
      <c r="G52" s="67">
        <v>0.3</v>
      </c>
      <c r="H52" s="11" t="s">
        <v>54</v>
      </c>
      <c r="I52" s="11">
        <v>570</v>
      </c>
      <c r="J52" s="11">
        <v>504</v>
      </c>
      <c r="K52" s="11">
        <v>745</v>
      </c>
      <c r="L52" s="11" t="s">
        <v>54</v>
      </c>
      <c r="M52" s="12" t="s">
        <v>54</v>
      </c>
      <c r="N52" s="13" t="s">
        <v>54</v>
      </c>
      <c r="O52" s="43">
        <v>9.1500000000000001E-3</v>
      </c>
      <c r="P52" s="11">
        <v>23293</v>
      </c>
      <c r="Q52" s="14">
        <v>175296</v>
      </c>
      <c r="R52" s="52">
        <v>0.64978999999999998</v>
      </c>
      <c r="S52" s="43">
        <v>8.8349999999999998E-2</v>
      </c>
      <c r="T52" s="43">
        <v>0.38788</v>
      </c>
      <c r="U52" s="29">
        <v>0.24439</v>
      </c>
      <c r="V52" s="14">
        <v>0</v>
      </c>
      <c r="W52" s="11">
        <v>0</v>
      </c>
      <c r="X52" s="60">
        <v>0.24439</v>
      </c>
      <c r="Y52" s="60">
        <v>0.24439</v>
      </c>
      <c r="Z52" s="16">
        <v>143983.85</v>
      </c>
      <c r="AA52" s="17">
        <f t="shared" si="0"/>
        <v>198589</v>
      </c>
      <c r="AB52" s="16">
        <v>1369.06</v>
      </c>
      <c r="AC52" s="16">
        <v>0</v>
      </c>
      <c r="AD52" s="16">
        <v>0</v>
      </c>
    </row>
    <row r="53" spans="1:30" ht="15.75" customHeight="1" x14ac:dyDescent="0.25">
      <c r="A53" s="18">
        <v>42452</v>
      </c>
      <c r="B53" s="19">
        <v>2016</v>
      </c>
      <c r="C53" s="19">
        <v>3</v>
      </c>
      <c r="D53" s="19">
        <v>28</v>
      </c>
      <c r="E53" s="30">
        <v>8.7600000000000004E-3</v>
      </c>
      <c r="F53" s="30">
        <v>4.0347999999999995E-2</v>
      </c>
      <c r="G53" s="68">
        <v>0.3</v>
      </c>
      <c r="H53" s="19" t="s">
        <v>54</v>
      </c>
      <c r="I53" s="19">
        <v>570</v>
      </c>
      <c r="J53" s="19">
        <v>444</v>
      </c>
      <c r="K53" s="19">
        <v>671</v>
      </c>
      <c r="L53" s="19" t="s">
        <v>54</v>
      </c>
      <c r="M53" s="20" t="s">
        <v>54</v>
      </c>
      <c r="N53" s="21" t="s">
        <v>54</v>
      </c>
      <c r="O53" s="44">
        <v>9.1500000000000001E-3</v>
      </c>
      <c r="P53" s="19">
        <v>19387</v>
      </c>
      <c r="Q53" s="19">
        <v>163354</v>
      </c>
      <c r="R53" s="51">
        <v>0.64978999999999998</v>
      </c>
      <c r="S53" s="44">
        <v>8.8349999999999998E-2</v>
      </c>
      <c r="T53" s="28">
        <v>0.38788</v>
      </c>
      <c r="U53" s="28">
        <v>0.24439</v>
      </c>
      <c r="V53" s="19">
        <v>0</v>
      </c>
      <c r="W53" s="19">
        <v>0</v>
      </c>
      <c r="X53" s="61">
        <v>0.24439</v>
      </c>
      <c r="Y53" s="61">
        <v>0.24439</v>
      </c>
      <c r="Z53" s="23">
        <v>127861.07</v>
      </c>
      <c r="AA53" s="24">
        <f t="shared" si="0"/>
        <v>182741</v>
      </c>
      <c r="AB53" s="23">
        <v>3272.58</v>
      </c>
      <c r="AC53" s="23">
        <v>2123.59</v>
      </c>
      <c r="AD53" s="23">
        <v>0</v>
      </c>
    </row>
    <row r="54" spans="1:30" ht="15.75" customHeight="1" x14ac:dyDescent="0.25">
      <c r="A54" s="10">
        <v>42424</v>
      </c>
      <c r="B54" s="11">
        <v>2016</v>
      </c>
      <c r="C54" s="11">
        <v>2</v>
      </c>
      <c r="D54" s="11">
        <v>32</v>
      </c>
      <c r="E54" s="31">
        <v>1.286E-2</v>
      </c>
      <c r="F54" s="31">
        <v>5.9234999999999996E-2</v>
      </c>
      <c r="G54" s="67">
        <v>0.3</v>
      </c>
      <c r="H54" s="11" t="s">
        <v>54</v>
      </c>
      <c r="I54" s="11">
        <v>570</v>
      </c>
      <c r="J54" s="11">
        <v>316</v>
      </c>
      <c r="K54" s="11">
        <v>631</v>
      </c>
      <c r="L54" s="11" t="s">
        <v>54</v>
      </c>
      <c r="M54" s="12" t="s">
        <v>54</v>
      </c>
      <c r="N54" s="13" t="s">
        <v>54</v>
      </c>
      <c r="O54" s="43">
        <v>9.1500000000000001E-3</v>
      </c>
      <c r="P54" s="11">
        <v>10379</v>
      </c>
      <c r="Q54" s="14">
        <v>145459</v>
      </c>
      <c r="R54" s="52">
        <v>0.64978999999999998</v>
      </c>
      <c r="S54" s="43">
        <v>8.8349999999999998E-2</v>
      </c>
      <c r="T54" s="43">
        <v>0.38788</v>
      </c>
      <c r="U54" s="29">
        <v>0.24439</v>
      </c>
      <c r="V54" s="14">
        <v>0</v>
      </c>
      <c r="W54" s="11">
        <v>0</v>
      </c>
      <c r="X54" s="60">
        <v>0.24439</v>
      </c>
      <c r="Y54" s="60">
        <v>0.24439</v>
      </c>
      <c r="Z54" s="16">
        <v>104973.88</v>
      </c>
      <c r="AA54" s="17">
        <f t="shared" si="0"/>
        <v>155838</v>
      </c>
      <c r="AB54" s="16">
        <v>0</v>
      </c>
      <c r="AC54" s="16">
        <v>8326.4</v>
      </c>
      <c r="AD54" s="16">
        <v>0</v>
      </c>
    </row>
    <row r="55" spans="1:30" ht="15.75" customHeight="1" x14ac:dyDescent="0.25">
      <c r="A55" s="18">
        <v>42394</v>
      </c>
      <c r="B55" s="19">
        <v>2016</v>
      </c>
      <c r="C55" s="19">
        <v>1</v>
      </c>
      <c r="D55" s="19">
        <v>31</v>
      </c>
      <c r="E55" s="30">
        <v>8.3119999999999999E-3</v>
      </c>
      <c r="F55" s="30">
        <v>3.8282999999999998E-2</v>
      </c>
      <c r="G55" s="68">
        <v>0.3</v>
      </c>
      <c r="H55" s="19" t="s">
        <v>54</v>
      </c>
      <c r="I55" s="19">
        <v>570</v>
      </c>
      <c r="J55" s="19">
        <v>244</v>
      </c>
      <c r="K55" s="19">
        <v>585</v>
      </c>
      <c r="L55" s="19" t="s">
        <v>54</v>
      </c>
      <c r="M55" s="20" t="s">
        <v>54</v>
      </c>
      <c r="N55" s="21" t="s">
        <v>54</v>
      </c>
      <c r="O55" s="44">
        <v>9.1500000000000001E-3</v>
      </c>
      <c r="P55" s="19">
        <f>3110.81+7604.19</f>
        <v>10715</v>
      </c>
      <c r="Q55" s="19">
        <f>41940.29+102520.71</f>
        <v>144461</v>
      </c>
      <c r="R55" s="51">
        <v>0.64978999999999998</v>
      </c>
      <c r="S55" s="44">
        <v>8.8349999999999998E-2</v>
      </c>
      <c r="T55" s="28">
        <v>0.38788</v>
      </c>
      <c r="U55" s="28">
        <v>0.24439</v>
      </c>
      <c r="V55" s="19">
        <v>0</v>
      </c>
      <c r="W55" s="19">
        <v>0</v>
      </c>
      <c r="X55" s="61">
        <v>0.24439</v>
      </c>
      <c r="Y55" s="61">
        <v>0.24439</v>
      </c>
      <c r="Z55" s="23">
        <v>102427.57</v>
      </c>
      <c r="AA55" s="24">
        <f t="shared" si="0"/>
        <v>155176</v>
      </c>
      <c r="AB55" s="23">
        <v>0</v>
      </c>
      <c r="AC55" s="23">
        <f>3083.07+7536.37</f>
        <v>10619.44</v>
      </c>
      <c r="AD55" s="23">
        <v>0</v>
      </c>
    </row>
    <row r="56" spans="1:30" ht="15.75" customHeight="1" x14ac:dyDescent="0.25">
      <c r="A56" s="10">
        <v>42361</v>
      </c>
      <c r="B56" s="11">
        <v>2015</v>
      </c>
      <c r="C56" s="11">
        <v>12</v>
      </c>
      <c r="D56" s="11">
        <v>29</v>
      </c>
      <c r="E56" s="31">
        <v>1.0532E-2</v>
      </c>
      <c r="F56" s="31">
        <v>4.8509000000000004E-2</v>
      </c>
      <c r="G56" s="67">
        <v>0.3</v>
      </c>
      <c r="H56" s="11" t="s">
        <v>54</v>
      </c>
      <c r="I56" s="11">
        <v>570</v>
      </c>
      <c r="J56" s="11">
        <v>389</v>
      </c>
      <c r="K56" s="11">
        <v>621</v>
      </c>
      <c r="L56" s="11" t="s">
        <v>54</v>
      </c>
      <c r="M56" s="12" t="s">
        <v>54</v>
      </c>
      <c r="N56" s="13" t="s">
        <v>54</v>
      </c>
      <c r="O56" s="43">
        <v>9.1500000000000001E-3</v>
      </c>
      <c r="P56" s="11">
        <v>15589</v>
      </c>
      <c r="Q56" s="14">
        <v>156058</v>
      </c>
      <c r="R56" s="52">
        <v>0.64978999999999998</v>
      </c>
      <c r="S56" s="43">
        <v>8.8349999999999998E-2</v>
      </c>
      <c r="T56" s="43">
        <v>0.38788</v>
      </c>
      <c r="U56" s="29">
        <v>0.24439</v>
      </c>
      <c r="V56" s="14">
        <v>0</v>
      </c>
      <c r="W56" s="11">
        <v>0</v>
      </c>
      <c r="X56" s="60">
        <v>0.24439</v>
      </c>
      <c r="Y56" s="60">
        <v>0.24439</v>
      </c>
      <c r="Z56" s="16">
        <v>109227.25</v>
      </c>
      <c r="AA56" s="17">
        <f t="shared" si="0"/>
        <v>171647</v>
      </c>
      <c r="AB56" s="16">
        <v>0</v>
      </c>
      <c r="AC56" s="16">
        <v>10867.44</v>
      </c>
      <c r="AD56" s="16">
        <v>0</v>
      </c>
    </row>
    <row r="57" spans="1:30" ht="15.75" customHeight="1" x14ac:dyDescent="0.25">
      <c r="A57" s="18">
        <v>42332</v>
      </c>
      <c r="B57" s="19">
        <v>2015</v>
      </c>
      <c r="C57" s="19">
        <v>11</v>
      </c>
      <c r="D57" s="19">
        <v>31</v>
      </c>
      <c r="E57" s="30">
        <v>1.0201E-2</v>
      </c>
      <c r="F57" s="30">
        <v>4.6898999999999996E-2</v>
      </c>
      <c r="G57" s="68">
        <v>0.3</v>
      </c>
      <c r="H57" s="19" t="s">
        <v>54</v>
      </c>
      <c r="I57" s="19">
        <v>570</v>
      </c>
      <c r="J57" s="19">
        <v>435</v>
      </c>
      <c r="K57" s="19">
        <v>628</v>
      </c>
      <c r="L57" s="19" t="s">
        <v>54</v>
      </c>
      <c r="M57" s="20" t="s">
        <v>54</v>
      </c>
      <c r="N57" s="21" t="s">
        <v>54</v>
      </c>
      <c r="O57" s="44">
        <v>9.1500000000000001E-3</v>
      </c>
      <c r="P57" s="19">
        <v>16481</v>
      </c>
      <c r="Q57" s="19">
        <v>147725</v>
      </c>
      <c r="R57" s="51">
        <v>0.64978999999999998</v>
      </c>
      <c r="S57" s="44">
        <v>8.8349999999999998E-2</v>
      </c>
      <c r="T57" s="28">
        <v>0.38788</v>
      </c>
      <c r="U57" s="28">
        <v>0.24439</v>
      </c>
      <c r="V57" s="19">
        <v>0</v>
      </c>
      <c r="W57" s="19">
        <v>0</v>
      </c>
      <c r="X57" s="61">
        <v>0.24439</v>
      </c>
      <c r="Y57" s="61">
        <v>0.24439</v>
      </c>
      <c r="Z57" s="23">
        <v>105312.14</v>
      </c>
      <c r="AA57" s="24">
        <f t="shared" si="0"/>
        <v>164206</v>
      </c>
      <c r="AB57" s="23">
        <v>0</v>
      </c>
      <c r="AC57" s="23">
        <v>10291.67</v>
      </c>
      <c r="AD57" s="23">
        <v>0</v>
      </c>
    </row>
    <row r="58" spans="1:30" ht="15.75" customHeight="1" x14ac:dyDescent="0.25">
      <c r="A58" s="10">
        <v>42303</v>
      </c>
      <c r="B58" s="11">
        <v>2015</v>
      </c>
      <c r="C58" s="11">
        <v>10</v>
      </c>
      <c r="D58" s="11">
        <v>30</v>
      </c>
      <c r="E58" s="31">
        <v>5.4190000000000002E-3</v>
      </c>
      <c r="F58" s="31">
        <v>2.4965999999999999E-2</v>
      </c>
      <c r="G58" s="67">
        <v>0.3</v>
      </c>
      <c r="H58" s="11" t="s">
        <v>54</v>
      </c>
      <c r="I58" s="11">
        <v>570</v>
      </c>
      <c r="J58" s="11">
        <v>352</v>
      </c>
      <c r="K58" s="11">
        <v>436</v>
      </c>
      <c r="L58" s="11" t="s">
        <v>54</v>
      </c>
      <c r="M58" s="12" t="s">
        <v>54</v>
      </c>
      <c r="N58" s="13" t="s">
        <v>54</v>
      </c>
      <c r="O58" s="43">
        <v>9.1500000000000001E-3</v>
      </c>
      <c r="P58" s="11">
        <v>16583</v>
      </c>
      <c r="Q58" s="14">
        <v>127987</v>
      </c>
      <c r="R58" s="52">
        <v>0.64978999999999998</v>
      </c>
      <c r="S58" s="29">
        <v>8.8349999999999998E-2</v>
      </c>
      <c r="T58" s="43">
        <v>0.38788</v>
      </c>
      <c r="U58" s="29">
        <v>0.24439</v>
      </c>
      <c r="V58" s="14">
        <v>0</v>
      </c>
      <c r="W58" s="11">
        <v>0</v>
      </c>
      <c r="X58" s="60">
        <v>0.24439</v>
      </c>
      <c r="Y58" s="60">
        <v>0.24439</v>
      </c>
      <c r="Z58" s="16">
        <v>90014.61</v>
      </c>
      <c r="AA58" s="17">
        <f t="shared" si="0"/>
        <v>144570</v>
      </c>
      <c r="AB58" s="16">
        <v>0</v>
      </c>
      <c r="AC58" s="16">
        <v>9255.9699999999993</v>
      </c>
      <c r="AD58" s="16">
        <v>0</v>
      </c>
    </row>
    <row r="59" spans="1:30" ht="15.75" customHeight="1" x14ac:dyDescent="0.25">
      <c r="A59" s="18">
        <v>42271</v>
      </c>
      <c r="B59" s="19">
        <v>2015</v>
      </c>
      <c r="C59" s="19">
        <v>9</v>
      </c>
      <c r="D59" s="19">
        <v>30</v>
      </c>
      <c r="E59" s="30">
        <v>4.091E-3</v>
      </c>
      <c r="F59" s="30">
        <v>1.9125E-2</v>
      </c>
      <c r="G59" s="68">
        <v>0.3</v>
      </c>
      <c r="H59" s="19" t="s">
        <v>54</v>
      </c>
      <c r="I59" s="19">
        <v>570</v>
      </c>
      <c r="J59" s="19">
        <v>378</v>
      </c>
      <c r="K59" s="19">
        <v>498</v>
      </c>
      <c r="L59" s="19" t="s">
        <v>54</v>
      </c>
      <c r="M59" s="20" t="s">
        <v>54</v>
      </c>
      <c r="N59" s="21" t="s">
        <v>54</v>
      </c>
      <c r="O59" s="49">
        <v>9.130000000000001E-3</v>
      </c>
      <c r="P59" s="19">
        <v>16044</v>
      </c>
      <c r="Q59" s="19">
        <v>122266</v>
      </c>
      <c r="R59" s="53">
        <v>0.56328</v>
      </c>
      <c r="S59" s="49">
        <v>2.7329999999999997E-2</v>
      </c>
      <c r="T59" s="54">
        <v>0.34617000000000003</v>
      </c>
      <c r="U59" s="54">
        <v>0.20615</v>
      </c>
      <c r="V59" s="19">
        <v>0</v>
      </c>
      <c r="W59" s="19">
        <v>0</v>
      </c>
      <c r="X59" s="61">
        <v>0.21781999999999999</v>
      </c>
      <c r="Y59" s="61">
        <v>0.21781999999999999</v>
      </c>
      <c r="Z59" s="23">
        <v>89221.84</v>
      </c>
      <c r="AA59" s="24">
        <f t="shared" si="0"/>
        <v>138310</v>
      </c>
      <c r="AB59" s="23">
        <v>0</v>
      </c>
      <c r="AC59" s="23">
        <v>9291.2900000000009</v>
      </c>
      <c r="AD59" s="23">
        <v>0</v>
      </c>
    </row>
    <row r="60" spans="1:30" ht="15.75" customHeight="1" x14ac:dyDescent="0.25">
      <c r="A60" s="10">
        <v>42241</v>
      </c>
      <c r="B60" s="11">
        <v>2015</v>
      </c>
      <c r="C60" s="11">
        <v>8</v>
      </c>
      <c r="D60" s="11">
        <v>33</v>
      </c>
      <c r="E60" s="31">
        <v>8.5440000000000012E-3</v>
      </c>
      <c r="F60" s="31">
        <v>3.9347E-2</v>
      </c>
      <c r="G60" s="67">
        <v>0.3</v>
      </c>
      <c r="H60" s="11" t="s">
        <v>54</v>
      </c>
      <c r="I60" s="11">
        <v>570</v>
      </c>
      <c r="J60" s="11">
        <v>470</v>
      </c>
      <c r="K60" s="11">
        <v>616</v>
      </c>
      <c r="L60" s="11" t="s">
        <v>54</v>
      </c>
      <c r="M60" s="12" t="s">
        <v>54</v>
      </c>
      <c r="N60" s="13" t="s">
        <v>54</v>
      </c>
      <c r="O60" s="43">
        <v>9.130000000000001E-3</v>
      </c>
      <c r="P60" s="11">
        <v>18779</v>
      </c>
      <c r="Q60" s="14">
        <v>148378</v>
      </c>
      <c r="R60" s="52">
        <v>0.56328</v>
      </c>
      <c r="S60" s="43">
        <v>2.7329999999999997E-2</v>
      </c>
      <c r="T60" s="43">
        <v>0.34617000000000003</v>
      </c>
      <c r="U60" s="29">
        <v>0.20615</v>
      </c>
      <c r="V60" s="14">
        <v>0</v>
      </c>
      <c r="W60" s="11">
        <v>0</v>
      </c>
      <c r="X60" s="60">
        <v>0.21781999999999999</v>
      </c>
      <c r="Y60" s="60">
        <v>0.21781999999999999</v>
      </c>
      <c r="Z60" s="16">
        <v>104550.32</v>
      </c>
      <c r="AA60" s="17">
        <f t="shared" si="0"/>
        <v>167157</v>
      </c>
      <c r="AB60" s="16">
        <v>0</v>
      </c>
      <c r="AC60" s="16">
        <v>12799.14</v>
      </c>
      <c r="AD60" s="16">
        <v>0</v>
      </c>
    </row>
    <row r="61" spans="1:30" ht="15.75" customHeight="1" x14ac:dyDescent="0.25">
      <c r="A61" s="18">
        <v>42208</v>
      </c>
      <c r="B61" s="19">
        <v>2015</v>
      </c>
      <c r="C61" s="19">
        <v>7</v>
      </c>
      <c r="D61" s="19">
        <v>29</v>
      </c>
      <c r="E61" s="30">
        <v>5.6559999999999996E-3</v>
      </c>
      <c r="F61" s="30">
        <v>2.6200999999999999E-2</v>
      </c>
      <c r="G61" s="68">
        <v>0.3</v>
      </c>
      <c r="H61" s="19" t="s">
        <v>54</v>
      </c>
      <c r="I61" s="19">
        <v>570</v>
      </c>
      <c r="J61" s="19">
        <v>326</v>
      </c>
      <c r="K61" s="19">
        <v>373</v>
      </c>
      <c r="L61" s="19" t="s">
        <v>54</v>
      </c>
      <c r="M61" s="20" t="s">
        <v>54</v>
      </c>
      <c r="N61" s="21" t="s">
        <v>54</v>
      </c>
      <c r="O61" s="44">
        <v>9.130000000000001E-3</v>
      </c>
      <c r="P61" s="19">
        <v>14211</v>
      </c>
      <c r="Q61" s="19">
        <v>118502</v>
      </c>
      <c r="R61" s="51">
        <v>0.56328</v>
      </c>
      <c r="S61" s="44">
        <v>2.7329999999999997E-2</v>
      </c>
      <c r="T61" s="28">
        <v>0.34617000000000003</v>
      </c>
      <c r="U61" s="28">
        <v>0.20615</v>
      </c>
      <c r="V61" s="19">
        <v>0</v>
      </c>
      <c r="W61" s="19">
        <v>38</v>
      </c>
      <c r="X61" s="61">
        <v>0.21781999999999999</v>
      </c>
      <c r="Y61" s="61">
        <v>0.21781999999999999</v>
      </c>
      <c r="Z61" s="23">
        <v>82373.440000000002</v>
      </c>
      <c r="AA61" s="24">
        <f t="shared" si="0"/>
        <v>132713</v>
      </c>
      <c r="AB61" s="23">
        <v>0</v>
      </c>
      <c r="AC61" s="23">
        <v>10175.94</v>
      </c>
      <c r="AD61" s="23">
        <v>0</v>
      </c>
    </row>
    <row r="62" spans="1:30" ht="15.75" customHeight="1" x14ac:dyDescent="0.25">
      <c r="A62" s="10">
        <v>42179</v>
      </c>
      <c r="B62" s="11">
        <v>2015</v>
      </c>
      <c r="C62" s="11">
        <v>6</v>
      </c>
      <c r="D62" s="11">
        <v>32</v>
      </c>
      <c r="E62" s="31">
        <v>5.2969999999999996E-3</v>
      </c>
      <c r="F62" s="31">
        <v>2.5054E-2</v>
      </c>
      <c r="G62" s="67">
        <v>0.3</v>
      </c>
      <c r="H62" s="11" t="s">
        <v>54</v>
      </c>
      <c r="I62" s="11">
        <v>570</v>
      </c>
      <c r="J62" s="11">
        <v>416</v>
      </c>
      <c r="K62" s="11">
        <v>548</v>
      </c>
      <c r="L62" s="11" t="s">
        <v>54</v>
      </c>
      <c r="M62" s="12" t="s">
        <v>54</v>
      </c>
      <c r="N62" s="13" t="s">
        <v>54</v>
      </c>
      <c r="O62" s="43">
        <v>9.130000000000001E-3</v>
      </c>
      <c r="P62" s="11">
        <v>16748</v>
      </c>
      <c r="Q62" s="14">
        <v>139853</v>
      </c>
      <c r="R62" s="52">
        <v>0.56328</v>
      </c>
      <c r="S62" s="43">
        <v>2.7329999999999997E-2</v>
      </c>
      <c r="T62" s="43">
        <v>0.34617000000000003</v>
      </c>
      <c r="U62" s="29">
        <v>0.20615</v>
      </c>
      <c r="V62" s="14">
        <v>0</v>
      </c>
      <c r="W62" s="11">
        <v>115</v>
      </c>
      <c r="X62" s="60">
        <v>0.21781999999999999</v>
      </c>
      <c r="Y62" s="60">
        <v>0.21781999999999999</v>
      </c>
      <c r="Z62" s="16">
        <v>96030.82</v>
      </c>
      <c r="AA62" s="17">
        <f t="shared" si="0"/>
        <v>156601</v>
      </c>
      <c r="AB62" s="16">
        <v>0</v>
      </c>
      <c r="AC62" s="16">
        <v>12015.15</v>
      </c>
      <c r="AD62" s="16">
        <v>0</v>
      </c>
    </row>
    <row r="63" spans="1:30" ht="15.75" customHeight="1" x14ac:dyDescent="0.25">
      <c r="A63" s="18">
        <v>42149</v>
      </c>
      <c r="B63" s="19">
        <v>2015</v>
      </c>
      <c r="C63" s="19">
        <v>5</v>
      </c>
      <c r="D63" s="19">
        <v>29</v>
      </c>
      <c r="E63" s="30">
        <v>6.319E-3</v>
      </c>
      <c r="F63" s="30">
        <v>3.0910000000000003E-2</v>
      </c>
      <c r="G63" s="68">
        <v>0.3</v>
      </c>
      <c r="H63" s="19" t="s">
        <v>54</v>
      </c>
      <c r="I63" s="19">
        <v>570</v>
      </c>
      <c r="J63" s="19">
        <v>416</v>
      </c>
      <c r="K63" s="19">
        <v>554</v>
      </c>
      <c r="L63" s="19" t="s">
        <v>54</v>
      </c>
      <c r="M63" s="20" t="s">
        <v>54</v>
      </c>
      <c r="N63" s="21" t="s">
        <v>54</v>
      </c>
      <c r="O63" s="44">
        <v>9.130000000000001E-3</v>
      </c>
      <c r="P63" s="19">
        <v>16953</v>
      </c>
      <c r="Q63" s="19">
        <v>131750</v>
      </c>
      <c r="R63" s="51">
        <v>0.56328</v>
      </c>
      <c r="S63" s="44">
        <v>2.7329999999999997E-2</v>
      </c>
      <c r="T63" s="28">
        <v>0.34617000000000003</v>
      </c>
      <c r="U63" s="28">
        <v>0.20615</v>
      </c>
      <c r="V63" s="19">
        <v>0</v>
      </c>
      <c r="W63" s="19">
        <v>115</v>
      </c>
      <c r="X63" s="61">
        <v>0.21781999999999999</v>
      </c>
      <c r="Y63" s="61">
        <v>0.21781999999999999</v>
      </c>
      <c r="Z63" s="23">
        <v>93630.97</v>
      </c>
      <c r="AA63" s="24">
        <f t="shared" si="0"/>
        <v>148703</v>
      </c>
      <c r="AB63" s="23">
        <v>0</v>
      </c>
      <c r="AC63" s="23">
        <v>11561.08</v>
      </c>
      <c r="AD63" s="23">
        <v>0</v>
      </c>
    </row>
    <row r="64" spans="1:30" ht="15.75" customHeight="1" x14ac:dyDescent="0.25">
      <c r="A64" s="10">
        <v>42118</v>
      </c>
      <c r="B64" s="11">
        <v>2015</v>
      </c>
      <c r="C64" s="11">
        <v>4</v>
      </c>
      <c r="D64" s="11">
        <v>31</v>
      </c>
      <c r="E64" s="31">
        <v>5.9709999999999997E-3</v>
      </c>
      <c r="F64" s="31">
        <v>3.1186999999999999E-2</v>
      </c>
      <c r="G64" s="67">
        <v>0.3</v>
      </c>
      <c r="H64" s="11" t="s">
        <v>54</v>
      </c>
      <c r="I64" s="11">
        <v>570</v>
      </c>
      <c r="J64" s="11">
        <v>475</v>
      </c>
      <c r="K64" s="11">
        <v>793</v>
      </c>
      <c r="L64" s="11" t="s">
        <v>54</v>
      </c>
      <c r="M64" s="12" t="s">
        <v>54</v>
      </c>
      <c r="N64" s="13" t="s">
        <v>54</v>
      </c>
      <c r="O64" s="43">
        <v>9.130000000000001E-3</v>
      </c>
      <c r="P64" s="11">
        <v>21337</v>
      </c>
      <c r="Q64" s="14">
        <v>174106</v>
      </c>
      <c r="R64" s="52">
        <v>0.56328</v>
      </c>
      <c r="S64" s="43">
        <v>2.7329999999999997E-2</v>
      </c>
      <c r="T64" s="43">
        <v>0.34617000000000003</v>
      </c>
      <c r="U64" s="29">
        <v>0.20615</v>
      </c>
      <c r="V64" s="14">
        <v>0</v>
      </c>
      <c r="W64" s="11">
        <v>0</v>
      </c>
      <c r="X64" s="60">
        <v>0.21781999999999999</v>
      </c>
      <c r="Y64" s="60">
        <v>0.21781999999999999</v>
      </c>
      <c r="Z64" s="16">
        <v>126838.62</v>
      </c>
      <c r="AA64" s="17">
        <f t="shared" si="0"/>
        <v>195443</v>
      </c>
      <c r="AB64" s="16">
        <v>0</v>
      </c>
      <c r="AC64" s="16">
        <v>15034.02</v>
      </c>
      <c r="AD64" s="16">
        <v>0</v>
      </c>
    </row>
    <row r="65" spans="1:30" ht="15.75" customHeight="1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4"/>
      <c r="N65" s="33"/>
      <c r="O65" s="35"/>
      <c r="P65" s="33"/>
      <c r="Q65" s="33"/>
      <c r="R65" s="36"/>
      <c r="S65" s="35"/>
      <c r="T65" s="33"/>
      <c r="U65" s="37"/>
      <c r="V65" s="33"/>
      <c r="W65" s="33"/>
      <c r="X65" s="33"/>
      <c r="Y65" s="33"/>
      <c r="Z65" s="38"/>
      <c r="AA65" s="39"/>
      <c r="AB65" s="33"/>
      <c r="AC65" s="33"/>
      <c r="AD65" s="33"/>
    </row>
    <row r="66" spans="1:30" ht="15.75" customHeight="1" x14ac:dyDescent="0.25">
      <c r="A66" s="32"/>
      <c r="B66" s="33"/>
      <c r="C66" s="33"/>
      <c r="D66" s="33"/>
      <c r="E66" s="40"/>
      <c r="F66" s="40"/>
      <c r="G66" s="41"/>
      <c r="H66" s="33"/>
      <c r="I66" s="33"/>
      <c r="J66" s="33"/>
      <c r="K66" s="33"/>
      <c r="L66" s="33"/>
      <c r="M66" s="34"/>
      <c r="N66" s="33"/>
      <c r="O66" s="35"/>
      <c r="P66" s="33"/>
      <c r="Q66" s="36"/>
      <c r="R66" s="36"/>
      <c r="S66" s="35"/>
      <c r="T66" s="35"/>
      <c r="U66" s="37"/>
      <c r="V66" s="36"/>
      <c r="W66" s="33"/>
      <c r="X66" s="33"/>
      <c r="Y66" s="33"/>
      <c r="Z66" s="38"/>
      <c r="AA66" s="39"/>
      <c r="AB66" s="38"/>
      <c r="AC66" s="33"/>
      <c r="AD66" s="33"/>
    </row>
    <row r="67" spans="1:30" ht="15.75" customHeight="1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3"/>
      <c r="O67" s="35"/>
      <c r="P67" s="33"/>
      <c r="Q67" s="33"/>
      <c r="R67" s="36"/>
      <c r="S67" s="35"/>
      <c r="T67" s="33"/>
      <c r="U67" s="37"/>
      <c r="V67" s="33"/>
      <c r="W67" s="33"/>
      <c r="X67" s="33"/>
      <c r="Y67" s="33"/>
      <c r="Z67" s="38"/>
      <c r="AA67" s="39"/>
      <c r="AB67" s="33"/>
      <c r="AC67" s="33"/>
      <c r="AD67" s="33"/>
    </row>
    <row r="68" spans="1:30" ht="15.75" customHeight="1" x14ac:dyDescent="0.25">
      <c r="A68" s="32"/>
      <c r="B68" s="33"/>
      <c r="C68" s="33"/>
      <c r="D68" s="33"/>
      <c r="E68" s="40"/>
      <c r="F68" s="40"/>
      <c r="G68" s="41"/>
      <c r="H68" s="33"/>
      <c r="I68" s="33"/>
      <c r="J68" s="33"/>
      <c r="K68" s="33"/>
      <c r="L68" s="33"/>
      <c r="M68" s="34"/>
      <c r="N68" s="33"/>
      <c r="O68" s="35"/>
      <c r="P68" s="33"/>
      <c r="Q68" s="36"/>
      <c r="R68" s="36"/>
      <c r="S68" s="35"/>
      <c r="T68" s="35"/>
      <c r="U68" s="37"/>
      <c r="V68" s="36"/>
      <c r="W68" s="33"/>
      <c r="X68" s="33"/>
      <c r="Y68" s="33"/>
      <c r="Z68" s="38"/>
      <c r="AA68" s="39"/>
      <c r="AB68" s="38"/>
      <c r="AC68" s="33"/>
      <c r="AD68" s="33"/>
    </row>
    <row r="69" spans="1:30" ht="15.75" customHeight="1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3"/>
      <c r="O69" s="35"/>
      <c r="P69" s="33"/>
      <c r="Q69" s="33"/>
      <c r="R69" s="36"/>
      <c r="S69" s="35"/>
      <c r="T69" s="33"/>
      <c r="U69" s="37"/>
      <c r="V69" s="33"/>
      <c r="W69" s="33"/>
      <c r="X69" s="33"/>
      <c r="Y69" s="33"/>
      <c r="Z69" s="38"/>
      <c r="AA69" s="39"/>
      <c r="AB69" s="33"/>
      <c r="AC69" s="33"/>
      <c r="AD69" s="33"/>
    </row>
    <row r="70" spans="1:30" ht="15.75" customHeight="1" x14ac:dyDescent="0.25">
      <c r="A70" s="32"/>
      <c r="B70" s="33"/>
      <c r="C70" s="33"/>
      <c r="D70" s="33"/>
      <c r="E70" s="40"/>
      <c r="F70" s="40"/>
      <c r="G70" s="41"/>
      <c r="H70" s="33"/>
      <c r="I70" s="33"/>
      <c r="J70" s="33"/>
      <c r="K70" s="33"/>
      <c r="L70" s="33"/>
      <c r="M70" s="34"/>
      <c r="N70" s="33"/>
      <c r="O70" s="35"/>
      <c r="P70" s="33"/>
      <c r="Q70" s="36"/>
      <c r="R70" s="36"/>
      <c r="S70" s="35"/>
      <c r="T70" s="35"/>
      <c r="U70" s="37"/>
      <c r="V70" s="36"/>
      <c r="W70" s="33"/>
      <c r="X70" s="33"/>
      <c r="Y70" s="33"/>
      <c r="Z70" s="38"/>
      <c r="AA70" s="39"/>
      <c r="AB70" s="38"/>
      <c r="AC70" s="33"/>
      <c r="AD70" s="33"/>
    </row>
    <row r="71" spans="1:30" ht="15.75" customHeight="1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4"/>
      <c r="N71" s="33"/>
      <c r="O71" s="35"/>
      <c r="P71" s="33"/>
      <c r="Q71" s="33"/>
      <c r="R71" s="36"/>
      <c r="S71" s="35"/>
      <c r="T71" s="33"/>
      <c r="U71" s="37"/>
      <c r="V71" s="33"/>
      <c r="W71" s="33"/>
      <c r="X71" s="33"/>
      <c r="Y71" s="33"/>
      <c r="Z71" s="38"/>
      <c r="AA71" s="39"/>
      <c r="AB71" s="33"/>
      <c r="AC71" s="33"/>
      <c r="AD71" s="33"/>
    </row>
    <row r="72" spans="1:30" ht="15.75" customHeight="1" x14ac:dyDescent="0.25">
      <c r="A72" s="32"/>
      <c r="B72" s="33"/>
      <c r="C72" s="33"/>
      <c r="D72" s="33"/>
      <c r="E72" s="40"/>
      <c r="F72" s="40"/>
      <c r="G72" s="41"/>
      <c r="H72" s="33"/>
      <c r="I72" s="33"/>
      <c r="J72" s="33"/>
      <c r="K72" s="33"/>
      <c r="L72" s="33"/>
      <c r="M72" s="34"/>
      <c r="N72" s="33"/>
      <c r="O72" s="35"/>
      <c r="P72" s="33"/>
      <c r="Q72" s="36"/>
      <c r="R72" s="36"/>
      <c r="S72" s="35"/>
      <c r="T72" s="35"/>
      <c r="U72" s="37"/>
      <c r="V72" s="36"/>
      <c r="W72" s="33"/>
      <c r="X72" s="33"/>
      <c r="Y72" s="33"/>
      <c r="Z72" s="38"/>
      <c r="AA72" s="39"/>
      <c r="AB72" s="38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5"/>
      <c r="U74" s="33"/>
      <c r="V74" s="36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5"/>
      <c r="U76" s="33"/>
      <c r="V76" s="36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5"/>
      <c r="U78" s="33"/>
      <c r="V78" s="36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5"/>
      <c r="U80" s="33"/>
      <c r="V80" s="36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/>
      <c r="N81" s="33"/>
      <c r="O81" s="35"/>
      <c r="P81" s="33"/>
      <c r="Q81" s="33"/>
      <c r="R81" s="36"/>
      <c r="S81" s="35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5"/>
      <c r="U82" s="42"/>
      <c r="V82" s="36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3"/>
      <c r="U83" s="42"/>
      <c r="V83" s="33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5"/>
      <c r="U84" s="42"/>
      <c r="V84" s="36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5"/>
      <c r="T85" s="33"/>
      <c r="U85" s="42"/>
      <c r="V85" s="33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33"/>
      <c r="I86" s="33"/>
      <c r="J86" s="33"/>
      <c r="K86" s="33"/>
      <c r="L86" s="33"/>
      <c r="M86" s="34"/>
      <c r="N86" s="33"/>
      <c r="O86" s="35"/>
      <c r="P86" s="33"/>
      <c r="Q86" s="42"/>
      <c r="R86" s="36"/>
      <c r="S86" s="33"/>
      <c r="T86" s="33"/>
      <c r="U86" s="42"/>
      <c r="V86" s="36"/>
      <c r="W86" s="33"/>
      <c r="X86" s="33"/>
      <c r="Y86" s="33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8" sqref="Z8"/>
    </sheetView>
  </sheetViews>
  <sheetFormatPr defaultColWidth="12.625" defaultRowHeight="15" customHeight="1" x14ac:dyDescent="0.2"/>
  <cols>
    <col min="1" max="1" width="10.5" customWidth="1"/>
    <col min="2" max="4" width="8" customWidth="1"/>
    <col min="5" max="5" width="8.875" customWidth="1"/>
    <col min="6" max="6" width="7.5" bestFit="1" customWidth="1"/>
    <col min="7" max="7" width="8" customWidth="1"/>
    <col min="8" max="10" width="23" customWidth="1"/>
    <col min="11" max="11" width="22.75" customWidth="1"/>
    <col min="12" max="12" width="17.5" customWidth="1"/>
    <col min="13" max="13" width="18.375" customWidth="1"/>
    <col min="14" max="14" width="14.25" customWidth="1"/>
    <col min="15" max="15" width="15.25" customWidth="1"/>
    <col min="16" max="16" width="14.125" customWidth="1"/>
    <col min="17" max="17" width="15.125" customWidth="1"/>
    <col min="18" max="18" width="15.5" customWidth="1"/>
    <col min="19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6" width="16.125" customWidth="1"/>
    <col min="27" max="27" width="12.625" customWidth="1"/>
    <col min="28" max="28" width="14.75" customWidth="1"/>
    <col min="29" max="30" width="15.875" customWidth="1"/>
  </cols>
  <sheetData>
    <row r="1" spans="1:30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9" t="s">
        <v>39</v>
      </c>
      <c r="Q1" s="9" t="s">
        <v>40</v>
      </c>
      <c r="R1" s="3" t="s">
        <v>41</v>
      </c>
      <c r="S1" s="3" t="s">
        <v>42</v>
      </c>
      <c r="T1" s="9" t="s">
        <v>43</v>
      </c>
      <c r="U1" s="9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 spans="1:30" x14ac:dyDescent="0.25">
      <c r="A2" s="10">
        <v>43984</v>
      </c>
      <c r="B2" s="11">
        <v>2020</v>
      </c>
      <c r="C2" s="11">
        <v>6</v>
      </c>
      <c r="D2" s="11">
        <v>29</v>
      </c>
      <c r="E2" s="31">
        <v>4.0460000000000001E-3</v>
      </c>
      <c r="F2" s="31">
        <v>2.2195999999999997E-2</v>
      </c>
      <c r="G2" s="64">
        <v>0.3</v>
      </c>
      <c r="H2" s="11" t="s">
        <v>54</v>
      </c>
      <c r="I2" s="11" t="s">
        <v>54</v>
      </c>
      <c r="J2" s="11" t="s">
        <v>54</v>
      </c>
      <c r="K2" s="11" t="s">
        <v>54</v>
      </c>
      <c r="L2" s="11" t="s">
        <v>54</v>
      </c>
      <c r="M2" s="12" t="s">
        <v>54</v>
      </c>
      <c r="N2" s="11" t="s">
        <v>54</v>
      </c>
      <c r="O2" s="13" t="s">
        <v>54</v>
      </c>
      <c r="P2" s="13" t="s">
        <v>54</v>
      </c>
      <c r="Q2" s="11">
        <v>1680</v>
      </c>
      <c r="R2" s="13" t="s">
        <v>54</v>
      </c>
      <c r="S2" s="13">
        <v>0.24822999999999998</v>
      </c>
      <c r="T2" s="13" t="s">
        <v>54</v>
      </c>
      <c r="U2" s="11">
        <v>0.26683999999999997</v>
      </c>
      <c r="V2" s="13" t="s">
        <v>54</v>
      </c>
      <c r="W2" s="13" t="s">
        <v>54</v>
      </c>
      <c r="X2" s="13" t="s">
        <v>54</v>
      </c>
      <c r="Y2" s="13" t="s">
        <v>54</v>
      </c>
      <c r="Z2" s="16">
        <v>988.87</v>
      </c>
      <c r="AA2" s="17">
        <f t="shared" ref="AA2:AA18" si="0">Q2</f>
        <v>1680</v>
      </c>
      <c r="AB2" s="16">
        <v>0</v>
      </c>
      <c r="AC2" s="16">
        <v>0</v>
      </c>
      <c r="AD2" s="16">
        <v>0</v>
      </c>
    </row>
    <row r="3" spans="1:30" x14ac:dyDescent="0.25">
      <c r="A3" s="18">
        <v>43955</v>
      </c>
      <c r="B3" s="19">
        <v>2020</v>
      </c>
      <c r="C3" s="19">
        <v>5</v>
      </c>
      <c r="D3" s="19">
        <v>32</v>
      </c>
      <c r="E3" s="30">
        <v>8.7600000000000004E-3</v>
      </c>
      <c r="F3" s="30">
        <v>4.0347999999999995E-2</v>
      </c>
      <c r="G3" s="65">
        <v>0.3</v>
      </c>
      <c r="H3" s="19" t="s">
        <v>54</v>
      </c>
      <c r="I3" s="19" t="s">
        <v>54</v>
      </c>
      <c r="J3" s="19" t="s">
        <v>54</v>
      </c>
      <c r="K3" s="19" t="s">
        <v>54</v>
      </c>
      <c r="L3" s="19" t="s">
        <v>54</v>
      </c>
      <c r="M3" s="20" t="s">
        <v>54</v>
      </c>
      <c r="N3" s="19" t="s">
        <v>54</v>
      </c>
      <c r="O3" s="21" t="s">
        <v>54</v>
      </c>
      <c r="P3" s="21" t="s">
        <v>54</v>
      </c>
      <c r="Q3" s="19">
        <v>1920</v>
      </c>
      <c r="R3" s="21" t="s">
        <v>54</v>
      </c>
      <c r="S3" s="21">
        <v>0.24822999999999998</v>
      </c>
      <c r="T3" s="19" t="s">
        <v>54</v>
      </c>
      <c r="U3" s="19">
        <v>0.26683999999999997</v>
      </c>
      <c r="V3" s="21" t="s">
        <v>54</v>
      </c>
      <c r="W3" s="21" t="s">
        <v>54</v>
      </c>
      <c r="X3" s="21" t="s">
        <v>54</v>
      </c>
      <c r="Y3" s="21" t="s">
        <v>54</v>
      </c>
      <c r="Z3" s="23">
        <v>0</v>
      </c>
      <c r="AA3" s="24">
        <f t="shared" si="0"/>
        <v>1920</v>
      </c>
      <c r="AB3" s="23">
        <v>0</v>
      </c>
      <c r="AC3" s="23">
        <v>0</v>
      </c>
      <c r="AD3" s="23">
        <v>0</v>
      </c>
    </row>
    <row r="4" spans="1:30" x14ac:dyDescent="0.25">
      <c r="A4" s="10">
        <v>43923</v>
      </c>
      <c r="B4" s="11">
        <v>2020</v>
      </c>
      <c r="C4" s="11">
        <v>4</v>
      </c>
      <c r="D4" s="11">
        <v>30</v>
      </c>
      <c r="E4" s="31">
        <v>1.286E-2</v>
      </c>
      <c r="F4" s="31">
        <v>5.9234999999999996E-2</v>
      </c>
      <c r="G4" s="64">
        <v>0.3</v>
      </c>
      <c r="H4" s="11" t="s">
        <v>54</v>
      </c>
      <c r="I4" s="11" t="s">
        <v>54</v>
      </c>
      <c r="J4" s="11" t="s">
        <v>54</v>
      </c>
      <c r="K4" s="11" t="s">
        <v>54</v>
      </c>
      <c r="L4" s="11" t="s">
        <v>54</v>
      </c>
      <c r="M4" s="12" t="s">
        <v>54</v>
      </c>
      <c r="N4" s="11" t="s">
        <v>54</v>
      </c>
      <c r="O4" s="13" t="s">
        <v>54</v>
      </c>
      <c r="P4" s="13" t="s">
        <v>54</v>
      </c>
      <c r="Q4" s="11">
        <v>2160</v>
      </c>
      <c r="R4" s="13" t="s">
        <v>54</v>
      </c>
      <c r="S4" s="13">
        <v>0.24822999999999998</v>
      </c>
      <c r="T4" s="13" t="s">
        <v>54</v>
      </c>
      <c r="U4" s="11">
        <v>0.26683999999999997</v>
      </c>
      <c r="V4" s="13" t="s">
        <v>54</v>
      </c>
      <c r="W4" s="13" t="s">
        <v>54</v>
      </c>
      <c r="X4" s="13" t="s">
        <v>54</v>
      </c>
      <c r="Y4" s="13" t="s">
        <v>54</v>
      </c>
      <c r="Z4" s="16">
        <v>0</v>
      </c>
      <c r="AA4" s="17">
        <f t="shared" si="0"/>
        <v>2160</v>
      </c>
      <c r="AB4" s="16">
        <v>0</v>
      </c>
      <c r="AC4" s="16">
        <v>0</v>
      </c>
      <c r="AD4" s="16">
        <v>0</v>
      </c>
    </row>
    <row r="5" spans="1:30" x14ac:dyDescent="0.25">
      <c r="A5" s="18">
        <v>43893</v>
      </c>
      <c r="B5" s="19">
        <v>2020</v>
      </c>
      <c r="C5" s="19">
        <v>3</v>
      </c>
      <c r="D5" s="19">
        <v>29</v>
      </c>
      <c r="E5" s="30">
        <v>8.3119999999999999E-3</v>
      </c>
      <c r="F5" s="30">
        <v>3.8282999999999998E-2</v>
      </c>
      <c r="G5" s="65">
        <v>0.3</v>
      </c>
      <c r="H5" s="19" t="s">
        <v>54</v>
      </c>
      <c r="I5" s="19" t="s">
        <v>54</v>
      </c>
      <c r="J5" s="19" t="s">
        <v>54</v>
      </c>
      <c r="K5" s="19" t="s">
        <v>54</v>
      </c>
      <c r="L5" s="19" t="s">
        <v>54</v>
      </c>
      <c r="M5" s="20" t="s">
        <v>54</v>
      </c>
      <c r="N5" s="19" t="s">
        <v>54</v>
      </c>
      <c r="O5" s="21" t="s">
        <v>54</v>
      </c>
      <c r="P5" s="21" t="s">
        <v>54</v>
      </c>
      <c r="Q5" s="19">
        <v>7200</v>
      </c>
      <c r="R5" s="21" t="s">
        <v>54</v>
      </c>
      <c r="S5" s="21">
        <v>0.24822999999999998</v>
      </c>
      <c r="T5" s="19" t="s">
        <v>54</v>
      </c>
      <c r="U5" s="19">
        <v>0.26683999999999997</v>
      </c>
      <c r="V5" s="21" t="s">
        <v>54</v>
      </c>
      <c r="W5" s="21" t="s">
        <v>54</v>
      </c>
      <c r="X5" s="21" t="s">
        <v>54</v>
      </c>
      <c r="Y5" s="21" t="s">
        <v>54</v>
      </c>
      <c r="Z5" s="23">
        <v>5365.26</v>
      </c>
      <c r="AA5" s="24">
        <f t="shared" si="0"/>
        <v>7200</v>
      </c>
      <c r="AB5" s="23">
        <v>0</v>
      </c>
      <c r="AC5" s="23">
        <v>0</v>
      </c>
      <c r="AD5" s="23">
        <v>0</v>
      </c>
    </row>
    <row r="6" spans="1:30" x14ac:dyDescent="0.25">
      <c r="A6" s="10">
        <v>43864</v>
      </c>
      <c r="B6" s="11">
        <v>2020</v>
      </c>
      <c r="C6" s="11">
        <v>2</v>
      </c>
      <c r="D6" s="11">
        <v>32</v>
      </c>
      <c r="E6" s="31">
        <v>1.0532E-2</v>
      </c>
      <c r="F6" s="31">
        <v>4.8509000000000004E-2</v>
      </c>
      <c r="G6" s="64">
        <v>0.3</v>
      </c>
      <c r="H6" s="11" t="s">
        <v>54</v>
      </c>
      <c r="I6" s="11" t="s">
        <v>54</v>
      </c>
      <c r="J6" s="11" t="s">
        <v>54</v>
      </c>
      <c r="K6" s="11" t="s">
        <v>54</v>
      </c>
      <c r="L6" s="11" t="s">
        <v>54</v>
      </c>
      <c r="M6" s="12" t="s">
        <v>54</v>
      </c>
      <c r="N6" s="11" t="s">
        <v>54</v>
      </c>
      <c r="O6" s="13" t="s">
        <v>54</v>
      </c>
      <c r="P6" s="13" t="s">
        <v>54</v>
      </c>
      <c r="Q6" s="11">
        <v>6480</v>
      </c>
      <c r="R6" s="13" t="s">
        <v>54</v>
      </c>
      <c r="S6" s="13">
        <v>0.24822999999999998</v>
      </c>
      <c r="T6" s="13" t="s">
        <v>54</v>
      </c>
      <c r="U6" s="11">
        <v>0.26683999999999997</v>
      </c>
      <c r="V6" s="13" t="s">
        <v>54</v>
      </c>
      <c r="W6" s="13" t="s">
        <v>54</v>
      </c>
      <c r="X6" s="13" t="s">
        <v>54</v>
      </c>
      <c r="Y6" s="13" t="s">
        <v>54</v>
      </c>
      <c r="Z6" s="16">
        <v>5040.1400000000003</v>
      </c>
      <c r="AA6" s="17">
        <f t="shared" si="0"/>
        <v>6480</v>
      </c>
      <c r="AB6" s="16">
        <v>123.04</v>
      </c>
      <c r="AC6" s="16">
        <v>0</v>
      </c>
      <c r="AD6" s="16">
        <v>0</v>
      </c>
    </row>
    <row r="7" spans="1:30" x14ac:dyDescent="0.25">
      <c r="A7" s="18">
        <v>43832</v>
      </c>
      <c r="B7" s="19">
        <v>2020</v>
      </c>
      <c r="C7" s="19">
        <v>1</v>
      </c>
      <c r="D7" s="19">
        <v>30</v>
      </c>
      <c r="E7" s="30">
        <v>1.0201E-2</v>
      </c>
      <c r="F7" s="30">
        <v>4.6898999999999996E-2</v>
      </c>
      <c r="G7" s="65">
        <v>0.3</v>
      </c>
      <c r="H7" s="19" t="s">
        <v>54</v>
      </c>
      <c r="I7" s="19" t="s">
        <v>54</v>
      </c>
      <c r="J7" s="19" t="s">
        <v>54</v>
      </c>
      <c r="K7" s="19" t="s">
        <v>54</v>
      </c>
      <c r="L7" s="19" t="s">
        <v>54</v>
      </c>
      <c r="M7" s="20" t="s">
        <v>54</v>
      </c>
      <c r="N7" s="19" t="s">
        <v>54</v>
      </c>
      <c r="O7" s="21" t="s">
        <v>54</v>
      </c>
      <c r="P7" s="21" t="s">
        <v>54</v>
      </c>
      <c r="Q7" s="19">
        <v>6480</v>
      </c>
      <c r="R7" s="21" t="s">
        <v>54</v>
      </c>
      <c r="S7" s="21">
        <v>0.24822999999999998</v>
      </c>
      <c r="T7" s="19" t="s">
        <v>54</v>
      </c>
      <c r="U7" s="19">
        <v>0.26683999999999997</v>
      </c>
      <c r="V7" s="21" t="s">
        <v>54</v>
      </c>
      <c r="W7" s="21" t="s">
        <v>54</v>
      </c>
      <c r="X7" s="21" t="s">
        <v>54</v>
      </c>
      <c r="Y7" s="21" t="s">
        <v>54</v>
      </c>
      <c r="Z7" s="23">
        <v>5038.93</v>
      </c>
      <c r="AA7" s="24">
        <f t="shared" si="0"/>
        <v>6480</v>
      </c>
      <c r="AB7" s="23">
        <v>135.36000000000001</v>
      </c>
      <c r="AC7" s="23">
        <v>0</v>
      </c>
      <c r="AD7" s="23">
        <v>0</v>
      </c>
    </row>
    <row r="8" spans="1:30" x14ac:dyDescent="0.25">
      <c r="A8" s="10">
        <v>43802</v>
      </c>
      <c r="B8" s="11">
        <v>2019</v>
      </c>
      <c r="C8" s="11">
        <v>12</v>
      </c>
      <c r="D8" s="11">
        <v>29</v>
      </c>
      <c r="E8" s="31">
        <v>5.4190000000000002E-3</v>
      </c>
      <c r="F8" s="31">
        <v>2.4965999999999999E-2</v>
      </c>
      <c r="G8" s="64">
        <v>0.3</v>
      </c>
      <c r="H8" s="11" t="s">
        <v>54</v>
      </c>
      <c r="I8" s="11" t="s">
        <v>54</v>
      </c>
      <c r="J8" s="11" t="s">
        <v>54</v>
      </c>
      <c r="K8" s="11" t="s">
        <v>54</v>
      </c>
      <c r="L8" s="11" t="s">
        <v>54</v>
      </c>
      <c r="M8" s="12" t="s">
        <v>54</v>
      </c>
      <c r="N8" s="11" t="s">
        <v>54</v>
      </c>
      <c r="O8" s="13" t="s">
        <v>54</v>
      </c>
      <c r="P8" s="13" t="s">
        <v>54</v>
      </c>
      <c r="Q8" s="11">
        <v>72480</v>
      </c>
      <c r="R8" s="13" t="s">
        <v>54</v>
      </c>
      <c r="S8" s="13">
        <v>0.24822999999999998</v>
      </c>
      <c r="T8" s="13" t="s">
        <v>54</v>
      </c>
      <c r="U8" s="11">
        <v>0.26683999999999997</v>
      </c>
      <c r="V8" s="13" t="s">
        <v>54</v>
      </c>
      <c r="W8" s="13" t="s">
        <v>54</v>
      </c>
      <c r="X8" s="13" t="s">
        <v>54</v>
      </c>
      <c r="Y8" s="13" t="s">
        <v>54</v>
      </c>
      <c r="Z8" s="16">
        <v>58407.99</v>
      </c>
      <c r="AA8" s="17">
        <f t="shared" si="0"/>
        <v>72480</v>
      </c>
      <c r="AB8" s="16">
        <v>150.36000000000001</v>
      </c>
      <c r="AC8" s="16">
        <v>4045.76</v>
      </c>
      <c r="AD8" s="16">
        <v>0</v>
      </c>
    </row>
    <row r="9" spans="1:30" x14ac:dyDescent="0.25">
      <c r="A9" s="18">
        <v>43773</v>
      </c>
      <c r="B9" s="19">
        <v>2019</v>
      </c>
      <c r="C9" s="19">
        <v>11</v>
      </c>
      <c r="D9" s="19">
        <v>32</v>
      </c>
      <c r="E9" s="30">
        <v>4.091E-3</v>
      </c>
      <c r="F9" s="30">
        <v>1.9125E-2</v>
      </c>
      <c r="G9" s="65">
        <v>0.3</v>
      </c>
      <c r="H9" s="19" t="s">
        <v>54</v>
      </c>
      <c r="I9" s="19" t="s">
        <v>54</v>
      </c>
      <c r="J9" s="19" t="s">
        <v>54</v>
      </c>
      <c r="K9" s="19" t="s">
        <v>54</v>
      </c>
      <c r="L9" s="19" t="s">
        <v>54</v>
      </c>
      <c r="M9" s="20" t="s">
        <v>54</v>
      </c>
      <c r="N9" s="19" t="s">
        <v>54</v>
      </c>
      <c r="O9" s="21" t="s">
        <v>54</v>
      </c>
      <c r="P9" s="21" t="s">
        <v>54</v>
      </c>
      <c r="Q9" s="19">
        <v>100</v>
      </c>
      <c r="R9" s="21" t="s">
        <v>54</v>
      </c>
      <c r="S9" s="21">
        <v>0.24822999999999998</v>
      </c>
      <c r="T9" s="19" t="s">
        <v>54</v>
      </c>
      <c r="U9" s="19">
        <v>0.26683999999999997</v>
      </c>
      <c r="V9" s="21" t="s">
        <v>54</v>
      </c>
      <c r="W9" s="21" t="s">
        <v>54</v>
      </c>
      <c r="X9" s="21" t="s">
        <v>54</v>
      </c>
      <c r="Y9" s="21" t="s">
        <v>54</v>
      </c>
      <c r="Z9" s="23">
        <v>104.74</v>
      </c>
      <c r="AA9" s="24">
        <f t="shared" si="0"/>
        <v>100</v>
      </c>
      <c r="AB9" s="23">
        <v>1.94</v>
      </c>
      <c r="AC9" s="23">
        <v>0.76</v>
      </c>
      <c r="AD9" s="23">
        <v>0</v>
      </c>
    </row>
    <row r="10" spans="1:30" x14ac:dyDescent="0.25">
      <c r="A10" s="10">
        <v>43741</v>
      </c>
      <c r="B10" s="11">
        <v>2019</v>
      </c>
      <c r="C10" s="11">
        <v>10</v>
      </c>
      <c r="D10" s="11">
        <v>30</v>
      </c>
      <c r="E10" s="31">
        <v>8.5440000000000012E-3</v>
      </c>
      <c r="F10" s="31">
        <v>3.9347E-2</v>
      </c>
      <c r="G10" s="64">
        <v>0.3</v>
      </c>
      <c r="H10" s="11" t="s">
        <v>54</v>
      </c>
      <c r="I10" s="11" t="s">
        <v>54</v>
      </c>
      <c r="J10" s="11" t="s">
        <v>54</v>
      </c>
      <c r="K10" s="11" t="s">
        <v>54</v>
      </c>
      <c r="L10" s="11" t="s">
        <v>54</v>
      </c>
      <c r="M10" s="12" t="s">
        <v>54</v>
      </c>
      <c r="N10" s="11" t="s">
        <v>54</v>
      </c>
      <c r="O10" s="13" t="s">
        <v>54</v>
      </c>
      <c r="P10" s="13" t="s">
        <v>54</v>
      </c>
      <c r="Q10" s="11">
        <v>100</v>
      </c>
      <c r="R10" s="13" t="s">
        <v>54</v>
      </c>
      <c r="S10" s="43">
        <v>0.23106000000000002</v>
      </c>
      <c r="T10" s="13" t="s">
        <v>54</v>
      </c>
      <c r="U10" s="29">
        <v>0.31654000000000004</v>
      </c>
      <c r="V10" s="13" t="s">
        <v>54</v>
      </c>
      <c r="W10" s="13" t="s">
        <v>54</v>
      </c>
      <c r="X10" s="13" t="s">
        <v>54</v>
      </c>
      <c r="Y10" s="13" t="s">
        <v>54</v>
      </c>
      <c r="Z10" s="16">
        <v>108.1</v>
      </c>
      <c r="AA10" s="17">
        <f t="shared" si="0"/>
        <v>100</v>
      </c>
      <c r="AB10" s="16">
        <v>0.23</v>
      </c>
      <c r="AC10" s="16">
        <v>5.53</v>
      </c>
      <c r="AD10" s="16">
        <v>0</v>
      </c>
    </row>
    <row r="11" spans="1:30" x14ac:dyDescent="0.25">
      <c r="A11" s="18">
        <v>43711</v>
      </c>
      <c r="B11" s="19">
        <v>2019</v>
      </c>
      <c r="C11" s="19">
        <v>9</v>
      </c>
      <c r="D11" s="19">
        <v>32</v>
      </c>
      <c r="E11" s="30">
        <v>5.6559999999999996E-3</v>
      </c>
      <c r="F11" s="30">
        <v>2.6200999999999999E-2</v>
      </c>
      <c r="G11" s="65">
        <v>0.3</v>
      </c>
      <c r="H11" s="19" t="s">
        <v>54</v>
      </c>
      <c r="I11" s="19" t="s">
        <v>54</v>
      </c>
      <c r="J11" s="19" t="s">
        <v>54</v>
      </c>
      <c r="K11" s="19" t="s">
        <v>54</v>
      </c>
      <c r="L11" s="19" t="s">
        <v>54</v>
      </c>
      <c r="M11" s="20" t="s">
        <v>54</v>
      </c>
      <c r="N11" s="19" t="s">
        <v>54</v>
      </c>
      <c r="O11" s="21" t="s">
        <v>54</v>
      </c>
      <c r="P11" s="21" t="s">
        <v>54</v>
      </c>
      <c r="Q11" s="19">
        <v>100</v>
      </c>
      <c r="R11" s="21" t="s">
        <v>54</v>
      </c>
      <c r="S11" s="44">
        <v>0.23106000000000002</v>
      </c>
      <c r="T11" s="19" t="s">
        <v>54</v>
      </c>
      <c r="U11" s="28">
        <v>0.31654000000000004</v>
      </c>
      <c r="V11" s="21" t="s">
        <v>54</v>
      </c>
      <c r="W11" s="21" t="s">
        <v>54</v>
      </c>
      <c r="X11" s="21" t="s">
        <v>54</v>
      </c>
      <c r="Y11" s="21" t="s">
        <v>54</v>
      </c>
      <c r="Z11" s="23">
        <v>108.82</v>
      </c>
      <c r="AA11" s="24">
        <f t="shared" si="0"/>
        <v>100</v>
      </c>
      <c r="AB11" s="23">
        <v>0</v>
      </c>
      <c r="AC11" s="23">
        <v>5.98</v>
      </c>
      <c r="AD11" s="23">
        <v>0</v>
      </c>
    </row>
    <row r="12" spans="1:30" x14ac:dyDescent="0.25">
      <c r="A12" s="10">
        <v>43679</v>
      </c>
      <c r="B12" s="11">
        <v>2019</v>
      </c>
      <c r="C12" s="11">
        <v>8</v>
      </c>
      <c r="D12" s="11">
        <v>30</v>
      </c>
      <c r="E12" s="31">
        <v>5.2969999999999996E-3</v>
      </c>
      <c r="F12" s="31">
        <v>2.5054E-2</v>
      </c>
      <c r="G12" s="64">
        <v>0.3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M12" s="12" t="s">
        <v>54</v>
      </c>
      <c r="N12" s="11" t="s">
        <v>54</v>
      </c>
      <c r="O12" s="13" t="s">
        <v>54</v>
      </c>
      <c r="P12" s="13" t="s">
        <v>54</v>
      </c>
      <c r="Q12" s="11">
        <v>100</v>
      </c>
      <c r="R12" s="13" t="s">
        <v>54</v>
      </c>
      <c r="S12" s="43">
        <v>0.23106000000000002</v>
      </c>
      <c r="T12" s="13" t="s">
        <v>54</v>
      </c>
      <c r="U12" s="29">
        <v>0.31654000000000004</v>
      </c>
      <c r="V12" s="13" t="s">
        <v>54</v>
      </c>
      <c r="W12" s="13" t="s">
        <v>54</v>
      </c>
      <c r="X12" s="13" t="s">
        <v>54</v>
      </c>
      <c r="Y12" s="13" t="s">
        <v>54</v>
      </c>
      <c r="Z12" s="16">
        <v>105.33</v>
      </c>
      <c r="AA12" s="17">
        <f t="shared" si="0"/>
        <v>100</v>
      </c>
      <c r="AB12" s="16">
        <v>2.09</v>
      </c>
      <c r="AC12" s="16">
        <v>0.38</v>
      </c>
      <c r="AD12" s="16">
        <v>0</v>
      </c>
    </row>
    <row r="13" spans="1:30" x14ac:dyDescent="0.25">
      <c r="A13" s="18">
        <v>43649</v>
      </c>
      <c r="B13" s="19">
        <v>2019</v>
      </c>
      <c r="C13" s="19">
        <v>7</v>
      </c>
      <c r="D13" s="19">
        <v>30</v>
      </c>
      <c r="E13" s="30">
        <v>6.319E-3</v>
      </c>
      <c r="F13" s="30">
        <v>3.0910000000000003E-2</v>
      </c>
      <c r="G13" s="65">
        <v>0.3</v>
      </c>
      <c r="H13" s="19" t="s">
        <v>54</v>
      </c>
      <c r="I13" s="19" t="s">
        <v>54</v>
      </c>
      <c r="J13" s="19" t="s">
        <v>54</v>
      </c>
      <c r="K13" s="19" t="s">
        <v>54</v>
      </c>
      <c r="L13" s="19" t="s">
        <v>54</v>
      </c>
      <c r="M13" s="20" t="s">
        <v>54</v>
      </c>
      <c r="N13" s="19" t="s">
        <v>54</v>
      </c>
      <c r="O13" s="21" t="s">
        <v>54</v>
      </c>
      <c r="P13" s="21" t="s">
        <v>54</v>
      </c>
      <c r="Q13" s="19">
        <v>100</v>
      </c>
      <c r="R13" s="21" t="s">
        <v>54</v>
      </c>
      <c r="S13" s="44">
        <v>0.23106000000000002</v>
      </c>
      <c r="T13" s="19" t="s">
        <v>54</v>
      </c>
      <c r="U13" s="28">
        <v>0.31654000000000004</v>
      </c>
      <c r="V13" s="21" t="s">
        <v>54</v>
      </c>
      <c r="W13" s="21" t="s">
        <v>54</v>
      </c>
      <c r="X13" s="21" t="s">
        <v>54</v>
      </c>
      <c r="Y13" s="21" t="s">
        <v>54</v>
      </c>
      <c r="Z13" s="23">
        <v>101.62</v>
      </c>
      <c r="AA13" s="24">
        <f t="shared" si="0"/>
        <v>100</v>
      </c>
      <c r="AB13" s="23">
        <v>0.21</v>
      </c>
      <c r="AC13" s="23">
        <v>0</v>
      </c>
      <c r="AD13" s="23">
        <v>0</v>
      </c>
    </row>
    <row r="14" spans="1:30" x14ac:dyDescent="0.25">
      <c r="A14" s="10">
        <v>43619</v>
      </c>
      <c r="B14" s="11">
        <v>2019</v>
      </c>
      <c r="C14" s="11">
        <v>6</v>
      </c>
      <c r="D14" s="11">
        <v>31</v>
      </c>
      <c r="E14" s="31">
        <v>5.9709999999999997E-3</v>
      </c>
      <c r="F14" s="31">
        <v>3.1186999999999999E-2</v>
      </c>
      <c r="G14" s="64">
        <v>0.3</v>
      </c>
      <c r="H14" s="11" t="s">
        <v>54</v>
      </c>
      <c r="I14" s="11" t="s">
        <v>54</v>
      </c>
      <c r="J14" s="11" t="s">
        <v>54</v>
      </c>
      <c r="K14" s="11" t="s">
        <v>54</v>
      </c>
      <c r="L14" s="11" t="s">
        <v>54</v>
      </c>
      <c r="M14" s="12" t="s">
        <v>54</v>
      </c>
      <c r="N14" s="11" t="s">
        <v>54</v>
      </c>
      <c r="O14" s="13" t="s">
        <v>54</v>
      </c>
      <c r="P14" s="13" t="s">
        <v>54</v>
      </c>
      <c r="Q14" s="11">
        <v>100</v>
      </c>
      <c r="R14" s="13" t="s">
        <v>54</v>
      </c>
      <c r="S14" s="43">
        <v>0.23106000000000002</v>
      </c>
      <c r="T14" s="13" t="s">
        <v>54</v>
      </c>
      <c r="U14" s="29">
        <v>0.31654000000000004</v>
      </c>
      <c r="V14" s="13" t="s">
        <v>54</v>
      </c>
      <c r="W14" s="13" t="s">
        <v>54</v>
      </c>
      <c r="X14" s="13" t="s">
        <v>54</v>
      </c>
      <c r="Y14" s="13" t="s">
        <v>54</v>
      </c>
      <c r="Z14" s="16">
        <v>100.74</v>
      </c>
      <c r="AA14" s="17">
        <f t="shared" si="0"/>
        <v>100</v>
      </c>
      <c r="AB14" s="16">
        <v>1.41</v>
      </c>
      <c r="AC14" s="16">
        <v>0</v>
      </c>
      <c r="AD14" s="16">
        <v>0</v>
      </c>
    </row>
    <row r="15" spans="1:30" x14ac:dyDescent="0.25">
      <c r="A15" s="18">
        <v>43588</v>
      </c>
      <c r="B15" s="19">
        <v>2019</v>
      </c>
      <c r="C15" s="19">
        <v>5</v>
      </c>
      <c r="D15" s="19">
        <v>30</v>
      </c>
      <c r="E15" s="30">
        <v>7.3880000000000005E-3</v>
      </c>
      <c r="F15" s="30">
        <v>3.456E-2</v>
      </c>
      <c r="G15" s="65">
        <v>0.3</v>
      </c>
      <c r="H15" s="19" t="s">
        <v>54</v>
      </c>
      <c r="I15" s="19" t="s">
        <v>54</v>
      </c>
      <c r="J15" s="19" t="s">
        <v>54</v>
      </c>
      <c r="K15" s="19" t="s">
        <v>54</v>
      </c>
      <c r="L15" s="19" t="s">
        <v>54</v>
      </c>
      <c r="M15" s="20" t="s">
        <v>54</v>
      </c>
      <c r="N15" s="19" t="s">
        <v>54</v>
      </c>
      <c r="O15" s="21" t="s">
        <v>54</v>
      </c>
      <c r="P15" s="21" t="s">
        <v>54</v>
      </c>
      <c r="Q15" s="19">
        <v>100</v>
      </c>
      <c r="R15" s="21" t="s">
        <v>54</v>
      </c>
      <c r="S15" s="44">
        <v>0.23106000000000002</v>
      </c>
      <c r="T15" s="19" t="s">
        <v>54</v>
      </c>
      <c r="U15" s="28">
        <v>0.31654000000000004</v>
      </c>
      <c r="V15" s="21" t="s">
        <v>54</v>
      </c>
      <c r="W15" s="21" t="s">
        <v>54</v>
      </c>
      <c r="X15" s="21" t="s">
        <v>54</v>
      </c>
      <c r="Y15" s="21" t="s">
        <v>54</v>
      </c>
      <c r="Z15" s="23">
        <v>102.09</v>
      </c>
      <c r="AA15" s="24">
        <f t="shared" si="0"/>
        <v>100</v>
      </c>
      <c r="AB15" s="23">
        <v>0.13</v>
      </c>
      <c r="AC15" s="23">
        <v>0</v>
      </c>
      <c r="AD15" s="23">
        <v>0</v>
      </c>
    </row>
    <row r="16" spans="1:30" x14ac:dyDescent="0.25">
      <c r="A16" s="10">
        <v>43558</v>
      </c>
      <c r="B16" s="11">
        <v>2019</v>
      </c>
      <c r="C16" s="11">
        <v>4</v>
      </c>
      <c r="D16" s="11">
        <v>28</v>
      </c>
      <c r="E16" s="31">
        <v>9.9829999999999988E-3</v>
      </c>
      <c r="F16" s="31">
        <v>4.4378000000000001E-2</v>
      </c>
      <c r="G16" s="64">
        <v>0.3</v>
      </c>
      <c r="H16" s="11" t="s">
        <v>54</v>
      </c>
      <c r="I16" s="11" t="s">
        <v>54</v>
      </c>
      <c r="J16" s="11" t="s">
        <v>54</v>
      </c>
      <c r="K16" s="11" t="s">
        <v>54</v>
      </c>
      <c r="L16" s="11" t="s">
        <v>54</v>
      </c>
      <c r="M16" s="12" t="s">
        <v>54</v>
      </c>
      <c r="N16" s="11" t="s">
        <v>54</v>
      </c>
      <c r="O16" s="13" t="s">
        <v>54</v>
      </c>
      <c r="P16" s="13" t="s">
        <v>54</v>
      </c>
      <c r="Q16" s="11">
        <v>100</v>
      </c>
      <c r="R16" s="13" t="s">
        <v>54</v>
      </c>
      <c r="S16" s="43">
        <v>0.23106000000000002</v>
      </c>
      <c r="T16" s="13" t="s">
        <v>54</v>
      </c>
      <c r="U16" s="29">
        <v>0.31654000000000004</v>
      </c>
      <c r="V16" s="13" t="s">
        <v>54</v>
      </c>
      <c r="W16" s="13" t="s">
        <v>54</v>
      </c>
      <c r="X16" s="13" t="s">
        <v>54</v>
      </c>
      <c r="Y16" s="13" t="s">
        <v>54</v>
      </c>
      <c r="Z16" s="16">
        <v>101.5</v>
      </c>
      <c r="AA16" s="17">
        <f t="shared" si="0"/>
        <v>100</v>
      </c>
      <c r="AB16" s="16">
        <v>0</v>
      </c>
      <c r="AC16" s="16">
        <v>0</v>
      </c>
      <c r="AD16" s="16">
        <v>0</v>
      </c>
    </row>
    <row r="17" spans="1:30" x14ac:dyDescent="0.25">
      <c r="A17" s="18">
        <v>43530</v>
      </c>
      <c r="B17" s="19">
        <v>2019</v>
      </c>
      <c r="C17" s="19">
        <v>3</v>
      </c>
      <c r="D17" s="19">
        <v>30</v>
      </c>
      <c r="E17" s="30">
        <v>1.1899E-2</v>
      </c>
      <c r="F17" s="30">
        <v>5.3003999999999996E-2</v>
      </c>
      <c r="G17" s="65">
        <v>0.3</v>
      </c>
      <c r="H17" s="19" t="s">
        <v>54</v>
      </c>
      <c r="I17" s="19" t="s">
        <v>54</v>
      </c>
      <c r="J17" s="19" t="s">
        <v>54</v>
      </c>
      <c r="K17" s="19" t="s">
        <v>54</v>
      </c>
      <c r="L17" s="19" t="s">
        <v>54</v>
      </c>
      <c r="M17" s="20" t="s">
        <v>54</v>
      </c>
      <c r="N17" s="19" t="s">
        <v>54</v>
      </c>
      <c r="O17" s="21" t="s">
        <v>54</v>
      </c>
      <c r="P17" s="21" t="s">
        <v>54</v>
      </c>
      <c r="Q17" s="19">
        <v>100</v>
      </c>
      <c r="R17" s="21" t="s">
        <v>54</v>
      </c>
      <c r="S17" s="44">
        <v>0.23106000000000002</v>
      </c>
      <c r="T17" s="19" t="s">
        <v>54</v>
      </c>
      <c r="U17" s="28">
        <v>0.31654000000000004</v>
      </c>
      <c r="V17" s="21" t="s">
        <v>54</v>
      </c>
      <c r="W17" s="21" t="s">
        <v>54</v>
      </c>
      <c r="X17" s="21" t="s">
        <v>54</v>
      </c>
      <c r="Y17" s="21" t="s">
        <v>54</v>
      </c>
      <c r="Z17" s="23">
        <v>102.81</v>
      </c>
      <c r="AA17" s="24">
        <f t="shared" si="0"/>
        <v>100</v>
      </c>
      <c r="AB17" s="23">
        <v>0</v>
      </c>
      <c r="AC17" s="23">
        <v>0</v>
      </c>
      <c r="AD17" s="23">
        <v>0</v>
      </c>
    </row>
    <row r="18" spans="1:30" x14ac:dyDescent="0.25">
      <c r="A18" s="10">
        <v>43500</v>
      </c>
      <c r="B18" s="11">
        <v>2019</v>
      </c>
      <c r="C18" s="11">
        <v>2</v>
      </c>
      <c r="D18" s="11">
        <v>32</v>
      </c>
      <c r="E18" s="31">
        <v>1.1503000000000001E-2</v>
      </c>
      <c r="F18" s="31">
        <v>5.1025999999999995E-2</v>
      </c>
      <c r="G18" s="64">
        <v>0.3</v>
      </c>
      <c r="H18" s="11" t="s">
        <v>54</v>
      </c>
      <c r="I18" s="11" t="s">
        <v>54</v>
      </c>
      <c r="J18" s="11" t="s">
        <v>54</v>
      </c>
      <c r="K18" s="11" t="s">
        <v>54</v>
      </c>
      <c r="L18" s="11" t="s">
        <v>54</v>
      </c>
      <c r="M18" s="12" t="s">
        <v>54</v>
      </c>
      <c r="N18" s="11" t="s">
        <v>54</v>
      </c>
      <c r="O18" s="13" t="s">
        <v>54</v>
      </c>
      <c r="P18" s="13" t="s">
        <v>54</v>
      </c>
      <c r="Q18" s="11">
        <v>100</v>
      </c>
      <c r="R18" s="13" t="s">
        <v>54</v>
      </c>
      <c r="S18" s="43">
        <v>0.23106000000000002</v>
      </c>
      <c r="T18" s="13" t="s">
        <v>54</v>
      </c>
      <c r="U18" s="29">
        <v>0.31654000000000004</v>
      </c>
      <c r="V18" s="13" t="s">
        <v>54</v>
      </c>
      <c r="W18" s="13" t="s">
        <v>54</v>
      </c>
      <c r="X18" s="13" t="s">
        <v>54</v>
      </c>
      <c r="Y18" s="13" t="s">
        <v>54</v>
      </c>
      <c r="Z18" s="16">
        <v>102.5</v>
      </c>
      <c r="AA18" s="17">
        <f t="shared" si="0"/>
        <v>100</v>
      </c>
      <c r="AB18" s="16">
        <v>0</v>
      </c>
      <c r="AC18" s="16">
        <v>0</v>
      </c>
      <c r="AD18" s="16">
        <v>0</v>
      </c>
    </row>
    <row r="19" spans="1:30" x14ac:dyDescent="0.25">
      <c r="A19" s="32"/>
      <c r="B19" s="33"/>
      <c r="C19" s="33"/>
      <c r="D19" s="33"/>
      <c r="E19" s="55"/>
      <c r="F19" s="55"/>
      <c r="G19" s="66"/>
      <c r="H19" s="33"/>
      <c r="I19" s="33"/>
      <c r="J19" s="33"/>
      <c r="K19" s="33"/>
      <c r="L19" s="33"/>
      <c r="M19" s="34"/>
      <c r="N19" s="33"/>
      <c r="O19" s="35"/>
      <c r="P19" s="33"/>
      <c r="Q19" s="36"/>
      <c r="R19" s="36"/>
      <c r="S19" s="45"/>
      <c r="T19" s="35"/>
      <c r="U19" s="46"/>
      <c r="V19" s="36"/>
      <c r="W19" s="33"/>
      <c r="X19" s="33"/>
      <c r="Y19" s="33"/>
      <c r="Z19" s="38"/>
      <c r="AA19" s="39"/>
      <c r="AB19" s="38"/>
      <c r="AC19" s="38"/>
      <c r="AD19" s="38"/>
    </row>
    <row r="20" spans="1:30" x14ac:dyDescent="0.25">
      <c r="A20" s="32"/>
      <c r="B20" s="33"/>
      <c r="C20" s="33"/>
      <c r="D20" s="33"/>
      <c r="E20" s="55"/>
      <c r="F20" s="55"/>
      <c r="G20" s="66"/>
      <c r="H20" s="33"/>
      <c r="I20" s="33"/>
      <c r="J20" s="33"/>
      <c r="K20" s="33"/>
      <c r="L20" s="33"/>
      <c r="M20" s="34"/>
      <c r="N20" s="33"/>
      <c r="O20" s="35"/>
      <c r="P20" s="33"/>
      <c r="Q20" s="33"/>
      <c r="R20" s="36"/>
      <c r="S20" s="45"/>
      <c r="T20" s="33"/>
      <c r="U20" s="46"/>
      <c r="V20" s="33"/>
      <c r="W20" s="33"/>
      <c r="X20" s="33"/>
      <c r="Y20" s="33"/>
      <c r="Z20" s="38"/>
      <c r="AA20" s="39"/>
      <c r="AB20" s="38"/>
      <c r="AC20" s="38"/>
      <c r="AD20" s="38"/>
    </row>
    <row r="21" spans="1:30" ht="15.75" customHeight="1" x14ac:dyDescent="0.25">
      <c r="A21" s="32"/>
      <c r="B21" s="33"/>
      <c r="C21" s="33"/>
      <c r="D21" s="33"/>
      <c r="E21" s="55"/>
      <c r="F21" s="55"/>
      <c r="G21" s="66"/>
      <c r="H21" s="33"/>
      <c r="I21" s="33"/>
      <c r="J21" s="33"/>
      <c r="K21" s="33"/>
      <c r="L21" s="33"/>
      <c r="M21" s="34"/>
      <c r="N21" s="33"/>
      <c r="O21" s="35"/>
      <c r="P21" s="33"/>
      <c r="Q21" s="36"/>
      <c r="R21" s="36"/>
      <c r="S21" s="45"/>
      <c r="T21" s="35"/>
      <c r="U21" s="46"/>
      <c r="V21" s="36"/>
      <c r="W21" s="33"/>
      <c r="X21" s="33"/>
      <c r="Y21" s="33"/>
      <c r="Z21" s="38"/>
      <c r="AA21" s="39"/>
      <c r="AB21" s="38"/>
      <c r="AC21" s="38"/>
      <c r="AD21" s="38"/>
    </row>
    <row r="22" spans="1:30" ht="15.75" customHeight="1" x14ac:dyDescent="0.25">
      <c r="A22" s="32"/>
      <c r="B22" s="33"/>
      <c r="C22" s="33"/>
      <c r="D22" s="33"/>
      <c r="E22" s="55"/>
      <c r="F22" s="55"/>
      <c r="G22" s="66"/>
      <c r="H22" s="33"/>
      <c r="I22" s="33"/>
      <c r="J22" s="33"/>
      <c r="K22" s="33"/>
      <c r="L22" s="33"/>
      <c r="M22" s="34"/>
      <c r="N22" s="33"/>
      <c r="O22" s="35"/>
      <c r="P22" s="33"/>
      <c r="Q22" s="33"/>
      <c r="R22" s="36"/>
      <c r="S22" s="45"/>
      <c r="T22" s="33"/>
      <c r="U22" s="46"/>
      <c r="V22" s="33"/>
      <c r="W22" s="33"/>
      <c r="X22" s="33"/>
      <c r="Y22" s="33"/>
      <c r="Z22" s="38"/>
      <c r="AA22" s="39"/>
      <c r="AB22" s="38"/>
      <c r="AC22" s="38"/>
      <c r="AD22" s="38"/>
    </row>
    <row r="23" spans="1:30" ht="15.75" customHeight="1" x14ac:dyDescent="0.25">
      <c r="A23" s="32"/>
      <c r="B23" s="33"/>
      <c r="C23" s="33"/>
      <c r="D23" s="33"/>
      <c r="E23" s="55"/>
      <c r="F23" s="55"/>
      <c r="G23" s="66"/>
      <c r="H23" s="33"/>
      <c r="I23" s="33"/>
      <c r="J23" s="33"/>
      <c r="K23" s="33"/>
      <c r="L23" s="33"/>
      <c r="M23" s="34"/>
      <c r="N23" s="33"/>
      <c r="O23" s="35"/>
      <c r="P23" s="33"/>
      <c r="Q23" s="36"/>
      <c r="R23" s="36"/>
      <c r="S23" s="45"/>
      <c r="T23" s="35"/>
      <c r="U23" s="46"/>
      <c r="V23" s="36"/>
      <c r="W23" s="33"/>
      <c r="X23" s="33"/>
      <c r="Y23" s="33"/>
      <c r="Z23" s="38"/>
      <c r="AA23" s="39"/>
      <c r="AB23" s="38"/>
      <c r="AC23" s="38"/>
      <c r="AD23" s="38"/>
    </row>
    <row r="24" spans="1:30" ht="15.75" customHeight="1" x14ac:dyDescent="0.25">
      <c r="A24" s="32"/>
      <c r="B24" s="33"/>
      <c r="C24" s="33"/>
      <c r="D24" s="33"/>
      <c r="E24" s="55"/>
      <c r="F24" s="55"/>
      <c r="G24" s="66"/>
      <c r="H24" s="33"/>
      <c r="I24" s="33"/>
      <c r="J24" s="33"/>
      <c r="K24" s="33"/>
      <c r="L24" s="33"/>
      <c r="M24" s="34"/>
      <c r="N24" s="33"/>
      <c r="O24" s="35"/>
      <c r="P24" s="33"/>
      <c r="Q24" s="33"/>
      <c r="R24" s="36"/>
      <c r="S24" s="45"/>
      <c r="T24" s="33"/>
      <c r="U24" s="46"/>
      <c r="V24" s="33"/>
      <c r="W24" s="33"/>
      <c r="X24" s="33"/>
      <c r="Y24" s="33"/>
      <c r="Z24" s="38"/>
      <c r="AA24" s="39"/>
      <c r="AB24" s="38"/>
      <c r="AC24" s="38"/>
      <c r="AD24" s="38"/>
    </row>
    <row r="25" spans="1:30" ht="15.75" customHeight="1" x14ac:dyDescent="0.25">
      <c r="A25" s="32"/>
      <c r="B25" s="33"/>
      <c r="C25" s="33"/>
      <c r="D25" s="33"/>
      <c r="E25" s="55"/>
      <c r="F25" s="55"/>
      <c r="G25" s="66"/>
      <c r="H25" s="33"/>
      <c r="I25" s="33"/>
      <c r="J25" s="33"/>
      <c r="K25" s="33"/>
      <c r="L25" s="33"/>
      <c r="M25" s="34"/>
      <c r="N25" s="33"/>
      <c r="O25" s="35"/>
      <c r="P25" s="33"/>
      <c r="Q25" s="36"/>
      <c r="R25" s="36"/>
      <c r="S25" s="45"/>
      <c r="T25" s="35"/>
      <c r="U25" s="46"/>
      <c r="V25" s="36"/>
      <c r="W25" s="33"/>
      <c r="X25" s="33"/>
      <c r="Y25" s="33"/>
      <c r="Z25" s="38"/>
      <c r="AA25" s="39"/>
      <c r="AB25" s="38"/>
      <c r="AC25" s="38"/>
      <c r="AD25" s="38"/>
    </row>
    <row r="26" spans="1:30" ht="15.75" customHeight="1" x14ac:dyDescent="0.25">
      <c r="A26" s="32"/>
      <c r="B26" s="33"/>
      <c r="C26" s="33"/>
      <c r="D26" s="33"/>
      <c r="E26" s="55"/>
      <c r="F26" s="55"/>
      <c r="G26" s="66"/>
      <c r="H26" s="33"/>
      <c r="I26" s="33"/>
      <c r="J26" s="33"/>
      <c r="K26" s="33"/>
      <c r="L26" s="33"/>
      <c r="M26" s="34"/>
      <c r="N26" s="33"/>
      <c r="O26" s="35"/>
      <c r="P26" s="33"/>
      <c r="Q26" s="33"/>
      <c r="R26" s="36"/>
      <c r="S26" s="45"/>
      <c r="T26" s="33"/>
      <c r="U26" s="46"/>
      <c r="V26" s="33"/>
      <c r="W26" s="33"/>
      <c r="X26" s="33"/>
      <c r="Y26" s="33"/>
      <c r="Z26" s="38"/>
      <c r="AA26" s="39"/>
      <c r="AB26" s="38"/>
      <c r="AC26" s="38"/>
      <c r="AD26" s="38"/>
    </row>
    <row r="27" spans="1:30" ht="15.75" customHeight="1" x14ac:dyDescent="0.25">
      <c r="A27" s="32"/>
      <c r="B27" s="33"/>
      <c r="C27" s="33"/>
      <c r="D27" s="33"/>
      <c r="E27" s="40"/>
      <c r="F27" s="40"/>
      <c r="G27" s="66"/>
      <c r="H27" s="33"/>
      <c r="I27" s="33"/>
      <c r="J27" s="33"/>
      <c r="K27" s="33"/>
      <c r="L27" s="33"/>
      <c r="M27" s="34"/>
      <c r="N27" s="33"/>
      <c r="O27" s="35"/>
      <c r="P27" s="33"/>
      <c r="Q27" s="36"/>
      <c r="R27" s="36"/>
      <c r="S27" s="45"/>
      <c r="T27" s="35"/>
      <c r="U27" s="46"/>
      <c r="V27" s="36"/>
      <c r="W27" s="33"/>
      <c r="X27" s="33"/>
      <c r="Y27" s="33"/>
      <c r="Z27" s="38"/>
      <c r="AA27" s="39"/>
      <c r="AB27" s="38"/>
      <c r="AC27" s="38"/>
      <c r="AD27" s="38"/>
    </row>
    <row r="28" spans="1:30" ht="15.75" customHeight="1" x14ac:dyDescent="0.25">
      <c r="A28" s="32"/>
      <c r="B28" s="33"/>
      <c r="C28" s="33"/>
      <c r="D28" s="33"/>
      <c r="E28" s="33"/>
      <c r="F28" s="33"/>
      <c r="G28" s="66"/>
      <c r="H28" s="33"/>
      <c r="I28" s="33"/>
      <c r="J28" s="33"/>
      <c r="K28" s="33"/>
      <c r="L28" s="33"/>
      <c r="M28" s="34"/>
      <c r="N28" s="33"/>
      <c r="O28" s="35"/>
      <c r="P28" s="33"/>
      <c r="Q28" s="33"/>
      <c r="R28" s="36"/>
      <c r="S28" s="45"/>
      <c r="T28" s="33"/>
      <c r="U28" s="46"/>
      <c r="V28" s="33"/>
      <c r="W28" s="33"/>
      <c r="X28" s="33"/>
      <c r="Y28" s="33"/>
      <c r="Z28" s="38"/>
      <c r="AA28" s="39"/>
      <c r="AB28" s="38"/>
      <c r="AC28" s="38"/>
      <c r="AD28" s="38"/>
    </row>
    <row r="29" spans="1:30" ht="15.75" customHeight="1" x14ac:dyDescent="0.25">
      <c r="A29" s="32"/>
      <c r="B29" s="33"/>
      <c r="C29" s="33"/>
      <c r="D29" s="33"/>
      <c r="E29" s="40"/>
      <c r="F29" s="40"/>
      <c r="G29" s="66"/>
      <c r="H29" s="33"/>
      <c r="I29" s="33"/>
      <c r="J29" s="33"/>
      <c r="K29" s="33"/>
      <c r="L29" s="33"/>
      <c r="M29" s="34"/>
      <c r="N29" s="33"/>
      <c r="O29" s="35"/>
      <c r="P29" s="33"/>
      <c r="Q29" s="36"/>
      <c r="R29" s="36"/>
      <c r="S29" s="46"/>
      <c r="T29" s="35"/>
      <c r="U29" s="46"/>
      <c r="V29" s="36"/>
      <c r="W29" s="33"/>
      <c r="X29" s="33"/>
      <c r="Y29" s="33"/>
      <c r="Z29" s="38"/>
      <c r="AA29" s="39"/>
      <c r="AB29" s="38"/>
      <c r="AC29" s="38"/>
      <c r="AD29" s="38"/>
    </row>
    <row r="30" spans="1:30" ht="15.75" customHeight="1" x14ac:dyDescent="0.25">
      <c r="A30" s="32"/>
      <c r="B30" s="33"/>
      <c r="C30" s="33"/>
      <c r="D30" s="33"/>
      <c r="E30" s="33"/>
      <c r="F30" s="33"/>
      <c r="G30" s="66"/>
      <c r="H30" s="33"/>
      <c r="I30" s="33"/>
      <c r="J30" s="33"/>
      <c r="K30" s="33"/>
      <c r="L30" s="33"/>
      <c r="M30" s="34"/>
      <c r="N30" s="33"/>
      <c r="O30" s="35"/>
      <c r="P30" s="33"/>
      <c r="Q30" s="33"/>
      <c r="R30" s="36"/>
      <c r="S30" s="45"/>
      <c r="T30" s="33"/>
      <c r="U30" s="46"/>
      <c r="V30" s="33"/>
      <c r="W30" s="33"/>
      <c r="X30" s="33"/>
      <c r="Y30" s="33"/>
      <c r="Z30" s="38"/>
      <c r="AA30" s="39"/>
      <c r="AB30" s="38"/>
      <c r="AC30" s="38"/>
      <c r="AD30" s="38"/>
    </row>
    <row r="31" spans="1:30" ht="15.75" customHeight="1" x14ac:dyDescent="0.25">
      <c r="A31" s="32"/>
      <c r="B31" s="33"/>
      <c r="C31" s="33"/>
      <c r="D31" s="33"/>
      <c r="E31" s="40"/>
      <c r="F31" s="40"/>
      <c r="G31" s="66"/>
      <c r="H31" s="33"/>
      <c r="I31" s="33"/>
      <c r="J31" s="33"/>
      <c r="K31" s="33"/>
      <c r="L31" s="33"/>
      <c r="M31" s="34"/>
      <c r="N31" s="33"/>
      <c r="O31" s="35"/>
      <c r="P31" s="33"/>
      <c r="Q31" s="36"/>
      <c r="R31" s="36"/>
      <c r="S31" s="45"/>
      <c r="T31" s="35"/>
      <c r="U31" s="46"/>
      <c r="V31" s="36"/>
      <c r="W31" s="33"/>
      <c r="X31" s="33"/>
      <c r="Y31" s="33"/>
      <c r="Z31" s="38"/>
      <c r="AA31" s="39"/>
      <c r="AB31" s="38"/>
      <c r="AC31" s="38"/>
      <c r="AD31" s="38"/>
    </row>
    <row r="32" spans="1:30" ht="15.75" customHeight="1" x14ac:dyDescent="0.25">
      <c r="A32" s="32"/>
      <c r="B32" s="33"/>
      <c r="C32" s="33"/>
      <c r="D32" s="33"/>
      <c r="E32" s="33"/>
      <c r="F32" s="33"/>
      <c r="G32" s="66"/>
      <c r="H32" s="33"/>
      <c r="I32" s="33"/>
      <c r="J32" s="33"/>
      <c r="K32" s="33"/>
      <c r="L32" s="33"/>
      <c r="M32" s="34"/>
      <c r="N32" s="33"/>
      <c r="O32" s="35"/>
      <c r="P32" s="33"/>
      <c r="Q32" s="33"/>
      <c r="R32" s="36"/>
      <c r="S32" s="45"/>
      <c r="T32" s="33"/>
      <c r="U32" s="46"/>
      <c r="V32" s="33"/>
      <c r="W32" s="33"/>
      <c r="X32" s="33"/>
      <c r="Y32" s="33"/>
      <c r="Z32" s="38"/>
      <c r="AA32" s="39"/>
      <c r="AB32" s="38"/>
      <c r="AC32" s="38"/>
      <c r="AD32" s="38"/>
    </row>
    <row r="33" spans="1:30" ht="15.75" customHeight="1" x14ac:dyDescent="0.25">
      <c r="A33" s="32"/>
      <c r="B33" s="33"/>
      <c r="C33" s="33"/>
      <c r="D33" s="33"/>
      <c r="E33" s="40"/>
      <c r="F33" s="40"/>
      <c r="G33" s="66"/>
      <c r="H33" s="33"/>
      <c r="I33" s="33"/>
      <c r="J33" s="33"/>
      <c r="K33" s="33"/>
      <c r="L33" s="33"/>
      <c r="M33" s="34"/>
      <c r="N33" s="33"/>
      <c r="O33" s="35"/>
      <c r="P33" s="33"/>
      <c r="Q33" s="36"/>
      <c r="R33" s="36"/>
      <c r="S33" s="45"/>
      <c r="T33" s="35"/>
      <c r="U33" s="46"/>
      <c r="V33" s="36"/>
      <c r="W33" s="33"/>
      <c r="X33" s="33"/>
      <c r="Y33" s="33"/>
      <c r="Z33" s="38"/>
      <c r="AA33" s="39"/>
      <c r="AB33" s="38"/>
      <c r="AC33" s="38"/>
      <c r="AD33" s="38"/>
    </row>
    <row r="34" spans="1:30" ht="15.75" customHeight="1" x14ac:dyDescent="0.25">
      <c r="A34" s="32"/>
      <c r="B34" s="33"/>
      <c r="C34" s="33"/>
      <c r="D34" s="33"/>
      <c r="E34" s="33"/>
      <c r="F34" s="33"/>
      <c r="G34" s="66"/>
      <c r="H34" s="33"/>
      <c r="I34" s="33"/>
      <c r="J34" s="33"/>
      <c r="K34" s="33"/>
      <c r="L34" s="33"/>
      <c r="M34" s="34"/>
      <c r="N34" s="33"/>
      <c r="O34" s="35"/>
      <c r="P34" s="33"/>
      <c r="Q34" s="33"/>
      <c r="R34" s="36"/>
      <c r="S34" s="45"/>
      <c r="T34" s="33"/>
      <c r="U34" s="46"/>
      <c r="V34" s="33"/>
      <c r="W34" s="33"/>
      <c r="X34" s="33"/>
      <c r="Y34" s="33"/>
      <c r="Z34" s="38"/>
      <c r="AA34" s="39"/>
      <c r="AB34" s="38"/>
      <c r="AC34" s="38"/>
      <c r="AD34" s="38"/>
    </row>
    <row r="35" spans="1:30" ht="15.75" customHeight="1" x14ac:dyDescent="0.25">
      <c r="A35" s="32"/>
      <c r="B35" s="33"/>
      <c r="C35" s="33"/>
      <c r="D35" s="33"/>
      <c r="E35" s="40"/>
      <c r="F35" s="40"/>
      <c r="G35" s="66"/>
      <c r="H35" s="33"/>
      <c r="I35" s="33"/>
      <c r="J35" s="33"/>
      <c r="K35" s="33"/>
      <c r="L35" s="33"/>
      <c r="M35" s="34"/>
      <c r="N35" s="33"/>
      <c r="O35" s="35"/>
      <c r="P35" s="33"/>
      <c r="Q35" s="36"/>
      <c r="R35" s="36"/>
      <c r="S35" s="45"/>
      <c r="T35" s="35"/>
      <c r="U35" s="46"/>
      <c r="V35" s="36"/>
      <c r="W35" s="33"/>
      <c r="X35" s="33"/>
      <c r="Y35" s="33"/>
      <c r="Z35" s="38"/>
      <c r="AA35" s="39"/>
      <c r="AB35" s="38"/>
      <c r="AC35" s="38"/>
      <c r="AD35" s="38"/>
    </row>
    <row r="36" spans="1:30" ht="15.75" customHeight="1" x14ac:dyDescent="0.25">
      <c r="A36" s="32"/>
      <c r="B36" s="33"/>
      <c r="C36" s="33"/>
      <c r="D36" s="33"/>
      <c r="E36" s="33"/>
      <c r="F36" s="33"/>
      <c r="G36" s="66"/>
      <c r="H36" s="33"/>
      <c r="I36" s="33"/>
      <c r="J36" s="33"/>
      <c r="K36" s="33"/>
      <c r="L36" s="33"/>
      <c r="M36" s="34"/>
      <c r="N36" s="33"/>
      <c r="O36" s="35"/>
      <c r="P36" s="33"/>
      <c r="Q36" s="33"/>
      <c r="R36" s="36"/>
      <c r="S36" s="45"/>
      <c r="T36" s="33"/>
      <c r="U36" s="46"/>
      <c r="V36" s="33"/>
      <c r="W36" s="33"/>
      <c r="X36" s="33"/>
      <c r="Y36" s="33"/>
      <c r="Z36" s="38"/>
      <c r="AA36" s="39"/>
      <c r="AB36" s="38"/>
      <c r="AC36" s="38"/>
      <c r="AD36" s="38"/>
    </row>
    <row r="37" spans="1:30" ht="15.75" customHeight="1" x14ac:dyDescent="0.25">
      <c r="A37" s="32"/>
      <c r="B37" s="33"/>
      <c r="C37" s="33"/>
      <c r="D37" s="33"/>
      <c r="E37" s="40"/>
      <c r="F37" s="40"/>
      <c r="G37" s="66"/>
      <c r="H37" s="33"/>
      <c r="I37" s="33"/>
      <c r="J37" s="33"/>
      <c r="K37" s="33"/>
      <c r="L37" s="33"/>
      <c r="M37" s="34"/>
      <c r="N37" s="33"/>
      <c r="O37" s="35"/>
      <c r="P37" s="33"/>
      <c r="Q37" s="36"/>
      <c r="R37" s="36"/>
      <c r="S37" s="45"/>
      <c r="T37" s="35"/>
      <c r="U37" s="46"/>
      <c r="V37" s="36"/>
      <c r="W37" s="33"/>
      <c r="X37" s="33"/>
      <c r="Y37" s="33"/>
      <c r="Z37" s="38"/>
      <c r="AA37" s="39"/>
      <c r="AB37" s="38"/>
      <c r="AC37" s="38"/>
      <c r="AD37" s="38"/>
    </row>
    <row r="38" spans="1:30" ht="15.75" customHeight="1" x14ac:dyDescent="0.25">
      <c r="A38" s="32"/>
      <c r="B38" s="33"/>
      <c r="C38" s="33"/>
      <c r="D38" s="33"/>
      <c r="E38" s="33"/>
      <c r="F38" s="33"/>
      <c r="G38" s="66"/>
      <c r="H38" s="33"/>
      <c r="I38" s="33"/>
      <c r="J38" s="33"/>
      <c r="K38" s="33"/>
      <c r="L38" s="33"/>
      <c r="M38" s="34"/>
      <c r="N38" s="33"/>
      <c r="O38" s="35"/>
      <c r="P38" s="33"/>
      <c r="Q38" s="33"/>
      <c r="R38" s="36"/>
      <c r="S38" s="45"/>
      <c r="T38" s="33"/>
      <c r="U38" s="46"/>
      <c r="V38" s="33"/>
      <c r="W38" s="33"/>
      <c r="X38" s="33"/>
      <c r="Y38" s="33"/>
      <c r="Z38" s="38"/>
      <c r="AA38" s="39"/>
      <c r="AB38" s="38"/>
      <c r="AC38" s="38"/>
      <c r="AD38" s="38"/>
    </row>
    <row r="39" spans="1:30" ht="15.75" customHeight="1" x14ac:dyDescent="0.25">
      <c r="A39" s="32"/>
      <c r="B39" s="33"/>
      <c r="C39" s="33"/>
      <c r="D39" s="33"/>
      <c r="E39" s="40"/>
      <c r="F39" s="40"/>
      <c r="G39" s="66"/>
      <c r="H39" s="33"/>
      <c r="I39" s="33"/>
      <c r="J39" s="33"/>
      <c r="K39" s="33"/>
      <c r="L39" s="33"/>
      <c r="M39" s="34"/>
      <c r="N39" s="33"/>
      <c r="O39" s="35"/>
      <c r="P39" s="33"/>
      <c r="Q39" s="36"/>
      <c r="R39" s="36"/>
      <c r="S39" s="45"/>
      <c r="T39" s="35"/>
      <c r="U39" s="46"/>
      <c r="V39" s="36"/>
      <c r="W39" s="33"/>
      <c r="X39" s="33"/>
      <c r="Y39" s="33"/>
      <c r="Z39" s="38"/>
      <c r="AA39" s="39"/>
      <c r="AB39" s="38"/>
      <c r="AC39" s="38"/>
      <c r="AD39" s="38"/>
    </row>
    <row r="40" spans="1:30" ht="15.75" customHeight="1" x14ac:dyDescent="0.25">
      <c r="A40" s="32"/>
      <c r="B40" s="33"/>
      <c r="C40" s="33"/>
      <c r="D40" s="33"/>
      <c r="E40" s="33"/>
      <c r="F40" s="33"/>
      <c r="G40" s="66"/>
      <c r="H40" s="33"/>
      <c r="I40" s="33"/>
      <c r="J40" s="33"/>
      <c r="K40" s="33"/>
      <c r="L40" s="33"/>
      <c r="M40" s="34"/>
      <c r="N40" s="33"/>
      <c r="O40" s="35"/>
      <c r="P40" s="33"/>
      <c r="Q40" s="33"/>
      <c r="R40" s="36"/>
      <c r="S40" s="45"/>
      <c r="T40" s="33"/>
      <c r="U40" s="46"/>
      <c r="V40" s="33"/>
      <c r="W40" s="33"/>
      <c r="X40" s="33"/>
      <c r="Y40" s="33"/>
      <c r="Z40" s="38"/>
      <c r="AA40" s="39"/>
      <c r="AB40" s="38"/>
      <c r="AC40" s="38"/>
      <c r="AD40" s="38"/>
    </row>
    <row r="41" spans="1:30" ht="15.75" customHeight="1" x14ac:dyDescent="0.25">
      <c r="A41" s="32"/>
      <c r="B41" s="33"/>
      <c r="C41" s="33"/>
      <c r="D41" s="33"/>
      <c r="E41" s="40"/>
      <c r="F41" s="40"/>
      <c r="G41" s="66"/>
      <c r="H41" s="33"/>
      <c r="I41" s="33"/>
      <c r="J41" s="33"/>
      <c r="K41" s="33"/>
      <c r="L41" s="33"/>
      <c r="M41" s="34"/>
      <c r="N41" s="33"/>
      <c r="O41" s="35"/>
      <c r="P41" s="33"/>
      <c r="Q41" s="36"/>
      <c r="R41" s="36"/>
      <c r="S41" s="45"/>
      <c r="T41" s="35"/>
      <c r="U41" s="46"/>
      <c r="V41" s="36"/>
      <c r="W41" s="33"/>
      <c r="X41" s="33"/>
      <c r="Y41" s="33"/>
      <c r="Z41" s="38"/>
      <c r="AA41" s="39"/>
      <c r="AB41" s="38"/>
      <c r="AC41" s="38"/>
      <c r="AD41" s="38"/>
    </row>
    <row r="42" spans="1:30" ht="15.75" customHeight="1" x14ac:dyDescent="0.25">
      <c r="A42" s="32"/>
      <c r="B42" s="33"/>
      <c r="C42" s="33"/>
      <c r="D42" s="33"/>
      <c r="E42" s="33"/>
      <c r="F42" s="33"/>
      <c r="G42" s="66"/>
      <c r="H42" s="33"/>
      <c r="I42" s="33"/>
      <c r="J42" s="33"/>
      <c r="K42" s="33"/>
      <c r="L42" s="33"/>
      <c r="M42" s="34"/>
      <c r="N42" s="33"/>
      <c r="O42" s="35"/>
      <c r="P42" s="33"/>
      <c r="Q42" s="33"/>
      <c r="R42" s="36"/>
      <c r="S42" s="45"/>
      <c r="T42" s="33"/>
      <c r="U42" s="46"/>
      <c r="V42" s="33"/>
      <c r="W42" s="33"/>
      <c r="X42" s="33"/>
      <c r="Y42" s="33"/>
      <c r="Z42" s="38"/>
      <c r="AA42" s="39"/>
      <c r="AB42" s="38"/>
      <c r="AC42" s="38"/>
      <c r="AD42" s="38"/>
    </row>
    <row r="43" spans="1:30" ht="15.75" customHeight="1" x14ac:dyDescent="0.25">
      <c r="A43" s="32"/>
      <c r="B43" s="33"/>
      <c r="C43" s="33"/>
      <c r="D43" s="33"/>
      <c r="E43" s="40"/>
      <c r="F43" s="40"/>
      <c r="G43" s="66"/>
      <c r="H43" s="33"/>
      <c r="I43" s="33"/>
      <c r="J43" s="33"/>
      <c r="K43" s="33"/>
      <c r="L43" s="33"/>
      <c r="M43" s="34"/>
      <c r="N43" s="33"/>
      <c r="O43" s="35"/>
      <c r="P43" s="33"/>
      <c r="Q43" s="36"/>
      <c r="R43" s="36"/>
      <c r="S43" s="45"/>
      <c r="T43" s="35"/>
      <c r="U43" s="46"/>
      <c r="V43" s="36"/>
      <c r="W43" s="33"/>
      <c r="X43" s="33"/>
      <c r="Y43" s="33"/>
      <c r="Z43" s="38"/>
      <c r="AA43" s="39"/>
      <c r="AB43" s="38"/>
      <c r="AC43" s="38"/>
      <c r="AD43" s="38"/>
    </row>
    <row r="44" spans="1:30" ht="15.75" customHeight="1" x14ac:dyDescent="0.25">
      <c r="A44" s="32"/>
      <c r="B44" s="33"/>
      <c r="C44" s="33"/>
      <c r="D44" s="33"/>
      <c r="E44" s="33"/>
      <c r="F44" s="33"/>
      <c r="G44" s="66"/>
      <c r="H44" s="33"/>
      <c r="I44" s="33"/>
      <c r="J44" s="33"/>
      <c r="K44" s="33"/>
      <c r="L44" s="33"/>
      <c r="M44" s="34"/>
      <c r="N44" s="33"/>
      <c r="O44" s="35"/>
      <c r="P44" s="33"/>
      <c r="Q44" s="33"/>
      <c r="R44" s="36"/>
      <c r="S44" s="45"/>
      <c r="T44" s="33"/>
      <c r="U44" s="46"/>
      <c r="V44" s="33"/>
      <c r="W44" s="33"/>
      <c r="X44" s="33"/>
      <c r="Y44" s="33"/>
      <c r="Z44" s="38"/>
      <c r="AA44" s="39"/>
      <c r="AB44" s="38"/>
      <c r="AC44" s="38"/>
      <c r="AD44" s="38"/>
    </row>
    <row r="45" spans="1:30" ht="15.75" customHeight="1" x14ac:dyDescent="0.25">
      <c r="A45" s="32"/>
      <c r="B45" s="33"/>
      <c r="C45" s="33"/>
      <c r="D45" s="33"/>
      <c r="E45" s="40"/>
      <c r="F45" s="40"/>
      <c r="G45" s="66"/>
      <c r="H45" s="33"/>
      <c r="I45" s="33"/>
      <c r="J45" s="33"/>
      <c r="K45" s="33"/>
      <c r="L45" s="33"/>
      <c r="M45" s="34"/>
      <c r="N45" s="33"/>
      <c r="O45" s="35"/>
      <c r="P45" s="33"/>
      <c r="Q45" s="36"/>
      <c r="R45" s="36"/>
      <c r="S45" s="45"/>
      <c r="T45" s="35"/>
      <c r="U45" s="46"/>
      <c r="V45" s="36"/>
      <c r="W45" s="33"/>
      <c r="X45" s="33"/>
      <c r="Y45" s="33"/>
      <c r="Z45" s="38"/>
      <c r="AA45" s="39"/>
      <c r="AB45" s="38"/>
      <c r="AC45" s="38"/>
      <c r="AD45" s="38"/>
    </row>
    <row r="46" spans="1:30" ht="15.75" customHeight="1" x14ac:dyDescent="0.25">
      <c r="A46" s="32"/>
      <c r="B46" s="33"/>
      <c r="C46" s="33"/>
      <c r="D46" s="33"/>
      <c r="E46" s="33"/>
      <c r="F46" s="33"/>
      <c r="G46" s="66"/>
      <c r="H46" s="33"/>
      <c r="I46" s="33"/>
      <c r="J46" s="33"/>
      <c r="K46" s="33"/>
      <c r="L46" s="33"/>
      <c r="M46" s="34"/>
      <c r="N46" s="33"/>
      <c r="O46" s="35"/>
      <c r="P46" s="33"/>
      <c r="Q46" s="33"/>
      <c r="R46" s="36"/>
      <c r="S46" s="45"/>
      <c r="T46" s="33"/>
      <c r="U46" s="46"/>
      <c r="V46" s="33"/>
      <c r="W46" s="33"/>
      <c r="X46" s="33"/>
      <c r="Y46" s="33"/>
      <c r="Z46" s="38"/>
      <c r="AA46" s="39"/>
      <c r="AB46" s="38"/>
      <c r="AC46" s="38"/>
      <c r="AD46" s="38"/>
    </row>
    <row r="47" spans="1:30" ht="15.75" customHeight="1" x14ac:dyDescent="0.25">
      <c r="A47" s="32"/>
      <c r="B47" s="33"/>
      <c r="C47" s="33"/>
      <c r="D47" s="33"/>
      <c r="E47" s="40"/>
      <c r="F47" s="40"/>
      <c r="G47" s="66"/>
      <c r="H47" s="33"/>
      <c r="I47" s="33"/>
      <c r="J47" s="33"/>
      <c r="K47" s="33"/>
      <c r="L47" s="33"/>
      <c r="M47" s="34"/>
      <c r="N47" s="33"/>
      <c r="O47" s="35"/>
      <c r="P47" s="33"/>
      <c r="Q47" s="36"/>
      <c r="R47" s="36"/>
      <c r="S47" s="45"/>
      <c r="T47" s="35"/>
      <c r="U47" s="46"/>
      <c r="V47" s="36"/>
      <c r="W47" s="33"/>
      <c r="X47" s="33"/>
      <c r="Y47" s="33"/>
      <c r="Z47" s="38"/>
      <c r="AA47" s="39"/>
      <c r="AB47" s="38"/>
      <c r="AC47" s="38"/>
      <c r="AD47" s="38"/>
    </row>
    <row r="48" spans="1:30" ht="15.75" customHeight="1" x14ac:dyDescent="0.25">
      <c r="A48" s="32"/>
      <c r="B48" s="33"/>
      <c r="C48" s="33"/>
      <c r="D48" s="33"/>
      <c r="E48" s="33"/>
      <c r="F48" s="33"/>
      <c r="G48" s="66"/>
      <c r="H48" s="33"/>
      <c r="I48" s="33"/>
      <c r="J48" s="33"/>
      <c r="K48" s="33"/>
      <c r="L48" s="33"/>
      <c r="M48" s="34"/>
      <c r="N48" s="33"/>
      <c r="O48" s="35"/>
      <c r="P48" s="33"/>
      <c r="Q48" s="33"/>
      <c r="R48" s="36"/>
      <c r="S48" s="45"/>
      <c r="T48" s="33"/>
      <c r="U48" s="46"/>
      <c r="V48" s="33"/>
      <c r="W48" s="33"/>
      <c r="X48" s="33"/>
      <c r="Y48" s="33"/>
      <c r="Z48" s="38"/>
      <c r="AA48" s="39"/>
      <c r="AB48" s="38"/>
      <c r="AC48" s="38"/>
      <c r="AD48" s="38"/>
    </row>
    <row r="49" spans="1:30" ht="15.75" customHeight="1" x14ac:dyDescent="0.25">
      <c r="A49" s="32"/>
      <c r="B49" s="33"/>
      <c r="C49" s="33"/>
      <c r="D49" s="33"/>
      <c r="E49" s="40"/>
      <c r="F49" s="40"/>
      <c r="G49" s="66"/>
      <c r="H49" s="33"/>
      <c r="I49" s="33"/>
      <c r="J49" s="33"/>
      <c r="K49" s="33"/>
      <c r="L49" s="33"/>
      <c r="M49" s="34"/>
      <c r="N49" s="33"/>
      <c r="O49" s="35"/>
      <c r="P49" s="33"/>
      <c r="Q49" s="36"/>
      <c r="R49" s="36"/>
      <c r="S49" s="45"/>
      <c r="T49" s="35"/>
      <c r="U49" s="46"/>
      <c r="V49" s="36"/>
      <c r="W49" s="33"/>
      <c r="X49" s="33"/>
      <c r="Y49" s="33"/>
      <c r="Z49" s="38"/>
      <c r="AA49" s="39"/>
      <c r="AB49" s="38"/>
      <c r="AC49" s="38"/>
      <c r="AD49" s="38"/>
    </row>
    <row r="50" spans="1:30" ht="15.75" customHeight="1" x14ac:dyDescent="0.25">
      <c r="A50" s="32"/>
      <c r="B50" s="33"/>
      <c r="C50" s="33"/>
      <c r="D50" s="33"/>
      <c r="E50" s="33"/>
      <c r="F50" s="33"/>
      <c r="G50" s="66"/>
      <c r="H50" s="33"/>
      <c r="I50" s="33"/>
      <c r="J50" s="33"/>
      <c r="K50" s="33"/>
      <c r="L50" s="33"/>
      <c r="M50" s="34"/>
      <c r="N50" s="33"/>
      <c r="O50" s="35"/>
      <c r="P50" s="33"/>
      <c r="Q50" s="33"/>
      <c r="R50" s="36"/>
      <c r="S50" s="45"/>
      <c r="T50" s="33"/>
      <c r="U50" s="46"/>
      <c r="V50" s="33"/>
      <c r="W50" s="33"/>
      <c r="X50" s="33"/>
      <c r="Y50" s="33"/>
      <c r="Z50" s="38"/>
      <c r="AA50" s="39"/>
      <c r="AB50" s="38"/>
      <c r="AC50" s="38"/>
      <c r="AD50" s="38"/>
    </row>
    <row r="51" spans="1:30" ht="15.75" customHeight="1" x14ac:dyDescent="0.25">
      <c r="A51" s="32"/>
      <c r="B51" s="33"/>
      <c r="C51" s="33"/>
      <c r="D51" s="33"/>
      <c r="E51" s="40"/>
      <c r="F51" s="40"/>
      <c r="G51" s="66"/>
      <c r="H51" s="33"/>
      <c r="I51" s="33"/>
      <c r="J51" s="33"/>
      <c r="K51" s="33"/>
      <c r="L51" s="33"/>
      <c r="M51" s="34"/>
      <c r="N51" s="33"/>
      <c r="O51" s="35"/>
      <c r="P51" s="33"/>
      <c r="Q51" s="36"/>
      <c r="R51" s="36"/>
      <c r="S51" s="45"/>
      <c r="T51" s="35"/>
      <c r="U51" s="46"/>
      <c r="V51" s="36"/>
      <c r="W51" s="33"/>
      <c r="X51" s="33"/>
      <c r="Y51" s="33"/>
      <c r="Z51" s="38"/>
      <c r="AA51" s="39"/>
      <c r="AB51" s="38"/>
      <c r="AC51" s="38"/>
      <c r="AD51" s="38"/>
    </row>
    <row r="52" spans="1:30" ht="15.75" customHeight="1" x14ac:dyDescent="0.25">
      <c r="A52" s="32"/>
      <c r="B52" s="33"/>
      <c r="C52" s="33"/>
      <c r="D52" s="33"/>
      <c r="E52" s="33"/>
      <c r="F52" s="33"/>
      <c r="G52" s="66"/>
      <c r="H52" s="33"/>
      <c r="I52" s="33"/>
      <c r="J52" s="33"/>
      <c r="K52" s="33"/>
      <c r="L52" s="33"/>
      <c r="M52" s="34"/>
      <c r="N52" s="33"/>
      <c r="O52" s="35"/>
      <c r="P52" s="33"/>
      <c r="Q52" s="33"/>
      <c r="R52" s="36"/>
      <c r="S52" s="45"/>
      <c r="T52" s="33"/>
      <c r="U52" s="46"/>
      <c r="V52" s="33"/>
      <c r="W52" s="33"/>
      <c r="X52" s="33"/>
      <c r="Y52" s="33"/>
      <c r="Z52" s="38"/>
      <c r="AA52" s="39"/>
      <c r="AB52" s="38"/>
      <c r="AC52" s="38"/>
      <c r="AD52" s="38"/>
    </row>
    <row r="53" spans="1:30" ht="15.75" customHeight="1" x14ac:dyDescent="0.25">
      <c r="A53" s="32"/>
      <c r="B53" s="33"/>
      <c r="C53" s="33"/>
      <c r="D53" s="33"/>
      <c r="E53" s="40"/>
      <c r="F53" s="40"/>
      <c r="G53" s="66"/>
      <c r="H53" s="33"/>
      <c r="I53" s="33"/>
      <c r="J53" s="33"/>
      <c r="K53" s="33"/>
      <c r="L53" s="33"/>
      <c r="M53" s="34"/>
      <c r="N53" s="33"/>
      <c r="O53" s="35"/>
      <c r="P53" s="33"/>
      <c r="Q53" s="36"/>
      <c r="R53" s="36"/>
      <c r="S53" s="45"/>
      <c r="T53" s="35"/>
      <c r="U53" s="46"/>
      <c r="V53" s="36"/>
      <c r="W53" s="33"/>
      <c r="X53" s="33"/>
      <c r="Y53" s="33"/>
      <c r="Z53" s="38"/>
      <c r="AA53" s="39"/>
      <c r="AB53" s="38"/>
      <c r="AC53" s="38"/>
      <c r="AD53" s="38"/>
    </row>
    <row r="54" spans="1:30" ht="15.75" customHeight="1" x14ac:dyDescent="0.25">
      <c r="A54" s="32"/>
      <c r="B54" s="33"/>
      <c r="C54" s="33"/>
      <c r="D54" s="33"/>
      <c r="E54" s="33"/>
      <c r="F54" s="33"/>
      <c r="G54" s="66"/>
      <c r="H54" s="33"/>
      <c r="I54" s="33"/>
      <c r="J54" s="33"/>
      <c r="K54" s="33"/>
      <c r="L54" s="33"/>
      <c r="M54" s="34"/>
      <c r="N54" s="33"/>
      <c r="O54" s="35"/>
      <c r="P54" s="33"/>
      <c r="Q54" s="33"/>
      <c r="R54" s="36"/>
      <c r="S54" s="45"/>
      <c r="T54" s="33"/>
      <c r="U54" s="46"/>
      <c r="V54" s="33"/>
      <c r="W54" s="33"/>
      <c r="X54" s="33"/>
      <c r="Y54" s="33"/>
      <c r="Z54" s="38"/>
      <c r="AA54" s="39"/>
      <c r="AB54" s="38"/>
      <c r="AC54" s="38"/>
      <c r="AD54" s="38"/>
    </row>
    <row r="55" spans="1:30" ht="15.75" customHeight="1" x14ac:dyDescent="0.25">
      <c r="A55" s="32"/>
      <c r="B55" s="33"/>
      <c r="C55" s="33"/>
      <c r="D55" s="33"/>
      <c r="E55" s="40"/>
      <c r="F55" s="40"/>
      <c r="G55" s="66"/>
      <c r="H55" s="33"/>
      <c r="I55" s="33"/>
      <c r="J55" s="33"/>
      <c r="K55" s="33"/>
      <c r="L55" s="33"/>
      <c r="M55" s="34"/>
      <c r="N55" s="33"/>
      <c r="O55" s="35"/>
      <c r="P55" s="33"/>
      <c r="Q55" s="36"/>
      <c r="R55" s="36"/>
      <c r="S55" s="45"/>
      <c r="T55" s="35"/>
      <c r="U55" s="46"/>
      <c r="V55" s="36"/>
      <c r="W55" s="33"/>
      <c r="X55" s="33"/>
      <c r="Y55" s="33"/>
      <c r="Z55" s="38"/>
      <c r="AA55" s="39"/>
      <c r="AB55" s="38"/>
      <c r="AC55" s="38"/>
      <c r="AD55" s="38"/>
    </row>
    <row r="56" spans="1:30" ht="15.75" customHeight="1" x14ac:dyDescent="0.25">
      <c r="A56" s="32"/>
      <c r="B56" s="33"/>
      <c r="C56" s="33"/>
      <c r="D56" s="33"/>
      <c r="E56" s="33"/>
      <c r="F56" s="33"/>
      <c r="G56" s="66"/>
      <c r="H56" s="33"/>
      <c r="I56" s="33"/>
      <c r="J56" s="33"/>
      <c r="K56" s="33"/>
      <c r="L56" s="33"/>
      <c r="M56" s="34"/>
      <c r="N56" s="33"/>
      <c r="O56" s="35"/>
      <c r="P56" s="33"/>
      <c r="Q56" s="33"/>
      <c r="R56" s="36"/>
      <c r="S56" s="45"/>
      <c r="T56" s="33"/>
      <c r="U56" s="46"/>
      <c r="V56" s="33"/>
      <c r="W56" s="33"/>
      <c r="X56" s="33"/>
      <c r="Y56" s="33"/>
      <c r="Z56" s="38"/>
      <c r="AA56" s="39"/>
      <c r="AB56" s="38"/>
      <c r="AC56" s="38"/>
      <c r="AD56" s="38"/>
    </row>
    <row r="57" spans="1:30" ht="15.75" customHeight="1" x14ac:dyDescent="0.25">
      <c r="A57" s="32"/>
      <c r="B57" s="33"/>
      <c r="C57" s="33"/>
      <c r="D57" s="33"/>
      <c r="E57" s="40"/>
      <c r="F57" s="40"/>
      <c r="G57" s="66"/>
      <c r="H57" s="33"/>
      <c r="I57" s="33"/>
      <c r="J57" s="33"/>
      <c r="K57" s="33"/>
      <c r="L57" s="33"/>
      <c r="M57" s="34"/>
      <c r="N57" s="33"/>
      <c r="O57" s="35"/>
      <c r="P57" s="33"/>
      <c r="Q57" s="36"/>
      <c r="R57" s="36"/>
      <c r="S57" s="46"/>
      <c r="T57" s="35"/>
      <c r="U57" s="46"/>
      <c r="V57" s="36"/>
      <c r="W57" s="33"/>
      <c r="X57" s="33"/>
      <c r="Y57" s="33"/>
      <c r="Z57" s="38"/>
      <c r="AA57" s="39"/>
      <c r="AB57" s="38"/>
      <c r="AC57" s="38"/>
      <c r="AD57" s="38"/>
    </row>
    <row r="58" spans="1:30" ht="15.75" customHeight="1" x14ac:dyDescent="0.25">
      <c r="A58" s="32"/>
      <c r="B58" s="33"/>
      <c r="C58" s="33"/>
      <c r="D58" s="33"/>
      <c r="E58" s="33"/>
      <c r="F58" s="33"/>
      <c r="G58" s="66"/>
      <c r="H58" s="33"/>
      <c r="I58" s="33"/>
      <c r="J58" s="33"/>
      <c r="K58" s="33"/>
      <c r="L58" s="33"/>
      <c r="M58" s="34"/>
      <c r="N58" s="33"/>
      <c r="O58" s="35"/>
      <c r="P58" s="33"/>
      <c r="Q58" s="33"/>
      <c r="R58" s="36"/>
      <c r="S58" s="45"/>
      <c r="T58" s="33"/>
      <c r="U58" s="46"/>
      <c r="V58" s="33"/>
      <c r="W58" s="33"/>
      <c r="X58" s="33"/>
      <c r="Y58" s="33"/>
      <c r="Z58" s="38"/>
      <c r="AA58" s="39"/>
      <c r="AB58" s="38"/>
      <c r="AC58" s="38"/>
      <c r="AD58" s="38"/>
    </row>
    <row r="59" spans="1:30" ht="15.75" customHeight="1" x14ac:dyDescent="0.25">
      <c r="A59" s="32"/>
      <c r="B59" s="33"/>
      <c r="C59" s="33"/>
      <c r="D59" s="33"/>
      <c r="E59" s="40"/>
      <c r="F59" s="40"/>
      <c r="G59" s="66"/>
      <c r="H59" s="33"/>
      <c r="I59" s="33"/>
      <c r="J59" s="33"/>
      <c r="K59" s="33"/>
      <c r="L59" s="33"/>
      <c r="M59" s="34"/>
      <c r="N59" s="33"/>
      <c r="O59" s="35"/>
      <c r="P59" s="33"/>
      <c r="Q59" s="36"/>
      <c r="R59" s="36"/>
      <c r="S59" s="45"/>
      <c r="T59" s="35"/>
      <c r="U59" s="46"/>
      <c r="V59" s="36"/>
      <c r="W59" s="33"/>
      <c r="X59" s="33"/>
      <c r="Y59" s="33"/>
      <c r="Z59" s="38"/>
      <c r="AA59" s="39"/>
      <c r="AB59" s="38"/>
      <c r="AC59" s="38"/>
      <c r="AD59" s="38"/>
    </row>
    <row r="60" spans="1:30" ht="15.75" customHeight="1" x14ac:dyDescent="0.25">
      <c r="A60" s="32"/>
      <c r="B60" s="33"/>
      <c r="C60" s="33"/>
      <c r="D60" s="33"/>
      <c r="E60" s="33"/>
      <c r="F60" s="33"/>
      <c r="G60" s="66"/>
      <c r="H60" s="33"/>
      <c r="I60" s="33"/>
      <c r="J60" s="33"/>
      <c r="K60" s="33"/>
      <c r="L60" s="33"/>
      <c r="M60" s="34"/>
      <c r="N60" s="33"/>
      <c r="O60" s="35"/>
      <c r="P60" s="33"/>
      <c r="Q60" s="33"/>
      <c r="R60" s="36"/>
      <c r="S60" s="45"/>
      <c r="T60" s="33"/>
      <c r="U60" s="46"/>
      <c r="V60" s="33"/>
      <c r="W60" s="33"/>
      <c r="X60" s="33"/>
      <c r="Y60" s="33"/>
      <c r="Z60" s="38"/>
      <c r="AA60" s="39"/>
      <c r="AB60" s="38"/>
      <c r="AC60" s="38"/>
      <c r="AD60" s="38"/>
    </row>
    <row r="61" spans="1:30" ht="15.75" customHeight="1" x14ac:dyDescent="0.25">
      <c r="A61" s="32"/>
      <c r="B61" s="33"/>
      <c r="C61" s="33"/>
      <c r="D61" s="33"/>
      <c r="E61" s="40"/>
      <c r="F61" s="40"/>
      <c r="G61" s="66"/>
      <c r="H61" s="33"/>
      <c r="I61" s="33"/>
      <c r="J61" s="33"/>
      <c r="K61" s="33"/>
      <c r="L61" s="33"/>
      <c r="M61" s="34"/>
      <c r="N61" s="33"/>
      <c r="O61" s="35"/>
      <c r="P61" s="33"/>
      <c r="Q61" s="36"/>
      <c r="R61" s="36"/>
      <c r="S61" s="45"/>
      <c r="T61" s="35"/>
      <c r="U61" s="46"/>
      <c r="V61" s="36"/>
      <c r="W61" s="33"/>
      <c r="X61" s="33"/>
      <c r="Y61" s="33"/>
      <c r="Z61" s="38"/>
      <c r="AA61" s="39"/>
      <c r="AB61" s="38"/>
      <c r="AC61" s="38"/>
      <c r="AD61" s="38"/>
    </row>
    <row r="62" spans="1:30" ht="15.75" customHeight="1" x14ac:dyDescent="0.25">
      <c r="A62" s="32"/>
      <c r="B62" s="33"/>
      <c r="C62" s="33"/>
      <c r="D62" s="33"/>
      <c r="E62" s="33"/>
      <c r="F62" s="33"/>
      <c r="G62" s="66"/>
      <c r="H62" s="33"/>
      <c r="I62" s="33"/>
      <c r="J62" s="33"/>
      <c r="K62" s="33"/>
      <c r="L62" s="33"/>
      <c r="M62" s="34"/>
      <c r="N62" s="33"/>
      <c r="O62" s="35"/>
      <c r="P62" s="33"/>
      <c r="Q62" s="33"/>
      <c r="R62" s="36"/>
      <c r="S62" s="45"/>
      <c r="T62" s="33"/>
      <c r="U62" s="46"/>
      <c r="V62" s="33"/>
      <c r="W62" s="33"/>
      <c r="X62" s="33"/>
      <c r="Y62" s="33"/>
      <c r="Z62" s="38"/>
      <c r="AA62" s="39"/>
      <c r="AB62" s="38"/>
      <c r="AC62" s="38"/>
      <c r="AD62" s="38"/>
    </row>
    <row r="63" spans="1:30" ht="15.75" customHeight="1" x14ac:dyDescent="0.25">
      <c r="A63" s="32"/>
      <c r="B63" s="33"/>
      <c r="C63" s="33"/>
      <c r="D63" s="33"/>
      <c r="E63" s="40"/>
      <c r="F63" s="40"/>
      <c r="G63" s="66"/>
      <c r="H63" s="33"/>
      <c r="I63" s="33"/>
      <c r="J63" s="33"/>
      <c r="K63" s="33"/>
      <c r="L63" s="33"/>
      <c r="M63" s="34"/>
      <c r="N63" s="33"/>
      <c r="O63" s="35"/>
      <c r="P63" s="33"/>
      <c r="Q63" s="36"/>
      <c r="R63" s="36"/>
      <c r="S63" s="45"/>
      <c r="T63" s="35"/>
      <c r="U63" s="46"/>
      <c r="V63" s="36"/>
      <c r="W63" s="33"/>
      <c r="X63" s="33"/>
      <c r="Y63" s="33"/>
      <c r="Z63" s="38"/>
      <c r="AA63" s="39"/>
      <c r="AB63" s="38"/>
      <c r="AC63" s="38"/>
      <c r="AD63" s="38"/>
    </row>
    <row r="64" spans="1:30" ht="15.75" customHeight="1" x14ac:dyDescent="0.25">
      <c r="A64" s="32"/>
      <c r="B64" s="33"/>
      <c r="C64" s="33"/>
      <c r="D64" s="33"/>
      <c r="E64" s="33"/>
      <c r="F64" s="33"/>
      <c r="G64" s="66"/>
      <c r="H64" s="33"/>
      <c r="I64" s="33"/>
      <c r="J64" s="33"/>
      <c r="K64" s="33"/>
      <c r="L64" s="33"/>
      <c r="M64" s="34"/>
      <c r="N64" s="33"/>
      <c r="O64" s="35"/>
      <c r="P64" s="33"/>
      <c r="Q64" s="33"/>
      <c r="R64" s="36"/>
      <c r="S64" s="45"/>
      <c r="T64" s="33"/>
      <c r="U64" s="55"/>
      <c r="V64" s="33"/>
      <c r="W64" s="33"/>
      <c r="X64" s="33"/>
      <c r="Y64" s="33"/>
      <c r="Z64" s="38"/>
      <c r="AA64" s="39"/>
      <c r="AB64" s="33"/>
      <c r="AC64" s="33"/>
      <c r="AD64" s="33"/>
    </row>
    <row r="65" spans="1:30" ht="15.75" customHeight="1" x14ac:dyDescent="0.25">
      <c r="A65" s="32"/>
      <c r="B65" s="33"/>
      <c r="C65" s="33"/>
      <c r="D65" s="33"/>
      <c r="E65" s="40"/>
      <c r="F65" s="40"/>
      <c r="G65" s="41"/>
      <c r="H65" s="33"/>
      <c r="I65" s="33"/>
      <c r="J65" s="33"/>
      <c r="K65" s="33"/>
      <c r="L65" s="33"/>
      <c r="M65" s="34"/>
      <c r="N65" s="33"/>
      <c r="O65" s="35"/>
      <c r="P65" s="33"/>
      <c r="Q65" s="36"/>
      <c r="R65" s="36"/>
      <c r="S65" s="35"/>
      <c r="T65" s="35"/>
      <c r="U65" s="37"/>
      <c r="V65" s="36"/>
      <c r="W65" s="33"/>
      <c r="X65" s="33"/>
      <c r="Y65" s="33"/>
      <c r="Z65" s="38"/>
      <c r="AA65" s="39"/>
      <c r="AB65" s="38"/>
      <c r="AC65" s="33"/>
      <c r="AD65" s="33"/>
    </row>
    <row r="66" spans="1:30" ht="15.75" customHeight="1" x14ac:dyDescent="0.2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4"/>
      <c r="N66" s="33"/>
      <c r="O66" s="35"/>
      <c r="P66" s="33"/>
      <c r="Q66" s="33"/>
      <c r="R66" s="36"/>
      <c r="S66" s="35"/>
      <c r="T66" s="33"/>
      <c r="U66" s="37"/>
      <c r="V66" s="33"/>
      <c r="W66" s="33"/>
      <c r="X66" s="33"/>
      <c r="Y66" s="33"/>
      <c r="Z66" s="38"/>
      <c r="AA66" s="39"/>
      <c r="AB66" s="33"/>
      <c r="AC66" s="33"/>
      <c r="AD66" s="33"/>
    </row>
    <row r="67" spans="1:30" ht="15.75" customHeight="1" x14ac:dyDescent="0.25">
      <c r="A67" s="32"/>
      <c r="B67" s="33"/>
      <c r="C67" s="33"/>
      <c r="D67" s="33"/>
      <c r="E67" s="40"/>
      <c r="F67" s="40"/>
      <c r="G67" s="41"/>
      <c r="H67" s="33"/>
      <c r="I67" s="33"/>
      <c r="J67" s="33"/>
      <c r="K67" s="33"/>
      <c r="L67" s="33"/>
      <c r="M67" s="34"/>
      <c r="N67" s="33"/>
      <c r="O67" s="35"/>
      <c r="P67" s="33"/>
      <c r="Q67" s="36"/>
      <c r="R67" s="36"/>
      <c r="S67" s="35"/>
      <c r="T67" s="35"/>
      <c r="U67" s="37"/>
      <c r="V67" s="36"/>
      <c r="W67" s="33"/>
      <c r="X67" s="33"/>
      <c r="Y67" s="33"/>
      <c r="Z67" s="38"/>
      <c r="AA67" s="39"/>
      <c r="AB67" s="38"/>
      <c r="AC67" s="33"/>
      <c r="AD67" s="33"/>
    </row>
    <row r="68" spans="1:30" ht="15.75" customHeight="1" x14ac:dyDescent="0.2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4"/>
      <c r="N68" s="33"/>
      <c r="O68" s="35"/>
      <c r="P68" s="33"/>
      <c r="Q68" s="33"/>
      <c r="R68" s="36"/>
      <c r="S68" s="35"/>
      <c r="T68" s="33"/>
      <c r="U68" s="37"/>
      <c r="V68" s="33"/>
      <c r="W68" s="33"/>
      <c r="X68" s="33"/>
      <c r="Y68" s="33"/>
      <c r="Z68" s="38"/>
      <c r="AA68" s="39"/>
      <c r="AB68" s="33"/>
      <c r="AC68" s="33"/>
      <c r="AD68" s="33"/>
    </row>
    <row r="69" spans="1:30" ht="15.75" customHeight="1" x14ac:dyDescent="0.25">
      <c r="A69" s="32"/>
      <c r="B69" s="33"/>
      <c r="C69" s="33"/>
      <c r="D69" s="33"/>
      <c r="E69" s="40"/>
      <c r="F69" s="40"/>
      <c r="G69" s="41"/>
      <c r="H69" s="33"/>
      <c r="I69" s="33"/>
      <c r="J69" s="33"/>
      <c r="K69" s="33"/>
      <c r="L69" s="33"/>
      <c r="M69" s="34"/>
      <c r="N69" s="33"/>
      <c r="O69" s="35"/>
      <c r="P69" s="33"/>
      <c r="Q69" s="36"/>
      <c r="R69" s="36"/>
      <c r="S69" s="35"/>
      <c r="T69" s="35"/>
      <c r="U69" s="37"/>
      <c r="V69" s="36"/>
      <c r="W69" s="33"/>
      <c r="X69" s="33"/>
      <c r="Y69" s="33"/>
      <c r="Z69" s="38"/>
      <c r="AA69" s="39"/>
      <c r="AB69" s="38"/>
      <c r="AC69" s="33"/>
      <c r="AD69" s="33"/>
    </row>
    <row r="70" spans="1:30" ht="15.75" customHeight="1" x14ac:dyDescent="0.2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4"/>
      <c r="N70" s="33"/>
      <c r="O70" s="35"/>
      <c r="P70" s="33"/>
      <c r="Q70" s="33"/>
      <c r="R70" s="36"/>
      <c r="S70" s="35"/>
      <c r="T70" s="33"/>
      <c r="U70" s="37"/>
      <c r="V70" s="33"/>
      <c r="W70" s="33"/>
      <c r="X70" s="33"/>
      <c r="Y70" s="33"/>
      <c r="Z70" s="38"/>
      <c r="AA70" s="39"/>
      <c r="AB70" s="33"/>
      <c r="AC70" s="33"/>
      <c r="AD70" s="33"/>
    </row>
    <row r="71" spans="1:30" ht="15.75" customHeight="1" x14ac:dyDescent="0.25">
      <c r="A71" s="32"/>
      <c r="B71" s="33"/>
      <c r="C71" s="33"/>
      <c r="D71" s="33"/>
      <c r="E71" s="40"/>
      <c r="F71" s="40"/>
      <c r="G71" s="41"/>
      <c r="H71" s="33"/>
      <c r="I71" s="33"/>
      <c r="J71" s="33"/>
      <c r="K71" s="33"/>
      <c r="L71" s="33"/>
      <c r="M71" s="34"/>
      <c r="N71" s="33"/>
      <c r="O71" s="35"/>
      <c r="P71" s="33"/>
      <c r="Q71" s="36"/>
      <c r="R71" s="36"/>
      <c r="S71" s="35"/>
      <c r="T71" s="35"/>
      <c r="U71" s="37"/>
      <c r="V71" s="36"/>
      <c r="W71" s="33"/>
      <c r="X71" s="33"/>
      <c r="Y71" s="33"/>
      <c r="Z71" s="38"/>
      <c r="AA71" s="39"/>
      <c r="AB71" s="38"/>
      <c r="AC71" s="33"/>
      <c r="AD71" s="33"/>
    </row>
    <row r="72" spans="1:30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4"/>
      <c r="N72" s="33"/>
      <c r="O72" s="35"/>
      <c r="P72" s="33"/>
      <c r="Q72" s="33"/>
      <c r="R72" s="36"/>
      <c r="S72" s="35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spans="1:3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3"/>
      <c r="O73" s="35"/>
      <c r="P73" s="33"/>
      <c r="Q73" s="33"/>
      <c r="R73" s="36"/>
      <c r="S73" s="35"/>
      <c r="T73" s="35"/>
      <c r="U73" s="33"/>
      <c r="V73" s="36"/>
      <c r="W73" s="33"/>
      <c r="X73" s="33"/>
      <c r="Y73" s="33"/>
      <c r="Z73" s="33"/>
      <c r="AA73" s="33"/>
      <c r="AB73" s="33"/>
      <c r="AC73" s="33"/>
      <c r="AD73" s="33"/>
    </row>
    <row r="74" spans="1:3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4"/>
      <c r="N74" s="33"/>
      <c r="O74" s="35"/>
      <c r="P74" s="33"/>
      <c r="Q74" s="33"/>
      <c r="R74" s="36"/>
      <c r="S74" s="35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spans="1:3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4"/>
      <c r="N75" s="33"/>
      <c r="O75" s="35"/>
      <c r="P75" s="33"/>
      <c r="Q75" s="33"/>
      <c r="R75" s="36"/>
      <c r="S75" s="35"/>
      <c r="T75" s="35"/>
      <c r="U75" s="33"/>
      <c r="V75" s="36"/>
      <c r="W75" s="33"/>
      <c r="X75" s="33"/>
      <c r="Y75" s="33"/>
      <c r="Z75" s="33"/>
      <c r="AA75" s="33"/>
      <c r="AB75" s="33"/>
      <c r="AC75" s="33"/>
      <c r="AD75" s="33"/>
    </row>
    <row r="76" spans="1:3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4"/>
      <c r="N76" s="33"/>
      <c r="O76" s="35"/>
      <c r="P76" s="33"/>
      <c r="Q76" s="33"/>
      <c r="R76" s="36"/>
      <c r="S76" s="35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spans="1:3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4"/>
      <c r="N77" s="33"/>
      <c r="O77" s="35"/>
      <c r="P77" s="33"/>
      <c r="Q77" s="33"/>
      <c r="R77" s="36"/>
      <c r="S77" s="35"/>
      <c r="T77" s="35"/>
      <c r="U77" s="33"/>
      <c r="V77" s="36"/>
      <c r="W77" s="33"/>
      <c r="X77" s="33"/>
      <c r="Y77" s="33"/>
      <c r="Z77" s="33"/>
      <c r="AA77" s="33"/>
      <c r="AB77" s="33"/>
      <c r="AC77" s="33"/>
      <c r="AD77" s="33"/>
    </row>
    <row r="78" spans="1:3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  <c r="N78" s="33"/>
      <c r="O78" s="35"/>
      <c r="P78" s="33"/>
      <c r="Q78" s="33"/>
      <c r="R78" s="36"/>
      <c r="S78" s="35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spans="1:3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3"/>
      <c r="O79" s="35"/>
      <c r="P79" s="33"/>
      <c r="Q79" s="33"/>
      <c r="R79" s="36"/>
      <c r="S79" s="35"/>
      <c r="T79" s="35"/>
      <c r="U79" s="33"/>
      <c r="V79" s="36"/>
      <c r="W79" s="33"/>
      <c r="X79" s="33"/>
      <c r="Y79" s="33"/>
      <c r="Z79" s="33"/>
      <c r="AA79" s="33"/>
      <c r="AB79" s="33"/>
      <c r="AC79" s="33"/>
      <c r="AD79" s="33"/>
    </row>
    <row r="80" spans="1:3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4"/>
      <c r="N80" s="33"/>
      <c r="O80" s="35"/>
      <c r="P80" s="33"/>
      <c r="Q80" s="33"/>
      <c r="R80" s="36"/>
      <c r="S80" s="35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 spans="1:30" ht="15.75" customHeight="1" x14ac:dyDescent="0.25">
      <c r="A81" s="42"/>
      <c r="B81" s="42"/>
      <c r="C81" s="42"/>
      <c r="D81" s="42"/>
      <c r="E81" s="42"/>
      <c r="F81" s="42"/>
      <c r="G81" s="42"/>
      <c r="H81" s="33"/>
      <c r="I81" s="33"/>
      <c r="J81" s="33"/>
      <c r="K81" s="33"/>
      <c r="L81" s="33"/>
      <c r="M81" s="34"/>
      <c r="N81" s="33"/>
      <c r="O81" s="35"/>
      <c r="P81" s="33"/>
      <c r="Q81" s="42"/>
      <c r="R81" s="36"/>
      <c r="S81" s="35"/>
      <c r="T81" s="35"/>
      <c r="U81" s="42"/>
      <c r="V81" s="36"/>
      <c r="W81" s="33"/>
      <c r="X81" s="33"/>
      <c r="Y81" s="33"/>
      <c r="Z81" s="42"/>
      <c r="AA81" s="42"/>
      <c r="AB81" s="42"/>
      <c r="AC81" s="42"/>
      <c r="AD81" s="42"/>
    </row>
    <row r="82" spans="1:30" ht="15.75" customHeight="1" x14ac:dyDescent="0.25">
      <c r="A82" s="42"/>
      <c r="B82" s="42"/>
      <c r="C82" s="42"/>
      <c r="D82" s="42"/>
      <c r="E82" s="42"/>
      <c r="F82" s="42"/>
      <c r="G82" s="42"/>
      <c r="H82" s="33"/>
      <c r="I82" s="33"/>
      <c r="J82" s="33"/>
      <c r="K82" s="33"/>
      <c r="L82" s="33"/>
      <c r="M82" s="34"/>
      <c r="N82" s="33"/>
      <c r="O82" s="35"/>
      <c r="P82" s="33"/>
      <c r="Q82" s="42"/>
      <c r="R82" s="36"/>
      <c r="S82" s="35"/>
      <c r="T82" s="33"/>
      <c r="U82" s="42"/>
      <c r="V82" s="33"/>
      <c r="W82" s="33"/>
      <c r="X82" s="33"/>
      <c r="Y82" s="33"/>
      <c r="Z82" s="42"/>
      <c r="AA82" s="42"/>
      <c r="AB82" s="42"/>
      <c r="AC82" s="42"/>
      <c r="AD82" s="42"/>
    </row>
    <row r="83" spans="1:30" ht="15.75" customHeight="1" x14ac:dyDescent="0.25">
      <c r="A83" s="42"/>
      <c r="B83" s="42"/>
      <c r="C83" s="42"/>
      <c r="D83" s="42"/>
      <c r="E83" s="42"/>
      <c r="F83" s="42"/>
      <c r="G83" s="42"/>
      <c r="H83" s="33"/>
      <c r="I83" s="33"/>
      <c r="J83" s="33"/>
      <c r="K83" s="33"/>
      <c r="L83" s="33"/>
      <c r="M83" s="34"/>
      <c r="N83" s="33"/>
      <c r="O83" s="35"/>
      <c r="P83" s="33"/>
      <c r="Q83" s="42"/>
      <c r="R83" s="36"/>
      <c r="S83" s="35"/>
      <c r="T83" s="35"/>
      <c r="U83" s="42"/>
      <c r="V83" s="36"/>
      <c r="W83" s="33"/>
      <c r="X83" s="33"/>
      <c r="Y83" s="33"/>
      <c r="Z83" s="42"/>
      <c r="AA83" s="42"/>
      <c r="AB83" s="42"/>
      <c r="AC83" s="42"/>
      <c r="AD83" s="42"/>
    </row>
    <row r="84" spans="1:30" ht="15.75" customHeight="1" x14ac:dyDescent="0.25">
      <c r="A84" s="42"/>
      <c r="B84" s="42"/>
      <c r="C84" s="42"/>
      <c r="D84" s="42"/>
      <c r="E84" s="42"/>
      <c r="F84" s="42"/>
      <c r="G84" s="42"/>
      <c r="H84" s="33"/>
      <c r="I84" s="33"/>
      <c r="J84" s="33"/>
      <c r="K84" s="33"/>
      <c r="L84" s="33"/>
      <c r="M84" s="34"/>
      <c r="N84" s="33"/>
      <c r="O84" s="35"/>
      <c r="P84" s="33"/>
      <c r="Q84" s="42"/>
      <c r="R84" s="36"/>
      <c r="S84" s="35"/>
      <c r="T84" s="33"/>
      <c r="U84" s="42"/>
      <c r="V84" s="33"/>
      <c r="W84" s="33"/>
      <c r="X84" s="33"/>
      <c r="Y84" s="33"/>
      <c r="Z84" s="42"/>
      <c r="AA84" s="42"/>
      <c r="AB84" s="42"/>
      <c r="AC84" s="42"/>
      <c r="AD84" s="42"/>
    </row>
    <row r="85" spans="1:30" ht="15.75" customHeight="1" x14ac:dyDescent="0.25">
      <c r="A85" s="42"/>
      <c r="B85" s="42"/>
      <c r="C85" s="42"/>
      <c r="D85" s="42"/>
      <c r="E85" s="42"/>
      <c r="F85" s="42"/>
      <c r="G85" s="42"/>
      <c r="H85" s="33"/>
      <c r="I85" s="33"/>
      <c r="J85" s="33"/>
      <c r="K85" s="33"/>
      <c r="L85" s="33"/>
      <c r="M85" s="34"/>
      <c r="N85" s="33"/>
      <c r="O85" s="35"/>
      <c r="P85" s="33"/>
      <c r="Q85" s="42"/>
      <c r="R85" s="36"/>
      <c r="S85" s="33"/>
      <c r="T85" s="33"/>
      <c r="U85" s="42"/>
      <c r="V85" s="36"/>
      <c r="W85" s="33"/>
      <c r="X85" s="33"/>
      <c r="Y85" s="33"/>
      <c r="Z85" s="42"/>
      <c r="AA85" s="42"/>
      <c r="AB85" s="42"/>
      <c r="AC85" s="42"/>
      <c r="AD85" s="42"/>
    </row>
    <row r="86" spans="1:30" ht="15.75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34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</row>
    <row r="87" spans="1:30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34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</row>
    <row r="88" spans="1:30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34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</row>
    <row r="89" spans="1:30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34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</row>
    <row r="90" spans="1:30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34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</row>
    <row r="91" spans="1:30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3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</row>
    <row r="92" spans="1:30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34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</row>
    <row r="93" spans="1:30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34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</row>
    <row r="94" spans="1:30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</row>
    <row r="95" spans="1:30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3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3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1:30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3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1:30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3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</row>
    <row r="99" spans="1:30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34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</row>
    <row r="100" spans="1:30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3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</row>
    <row r="101" spans="1:30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34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</row>
    <row r="102" spans="1:30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3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</row>
    <row r="103" spans="1:30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34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</row>
    <row r="104" spans="1:30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34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</row>
    <row r="105" spans="1:30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34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</row>
    <row r="106" spans="1:30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34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</row>
    <row r="107" spans="1:30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3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</row>
    <row r="108" spans="1:30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34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</row>
    <row r="109" spans="1:30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34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</row>
    <row r="110" spans="1:30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34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</row>
    <row r="111" spans="1:30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3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</row>
    <row r="112" spans="1:30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34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</row>
    <row r="113" spans="1:30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3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</row>
    <row r="114" spans="1:30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3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</row>
    <row r="115" spans="1:30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3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</row>
    <row r="116" spans="1:30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34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</row>
    <row r="117" spans="1:30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3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</row>
    <row r="118" spans="1:30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34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</row>
    <row r="119" spans="1:30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34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</row>
    <row r="120" spans="1:30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34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</row>
    <row r="121" spans="1:30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3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</row>
    <row r="122" spans="1:30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34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</row>
    <row r="123" spans="1:30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34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</row>
    <row r="124" spans="1:30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34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</row>
    <row r="125" spans="1:30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34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34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</row>
    <row r="127" spans="1:30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34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34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</row>
    <row r="129" spans="1:30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34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</row>
    <row r="130" spans="1:30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34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34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34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</row>
    <row r="133" spans="1:30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34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34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</row>
    <row r="135" spans="1:30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34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34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34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34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34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</row>
    <row r="140" spans="1:30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34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34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34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</row>
    <row r="143" spans="1:30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34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</row>
    <row r="144" spans="1:30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34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</row>
    <row r="145" spans="1:30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34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34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</row>
    <row r="147" spans="1:30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34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</row>
    <row r="148" spans="1:30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34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</row>
    <row r="149" spans="1:30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34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</row>
    <row r="150" spans="1:30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34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</row>
    <row r="151" spans="1:30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34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</row>
    <row r="152" spans="1:30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34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</row>
    <row r="153" spans="1:30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34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</row>
    <row r="154" spans="1:30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34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</row>
    <row r="155" spans="1:30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3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</row>
    <row r="156" spans="1:30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34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</row>
    <row r="157" spans="1:30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34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</row>
    <row r="158" spans="1:30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34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</row>
    <row r="159" spans="1:30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34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</row>
    <row r="160" spans="1:30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34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</row>
    <row r="161" spans="1:30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34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</row>
    <row r="162" spans="1:30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34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</row>
    <row r="163" spans="1:30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34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</row>
    <row r="164" spans="1:30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34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</row>
    <row r="165" spans="1:30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34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</row>
    <row r="166" spans="1:30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34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</row>
    <row r="167" spans="1:30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34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</row>
    <row r="168" spans="1:30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34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</row>
    <row r="169" spans="1:30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34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</row>
    <row r="170" spans="1:30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34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</row>
    <row r="171" spans="1:30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34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</row>
    <row r="172" spans="1:30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34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</row>
    <row r="173" spans="1:30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34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</row>
    <row r="174" spans="1:30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34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</row>
    <row r="175" spans="1:30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34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</row>
    <row r="176" spans="1:30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34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</row>
    <row r="177" spans="1:30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34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</row>
    <row r="178" spans="1:30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34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</row>
    <row r="179" spans="1:30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34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</row>
    <row r="180" spans="1:30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34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</row>
    <row r="181" spans="1:30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34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</row>
    <row r="182" spans="1:30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34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</row>
    <row r="183" spans="1:30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34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</row>
    <row r="184" spans="1:30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34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</row>
    <row r="185" spans="1:30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34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</row>
    <row r="186" spans="1:30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34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</row>
    <row r="187" spans="1:30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34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</row>
    <row r="188" spans="1:30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34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</row>
    <row r="189" spans="1:30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34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</row>
    <row r="190" spans="1:30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34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</row>
    <row r="191" spans="1:30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34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</row>
    <row r="192" spans="1:30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34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</row>
    <row r="193" spans="1:30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34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</row>
    <row r="194" spans="1:30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34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</row>
    <row r="195" spans="1:30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34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</row>
    <row r="196" spans="1:30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34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</row>
    <row r="197" spans="1:30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34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</row>
    <row r="198" spans="1:30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34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</row>
    <row r="199" spans="1:30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34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</row>
    <row r="200" spans="1:30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34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</row>
    <row r="201" spans="1:30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34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</row>
    <row r="202" spans="1:30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34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34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</row>
    <row r="204" spans="1:30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34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</row>
    <row r="205" spans="1:30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34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</row>
    <row r="206" spans="1:30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34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</row>
    <row r="207" spans="1:30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34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</row>
    <row r="208" spans="1:30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34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</row>
    <row r="209" spans="1:30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34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</row>
    <row r="210" spans="1:30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34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</row>
    <row r="211" spans="1:30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34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</row>
    <row r="212" spans="1:30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34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</row>
    <row r="213" spans="1:30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34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</row>
    <row r="214" spans="1:30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34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</row>
    <row r="215" spans="1:30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34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</row>
    <row r="216" spans="1:30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34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</row>
    <row r="217" spans="1:30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34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</row>
    <row r="218" spans="1:30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34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</row>
    <row r="219" spans="1:30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34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</row>
    <row r="220" spans="1:30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34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</row>
    <row r="221" spans="1:30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34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</row>
    <row r="222" spans="1:30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34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</row>
    <row r="223" spans="1:30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34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</row>
    <row r="224" spans="1:30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34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</row>
    <row r="225" spans="1:30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34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</row>
    <row r="226" spans="1:30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34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</row>
    <row r="227" spans="1:30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34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</row>
    <row r="228" spans="1:30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34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</row>
    <row r="229" spans="1:30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34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</row>
    <row r="230" spans="1:30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34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</row>
    <row r="231" spans="1:30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34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</row>
    <row r="232" spans="1:30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34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</row>
    <row r="233" spans="1:30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34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</row>
    <row r="234" spans="1:30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34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</row>
    <row r="235" spans="1:30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34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</row>
    <row r="236" spans="1:30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34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</row>
    <row r="237" spans="1:30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34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</row>
    <row r="238" spans="1:30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34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</row>
    <row r="239" spans="1:30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34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</row>
    <row r="240" spans="1:30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34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</row>
    <row r="241" spans="1:30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34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</row>
    <row r="242" spans="1:30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34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34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</row>
    <row r="244" spans="1:30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34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34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</row>
    <row r="246" spans="1:30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34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</row>
    <row r="247" spans="1:30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34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</row>
    <row r="248" spans="1:30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34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</row>
    <row r="249" spans="1:30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34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34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</row>
    <row r="251" spans="1:30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34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</row>
    <row r="252" spans="1:30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34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</row>
    <row r="253" spans="1:30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34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</row>
    <row r="254" spans="1:30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34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</row>
    <row r="255" spans="1:30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34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</row>
    <row r="256" spans="1:30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34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</row>
    <row r="257" spans="1:30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34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</row>
    <row r="258" spans="1:30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34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</row>
    <row r="259" spans="1:30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34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</row>
    <row r="260" spans="1:30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34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</row>
    <row r="261" spans="1:30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34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</row>
    <row r="262" spans="1:30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34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</row>
    <row r="263" spans="1:30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34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</row>
    <row r="264" spans="1:30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34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</row>
    <row r="265" spans="1:30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34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</row>
    <row r="266" spans="1:30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34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34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</row>
    <row r="268" spans="1:30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34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34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</row>
    <row r="270" spans="1:30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34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</row>
    <row r="271" spans="1:30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34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</row>
    <row r="272" spans="1:30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34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</row>
    <row r="273" spans="1:30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34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34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</row>
    <row r="275" spans="1:30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34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</row>
    <row r="276" spans="1:30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34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</row>
    <row r="277" spans="1:30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34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</row>
    <row r="278" spans="1:30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34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</row>
    <row r="279" spans="1:30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34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</row>
    <row r="280" spans="1:30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34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</row>
    <row r="281" spans="1:30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34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</row>
    <row r="282" spans="1:30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34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</row>
    <row r="283" spans="1:30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34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</row>
    <row r="284" spans="1:30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34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</row>
    <row r="285" spans="1:30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34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</row>
    <row r="286" spans="1:30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34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</row>
    <row r="287" spans="1:30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34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</row>
    <row r="288" spans="1:30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34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</row>
    <row r="289" spans="1:30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34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</row>
    <row r="290" spans="1:30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34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</row>
    <row r="291" spans="1:30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34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</row>
    <row r="292" spans="1:30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34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</row>
    <row r="293" spans="1:30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34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</row>
    <row r="294" spans="1:30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34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</row>
    <row r="295" spans="1:30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34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</row>
    <row r="296" spans="1:30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34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</row>
    <row r="297" spans="1:30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34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</row>
    <row r="298" spans="1:30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34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</row>
    <row r="299" spans="1:30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34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</row>
    <row r="300" spans="1:30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34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</row>
    <row r="301" spans="1:30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34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34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</row>
    <row r="303" spans="1:30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34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34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</row>
    <row r="305" spans="1:30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34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</row>
    <row r="306" spans="1:30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34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</row>
    <row r="307" spans="1:30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34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</row>
    <row r="308" spans="1:30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34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</row>
    <row r="309" spans="1:30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34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</row>
    <row r="310" spans="1:30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34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</row>
    <row r="311" spans="1:30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34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</row>
    <row r="312" spans="1:30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34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</row>
    <row r="313" spans="1:30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34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</row>
    <row r="314" spans="1:30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34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</row>
    <row r="315" spans="1:30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34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</row>
    <row r="316" spans="1:30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34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34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</row>
    <row r="318" spans="1:30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34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</row>
    <row r="319" spans="1:30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34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</row>
    <row r="320" spans="1:30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34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</row>
    <row r="321" spans="1:30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34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</row>
    <row r="322" spans="1:30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34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</row>
    <row r="323" spans="1:30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34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</row>
    <row r="324" spans="1:30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34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</row>
    <row r="325" spans="1:30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34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34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</row>
    <row r="327" spans="1:30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34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34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</row>
    <row r="329" spans="1:30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34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</row>
    <row r="330" spans="1:30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34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</row>
    <row r="331" spans="1:30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34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</row>
    <row r="332" spans="1:30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34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</row>
    <row r="333" spans="1:30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34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</row>
    <row r="334" spans="1:30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34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</row>
    <row r="335" spans="1:30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34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</row>
    <row r="336" spans="1:30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34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</row>
    <row r="337" spans="1:30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34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</row>
    <row r="338" spans="1:30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34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</row>
    <row r="339" spans="1:30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34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</row>
    <row r="340" spans="1:30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34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34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</row>
    <row r="342" spans="1:30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34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</row>
    <row r="343" spans="1:30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34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</row>
    <row r="344" spans="1:30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34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</row>
    <row r="345" spans="1:30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34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</row>
    <row r="346" spans="1:30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34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</row>
    <row r="347" spans="1:30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34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</row>
    <row r="348" spans="1:30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34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</row>
    <row r="349" spans="1:30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34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</row>
    <row r="350" spans="1:30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34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</row>
    <row r="351" spans="1:30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34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</row>
    <row r="352" spans="1:30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34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34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</row>
    <row r="354" spans="1:30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34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34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</row>
    <row r="356" spans="1:30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34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</row>
    <row r="357" spans="1:30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34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</row>
    <row r="358" spans="1:30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34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</row>
    <row r="359" spans="1:30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34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34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</row>
    <row r="361" spans="1:30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34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</row>
    <row r="362" spans="1:30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34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</row>
    <row r="363" spans="1:30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34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</row>
    <row r="364" spans="1:30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34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</row>
    <row r="365" spans="1:30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34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</row>
    <row r="366" spans="1:30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34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</row>
    <row r="367" spans="1:30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34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</row>
    <row r="368" spans="1:30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34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</row>
    <row r="369" spans="1:30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34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</row>
    <row r="370" spans="1:30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34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</row>
    <row r="371" spans="1:30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34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</row>
    <row r="372" spans="1:30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34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</row>
    <row r="373" spans="1:30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34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</row>
    <row r="374" spans="1:30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34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</row>
    <row r="375" spans="1:30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34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</row>
    <row r="376" spans="1:30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34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34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</row>
    <row r="378" spans="1:30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34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34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</row>
    <row r="380" spans="1:30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34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</row>
    <row r="381" spans="1:30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34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34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</row>
    <row r="383" spans="1:30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34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</row>
    <row r="384" spans="1:30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34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34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</row>
    <row r="386" spans="1:30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34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</row>
    <row r="387" spans="1:30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34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</row>
    <row r="388" spans="1:30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34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</row>
    <row r="389" spans="1:30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34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</row>
    <row r="390" spans="1:30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34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</row>
    <row r="391" spans="1:30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34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</row>
    <row r="392" spans="1:30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34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</row>
    <row r="393" spans="1:30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34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</row>
    <row r="394" spans="1:30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34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</row>
    <row r="395" spans="1:30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34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</row>
    <row r="396" spans="1:30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34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</row>
    <row r="397" spans="1:30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34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</row>
    <row r="398" spans="1:30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34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</row>
    <row r="399" spans="1:30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34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</row>
    <row r="400" spans="1:30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34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</row>
    <row r="401" spans="1:30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34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</row>
    <row r="402" spans="1:30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34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</row>
    <row r="403" spans="1:30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34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</row>
    <row r="404" spans="1:30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34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</row>
    <row r="405" spans="1:30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34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34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</row>
    <row r="407" spans="1:30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34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</row>
    <row r="408" spans="1:30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34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34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</row>
    <row r="410" spans="1:30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34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</row>
    <row r="411" spans="1:30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34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</row>
    <row r="412" spans="1:30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34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</row>
    <row r="413" spans="1:30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34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</row>
    <row r="414" spans="1:30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34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</row>
    <row r="415" spans="1:30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34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</row>
    <row r="416" spans="1:30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34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</row>
    <row r="417" spans="1:30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34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</row>
    <row r="418" spans="1:30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34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</row>
    <row r="419" spans="1:30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34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</row>
    <row r="420" spans="1:30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34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</row>
    <row r="421" spans="1:30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34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</row>
    <row r="422" spans="1:30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34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</row>
    <row r="423" spans="1:30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34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</row>
    <row r="424" spans="1:30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34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</row>
    <row r="425" spans="1:30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34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</row>
    <row r="426" spans="1:30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34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</row>
    <row r="427" spans="1:30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34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</row>
    <row r="428" spans="1:30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34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</row>
    <row r="429" spans="1:30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34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</row>
    <row r="430" spans="1:30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34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</row>
    <row r="431" spans="1:30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34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</row>
    <row r="432" spans="1:30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34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</row>
    <row r="433" spans="1:30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34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</row>
    <row r="434" spans="1:30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34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</row>
    <row r="435" spans="1:30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34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</row>
    <row r="436" spans="1:30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34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</row>
    <row r="437" spans="1:30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34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</row>
    <row r="438" spans="1:30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34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</row>
    <row r="439" spans="1:30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34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</row>
    <row r="440" spans="1:30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34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</row>
    <row r="441" spans="1:30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34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</row>
    <row r="442" spans="1:30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34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</row>
    <row r="443" spans="1:30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34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</row>
    <row r="444" spans="1:30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34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</row>
    <row r="445" spans="1:30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34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</row>
    <row r="446" spans="1:30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34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</row>
    <row r="447" spans="1:30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34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</row>
    <row r="448" spans="1:30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34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</row>
    <row r="449" spans="1:30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34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</row>
    <row r="450" spans="1:30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34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</row>
    <row r="451" spans="1:30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34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</row>
    <row r="452" spans="1:30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34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</row>
    <row r="453" spans="1:30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34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</row>
    <row r="454" spans="1:30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34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</row>
    <row r="455" spans="1:30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34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</row>
    <row r="456" spans="1:30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34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</row>
    <row r="457" spans="1:30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34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</row>
    <row r="458" spans="1:30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34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</row>
    <row r="459" spans="1:30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34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</row>
    <row r="460" spans="1:30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34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</row>
    <row r="461" spans="1:30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34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</row>
    <row r="462" spans="1:30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34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</row>
    <row r="463" spans="1:30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34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</row>
    <row r="464" spans="1:30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34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</row>
    <row r="465" spans="1:30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34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</row>
    <row r="466" spans="1:30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34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</row>
    <row r="467" spans="1:30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34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</row>
    <row r="468" spans="1:30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34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</row>
    <row r="469" spans="1:30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34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</row>
    <row r="470" spans="1:30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34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</row>
    <row r="471" spans="1:30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34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</row>
    <row r="472" spans="1:30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34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</row>
    <row r="473" spans="1:30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34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</row>
    <row r="474" spans="1:30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34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</row>
    <row r="475" spans="1:30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34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</row>
    <row r="476" spans="1:30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34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</row>
    <row r="477" spans="1:30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34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</row>
    <row r="478" spans="1:30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34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</row>
    <row r="479" spans="1:30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34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</row>
    <row r="480" spans="1:30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34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</row>
    <row r="481" spans="1:30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34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</row>
    <row r="482" spans="1:30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34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</row>
    <row r="483" spans="1:30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34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</row>
    <row r="484" spans="1:30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34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</row>
    <row r="485" spans="1:30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34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</row>
    <row r="486" spans="1:30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34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</row>
    <row r="487" spans="1:30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34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</row>
    <row r="488" spans="1:30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34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</row>
    <row r="489" spans="1:30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34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</row>
    <row r="490" spans="1:30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34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</row>
    <row r="491" spans="1:30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34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</row>
    <row r="492" spans="1:30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34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</row>
    <row r="493" spans="1:30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34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</row>
    <row r="494" spans="1:30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34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</row>
    <row r="495" spans="1:30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34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</row>
    <row r="496" spans="1:30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34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</row>
    <row r="497" spans="1:30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34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</row>
    <row r="498" spans="1:30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34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</row>
    <row r="499" spans="1:30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34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</row>
    <row r="500" spans="1:30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34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</row>
    <row r="501" spans="1:30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34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</row>
    <row r="502" spans="1:30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34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</row>
    <row r="503" spans="1:30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34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</row>
    <row r="504" spans="1:30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34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</row>
    <row r="505" spans="1:30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34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</row>
    <row r="506" spans="1:30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34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</row>
    <row r="507" spans="1:30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34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</row>
    <row r="508" spans="1:30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34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</row>
    <row r="509" spans="1:30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34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</row>
    <row r="510" spans="1:30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34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</row>
    <row r="511" spans="1:30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34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</row>
    <row r="512" spans="1:30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34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</row>
    <row r="513" spans="1:30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34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</row>
    <row r="514" spans="1:30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34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</row>
    <row r="515" spans="1:30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34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</row>
    <row r="516" spans="1:30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34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</row>
    <row r="517" spans="1:30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34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</row>
    <row r="518" spans="1:30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34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</row>
    <row r="519" spans="1:30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34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</row>
    <row r="520" spans="1:30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34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</row>
    <row r="521" spans="1:30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34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</row>
    <row r="522" spans="1:30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34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</row>
    <row r="523" spans="1:30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34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</row>
    <row r="524" spans="1:30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34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</row>
    <row r="525" spans="1:30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34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</row>
    <row r="526" spans="1:30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34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</row>
    <row r="527" spans="1:30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34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</row>
    <row r="528" spans="1:30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34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</row>
    <row r="529" spans="1:30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34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</row>
    <row r="530" spans="1:30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34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</row>
    <row r="531" spans="1:30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34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</row>
    <row r="532" spans="1:30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34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</row>
    <row r="533" spans="1:30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34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</row>
    <row r="534" spans="1:30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34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</row>
    <row r="535" spans="1:30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34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</row>
    <row r="536" spans="1:30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34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</row>
    <row r="537" spans="1:30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34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</row>
    <row r="538" spans="1:30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34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</row>
    <row r="539" spans="1:30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34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</row>
    <row r="540" spans="1:30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34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</row>
    <row r="541" spans="1:30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34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</row>
    <row r="542" spans="1:30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34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</row>
    <row r="543" spans="1:30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34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</row>
    <row r="544" spans="1:30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34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</row>
    <row r="545" spans="1:30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34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</row>
    <row r="546" spans="1:30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34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</row>
    <row r="547" spans="1:30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34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</row>
    <row r="548" spans="1:30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34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</row>
    <row r="549" spans="1:30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34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</row>
    <row r="550" spans="1:30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34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</row>
    <row r="551" spans="1:30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34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</row>
    <row r="552" spans="1:30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34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</row>
    <row r="553" spans="1:30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34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</row>
    <row r="554" spans="1:30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34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</row>
    <row r="555" spans="1:30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34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</row>
    <row r="556" spans="1:30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34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</row>
    <row r="557" spans="1:30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34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</row>
    <row r="558" spans="1:30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34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</row>
    <row r="559" spans="1:30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34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</row>
    <row r="560" spans="1:30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34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</row>
    <row r="561" spans="1:30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34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</row>
    <row r="562" spans="1:30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34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</row>
    <row r="563" spans="1:30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34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</row>
    <row r="564" spans="1:30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34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</row>
    <row r="565" spans="1:30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34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</row>
    <row r="566" spans="1:30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34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</row>
    <row r="567" spans="1:30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34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</row>
    <row r="568" spans="1:30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34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</row>
    <row r="569" spans="1:30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34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</row>
    <row r="570" spans="1:30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34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</row>
    <row r="571" spans="1:30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34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</row>
    <row r="572" spans="1:30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34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</row>
    <row r="573" spans="1:30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34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</row>
    <row r="574" spans="1:30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34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</row>
    <row r="575" spans="1:30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34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</row>
    <row r="576" spans="1:30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34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</row>
    <row r="577" spans="1:30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34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</row>
    <row r="578" spans="1:30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34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</row>
    <row r="579" spans="1:30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34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</row>
    <row r="580" spans="1:30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34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</row>
    <row r="581" spans="1:30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34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</row>
    <row r="582" spans="1:30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34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</row>
    <row r="583" spans="1:30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34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</row>
    <row r="584" spans="1:30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34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</row>
    <row r="585" spans="1:30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34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</row>
    <row r="586" spans="1:30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34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</row>
    <row r="587" spans="1:30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34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</row>
    <row r="588" spans="1:30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34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</row>
    <row r="589" spans="1:30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34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</row>
    <row r="590" spans="1:30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34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</row>
    <row r="591" spans="1:30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34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</row>
    <row r="592" spans="1:30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34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</row>
    <row r="593" spans="1:30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34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</row>
    <row r="594" spans="1:30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34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</row>
    <row r="595" spans="1:30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34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</row>
    <row r="596" spans="1:30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34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</row>
    <row r="597" spans="1:30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34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</row>
    <row r="598" spans="1:30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34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</row>
    <row r="599" spans="1:30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34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</row>
    <row r="600" spans="1:30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34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</row>
    <row r="601" spans="1:30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34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</row>
    <row r="602" spans="1:30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34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</row>
    <row r="603" spans="1:30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34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</row>
    <row r="604" spans="1:30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34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</row>
    <row r="605" spans="1:30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34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</row>
    <row r="606" spans="1:30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34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</row>
    <row r="607" spans="1:30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34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</row>
    <row r="608" spans="1:30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34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</row>
    <row r="609" spans="1:30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34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</row>
    <row r="610" spans="1:30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34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</row>
    <row r="611" spans="1:30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34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</row>
    <row r="612" spans="1:30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34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</row>
    <row r="613" spans="1:30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34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</row>
    <row r="614" spans="1:30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34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</row>
    <row r="615" spans="1:30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34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</row>
    <row r="616" spans="1:30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34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</row>
    <row r="617" spans="1:30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34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</row>
    <row r="618" spans="1:30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34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</row>
    <row r="619" spans="1:30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34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</row>
    <row r="620" spans="1:30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34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</row>
    <row r="621" spans="1:30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34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</row>
    <row r="622" spans="1:30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34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</row>
    <row r="623" spans="1:30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34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</row>
    <row r="624" spans="1:30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34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</row>
    <row r="625" spans="1:30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34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</row>
    <row r="626" spans="1:30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34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</row>
    <row r="627" spans="1:30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34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</row>
    <row r="628" spans="1:30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34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</row>
    <row r="629" spans="1:30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34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</row>
    <row r="630" spans="1:30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34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</row>
    <row r="631" spans="1:30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34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</row>
    <row r="632" spans="1:30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34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</row>
    <row r="633" spans="1:30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34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</row>
    <row r="634" spans="1:30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34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</row>
    <row r="635" spans="1:30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34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</row>
    <row r="636" spans="1:30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34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</row>
    <row r="637" spans="1:30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34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</row>
    <row r="638" spans="1:30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34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</row>
    <row r="639" spans="1:30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34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</row>
    <row r="640" spans="1:30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34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</row>
    <row r="641" spans="1:30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34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</row>
    <row r="642" spans="1:30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34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</row>
    <row r="643" spans="1:30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34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</row>
    <row r="644" spans="1:30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34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</row>
    <row r="645" spans="1:30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34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</row>
    <row r="646" spans="1:30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34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</row>
    <row r="647" spans="1:30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34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</row>
    <row r="648" spans="1:30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34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</row>
    <row r="649" spans="1:30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34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</row>
    <row r="650" spans="1:30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34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</row>
    <row r="651" spans="1:30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34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</row>
    <row r="652" spans="1:30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34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</row>
    <row r="653" spans="1:30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34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</row>
    <row r="654" spans="1:30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34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</row>
    <row r="655" spans="1:30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34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</row>
    <row r="656" spans="1:30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34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</row>
    <row r="657" spans="1:30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34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</row>
    <row r="658" spans="1:30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34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</row>
    <row r="659" spans="1:30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34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</row>
    <row r="660" spans="1:30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34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</row>
    <row r="661" spans="1:30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34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</row>
    <row r="662" spans="1:30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34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</row>
    <row r="663" spans="1:30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34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</row>
    <row r="664" spans="1:30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34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</row>
    <row r="665" spans="1:30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34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</row>
    <row r="666" spans="1:30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34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</row>
    <row r="667" spans="1:30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34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</row>
    <row r="668" spans="1:30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34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</row>
    <row r="669" spans="1:30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34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</row>
    <row r="670" spans="1:30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34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</row>
    <row r="671" spans="1:30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34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</row>
    <row r="672" spans="1:30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34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</row>
    <row r="673" spans="1:30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34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</row>
    <row r="674" spans="1:30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34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</row>
    <row r="675" spans="1:30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34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</row>
    <row r="676" spans="1:30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34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</row>
    <row r="677" spans="1:30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34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</row>
    <row r="678" spans="1:30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34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</row>
    <row r="679" spans="1:30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34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</row>
    <row r="680" spans="1:30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34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</row>
    <row r="681" spans="1:30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34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</row>
    <row r="682" spans="1:30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34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</row>
    <row r="683" spans="1:30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34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</row>
    <row r="684" spans="1:30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34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</row>
    <row r="685" spans="1:30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34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</row>
    <row r="686" spans="1:30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34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</row>
    <row r="687" spans="1:30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34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</row>
    <row r="688" spans="1:30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34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</row>
    <row r="689" spans="1:30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34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</row>
    <row r="690" spans="1:30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34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</row>
    <row r="691" spans="1:30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34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</row>
    <row r="692" spans="1:30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34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</row>
    <row r="693" spans="1:30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34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</row>
    <row r="694" spans="1:30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34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</row>
    <row r="695" spans="1:30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34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</row>
    <row r="696" spans="1:30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34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</row>
    <row r="697" spans="1:30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34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</row>
    <row r="698" spans="1:30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34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</row>
    <row r="699" spans="1:30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34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</row>
    <row r="700" spans="1:30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34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</row>
    <row r="701" spans="1:30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34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</row>
    <row r="702" spans="1:30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34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</row>
    <row r="703" spans="1:30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34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</row>
    <row r="704" spans="1:30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34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</row>
    <row r="705" spans="1:30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34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</row>
    <row r="706" spans="1:30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34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</row>
    <row r="707" spans="1:30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34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</row>
    <row r="708" spans="1:30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34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</row>
    <row r="709" spans="1:30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34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</row>
    <row r="710" spans="1:30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34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</row>
    <row r="711" spans="1:30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34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</row>
    <row r="712" spans="1:30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34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</row>
    <row r="713" spans="1:30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34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</row>
    <row r="714" spans="1:30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34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</row>
    <row r="715" spans="1:30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34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</row>
    <row r="716" spans="1:30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34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</row>
    <row r="717" spans="1:30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34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</row>
    <row r="718" spans="1:30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34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</row>
    <row r="719" spans="1:30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34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</row>
    <row r="720" spans="1:30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34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</row>
    <row r="721" spans="1:30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34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</row>
    <row r="722" spans="1:30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34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</row>
    <row r="723" spans="1:30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34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</row>
    <row r="724" spans="1:30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34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</row>
    <row r="725" spans="1:30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34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</row>
    <row r="726" spans="1:30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34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</row>
    <row r="727" spans="1:30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34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</row>
    <row r="728" spans="1:30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34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</row>
    <row r="729" spans="1:30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34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</row>
    <row r="730" spans="1:30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34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</row>
    <row r="731" spans="1:30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34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</row>
    <row r="732" spans="1:30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34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</row>
    <row r="733" spans="1:30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34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</row>
    <row r="734" spans="1:30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34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</row>
    <row r="735" spans="1:30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34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</row>
    <row r="736" spans="1:30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34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</row>
    <row r="737" spans="1:30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34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</row>
    <row r="738" spans="1:30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34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</row>
    <row r="739" spans="1:30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34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</row>
    <row r="740" spans="1:30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34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</row>
    <row r="741" spans="1:30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34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</row>
    <row r="742" spans="1:30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34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</row>
    <row r="743" spans="1:30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34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</row>
    <row r="744" spans="1:30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34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</row>
    <row r="745" spans="1:30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34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</row>
    <row r="746" spans="1:30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34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</row>
    <row r="747" spans="1:30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34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</row>
    <row r="748" spans="1:30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34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</row>
    <row r="749" spans="1:30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34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</row>
    <row r="750" spans="1:30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34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</row>
    <row r="751" spans="1:30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34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</row>
    <row r="752" spans="1:30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34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</row>
    <row r="753" spans="1:30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34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</row>
    <row r="754" spans="1:30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34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</row>
    <row r="755" spans="1:30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34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</row>
    <row r="756" spans="1:30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34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</row>
    <row r="757" spans="1:30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34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</row>
    <row r="758" spans="1:30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34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</row>
    <row r="759" spans="1:30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34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</row>
    <row r="760" spans="1:30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34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</row>
    <row r="761" spans="1:30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34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</row>
    <row r="762" spans="1:30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34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</row>
    <row r="763" spans="1:30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34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</row>
    <row r="764" spans="1:30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34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</row>
    <row r="765" spans="1:30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34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</row>
    <row r="766" spans="1:30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34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</row>
    <row r="767" spans="1:30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34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</row>
    <row r="768" spans="1:30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34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</row>
    <row r="769" spans="1:30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34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</row>
    <row r="770" spans="1:30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34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</row>
    <row r="771" spans="1:30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34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</row>
    <row r="772" spans="1:30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34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</row>
    <row r="773" spans="1:30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34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</row>
    <row r="774" spans="1:30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34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</row>
    <row r="775" spans="1:30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34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</row>
    <row r="776" spans="1:30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34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</row>
    <row r="777" spans="1:30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34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</row>
    <row r="778" spans="1:30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34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</row>
    <row r="779" spans="1:30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34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</row>
    <row r="780" spans="1:30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34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</row>
    <row r="781" spans="1:30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34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</row>
    <row r="782" spans="1:30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34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</row>
    <row r="783" spans="1:30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34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</row>
    <row r="784" spans="1:30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34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</row>
    <row r="785" spans="1:30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34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</row>
    <row r="786" spans="1:30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34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</row>
    <row r="787" spans="1:30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34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</row>
    <row r="788" spans="1:30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34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</row>
    <row r="789" spans="1:30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34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</row>
    <row r="790" spans="1:30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34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</row>
    <row r="791" spans="1:30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34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</row>
    <row r="792" spans="1:30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34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</row>
    <row r="793" spans="1:30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34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</row>
    <row r="794" spans="1:30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34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</row>
    <row r="795" spans="1:30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34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</row>
    <row r="796" spans="1:30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34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</row>
    <row r="797" spans="1:30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34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</row>
    <row r="798" spans="1:30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34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</row>
    <row r="799" spans="1:30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34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</row>
    <row r="800" spans="1:30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34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</row>
    <row r="801" spans="1:30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34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</row>
    <row r="802" spans="1:30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34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</row>
    <row r="803" spans="1:30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34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</row>
    <row r="804" spans="1:30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34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</row>
    <row r="805" spans="1:30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34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</row>
    <row r="806" spans="1:30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34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</row>
    <row r="807" spans="1:30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34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</row>
    <row r="808" spans="1:30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34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</row>
    <row r="809" spans="1:30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34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</row>
    <row r="810" spans="1:30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34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</row>
    <row r="811" spans="1:30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34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</row>
    <row r="812" spans="1:30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34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</row>
    <row r="813" spans="1:30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34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</row>
    <row r="814" spans="1:30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34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</row>
    <row r="815" spans="1:30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34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</row>
    <row r="816" spans="1:30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34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</row>
    <row r="817" spans="1:30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34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</row>
    <row r="818" spans="1:30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34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</row>
    <row r="819" spans="1:30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34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</row>
    <row r="820" spans="1:30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34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</row>
    <row r="821" spans="1:30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34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</row>
    <row r="822" spans="1:30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34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</row>
    <row r="823" spans="1:30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34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</row>
    <row r="824" spans="1:30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34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</row>
    <row r="825" spans="1:30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34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</row>
    <row r="826" spans="1:30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34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</row>
    <row r="827" spans="1:30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34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</row>
    <row r="828" spans="1:30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34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</row>
    <row r="829" spans="1:30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34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</row>
    <row r="830" spans="1:30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34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</row>
    <row r="831" spans="1:30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34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</row>
    <row r="832" spans="1:30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34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</row>
    <row r="833" spans="1:30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34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</row>
    <row r="834" spans="1:30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34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</row>
    <row r="835" spans="1:30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34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</row>
    <row r="836" spans="1:30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34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</row>
    <row r="837" spans="1:30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34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</row>
    <row r="838" spans="1:30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34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</row>
    <row r="839" spans="1:30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34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</row>
    <row r="840" spans="1:30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34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</row>
    <row r="841" spans="1:30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34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</row>
    <row r="842" spans="1:30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34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</row>
    <row r="843" spans="1:30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34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</row>
    <row r="844" spans="1:30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34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</row>
    <row r="845" spans="1:30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34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</row>
    <row r="846" spans="1:30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34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</row>
    <row r="847" spans="1:30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34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</row>
    <row r="848" spans="1:30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34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</row>
    <row r="849" spans="1:30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34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</row>
    <row r="850" spans="1:30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34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</row>
    <row r="851" spans="1:30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34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</row>
    <row r="852" spans="1:30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34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</row>
    <row r="853" spans="1:30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34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</row>
    <row r="854" spans="1:30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34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</row>
    <row r="855" spans="1:30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34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</row>
    <row r="856" spans="1:30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34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</row>
    <row r="857" spans="1:30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34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</row>
    <row r="858" spans="1:30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34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</row>
    <row r="859" spans="1:30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34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</row>
    <row r="860" spans="1:30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34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</row>
    <row r="861" spans="1:30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34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</row>
    <row r="862" spans="1:30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34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</row>
    <row r="863" spans="1:30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34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</row>
    <row r="864" spans="1:30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34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</row>
    <row r="865" spans="1:30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34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</row>
    <row r="866" spans="1:30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34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</row>
    <row r="867" spans="1:30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34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</row>
    <row r="868" spans="1:30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34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</row>
    <row r="869" spans="1:30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34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</row>
    <row r="870" spans="1:30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34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</row>
    <row r="871" spans="1:30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34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</row>
    <row r="872" spans="1:30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34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</row>
    <row r="873" spans="1:30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34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</row>
    <row r="874" spans="1:30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34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</row>
    <row r="875" spans="1:30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34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</row>
    <row r="876" spans="1:30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34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</row>
    <row r="877" spans="1:30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34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</row>
    <row r="878" spans="1:30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34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</row>
    <row r="879" spans="1:30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34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</row>
    <row r="880" spans="1:30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34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</row>
    <row r="881" spans="1:30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34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</row>
    <row r="882" spans="1:30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34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</row>
    <row r="883" spans="1:30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34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</row>
    <row r="884" spans="1:30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34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</row>
    <row r="885" spans="1:30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34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</row>
    <row r="886" spans="1:30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34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</row>
    <row r="887" spans="1:30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34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</row>
    <row r="888" spans="1:30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34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</row>
    <row r="889" spans="1:30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34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</row>
    <row r="890" spans="1:30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34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</row>
    <row r="891" spans="1:30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34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</row>
    <row r="892" spans="1:30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34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</row>
    <row r="893" spans="1:30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34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</row>
    <row r="894" spans="1:30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34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</row>
    <row r="895" spans="1:30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34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</row>
    <row r="896" spans="1:30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34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</row>
    <row r="897" spans="1:30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34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</row>
    <row r="898" spans="1:30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34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</row>
    <row r="899" spans="1:30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34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</row>
    <row r="900" spans="1:30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34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</row>
    <row r="901" spans="1:30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34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</row>
    <row r="902" spans="1:30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34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</row>
    <row r="903" spans="1:30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34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</row>
    <row r="904" spans="1:30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34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</row>
    <row r="905" spans="1:30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34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</row>
    <row r="906" spans="1:30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34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</row>
    <row r="907" spans="1:30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34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</row>
    <row r="908" spans="1:30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34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</row>
    <row r="909" spans="1:30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34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</row>
    <row r="910" spans="1:30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34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</row>
    <row r="911" spans="1:30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34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</row>
    <row r="912" spans="1:30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34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</row>
    <row r="913" spans="1:30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34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</row>
    <row r="914" spans="1:30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34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</row>
    <row r="915" spans="1:30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34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</row>
    <row r="916" spans="1:30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34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</row>
    <row r="917" spans="1:30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34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</row>
    <row r="918" spans="1:30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34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</row>
    <row r="919" spans="1:30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34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</row>
    <row r="920" spans="1:30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34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</row>
    <row r="921" spans="1:30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34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</row>
    <row r="922" spans="1:30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34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</row>
    <row r="923" spans="1:30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34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</row>
    <row r="924" spans="1:30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34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</row>
    <row r="925" spans="1:30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34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</row>
    <row r="926" spans="1:30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34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</row>
    <row r="927" spans="1:30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34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</row>
    <row r="928" spans="1:30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34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</row>
    <row r="929" spans="1:30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34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</row>
    <row r="930" spans="1:30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34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</row>
    <row r="931" spans="1:30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34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</row>
    <row r="932" spans="1:30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34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</row>
    <row r="933" spans="1:30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34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</row>
    <row r="934" spans="1:30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34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</row>
    <row r="935" spans="1:30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34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</row>
    <row r="936" spans="1:30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34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</row>
    <row r="937" spans="1:30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34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</row>
    <row r="938" spans="1:30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34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</row>
    <row r="939" spans="1:30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34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</row>
    <row r="940" spans="1:30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34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</row>
    <row r="941" spans="1:30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34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</row>
    <row r="942" spans="1:30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34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</row>
    <row r="943" spans="1:30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34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</row>
    <row r="944" spans="1:30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34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</row>
    <row r="945" spans="1:30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34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</row>
    <row r="946" spans="1:30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34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</row>
    <row r="947" spans="1:30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34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</row>
    <row r="948" spans="1:30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34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</row>
    <row r="949" spans="1:30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34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</row>
    <row r="950" spans="1:30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34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</row>
    <row r="951" spans="1:30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34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</row>
    <row r="952" spans="1:30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34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</row>
    <row r="953" spans="1:30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34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</row>
    <row r="954" spans="1:30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34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</row>
    <row r="955" spans="1:30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34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</row>
    <row r="956" spans="1:30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34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</row>
    <row r="957" spans="1:30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34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</row>
    <row r="958" spans="1:30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34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</row>
    <row r="959" spans="1:30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34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</row>
    <row r="960" spans="1:30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34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</row>
    <row r="961" spans="1:30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34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</row>
    <row r="962" spans="1:30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34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</row>
    <row r="963" spans="1:30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34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</row>
    <row r="964" spans="1:30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34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</row>
    <row r="965" spans="1:30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34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</row>
    <row r="966" spans="1:30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34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</row>
    <row r="967" spans="1:30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34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</row>
    <row r="968" spans="1:30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34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</row>
    <row r="969" spans="1:30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34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</row>
    <row r="970" spans="1:30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34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34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</row>
    <row r="972" spans="1:30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34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</row>
    <row r="973" spans="1:30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34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</row>
    <row r="974" spans="1:30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34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</row>
    <row r="975" spans="1:30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34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</row>
    <row r="976" spans="1:30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34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</row>
    <row r="977" spans="1:30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34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</row>
    <row r="978" spans="1:30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34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</row>
    <row r="979" spans="1:30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34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</row>
    <row r="980" spans="1:30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34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</row>
    <row r="981" spans="1:30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34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</row>
    <row r="982" spans="1:30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34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</row>
    <row r="983" spans="1:30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34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</row>
    <row r="984" spans="1:30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34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</row>
    <row r="985" spans="1:30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34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</row>
    <row r="986" spans="1:30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34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</row>
    <row r="987" spans="1:30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34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</row>
    <row r="988" spans="1:30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34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</row>
    <row r="989" spans="1:30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34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</row>
    <row r="990" spans="1:30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34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</row>
    <row r="991" spans="1:30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34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</row>
    <row r="992" spans="1:30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34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</row>
    <row r="993" spans="1:30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34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</row>
    <row r="994" spans="1:30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34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</row>
    <row r="995" spans="1:30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34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</row>
    <row r="996" spans="1:30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34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</row>
    <row r="997" spans="1:30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34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</row>
    <row r="998" spans="1:30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34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</row>
    <row r="999" spans="1:30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34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34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</sheetData>
  <pageMargins left="0.511811024" right="0.511811024" top="0.78740157499999996" bottom="0.78740157499999996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18A0-BD3A-44DA-A455-A6D115EB986E}">
  <dimension ref="A1:I121"/>
  <sheetViews>
    <sheetView topLeftCell="A83" workbookViewId="0">
      <selection activeCell="D106" sqref="D106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8" max="8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174106</v>
      </c>
    </row>
    <row r="3" spans="1:5" x14ac:dyDescent="0.2">
      <c r="A3" s="77">
        <v>42149</v>
      </c>
      <c r="B3" s="78">
        <v>131750</v>
      </c>
    </row>
    <row r="4" spans="1:5" x14ac:dyDescent="0.2">
      <c r="A4" s="77">
        <v>42179</v>
      </c>
      <c r="B4" s="78">
        <v>139853</v>
      </c>
    </row>
    <row r="5" spans="1:5" x14ac:dyDescent="0.2">
      <c r="A5" s="77">
        <v>42208</v>
      </c>
      <c r="B5" s="78">
        <v>118502</v>
      </c>
    </row>
    <row r="6" spans="1:5" x14ac:dyDescent="0.2">
      <c r="A6" s="77">
        <v>42241</v>
      </c>
      <c r="B6" s="78">
        <v>148378</v>
      </c>
    </row>
    <row r="7" spans="1:5" x14ac:dyDescent="0.2">
      <c r="A7" s="77">
        <v>42271</v>
      </c>
      <c r="B7" s="78">
        <v>122266</v>
      </c>
    </row>
    <row r="8" spans="1:5" x14ac:dyDescent="0.2">
      <c r="A8" s="77">
        <v>42303</v>
      </c>
      <c r="B8" s="78">
        <v>127987</v>
      </c>
    </row>
    <row r="9" spans="1:5" x14ac:dyDescent="0.2">
      <c r="A9" s="77">
        <v>42332</v>
      </c>
      <c r="B9" s="78">
        <v>147725</v>
      </c>
    </row>
    <row r="10" spans="1:5" x14ac:dyDescent="0.2">
      <c r="A10" s="77">
        <v>42361</v>
      </c>
      <c r="B10" s="78">
        <v>156058</v>
      </c>
    </row>
    <row r="11" spans="1:5" x14ac:dyDescent="0.2">
      <c r="A11" s="77">
        <v>42394</v>
      </c>
      <c r="B11" s="78">
        <v>144461</v>
      </c>
    </row>
    <row r="12" spans="1:5" x14ac:dyDescent="0.2">
      <c r="A12" s="77">
        <v>42424</v>
      </c>
      <c r="B12" s="78">
        <v>145459</v>
      </c>
    </row>
    <row r="13" spans="1:5" x14ac:dyDescent="0.2">
      <c r="A13" s="77">
        <v>42452</v>
      </c>
      <c r="B13" s="78">
        <v>163354</v>
      </c>
    </row>
    <row r="14" spans="1:5" x14ac:dyDescent="0.2">
      <c r="A14" s="77">
        <v>42485</v>
      </c>
      <c r="B14" s="78">
        <v>175296</v>
      </c>
    </row>
    <row r="15" spans="1:5" x14ac:dyDescent="0.2">
      <c r="A15" s="77">
        <v>42514</v>
      </c>
      <c r="B15" s="78">
        <v>129869</v>
      </c>
    </row>
    <row r="16" spans="1:5" x14ac:dyDescent="0.2">
      <c r="A16" s="77">
        <v>42544</v>
      </c>
      <c r="B16" s="78">
        <v>115622</v>
      </c>
    </row>
    <row r="17" spans="1:9" x14ac:dyDescent="0.2">
      <c r="A17" s="77">
        <v>42576</v>
      </c>
      <c r="B17" s="78">
        <v>108634</v>
      </c>
    </row>
    <row r="18" spans="1:9" x14ac:dyDescent="0.2">
      <c r="A18" s="77">
        <v>42605</v>
      </c>
      <c r="B18" s="78">
        <v>109133</v>
      </c>
    </row>
    <row r="19" spans="1:9" x14ac:dyDescent="0.2">
      <c r="A19" s="77">
        <v>42636</v>
      </c>
      <c r="B19" s="78">
        <v>117581</v>
      </c>
    </row>
    <row r="20" spans="1:9" x14ac:dyDescent="0.2">
      <c r="A20" s="77">
        <v>42667</v>
      </c>
      <c r="B20" s="78">
        <v>131059</v>
      </c>
      <c r="H20" t="s">
        <v>63</v>
      </c>
      <c r="I20" t="s">
        <v>64</v>
      </c>
    </row>
    <row r="21" spans="1:9" x14ac:dyDescent="0.2">
      <c r="A21" s="77">
        <v>42695</v>
      </c>
      <c r="B21" s="78">
        <v>123187</v>
      </c>
      <c r="H21" s="81">
        <v>45740</v>
      </c>
      <c r="I21">
        <v>236072.6395119933</v>
      </c>
    </row>
    <row r="22" spans="1:9" x14ac:dyDescent="0.2">
      <c r="A22" s="77">
        <v>42727</v>
      </c>
      <c r="B22" s="78">
        <v>190481</v>
      </c>
      <c r="H22" s="80">
        <v>45712</v>
      </c>
      <c r="I22">
        <v>206334.18912508088</v>
      </c>
    </row>
    <row r="23" spans="1:9" x14ac:dyDescent="0.2">
      <c r="A23" s="77">
        <v>42759</v>
      </c>
      <c r="B23" s="78">
        <v>174224</v>
      </c>
      <c r="H23" s="81">
        <v>45681</v>
      </c>
      <c r="I23">
        <v>213182.0378410492</v>
      </c>
    </row>
    <row r="24" spans="1:9" x14ac:dyDescent="0.2">
      <c r="A24" s="77">
        <v>42787</v>
      </c>
      <c r="B24" s="78">
        <v>163465</v>
      </c>
      <c r="H24" s="80">
        <v>45650</v>
      </c>
      <c r="I24">
        <v>220879.87923186366</v>
      </c>
    </row>
    <row r="25" spans="1:9" x14ac:dyDescent="0.2">
      <c r="A25" s="77">
        <v>42817</v>
      </c>
      <c r="B25" s="78">
        <v>202192</v>
      </c>
      <c r="H25" s="81">
        <v>45620</v>
      </c>
      <c r="I25">
        <v>192096.94714696449</v>
      </c>
    </row>
    <row r="26" spans="1:9" x14ac:dyDescent="0.2">
      <c r="A26" s="77">
        <v>42850</v>
      </c>
      <c r="B26" s="78">
        <v>185682</v>
      </c>
      <c r="H26" s="80">
        <v>45589</v>
      </c>
      <c r="I26">
        <v>189675.88774249735</v>
      </c>
    </row>
    <row r="27" spans="1:9" x14ac:dyDescent="0.2">
      <c r="A27" s="77">
        <v>42879</v>
      </c>
      <c r="B27" s="78">
        <v>139062</v>
      </c>
      <c r="H27" s="81">
        <v>45559</v>
      </c>
      <c r="I27">
        <v>183269.590340077</v>
      </c>
    </row>
    <row r="28" spans="1:9" x14ac:dyDescent="0.2">
      <c r="A28" s="77">
        <v>42912</v>
      </c>
      <c r="B28" s="78">
        <v>145201</v>
      </c>
      <c r="H28" s="80">
        <v>45528</v>
      </c>
      <c r="I28">
        <v>164674.77429514113</v>
      </c>
    </row>
    <row r="29" spans="1:9" x14ac:dyDescent="0.2">
      <c r="A29" s="77">
        <v>42941</v>
      </c>
      <c r="B29" s="78">
        <v>123372</v>
      </c>
      <c r="H29" s="81">
        <v>45497</v>
      </c>
      <c r="I29">
        <v>164142.02878135588</v>
      </c>
    </row>
    <row r="30" spans="1:9" x14ac:dyDescent="0.2">
      <c r="A30" s="77">
        <v>42970</v>
      </c>
      <c r="B30" s="78">
        <v>124299</v>
      </c>
      <c r="H30" s="80">
        <v>45467</v>
      </c>
      <c r="I30">
        <v>175140.7156722603</v>
      </c>
    </row>
    <row r="31" spans="1:9" x14ac:dyDescent="0.2">
      <c r="A31" s="77">
        <v>43003</v>
      </c>
      <c r="B31" s="78">
        <v>157896</v>
      </c>
      <c r="H31" s="81">
        <v>45436</v>
      </c>
      <c r="I31">
        <v>193354.71570544181</v>
      </c>
    </row>
    <row r="32" spans="1:9" x14ac:dyDescent="0.2">
      <c r="A32" s="77">
        <v>43033</v>
      </c>
      <c r="B32" s="78">
        <v>157229</v>
      </c>
      <c r="H32" s="80">
        <v>45406</v>
      </c>
      <c r="I32">
        <v>229576.24908136151</v>
      </c>
    </row>
    <row r="33" spans="1:9" x14ac:dyDescent="0.2">
      <c r="A33" s="77">
        <v>43063</v>
      </c>
      <c r="B33" s="78">
        <v>154547</v>
      </c>
      <c r="H33" s="81">
        <v>45375</v>
      </c>
      <c r="I33">
        <v>229894.24250272173</v>
      </c>
    </row>
    <row r="34" spans="1:9" x14ac:dyDescent="0.2">
      <c r="A34" s="77">
        <v>43091</v>
      </c>
      <c r="B34" s="78">
        <v>165075</v>
      </c>
      <c r="H34" s="80">
        <v>45346</v>
      </c>
      <c r="I34">
        <v>200155.79211580928</v>
      </c>
    </row>
    <row r="35" spans="1:9" x14ac:dyDescent="0.2">
      <c r="A35" s="77">
        <v>43124</v>
      </c>
      <c r="B35" s="78">
        <v>169024</v>
      </c>
      <c r="H35" s="81">
        <v>45315</v>
      </c>
      <c r="I35">
        <v>207003.64083177759</v>
      </c>
    </row>
    <row r="36" spans="1:9" x14ac:dyDescent="0.2">
      <c r="A36" s="77">
        <v>43153</v>
      </c>
      <c r="B36" s="78">
        <v>156466</v>
      </c>
      <c r="H36" s="80">
        <v>45284</v>
      </c>
      <c r="I36">
        <v>214701.48222259205</v>
      </c>
    </row>
    <row r="37" spans="1:9" x14ac:dyDescent="0.2">
      <c r="A37" s="77">
        <v>43182</v>
      </c>
      <c r="B37" s="78">
        <v>190331</v>
      </c>
      <c r="H37" s="81">
        <v>45254</v>
      </c>
      <c r="I37">
        <v>185918.55013769289</v>
      </c>
    </row>
    <row r="38" spans="1:9" x14ac:dyDescent="0.2">
      <c r="A38" s="77">
        <v>43214</v>
      </c>
      <c r="B38" s="78">
        <v>193056</v>
      </c>
      <c r="H38" s="80">
        <v>45223</v>
      </c>
      <c r="I38">
        <v>183497.49073322577</v>
      </c>
    </row>
    <row r="39" spans="1:9" x14ac:dyDescent="0.2">
      <c r="A39" s="77">
        <v>43244</v>
      </c>
      <c r="B39" s="78">
        <v>176887</v>
      </c>
      <c r="H39" s="81">
        <v>45193</v>
      </c>
      <c r="I39">
        <v>177091.19333080543</v>
      </c>
    </row>
    <row r="40" spans="1:9" x14ac:dyDescent="0.2">
      <c r="A40" s="77">
        <v>43276</v>
      </c>
      <c r="B40" s="78">
        <v>128471</v>
      </c>
      <c r="H40" s="80">
        <v>45162</v>
      </c>
      <c r="I40">
        <v>158496.37728586953</v>
      </c>
    </row>
    <row r="41" spans="1:9" x14ac:dyDescent="0.2">
      <c r="A41" s="77">
        <v>43305</v>
      </c>
      <c r="B41" s="78">
        <v>125315</v>
      </c>
      <c r="H41" s="81">
        <v>45131</v>
      </c>
      <c r="I41">
        <v>157963.63177208428</v>
      </c>
    </row>
    <row r="42" spans="1:9" x14ac:dyDescent="0.2">
      <c r="A42" s="77">
        <v>43336</v>
      </c>
      <c r="B42" s="78">
        <v>128355</v>
      </c>
      <c r="H42" s="80">
        <v>45101</v>
      </c>
      <c r="I42">
        <v>168962.31866298869</v>
      </c>
    </row>
    <row r="43" spans="1:9" x14ac:dyDescent="0.2">
      <c r="A43" s="77">
        <v>43367</v>
      </c>
      <c r="B43" s="78">
        <v>158554</v>
      </c>
      <c r="H43" s="81">
        <v>45070</v>
      </c>
      <c r="I43">
        <v>187176.31869617023</v>
      </c>
    </row>
    <row r="44" spans="1:9" x14ac:dyDescent="0.2">
      <c r="A44" s="77">
        <v>43396</v>
      </c>
      <c r="B44" s="78">
        <v>128601</v>
      </c>
      <c r="H44" s="80">
        <v>45040</v>
      </c>
      <c r="I44">
        <v>223397.85207208994</v>
      </c>
    </row>
    <row r="45" spans="1:9" x14ac:dyDescent="0.2">
      <c r="A45" s="77">
        <v>43427</v>
      </c>
      <c r="B45" s="78">
        <v>156192</v>
      </c>
      <c r="H45" s="81">
        <v>45009</v>
      </c>
      <c r="I45">
        <v>223715.84549345012</v>
      </c>
    </row>
    <row r="46" spans="1:9" x14ac:dyDescent="0.2">
      <c r="A46" s="77">
        <v>43460</v>
      </c>
      <c r="B46" s="78">
        <v>151104</v>
      </c>
      <c r="H46" s="80">
        <v>44981</v>
      </c>
      <c r="I46">
        <v>193977.39510653768</v>
      </c>
    </row>
    <row r="47" spans="1:9" x14ac:dyDescent="0.2">
      <c r="A47" s="77">
        <v>43488</v>
      </c>
      <c r="B47" s="78">
        <v>186248</v>
      </c>
      <c r="H47" s="81">
        <v>44950</v>
      </c>
      <c r="I47">
        <v>200825.24382250599</v>
      </c>
    </row>
    <row r="48" spans="1:9" x14ac:dyDescent="0.2">
      <c r="A48" s="77">
        <v>43521</v>
      </c>
      <c r="B48" s="78">
        <v>226788</v>
      </c>
      <c r="H48" s="80">
        <v>44919</v>
      </c>
      <c r="I48">
        <v>208523.08521332045</v>
      </c>
    </row>
    <row r="49" spans="1:9" x14ac:dyDescent="0.2">
      <c r="A49" s="77">
        <v>43551</v>
      </c>
      <c r="B49" s="78">
        <v>203857</v>
      </c>
      <c r="H49" s="81">
        <v>44889</v>
      </c>
      <c r="I49">
        <v>179740.15312842131</v>
      </c>
    </row>
    <row r="50" spans="1:9" x14ac:dyDescent="0.2">
      <c r="A50" s="77">
        <v>43579</v>
      </c>
      <c r="B50" s="78">
        <v>174247</v>
      </c>
      <c r="H50" s="80">
        <v>44858</v>
      </c>
      <c r="I50">
        <v>177319.09372395417</v>
      </c>
    </row>
    <row r="51" spans="1:9" x14ac:dyDescent="0.2">
      <c r="A51" s="77">
        <v>43609</v>
      </c>
      <c r="B51" s="78">
        <v>172014</v>
      </c>
      <c r="H51" s="81">
        <v>44828</v>
      </c>
      <c r="I51">
        <v>170912.79632153382</v>
      </c>
    </row>
    <row r="52" spans="1:9" x14ac:dyDescent="0.2">
      <c r="A52" s="77">
        <v>43641</v>
      </c>
      <c r="B52" s="78">
        <v>156465</v>
      </c>
      <c r="H52" s="80">
        <v>44797</v>
      </c>
      <c r="I52">
        <v>152317.98027659793</v>
      </c>
    </row>
    <row r="53" spans="1:9" x14ac:dyDescent="0.2">
      <c r="A53" s="77">
        <v>43669</v>
      </c>
      <c r="B53" s="78">
        <v>123759</v>
      </c>
      <c r="H53" s="81">
        <v>44766</v>
      </c>
      <c r="I53">
        <v>151785.2347628127</v>
      </c>
    </row>
    <row r="54" spans="1:9" x14ac:dyDescent="0.2">
      <c r="A54" s="77">
        <v>43700</v>
      </c>
      <c r="B54" s="78">
        <v>126867</v>
      </c>
      <c r="H54" s="80">
        <v>44736</v>
      </c>
      <c r="I54">
        <v>162783.92165371712</v>
      </c>
    </row>
    <row r="55" spans="1:9" x14ac:dyDescent="0.2">
      <c r="A55" s="77">
        <v>43733</v>
      </c>
      <c r="B55" s="78">
        <v>141858</v>
      </c>
      <c r="H55" s="81">
        <v>44705</v>
      </c>
      <c r="I55">
        <v>180997.92168689863</v>
      </c>
    </row>
    <row r="56" spans="1:9" x14ac:dyDescent="0.2">
      <c r="A56" s="77">
        <v>43761</v>
      </c>
      <c r="B56" s="78">
        <v>145328</v>
      </c>
      <c r="H56" s="80">
        <v>44675</v>
      </c>
      <c r="I56">
        <v>217219.45506281834</v>
      </c>
    </row>
    <row r="57" spans="1:9" x14ac:dyDescent="0.2">
      <c r="A57" s="77">
        <v>43791</v>
      </c>
      <c r="B57" s="78">
        <v>165276</v>
      </c>
      <c r="H57" s="81">
        <v>44644</v>
      </c>
      <c r="I57">
        <v>217537.44848417852</v>
      </c>
    </row>
    <row r="58" spans="1:9" x14ac:dyDescent="0.2">
      <c r="A58" s="77">
        <v>43819</v>
      </c>
      <c r="B58" s="78">
        <v>189269</v>
      </c>
      <c r="H58" s="80">
        <v>44616</v>
      </c>
      <c r="I58">
        <v>187798.99809726607</v>
      </c>
    </row>
    <row r="59" spans="1:9" x14ac:dyDescent="0.2">
      <c r="A59" s="77">
        <v>43852</v>
      </c>
      <c r="B59" s="78">
        <v>191312</v>
      </c>
      <c r="H59" s="81">
        <v>44585</v>
      </c>
      <c r="I59">
        <v>194646.84681323441</v>
      </c>
    </row>
    <row r="60" spans="1:9" x14ac:dyDescent="0.2">
      <c r="A60" s="77">
        <v>43882</v>
      </c>
      <c r="B60" s="78">
        <v>190728</v>
      </c>
      <c r="H60" s="80">
        <v>44554</v>
      </c>
      <c r="I60">
        <v>202344.68820404887</v>
      </c>
    </row>
    <row r="61" spans="1:9" x14ac:dyDescent="0.2">
      <c r="A61" s="77">
        <v>43914</v>
      </c>
      <c r="B61" s="78">
        <v>192997</v>
      </c>
      <c r="C61" s="78">
        <v>192997</v>
      </c>
      <c r="D61" s="79">
        <v>192997</v>
      </c>
      <c r="E61" s="79">
        <v>192997</v>
      </c>
      <c r="H61" s="81">
        <v>44524</v>
      </c>
      <c r="I61">
        <v>173561.75611914971</v>
      </c>
    </row>
    <row r="62" spans="1:9" x14ac:dyDescent="0.2">
      <c r="A62" s="77">
        <v>43945</v>
      </c>
      <c r="C62" s="78">
        <f t="shared" ref="C62:C93" si="0">_xlfn.FORECAST.ETS(A62,$B$2:$B$61,$A$2:$A$61,1,1)</f>
        <v>204862.66104427516</v>
      </c>
      <c r="D62" s="79">
        <f t="shared" ref="D62:D93" si="1">C62-_xlfn.FORECAST.ETS.CONFINT(A62,$B$2:$B$61,$A$2:$A$61,0.9,1,1)</f>
        <v>178558.85906832971</v>
      </c>
      <c r="E62" s="79">
        <f t="shared" ref="E62:E93" si="2">C62+_xlfn.FORECAST.ETS.CONFINT(A62,$B$2:$B$61,$A$2:$A$61,0.9,1,1)</f>
        <v>231166.4630202206</v>
      </c>
      <c r="H62" s="80">
        <v>44493</v>
      </c>
      <c r="I62">
        <v>171140.69671468256</v>
      </c>
    </row>
    <row r="63" spans="1:9" x14ac:dyDescent="0.2">
      <c r="A63" s="77">
        <v>43975</v>
      </c>
      <c r="C63" s="78">
        <f t="shared" si="0"/>
        <v>168641.12766835545</v>
      </c>
      <c r="D63" s="79">
        <f t="shared" si="1"/>
        <v>141514.98196264385</v>
      </c>
      <c r="E63" s="79">
        <f t="shared" si="2"/>
        <v>195767.27337406704</v>
      </c>
      <c r="H63" s="81">
        <v>44463</v>
      </c>
      <c r="I63">
        <v>164734.39931226225</v>
      </c>
    </row>
    <row r="64" spans="1:9" x14ac:dyDescent="0.2">
      <c r="A64" s="77">
        <v>44006</v>
      </c>
      <c r="C64" s="78">
        <f t="shared" si="0"/>
        <v>150427.12763517391</v>
      </c>
      <c r="D64" s="79">
        <f t="shared" si="1"/>
        <v>122496.5893704998</v>
      </c>
      <c r="E64" s="79">
        <f t="shared" si="2"/>
        <v>178357.66589984801</v>
      </c>
      <c r="H64" s="80">
        <v>44432</v>
      </c>
      <c r="I64">
        <v>146139.58326732635</v>
      </c>
    </row>
    <row r="65" spans="1:9" x14ac:dyDescent="0.2">
      <c r="A65" s="77">
        <v>44036</v>
      </c>
      <c r="C65" s="78">
        <f t="shared" si="0"/>
        <v>139428.44074426949</v>
      </c>
      <c r="D65" s="79">
        <f t="shared" si="1"/>
        <v>110709.92854585403</v>
      </c>
      <c r="E65" s="79">
        <f t="shared" si="2"/>
        <v>168146.95294268496</v>
      </c>
      <c r="H65" s="81">
        <v>44401</v>
      </c>
      <c r="I65">
        <v>145606.8377535411</v>
      </c>
    </row>
    <row r="66" spans="1:9" x14ac:dyDescent="0.2">
      <c r="A66" s="77">
        <v>44067</v>
      </c>
      <c r="C66" s="78">
        <f t="shared" si="0"/>
        <v>139961.18625805475</v>
      </c>
      <c r="D66" s="79">
        <f t="shared" si="1"/>
        <v>110469.77920386638</v>
      </c>
      <c r="E66" s="79">
        <f t="shared" si="2"/>
        <v>169452.59331224312</v>
      </c>
      <c r="H66" s="80">
        <v>44371</v>
      </c>
      <c r="I66">
        <v>156605.52464444551</v>
      </c>
    </row>
    <row r="67" spans="1:9" x14ac:dyDescent="0.2">
      <c r="A67" s="77">
        <v>44098</v>
      </c>
      <c r="C67" s="78">
        <f t="shared" si="0"/>
        <v>158556.00230299064</v>
      </c>
      <c r="D67" s="79">
        <f t="shared" si="1"/>
        <v>128305.60076895638</v>
      </c>
      <c r="E67" s="79">
        <f t="shared" si="2"/>
        <v>188806.4038370249</v>
      </c>
      <c r="H67" s="81">
        <v>44340</v>
      </c>
      <c r="I67">
        <v>174819.52467762702</v>
      </c>
    </row>
    <row r="68" spans="1:9" x14ac:dyDescent="0.2">
      <c r="A68" s="77">
        <v>44128</v>
      </c>
      <c r="C68" s="78">
        <f t="shared" si="0"/>
        <v>164962.29970541099</v>
      </c>
      <c r="D68" s="79">
        <f t="shared" si="1"/>
        <v>133965.76061676518</v>
      </c>
      <c r="E68" s="79">
        <f t="shared" si="2"/>
        <v>195958.83879405679</v>
      </c>
      <c r="H68" s="80">
        <v>44310</v>
      </c>
      <c r="I68">
        <v>211041.05805354673</v>
      </c>
    </row>
    <row r="69" spans="1:9" x14ac:dyDescent="0.2">
      <c r="A69" s="77">
        <v>44159</v>
      </c>
      <c r="C69" s="78">
        <f t="shared" si="0"/>
        <v>167383.3591098781</v>
      </c>
      <c r="D69" s="79">
        <f t="shared" si="1"/>
        <v>135652.6105948058</v>
      </c>
      <c r="E69" s="79">
        <f t="shared" si="2"/>
        <v>199114.10762495041</v>
      </c>
      <c r="H69" s="81">
        <v>44279</v>
      </c>
      <c r="I69">
        <v>211359.05147490694</v>
      </c>
    </row>
    <row r="70" spans="1:9" x14ac:dyDescent="0.2">
      <c r="A70" s="77">
        <v>44189</v>
      </c>
      <c r="C70" s="78">
        <f t="shared" si="0"/>
        <v>196166.29119477727</v>
      </c>
      <c r="D70" s="79">
        <f t="shared" si="1"/>
        <v>163712.43049518182</v>
      </c>
      <c r="E70" s="79">
        <f t="shared" si="2"/>
        <v>228620.15189437271</v>
      </c>
      <c r="H70" s="80">
        <v>44251</v>
      </c>
      <c r="I70">
        <v>181620.6010879945</v>
      </c>
    </row>
    <row r="71" spans="1:9" x14ac:dyDescent="0.2">
      <c r="A71" s="77">
        <v>44220</v>
      </c>
      <c r="C71" s="78">
        <f t="shared" si="0"/>
        <v>188468.44980396281</v>
      </c>
      <c r="D71" s="79">
        <f t="shared" si="1"/>
        <v>155301.82745257026</v>
      </c>
      <c r="E71" s="79">
        <f t="shared" si="2"/>
        <v>221635.07215535536</v>
      </c>
      <c r="H71" s="81">
        <v>44220</v>
      </c>
      <c r="I71">
        <v>188468.44980396281</v>
      </c>
    </row>
    <row r="72" spans="1:9" x14ac:dyDescent="0.2">
      <c r="A72" s="77">
        <v>44251</v>
      </c>
      <c r="C72" s="78">
        <f t="shared" si="0"/>
        <v>181620.6010879945</v>
      </c>
      <c r="D72" s="79">
        <f t="shared" si="1"/>
        <v>147750.89372610248</v>
      </c>
      <c r="E72" s="79">
        <f t="shared" si="2"/>
        <v>215490.30844988651</v>
      </c>
      <c r="H72" s="80">
        <v>44189</v>
      </c>
      <c r="I72">
        <v>196166.29119477727</v>
      </c>
    </row>
    <row r="73" spans="1:9" x14ac:dyDescent="0.2">
      <c r="A73" s="77">
        <v>44279</v>
      </c>
      <c r="C73" s="78">
        <f t="shared" si="0"/>
        <v>211359.05147490694</v>
      </c>
      <c r="D73" s="79">
        <f t="shared" si="1"/>
        <v>176795.32520256084</v>
      </c>
      <c r="E73" s="79">
        <f t="shared" si="2"/>
        <v>245922.77774725304</v>
      </c>
      <c r="H73" s="81">
        <v>44159</v>
      </c>
      <c r="I73">
        <v>167383.3591098781</v>
      </c>
    </row>
    <row r="74" spans="1:9" x14ac:dyDescent="0.2">
      <c r="A74" s="77">
        <v>44310</v>
      </c>
      <c r="C74" s="78">
        <f t="shared" si="0"/>
        <v>211041.05805354673</v>
      </c>
      <c r="D74" s="79">
        <f t="shared" si="1"/>
        <v>175786.6520997168</v>
      </c>
      <c r="E74" s="79">
        <f t="shared" si="2"/>
        <v>246295.46400737666</v>
      </c>
      <c r="H74" s="80">
        <v>44128</v>
      </c>
      <c r="I74">
        <v>164962.29970541099</v>
      </c>
    </row>
    <row r="75" spans="1:9" x14ac:dyDescent="0.2">
      <c r="A75" s="77">
        <v>44340</v>
      </c>
      <c r="C75" s="78">
        <f t="shared" si="0"/>
        <v>174819.52467762702</v>
      </c>
      <c r="D75" s="79">
        <f t="shared" si="1"/>
        <v>138887.71280450808</v>
      </c>
      <c r="E75" s="79">
        <f t="shared" si="2"/>
        <v>210751.33655074597</v>
      </c>
      <c r="H75" s="81">
        <v>44098</v>
      </c>
      <c r="I75">
        <v>158556.00230299064</v>
      </c>
    </row>
    <row r="76" spans="1:9" x14ac:dyDescent="0.2">
      <c r="A76" s="77">
        <v>44371</v>
      </c>
      <c r="C76" s="78">
        <f t="shared" si="0"/>
        <v>156605.52464444551</v>
      </c>
      <c r="D76" s="79">
        <f t="shared" si="1"/>
        <v>120003.84326746323</v>
      </c>
      <c r="E76" s="79">
        <f t="shared" si="2"/>
        <v>193207.20602142779</v>
      </c>
      <c r="H76" s="80">
        <v>44067</v>
      </c>
      <c r="I76">
        <v>139961.18625805475</v>
      </c>
    </row>
    <row r="77" spans="1:9" x14ac:dyDescent="0.2">
      <c r="A77" s="77">
        <v>44401</v>
      </c>
      <c r="C77" s="78">
        <f t="shared" si="0"/>
        <v>145606.8377535411</v>
      </c>
      <c r="D77" s="79">
        <f t="shared" si="1"/>
        <v>108342.39829246511</v>
      </c>
      <c r="E77" s="79">
        <f t="shared" si="2"/>
        <v>182871.27721461709</v>
      </c>
      <c r="H77" s="81">
        <v>44036</v>
      </c>
      <c r="I77">
        <v>139428.44074426949</v>
      </c>
    </row>
    <row r="78" spans="1:9" x14ac:dyDescent="0.2">
      <c r="A78" s="77">
        <v>44432</v>
      </c>
      <c r="C78" s="78">
        <f t="shared" si="0"/>
        <v>146139.58326732635</v>
      </c>
      <c r="D78" s="79">
        <f t="shared" si="1"/>
        <v>108219.10602292178</v>
      </c>
      <c r="E78" s="79">
        <f t="shared" si="2"/>
        <v>184060.0605117309</v>
      </c>
    </row>
    <row r="79" spans="1:9" x14ac:dyDescent="0.2">
      <c r="A79" s="77">
        <v>44463</v>
      </c>
      <c r="C79" s="78">
        <f t="shared" si="0"/>
        <v>164734.39931226225</v>
      </c>
      <c r="D79" s="79">
        <f t="shared" si="1"/>
        <v>126164.2437293799</v>
      </c>
      <c r="E79" s="79">
        <f t="shared" si="2"/>
        <v>203304.5548951446</v>
      </c>
    </row>
    <row r="80" spans="1:9" x14ac:dyDescent="0.2">
      <c r="A80" s="77">
        <v>44493</v>
      </c>
      <c r="C80" s="78">
        <f t="shared" si="0"/>
        <v>171140.69671468256</v>
      </c>
      <c r="D80" s="79">
        <f t="shared" si="1"/>
        <v>131926.88851066813</v>
      </c>
      <c r="E80" s="79">
        <f t="shared" si="2"/>
        <v>210354.504918697</v>
      </c>
    </row>
    <row r="81" spans="1:5" x14ac:dyDescent="0.2">
      <c r="A81" s="77">
        <v>44524</v>
      </c>
      <c r="C81" s="78">
        <f t="shared" si="0"/>
        <v>173561.75611914971</v>
      </c>
      <c r="D81" s="79">
        <f t="shared" si="1"/>
        <v>133710.01168124782</v>
      </c>
      <c r="E81" s="79">
        <f t="shared" si="2"/>
        <v>213413.50055705159</v>
      </c>
    </row>
    <row r="82" spans="1:5" x14ac:dyDescent="0.2">
      <c r="A82" s="77">
        <v>44554</v>
      </c>
      <c r="C82" s="78">
        <f t="shared" si="0"/>
        <v>202344.68820404887</v>
      </c>
      <c r="D82" s="79">
        <f t="shared" si="1"/>
        <v>161860.43659783062</v>
      </c>
      <c r="E82" s="79">
        <f t="shared" si="2"/>
        <v>242828.93981026713</v>
      </c>
    </row>
    <row r="83" spans="1:5" x14ac:dyDescent="0.2">
      <c r="A83" s="77">
        <v>44585</v>
      </c>
      <c r="C83" s="78">
        <f t="shared" si="0"/>
        <v>194646.84681323441</v>
      </c>
      <c r="D83" s="79">
        <f t="shared" si="1"/>
        <v>153535.24969324342</v>
      </c>
      <c r="E83" s="79">
        <f t="shared" si="2"/>
        <v>235758.44393322541</v>
      </c>
    </row>
    <row r="84" spans="1:5" x14ac:dyDescent="0.2">
      <c r="A84" s="77">
        <v>44616</v>
      </c>
      <c r="C84" s="78">
        <f t="shared" si="0"/>
        <v>187798.99809726607</v>
      </c>
      <c r="D84" s="79">
        <f t="shared" si="1"/>
        <v>146064.96776893039</v>
      </c>
      <c r="E84" s="79">
        <f t="shared" si="2"/>
        <v>229533.02842560175</v>
      </c>
    </row>
    <row r="85" spans="1:5" x14ac:dyDescent="0.2">
      <c r="A85" s="77">
        <v>44644</v>
      </c>
      <c r="C85" s="78">
        <f t="shared" si="0"/>
        <v>217537.44848417852</v>
      </c>
      <c r="D85" s="79">
        <f t="shared" si="1"/>
        <v>175185.66433090402</v>
      </c>
      <c r="E85" s="79">
        <f t="shared" si="2"/>
        <v>259889.23263745301</v>
      </c>
    </row>
    <row r="86" spans="1:5" x14ac:dyDescent="0.2">
      <c r="A86" s="77">
        <v>44675</v>
      </c>
      <c r="C86" s="78">
        <f t="shared" si="0"/>
        <v>217219.45506281834</v>
      </c>
      <c r="D86" s="79">
        <f t="shared" si="1"/>
        <v>174249.94222542524</v>
      </c>
      <c r="E86" s="79">
        <f t="shared" si="2"/>
        <v>260188.96790021143</v>
      </c>
    </row>
    <row r="87" spans="1:5" x14ac:dyDescent="0.2">
      <c r="A87" s="77">
        <v>44705</v>
      </c>
      <c r="C87" s="78">
        <f t="shared" si="0"/>
        <v>180997.92168689863</v>
      </c>
      <c r="D87" s="79">
        <f t="shared" si="1"/>
        <v>137419.43564160069</v>
      </c>
      <c r="E87" s="79">
        <f t="shared" si="2"/>
        <v>224576.40773219656</v>
      </c>
    </row>
    <row r="88" spans="1:5" x14ac:dyDescent="0.2">
      <c r="A88" s="77">
        <v>44736</v>
      </c>
      <c r="C88" s="78">
        <f t="shared" si="0"/>
        <v>162783.92165371712</v>
      </c>
      <c r="D88" s="79">
        <f t="shared" si="1"/>
        <v>118600.52574884496</v>
      </c>
      <c r="E88" s="79">
        <f t="shared" si="2"/>
        <v>206967.31755858927</v>
      </c>
    </row>
    <row r="89" spans="1:5" x14ac:dyDescent="0.2">
      <c r="A89" s="77">
        <v>44766</v>
      </c>
      <c r="C89" s="78">
        <f t="shared" si="0"/>
        <v>151785.2347628127</v>
      </c>
      <c r="D89" s="79">
        <f t="shared" si="1"/>
        <v>107000.81224423792</v>
      </c>
      <c r="E89" s="79">
        <f t="shared" si="2"/>
        <v>196569.65728138748</v>
      </c>
    </row>
    <row r="90" spans="1:5" x14ac:dyDescent="0.2">
      <c r="A90" s="77">
        <v>44797</v>
      </c>
      <c r="C90" s="78">
        <f t="shared" si="0"/>
        <v>152317.98027659793</v>
      </c>
      <c r="D90" s="79">
        <f t="shared" si="1"/>
        <v>106936.24485708267</v>
      </c>
      <c r="E90" s="79">
        <f t="shared" si="2"/>
        <v>197699.71569611318</v>
      </c>
    </row>
    <row r="91" spans="1:5" x14ac:dyDescent="0.2">
      <c r="A91" s="77">
        <v>44828</v>
      </c>
      <c r="C91" s="78">
        <f t="shared" si="0"/>
        <v>170912.79632153382</v>
      </c>
      <c r="D91" s="79">
        <f t="shared" si="1"/>
        <v>124937.30191896495</v>
      </c>
      <c r="E91" s="79">
        <f t="shared" si="2"/>
        <v>216888.2907241027</v>
      </c>
    </row>
    <row r="92" spans="1:5" x14ac:dyDescent="0.2">
      <c r="A92" s="77">
        <v>44858</v>
      </c>
      <c r="C92" s="78">
        <f t="shared" si="0"/>
        <v>177319.09372395417</v>
      </c>
      <c r="D92" s="79">
        <f t="shared" si="1"/>
        <v>130753.24345013767</v>
      </c>
      <c r="E92" s="79">
        <f t="shared" si="2"/>
        <v>223884.94399777066</v>
      </c>
    </row>
    <row r="93" spans="1:5" x14ac:dyDescent="0.2">
      <c r="A93" s="77">
        <v>44889</v>
      </c>
      <c r="C93" s="78">
        <f t="shared" si="0"/>
        <v>179740.15312842131</v>
      </c>
      <c r="D93" s="79">
        <f t="shared" si="1"/>
        <v>132587.20760053894</v>
      </c>
      <c r="E93" s="79">
        <f t="shared" si="2"/>
        <v>226893.09865630369</v>
      </c>
    </row>
    <row r="94" spans="1:5" x14ac:dyDescent="0.2">
      <c r="A94" s="77">
        <v>44919</v>
      </c>
      <c r="C94" s="78">
        <f t="shared" ref="C94:C121" si="3">_xlfn.FORECAST.ETS(A94,$B$2:$B$61,$A$2:$A$61,1,1)</f>
        <v>208523.08521332045</v>
      </c>
      <c r="D94" s="79">
        <f t="shared" ref="D94:D121" si="4">C94-_xlfn.FORECAST.ETS.CONFINT(A94,$B$2:$B$61,$A$2:$A$61,0.9,1,1)</f>
        <v>160786.17025187286</v>
      </c>
      <c r="E94" s="79">
        <f t="shared" ref="E94:E121" si="5">C94+_xlfn.FORECAST.ETS.CONFINT(A94,$B$2:$B$61,$A$2:$A$61,0.9,1,1)</f>
        <v>256260.00017476804</v>
      </c>
    </row>
    <row r="95" spans="1:5" x14ac:dyDescent="0.2">
      <c r="A95" s="77">
        <v>44950</v>
      </c>
      <c r="C95" s="78">
        <f t="shared" si="3"/>
        <v>200825.24382250599</v>
      </c>
      <c r="D95" s="79">
        <f t="shared" si="4"/>
        <v>152507.35759238823</v>
      </c>
      <c r="E95" s="79">
        <f t="shared" si="5"/>
        <v>249143.13005262375</v>
      </c>
    </row>
    <row r="96" spans="1:5" x14ac:dyDescent="0.2">
      <c r="A96" s="77">
        <v>44981</v>
      </c>
      <c r="C96" s="78">
        <f t="shared" si="3"/>
        <v>193977.39510653768</v>
      </c>
      <c r="D96" s="79">
        <f t="shared" si="4"/>
        <v>145081.41475164745</v>
      </c>
      <c r="E96" s="79">
        <f t="shared" si="5"/>
        <v>242873.3754614279</v>
      </c>
    </row>
    <row r="97" spans="1:5" x14ac:dyDescent="0.2">
      <c r="A97" s="77">
        <v>45009</v>
      </c>
      <c r="C97" s="78">
        <f t="shared" si="3"/>
        <v>223715.84549345012</v>
      </c>
      <c r="D97" s="79">
        <f t="shared" si="4"/>
        <v>174244.5333097805</v>
      </c>
      <c r="E97" s="79">
        <f t="shared" si="5"/>
        <v>273187.15767711971</v>
      </c>
    </row>
    <row r="98" spans="1:5" x14ac:dyDescent="0.2">
      <c r="A98" s="77">
        <v>45040</v>
      </c>
      <c r="C98" s="78">
        <f t="shared" si="3"/>
        <v>223397.85207208994</v>
      </c>
      <c r="D98" s="79">
        <f t="shared" si="4"/>
        <v>173349.88654700053</v>
      </c>
      <c r="E98" s="79">
        <f t="shared" si="5"/>
        <v>273445.81759717932</v>
      </c>
    </row>
    <row r="99" spans="1:5" x14ac:dyDescent="0.2">
      <c r="A99" s="77">
        <v>45070</v>
      </c>
      <c r="C99" s="78">
        <f t="shared" si="3"/>
        <v>187176.31869617023</v>
      </c>
      <c r="D99" s="79">
        <f t="shared" si="4"/>
        <v>136558.2687808784</v>
      </c>
      <c r="E99" s="79">
        <f t="shared" si="5"/>
        <v>237794.36861146207</v>
      </c>
    </row>
    <row r="100" spans="1:5" x14ac:dyDescent="0.2">
      <c r="A100" s="77">
        <v>45101</v>
      </c>
      <c r="C100" s="78">
        <f t="shared" si="3"/>
        <v>168962.31866298869</v>
      </c>
      <c r="D100" s="79">
        <f t="shared" si="4"/>
        <v>117776.63392807002</v>
      </c>
      <c r="E100" s="79">
        <f t="shared" si="5"/>
        <v>220148.00339790736</v>
      </c>
    </row>
    <row r="101" spans="1:5" x14ac:dyDescent="0.2">
      <c r="A101" s="77">
        <v>45131</v>
      </c>
      <c r="C101" s="78">
        <f t="shared" si="3"/>
        <v>157963.63177208428</v>
      </c>
      <c r="D101" s="79">
        <f t="shared" si="4"/>
        <v>106212.66781345771</v>
      </c>
      <c r="E101" s="79">
        <f t="shared" si="5"/>
        <v>209714.59573071083</v>
      </c>
    </row>
    <row r="102" spans="1:5" x14ac:dyDescent="0.2">
      <c r="A102" s="77">
        <v>45162</v>
      </c>
      <c r="C102" s="78">
        <f t="shared" si="3"/>
        <v>158496.37728586953</v>
      </c>
      <c r="D102" s="79">
        <f t="shared" si="4"/>
        <v>106182.40011340912</v>
      </c>
      <c r="E102" s="79">
        <f t="shared" si="5"/>
        <v>210810.35445832994</v>
      </c>
    </row>
    <row r="103" spans="1:5" x14ac:dyDescent="0.2">
      <c r="A103" s="77">
        <v>45193</v>
      </c>
      <c r="C103" s="78">
        <f t="shared" si="3"/>
        <v>177091.19333080543</v>
      </c>
      <c r="D103" s="79">
        <f t="shared" si="4"/>
        <v>124216.38348317181</v>
      </c>
      <c r="E103" s="79">
        <f t="shared" si="5"/>
        <v>229966.00317843904</v>
      </c>
    </row>
    <row r="104" spans="1:5" x14ac:dyDescent="0.2">
      <c r="A104" s="77">
        <v>45223</v>
      </c>
      <c r="C104" s="78">
        <f t="shared" si="3"/>
        <v>183497.49073322577</v>
      </c>
      <c r="D104" s="79">
        <f t="shared" si="4"/>
        <v>130063.94714031802</v>
      </c>
      <c r="E104" s="79">
        <f t="shared" si="5"/>
        <v>236931.03432613352</v>
      </c>
    </row>
    <row r="105" spans="1:5" x14ac:dyDescent="0.2">
      <c r="A105" s="77">
        <v>45254</v>
      </c>
      <c r="C105" s="78">
        <f t="shared" si="3"/>
        <v>185918.55013769289</v>
      </c>
      <c r="D105" s="79">
        <f t="shared" si="4"/>
        <v>131928.29375011876</v>
      </c>
      <c r="E105" s="79">
        <f t="shared" si="5"/>
        <v>239908.80652526702</v>
      </c>
    </row>
    <row r="106" spans="1:5" x14ac:dyDescent="0.2">
      <c r="A106" s="77">
        <v>45284</v>
      </c>
      <c r="C106" s="78">
        <f t="shared" si="3"/>
        <v>214701.48222259205</v>
      </c>
      <c r="D106" s="79">
        <f t="shared" si="4"/>
        <v>160156.4594257698</v>
      </c>
      <c r="E106" s="79">
        <f t="shared" si="5"/>
        <v>269246.5050194143</v>
      </c>
    </row>
    <row r="107" spans="1:5" x14ac:dyDescent="0.2">
      <c r="A107" s="77">
        <v>45315</v>
      </c>
      <c r="C107" s="78">
        <f t="shared" si="3"/>
        <v>207003.64083177759</v>
      </c>
      <c r="D107" s="79">
        <f t="shared" si="4"/>
        <v>151905.72666068783</v>
      </c>
      <c r="E107" s="79">
        <f t="shared" si="5"/>
        <v>262101.55500286736</v>
      </c>
    </row>
    <row r="108" spans="1:5" x14ac:dyDescent="0.2">
      <c r="A108" s="77">
        <v>45346</v>
      </c>
      <c r="C108" s="78">
        <f t="shared" si="3"/>
        <v>200155.79211580928</v>
      </c>
      <c r="D108" s="79">
        <f t="shared" si="4"/>
        <v>144506.79328498812</v>
      </c>
      <c r="E108" s="79">
        <f t="shared" si="5"/>
        <v>255804.79094663044</v>
      </c>
    </row>
    <row r="109" spans="1:5" x14ac:dyDescent="0.2">
      <c r="A109" s="77">
        <v>45375</v>
      </c>
      <c r="C109" s="78">
        <f t="shared" si="3"/>
        <v>229894.24250272173</v>
      </c>
      <c r="D109" s="79">
        <f t="shared" si="4"/>
        <v>173695.90026480742</v>
      </c>
      <c r="E109" s="79">
        <f t="shared" si="5"/>
        <v>286092.584740636</v>
      </c>
    </row>
    <row r="110" spans="1:5" x14ac:dyDescent="0.2">
      <c r="A110" s="77">
        <v>45406</v>
      </c>
      <c r="C110" s="78">
        <f t="shared" si="3"/>
        <v>229576.24908136151</v>
      </c>
      <c r="D110" s="79">
        <f t="shared" si="4"/>
        <v>172826.59031459165</v>
      </c>
      <c r="E110" s="79">
        <f t="shared" si="5"/>
        <v>286325.90784813138</v>
      </c>
    </row>
    <row r="111" spans="1:5" x14ac:dyDescent="0.2">
      <c r="A111" s="77">
        <v>45436</v>
      </c>
      <c r="C111" s="78">
        <f t="shared" si="3"/>
        <v>193354.71570544181</v>
      </c>
      <c r="D111" s="79">
        <f t="shared" si="4"/>
        <v>136059.0451011117</v>
      </c>
      <c r="E111" s="79">
        <f t="shared" si="5"/>
        <v>250650.38630977191</v>
      </c>
    </row>
    <row r="112" spans="1:5" x14ac:dyDescent="0.2">
      <c r="A112" s="77">
        <v>45467</v>
      </c>
      <c r="C112" s="78">
        <f t="shared" si="3"/>
        <v>175140.7156722603</v>
      </c>
      <c r="D112" s="79">
        <f t="shared" si="4"/>
        <v>117300.5929567611</v>
      </c>
      <c r="E112" s="79">
        <f t="shared" si="5"/>
        <v>232980.83838775949</v>
      </c>
    </row>
    <row r="113" spans="1:5" x14ac:dyDescent="0.2">
      <c r="A113" s="77">
        <v>45497</v>
      </c>
      <c r="C113" s="78">
        <f t="shared" si="3"/>
        <v>164142.02878135588</v>
      </c>
      <c r="D113" s="79">
        <f t="shared" si="4"/>
        <v>105758.95819443706</v>
      </c>
      <c r="E113" s="79">
        <f t="shared" si="5"/>
        <v>222525.09936827471</v>
      </c>
    </row>
    <row r="114" spans="1:5" x14ac:dyDescent="0.2">
      <c r="A114" s="77">
        <v>45528</v>
      </c>
      <c r="C114" s="78">
        <f t="shared" si="3"/>
        <v>164674.77429514113</v>
      </c>
      <c r="D114" s="79">
        <f t="shared" si="4"/>
        <v>105750.20675307674</v>
      </c>
      <c r="E114" s="79">
        <f t="shared" si="5"/>
        <v>223599.34183720552</v>
      </c>
    </row>
    <row r="115" spans="1:5" x14ac:dyDescent="0.2">
      <c r="A115" s="77">
        <v>45559</v>
      </c>
      <c r="C115" s="78">
        <f t="shared" si="3"/>
        <v>183269.590340077</v>
      </c>
      <c r="D115" s="79">
        <f t="shared" si="4"/>
        <v>123804.92548681732</v>
      </c>
      <c r="E115" s="79">
        <f t="shared" si="5"/>
        <v>242734.25519333669</v>
      </c>
    </row>
    <row r="116" spans="1:5" x14ac:dyDescent="0.2">
      <c r="A116" s="77">
        <v>45589</v>
      </c>
      <c r="C116" s="78">
        <f t="shared" si="3"/>
        <v>189675.88774249735</v>
      </c>
      <c r="D116" s="79">
        <f t="shared" si="4"/>
        <v>129672.47589608061</v>
      </c>
      <c r="E116" s="79">
        <f t="shared" si="5"/>
        <v>249679.29958891409</v>
      </c>
    </row>
    <row r="117" spans="1:5" x14ac:dyDescent="0.2">
      <c r="A117" s="77">
        <v>45620</v>
      </c>
      <c r="C117" s="78">
        <f t="shared" si="3"/>
        <v>192096.94714696449</v>
      </c>
      <c r="D117" s="79">
        <f t="shared" si="4"/>
        <v>131556.09114789616</v>
      </c>
      <c r="E117" s="79">
        <f t="shared" si="5"/>
        <v>252637.80314603282</v>
      </c>
    </row>
    <row r="118" spans="1:5" x14ac:dyDescent="0.2">
      <c r="A118" s="77">
        <v>45650</v>
      </c>
      <c r="C118" s="78">
        <f t="shared" si="3"/>
        <v>220879.87923186366</v>
      </c>
      <c r="D118" s="79">
        <f t="shared" si="4"/>
        <v>159802.83619965587</v>
      </c>
      <c r="E118" s="79">
        <f t="shared" si="5"/>
        <v>281956.92226407147</v>
      </c>
    </row>
    <row r="119" spans="1:5" x14ac:dyDescent="0.2">
      <c r="A119" s="77">
        <v>45681</v>
      </c>
      <c r="C119" s="78">
        <f t="shared" si="3"/>
        <v>213182.0378410492</v>
      </c>
      <c r="D119" s="79">
        <f t="shared" si="4"/>
        <v>151570.02084464332</v>
      </c>
      <c r="E119" s="79">
        <f t="shared" si="5"/>
        <v>274794.0548374551</v>
      </c>
    </row>
    <row r="120" spans="1:5" x14ac:dyDescent="0.2">
      <c r="A120" s="77">
        <v>45712</v>
      </c>
      <c r="C120" s="78">
        <f t="shared" si="3"/>
        <v>206334.18912508088</v>
      </c>
      <c r="D120" s="79">
        <f t="shared" si="4"/>
        <v>144188.36877244848</v>
      </c>
      <c r="E120" s="79">
        <f t="shared" si="5"/>
        <v>268480.00947771326</v>
      </c>
    </row>
    <row r="121" spans="1:5" x14ac:dyDescent="0.2">
      <c r="A121" s="77">
        <v>45740</v>
      </c>
      <c r="C121" s="78">
        <f t="shared" si="3"/>
        <v>236072.6395119933</v>
      </c>
      <c r="D121" s="79">
        <f t="shared" si="4"/>
        <v>173394.14546381985</v>
      </c>
      <c r="E121" s="79">
        <f t="shared" si="5"/>
        <v>298751.13356016675</v>
      </c>
    </row>
  </sheetData>
  <autoFilter ref="H20:I20" xr:uid="{F0642BBD-A382-44A7-84DF-7069F9385DD1}">
    <sortState xmlns:xlrd2="http://schemas.microsoft.com/office/spreadsheetml/2017/richdata2" ref="H21:I77">
      <sortCondition descending="1" ref="H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6ECA-281E-4F91-BE96-9569532073F8}">
  <dimension ref="A1:I121"/>
  <sheetViews>
    <sheetView topLeftCell="A76" zoomScale="90" zoomScaleNormal="90" workbookViewId="0">
      <selection activeCell="C83" sqref="C83"/>
    </sheetView>
  </sheetViews>
  <sheetFormatPr defaultRowHeight="14.25" x14ac:dyDescent="0.2"/>
  <cols>
    <col min="1" max="1" width="17" customWidth="1"/>
    <col min="2" max="2" width="9.375" customWidth="1"/>
    <col min="3" max="3" width="10.625" customWidth="1"/>
    <col min="4" max="4" width="27.25" customWidth="1"/>
    <col min="5" max="5" width="28.5" customWidth="1"/>
    <col min="8" max="8" width="10.375" bestFit="1" customWidth="1"/>
  </cols>
  <sheetData>
    <row r="1" spans="1:5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">
      <c r="A2" s="77">
        <v>42118</v>
      </c>
      <c r="B2" s="78">
        <v>21337</v>
      </c>
    </row>
    <row r="3" spans="1:5" x14ac:dyDescent="0.2">
      <c r="A3" s="77">
        <v>42149</v>
      </c>
      <c r="B3" s="78">
        <v>16953</v>
      </c>
    </row>
    <row r="4" spans="1:5" x14ac:dyDescent="0.2">
      <c r="A4" s="77">
        <v>42179</v>
      </c>
      <c r="B4" s="78">
        <v>16748</v>
      </c>
    </row>
    <row r="5" spans="1:5" x14ac:dyDescent="0.2">
      <c r="A5" s="77">
        <v>42208</v>
      </c>
      <c r="B5" s="78">
        <v>14211</v>
      </c>
    </row>
    <row r="6" spans="1:5" x14ac:dyDescent="0.2">
      <c r="A6" s="77">
        <v>42241</v>
      </c>
      <c r="B6" s="78">
        <v>18779</v>
      </c>
    </row>
    <row r="7" spans="1:5" x14ac:dyDescent="0.2">
      <c r="A7" s="77">
        <v>42271</v>
      </c>
      <c r="B7" s="78">
        <v>16044</v>
      </c>
    </row>
    <row r="8" spans="1:5" x14ac:dyDescent="0.2">
      <c r="A8" s="77">
        <v>42303</v>
      </c>
      <c r="B8" s="78">
        <v>16583</v>
      </c>
    </row>
    <row r="9" spans="1:5" x14ac:dyDescent="0.2">
      <c r="A9" s="77">
        <v>42332</v>
      </c>
      <c r="B9" s="78">
        <v>16481</v>
      </c>
    </row>
    <row r="10" spans="1:5" x14ac:dyDescent="0.2">
      <c r="A10" s="77">
        <v>42361</v>
      </c>
      <c r="B10" s="78">
        <v>15589</v>
      </c>
    </row>
    <row r="11" spans="1:5" x14ac:dyDescent="0.2">
      <c r="A11" s="77">
        <v>42394</v>
      </c>
      <c r="B11" s="78">
        <v>10715</v>
      </c>
    </row>
    <row r="12" spans="1:5" x14ac:dyDescent="0.2">
      <c r="A12" s="77">
        <v>42424</v>
      </c>
      <c r="B12" s="78">
        <v>10379</v>
      </c>
    </row>
    <row r="13" spans="1:5" x14ac:dyDescent="0.2">
      <c r="A13" s="77">
        <v>42452</v>
      </c>
      <c r="B13" s="78">
        <v>19387</v>
      </c>
    </row>
    <row r="14" spans="1:5" x14ac:dyDescent="0.2">
      <c r="A14" s="77">
        <v>42485</v>
      </c>
      <c r="B14" s="78">
        <v>23293</v>
      </c>
    </row>
    <row r="15" spans="1:5" x14ac:dyDescent="0.2">
      <c r="A15" s="77">
        <v>42514</v>
      </c>
      <c r="B15" s="78">
        <v>16725</v>
      </c>
    </row>
    <row r="16" spans="1:5" x14ac:dyDescent="0.2">
      <c r="A16" s="77">
        <v>42544</v>
      </c>
      <c r="B16" s="78">
        <v>15626</v>
      </c>
    </row>
    <row r="17" spans="1:9" x14ac:dyDescent="0.2">
      <c r="A17" s="77">
        <v>42576</v>
      </c>
      <c r="B17" s="78">
        <v>14051</v>
      </c>
    </row>
    <row r="18" spans="1:9" x14ac:dyDescent="0.2">
      <c r="A18" s="77">
        <v>42605</v>
      </c>
      <c r="B18" s="78">
        <v>13122</v>
      </c>
    </row>
    <row r="19" spans="1:9" x14ac:dyDescent="0.2">
      <c r="A19" s="77">
        <v>42636</v>
      </c>
      <c r="B19" s="78">
        <v>15958</v>
      </c>
    </row>
    <row r="20" spans="1:9" x14ac:dyDescent="0.2">
      <c r="A20" s="77">
        <v>42667</v>
      </c>
      <c r="B20" s="78">
        <v>16238</v>
      </c>
      <c r="H20" t="s">
        <v>65</v>
      </c>
      <c r="I20" t="s">
        <v>64</v>
      </c>
    </row>
    <row r="21" spans="1:9" x14ac:dyDescent="0.2">
      <c r="A21" s="77">
        <v>42695</v>
      </c>
      <c r="B21" s="78">
        <v>14982</v>
      </c>
      <c r="H21" s="81">
        <v>45740</v>
      </c>
      <c r="I21">
        <v>29435.665214933506</v>
      </c>
    </row>
    <row r="22" spans="1:9" x14ac:dyDescent="0.2">
      <c r="A22" s="77">
        <v>42727</v>
      </c>
      <c r="B22" s="78">
        <v>20476</v>
      </c>
      <c r="H22" s="80">
        <v>45712</v>
      </c>
      <c r="I22">
        <v>18308.828117560308</v>
      </c>
    </row>
    <row r="23" spans="1:9" x14ac:dyDescent="0.2">
      <c r="A23" s="77">
        <v>42759</v>
      </c>
      <c r="B23" s="78">
        <v>14051</v>
      </c>
      <c r="H23" s="81">
        <v>45681</v>
      </c>
      <c r="I23">
        <v>19240.833588723723</v>
      </c>
    </row>
    <row r="24" spans="1:9" x14ac:dyDescent="0.2">
      <c r="A24" s="77">
        <v>42787</v>
      </c>
      <c r="B24" s="78">
        <v>13026</v>
      </c>
      <c r="H24" s="80">
        <v>45650</v>
      </c>
      <c r="I24">
        <v>24626.321782344894</v>
      </c>
    </row>
    <row r="25" spans="1:9" x14ac:dyDescent="0.2">
      <c r="A25" s="77">
        <v>42817</v>
      </c>
      <c r="B25" s="78">
        <v>25363</v>
      </c>
      <c r="H25" s="81">
        <v>45620</v>
      </c>
      <c r="I25">
        <v>22904.770944006737</v>
      </c>
    </row>
    <row r="26" spans="1:9" x14ac:dyDescent="0.2">
      <c r="A26" s="77">
        <v>42850</v>
      </c>
      <c r="B26" s="78">
        <v>23293</v>
      </c>
      <c r="H26" s="80">
        <v>45589</v>
      </c>
      <c r="I26">
        <v>23893.998507130749</v>
      </c>
    </row>
    <row r="27" spans="1:9" x14ac:dyDescent="0.2">
      <c r="A27" s="77">
        <v>42879</v>
      </c>
      <c r="B27" s="78">
        <v>18365</v>
      </c>
      <c r="H27" s="81">
        <v>45559</v>
      </c>
      <c r="I27">
        <v>24034.548335208827</v>
      </c>
    </row>
    <row r="28" spans="1:9" x14ac:dyDescent="0.2">
      <c r="A28" s="77">
        <v>42912</v>
      </c>
      <c r="B28" s="78">
        <v>19359</v>
      </c>
      <c r="H28" s="80">
        <v>45528</v>
      </c>
      <c r="I28">
        <v>20795.183033960238</v>
      </c>
    </row>
    <row r="29" spans="1:9" x14ac:dyDescent="0.2">
      <c r="A29" s="77">
        <v>42941</v>
      </c>
      <c r="B29" s="78">
        <v>13838</v>
      </c>
      <c r="H29" s="81">
        <v>45497</v>
      </c>
      <c r="I29">
        <v>20111.064564728491</v>
      </c>
    </row>
    <row r="30" spans="1:9" x14ac:dyDescent="0.2">
      <c r="A30" s="77">
        <v>42970</v>
      </c>
      <c r="B30" s="78">
        <v>15837</v>
      </c>
      <c r="H30" s="80">
        <v>45467</v>
      </c>
      <c r="I30">
        <v>22676.719664685799</v>
      </c>
    </row>
    <row r="31" spans="1:9" x14ac:dyDescent="0.2">
      <c r="A31" s="77">
        <v>43003</v>
      </c>
      <c r="B31" s="78">
        <v>20349</v>
      </c>
      <c r="H31" s="81">
        <v>45436</v>
      </c>
      <c r="I31">
        <v>25357.032625126896</v>
      </c>
    </row>
    <row r="32" spans="1:9" x14ac:dyDescent="0.2">
      <c r="A32" s="77">
        <v>43033</v>
      </c>
      <c r="B32" s="78">
        <v>19042</v>
      </c>
      <c r="H32" s="80">
        <v>45406</v>
      </c>
      <c r="I32">
        <v>29922.868681182557</v>
      </c>
    </row>
    <row r="33" spans="1:9" x14ac:dyDescent="0.2">
      <c r="A33" s="77">
        <v>43063</v>
      </c>
      <c r="B33" s="78">
        <v>17683</v>
      </c>
      <c r="H33" s="81">
        <v>45375</v>
      </c>
      <c r="I33">
        <v>28594.242434218009</v>
      </c>
    </row>
    <row r="34" spans="1:9" x14ac:dyDescent="0.2">
      <c r="A34" s="77">
        <v>43091</v>
      </c>
      <c r="B34" s="78">
        <v>18108</v>
      </c>
      <c r="H34" s="80">
        <v>45346</v>
      </c>
      <c r="I34">
        <v>17467.405336844811</v>
      </c>
    </row>
    <row r="35" spans="1:9" x14ac:dyDescent="0.2">
      <c r="A35" s="77">
        <v>43124</v>
      </c>
      <c r="B35" s="78">
        <v>13107</v>
      </c>
      <c r="H35" s="81">
        <v>45315</v>
      </c>
      <c r="I35">
        <v>18399.410808008226</v>
      </c>
    </row>
    <row r="36" spans="1:9" x14ac:dyDescent="0.2">
      <c r="A36" s="77">
        <v>43153</v>
      </c>
      <c r="B36" s="78">
        <v>11437</v>
      </c>
      <c r="H36" s="80">
        <v>45284</v>
      </c>
      <c r="I36">
        <v>23784.899001629397</v>
      </c>
    </row>
    <row r="37" spans="1:9" x14ac:dyDescent="0.2">
      <c r="A37" s="77">
        <v>43182</v>
      </c>
      <c r="B37" s="78">
        <v>23491</v>
      </c>
      <c r="H37" s="81">
        <v>45254</v>
      </c>
      <c r="I37">
        <v>22063.348163291237</v>
      </c>
    </row>
    <row r="38" spans="1:9" x14ac:dyDescent="0.2">
      <c r="A38" s="77">
        <v>43214</v>
      </c>
      <c r="B38" s="78">
        <v>25552</v>
      </c>
      <c r="H38" s="80">
        <v>45223</v>
      </c>
      <c r="I38">
        <v>23052.575726415253</v>
      </c>
    </row>
    <row r="39" spans="1:9" x14ac:dyDescent="0.2">
      <c r="A39" s="77">
        <v>43244</v>
      </c>
      <c r="B39" s="78">
        <v>23454</v>
      </c>
      <c r="H39" s="81">
        <v>45193</v>
      </c>
      <c r="I39">
        <v>23193.12555449333</v>
      </c>
    </row>
    <row r="40" spans="1:9" x14ac:dyDescent="0.2">
      <c r="A40" s="77">
        <v>43276</v>
      </c>
      <c r="B40" s="78">
        <v>15487</v>
      </c>
      <c r="H40" s="80">
        <v>45162</v>
      </c>
      <c r="I40">
        <v>19953.760253244738</v>
      </c>
    </row>
    <row r="41" spans="1:9" x14ac:dyDescent="0.2">
      <c r="A41" s="77">
        <v>43305</v>
      </c>
      <c r="B41" s="78">
        <v>14928</v>
      </c>
      <c r="H41" s="81">
        <v>45131</v>
      </c>
      <c r="I41">
        <v>19269.641784012994</v>
      </c>
    </row>
    <row r="42" spans="1:9" x14ac:dyDescent="0.2">
      <c r="A42" s="77">
        <v>43336</v>
      </c>
      <c r="B42" s="78">
        <v>16234</v>
      </c>
      <c r="H42" s="80">
        <v>45101</v>
      </c>
      <c r="I42">
        <v>21835.296883970303</v>
      </c>
    </row>
    <row r="43" spans="1:9" x14ac:dyDescent="0.2">
      <c r="A43" s="77">
        <v>43367</v>
      </c>
      <c r="B43" s="78">
        <v>18239</v>
      </c>
      <c r="H43" s="81">
        <v>45070</v>
      </c>
      <c r="I43">
        <v>24515.609844411396</v>
      </c>
    </row>
    <row r="44" spans="1:9" x14ac:dyDescent="0.2">
      <c r="A44" s="77">
        <v>43396</v>
      </c>
      <c r="B44" s="78">
        <v>17450</v>
      </c>
      <c r="H44" s="80">
        <v>45040</v>
      </c>
      <c r="I44">
        <v>29081.445900467061</v>
      </c>
    </row>
    <row r="45" spans="1:9" x14ac:dyDescent="0.2">
      <c r="A45" s="77">
        <v>43427</v>
      </c>
      <c r="B45" s="78">
        <v>17931</v>
      </c>
      <c r="H45" s="81">
        <v>45009</v>
      </c>
      <c r="I45">
        <v>27752.819653502513</v>
      </c>
    </row>
    <row r="46" spans="1:9" x14ac:dyDescent="0.2">
      <c r="A46" s="77">
        <v>43460</v>
      </c>
      <c r="B46" s="78">
        <v>17353</v>
      </c>
      <c r="H46" s="80">
        <v>44981</v>
      </c>
      <c r="I46">
        <v>16625.982556129311</v>
      </c>
    </row>
    <row r="47" spans="1:9" x14ac:dyDescent="0.2">
      <c r="A47" s="77">
        <v>43488</v>
      </c>
      <c r="B47" s="78">
        <v>14246</v>
      </c>
      <c r="H47" s="81">
        <v>44950</v>
      </c>
      <c r="I47">
        <v>17557.988027292729</v>
      </c>
    </row>
    <row r="48" spans="1:9" x14ac:dyDescent="0.2">
      <c r="A48" s="77">
        <v>43521</v>
      </c>
      <c r="B48" s="78">
        <v>18683</v>
      </c>
      <c r="H48" s="80">
        <v>44919</v>
      </c>
      <c r="I48">
        <v>22943.476220913901</v>
      </c>
    </row>
    <row r="49" spans="1:9" x14ac:dyDescent="0.2">
      <c r="A49" s="77">
        <v>43551</v>
      </c>
      <c r="B49" s="78">
        <v>23580</v>
      </c>
      <c r="H49" s="81">
        <v>44889</v>
      </c>
      <c r="I49">
        <v>21221.925382575741</v>
      </c>
    </row>
    <row r="50" spans="1:9" x14ac:dyDescent="0.2">
      <c r="A50" s="77">
        <v>43579</v>
      </c>
      <c r="B50" s="78">
        <v>22596</v>
      </c>
      <c r="H50" s="80">
        <v>44858</v>
      </c>
      <c r="I50">
        <v>22211.152945699756</v>
      </c>
    </row>
    <row r="51" spans="1:9" x14ac:dyDescent="0.2">
      <c r="A51" s="77">
        <v>43609</v>
      </c>
      <c r="B51" s="78">
        <v>21735</v>
      </c>
      <c r="H51" s="81">
        <v>44828</v>
      </c>
      <c r="I51">
        <v>22351.702773777833</v>
      </c>
    </row>
    <row r="52" spans="1:9" x14ac:dyDescent="0.2">
      <c r="A52" s="77">
        <v>43641</v>
      </c>
      <c r="B52" s="78">
        <v>18388</v>
      </c>
      <c r="H52" s="80">
        <v>44797</v>
      </c>
      <c r="I52">
        <v>19112.337472529241</v>
      </c>
    </row>
    <row r="53" spans="1:9" x14ac:dyDescent="0.2">
      <c r="A53" s="77">
        <v>43669</v>
      </c>
      <c r="B53" s="78">
        <v>14996</v>
      </c>
      <c r="H53" s="81">
        <v>44766</v>
      </c>
      <c r="I53">
        <v>18428.219003297498</v>
      </c>
    </row>
    <row r="54" spans="1:9" x14ac:dyDescent="0.2">
      <c r="A54" s="77">
        <v>43700</v>
      </c>
      <c r="B54" s="78">
        <v>15592</v>
      </c>
      <c r="H54" s="80">
        <v>44736</v>
      </c>
      <c r="I54">
        <v>20993.874103254802</v>
      </c>
    </row>
    <row r="55" spans="1:9" x14ac:dyDescent="0.2">
      <c r="A55" s="77">
        <v>43733</v>
      </c>
      <c r="B55" s="78">
        <v>18042</v>
      </c>
      <c r="H55" s="81">
        <v>44705</v>
      </c>
      <c r="I55">
        <v>23674.187063695899</v>
      </c>
    </row>
    <row r="56" spans="1:9" x14ac:dyDescent="0.2">
      <c r="A56" s="77">
        <v>43761</v>
      </c>
      <c r="B56" s="78">
        <v>18615</v>
      </c>
      <c r="H56" s="80">
        <v>44675</v>
      </c>
      <c r="I56">
        <v>28240.023119751564</v>
      </c>
    </row>
    <row r="57" spans="1:9" x14ac:dyDescent="0.2">
      <c r="A57" s="77">
        <v>43791</v>
      </c>
      <c r="B57" s="78">
        <v>21428</v>
      </c>
      <c r="H57" s="81">
        <v>44644</v>
      </c>
      <c r="I57">
        <v>26911.396872787012</v>
      </c>
    </row>
    <row r="58" spans="1:9" x14ac:dyDescent="0.2">
      <c r="A58" s="77">
        <v>43819</v>
      </c>
      <c r="B58" s="78">
        <v>23125</v>
      </c>
      <c r="H58" s="80">
        <v>44616</v>
      </c>
      <c r="I58">
        <v>15784.559775413814</v>
      </c>
    </row>
    <row r="59" spans="1:9" x14ac:dyDescent="0.2">
      <c r="A59" s="77">
        <v>43852</v>
      </c>
      <c r="B59" s="78">
        <v>16476</v>
      </c>
      <c r="H59" s="81">
        <v>44585</v>
      </c>
      <c r="I59">
        <v>16716.565246577233</v>
      </c>
    </row>
    <row r="60" spans="1:9" x14ac:dyDescent="0.2">
      <c r="A60" s="77">
        <v>43882</v>
      </c>
      <c r="B60" s="78">
        <v>17815</v>
      </c>
      <c r="H60" s="80">
        <v>44554</v>
      </c>
      <c r="I60">
        <v>22102.0534401984</v>
      </c>
    </row>
    <row r="61" spans="1:9" x14ac:dyDescent="0.2">
      <c r="A61" s="77">
        <v>43914</v>
      </c>
      <c r="B61" s="78">
        <v>20450</v>
      </c>
      <c r="C61" s="78">
        <v>20450</v>
      </c>
      <c r="D61" s="79">
        <v>20450</v>
      </c>
      <c r="E61" s="79">
        <v>20450</v>
      </c>
      <c r="H61" s="81">
        <v>44524</v>
      </c>
      <c r="I61">
        <v>20380.502601860244</v>
      </c>
    </row>
    <row r="62" spans="1:9" x14ac:dyDescent="0.2">
      <c r="A62" s="77">
        <v>43945</v>
      </c>
      <c r="C62" s="78">
        <f t="shared" ref="C62:C93" si="0">_xlfn.FORECAST.ETS(A62,$B$2:$B$61,$A$2:$A$61,1,1)</f>
        <v>26557.177558320567</v>
      </c>
      <c r="D62" s="79">
        <f t="shared" ref="D62:D93" si="1">C62-_xlfn.FORECAST.ETS.CONFINT(A62,$B$2:$B$61,$A$2:$A$61,0.9,1,1)</f>
        <v>23154.112249133297</v>
      </c>
      <c r="E62" s="79">
        <f t="shared" ref="E62:E93" si="2">C62+_xlfn.FORECAST.ETS.CONFINT(A62,$B$2:$B$61,$A$2:$A$61,0.9,1,1)</f>
        <v>29960.242867507837</v>
      </c>
      <c r="H62" s="80">
        <v>44493</v>
      </c>
      <c r="I62">
        <v>21369.730164984259</v>
      </c>
    </row>
    <row r="63" spans="1:9" x14ac:dyDescent="0.2">
      <c r="A63" s="77">
        <v>43975</v>
      </c>
      <c r="C63" s="78">
        <f t="shared" si="0"/>
        <v>21991.341502264906</v>
      </c>
      <c r="D63" s="79">
        <f t="shared" si="1"/>
        <v>18481.885131376595</v>
      </c>
      <c r="E63" s="79">
        <f t="shared" si="2"/>
        <v>25500.797873153217</v>
      </c>
      <c r="H63" s="81">
        <v>44463</v>
      </c>
      <c r="I63">
        <v>21510.279993062337</v>
      </c>
    </row>
    <row r="64" spans="1:9" x14ac:dyDescent="0.2">
      <c r="A64" s="77">
        <v>44006</v>
      </c>
      <c r="C64" s="78">
        <f t="shared" si="0"/>
        <v>19311.028541823809</v>
      </c>
      <c r="D64" s="79">
        <f t="shared" si="1"/>
        <v>15697.50354941542</v>
      </c>
      <c r="E64" s="79">
        <f t="shared" si="2"/>
        <v>22924.553534232196</v>
      </c>
      <c r="H64" s="80">
        <v>44432</v>
      </c>
      <c r="I64">
        <v>18270.914691813745</v>
      </c>
    </row>
    <row r="65" spans="1:9" x14ac:dyDescent="0.2">
      <c r="A65" s="77">
        <v>44036</v>
      </c>
      <c r="C65" s="78">
        <f t="shared" si="0"/>
        <v>16745.373441866501</v>
      </c>
      <c r="D65" s="79">
        <f t="shared" si="1"/>
        <v>13029.903994397537</v>
      </c>
      <c r="E65" s="79">
        <f t="shared" si="2"/>
        <v>20460.842889335465</v>
      </c>
      <c r="H65" s="81">
        <v>44401</v>
      </c>
      <c r="I65">
        <v>17586.796222582001</v>
      </c>
    </row>
    <row r="66" spans="1:9" x14ac:dyDescent="0.2">
      <c r="A66" s="77">
        <v>44067</v>
      </c>
      <c r="C66" s="78">
        <f t="shared" si="0"/>
        <v>17429.491911098248</v>
      </c>
      <c r="D66" s="79">
        <f t="shared" si="1"/>
        <v>13614.028870545844</v>
      </c>
      <c r="E66" s="79">
        <f t="shared" si="2"/>
        <v>21244.954951650652</v>
      </c>
      <c r="H66" s="80">
        <v>44371</v>
      </c>
      <c r="I66">
        <v>20152.451322539306</v>
      </c>
    </row>
    <row r="67" spans="1:9" x14ac:dyDescent="0.2">
      <c r="A67" s="77">
        <v>44098</v>
      </c>
      <c r="C67" s="78">
        <f t="shared" si="0"/>
        <v>20668.85721234684</v>
      </c>
      <c r="D67" s="79">
        <f t="shared" si="1"/>
        <v>16755.1989456218</v>
      </c>
      <c r="E67" s="79">
        <f t="shared" si="2"/>
        <v>24582.515479071881</v>
      </c>
      <c r="H67" s="81">
        <v>44340</v>
      </c>
      <c r="I67">
        <v>22832.764282980403</v>
      </c>
    </row>
    <row r="68" spans="1:9" x14ac:dyDescent="0.2">
      <c r="A68" s="77">
        <v>44128</v>
      </c>
      <c r="C68" s="78">
        <f t="shared" si="0"/>
        <v>20528.307384268759</v>
      </c>
      <c r="D68" s="79">
        <f t="shared" si="1"/>
        <v>16518.117261414998</v>
      </c>
      <c r="E68" s="79">
        <f t="shared" si="2"/>
        <v>24538.49750712252</v>
      </c>
      <c r="H68" s="80">
        <v>44310</v>
      </c>
      <c r="I68">
        <v>27398.600339036067</v>
      </c>
    </row>
    <row r="69" spans="1:9" x14ac:dyDescent="0.2">
      <c r="A69" s="77">
        <v>44159</v>
      </c>
      <c r="C69" s="78">
        <f t="shared" si="0"/>
        <v>19539.079821144747</v>
      </c>
      <c r="D69" s="79">
        <f t="shared" si="1"/>
        <v>15433.901048702033</v>
      </c>
      <c r="E69" s="79">
        <f t="shared" si="2"/>
        <v>23644.258593587459</v>
      </c>
      <c r="H69" s="81">
        <v>44279</v>
      </c>
      <c r="I69">
        <v>26069.974092071516</v>
      </c>
    </row>
    <row r="70" spans="1:9" x14ac:dyDescent="0.2">
      <c r="A70" s="77">
        <v>44189</v>
      </c>
      <c r="C70" s="78">
        <f t="shared" si="0"/>
        <v>21260.630659482904</v>
      </c>
      <c r="D70" s="79">
        <f t="shared" si="1"/>
        <v>17061.898947733098</v>
      </c>
      <c r="E70" s="79">
        <f t="shared" si="2"/>
        <v>25459.36237123271</v>
      </c>
      <c r="H70" s="80">
        <v>44251</v>
      </c>
      <c r="I70">
        <v>14943.136994698318</v>
      </c>
    </row>
    <row r="71" spans="1:9" x14ac:dyDescent="0.2">
      <c r="A71" s="77">
        <v>44220</v>
      </c>
      <c r="C71" s="78">
        <f t="shared" si="0"/>
        <v>15875.142465861732</v>
      </c>
      <c r="D71" s="79">
        <f t="shared" si="1"/>
        <v>11584.196919276646</v>
      </c>
      <c r="E71" s="79">
        <f t="shared" si="2"/>
        <v>20166.088012446817</v>
      </c>
      <c r="H71" s="81">
        <v>44220</v>
      </c>
      <c r="I71">
        <v>15875.142465861732</v>
      </c>
    </row>
    <row r="72" spans="1:9" x14ac:dyDescent="0.2">
      <c r="A72" s="77">
        <v>44251</v>
      </c>
      <c r="C72" s="78">
        <f t="shared" si="0"/>
        <v>14943.136994698318</v>
      </c>
      <c r="D72" s="79">
        <f t="shared" si="1"/>
        <v>10561.229532766232</v>
      </c>
      <c r="E72" s="79">
        <f t="shared" si="2"/>
        <v>19325.044456630403</v>
      </c>
      <c r="H72" s="80">
        <v>44189</v>
      </c>
      <c r="I72">
        <v>21260.630659482904</v>
      </c>
    </row>
    <row r="73" spans="1:9" x14ac:dyDescent="0.2">
      <c r="A73" s="77">
        <v>44279</v>
      </c>
      <c r="C73" s="78">
        <f t="shared" si="0"/>
        <v>26069.974092071516</v>
      </c>
      <c r="D73" s="79">
        <f t="shared" si="1"/>
        <v>21598.277645252529</v>
      </c>
      <c r="E73" s="79">
        <f t="shared" si="2"/>
        <v>30541.670538890503</v>
      </c>
      <c r="H73" s="81">
        <v>44159</v>
      </c>
      <c r="I73">
        <v>19539.079821144747</v>
      </c>
    </row>
    <row r="74" spans="1:9" x14ac:dyDescent="0.2">
      <c r="A74" s="77">
        <v>44310</v>
      </c>
      <c r="C74" s="78">
        <f t="shared" si="0"/>
        <v>27398.600339036067</v>
      </c>
      <c r="D74" s="79">
        <f t="shared" si="1"/>
        <v>22837.546921465564</v>
      </c>
      <c r="E74" s="79">
        <f t="shared" si="2"/>
        <v>31959.653756606571</v>
      </c>
      <c r="H74" s="80">
        <v>44128</v>
      </c>
      <c r="I74">
        <v>20528.307384268759</v>
      </c>
    </row>
    <row r="75" spans="1:9" x14ac:dyDescent="0.2">
      <c r="A75" s="77">
        <v>44340</v>
      </c>
      <c r="C75" s="78">
        <f t="shared" si="0"/>
        <v>22832.764282980403</v>
      </c>
      <c r="D75" s="79">
        <f t="shared" si="1"/>
        <v>18184.071193157244</v>
      </c>
      <c r="E75" s="79">
        <f t="shared" si="2"/>
        <v>27481.457372803561</v>
      </c>
      <c r="H75" s="81">
        <v>44098</v>
      </c>
      <c r="I75">
        <v>20668.85721234684</v>
      </c>
    </row>
    <row r="76" spans="1:9" x14ac:dyDescent="0.2">
      <c r="A76" s="77">
        <v>44371</v>
      </c>
      <c r="C76" s="78">
        <f t="shared" si="0"/>
        <v>20152.451322539306</v>
      </c>
      <c r="D76" s="79">
        <f t="shared" si="1"/>
        <v>15417.093587340378</v>
      </c>
      <c r="E76" s="79">
        <f t="shared" si="2"/>
        <v>24887.809057738232</v>
      </c>
      <c r="H76" s="80">
        <v>44067</v>
      </c>
      <c r="I76">
        <v>17429.491911098248</v>
      </c>
    </row>
    <row r="77" spans="1:9" x14ac:dyDescent="0.2">
      <c r="A77" s="77">
        <v>44401</v>
      </c>
      <c r="C77" s="78">
        <f t="shared" si="0"/>
        <v>17586.796222582001</v>
      </c>
      <c r="D77" s="79">
        <f t="shared" si="1"/>
        <v>12765.69388489461</v>
      </c>
      <c r="E77" s="79">
        <f t="shared" si="2"/>
        <v>22407.898560269394</v>
      </c>
      <c r="H77" s="81">
        <v>44036</v>
      </c>
      <c r="I77">
        <v>16745.373441866501</v>
      </c>
    </row>
    <row r="78" spans="1:9" x14ac:dyDescent="0.2">
      <c r="A78" s="77">
        <v>44432</v>
      </c>
      <c r="C78" s="78">
        <f t="shared" si="0"/>
        <v>18270.914691813745</v>
      </c>
      <c r="D78" s="79">
        <f t="shared" si="1"/>
        <v>13364.93719334149</v>
      </c>
      <c r="E78" s="79">
        <f t="shared" si="2"/>
        <v>23176.892190286002</v>
      </c>
    </row>
    <row r="79" spans="1:9" x14ac:dyDescent="0.2">
      <c r="A79" s="77">
        <v>44463</v>
      </c>
      <c r="C79" s="78">
        <f t="shared" si="0"/>
        <v>21510.279993062337</v>
      </c>
      <c r="D79" s="79">
        <f t="shared" si="1"/>
        <v>16520.250089624977</v>
      </c>
      <c r="E79" s="79">
        <f t="shared" si="2"/>
        <v>26500.309896499697</v>
      </c>
    </row>
    <row r="80" spans="1:9" x14ac:dyDescent="0.2">
      <c r="A80" s="77">
        <v>44493</v>
      </c>
      <c r="C80" s="78">
        <f t="shared" si="0"/>
        <v>21369.730164984259</v>
      </c>
      <c r="D80" s="79">
        <f t="shared" si="1"/>
        <v>16296.427436266917</v>
      </c>
      <c r="E80" s="79">
        <f t="shared" si="2"/>
        <v>26443.032893701602</v>
      </c>
    </row>
    <row r="81" spans="1:5" x14ac:dyDescent="0.2">
      <c r="A81" s="77">
        <v>44524</v>
      </c>
      <c r="C81" s="78">
        <f t="shared" si="0"/>
        <v>20380.502601860244</v>
      </c>
      <c r="D81" s="79">
        <f t="shared" si="1"/>
        <v>15224.666607837709</v>
      </c>
      <c r="E81" s="79">
        <f t="shared" si="2"/>
        <v>25536.338595882778</v>
      </c>
    </row>
    <row r="82" spans="1:5" x14ac:dyDescent="0.2">
      <c r="A82" s="77">
        <v>44554</v>
      </c>
      <c r="C82" s="78">
        <f t="shared" si="0"/>
        <v>22102.0534401984</v>
      </c>
      <c r="D82" s="79">
        <f t="shared" si="1"/>
        <v>16864.386568484566</v>
      </c>
      <c r="E82" s="79">
        <f t="shared" si="2"/>
        <v>27339.720311912235</v>
      </c>
    </row>
    <row r="83" spans="1:5" x14ac:dyDescent="0.2">
      <c r="A83" s="77">
        <v>44585</v>
      </c>
      <c r="C83" s="78">
        <f t="shared" si="0"/>
        <v>16716.565246577233</v>
      </c>
      <c r="D83" s="79">
        <f t="shared" si="1"/>
        <v>11397.735288373216</v>
      </c>
      <c r="E83" s="79">
        <f t="shared" si="2"/>
        <v>22035.395204781249</v>
      </c>
    </row>
    <row r="84" spans="1:5" x14ac:dyDescent="0.2">
      <c r="A84" s="77">
        <v>44616</v>
      </c>
      <c r="C84" s="78">
        <f t="shared" si="0"/>
        <v>15784.559775413814</v>
      </c>
      <c r="D84" s="79">
        <f t="shared" si="1"/>
        <v>10385.20226227531</v>
      </c>
      <c r="E84" s="79">
        <f t="shared" si="2"/>
        <v>21183.917288552318</v>
      </c>
    </row>
    <row r="85" spans="1:5" x14ac:dyDescent="0.2">
      <c r="A85" s="77">
        <v>44644</v>
      </c>
      <c r="C85" s="78">
        <f t="shared" si="0"/>
        <v>26911.396872787012</v>
      </c>
      <c r="D85" s="79">
        <f t="shared" si="1"/>
        <v>21432.117201886314</v>
      </c>
      <c r="E85" s="79">
        <f t="shared" si="2"/>
        <v>32390.67654368771</v>
      </c>
    </row>
    <row r="86" spans="1:5" x14ac:dyDescent="0.2">
      <c r="A86" s="77">
        <v>44675</v>
      </c>
      <c r="C86" s="78">
        <f t="shared" si="0"/>
        <v>28240.023119751564</v>
      </c>
      <c r="D86" s="79">
        <f t="shared" si="1"/>
        <v>22680.824543692732</v>
      </c>
      <c r="E86" s="79">
        <f t="shared" si="2"/>
        <v>33799.221695810396</v>
      </c>
    </row>
    <row r="87" spans="1:5" x14ac:dyDescent="0.2">
      <c r="A87" s="77">
        <v>44705</v>
      </c>
      <c r="C87" s="78">
        <f t="shared" si="0"/>
        <v>23674.187063695899</v>
      </c>
      <c r="D87" s="79">
        <f t="shared" si="1"/>
        <v>18036.202325851762</v>
      </c>
      <c r="E87" s="79">
        <f t="shared" si="2"/>
        <v>29312.171801540037</v>
      </c>
    </row>
    <row r="88" spans="1:5" x14ac:dyDescent="0.2">
      <c r="A88" s="77">
        <v>44736</v>
      </c>
      <c r="C88" s="78">
        <f t="shared" si="0"/>
        <v>20993.874103254802</v>
      </c>
      <c r="D88" s="79">
        <f t="shared" si="1"/>
        <v>15277.628901003849</v>
      </c>
      <c r="E88" s="79">
        <f t="shared" si="2"/>
        <v>26710.119305505756</v>
      </c>
    </row>
    <row r="89" spans="1:5" x14ac:dyDescent="0.2">
      <c r="A89" s="77">
        <v>44766</v>
      </c>
      <c r="C89" s="78">
        <f t="shared" si="0"/>
        <v>18428.219003297498</v>
      </c>
      <c r="D89" s="79">
        <f t="shared" si="1"/>
        <v>12634.215733187757</v>
      </c>
      <c r="E89" s="79">
        <f t="shared" si="2"/>
        <v>24222.222273407238</v>
      </c>
    </row>
    <row r="90" spans="1:5" x14ac:dyDescent="0.2">
      <c r="A90" s="77">
        <v>44797</v>
      </c>
      <c r="C90" s="78">
        <f t="shared" si="0"/>
        <v>19112.337472529241</v>
      </c>
      <c r="D90" s="79">
        <f t="shared" si="1"/>
        <v>13241.05659769227</v>
      </c>
      <c r="E90" s="79">
        <f t="shared" si="2"/>
        <v>24983.618347366213</v>
      </c>
    </row>
    <row r="91" spans="1:5" x14ac:dyDescent="0.2">
      <c r="A91" s="77">
        <v>44828</v>
      </c>
      <c r="C91" s="78">
        <f t="shared" si="0"/>
        <v>22351.702773777833</v>
      </c>
      <c r="D91" s="79">
        <f t="shared" si="1"/>
        <v>16403.604083816797</v>
      </c>
      <c r="E91" s="79">
        <f t="shared" si="2"/>
        <v>28299.80146373887</v>
      </c>
    </row>
    <row r="92" spans="1:5" x14ac:dyDescent="0.2">
      <c r="A92" s="77">
        <v>44858</v>
      </c>
      <c r="C92" s="78">
        <f t="shared" si="0"/>
        <v>22211.152945699756</v>
      </c>
      <c r="D92" s="79">
        <f t="shared" si="1"/>
        <v>16186.676719618466</v>
      </c>
      <c r="E92" s="79">
        <f t="shared" si="2"/>
        <v>28235.629171781045</v>
      </c>
    </row>
    <row r="93" spans="1:5" x14ac:dyDescent="0.2">
      <c r="A93" s="77">
        <v>44889</v>
      </c>
      <c r="C93" s="78">
        <f t="shared" si="0"/>
        <v>21221.925382575741</v>
      </c>
      <c r="D93" s="79">
        <f t="shared" si="1"/>
        <v>15121.493464076786</v>
      </c>
      <c r="E93" s="79">
        <f t="shared" si="2"/>
        <v>27322.357301074695</v>
      </c>
    </row>
    <row r="94" spans="1:5" x14ac:dyDescent="0.2">
      <c r="A94" s="77">
        <v>44919</v>
      </c>
      <c r="C94" s="78">
        <f t="shared" ref="C94:C121" si="3">_xlfn.FORECAST.ETS(A94,$B$2:$B$61,$A$2:$A$61,1,1)</f>
        <v>22943.476220913901</v>
      </c>
      <c r="D94" s="79">
        <f t="shared" ref="D94:D121" si="4">C94-_xlfn.FORECAST.ETS.CONFINT(A94,$B$2:$B$61,$A$2:$A$61,0.9,1,1)</f>
        <v>16767.493014323252</v>
      </c>
      <c r="E94" s="79">
        <f t="shared" ref="E94:E121" si="5">C94+_xlfn.FORECAST.ETS.CONFINT(A94,$B$2:$B$61,$A$2:$A$61,0.9,1,1)</f>
        <v>29119.459427504549</v>
      </c>
    </row>
    <row r="95" spans="1:5" x14ac:dyDescent="0.2">
      <c r="A95" s="77">
        <v>44950</v>
      </c>
      <c r="C95" s="78">
        <f t="shared" si="3"/>
        <v>17557.988027292729</v>
      </c>
      <c r="D95" s="79">
        <f t="shared" si="4"/>
        <v>11306.841421439345</v>
      </c>
      <c r="E95" s="79">
        <f t="shared" si="5"/>
        <v>23809.134633146114</v>
      </c>
    </row>
    <row r="96" spans="1:5" x14ac:dyDescent="0.2">
      <c r="A96" s="77">
        <v>44981</v>
      </c>
      <c r="C96" s="78">
        <f t="shared" si="3"/>
        <v>16625.982556129311</v>
      </c>
      <c r="D96" s="79">
        <f t="shared" si="4"/>
        <v>10300.044782700334</v>
      </c>
      <c r="E96" s="79">
        <f t="shared" si="5"/>
        <v>22951.920329558288</v>
      </c>
    </row>
    <row r="97" spans="1:5" x14ac:dyDescent="0.2">
      <c r="A97" s="77">
        <v>45009</v>
      </c>
      <c r="C97" s="78">
        <f t="shared" si="3"/>
        <v>27752.819653502513</v>
      </c>
      <c r="D97" s="79">
        <f t="shared" si="4"/>
        <v>21352.448085689706</v>
      </c>
      <c r="E97" s="79">
        <f t="shared" si="5"/>
        <v>34153.191221315319</v>
      </c>
    </row>
    <row r="98" spans="1:5" x14ac:dyDescent="0.2">
      <c r="A98" s="77">
        <v>45040</v>
      </c>
      <c r="C98" s="78">
        <f t="shared" si="3"/>
        <v>29081.445900467061</v>
      </c>
      <c r="D98" s="79">
        <f t="shared" si="4"/>
        <v>22606.469567023523</v>
      </c>
      <c r="E98" s="79">
        <f t="shared" si="5"/>
        <v>35556.422233910598</v>
      </c>
    </row>
    <row r="99" spans="1:5" x14ac:dyDescent="0.2">
      <c r="A99" s="77">
        <v>45070</v>
      </c>
      <c r="C99" s="78">
        <f t="shared" si="3"/>
        <v>24515.609844411396</v>
      </c>
      <c r="D99" s="79">
        <f t="shared" si="4"/>
        <v>17966.8786061301</v>
      </c>
      <c r="E99" s="79">
        <f t="shared" si="5"/>
        <v>31064.341082692692</v>
      </c>
    </row>
    <row r="100" spans="1:5" x14ac:dyDescent="0.2">
      <c r="A100" s="77">
        <v>45101</v>
      </c>
      <c r="C100" s="78">
        <f t="shared" si="3"/>
        <v>21835.296883970303</v>
      </c>
      <c r="D100" s="79">
        <f t="shared" si="4"/>
        <v>15213.127655062199</v>
      </c>
      <c r="E100" s="79">
        <f t="shared" si="5"/>
        <v>28457.466112878406</v>
      </c>
    </row>
    <row r="101" spans="1:5" x14ac:dyDescent="0.2">
      <c r="A101" s="77">
        <v>45131</v>
      </c>
      <c r="C101" s="78">
        <f t="shared" si="3"/>
        <v>19269.641784012994</v>
      </c>
      <c r="D101" s="79">
        <f t="shared" si="4"/>
        <v>12574.339320678788</v>
      </c>
      <c r="E101" s="79">
        <f t="shared" si="5"/>
        <v>25964.944247347201</v>
      </c>
    </row>
    <row r="102" spans="1:5" x14ac:dyDescent="0.2">
      <c r="A102" s="77">
        <v>45162</v>
      </c>
      <c r="C102" s="78">
        <f t="shared" si="3"/>
        <v>19953.760253244738</v>
      </c>
      <c r="D102" s="79">
        <f t="shared" si="4"/>
        <v>13185.617721453353</v>
      </c>
      <c r="E102" s="79">
        <f t="shared" si="5"/>
        <v>26721.902785036124</v>
      </c>
    </row>
    <row r="103" spans="1:5" x14ac:dyDescent="0.2">
      <c r="A103" s="77">
        <v>45193</v>
      </c>
      <c r="C103" s="78">
        <f t="shared" si="3"/>
        <v>23193.12555449333</v>
      </c>
      <c r="D103" s="79">
        <f t="shared" si="4"/>
        <v>16352.425062339942</v>
      </c>
      <c r="E103" s="79">
        <f t="shared" si="5"/>
        <v>30033.826046646718</v>
      </c>
    </row>
    <row r="104" spans="1:5" x14ac:dyDescent="0.2">
      <c r="A104" s="77">
        <v>45223</v>
      </c>
      <c r="C104" s="78">
        <f t="shared" si="3"/>
        <v>23052.575726415253</v>
      </c>
      <c r="D104" s="79">
        <f t="shared" si="4"/>
        <v>16139.588823827602</v>
      </c>
      <c r="E104" s="79">
        <f t="shared" si="5"/>
        <v>29965.562629002903</v>
      </c>
    </row>
    <row r="105" spans="1:5" x14ac:dyDescent="0.2">
      <c r="A105" s="77">
        <v>45254</v>
      </c>
      <c r="C105" s="78">
        <f t="shared" si="3"/>
        <v>22063.348163291237</v>
      </c>
      <c r="D105" s="79">
        <f t="shared" si="4"/>
        <v>15078.336311593857</v>
      </c>
      <c r="E105" s="79">
        <f t="shared" si="5"/>
        <v>29048.360014988619</v>
      </c>
    </row>
    <row r="106" spans="1:5" x14ac:dyDescent="0.2">
      <c r="A106" s="77">
        <v>45284</v>
      </c>
      <c r="C106" s="78">
        <f t="shared" si="3"/>
        <v>23784.899001629397</v>
      </c>
      <c r="D106" s="79">
        <f t="shared" si="4"/>
        <v>16728.11401524445</v>
      </c>
      <c r="E106" s="79">
        <f t="shared" si="5"/>
        <v>30841.683988014345</v>
      </c>
    </row>
    <row r="107" spans="1:5" x14ac:dyDescent="0.2">
      <c r="A107" s="77">
        <v>45315</v>
      </c>
      <c r="C107" s="78">
        <f t="shared" si="3"/>
        <v>18399.410808008226</v>
      </c>
      <c r="D107" s="79">
        <f t="shared" si="4"/>
        <v>11271.095270365353</v>
      </c>
      <c r="E107" s="79">
        <f t="shared" si="5"/>
        <v>25527.726345651099</v>
      </c>
    </row>
    <row r="108" spans="1:5" x14ac:dyDescent="0.2">
      <c r="A108" s="77">
        <v>45346</v>
      </c>
      <c r="C108" s="78">
        <f t="shared" si="3"/>
        <v>17467.405336844811</v>
      </c>
      <c r="D108" s="79">
        <f t="shared" si="4"/>
        <v>10267.792992387767</v>
      </c>
      <c r="E108" s="79">
        <f t="shared" si="5"/>
        <v>24667.017681301855</v>
      </c>
    </row>
    <row r="109" spans="1:5" x14ac:dyDescent="0.2">
      <c r="A109" s="77">
        <v>45375</v>
      </c>
      <c r="C109" s="78">
        <f t="shared" si="3"/>
        <v>28594.242434218009</v>
      </c>
      <c r="D109" s="79">
        <f t="shared" si="4"/>
        <v>21323.558558230317</v>
      </c>
      <c r="E109" s="79">
        <f t="shared" si="5"/>
        <v>35864.926310205701</v>
      </c>
    </row>
    <row r="110" spans="1:5" x14ac:dyDescent="0.2">
      <c r="A110" s="77">
        <v>45406</v>
      </c>
      <c r="C110" s="78">
        <f t="shared" si="3"/>
        <v>29922.868681182557</v>
      </c>
      <c r="D110" s="79">
        <f t="shared" si="4"/>
        <v>22580.85800021642</v>
      </c>
      <c r="E110" s="79">
        <f t="shared" si="5"/>
        <v>37264.879362148691</v>
      </c>
    </row>
    <row r="111" spans="1:5" x14ac:dyDescent="0.2">
      <c r="A111" s="77">
        <v>45436</v>
      </c>
      <c r="C111" s="78">
        <f t="shared" si="3"/>
        <v>25357.032625126896</v>
      </c>
      <c r="D111" s="79">
        <f t="shared" si="4"/>
        <v>17944.381435822608</v>
      </c>
      <c r="E111" s="79">
        <f t="shared" si="5"/>
        <v>32769.683814431184</v>
      </c>
    </row>
    <row r="112" spans="1:5" x14ac:dyDescent="0.2">
      <c r="A112" s="77">
        <v>45467</v>
      </c>
      <c r="C112" s="78">
        <f t="shared" si="3"/>
        <v>22676.719664685799</v>
      </c>
      <c r="D112" s="79">
        <f t="shared" si="4"/>
        <v>15193.62975729324</v>
      </c>
      <c r="E112" s="79">
        <f t="shared" si="5"/>
        <v>30159.80957207836</v>
      </c>
    </row>
    <row r="113" spans="1:5" x14ac:dyDescent="0.2">
      <c r="A113" s="77">
        <v>45497</v>
      </c>
      <c r="C113" s="78">
        <f t="shared" si="3"/>
        <v>20111.064564728491</v>
      </c>
      <c r="D113" s="79">
        <f t="shared" si="4"/>
        <v>12557.730550890221</v>
      </c>
      <c r="E113" s="79">
        <f t="shared" si="5"/>
        <v>27664.398578566761</v>
      </c>
    </row>
    <row r="114" spans="1:5" x14ac:dyDescent="0.2">
      <c r="A114" s="77">
        <v>45528</v>
      </c>
      <c r="C114" s="78">
        <f t="shared" si="3"/>
        <v>20795.183033960238</v>
      </c>
      <c r="D114" s="79">
        <f t="shared" si="4"/>
        <v>13171.792626572031</v>
      </c>
      <c r="E114" s="79">
        <f t="shared" si="5"/>
        <v>28418.573441348446</v>
      </c>
    </row>
    <row r="115" spans="1:5" x14ac:dyDescent="0.2">
      <c r="A115" s="77">
        <v>45559</v>
      </c>
      <c r="C115" s="78">
        <f t="shared" si="3"/>
        <v>24034.548335208827</v>
      </c>
      <c r="D115" s="79">
        <f t="shared" si="4"/>
        <v>16341.282613788268</v>
      </c>
      <c r="E115" s="79">
        <f t="shared" si="5"/>
        <v>31727.814056629388</v>
      </c>
    </row>
    <row r="116" spans="1:5" x14ac:dyDescent="0.2">
      <c r="A116" s="77">
        <v>45589</v>
      </c>
      <c r="C116" s="78">
        <f t="shared" si="3"/>
        <v>23893.998507130749</v>
      </c>
      <c r="D116" s="79">
        <f t="shared" si="4"/>
        <v>16131.032169635058</v>
      </c>
      <c r="E116" s="79">
        <f t="shared" si="5"/>
        <v>31656.96484462644</v>
      </c>
    </row>
    <row r="117" spans="1:5" x14ac:dyDescent="0.2">
      <c r="A117" s="77">
        <v>45620</v>
      </c>
      <c r="C117" s="78">
        <f t="shared" si="3"/>
        <v>22904.770944006737</v>
      </c>
      <c r="D117" s="79">
        <f t="shared" si="4"/>
        <v>15072.272545967604</v>
      </c>
      <c r="E117" s="79">
        <f t="shared" si="5"/>
        <v>30737.269342045871</v>
      </c>
    </row>
    <row r="118" spans="1:5" x14ac:dyDescent="0.2">
      <c r="A118" s="77">
        <v>45650</v>
      </c>
      <c r="C118" s="78">
        <f t="shared" si="3"/>
        <v>24626.321782344894</v>
      </c>
      <c r="D118" s="79">
        <f t="shared" si="4"/>
        <v>16724.453964121498</v>
      </c>
      <c r="E118" s="79">
        <f t="shared" si="5"/>
        <v>32528.18960056829</v>
      </c>
    </row>
    <row r="119" spans="1:5" x14ac:dyDescent="0.2">
      <c r="A119" s="77">
        <v>45681</v>
      </c>
      <c r="C119" s="78">
        <f t="shared" si="3"/>
        <v>19240.833588723723</v>
      </c>
      <c r="D119" s="79">
        <f t="shared" si="4"/>
        <v>11269.753291614354</v>
      </c>
      <c r="E119" s="79">
        <f t="shared" si="5"/>
        <v>27211.913885833092</v>
      </c>
    </row>
    <row r="120" spans="1:5" x14ac:dyDescent="0.2">
      <c r="A120" s="77">
        <v>45712</v>
      </c>
      <c r="C120" s="78">
        <f t="shared" si="3"/>
        <v>18308.828117560308</v>
      </c>
      <c r="D120" s="79">
        <f t="shared" si="4"/>
        <v>10268.686789457646</v>
      </c>
      <c r="E120" s="79">
        <f t="shared" si="5"/>
        <v>26348.96944566297</v>
      </c>
    </row>
    <row r="121" spans="1:5" x14ac:dyDescent="0.2">
      <c r="A121" s="77">
        <v>45740</v>
      </c>
      <c r="C121" s="78">
        <f t="shared" si="3"/>
        <v>29435.665214933506</v>
      </c>
      <c r="D121" s="79">
        <f t="shared" si="4"/>
        <v>21326.609006158076</v>
      </c>
      <c r="E121" s="79">
        <f t="shared" si="5"/>
        <v>37544.721423708936</v>
      </c>
    </row>
  </sheetData>
  <autoFilter ref="H20:I20" xr:uid="{AB0260EE-9DDB-4FEB-A3C5-9EBABFBBBF6B}">
    <sortState xmlns:xlrd2="http://schemas.microsoft.com/office/spreadsheetml/2017/richdata2" ref="H21:I77">
      <sortCondition descending="1" ref="H20"/>
    </sortState>
  </autoFilter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Apresentação</vt:lpstr>
      <vt:lpstr>UC1 - Arabuatã</vt:lpstr>
      <vt:lpstr>UC2 - Canoas</vt:lpstr>
      <vt:lpstr>UC3 - Conceição</vt:lpstr>
      <vt:lpstr>UC4 - Correa Lima</vt:lpstr>
      <vt:lpstr>UC5 - Sarmento Leite</vt:lpstr>
      <vt:lpstr>UC6 - Sete de Setembro</vt:lpstr>
      <vt:lpstr>Prev E FP</vt:lpstr>
      <vt:lpstr>Prev E P</vt:lpstr>
      <vt:lpstr>Prev Dem FP</vt:lpstr>
      <vt:lpstr>Prev Dem P</vt:lpstr>
      <vt:lpstr>Gráficos</vt:lpstr>
      <vt:lpstr>Previsão - Sarmento Leite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Guilherme Martinelli</cp:lastModifiedBy>
  <dcterms:created xsi:type="dcterms:W3CDTF">2020-11-02T21:38:50Z</dcterms:created>
  <dcterms:modified xsi:type="dcterms:W3CDTF">2021-01-21T02:12:25Z</dcterms:modified>
</cp:coreProperties>
</file>