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c93afe0794efcc/DoutoradoICOMP/PhDThesis_Gabriel/chapters/results/Fase 1/"/>
    </mc:Choice>
  </mc:AlternateContent>
  <xr:revisionPtr revIDLastSave="93" documentId="13_ncr:1_{0FC85E78-7BC6-4FF8-A3A9-A289E0BFC759}" xr6:coauthVersionLast="47" xr6:coauthVersionMax="47" xr10:uidLastSave="{C6B3D8CA-918E-4CC9-B514-9AB504704B15}"/>
  <bookViews>
    <workbookView xWindow="-120" yWindow="-120" windowWidth="29040" windowHeight="15840" activeTab="3" xr2:uid="{EA34793C-B0E7-49DE-B634-5FBD525BA487}"/>
  </bookViews>
  <sheets>
    <sheet name="GrupoB - Pré_teste" sheetId="1" r:id="rId1"/>
    <sheet name="GrupoB - Pós_teste" sheetId="2" r:id="rId2"/>
    <sheet name="Stats GB" sheetId="3" r:id="rId3"/>
    <sheet name="GrupoA - Pré_teste" sheetId="4" r:id="rId4"/>
    <sheet name="GrupoA - Pós_teste" sheetId="5" r:id="rId5"/>
    <sheet name="GrupoA - Pós_teste_2" sheetId="6" r:id="rId6"/>
    <sheet name="Stats GA" sheetId="7" r:id="rId7"/>
    <sheet name="StatsGA_GB" sheetId="8" r:id="rId8"/>
    <sheet name="Percentual_aumento_testes" sheetId="9" r:id="rId9"/>
  </sheets>
  <definedNames>
    <definedName name="_xlchart.v1.0" hidden="1">'Stats GB'!$O$2</definedName>
    <definedName name="_xlchart.v1.1" hidden="1">'Stats GB'!$O$3:$O$12</definedName>
    <definedName name="_xlchart.v1.10" hidden="1">'Stats GB'!$K$2</definedName>
    <definedName name="_xlchart.v1.11" hidden="1">'Stats GB'!$K$3:$K$12</definedName>
    <definedName name="_xlchart.v1.12" hidden="1">'Stats GB'!$S$2</definedName>
    <definedName name="_xlchart.v1.13" hidden="1">'Stats GB'!$S$3:$S$12</definedName>
    <definedName name="_xlchart.v1.14" hidden="1">'Stats GB'!$T$2</definedName>
    <definedName name="_xlchart.v1.15" hidden="1">'Stats GB'!$T$3:$T$12</definedName>
    <definedName name="_xlchart.v1.16" hidden="1">StatsGA_GB!$O$2</definedName>
    <definedName name="_xlchart.v1.17" hidden="1">StatsGA_GB!$O$3:$O$15</definedName>
    <definedName name="_xlchart.v1.18" hidden="1">StatsGA_GB!$P$2</definedName>
    <definedName name="_xlchart.v1.19" hidden="1">StatsGA_GB!$P$3:$P$15</definedName>
    <definedName name="_xlchart.v1.2" hidden="1">'Stats GB'!$P$2</definedName>
    <definedName name="_xlchart.v1.20" hidden="1">StatsGA_GB!$Q$2</definedName>
    <definedName name="_xlchart.v1.21" hidden="1">StatsGA_GB!$Q$3:$Q$15</definedName>
    <definedName name="_xlchart.v1.22" hidden="1">StatsGA_GB!$R$2</definedName>
    <definedName name="_xlchart.v1.23" hidden="1">StatsGA_GB!$R$3:$R$15</definedName>
    <definedName name="_xlchart.v1.24" hidden="1">StatsGA_GB!$S$2</definedName>
    <definedName name="_xlchart.v1.25" hidden="1">StatsGA_GB!$S$3:$S$15</definedName>
    <definedName name="_xlchart.v1.26" hidden="1">StatsGA_GB!$I$2</definedName>
    <definedName name="_xlchart.v1.27" hidden="1">StatsGA_GB!$I$3:$I$15</definedName>
    <definedName name="_xlchart.v1.28" hidden="1">StatsGA_GB!$J$2</definedName>
    <definedName name="_xlchart.v1.29" hidden="1">StatsGA_GB!$J$3:$J$15</definedName>
    <definedName name="_xlchart.v1.3" hidden="1">'Stats GB'!$P$3:$P$12</definedName>
    <definedName name="_xlchart.v1.30" hidden="1">StatsGA_GB!$K$2</definedName>
    <definedName name="_xlchart.v1.31" hidden="1">StatsGA_GB!$K$3:$K$15</definedName>
    <definedName name="_xlchart.v1.32" hidden="1">StatsGA_GB!$L$2</definedName>
    <definedName name="_xlchart.v1.33" hidden="1">StatsGA_GB!$L$3:$L$15</definedName>
    <definedName name="_xlchart.v1.34" hidden="1">StatsGA_GB!$M$2</definedName>
    <definedName name="_xlchart.v1.35" hidden="1">StatsGA_GB!$M$3:$M$15</definedName>
    <definedName name="_xlchart.v1.36" hidden="1">StatsGA_GB!$I$19</definedName>
    <definedName name="_xlchart.v1.37" hidden="1">StatsGA_GB!$I$20:$I$32</definedName>
    <definedName name="_xlchart.v1.38" hidden="1">StatsGA_GB!$J$19</definedName>
    <definedName name="_xlchart.v1.39" hidden="1">StatsGA_GB!$J$20:$J$32</definedName>
    <definedName name="_xlchart.v1.4" hidden="1">'Stats GB'!$V$2</definedName>
    <definedName name="_xlchart.v1.40" hidden="1">StatsGA_GB!$K$19</definedName>
    <definedName name="_xlchart.v1.41" hidden="1">StatsGA_GB!$K$20:$K$32</definedName>
    <definedName name="_xlchart.v1.42" hidden="1">StatsGA_GB!$L$19</definedName>
    <definedName name="_xlchart.v1.43" hidden="1">StatsGA_GB!$L$20:$L$32</definedName>
    <definedName name="_xlchart.v1.44" hidden="1">StatsGA_GB!$M$19</definedName>
    <definedName name="_xlchart.v1.45" hidden="1">StatsGA_GB!$M$20:$M$32</definedName>
    <definedName name="_xlchart.v1.46" hidden="1">StatsGA_GB!$O$19</definedName>
    <definedName name="_xlchart.v1.47" hidden="1">StatsGA_GB!$O$20:$O$32</definedName>
    <definedName name="_xlchart.v1.48" hidden="1">StatsGA_GB!$P$19</definedName>
    <definedName name="_xlchart.v1.49" hidden="1">StatsGA_GB!$P$20:$P$32</definedName>
    <definedName name="_xlchart.v1.5" hidden="1">'Stats GB'!$V$3:$V$12</definedName>
    <definedName name="_xlchart.v1.50" hidden="1">StatsGA_GB!$Q$19</definedName>
    <definedName name="_xlchart.v1.51" hidden="1">StatsGA_GB!$Q$20:$Q$32</definedName>
    <definedName name="_xlchart.v1.52" hidden="1">StatsGA_GB!$R$19</definedName>
    <definedName name="_xlchart.v1.53" hidden="1">StatsGA_GB!$R$20:$R$32</definedName>
    <definedName name="_xlchart.v1.54" hidden="1">StatsGA_GB!$S$19</definedName>
    <definedName name="_xlchart.v1.55" hidden="1">StatsGA_GB!$S$20:$S$32</definedName>
    <definedName name="_xlchart.v1.6" hidden="1">'Stats GB'!$W$2</definedName>
    <definedName name="_xlchart.v1.7" hidden="1">'Stats GB'!$W$3:$W$12</definedName>
    <definedName name="_xlchart.v1.8" hidden="1">'Stats GB'!$J$2</definedName>
    <definedName name="_xlchart.v1.9" hidden="1">'Stats GB'!$J$3:$J$12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8" i="8" l="1"/>
  <c r="AE29" i="8"/>
  <c r="AD29" i="8"/>
  <c r="AE24" i="8"/>
  <c r="AD24" i="8"/>
  <c r="E13" i="1"/>
  <c r="E14" i="1" s="1"/>
  <c r="F13" i="1"/>
  <c r="F14" i="1" s="1"/>
  <c r="F16" i="4"/>
  <c r="F17" i="4" s="1"/>
  <c r="E16" i="4"/>
  <c r="E17" i="4" s="1"/>
  <c r="D17" i="4"/>
  <c r="C17" i="4"/>
  <c r="D16" i="4"/>
  <c r="C16" i="4"/>
  <c r="D13" i="1"/>
  <c r="D14" i="1" s="1"/>
  <c r="C13" i="1"/>
  <c r="C14" i="1" s="1"/>
  <c r="D14" i="2"/>
  <c r="E14" i="2"/>
  <c r="F14" i="2"/>
  <c r="D16" i="5"/>
  <c r="E16" i="5"/>
  <c r="F16" i="5"/>
  <c r="C14" i="2"/>
  <c r="C16" i="5"/>
  <c r="F15" i="5"/>
  <c r="E15" i="5"/>
  <c r="D15" i="5"/>
  <c r="F13" i="2"/>
  <c r="E13" i="2"/>
  <c r="D13" i="2"/>
  <c r="E12" i="6"/>
  <c r="F12" i="6"/>
  <c r="D12" i="6"/>
  <c r="C13" i="2"/>
  <c r="C15" i="5"/>
  <c r="C12" i="6"/>
  <c r="B17" i="8"/>
  <c r="C17" i="8"/>
  <c r="D17" i="8"/>
  <c r="E17" i="8"/>
  <c r="F17" i="8"/>
  <c r="C16" i="8"/>
  <c r="D16" i="8"/>
  <c r="E16" i="8"/>
  <c r="F16" i="8"/>
  <c r="B16" i="8"/>
  <c r="C18" i="8"/>
  <c r="D18" i="8"/>
  <c r="E18" i="8"/>
  <c r="F18" i="8"/>
  <c r="B18" i="8"/>
  <c r="Q23" i="7"/>
  <c r="R23" i="7"/>
  <c r="S23" i="7"/>
  <c r="T23" i="7"/>
  <c r="P23" i="7"/>
  <c r="P35" i="7"/>
  <c r="Q16" i="7"/>
  <c r="R16" i="7"/>
  <c r="S16" i="7"/>
  <c r="L36" i="7" s="1"/>
  <c r="T16" i="7"/>
  <c r="M36" i="7" s="1"/>
  <c r="P17" i="7"/>
  <c r="P18" i="7"/>
  <c r="P16" i="7"/>
  <c r="M16" i="7"/>
  <c r="L16" i="7"/>
  <c r="K16" i="7"/>
  <c r="J16" i="7"/>
  <c r="K36" i="7"/>
  <c r="I16" i="7"/>
  <c r="C16" i="7"/>
  <c r="D16" i="7"/>
  <c r="E16" i="7"/>
  <c r="F16" i="7"/>
  <c r="B16" i="7"/>
  <c r="B36" i="7" s="1"/>
  <c r="F36" i="7"/>
  <c r="I26" i="7"/>
  <c r="J26" i="7"/>
  <c r="K26" i="7"/>
  <c r="L26" i="7"/>
  <c r="M26" i="7"/>
  <c r="I27" i="7"/>
  <c r="J27" i="7"/>
  <c r="K27" i="7"/>
  <c r="L27" i="7"/>
  <c r="M27" i="7"/>
  <c r="I28" i="7"/>
  <c r="J28" i="7"/>
  <c r="K28" i="7"/>
  <c r="L28" i="7"/>
  <c r="M28" i="7"/>
  <c r="I31" i="7"/>
  <c r="J31" i="7"/>
  <c r="K31" i="7"/>
  <c r="L31" i="7"/>
  <c r="M31" i="7"/>
  <c r="I32" i="7"/>
  <c r="J32" i="7"/>
  <c r="K32" i="7"/>
  <c r="L32" i="7"/>
  <c r="M32" i="7"/>
  <c r="I33" i="7"/>
  <c r="J33" i="7"/>
  <c r="K33" i="7"/>
  <c r="L33" i="7"/>
  <c r="M33" i="7"/>
  <c r="I34" i="7"/>
  <c r="J34" i="7"/>
  <c r="K34" i="7"/>
  <c r="L34" i="7"/>
  <c r="M34" i="7"/>
  <c r="I35" i="7"/>
  <c r="J35" i="7"/>
  <c r="K35" i="7"/>
  <c r="L35" i="7"/>
  <c r="M35" i="7"/>
  <c r="M24" i="7"/>
  <c r="L24" i="7"/>
  <c r="K24" i="7"/>
  <c r="J24" i="7"/>
  <c r="I24" i="7"/>
  <c r="Q18" i="7"/>
  <c r="R18" i="7"/>
  <c r="S18" i="7"/>
  <c r="Q17" i="7"/>
  <c r="R17" i="7"/>
  <c r="S17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B35" i="7"/>
  <c r="C35" i="7"/>
  <c r="D35" i="7"/>
  <c r="E35" i="7"/>
  <c r="F35" i="7"/>
  <c r="C24" i="7"/>
  <c r="D24" i="7"/>
  <c r="E24" i="7"/>
  <c r="F24" i="7"/>
  <c r="B24" i="7"/>
  <c r="T18" i="7"/>
  <c r="T17" i="7"/>
  <c r="M18" i="7"/>
  <c r="L18" i="7"/>
  <c r="K18" i="7"/>
  <c r="J18" i="7"/>
  <c r="M17" i="7"/>
  <c r="L17" i="7"/>
  <c r="K17" i="7"/>
  <c r="J17" i="7"/>
  <c r="I18" i="7"/>
  <c r="I17" i="7"/>
  <c r="C18" i="7"/>
  <c r="D18" i="7"/>
  <c r="E18" i="7"/>
  <c r="F18" i="7"/>
  <c r="B18" i="7"/>
  <c r="C17" i="7"/>
  <c r="D17" i="7"/>
  <c r="E17" i="7"/>
  <c r="F17" i="7"/>
  <c r="B17" i="7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F17" i="6"/>
  <c r="E17" i="6"/>
  <c r="E26" i="6" s="1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F20" i="5"/>
  <c r="E20" i="5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F21" i="4"/>
  <c r="G21" i="4"/>
  <c r="E21" i="4"/>
  <c r="G25" i="6"/>
  <c r="D25" i="6"/>
  <c r="C25" i="6"/>
  <c r="G24" i="6"/>
  <c r="D24" i="6"/>
  <c r="C24" i="6"/>
  <c r="G23" i="6"/>
  <c r="D23" i="6"/>
  <c r="C23" i="6"/>
  <c r="G22" i="6"/>
  <c r="D22" i="6"/>
  <c r="C22" i="6"/>
  <c r="G21" i="6"/>
  <c r="D21" i="6"/>
  <c r="C21" i="6"/>
  <c r="G20" i="6"/>
  <c r="D20" i="6"/>
  <c r="C20" i="6"/>
  <c r="G19" i="6"/>
  <c r="D19" i="6"/>
  <c r="C19" i="6"/>
  <c r="G18" i="6"/>
  <c r="D18" i="6"/>
  <c r="C18" i="6"/>
  <c r="G17" i="6"/>
  <c r="D17" i="6"/>
  <c r="C17" i="6"/>
  <c r="J36" i="7" l="1"/>
  <c r="I36" i="7"/>
  <c r="E36" i="7"/>
  <c r="D36" i="7"/>
  <c r="C36" i="7"/>
  <c r="F26" i="6"/>
  <c r="G26" i="6"/>
  <c r="C26" i="6"/>
  <c r="D26" i="6"/>
  <c r="C21" i="5" l="1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D20" i="5"/>
  <c r="C20" i="5"/>
  <c r="G21" i="5" l="1"/>
  <c r="G22" i="5"/>
  <c r="G23" i="5"/>
  <c r="G24" i="5"/>
  <c r="G25" i="5"/>
  <c r="G26" i="5"/>
  <c r="G27" i="5"/>
  <c r="G28" i="5"/>
  <c r="G29" i="5"/>
  <c r="G30" i="5"/>
  <c r="G31" i="5"/>
  <c r="G20" i="5"/>
  <c r="D21" i="4"/>
  <c r="C21" i="4"/>
  <c r="C32" i="5"/>
  <c r="D22" i="4"/>
  <c r="D23" i="4"/>
  <c r="D24" i="4"/>
  <c r="E34" i="4"/>
  <c r="D25" i="4"/>
  <c r="D26" i="4"/>
  <c r="D27" i="4"/>
  <c r="D34" i="4" s="1"/>
  <c r="D28" i="4"/>
  <c r="D29" i="4"/>
  <c r="D30" i="4"/>
  <c r="D31" i="4"/>
  <c r="D32" i="4"/>
  <c r="D33" i="4"/>
  <c r="C23" i="4"/>
  <c r="C24" i="4"/>
  <c r="C25" i="4"/>
  <c r="C26" i="4"/>
  <c r="C27" i="4"/>
  <c r="C28" i="4"/>
  <c r="C29" i="4"/>
  <c r="C30" i="4"/>
  <c r="C31" i="4"/>
  <c r="C32" i="4"/>
  <c r="C33" i="4"/>
  <c r="C22" i="4"/>
  <c r="C34" i="4" s="1"/>
  <c r="E27" i="1"/>
  <c r="F27" i="1"/>
  <c r="G27" i="1"/>
  <c r="C27" i="1"/>
  <c r="K31" i="3"/>
  <c r="J27" i="3"/>
  <c r="K30" i="3"/>
  <c r="L30" i="3"/>
  <c r="H30" i="3"/>
  <c r="I30" i="3"/>
  <c r="C33" i="3"/>
  <c r="B33" i="3"/>
  <c r="U25" i="3"/>
  <c r="S19" i="3"/>
  <c r="S18" i="3"/>
  <c r="T19" i="3"/>
  <c r="T18" i="3"/>
  <c r="T25" i="3"/>
  <c r="S25" i="3"/>
  <c r="T24" i="3"/>
  <c r="S24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P25" i="3"/>
  <c r="O25" i="3"/>
  <c r="P24" i="3"/>
  <c r="P19" i="3"/>
  <c r="P18" i="3"/>
  <c r="O24" i="3"/>
  <c r="O19" i="3"/>
  <c r="O21" i="3" s="1"/>
  <c r="O22" i="3" s="1"/>
  <c r="O18" i="3"/>
  <c r="I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K27" i="3"/>
  <c r="L27" i="3"/>
  <c r="H28" i="3"/>
  <c r="I28" i="3"/>
  <c r="J28" i="3"/>
  <c r="K28" i="3"/>
  <c r="L28" i="3"/>
  <c r="H29" i="3"/>
  <c r="I29" i="3"/>
  <c r="J29" i="3"/>
  <c r="K29" i="3"/>
  <c r="L29" i="3"/>
  <c r="I21" i="3"/>
  <c r="J21" i="3"/>
  <c r="K21" i="3"/>
  <c r="L21" i="3"/>
  <c r="H21" i="3"/>
  <c r="K36" i="3"/>
  <c r="K38" i="3"/>
  <c r="J38" i="3"/>
  <c r="K37" i="3"/>
  <c r="J37" i="3"/>
  <c r="J36" i="3"/>
  <c r="K33" i="3"/>
  <c r="J33" i="3"/>
  <c r="D19" i="2"/>
  <c r="D20" i="2"/>
  <c r="D21" i="2"/>
  <c r="D22" i="2"/>
  <c r="D23" i="2"/>
  <c r="D24" i="2"/>
  <c r="D25" i="2"/>
  <c r="D26" i="2"/>
  <c r="D18" i="2"/>
  <c r="C19" i="2"/>
  <c r="C20" i="2"/>
  <c r="C21" i="2"/>
  <c r="C22" i="2"/>
  <c r="C23" i="2"/>
  <c r="C24" i="2"/>
  <c r="C25" i="2"/>
  <c r="C26" i="2"/>
  <c r="C18" i="2"/>
  <c r="D18" i="1"/>
  <c r="D19" i="1"/>
  <c r="D20" i="1"/>
  <c r="D21" i="1"/>
  <c r="D22" i="1"/>
  <c r="D23" i="1"/>
  <c r="D27" i="1" s="1"/>
  <c r="D24" i="1"/>
  <c r="D25" i="1"/>
  <c r="D26" i="1"/>
  <c r="D17" i="1"/>
  <c r="C18" i="1"/>
  <c r="C19" i="1"/>
  <c r="C20" i="1"/>
  <c r="C21" i="1"/>
  <c r="C22" i="1"/>
  <c r="C23" i="1"/>
  <c r="C24" i="1"/>
  <c r="C25" i="1"/>
  <c r="C26" i="1"/>
  <c r="C17" i="1"/>
  <c r="F34" i="4" l="1"/>
  <c r="G34" i="4"/>
  <c r="D32" i="5"/>
  <c r="E32" i="5"/>
  <c r="F32" i="5"/>
  <c r="G32" i="5"/>
  <c r="J30" i="3"/>
  <c r="O23" i="3"/>
  <c r="S21" i="3"/>
  <c r="S22" i="3" s="1"/>
  <c r="T21" i="3"/>
  <c r="T23" i="3" s="1"/>
  <c r="P21" i="3"/>
  <c r="P22" i="3" s="1"/>
  <c r="L37" i="3"/>
  <c r="L36" i="3"/>
  <c r="T22" i="3" l="1"/>
  <c r="S23" i="3"/>
  <c r="P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Leitão</author>
  </authors>
  <commentList>
    <comment ref="S22" authorId="0" shapeId="0" xr:uid="{C8412AE4-D564-4924-924C-FA9C0CBA24BC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0,2333</t>
        </r>
      </text>
    </comment>
    <comment ref="T22" authorId="0" shapeId="0" xr:uid="{1B9FE284-CB59-498B-BC29-CA41D626CB70}">
      <text>
        <r>
          <rPr>
            <b/>
            <sz val="9"/>
            <color indexed="81"/>
            <rFont val="Segoe UI"/>
            <charset val="1"/>
          </rPr>
          <t>Gabriel Leitão:</t>
        </r>
        <r>
          <rPr>
            <sz val="9"/>
            <color indexed="81"/>
            <rFont val="Segoe UI"/>
            <charset val="1"/>
          </rPr>
          <t xml:space="preserve">
0,483</t>
        </r>
      </text>
    </comment>
    <comment ref="S23" authorId="0" shapeId="0" xr:uid="{6B71F983-9A9A-4671-A4F8-71CCBE4123EB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0,500</t>
        </r>
      </text>
    </comment>
    <comment ref="T23" authorId="0" shapeId="0" xr:uid="{4F6440D5-4BAF-42E6-9997-0FA5DC5F0062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1,000
</t>
        </r>
      </text>
    </comment>
  </commentList>
</comments>
</file>

<file path=xl/sharedStrings.xml><?xml version="1.0" encoding="utf-8"?>
<sst xmlns="http://schemas.openxmlformats.org/spreadsheetml/2006/main" count="420" uniqueCount="83">
  <si>
    <t>Nota Tradicional</t>
  </si>
  <si>
    <t>Participante</t>
  </si>
  <si>
    <t>NT</t>
  </si>
  <si>
    <t>NP</t>
  </si>
  <si>
    <t>A</t>
  </si>
  <si>
    <t>NC</t>
  </si>
  <si>
    <t>TR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</si>
  <si>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</si>
  <si>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</si>
  <si>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</si>
  <si>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</si>
  <si>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</si>
  <si>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</si>
  <si>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</si>
  <si>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</si>
  <si>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</si>
  <si>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</si>
  <si>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-</t>
  </si>
  <si>
    <t>Tamanho da Amostra</t>
  </si>
  <si>
    <t>Pré-Teste</t>
  </si>
  <si>
    <t>Pós-Teste</t>
  </si>
  <si>
    <t>Média</t>
  </si>
  <si>
    <t>Mediana</t>
  </si>
  <si>
    <t>Desvio Padrão</t>
  </si>
  <si>
    <t>Ganho</t>
  </si>
  <si>
    <t>NT Pré</t>
  </si>
  <si>
    <t>NT Pós</t>
  </si>
  <si>
    <t>1ª Quartil</t>
  </si>
  <si>
    <t>3º Quartil</t>
  </si>
  <si>
    <t>IQR</t>
  </si>
  <si>
    <t>LS</t>
  </si>
  <si>
    <t>LI</t>
  </si>
  <si>
    <t>máximo</t>
  </si>
  <si>
    <t>mínimo</t>
  </si>
  <si>
    <t>NP Pré</t>
  </si>
  <si>
    <t>NP Pós</t>
  </si>
  <si>
    <t>Pré Teste</t>
  </si>
  <si>
    <t>Pós Teste</t>
  </si>
  <si>
    <t>A Pré</t>
  </si>
  <si>
    <t>A Pós</t>
  </si>
  <si>
    <t>NC Pré</t>
  </si>
  <si>
    <t>NC Pós</t>
  </si>
  <si>
    <t>Média do Grupo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</si>
  <si>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</si>
  <si>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</si>
  <si>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</si>
  <si>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</si>
  <si>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</si>
  <si>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</si>
  <si>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</si>
  <si>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</si>
  <si>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</si>
  <si>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</si>
  <si>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</si>
  <si>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</si>
  <si>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</si>
  <si>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 xml:space="preserve">Pré-Teste </t>
  </si>
  <si>
    <t xml:space="preserve">Pós-Teste </t>
  </si>
  <si>
    <t>Pós-Teste  2</t>
  </si>
  <si>
    <t>Pré e Pós Teste</t>
  </si>
  <si>
    <t>Pós Teste e Pós-Teste 2</t>
  </si>
  <si>
    <t>Média GB Pré</t>
  </si>
  <si>
    <t>Média GB Pós</t>
  </si>
  <si>
    <t>Média GA Pré</t>
  </si>
  <si>
    <t>Média GA Pós</t>
  </si>
  <si>
    <t>Média GA Pós2</t>
  </si>
  <si>
    <t>Média GB/GA Pré</t>
  </si>
  <si>
    <t>Média GB/GA Pós</t>
  </si>
  <si>
    <t>Grupo A Pós/Pré</t>
  </si>
  <si>
    <t>Grupo B Pós/Pré</t>
  </si>
  <si>
    <t>G.A Pré-Teste</t>
  </si>
  <si>
    <t>G.B Pré-Teste</t>
  </si>
  <si>
    <t>G.A Pós-Teste</t>
  </si>
  <si>
    <t>G.B Pós-Teste</t>
  </si>
  <si>
    <t>G.A Pós-Teste 2</t>
  </si>
  <si>
    <t>Nota Ponderada</t>
  </si>
  <si>
    <t>Assertividade</t>
  </si>
  <si>
    <t>Nível de Compreensão</t>
  </si>
  <si>
    <t>Grupo A Pós2/Pré</t>
  </si>
  <si>
    <t>Média GA/GB Pós2</t>
  </si>
  <si>
    <t>Cauda GB</t>
  </si>
  <si>
    <t>Cauda GA</t>
  </si>
  <si>
    <t>Caixa inf.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</si>
</sst>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2" fontId="0" fillId="2" borderId="2" xfId="0" applyNumberFormat="1" applyFill="1" applyBorder="1"/>
    <xf numFmtId="0" fontId="0" fillId="0" borderId="2" xfId="0" applyBorder="1"/>
    <xf numFmtId="164" fontId="0" fillId="2" borderId="2" xfId="0" applyNumberFormat="1" applyFill="1" applyBorder="1"/>
    <xf numFmtId="164" fontId="0" fillId="0" borderId="2" xfId="0" applyNumberFormat="1" applyBorder="1"/>
    <xf numFmtId="0" fontId="0" fillId="0" borderId="2" xfId="0" applyFill="1" applyBorder="1" applyAlignment="1">
      <alignment horizontal="center" vertical="center"/>
    </xf>
    <xf numFmtId="2" fontId="0" fillId="0" borderId="2" xfId="0" applyNumberFormat="1" applyFill="1" applyBorder="1"/>
    <xf numFmtId="164" fontId="0" fillId="0" borderId="2" xfId="0" applyNumberFormat="1" applyFill="1" applyBorder="1" applyAlignment="1">
      <alignment horizontal="center" vertical="center"/>
    </xf>
    <xf numFmtId="164" fontId="0" fillId="0" borderId="2" xfId="0" applyNumberFormat="1" applyFill="1" applyBorder="1"/>
    <xf numFmtId="0" fontId="0" fillId="0" borderId="2" xfId="0" applyFill="1" applyBorder="1"/>
    <xf numFmtId="0" fontId="1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wrapText="1"/>
    </xf>
    <xf numFmtId="10" fontId="0" fillId="0" borderId="0" xfId="0" applyNumberFormat="1"/>
    <xf numFmtId="0" fontId="1" fillId="0" borderId="3" xfId="0" applyFont="1" applyBorder="1"/>
    <xf numFmtId="0" fontId="0" fillId="0" borderId="4" xfId="0" applyBorder="1" applyAlignment="1">
      <alignment horizontal="center" wrapText="1"/>
    </xf>
    <xf numFmtId="10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vertical="center"/>
    </xf>
    <xf numFmtId="10" fontId="0" fillId="0" borderId="2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165" fontId="0" fillId="0" borderId="2" xfId="0" applyNumberFormat="1" applyBorder="1"/>
    <xf numFmtId="165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2" xfId="0" applyFill="1" applyBorder="1" applyAlignment="1">
      <alignment horizontal="left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3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164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0" fontId="0" fillId="0" borderId="2" xfId="0" applyNumberFormat="1" applyBorder="1"/>
    <xf numFmtId="0" fontId="0" fillId="0" borderId="4" xfId="0" applyBorder="1"/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StatsGA_GB!$A$3</c:f>
              <c:strCache>
                <c:ptCount val="1"/>
                <c:pt idx="0">
                  <c:v>Grupo A Pós/Pré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StatsGA_GB!$B$2:$F$2</c:f>
              <c:strCache>
                <c:ptCount val="5"/>
                <c:pt idx="0">
                  <c:v>NT</c:v>
                </c:pt>
                <c:pt idx="1">
                  <c:v>NP</c:v>
                </c:pt>
                <c:pt idx="2">
                  <c:v>A</c:v>
                </c:pt>
                <c:pt idx="3">
                  <c:v>NC</c:v>
                </c:pt>
                <c:pt idx="4">
                  <c:v>TR</c:v>
                </c:pt>
              </c:strCache>
            </c:strRef>
          </c:cat>
          <c:val>
            <c:numRef>
              <c:f>StatsGA_GB!$B$3:$F$3</c:f>
              <c:numCache>
                <c:formatCode>0.00%</c:formatCode>
                <c:ptCount val="5"/>
                <c:pt idx="0">
                  <c:v>1.9166666666666674</c:v>
                </c:pt>
                <c:pt idx="1">
                  <c:v>0.67068273092369424</c:v>
                </c:pt>
                <c:pt idx="2">
                  <c:v>1.103527892405308</c:v>
                </c:pt>
                <c:pt idx="3">
                  <c:v>0.85407106910446084</c:v>
                </c:pt>
                <c:pt idx="4">
                  <c:v>0.63775082359988033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8-4C7B-86CE-615E385BE42F}"/>
            </c:ext>
          </c:extLst>
        </c:ser>
        <c:ser>
          <c:idx val="1"/>
          <c:order val="1"/>
          <c:tx>
            <c:strRef>
              <c:f>StatsGA_GB!$A$4</c:f>
              <c:strCache>
                <c:ptCount val="1"/>
                <c:pt idx="0">
                  <c:v>Grupo B Pós/Pré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StatsGA_GB!$B$2:$F$2</c:f>
              <c:strCache>
                <c:ptCount val="5"/>
                <c:pt idx="0">
                  <c:v>NT</c:v>
                </c:pt>
                <c:pt idx="1">
                  <c:v>NP</c:v>
                </c:pt>
                <c:pt idx="2">
                  <c:v>A</c:v>
                </c:pt>
                <c:pt idx="3">
                  <c:v>NC</c:v>
                </c:pt>
                <c:pt idx="4">
                  <c:v>TR</c:v>
                </c:pt>
              </c:strCache>
            </c:strRef>
          </c:cat>
          <c:val>
            <c:numRef>
              <c:f>StatsGA_GB!$B$4:$F$4</c:f>
              <c:numCache>
                <c:formatCode>0.00%</c:formatCode>
                <c:ptCount val="5"/>
                <c:pt idx="0">
                  <c:v>1.6608187134502908</c:v>
                </c:pt>
                <c:pt idx="1">
                  <c:v>0.75925925925925886</c:v>
                </c:pt>
                <c:pt idx="2">
                  <c:v>1.7105938599819939</c:v>
                </c:pt>
                <c:pt idx="3">
                  <c:v>0.83137667658363323</c:v>
                </c:pt>
                <c:pt idx="4">
                  <c:v>0.72849192857039058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8-4C7B-86CE-615E385BE42F}"/>
            </c:ext>
          </c:extLst>
        </c:ser>
        <c:ser>
          <c:idx val="2"/>
          <c:order val="2"/>
          <c:tx>
            <c:strRef>
              <c:f>StatsGA_GB!$A$5</c:f>
              <c:strCache>
                <c:ptCount val="1"/>
                <c:pt idx="0">
                  <c:v>Grupo A Pós2/Pré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StatsGA_GB!$B$2:$F$2</c:f>
              <c:strCache>
                <c:ptCount val="5"/>
                <c:pt idx="0">
                  <c:v>NT</c:v>
                </c:pt>
                <c:pt idx="1">
                  <c:v>NP</c:v>
                </c:pt>
                <c:pt idx="2">
                  <c:v>A</c:v>
                </c:pt>
                <c:pt idx="3">
                  <c:v>NC</c:v>
                </c:pt>
                <c:pt idx="4">
                  <c:v>TR</c:v>
                </c:pt>
              </c:strCache>
            </c:strRef>
          </c:cat>
          <c:val>
            <c:numRef>
              <c:f>StatsGA_GB!$B$5:$F$5</c:f>
              <c:numCache>
                <c:formatCode>0.00%</c:formatCode>
                <c:ptCount val="5"/>
                <c:pt idx="0">
                  <c:v>3.0000000000000018</c:v>
                </c:pt>
                <c:pt idx="1">
                  <c:v>1.044846050870146</c:v>
                </c:pt>
                <c:pt idx="2">
                  <c:v>1.6075987108492407</c:v>
                </c:pt>
                <c:pt idx="3">
                  <c:v>1.1503342660969391</c:v>
                </c:pt>
                <c:pt idx="4">
                  <c:v>0.88491564340620932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8-4C7B-86CE-615E385BE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784255"/>
        <c:axId val="593777183"/>
      </c:barChart>
      <c:catAx>
        <c:axId val="59378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777183"/>
        <c:crosses val="autoZero"/>
        <c:auto val="1"/>
        <c:lblAlgn val="ctr"/>
        <c:lblOffset val="100"/>
        <c:noMultiLvlLbl val="0"/>
      </c:catAx>
      <c:valAx>
        <c:axId val="5937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78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txData>
          <cx:v>NP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NP</a:t>
          </a:r>
        </a:p>
      </cx:txPr>
    </cx:title>
    <cx:plotArea>
      <cx:plotAreaRegion>
        <cx:series layoutId="boxWhisker" uniqueId="{6B312627-B691-448B-A1DD-97EF41B15223}">
          <cx:tx>
            <cx:txData>
              <cx:f>_xlchart.v1.12</cx:f>
              <cx:v>NP Pré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D9FC64E-A58D-476E-A2FD-F394B2EC4EB6}">
          <cx:tx>
            <cx:txData>
              <cx:f>_xlchart.v1.14</cx:f>
              <cx:v>NP Pós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Assertividade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Assertividade</a:t>
          </a:r>
        </a:p>
      </cx:txPr>
    </cx:title>
    <cx:plotArea>
      <cx:plotAreaRegion>
        <cx:series layoutId="boxWhisker" uniqueId="{C5D45B40-F753-4956-AB39-B4FEA58037A1}">
          <cx:tx>
            <cx:txData>
              <cx:f>_xlchart.v1.8</cx:f>
              <cx:v>A Pré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E8D784B-CD92-47B8-AFC8-B92E3E7E3D55}">
          <cx:tx>
            <cx:txData>
              <cx:f>_xlchart.v1.10</cx:f>
              <cx:v>A Pós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NT</a:t>
          </a:r>
        </a:p>
      </cx:txPr>
    </cx:title>
    <cx:plotArea>
      <cx:plotAreaRegion>
        <cx:series layoutId="boxWhisker" uniqueId="{51F24871-3051-4261-BE98-9C4BAE64567E}">
          <cx:tx>
            <cx:txData>
              <cx:f>_xlchart.v1.0</cx:f>
              <cx:v>NT Pré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741B6AF-2045-4BFB-B084-1F6B631BCD27}">
          <cx:tx>
            <cx:txData>
              <cx:f>_xlchart.v1.2</cx:f>
              <cx:v>NT Pós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NC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NC</a:t>
          </a:r>
        </a:p>
      </cx:txPr>
    </cx:title>
    <cx:plotArea>
      <cx:plotAreaRegion>
        <cx:series layoutId="boxWhisker" uniqueId="{74CB3C2C-D42E-4C9D-B4AE-03690B6BE848}">
          <cx:tx>
            <cx:txData>
              <cx:f>_xlchart.v1.4</cx:f>
              <cx:v>NC Pré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B45659D-737E-467F-AA54-AC2AA5BBC74E}">
          <cx:tx>
            <cx:txData>
              <cx:f>_xlchart.v1.6</cx:f>
              <cx:v>NC Pós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_xlchart.v1.29</cx:f>
      </cx:numDim>
    </cx:data>
    <cx:data id="2">
      <cx:numDim type="val">
        <cx:f>_xlchart.v1.31</cx:f>
      </cx:numDim>
    </cx:data>
    <cx:data id="3">
      <cx:numDim type="val">
        <cx:f>_xlchart.v1.33</cx:f>
      </cx:numDim>
    </cx:data>
    <cx:data id="4">
      <cx:numDim type="val">
        <cx:f>_xlchart.v1.35</cx:f>
      </cx:numDim>
    </cx:data>
  </cx:chartData>
  <cx:chart>
    <cx:title pos="t" align="ctr" overlay="0">
      <cx:tx>
        <cx:txData>
          <cx:v>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NT</a:t>
          </a:r>
        </a:p>
      </cx:txPr>
    </cx:title>
    <cx:plotArea>
      <cx:plotAreaRegion>
        <cx:series layoutId="boxWhisker" uniqueId="{65DE40DA-877F-44F3-9E9F-E31AFFFC6593}">
          <cx:tx>
            <cx:txData>
              <cx:f>_xlchart.v1.26</cx:f>
              <cx:v>G.A Pré-Teste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B0185E9-2084-4FD2-9BFD-832F703CE55E}">
          <cx:tx>
            <cx:txData>
              <cx:f>_xlchart.v1.28</cx:f>
              <cx:v>G.B Pré-Teste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AE0F071-4E45-4D7F-A056-8FC06FFFAD54}">
          <cx:tx>
            <cx:txData>
              <cx:f>_xlchart.v1.30</cx:f>
              <cx:v>G.A Pós-Teste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98B261A-4697-4B0C-B4D3-386B9FBAFA20}">
          <cx:tx>
            <cx:txData>
              <cx:f>_xlchart.v1.32</cx:f>
              <cx:v>G.B Pós-Teste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D9FA4E3-8164-40D5-A842-69008555C429}">
          <cx:tx>
            <cx:txData>
              <cx:f>_xlchart.v1.34</cx:f>
              <cx:v>G.A Pós-Teste 2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  <cx:data id="4">
      <cx:numDim type="val">
        <cx:f>_xlchart.v1.25</cx:f>
      </cx:numDim>
    </cx:data>
  </cx:chartData>
  <cx:chart>
    <cx:title pos="t" align="ctr" overlay="0">
      <cx:tx>
        <cx:txData>
          <cx:v>NP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NP</a:t>
          </a:r>
        </a:p>
      </cx:txPr>
    </cx:title>
    <cx:plotArea>
      <cx:plotAreaRegion>
        <cx:series layoutId="boxWhisker" uniqueId="{B685A7CE-5983-4E1E-B226-EB1927192308}">
          <cx:tx>
            <cx:txData>
              <cx:f>_xlchart.v1.16</cx:f>
              <cx:v>G.A Pré-Teste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847BEBE-F303-4E5D-A0CB-3552542A82E8}">
          <cx:tx>
            <cx:txData>
              <cx:f>_xlchart.v1.18</cx:f>
              <cx:v>G.B Pré-Teste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326B2CB-C596-49F5-93E9-3BF47B42E027}">
          <cx:tx>
            <cx:txData>
              <cx:f>_xlchart.v1.20</cx:f>
              <cx:v>G.A Pós-Teste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317F131-3093-4CFD-A5A5-40A0878DBBF9}">
          <cx:tx>
            <cx:txData>
              <cx:f>_xlchart.v1.22</cx:f>
              <cx:v>G.B Pós-Teste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427F7ED-4A8A-453E-8818-A20B01C92BC7}">
          <cx:tx>
            <cx:txData>
              <cx:f>_xlchart.v1.24</cx:f>
              <cx:v>G.A Pós-Teste 2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  <cx:data id="3">
      <cx:numDim type="val">
        <cx:f>_xlchart.v1.43</cx:f>
      </cx:numDim>
    </cx:data>
    <cx:data id="4">
      <cx:numDim type="val">
        <cx:f>_xlchart.v1.45</cx:f>
      </cx:numDim>
    </cx:data>
  </cx:chartData>
  <cx:chart>
    <cx:title pos="t" align="ctr" overlay="0">
      <cx:tx>
        <cx:txData>
          <cx:v>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</a:t>
          </a:r>
        </a:p>
      </cx:txPr>
    </cx:title>
    <cx:plotArea>
      <cx:plotAreaRegion>
        <cx:series layoutId="boxWhisker" uniqueId="{CBC798CE-8A77-4342-86CE-639ABC5207B5}">
          <cx:tx>
            <cx:txData>
              <cx:f>_xlchart.v1.36</cx:f>
              <cx:v>G.A Pré-Teste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90EDB28-BEC5-4744-9B4E-485A8BE83049}">
          <cx:tx>
            <cx:txData>
              <cx:f>_xlchart.v1.38</cx:f>
              <cx:v>G.B Pré-Teste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3320550-5EEA-437F-B5F5-C2D2DE31D23E}">
          <cx:tx>
            <cx:txData>
              <cx:f>_xlchart.v1.40</cx:f>
              <cx:v>G.A Pós-Teste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4D3CC3E-6049-4280-A1FE-AC4EF09DD522}">
          <cx:tx>
            <cx:txData>
              <cx:f>_xlchart.v1.42</cx:f>
              <cx:v>G.B Pós-Teste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DB67008-844D-4EB7-8C50-6F0F00A5A857}">
          <cx:tx>
            <cx:txData>
              <cx:f>_xlchart.v1.44</cx:f>
              <cx:v>G.A Pós-Teste 2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</cx:f>
      </cx:numDim>
    </cx:data>
    <cx:data id="1">
      <cx:numDim type="val">
        <cx:f>_xlchart.v1.49</cx:f>
      </cx:numDim>
    </cx:data>
    <cx:data id="2">
      <cx:numDim type="val">
        <cx:f>_xlchart.v1.51</cx:f>
      </cx:numDim>
    </cx:data>
    <cx:data id="3">
      <cx:numDim type="val">
        <cx:f>_xlchart.v1.53</cx:f>
      </cx:numDim>
    </cx:data>
    <cx:data id="4">
      <cx:numDim type="val">
        <cx:f>_xlchart.v1.55</cx:f>
      </cx:numDim>
    </cx:data>
  </cx:chartData>
  <cx:chart>
    <cx:title pos="t" align="ctr" overlay="0">
      <cx:tx>
        <cx:txData>
          <cx:v>NC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NC</a:t>
          </a:r>
        </a:p>
      </cx:txPr>
    </cx:title>
    <cx:plotArea>
      <cx:plotAreaRegion>
        <cx:series layoutId="boxWhisker" uniqueId="{9E061258-00FD-40FD-9539-FAD7D97884E4}">
          <cx:tx>
            <cx:txData>
              <cx:f>_xlchart.v1.46</cx:f>
              <cx:v>G.A Pré-Teste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5B2CA1B-6FF7-4B08-A171-FC674453D0C5}">
          <cx:tx>
            <cx:txData>
              <cx:f>_xlchart.v1.48</cx:f>
              <cx:v>G.B Pré-Teste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19D4FE2-7028-48BA-A39F-EA72516DB44E}">
          <cx:tx>
            <cx:txData>
              <cx:f>_xlchart.v1.50</cx:f>
              <cx:v>G.A Pós-Teste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51FEDD2-D7EA-4EE4-9083-9D507963C71E}">
          <cx:tx>
            <cx:txData>
              <cx:f>_xlchart.v1.52</cx:f>
              <cx:v>G.B Pós-Teste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978E993-927B-45DE-966F-44DF41ED6451}">
          <cx:tx>
            <cx:txData>
              <cx:f>_xlchart.v1.54</cx:f>
              <cx:v>G.A Pós-Teste 2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33B46B-C566-42DE-B5CC-8923E6ECC352}">
  <sheetPr/>
  <sheetViews>
    <sheetView zoomScale="12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537208</xdr:colOff>
      <xdr:row>36</xdr:row>
      <xdr:rowOff>152400</xdr:rowOff>
    </xdr:from>
    <xdr:to>
      <xdr:col>26</xdr:col>
      <xdr:colOff>373380</xdr:colOff>
      <xdr:row>56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5591F69-02D9-7838-8FF0-5AD12BCBB8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5583" y="7000875"/>
              <a:ext cx="5322572" cy="3737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43815</xdr:colOff>
      <xdr:row>26</xdr:row>
      <xdr:rowOff>0</xdr:rowOff>
    </xdr:from>
    <xdr:to>
      <xdr:col>20</xdr:col>
      <xdr:colOff>348615</xdr:colOff>
      <xdr:row>40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162E0D3-F45E-8E87-E13B-9037C0494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63790" y="4762500"/>
              <a:ext cx="4572000" cy="2847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762000</xdr:colOff>
      <xdr:row>36</xdr:row>
      <xdr:rowOff>158115</xdr:rowOff>
    </xdr:from>
    <xdr:to>
      <xdr:col>9</xdr:col>
      <xdr:colOff>386715</xdr:colOff>
      <xdr:row>55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938120A-EA42-1E51-517F-0C4D229D56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7006590"/>
              <a:ext cx="4663440" cy="3613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578167</xdr:colOff>
      <xdr:row>40</xdr:row>
      <xdr:rowOff>132397</xdr:rowOff>
    </xdr:from>
    <xdr:to>
      <xdr:col>17</xdr:col>
      <xdr:colOff>267652</xdr:colOff>
      <xdr:row>55</xdr:row>
      <xdr:rowOff>159067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78D1A7C7-2629-34ED-96FF-3807DD649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6892" y="7742872"/>
              <a:ext cx="4509135" cy="2884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36</xdr:row>
      <xdr:rowOff>104775</xdr:rowOff>
    </xdr:from>
    <xdr:to>
      <xdr:col>9</xdr:col>
      <xdr:colOff>447675</xdr:colOff>
      <xdr:row>61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C1D678C-7059-C53D-F04D-961FC73CA1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850" y="6962775"/>
              <a:ext cx="6096000" cy="4819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252412</xdr:colOff>
      <xdr:row>38</xdr:row>
      <xdr:rowOff>38100</xdr:rowOff>
    </xdr:from>
    <xdr:to>
      <xdr:col>20</xdr:col>
      <xdr:colOff>85726</xdr:colOff>
      <xdr:row>63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5C37E79-DC1C-9C9B-716A-FA9966FEDD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82112" y="7277100"/>
              <a:ext cx="6119814" cy="487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209309</xdr:colOff>
      <xdr:row>12</xdr:row>
      <xdr:rowOff>173467</xdr:rowOff>
    </xdr:from>
    <xdr:to>
      <xdr:col>14</xdr:col>
      <xdr:colOff>708933</xdr:colOff>
      <xdr:row>36</xdr:row>
      <xdr:rowOff>30518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362ADCB-AE2B-2660-9169-1DBE857E26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7934" y="2459467"/>
              <a:ext cx="6386074" cy="4429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816292</xdr:colOff>
      <xdr:row>10</xdr:row>
      <xdr:rowOff>132342</xdr:rowOff>
    </xdr:from>
    <xdr:to>
      <xdr:col>27</xdr:col>
      <xdr:colOff>311860</xdr:colOff>
      <xdr:row>33</xdr:row>
      <xdr:rowOff>184393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755DD98-9C81-52C6-26B5-E1E9E4F10F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27417" y="2037342"/>
              <a:ext cx="6267843" cy="44335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4063" cy="60166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E0C0D-547F-6A62-E303-859D1D848C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ADEC-AA8B-4ACA-ACD1-335EFA8A0947}">
  <dimension ref="A2:G27"/>
  <sheetViews>
    <sheetView workbookViewId="0">
      <selection activeCell="D14" sqref="D14"/>
    </sheetView>
  </sheetViews>
  <sheetFormatPr defaultRowHeight="15" x14ac:dyDescent="0.25"/>
  <cols>
    <col min="1" max="1" width="4" bestFit="1" customWidth="1"/>
    <col min="2" max="2" width="15.28515625" bestFit="1" customWidth="1"/>
    <col min="3" max="6" width="5.5703125" bestFit="1" customWidth="1"/>
    <col min="7" max="7" width="7.7109375" bestFit="1" customWidth="1"/>
  </cols>
  <sheetData>
    <row r="2" spans="1:7" x14ac:dyDescent="0.25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x14ac:dyDescent="0.25">
      <c r="A3" s="1">
        <v>342</v>
      </c>
      <c r="B3" s="4" t="s">
        <v>7</v>
      </c>
      <c r="C3" s="5">
        <v>2.6666666666666701</v>
      </c>
      <c r="D3" s="5">
        <v>4.6666666666666696</v>
      </c>
      <c r="E3" s="5">
        <v>0.28571428571428598</v>
      </c>
      <c r="F3" s="5">
        <v>0.23759314456035799</v>
      </c>
      <c r="G3" s="6">
        <v>324</v>
      </c>
    </row>
    <row r="4" spans="1:7" x14ac:dyDescent="0.25">
      <c r="A4" s="2">
        <v>352</v>
      </c>
      <c r="B4" s="4" t="s">
        <v>8</v>
      </c>
      <c r="C4" s="7">
        <v>2</v>
      </c>
      <c r="D4" s="7">
        <v>3.5</v>
      </c>
      <c r="E4" s="7">
        <v>0.1</v>
      </c>
      <c r="F4" s="7">
        <v>0.29083242990802599</v>
      </c>
      <c r="G4" s="8">
        <v>799</v>
      </c>
    </row>
    <row r="5" spans="1:7" x14ac:dyDescent="0.25">
      <c r="A5" s="1">
        <v>364</v>
      </c>
      <c r="B5" s="4" t="s">
        <v>9</v>
      </c>
      <c r="C5" s="5">
        <v>0</v>
      </c>
      <c r="D5" s="5">
        <v>2.3333333333333299</v>
      </c>
      <c r="E5" s="5">
        <v>0</v>
      </c>
      <c r="F5" s="5">
        <v>0.25</v>
      </c>
      <c r="G5" s="6">
        <v>696</v>
      </c>
    </row>
    <row r="6" spans="1:7" x14ac:dyDescent="0.25">
      <c r="A6" s="2">
        <v>368</v>
      </c>
      <c r="B6" s="4" t="s">
        <v>10</v>
      </c>
      <c r="C6" s="7">
        <v>2.6666666666666701</v>
      </c>
      <c r="D6" s="7">
        <v>3.6666666666666701</v>
      </c>
      <c r="E6" s="7">
        <v>0.266666666666667</v>
      </c>
      <c r="F6" s="7">
        <v>0.295351333890705</v>
      </c>
      <c r="G6" s="8">
        <v>748</v>
      </c>
    </row>
    <row r="7" spans="1:7" x14ac:dyDescent="0.25">
      <c r="A7" s="1">
        <v>370</v>
      </c>
      <c r="B7" s="4" t="s">
        <v>11</v>
      </c>
      <c r="C7" s="5">
        <v>2</v>
      </c>
      <c r="D7" s="5">
        <v>4.1666666666666696</v>
      </c>
      <c r="E7" s="5">
        <v>0.17647058823529399</v>
      </c>
      <c r="F7" s="5">
        <v>0.34336131464450498</v>
      </c>
      <c r="G7" s="6">
        <v>875</v>
      </c>
    </row>
    <row r="8" spans="1:7" x14ac:dyDescent="0.25">
      <c r="A8" s="2">
        <v>373</v>
      </c>
      <c r="B8" s="4" t="s">
        <v>12</v>
      </c>
      <c r="C8" s="7">
        <v>2.6666666666666701</v>
      </c>
      <c r="D8" s="7">
        <v>5</v>
      </c>
      <c r="E8" s="7">
        <v>0.22222222222222199</v>
      </c>
      <c r="F8" s="7">
        <v>0.45903912298557598</v>
      </c>
      <c r="G8" s="8">
        <v>998</v>
      </c>
    </row>
    <row r="9" spans="1:7" x14ac:dyDescent="0.25">
      <c r="A9" s="1">
        <v>376</v>
      </c>
      <c r="B9" s="4" t="s">
        <v>13</v>
      </c>
      <c r="C9" s="5">
        <v>2</v>
      </c>
      <c r="D9" s="5">
        <v>3.6666666666666701</v>
      </c>
      <c r="E9" s="5">
        <v>0.2</v>
      </c>
      <c r="F9" s="5">
        <v>0.229430379746835</v>
      </c>
      <c r="G9" s="6">
        <v>534</v>
      </c>
    </row>
    <row r="10" spans="1:7" x14ac:dyDescent="0.25">
      <c r="A10" s="2">
        <v>377</v>
      </c>
      <c r="B10" s="4" t="s">
        <v>14</v>
      </c>
      <c r="C10" s="7">
        <v>6.6666666666666696</v>
      </c>
      <c r="D10" s="7">
        <v>8</v>
      </c>
      <c r="E10" s="7">
        <v>0.58823529411764697</v>
      </c>
      <c r="F10" s="7">
        <v>0.68498081546045897</v>
      </c>
      <c r="G10" s="8">
        <v>1583</v>
      </c>
    </row>
    <row r="11" spans="1:7" x14ac:dyDescent="0.25">
      <c r="A11" s="1">
        <v>382</v>
      </c>
      <c r="B11" s="4" t="s">
        <v>15</v>
      </c>
      <c r="C11" s="5">
        <v>2</v>
      </c>
      <c r="D11" s="5">
        <v>4.3333333333333304</v>
      </c>
      <c r="E11" s="5">
        <v>0.13636363636363599</v>
      </c>
      <c r="F11" s="5">
        <v>0.399701913300675</v>
      </c>
      <c r="G11" s="6">
        <v>527</v>
      </c>
    </row>
    <row r="12" spans="1:7" x14ac:dyDescent="0.25">
      <c r="A12" s="2">
        <v>383</v>
      </c>
      <c r="B12" s="4" t="s">
        <v>16</v>
      </c>
      <c r="C12" s="7">
        <v>2.6666666666666701</v>
      </c>
      <c r="D12" s="7">
        <v>4.6666666666666696</v>
      </c>
      <c r="E12" s="7">
        <v>0.25</v>
      </c>
      <c r="F12" s="7">
        <v>0.32705406555981298</v>
      </c>
      <c r="G12" s="8">
        <v>563</v>
      </c>
    </row>
    <row r="13" spans="1:7" x14ac:dyDescent="0.25">
      <c r="C13">
        <f>COUNTIF(C3:C12,"&gt;=5")</f>
        <v>1</v>
      </c>
      <c r="D13">
        <f t="shared" ref="D13" si="0">COUNTIF(D3:D12,"&gt;=5")</f>
        <v>2</v>
      </c>
      <c r="E13">
        <f>COUNTIF(E3:E12,"&gt;=0,5")</f>
        <v>1</v>
      </c>
      <c r="F13">
        <f>COUNTIF(F3:F12,"&gt;=0,5")</f>
        <v>1</v>
      </c>
    </row>
    <row r="14" spans="1:7" x14ac:dyDescent="0.25">
      <c r="C14" s="15">
        <f>C13/COUNTA(C3:C12)</f>
        <v>0.1</v>
      </c>
      <c r="D14" s="15">
        <f>D13/COUNTA(D3:D12)</f>
        <v>0.2</v>
      </c>
      <c r="E14" s="15">
        <f t="shared" ref="E14:F14" si="1">E13/COUNTA(E3:E12)</f>
        <v>0.1</v>
      </c>
      <c r="F14" s="15">
        <f t="shared" si="1"/>
        <v>0.1</v>
      </c>
    </row>
    <row r="16" spans="1:7" x14ac:dyDescent="0.25">
      <c r="B16" s="18" t="s">
        <v>1</v>
      </c>
      <c r="C16" s="18" t="s">
        <v>2</v>
      </c>
      <c r="D16" s="18" t="s">
        <v>3</v>
      </c>
      <c r="E16" s="18" t="s">
        <v>4</v>
      </c>
      <c r="F16" s="18" t="s">
        <v>5</v>
      </c>
      <c r="G16" s="18" t="s">
        <v>6</v>
      </c>
    </row>
    <row r="17" spans="2:7" x14ac:dyDescent="0.25">
      <c r="B17" s="13" t="s">
        <v>7</v>
      </c>
      <c r="C17" s="15">
        <f>C3*0.1</f>
        <v>0.266666666666667</v>
      </c>
      <c r="D17" s="15">
        <f>D3*0.1</f>
        <v>0.46666666666666701</v>
      </c>
      <c r="E17" s="15">
        <v>0.28571428571428598</v>
      </c>
      <c r="F17" s="15">
        <v>0.23759314456035799</v>
      </c>
      <c r="G17" s="8">
        <v>324</v>
      </c>
    </row>
    <row r="18" spans="2:7" x14ac:dyDescent="0.25">
      <c r="B18" s="13" t="s">
        <v>8</v>
      </c>
      <c r="C18" s="15">
        <f t="shared" ref="C18:D26" si="2">C4*0.1</f>
        <v>0.2</v>
      </c>
      <c r="D18" s="15">
        <f t="shared" si="2"/>
        <v>0.35000000000000003</v>
      </c>
      <c r="E18" s="15">
        <v>0.1</v>
      </c>
      <c r="F18" s="15">
        <v>0.29083242990802599</v>
      </c>
      <c r="G18" s="8">
        <v>799</v>
      </c>
    </row>
    <row r="19" spans="2:7" x14ac:dyDescent="0.25">
      <c r="B19" s="13" t="s">
        <v>9</v>
      </c>
      <c r="C19" s="15">
        <f t="shared" si="2"/>
        <v>0</v>
      </c>
      <c r="D19" s="15">
        <f t="shared" si="2"/>
        <v>0.233333333333333</v>
      </c>
      <c r="E19" s="15">
        <v>0</v>
      </c>
      <c r="F19" s="15">
        <v>0.25</v>
      </c>
      <c r="G19" s="8">
        <v>696</v>
      </c>
    </row>
    <row r="20" spans="2:7" x14ac:dyDescent="0.25">
      <c r="B20" s="13" t="s">
        <v>10</v>
      </c>
      <c r="C20" s="15">
        <f t="shared" si="2"/>
        <v>0.266666666666667</v>
      </c>
      <c r="D20" s="15">
        <f t="shared" si="2"/>
        <v>0.36666666666666703</v>
      </c>
      <c r="E20" s="15">
        <v>0.266666666666667</v>
      </c>
      <c r="F20" s="15">
        <v>0.295351333890705</v>
      </c>
      <c r="G20" s="8">
        <v>748</v>
      </c>
    </row>
    <row r="21" spans="2:7" x14ac:dyDescent="0.25">
      <c r="B21" s="13" t="s">
        <v>11</v>
      </c>
      <c r="C21" s="15">
        <f t="shared" si="2"/>
        <v>0.2</v>
      </c>
      <c r="D21" s="15">
        <f t="shared" si="2"/>
        <v>0.41666666666666696</v>
      </c>
      <c r="E21" s="15">
        <v>0.17647058823529399</v>
      </c>
      <c r="F21" s="15">
        <v>0.34336131464450498</v>
      </c>
      <c r="G21" s="8">
        <v>875</v>
      </c>
    </row>
    <row r="22" spans="2:7" x14ac:dyDescent="0.25">
      <c r="B22" s="13" t="s">
        <v>12</v>
      </c>
      <c r="C22" s="15">
        <f t="shared" si="2"/>
        <v>0.266666666666667</v>
      </c>
      <c r="D22" s="15">
        <f t="shared" si="2"/>
        <v>0.5</v>
      </c>
      <c r="E22" s="15">
        <v>0.22222222222222199</v>
      </c>
      <c r="F22" s="15">
        <v>0.45903912298557598</v>
      </c>
      <c r="G22" s="8">
        <v>998</v>
      </c>
    </row>
    <row r="23" spans="2:7" x14ac:dyDescent="0.25">
      <c r="B23" s="13" t="s">
        <v>13</v>
      </c>
      <c r="C23" s="15">
        <f t="shared" si="2"/>
        <v>0.2</v>
      </c>
      <c r="D23" s="15">
        <f t="shared" si="2"/>
        <v>0.36666666666666703</v>
      </c>
      <c r="E23" s="15">
        <v>0.2</v>
      </c>
      <c r="F23" s="15">
        <v>0.229430379746835</v>
      </c>
      <c r="G23" s="8">
        <v>534</v>
      </c>
    </row>
    <row r="24" spans="2:7" x14ac:dyDescent="0.25">
      <c r="B24" s="13" t="s">
        <v>14</v>
      </c>
      <c r="C24" s="15">
        <f t="shared" si="2"/>
        <v>0.66666666666666696</v>
      </c>
      <c r="D24" s="15">
        <f t="shared" si="2"/>
        <v>0.8</v>
      </c>
      <c r="E24" s="15">
        <v>0.58823529411764697</v>
      </c>
      <c r="F24" s="15">
        <v>0.68498081546045897</v>
      </c>
      <c r="G24" s="8">
        <v>1583</v>
      </c>
    </row>
    <row r="25" spans="2:7" x14ac:dyDescent="0.25">
      <c r="B25" s="13" t="s">
        <v>15</v>
      </c>
      <c r="C25" s="15">
        <f t="shared" si="2"/>
        <v>0.2</v>
      </c>
      <c r="D25" s="15">
        <f t="shared" si="2"/>
        <v>0.43333333333333307</v>
      </c>
      <c r="E25" s="15">
        <v>0.13636363636363599</v>
      </c>
      <c r="F25" s="15">
        <v>0.399701913300675</v>
      </c>
      <c r="G25" s="8">
        <v>527</v>
      </c>
    </row>
    <row r="26" spans="2:7" x14ac:dyDescent="0.25">
      <c r="B26" s="13" t="s">
        <v>16</v>
      </c>
      <c r="C26" s="15">
        <f t="shared" si="2"/>
        <v>0.266666666666667</v>
      </c>
      <c r="D26" s="15">
        <f t="shared" si="2"/>
        <v>0.46666666666666701</v>
      </c>
      <c r="E26" s="15">
        <v>0.25</v>
      </c>
      <c r="F26" s="15">
        <v>0.32705406555981298</v>
      </c>
      <c r="G26" s="8">
        <v>563</v>
      </c>
    </row>
    <row r="27" spans="2:7" x14ac:dyDescent="0.25">
      <c r="B27" s="50" t="s">
        <v>42</v>
      </c>
      <c r="C27" s="51">
        <f>AVERAGE(C17:C26)</f>
        <v>0.25333333333333352</v>
      </c>
      <c r="D27" s="51">
        <f>AVERAGE(D17:D26)</f>
        <v>0.44000000000000011</v>
      </c>
      <c r="E27" s="51">
        <f>AVERAGE(E17:E26)</f>
        <v>0.22256726933197521</v>
      </c>
      <c r="F27" s="51">
        <f>AVERAGE(F17:F26)</f>
        <v>0.3517344520056952</v>
      </c>
      <c r="G27" s="51">
        <f>AVERAGE(G17:G26)</f>
        <v>764.7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A0D7-7BD8-4899-B1FA-9670166D83E9}">
  <dimension ref="A2:G26"/>
  <sheetViews>
    <sheetView workbookViewId="0">
      <selection activeCell="B18" sqref="B18:B26"/>
    </sheetView>
  </sheetViews>
  <sheetFormatPr defaultRowHeight="15" x14ac:dyDescent="0.25"/>
  <cols>
    <col min="1" max="1" width="4" bestFit="1" customWidth="1"/>
    <col min="2" max="2" width="11.28515625" customWidth="1"/>
    <col min="3" max="3" width="8.140625" bestFit="1" customWidth="1"/>
    <col min="4" max="6" width="6.7109375" bestFit="1" customWidth="1"/>
    <col min="7" max="7" width="5" bestFit="1" customWidth="1"/>
  </cols>
  <sheetData>
    <row r="2" spans="1:7" x14ac:dyDescent="0.25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idden="1" x14ac:dyDescent="0.25">
      <c r="A3" s="1">
        <v>342</v>
      </c>
      <c r="B3" s="4" t="s">
        <v>7</v>
      </c>
      <c r="C3" s="9"/>
      <c r="D3" s="5"/>
      <c r="E3" s="5"/>
      <c r="F3" s="5"/>
      <c r="G3" s="6"/>
    </row>
    <row r="4" spans="1:7" x14ac:dyDescent="0.25">
      <c r="A4" s="2">
        <v>352</v>
      </c>
      <c r="B4" s="4" t="s">
        <v>8</v>
      </c>
      <c r="C4" s="11">
        <v>6.6666666666666696</v>
      </c>
      <c r="D4" s="11">
        <v>7.5</v>
      </c>
      <c r="E4" s="11">
        <v>0.55555555555555602</v>
      </c>
      <c r="F4" s="11">
        <v>0.69976009275428896</v>
      </c>
      <c r="G4" s="8">
        <v>1679</v>
      </c>
    </row>
    <row r="5" spans="1:7" x14ac:dyDescent="0.25">
      <c r="A5" s="1">
        <v>364</v>
      </c>
      <c r="B5" s="4" t="s">
        <v>9</v>
      </c>
      <c r="C5" s="12">
        <v>3.3333333333333299</v>
      </c>
      <c r="D5" s="12">
        <v>4.8333333333333304</v>
      </c>
      <c r="E5" s="12">
        <v>0.27777777777777801</v>
      </c>
      <c r="F5" s="12">
        <v>0.43340122882474702</v>
      </c>
      <c r="G5" s="10">
        <v>1283</v>
      </c>
    </row>
    <row r="6" spans="1:7" x14ac:dyDescent="0.25">
      <c r="A6" s="2">
        <v>368</v>
      </c>
      <c r="B6" s="4" t="s">
        <v>10</v>
      </c>
      <c r="C6" s="11">
        <v>8</v>
      </c>
      <c r="D6" s="11">
        <v>8.8333333333333304</v>
      </c>
      <c r="E6" s="11">
        <v>0.75</v>
      </c>
      <c r="F6" s="11">
        <v>0.56522273345904495</v>
      </c>
      <c r="G6" s="8">
        <v>997</v>
      </c>
    </row>
    <row r="7" spans="1:7" x14ac:dyDescent="0.25">
      <c r="A7" s="1">
        <v>370</v>
      </c>
      <c r="B7" s="4" t="s">
        <v>11</v>
      </c>
      <c r="C7" s="12">
        <v>8</v>
      </c>
      <c r="D7" s="12">
        <v>8.6666666666666696</v>
      </c>
      <c r="E7" s="12">
        <v>0.66666666666666696</v>
      </c>
      <c r="F7" s="12">
        <v>0.76922875743465102</v>
      </c>
      <c r="G7" s="6">
        <v>1924</v>
      </c>
    </row>
    <row r="8" spans="1:7" x14ac:dyDescent="0.25">
      <c r="A8" s="2">
        <v>373</v>
      </c>
      <c r="B8" s="4" t="s">
        <v>12</v>
      </c>
      <c r="C8" s="11">
        <v>6</v>
      </c>
      <c r="D8" s="11">
        <v>7.3333333333333304</v>
      </c>
      <c r="E8" s="11">
        <v>0.47368421052631599</v>
      </c>
      <c r="F8" s="11">
        <v>0.65932030807402098</v>
      </c>
      <c r="G8" s="8">
        <v>1438</v>
      </c>
    </row>
    <row r="9" spans="1:7" x14ac:dyDescent="0.25">
      <c r="A9" s="1">
        <v>376</v>
      </c>
      <c r="B9" s="4" t="s">
        <v>13</v>
      </c>
      <c r="C9" s="12">
        <v>6.6666666666666696</v>
      </c>
      <c r="D9" s="12">
        <v>7.6666666666666696</v>
      </c>
      <c r="E9" s="12">
        <v>0.66666666666666696</v>
      </c>
      <c r="F9" s="12">
        <v>0.59352457273942005</v>
      </c>
      <c r="G9" s="6">
        <v>640</v>
      </c>
    </row>
    <row r="10" spans="1:7" x14ac:dyDescent="0.25">
      <c r="A10" s="2">
        <v>377</v>
      </c>
      <c r="B10" s="4" t="s">
        <v>14</v>
      </c>
      <c r="C10" s="11">
        <v>10</v>
      </c>
      <c r="D10" s="11">
        <v>10</v>
      </c>
      <c r="E10" s="11">
        <v>0.9375</v>
      </c>
      <c r="F10" s="11">
        <v>0.84430120827464605</v>
      </c>
      <c r="G10" s="8">
        <v>1206</v>
      </c>
    </row>
    <row r="11" spans="1:7" x14ac:dyDescent="0.25">
      <c r="A11" s="1">
        <v>382</v>
      </c>
      <c r="B11" s="4" t="s">
        <v>15</v>
      </c>
      <c r="C11" s="12">
        <v>4.6666666666666696</v>
      </c>
      <c r="D11" s="12">
        <v>6.5</v>
      </c>
      <c r="E11" s="12">
        <v>0.36842105263157898</v>
      </c>
      <c r="F11" s="12">
        <v>0.50112501914728202</v>
      </c>
      <c r="G11" s="6">
        <v>1092</v>
      </c>
    </row>
    <row r="12" spans="1:7" x14ac:dyDescent="0.25">
      <c r="A12" s="2">
        <v>383</v>
      </c>
      <c r="B12" s="4" t="s">
        <v>16</v>
      </c>
      <c r="C12" s="11">
        <v>7.3333333333333304</v>
      </c>
      <c r="D12" s="11">
        <v>8.3333333333333304</v>
      </c>
      <c r="E12" s="11">
        <v>0.73333333333333295</v>
      </c>
      <c r="F12" s="11">
        <v>0.73154052507929801</v>
      </c>
      <c r="G12" s="8">
        <v>1637</v>
      </c>
    </row>
    <row r="13" spans="1:7" x14ac:dyDescent="0.25">
      <c r="C13">
        <f>COUNTIF(C3:C12,"&gt;=5")</f>
        <v>7</v>
      </c>
      <c r="D13">
        <f t="shared" ref="D13" si="0">COUNTIF(D3:D12,"&gt;=5")</f>
        <v>8</v>
      </c>
      <c r="E13">
        <f>COUNTIF(E3:E12,"&gt;=0,5")</f>
        <v>6</v>
      </c>
      <c r="F13">
        <f>COUNTIF(F3:F12,"&gt;=0,5")</f>
        <v>8</v>
      </c>
    </row>
    <row r="14" spans="1:7" x14ac:dyDescent="0.25">
      <c r="C14" s="34">
        <f>C13/COUNTA(C4:C12)</f>
        <v>0.77777777777777779</v>
      </c>
      <c r="D14" s="34">
        <f t="shared" ref="D14:F14" si="1">D13/COUNTA(D4:D12)</f>
        <v>0.88888888888888884</v>
      </c>
      <c r="E14" s="34">
        <f t="shared" si="1"/>
        <v>0.66666666666666663</v>
      </c>
      <c r="F14" s="34">
        <f t="shared" si="1"/>
        <v>0.88888888888888884</v>
      </c>
    </row>
    <row r="16" spans="1:7" x14ac:dyDescent="0.25">
      <c r="B16" s="3" t="s">
        <v>1</v>
      </c>
      <c r="C16" s="3" t="s">
        <v>2</v>
      </c>
      <c r="D16" s="3" t="s">
        <v>3</v>
      </c>
      <c r="E16" s="3" t="s">
        <v>4</v>
      </c>
      <c r="F16" s="3" t="s">
        <v>5</v>
      </c>
      <c r="G16" s="3" t="s">
        <v>6</v>
      </c>
    </row>
    <row r="17" spans="2:7" x14ac:dyDescent="0.25">
      <c r="B17" s="13" t="s">
        <v>7</v>
      </c>
      <c r="C17" s="14"/>
      <c r="D17" s="15"/>
      <c r="E17" s="15"/>
      <c r="F17" s="15"/>
      <c r="G17" s="8"/>
    </row>
    <row r="18" spans="2:7" x14ac:dyDescent="0.25">
      <c r="B18" s="13" t="s">
        <v>8</v>
      </c>
      <c r="C18" s="16">
        <f>C4*0.1</f>
        <v>0.66666666666666696</v>
      </c>
      <c r="D18" s="16">
        <f>D4*0.1</f>
        <v>0.75</v>
      </c>
      <c r="E18" s="16">
        <v>0.55555555555555602</v>
      </c>
      <c r="F18" s="16">
        <v>0.69976009275428896</v>
      </c>
      <c r="G18" s="8">
        <v>1679</v>
      </c>
    </row>
    <row r="19" spans="2:7" x14ac:dyDescent="0.25">
      <c r="B19" s="13" t="s">
        <v>9</v>
      </c>
      <c r="C19" s="16">
        <f t="shared" ref="C19:D26" si="2">C5*0.1</f>
        <v>0.33333333333333304</v>
      </c>
      <c r="D19" s="16">
        <f t="shared" si="2"/>
        <v>0.48333333333333306</v>
      </c>
      <c r="E19" s="16">
        <v>0.27777777777777801</v>
      </c>
      <c r="F19" s="16">
        <v>0.43340122882474702</v>
      </c>
      <c r="G19" s="17">
        <v>1283</v>
      </c>
    </row>
    <row r="20" spans="2:7" x14ac:dyDescent="0.25">
      <c r="B20" s="13" t="s">
        <v>10</v>
      </c>
      <c r="C20" s="16">
        <f t="shared" si="2"/>
        <v>0.8</v>
      </c>
      <c r="D20" s="16">
        <f t="shared" si="2"/>
        <v>0.88333333333333308</v>
      </c>
      <c r="E20" s="16">
        <v>0.75</v>
      </c>
      <c r="F20" s="16">
        <v>0.56522273345904495</v>
      </c>
      <c r="G20" s="8">
        <v>997</v>
      </c>
    </row>
    <row r="21" spans="2:7" x14ac:dyDescent="0.25">
      <c r="B21" s="13" t="s">
        <v>11</v>
      </c>
      <c r="C21" s="16">
        <f t="shared" si="2"/>
        <v>0.8</v>
      </c>
      <c r="D21" s="16">
        <f t="shared" si="2"/>
        <v>0.86666666666666703</v>
      </c>
      <c r="E21" s="16">
        <v>0.66666666666666696</v>
      </c>
      <c r="F21" s="16">
        <v>0.76922875743465102</v>
      </c>
      <c r="G21" s="8">
        <v>1924</v>
      </c>
    </row>
    <row r="22" spans="2:7" x14ac:dyDescent="0.25">
      <c r="B22" s="13" t="s">
        <v>12</v>
      </c>
      <c r="C22" s="16">
        <f t="shared" si="2"/>
        <v>0.60000000000000009</v>
      </c>
      <c r="D22" s="16">
        <f t="shared" si="2"/>
        <v>0.73333333333333306</v>
      </c>
      <c r="E22" s="16">
        <v>0.47368421052631599</v>
      </c>
      <c r="F22" s="16">
        <v>0.65932030807402098</v>
      </c>
      <c r="G22" s="8">
        <v>1438</v>
      </c>
    </row>
    <row r="23" spans="2:7" x14ac:dyDescent="0.25">
      <c r="B23" s="13" t="s">
        <v>13</v>
      </c>
      <c r="C23" s="16">
        <f t="shared" si="2"/>
        <v>0.66666666666666696</v>
      </c>
      <c r="D23" s="16">
        <f t="shared" si="2"/>
        <v>0.76666666666666705</v>
      </c>
      <c r="E23" s="16">
        <v>0.66666666666666696</v>
      </c>
      <c r="F23" s="16">
        <v>0.59352457273942005</v>
      </c>
      <c r="G23" s="8">
        <v>640</v>
      </c>
    </row>
    <row r="24" spans="2:7" x14ac:dyDescent="0.25">
      <c r="B24" s="13" t="s">
        <v>14</v>
      </c>
      <c r="C24" s="16">
        <f t="shared" si="2"/>
        <v>1</v>
      </c>
      <c r="D24" s="16">
        <f t="shared" si="2"/>
        <v>1</v>
      </c>
      <c r="E24" s="16">
        <v>0.9375</v>
      </c>
      <c r="F24" s="16">
        <v>0.84430120827464605</v>
      </c>
      <c r="G24" s="8">
        <v>1206</v>
      </c>
    </row>
    <row r="25" spans="2:7" x14ac:dyDescent="0.25">
      <c r="B25" s="13" t="s">
        <v>15</v>
      </c>
      <c r="C25" s="16">
        <f t="shared" si="2"/>
        <v>0.46666666666666701</v>
      </c>
      <c r="D25" s="16">
        <f t="shared" si="2"/>
        <v>0.65</v>
      </c>
      <c r="E25" s="16">
        <v>0.36842105263157898</v>
      </c>
      <c r="F25" s="16">
        <v>0.50112501914728202</v>
      </c>
      <c r="G25" s="8">
        <v>1092</v>
      </c>
    </row>
    <row r="26" spans="2:7" x14ac:dyDescent="0.25">
      <c r="B26" s="13" t="s">
        <v>16</v>
      </c>
      <c r="C26" s="16">
        <f t="shared" si="2"/>
        <v>0.73333333333333306</v>
      </c>
      <c r="D26" s="16">
        <f t="shared" si="2"/>
        <v>0.83333333333333304</v>
      </c>
      <c r="E26" s="16">
        <v>0.73333333333333295</v>
      </c>
      <c r="F26" s="16">
        <v>0.73154052507929801</v>
      </c>
      <c r="G26" s="8">
        <v>1637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D7FA8-2EFA-447C-BC7E-E9B5A20C5DBF}">
  <dimension ref="A1:W38"/>
  <sheetViews>
    <sheetView workbookViewId="0">
      <selection activeCell="E21" sqref="E21:E29"/>
    </sheetView>
  </sheetViews>
  <sheetFormatPr defaultRowHeight="15" x14ac:dyDescent="0.25"/>
  <cols>
    <col min="1" max="1" width="15.28515625" bestFit="1" customWidth="1"/>
    <col min="2" max="2" width="7.85546875" bestFit="1" customWidth="1"/>
    <col min="3" max="3" width="6.85546875" bestFit="1" customWidth="1"/>
    <col min="4" max="5" width="5.42578125" bestFit="1" customWidth="1"/>
    <col min="6" max="6" width="8.5703125" bestFit="1" customWidth="1"/>
    <col min="7" max="7" width="5" customWidth="1"/>
    <col min="8" max="8" width="7.85546875" bestFit="1" customWidth="1"/>
    <col min="9" max="9" width="13.28515625" bestFit="1" customWidth="1"/>
    <col min="10" max="10" width="9.28515625" bestFit="1" customWidth="1"/>
    <col min="11" max="11" width="9.42578125" bestFit="1" customWidth="1"/>
    <col min="12" max="12" width="7.85546875" bestFit="1" customWidth="1"/>
  </cols>
  <sheetData>
    <row r="1" spans="1:23" x14ac:dyDescent="0.25">
      <c r="A1" t="s">
        <v>36</v>
      </c>
    </row>
    <row r="2" spans="1:23" x14ac:dyDescent="0.2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27"/>
      <c r="J2" s="19" t="s">
        <v>38</v>
      </c>
      <c r="K2" s="19" t="s">
        <v>39</v>
      </c>
      <c r="O2" s="19" t="s">
        <v>25</v>
      </c>
      <c r="P2" s="19" t="s">
        <v>26</v>
      </c>
      <c r="Q2" s="27"/>
      <c r="S2" s="10" t="s">
        <v>34</v>
      </c>
      <c r="T2" s="10" t="s">
        <v>35</v>
      </c>
      <c r="V2" s="19" t="s">
        <v>40</v>
      </c>
      <c r="W2" s="19" t="s">
        <v>41</v>
      </c>
    </row>
    <row r="3" spans="1:23" x14ac:dyDescent="0.25">
      <c r="A3" s="19" t="s">
        <v>7</v>
      </c>
      <c r="B3" s="20">
        <v>0.266666666666667</v>
      </c>
      <c r="C3" s="20">
        <v>0.46666666666666701</v>
      </c>
      <c r="D3" s="20">
        <v>0.28571428571428598</v>
      </c>
      <c r="E3" s="20">
        <v>0.23759314456035799</v>
      </c>
      <c r="F3" s="19">
        <v>324</v>
      </c>
      <c r="G3" s="27"/>
      <c r="J3" s="20">
        <v>0.28571428571428598</v>
      </c>
      <c r="K3" s="19"/>
      <c r="O3" s="33">
        <v>0.266666666666667</v>
      </c>
      <c r="P3" s="33"/>
      <c r="Q3" s="39"/>
      <c r="S3" s="33">
        <v>0.46666666666666701</v>
      </c>
      <c r="T3" s="32"/>
      <c r="V3" s="20">
        <v>0.23759314456035799</v>
      </c>
      <c r="W3" s="19"/>
    </row>
    <row r="4" spans="1:23" x14ac:dyDescent="0.25">
      <c r="A4" s="19" t="s">
        <v>8</v>
      </c>
      <c r="B4" s="20">
        <v>0.2</v>
      </c>
      <c r="C4" s="20">
        <v>0.35000000000000003</v>
      </c>
      <c r="D4" s="20">
        <v>0.1</v>
      </c>
      <c r="E4" s="20">
        <v>0.29083242990802599</v>
      </c>
      <c r="F4" s="19">
        <v>799</v>
      </c>
      <c r="G4" s="27"/>
      <c r="J4" s="20">
        <v>0.1</v>
      </c>
      <c r="K4" s="20">
        <v>0.55555555555555602</v>
      </c>
      <c r="O4" s="33">
        <v>0.2</v>
      </c>
      <c r="P4" s="33">
        <v>0.66666666666666696</v>
      </c>
      <c r="Q4" s="39"/>
      <c r="S4" s="33">
        <v>0.35000000000000003</v>
      </c>
      <c r="T4" s="33">
        <v>0.75</v>
      </c>
      <c r="V4" s="20">
        <v>0.29083242990802599</v>
      </c>
      <c r="W4" s="20">
        <v>0.69976009275428896</v>
      </c>
    </row>
    <row r="5" spans="1:23" x14ac:dyDescent="0.25">
      <c r="A5" s="19" t="s">
        <v>9</v>
      </c>
      <c r="B5" s="20">
        <v>0</v>
      </c>
      <c r="C5" s="20">
        <v>0.233333333333333</v>
      </c>
      <c r="D5" s="20">
        <v>0</v>
      </c>
      <c r="E5" s="20">
        <v>0.25</v>
      </c>
      <c r="F5" s="19">
        <v>696</v>
      </c>
      <c r="G5" s="27"/>
      <c r="J5" s="20">
        <v>0</v>
      </c>
      <c r="K5" s="20">
        <v>0.27777777777777801</v>
      </c>
      <c r="O5" s="33">
        <v>0</v>
      </c>
      <c r="P5" s="33">
        <v>0.33333333333333304</v>
      </c>
      <c r="Q5" s="39"/>
      <c r="S5" s="33">
        <v>0.233333333333333</v>
      </c>
      <c r="T5" s="33">
        <v>0.48333333333333306</v>
      </c>
      <c r="V5" s="20">
        <v>0.25</v>
      </c>
      <c r="W5" s="20">
        <v>0.43340122882474702</v>
      </c>
    </row>
    <row r="6" spans="1:23" x14ac:dyDescent="0.25">
      <c r="A6" s="19" t="s">
        <v>10</v>
      </c>
      <c r="B6" s="20">
        <v>0.266666666666667</v>
      </c>
      <c r="C6" s="20">
        <v>0.36666666666666703</v>
      </c>
      <c r="D6" s="20">
        <v>0.266666666666667</v>
      </c>
      <c r="E6" s="20">
        <v>0.295351333890705</v>
      </c>
      <c r="F6" s="19">
        <v>748</v>
      </c>
      <c r="G6" s="27"/>
      <c r="J6" s="20">
        <v>0.266666666666667</v>
      </c>
      <c r="K6" s="20">
        <v>0.75</v>
      </c>
      <c r="O6" s="33">
        <v>0.266666666666667</v>
      </c>
      <c r="P6" s="33">
        <v>0.8</v>
      </c>
      <c r="Q6" s="39"/>
      <c r="S6" s="33">
        <v>0.36666666666666703</v>
      </c>
      <c r="T6" s="33">
        <v>0.88333333333333308</v>
      </c>
      <c r="V6" s="20">
        <v>0.295351333890705</v>
      </c>
      <c r="W6" s="20">
        <v>0.56522273345904495</v>
      </c>
    </row>
    <row r="7" spans="1:23" x14ac:dyDescent="0.25">
      <c r="A7" s="19" t="s">
        <v>11</v>
      </c>
      <c r="B7" s="20">
        <v>0.2</v>
      </c>
      <c r="C7" s="20">
        <v>0.41666666666666696</v>
      </c>
      <c r="D7" s="20">
        <v>0.17647058823529399</v>
      </c>
      <c r="E7" s="20">
        <v>0.34336131464450498</v>
      </c>
      <c r="F7" s="19">
        <v>875</v>
      </c>
      <c r="G7" s="27"/>
      <c r="J7" s="20">
        <v>0.17647058823529399</v>
      </c>
      <c r="K7" s="20">
        <v>0.66666666666666696</v>
      </c>
      <c r="O7" s="33">
        <v>0.2</v>
      </c>
      <c r="P7" s="33">
        <v>0.8</v>
      </c>
      <c r="Q7" s="39"/>
      <c r="S7" s="33">
        <v>0.41666666666666696</v>
      </c>
      <c r="T7" s="33">
        <v>0.86666666666666703</v>
      </c>
      <c r="V7" s="20">
        <v>0.34336131464450498</v>
      </c>
      <c r="W7" s="20">
        <v>0.76922875743465102</v>
      </c>
    </row>
    <row r="8" spans="1:23" x14ac:dyDescent="0.25">
      <c r="A8" s="19" t="s">
        <v>12</v>
      </c>
      <c r="B8" s="20">
        <v>0.266666666666667</v>
      </c>
      <c r="C8" s="20">
        <v>0.5</v>
      </c>
      <c r="D8" s="20">
        <v>0.22222222222222199</v>
      </c>
      <c r="E8" s="20">
        <v>0.45903912298557598</v>
      </c>
      <c r="F8" s="19">
        <v>998</v>
      </c>
      <c r="G8" s="27"/>
      <c r="J8" s="20">
        <v>0.22222222222222199</v>
      </c>
      <c r="K8" s="20">
        <v>0.47368421052631599</v>
      </c>
      <c r="O8" s="33">
        <v>0.266666666666667</v>
      </c>
      <c r="P8" s="33">
        <v>0.60000000000000009</v>
      </c>
      <c r="Q8" s="39"/>
      <c r="S8" s="33">
        <v>0.5</v>
      </c>
      <c r="T8" s="33">
        <v>0.73333333333333306</v>
      </c>
      <c r="V8" s="20">
        <v>0.45903912298557598</v>
      </c>
      <c r="W8" s="20">
        <v>0.65932030807402098</v>
      </c>
    </row>
    <row r="9" spans="1:23" x14ac:dyDescent="0.25">
      <c r="A9" s="19" t="s">
        <v>13</v>
      </c>
      <c r="B9" s="20">
        <v>0.2</v>
      </c>
      <c r="C9" s="20">
        <v>0.36666666666666703</v>
      </c>
      <c r="D9" s="20">
        <v>0.2</v>
      </c>
      <c r="E9" s="20">
        <v>0.229430379746835</v>
      </c>
      <c r="F9" s="19">
        <v>534</v>
      </c>
      <c r="G9" s="27"/>
      <c r="J9" s="20">
        <v>0.2</v>
      </c>
      <c r="K9" s="20">
        <v>0.66666666666666696</v>
      </c>
      <c r="O9" s="33">
        <v>0.2</v>
      </c>
      <c r="P9" s="33">
        <v>0.66666666666666696</v>
      </c>
      <c r="Q9" s="39"/>
      <c r="S9" s="33">
        <v>0.36666666666666703</v>
      </c>
      <c r="T9" s="33">
        <v>0.76666666666666705</v>
      </c>
      <c r="V9" s="20">
        <v>0.229430379746835</v>
      </c>
      <c r="W9" s="20">
        <v>0.59352457273942005</v>
      </c>
    </row>
    <row r="10" spans="1:23" x14ac:dyDescent="0.25">
      <c r="A10" s="19" t="s">
        <v>14</v>
      </c>
      <c r="B10" s="20">
        <v>0.66666666666666696</v>
      </c>
      <c r="C10" s="20">
        <v>0.8</v>
      </c>
      <c r="D10" s="20">
        <v>0.58823529411764697</v>
      </c>
      <c r="E10" s="20">
        <v>0.68498081546045897</v>
      </c>
      <c r="F10" s="19">
        <v>1583</v>
      </c>
      <c r="G10" s="27"/>
      <c r="J10" s="20">
        <v>0.58823529411764697</v>
      </c>
      <c r="K10" s="20">
        <v>0.9375</v>
      </c>
      <c r="O10" s="33">
        <v>0.66666666666666696</v>
      </c>
      <c r="P10" s="33">
        <v>1</v>
      </c>
      <c r="Q10" s="39"/>
      <c r="S10" s="33">
        <v>0.8</v>
      </c>
      <c r="T10" s="33">
        <v>1</v>
      </c>
      <c r="V10" s="20">
        <v>0.68498081546045897</v>
      </c>
      <c r="W10" s="20">
        <v>0.84430120827464605</v>
      </c>
    </row>
    <row r="11" spans="1:23" x14ac:dyDescent="0.25">
      <c r="A11" s="19" t="s">
        <v>15</v>
      </c>
      <c r="B11" s="20">
        <v>0.2</v>
      </c>
      <c r="C11" s="20">
        <v>0.43333333333333307</v>
      </c>
      <c r="D11" s="20">
        <v>0.13636363636363599</v>
      </c>
      <c r="E11" s="20">
        <v>0.399701913300675</v>
      </c>
      <c r="F11" s="19">
        <v>527</v>
      </c>
      <c r="G11" s="27"/>
      <c r="J11" s="20">
        <v>0.13636363636363599</v>
      </c>
      <c r="K11" s="20">
        <v>0.36842105263157898</v>
      </c>
      <c r="O11" s="33">
        <v>0.2</v>
      </c>
      <c r="P11" s="33">
        <v>0.46666666666666701</v>
      </c>
      <c r="Q11" s="39"/>
      <c r="S11" s="33">
        <v>0.43333333333333307</v>
      </c>
      <c r="T11" s="33">
        <v>0.65</v>
      </c>
      <c r="V11" s="20">
        <v>0.399701913300675</v>
      </c>
      <c r="W11" s="20">
        <v>0.50112501914728202</v>
      </c>
    </row>
    <row r="12" spans="1:23" x14ac:dyDescent="0.25">
      <c r="A12" s="19" t="s">
        <v>16</v>
      </c>
      <c r="B12" s="20">
        <v>0.266666666666667</v>
      </c>
      <c r="C12" s="20">
        <v>0.46666666666666701</v>
      </c>
      <c r="D12" s="20">
        <v>0.25</v>
      </c>
      <c r="E12" s="20">
        <v>0.32705406555981298</v>
      </c>
      <c r="F12" s="19">
        <v>563</v>
      </c>
      <c r="G12" s="27"/>
      <c r="J12" s="20">
        <v>0.25</v>
      </c>
      <c r="K12" s="20">
        <v>0.73333333333333295</v>
      </c>
      <c r="O12" s="33">
        <v>0.266666666666667</v>
      </c>
      <c r="P12" s="33">
        <v>0.73333333333333306</v>
      </c>
      <c r="Q12" s="39"/>
      <c r="S12" s="33">
        <v>0.46666666666666701</v>
      </c>
      <c r="T12" s="33">
        <v>0.83333333333333304</v>
      </c>
      <c r="V12" s="20">
        <v>0.32705406555981298</v>
      </c>
      <c r="W12" s="20">
        <v>0.73154052507929801</v>
      </c>
    </row>
    <row r="13" spans="1:23" x14ac:dyDescent="0.25">
      <c r="A13" s="38" t="s">
        <v>42</v>
      </c>
      <c r="B13" s="7">
        <f>AVERAGE(B3:B12)</f>
        <v>0.25333333333333352</v>
      </c>
      <c r="C13" s="7">
        <f t="shared" ref="C13:F13" si="0">AVERAGE(C3:C12)</f>
        <v>0.44000000000000011</v>
      </c>
      <c r="D13" s="7">
        <f t="shared" si="0"/>
        <v>0.22256726933197521</v>
      </c>
      <c r="E13" s="7">
        <f t="shared" si="0"/>
        <v>0.3517344520056952</v>
      </c>
      <c r="F13" s="12">
        <f t="shared" si="0"/>
        <v>764.7</v>
      </c>
    </row>
    <row r="14" spans="1:23" x14ac:dyDescent="0.25">
      <c r="A14" s="38" t="s">
        <v>22</v>
      </c>
      <c r="B14" s="7">
        <f>MEDIAN(B3:B12)</f>
        <v>0.2333333333333335</v>
      </c>
      <c r="C14" s="34">
        <f t="shared" ref="C14:E14" si="1">MEDIAN(C3:C12)</f>
        <v>0.42500000000000004</v>
      </c>
      <c r="D14" s="7">
        <f t="shared" si="1"/>
        <v>0.211111111111111</v>
      </c>
      <c r="E14" s="7">
        <f t="shared" si="1"/>
        <v>0.31120269972525899</v>
      </c>
      <c r="F14" s="12">
        <f>MEDIAN(F3:F12)</f>
        <v>722</v>
      </c>
    </row>
    <row r="15" spans="1:23" x14ac:dyDescent="0.25">
      <c r="A15" s="38" t="s">
        <v>23</v>
      </c>
      <c r="B15" s="7">
        <f>_xlfn.STDEV.S(B3:B12)</f>
        <v>0.16570090562050899</v>
      </c>
      <c r="C15" s="7">
        <f t="shared" ref="C15:F15" si="2">_xlfn.STDEV.S(C3:C12)</f>
        <v>0.14786547105685025</v>
      </c>
      <c r="D15" s="7">
        <f t="shared" si="2"/>
        <v>0.15456830835261365</v>
      </c>
      <c r="E15" s="7">
        <f t="shared" si="2"/>
        <v>0.13774859329900108</v>
      </c>
      <c r="F15" s="12">
        <f t="shared" si="2"/>
        <v>347.53226868562541</v>
      </c>
    </row>
    <row r="17" spans="1:21" x14ac:dyDescent="0.25">
      <c r="N17" s="69" t="s">
        <v>2</v>
      </c>
      <c r="O17" s="69"/>
      <c r="P17" s="69"/>
      <c r="R17" s="10"/>
      <c r="S17" s="10"/>
      <c r="T17" s="10"/>
    </row>
    <row r="18" spans="1:21" x14ac:dyDescent="0.25">
      <c r="A18" s="42" t="s">
        <v>37</v>
      </c>
      <c r="N18" t="s">
        <v>27</v>
      </c>
      <c r="O18" s="43">
        <f>_xlfn.QUARTILE.INC(O3:O12,1)</f>
        <v>0.2</v>
      </c>
      <c r="P18" s="43">
        <f>_xlfn.QUARTILE.INC(P3:P12,1)</f>
        <v>0.60000000000000009</v>
      </c>
      <c r="Q18" s="40"/>
      <c r="R18" t="s">
        <v>27</v>
      </c>
      <c r="S18" s="43">
        <f>_xlfn.QUARTILE.EXC(S3:S12,1)</f>
        <v>0.36250000000000027</v>
      </c>
      <c r="T18" s="43">
        <f>_xlfn.QUARTILE.EXC(T3:T12,1)</f>
        <v>0.69166666666666654</v>
      </c>
    </row>
    <row r="19" spans="1:21" x14ac:dyDescent="0.25">
      <c r="A19" s="19" t="s">
        <v>1</v>
      </c>
      <c r="B19" s="19" t="s">
        <v>2</v>
      </c>
      <c r="C19" s="19" t="s">
        <v>3</v>
      </c>
      <c r="D19" s="19" t="s">
        <v>4</v>
      </c>
      <c r="E19" s="19" t="s">
        <v>5</v>
      </c>
      <c r="F19" s="19" t="s">
        <v>6</v>
      </c>
      <c r="G19" s="27"/>
      <c r="H19" s="18" t="s">
        <v>2</v>
      </c>
      <c r="I19" s="28" t="s">
        <v>3</v>
      </c>
      <c r="J19" s="28" t="s">
        <v>4</v>
      </c>
      <c r="K19" s="28" t="s">
        <v>5</v>
      </c>
      <c r="L19" s="28" t="s">
        <v>6</v>
      </c>
      <c r="N19" s="31" t="s">
        <v>28</v>
      </c>
      <c r="O19" s="34">
        <f>_xlfn.QUARTILE.INC(O3:O12,3)</f>
        <v>0.266666666666667</v>
      </c>
      <c r="P19" s="34">
        <f>_xlfn.QUARTILE.INC(P3:P12,3)</f>
        <v>0.8</v>
      </c>
      <c r="Q19" s="41"/>
      <c r="R19" s="31" t="s">
        <v>28</v>
      </c>
      <c r="S19" s="34">
        <f>_xlfn.QUARTILE.EXC(S3:S12,3)</f>
        <v>0.47500000000000026</v>
      </c>
      <c r="T19" s="34">
        <f>_xlfn.QUARTILE.EXC(T3:T12,3)</f>
        <v>0.875</v>
      </c>
    </row>
    <row r="20" spans="1:21" hidden="1" x14ac:dyDescent="0.25">
      <c r="A20" s="19" t="s">
        <v>7</v>
      </c>
      <c r="B20" s="19"/>
      <c r="C20" s="19"/>
      <c r="D20" s="19"/>
      <c r="E20" s="19"/>
      <c r="F20" s="19"/>
      <c r="G20" s="27"/>
      <c r="H20" s="29"/>
      <c r="I20" s="10"/>
      <c r="J20" s="10"/>
      <c r="K20" s="10"/>
      <c r="L20" s="10"/>
      <c r="O20" s="35"/>
      <c r="P20" s="35"/>
      <c r="Q20" s="35"/>
      <c r="S20" s="35"/>
      <c r="T20" s="35"/>
    </row>
    <row r="21" spans="1:21" x14ac:dyDescent="0.25">
      <c r="A21" s="19" t="s">
        <v>8</v>
      </c>
      <c r="B21" s="20">
        <v>0.66666666666666696</v>
      </c>
      <c r="C21" s="20">
        <v>0.75</v>
      </c>
      <c r="D21" s="20">
        <v>0.55555555555555602</v>
      </c>
      <c r="E21" s="20">
        <v>0.69976009275428896</v>
      </c>
      <c r="F21" s="19">
        <v>1679</v>
      </c>
      <c r="G21" s="27"/>
      <c r="H21" s="30">
        <f>(B21/B4)-1</f>
        <v>2.3333333333333348</v>
      </c>
      <c r="I21" s="30">
        <f t="shared" ref="I21:L21" si="3">(C21/C4)-1</f>
        <v>1.1428571428571428</v>
      </c>
      <c r="J21" s="30">
        <f t="shared" si="3"/>
        <v>4.5555555555555598</v>
      </c>
      <c r="K21" s="30">
        <f t="shared" si="3"/>
        <v>1.4060593688798182</v>
      </c>
      <c r="L21" s="30">
        <f t="shared" si="3"/>
        <v>1.1013767209011265</v>
      </c>
      <c r="N21" t="s">
        <v>29</v>
      </c>
      <c r="O21" s="36">
        <f>O19-O18</f>
        <v>6.6666666666666985E-2</v>
      </c>
      <c r="P21" s="36">
        <f>P19-P18</f>
        <v>0.19999999999999996</v>
      </c>
      <c r="Q21" s="36"/>
      <c r="R21" t="s">
        <v>29</v>
      </c>
      <c r="S21" s="36">
        <f>S19-S18</f>
        <v>0.11249999999999999</v>
      </c>
      <c r="T21" s="36">
        <f>T19-T18</f>
        <v>0.18333333333333346</v>
      </c>
    </row>
    <row r="22" spans="1:21" x14ac:dyDescent="0.25">
      <c r="A22" s="19" t="s">
        <v>9</v>
      </c>
      <c r="B22" s="20">
        <v>0.33333333333333304</v>
      </c>
      <c r="C22" s="20">
        <v>0.48333333333333306</v>
      </c>
      <c r="D22" s="20">
        <v>0.27777777777777801</v>
      </c>
      <c r="E22" s="20">
        <v>0.43340122882474702</v>
      </c>
      <c r="F22" s="19">
        <v>1283</v>
      </c>
      <c r="G22" s="27"/>
      <c r="H22" s="30" t="s">
        <v>17</v>
      </c>
      <c r="I22" s="30">
        <f t="shared" ref="I22:I29" si="4">(C22/C5)-1</f>
        <v>1.0714285714285734</v>
      </c>
      <c r="J22" s="30" t="s">
        <v>17</v>
      </c>
      <c r="K22" s="30">
        <f t="shared" ref="K22:K31" si="5">(E22/E5)-1</f>
        <v>0.73360491529898808</v>
      </c>
      <c r="L22" s="30">
        <f t="shared" ref="L22:L30" si="6">(F22/F5)-1</f>
        <v>0.84339080459770122</v>
      </c>
      <c r="N22" t="s">
        <v>31</v>
      </c>
      <c r="O22" s="36">
        <f>O18-1.5*O21</f>
        <v>9.9999999999999534E-2</v>
      </c>
      <c r="P22" s="36">
        <f>P18-1.5*P21</f>
        <v>0.30000000000000016</v>
      </c>
      <c r="Q22" s="36"/>
      <c r="R22" t="s">
        <v>31</v>
      </c>
      <c r="S22" s="36">
        <f>S18-1.5*S21</f>
        <v>0.19375000000000028</v>
      </c>
      <c r="T22" s="36">
        <f>T18-1.5*T21</f>
        <v>0.41666666666666635</v>
      </c>
    </row>
    <row r="23" spans="1:21" x14ac:dyDescent="0.25">
      <c r="A23" s="19" t="s">
        <v>10</v>
      </c>
      <c r="B23" s="20">
        <v>0.8</v>
      </c>
      <c r="C23" s="20">
        <v>0.88333333333333308</v>
      </c>
      <c r="D23" s="20">
        <v>0.75</v>
      </c>
      <c r="E23" s="20">
        <v>0.56522273345904495</v>
      </c>
      <c r="F23" s="19">
        <v>997</v>
      </c>
      <c r="G23" s="27"/>
      <c r="H23" s="30">
        <f t="shared" ref="H23:H29" si="7">(B23/B6)-1</f>
        <v>1.9999999999999964</v>
      </c>
      <c r="I23" s="30">
        <f t="shared" si="4"/>
        <v>1.4090909090909061</v>
      </c>
      <c r="J23" s="30">
        <f t="shared" ref="J23:J30" si="8">(D23/D6)-1</f>
        <v>1.8124999999999964</v>
      </c>
      <c r="K23" s="30">
        <f t="shared" si="5"/>
        <v>0.91373008549948209</v>
      </c>
      <c r="L23" s="30">
        <f t="shared" si="6"/>
        <v>0.33288770053475947</v>
      </c>
      <c r="N23" t="s">
        <v>30</v>
      </c>
      <c r="O23" s="36">
        <f>O19+1.5*O21</f>
        <v>0.36666666666666747</v>
      </c>
      <c r="P23" s="36">
        <f>P19+1.5*P21</f>
        <v>1.1000000000000001</v>
      </c>
      <c r="Q23" s="36"/>
      <c r="R23" t="s">
        <v>30</v>
      </c>
      <c r="S23" s="36">
        <f>S19+1.5*S21</f>
        <v>0.64375000000000027</v>
      </c>
      <c r="T23" s="36">
        <f>T19+1.5*T21</f>
        <v>1.1500000000000001</v>
      </c>
    </row>
    <row r="24" spans="1:21" x14ac:dyDescent="0.25">
      <c r="A24" s="19" t="s">
        <v>11</v>
      </c>
      <c r="B24" s="20">
        <v>0.8</v>
      </c>
      <c r="C24" s="20">
        <v>0.86666666666666703</v>
      </c>
      <c r="D24" s="20">
        <v>0.66666666666666696</v>
      </c>
      <c r="E24" s="20">
        <v>0.76922875743465102</v>
      </c>
      <c r="F24" s="19">
        <v>1924</v>
      </c>
      <c r="G24" s="27"/>
      <c r="H24" s="30">
        <f t="shared" si="7"/>
        <v>3</v>
      </c>
      <c r="I24" s="30">
        <f t="shared" si="4"/>
        <v>1.0799999999999992</v>
      </c>
      <c r="J24" s="30">
        <f t="shared" si="8"/>
        <v>2.7777777777777821</v>
      </c>
      <c r="K24" s="30">
        <f t="shared" si="5"/>
        <v>1.2402895277560981</v>
      </c>
      <c r="L24" s="30">
        <f t="shared" si="6"/>
        <v>1.1988571428571428</v>
      </c>
      <c r="N24" t="s">
        <v>32</v>
      </c>
      <c r="O24" s="36">
        <f>MAX(O3:O12)</f>
        <v>0.66666666666666696</v>
      </c>
      <c r="P24" s="36">
        <f>MAX(P3:P12)</f>
        <v>1</v>
      </c>
      <c r="Q24" s="36"/>
      <c r="R24" t="s">
        <v>32</v>
      </c>
      <c r="S24" s="36">
        <f>MAX(S3:S12)</f>
        <v>0.8</v>
      </c>
      <c r="T24" s="36">
        <f>MAX(T3:T12)</f>
        <v>1</v>
      </c>
    </row>
    <row r="25" spans="1:21" x14ac:dyDescent="0.25">
      <c r="A25" s="19" t="s">
        <v>12</v>
      </c>
      <c r="B25" s="20">
        <v>0.60000000000000009</v>
      </c>
      <c r="C25" s="20">
        <v>0.73333333333333306</v>
      </c>
      <c r="D25" s="20">
        <v>0.47368421052631599</v>
      </c>
      <c r="E25" s="20">
        <v>0.65932030807402098</v>
      </c>
      <c r="F25" s="19">
        <v>1438</v>
      </c>
      <c r="G25" s="27"/>
      <c r="H25" s="30">
        <f t="shared" si="7"/>
        <v>1.2499999999999973</v>
      </c>
      <c r="I25" s="30">
        <f t="shared" si="4"/>
        <v>0.46666666666666612</v>
      </c>
      <c r="J25" s="30">
        <f t="shared" si="8"/>
        <v>1.1315789473684243</v>
      </c>
      <c r="K25" s="30">
        <f t="shared" si="5"/>
        <v>0.4363052625794126</v>
      </c>
      <c r="L25" s="30">
        <f t="shared" si="6"/>
        <v>0.4408817635270541</v>
      </c>
      <c r="N25" t="s">
        <v>33</v>
      </c>
      <c r="O25" s="37">
        <f>MIN(O3:O12)</f>
        <v>0</v>
      </c>
      <c r="P25" s="37">
        <f>MIN(P3:P12)</f>
        <v>0.33333333333333304</v>
      </c>
      <c r="Q25" s="37"/>
      <c r="R25" t="s">
        <v>33</v>
      </c>
      <c r="S25" s="37">
        <f>MIN(S3:S12)</f>
        <v>0.233333333333333</v>
      </c>
      <c r="T25" s="37">
        <f>MIN(T3:T12)</f>
        <v>0.48333333333333306</v>
      </c>
      <c r="U25">
        <f>1-(T25/0.5)</f>
        <v>3.3333333333333881E-2</v>
      </c>
    </row>
    <row r="26" spans="1:21" x14ac:dyDescent="0.25">
      <c r="A26" s="19" t="s">
        <v>13</v>
      </c>
      <c r="B26" s="20">
        <v>0.66666666666666696</v>
      </c>
      <c r="C26" s="20">
        <v>0.76666666666666705</v>
      </c>
      <c r="D26" s="20">
        <v>0.66666666666666696</v>
      </c>
      <c r="E26" s="20">
        <v>0.59352457273942005</v>
      </c>
      <c r="F26" s="19">
        <v>640</v>
      </c>
      <c r="G26" s="27"/>
      <c r="H26" s="30">
        <f t="shared" si="7"/>
        <v>2.3333333333333348</v>
      </c>
      <c r="I26" s="30">
        <f t="shared" si="4"/>
        <v>1.0909090909090899</v>
      </c>
      <c r="J26" s="30">
        <f t="shared" si="8"/>
        <v>2.3333333333333348</v>
      </c>
      <c r="K26" s="30">
        <f t="shared" si="5"/>
        <v>1.5869484825607874</v>
      </c>
      <c r="L26" s="30">
        <f t="shared" si="6"/>
        <v>0.19850187265917607</v>
      </c>
    </row>
    <row r="27" spans="1:21" x14ac:dyDescent="0.25">
      <c r="A27" s="19" t="s">
        <v>14</v>
      </c>
      <c r="B27" s="20">
        <v>1</v>
      </c>
      <c r="C27" s="20">
        <v>1</v>
      </c>
      <c r="D27" s="20">
        <v>0.9375</v>
      </c>
      <c r="E27" s="20">
        <v>0.84430120827464605</v>
      </c>
      <c r="F27" s="19">
        <v>1206</v>
      </c>
      <c r="G27" s="27"/>
      <c r="H27" s="30">
        <f t="shared" si="7"/>
        <v>0.49999999999999933</v>
      </c>
      <c r="I27" s="30">
        <f t="shared" si="4"/>
        <v>0.25</v>
      </c>
      <c r="J27" s="30">
        <f t="shared" si="8"/>
        <v>0.59375000000000022</v>
      </c>
      <c r="K27" s="30">
        <f t="shared" si="5"/>
        <v>0.23259102914742003</v>
      </c>
      <c r="L27" s="30">
        <f t="shared" si="6"/>
        <v>-0.23815540113708145</v>
      </c>
    </row>
    <row r="28" spans="1:21" x14ac:dyDescent="0.25">
      <c r="A28" s="19" t="s">
        <v>15</v>
      </c>
      <c r="B28" s="20">
        <v>0.46666666666666701</v>
      </c>
      <c r="C28" s="20">
        <v>0.65</v>
      </c>
      <c r="D28" s="20">
        <v>0.36842105263157898</v>
      </c>
      <c r="E28" s="20">
        <v>0.50112501914728202</v>
      </c>
      <c r="F28" s="19">
        <v>1092</v>
      </c>
      <c r="G28" s="27"/>
      <c r="H28" s="30">
        <f t="shared" si="7"/>
        <v>1.3333333333333348</v>
      </c>
      <c r="I28" s="30">
        <f t="shared" si="4"/>
        <v>0.50000000000000089</v>
      </c>
      <c r="J28" s="30">
        <f t="shared" si="8"/>
        <v>1.7017543859649198</v>
      </c>
      <c r="K28" s="30">
        <f t="shared" si="5"/>
        <v>0.25374686102718669</v>
      </c>
      <c r="L28" s="30">
        <f t="shared" si="6"/>
        <v>1.0721062618595827</v>
      </c>
    </row>
    <row r="29" spans="1:21" x14ac:dyDescent="0.25">
      <c r="A29" s="19" t="s">
        <v>16</v>
      </c>
      <c r="B29" s="20">
        <v>0.73333333333333306</v>
      </c>
      <c r="C29" s="20">
        <v>0.83333333333333304</v>
      </c>
      <c r="D29" s="20">
        <v>0.73333333333333295</v>
      </c>
      <c r="E29" s="20">
        <v>0.73154052507929801</v>
      </c>
      <c r="F29" s="19">
        <v>1637</v>
      </c>
      <c r="G29" s="27"/>
      <c r="H29" s="30">
        <f t="shared" si="7"/>
        <v>1.7499999999999956</v>
      </c>
      <c r="I29" s="30">
        <f t="shared" si="4"/>
        <v>0.78571428571428381</v>
      </c>
      <c r="J29" s="30">
        <f t="shared" si="8"/>
        <v>1.9333333333333318</v>
      </c>
      <c r="K29" s="30">
        <f t="shared" si="5"/>
        <v>1.2367571668223487</v>
      </c>
      <c r="L29" s="30">
        <f t="shared" si="6"/>
        <v>1.9076376554174068</v>
      </c>
    </row>
    <row r="30" spans="1:21" x14ac:dyDescent="0.25">
      <c r="A30" s="38" t="s">
        <v>42</v>
      </c>
      <c r="B30" s="7">
        <f>AVERAGE(B20:B29)</f>
        <v>0.67407407407407416</v>
      </c>
      <c r="C30" s="7">
        <f t="shared" ref="C30" si="9">AVERAGE(C20:C29)</f>
        <v>0.77407407407407414</v>
      </c>
      <c r="D30" s="7">
        <f t="shared" ref="D30" si="10">AVERAGE(D20:D29)</f>
        <v>0.60328947368421071</v>
      </c>
      <c r="E30" s="7">
        <f t="shared" ref="E30" si="11">AVERAGE(E20:E29)</f>
        <v>0.64415827175415552</v>
      </c>
      <c r="F30" s="7">
        <f t="shared" ref="F30" si="12">AVERAGE(F20:F29)</f>
        <v>1321.7777777777778</v>
      </c>
      <c r="H30" s="22">
        <f>(B30/B13)-1</f>
        <v>1.6608187134502908</v>
      </c>
      <c r="I30" s="22">
        <f>(C30/C13)-1</f>
        <v>0.75925925925925886</v>
      </c>
      <c r="J30" s="22">
        <f t="shared" si="8"/>
        <v>1.7105938599819939</v>
      </c>
      <c r="K30" s="22">
        <f t="shared" si="5"/>
        <v>0.83137667658363323</v>
      </c>
      <c r="L30" s="22">
        <f t="shared" si="6"/>
        <v>0.72849192857039058</v>
      </c>
    </row>
    <row r="31" spans="1:21" x14ac:dyDescent="0.25">
      <c r="A31" s="38" t="s">
        <v>22</v>
      </c>
      <c r="B31" s="12">
        <f>MEDIAN(B20:B29)</f>
        <v>0.66666666666666696</v>
      </c>
      <c r="C31" s="32">
        <f t="shared" ref="C31:E31" si="13">MEDIAN(C20:C29)</f>
        <v>0.76666666666666705</v>
      </c>
      <c r="D31" s="12">
        <f t="shared" si="13"/>
        <v>0.66666666666666696</v>
      </c>
      <c r="E31" s="12">
        <f t="shared" si="13"/>
        <v>0.65932030807402098</v>
      </c>
      <c r="F31" s="12">
        <f>MEDIAN(F20:F29)</f>
        <v>1283</v>
      </c>
      <c r="K31" s="22">
        <f t="shared" si="5"/>
        <v>1.1186201426147422</v>
      </c>
    </row>
    <row r="32" spans="1:21" x14ac:dyDescent="0.25">
      <c r="A32" s="38" t="s">
        <v>23</v>
      </c>
      <c r="B32" s="12">
        <f>_xlfn.STDEV.S(B20:B29)</f>
        <v>0.19563129846287797</v>
      </c>
      <c r="C32" s="12">
        <f t="shared" ref="C32:F32" si="14">_xlfn.STDEV.S(C20:C29)</f>
        <v>0.1488640111886024</v>
      </c>
      <c r="D32" s="12">
        <f t="shared" si="14"/>
        <v>0.20565823822637852</v>
      </c>
      <c r="E32" s="12">
        <f t="shared" si="14"/>
        <v>0.13244270584151627</v>
      </c>
      <c r="F32" s="12">
        <f t="shared" si="14"/>
        <v>393.88443031483803</v>
      </c>
      <c r="J32" t="s">
        <v>19</v>
      </c>
      <c r="K32" t="s">
        <v>20</v>
      </c>
    </row>
    <row r="33" spans="2:12" ht="30" x14ac:dyDescent="0.25">
      <c r="B33" s="30">
        <f>(B31/B14)-1</f>
        <v>1.8571428571428563</v>
      </c>
      <c r="C33" s="30">
        <f>(C31/C14)-1</f>
        <v>0.80392156862745168</v>
      </c>
      <c r="I33" s="21" t="s">
        <v>18</v>
      </c>
      <c r="J33">
        <f>COUNTA(A3:A12)</f>
        <v>10</v>
      </c>
      <c r="K33">
        <f>COUNTA(A21:A29)</f>
        <v>9</v>
      </c>
    </row>
    <row r="34" spans="2:12" ht="14.45" customHeight="1" x14ac:dyDescent="0.25">
      <c r="I34" s="68" t="s">
        <v>0</v>
      </c>
      <c r="J34" s="68"/>
      <c r="K34" s="68"/>
      <c r="L34" s="68"/>
    </row>
    <row r="35" spans="2:12" x14ac:dyDescent="0.25">
      <c r="I35" s="24"/>
      <c r="J35" s="23" t="s">
        <v>19</v>
      </c>
      <c r="K35" s="23" t="s">
        <v>20</v>
      </c>
      <c r="L35" s="3" t="s">
        <v>24</v>
      </c>
    </row>
    <row r="36" spans="2:12" x14ac:dyDescent="0.25">
      <c r="I36" s="3" t="s">
        <v>21</v>
      </c>
      <c r="J36" s="32">
        <f>AVERAGE(B3:B12)</f>
        <v>0.25333333333333352</v>
      </c>
      <c r="K36" s="12">
        <f>AVERAGE(B21:B29)</f>
        <v>0.67407407407407416</v>
      </c>
      <c r="L36" s="25">
        <f>(K36/J36)-1</f>
        <v>1.6608187134502908</v>
      </c>
    </row>
    <row r="37" spans="2:12" x14ac:dyDescent="0.25">
      <c r="I37" s="3" t="s">
        <v>22</v>
      </c>
      <c r="J37" s="32">
        <f>MEDIAN(B3:B12)</f>
        <v>0.2333333333333335</v>
      </c>
      <c r="K37" s="12">
        <f>MEDIAN(B21:B29)</f>
        <v>0.66666666666666696</v>
      </c>
      <c r="L37" s="25">
        <f t="shared" ref="L37" si="15">(K37/J37)-1</f>
        <v>1.8571428571428563</v>
      </c>
    </row>
    <row r="38" spans="2:12" x14ac:dyDescent="0.25">
      <c r="I38" s="3" t="s">
        <v>23</v>
      </c>
      <c r="J38" s="32">
        <f>_xlfn.STDEV.S(B3:B12)</f>
        <v>0.16570090562050899</v>
      </c>
      <c r="K38" s="12">
        <f>_xlfn.STDEV.S(B21:B29)</f>
        <v>0.19563129846287797</v>
      </c>
      <c r="L38" s="26"/>
    </row>
  </sheetData>
  <mergeCells count="2">
    <mergeCell ref="I34:L34"/>
    <mergeCell ref="N17:P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640E-0476-4834-BCF9-D3A429FD63B3}">
  <dimension ref="A2:G34"/>
  <sheetViews>
    <sheetView tabSelected="1" workbookViewId="0">
      <selection activeCell="D17" sqref="D17"/>
    </sheetView>
  </sheetViews>
  <sheetFormatPr defaultRowHeight="15" x14ac:dyDescent="0.25"/>
  <cols>
    <col min="1" max="1" width="4" bestFit="1" customWidth="1"/>
    <col min="2" max="2" width="15.5703125" bestFit="1" customWidth="1"/>
    <col min="3" max="6" width="6.7109375" bestFit="1" customWidth="1"/>
    <col min="7" max="7" width="7.5703125" bestFit="1" customWidth="1"/>
  </cols>
  <sheetData>
    <row r="2" spans="1:7" x14ac:dyDescent="0.25"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</row>
    <row r="3" spans="1:7" x14ac:dyDescent="0.25">
      <c r="A3" s="44">
        <v>344</v>
      </c>
      <c r="B3" s="13" t="s">
        <v>43</v>
      </c>
      <c r="C3" s="15">
        <v>2</v>
      </c>
      <c r="D3" s="49">
        <v>3.8333333333333299</v>
      </c>
      <c r="E3" s="20">
        <v>0.13043478260869601</v>
      </c>
      <c r="F3" s="20">
        <v>0.38723417564257701</v>
      </c>
      <c r="G3" s="8">
        <v>1153</v>
      </c>
    </row>
    <row r="4" spans="1:7" x14ac:dyDescent="0.25">
      <c r="A4" s="45">
        <v>345</v>
      </c>
      <c r="B4" s="13" t="s">
        <v>44</v>
      </c>
      <c r="C4" s="15">
        <v>3.3333333333333299</v>
      </c>
      <c r="D4" s="49">
        <v>5.5</v>
      </c>
      <c r="E4" s="20">
        <v>0.94339622641509402</v>
      </c>
      <c r="F4" s="20">
        <v>0.352378828117411</v>
      </c>
      <c r="G4" s="8">
        <v>963</v>
      </c>
    </row>
    <row r="5" spans="1:7" x14ac:dyDescent="0.25">
      <c r="A5" s="44">
        <v>349</v>
      </c>
      <c r="B5" s="13" t="s">
        <v>45</v>
      </c>
      <c r="C5" s="15">
        <v>2.6666666666666701</v>
      </c>
      <c r="D5" s="49">
        <v>5</v>
      </c>
      <c r="E5" s="20">
        <v>0.19047619047618999</v>
      </c>
      <c r="F5" s="20">
        <v>0.44955218248601297</v>
      </c>
      <c r="G5" s="8">
        <v>727</v>
      </c>
    </row>
    <row r="6" spans="1:7" x14ac:dyDescent="0.25">
      <c r="A6" s="45">
        <v>350</v>
      </c>
      <c r="B6" s="13" t="s">
        <v>46</v>
      </c>
      <c r="C6" s="15">
        <v>2.6666666666666701</v>
      </c>
      <c r="D6" s="49">
        <v>4</v>
      </c>
      <c r="E6" s="20">
        <v>0.22222222222222199</v>
      </c>
      <c r="F6" s="20">
        <v>0.25117237702091699</v>
      </c>
      <c r="G6" s="8">
        <v>624</v>
      </c>
    </row>
    <row r="7" spans="1:7" x14ac:dyDescent="0.25">
      <c r="A7" s="44">
        <v>354</v>
      </c>
      <c r="B7" s="13" t="s">
        <v>47</v>
      </c>
      <c r="C7" s="15">
        <v>2.6666666666666701</v>
      </c>
      <c r="D7" s="49">
        <v>6</v>
      </c>
      <c r="E7" s="20">
        <v>0.21052631578947401</v>
      </c>
      <c r="F7" s="20">
        <v>0.49207281144781101</v>
      </c>
      <c r="G7" s="8">
        <v>573</v>
      </c>
    </row>
    <row r="8" spans="1:7" x14ac:dyDescent="0.25">
      <c r="A8" s="45">
        <v>355</v>
      </c>
      <c r="B8" s="13" t="s">
        <v>48</v>
      </c>
      <c r="C8" s="15">
        <v>1.3333333333333299</v>
      </c>
      <c r="D8" s="49">
        <v>4.1666666666666696</v>
      </c>
      <c r="E8" s="20">
        <v>0.11111111111111099</v>
      </c>
      <c r="F8" s="20">
        <v>0.30806400986606902</v>
      </c>
      <c r="G8" s="8">
        <v>580</v>
      </c>
    </row>
    <row r="9" spans="1:7" x14ac:dyDescent="0.25">
      <c r="A9" s="44">
        <v>357</v>
      </c>
      <c r="B9" s="13" t="s">
        <v>49</v>
      </c>
      <c r="C9" s="15">
        <v>1.3333333333333299</v>
      </c>
      <c r="D9" s="49">
        <v>4.1666666666666696</v>
      </c>
      <c r="E9" s="20">
        <v>0.11111111111111099</v>
      </c>
      <c r="F9" s="20">
        <v>0.33888082778346701</v>
      </c>
      <c r="G9" s="8">
        <v>2007</v>
      </c>
    </row>
    <row r="10" spans="1:7" x14ac:dyDescent="0.25">
      <c r="A10" s="45">
        <v>359</v>
      </c>
      <c r="B10" s="13" t="s">
        <v>50</v>
      </c>
      <c r="C10" s="15">
        <v>1.3333333333333299</v>
      </c>
      <c r="D10" s="49">
        <v>4.5</v>
      </c>
      <c r="E10" s="20">
        <v>0.133333333333333</v>
      </c>
      <c r="F10" s="20">
        <v>0.36854960117784202</v>
      </c>
      <c r="G10" s="8">
        <v>726</v>
      </c>
    </row>
    <row r="11" spans="1:7" x14ac:dyDescent="0.25">
      <c r="A11" s="44">
        <v>360</v>
      </c>
      <c r="B11" s="13" t="s">
        <v>51</v>
      </c>
      <c r="C11" s="15">
        <v>2</v>
      </c>
      <c r="D11" s="49">
        <v>3.5</v>
      </c>
      <c r="E11" s="20">
        <v>0.13636363636363599</v>
      </c>
      <c r="F11" s="20">
        <v>0.257912843049595</v>
      </c>
      <c r="G11" s="8">
        <v>811</v>
      </c>
    </row>
    <row r="12" spans="1:7" x14ac:dyDescent="0.25">
      <c r="A12" s="45">
        <v>361</v>
      </c>
      <c r="B12" s="13" t="s">
        <v>52</v>
      </c>
      <c r="C12" s="15">
        <v>2</v>
      </c>
      <c r="D12" s="49">
        <v>3.8333333333333299</v>
      </c>
      <c r="E12" s="20">
        <v>0.157894736842105</v>
      </c>
      <c r="F12" s="20">
        <v>0.37958751474836899</v>
      </c>
      <c r="G12" s="8">
        <v>781</v>
      </c>
    </row>
    <row r="13" spans="1:7" x14ac:dyDescent="0.25">
      <c r="A13" s="44">
        <v>363</v>
      </c>
      <c r="B13" s="13" t="s">
        <v>53</v>
      </c>
      <c r="C13" s="15">
        <v>2</v>
      </c>
      <c r="D13" s="49">
        <v>4</v>
      </c>
      <c r="E13" s="20">
        <v>0.214285714285714</v>
      </c>
      <c r="F13" s="20">
        <v>0.19450193979063299</v>
      </c>
      <c r="G13" s="47">
        <v>721</v>
      </c>
    </row>
    <row r="14" spans="1:7" x14ac:dyDescent="0.25">
      <c r="A14" s="45">
        <v>372</v>
      </c>
      <c r="B14" s="13" t="s">
        <v>54</v>
      </c>
      <c r="C14" s="15">
        <v>1.3333333333333299</v>
      </c>
      <c r="D14" s="49">
        <v>3.1666666666666701</v>
      </c>
      <c r="E14" s="20">
        <v>0.125</v>
      </c>
      <c r="F14" s="20">
        <v>0.20472440944881901</v>
      </c>
      <c r="G14" s="47">
        <v>762</v>
      </c>
    </row>
    <row r="15" spans="1:7" x14ac:dyDescent="0.25">
      <c r="A15" s="44">
        <v>374</v>
      </c>
      <c r="B15" s="13" t="s">
        <v>55</v>
      </c>
      <c r="C15" s="15">
        <v>1.3333333333333299</v>
      </c>
      <c r="D15" s="49">
        <v>3.6666666666666701</v>
      </c>
      <c r="E15" s="20">
        <v>0.11764705882352899</v>
      </c>
      <c r="F15" s="20">
        <v>0.360680076628352</v>
      </c>
      <c r="G15" s="47">
        <v>702</v>
      </c>
    </row>
    <row r="16" spans="1:7" x14ac:dyDescent="0.25">
      <c r="C16">
        <f>COUNTIF(C3:C15,"&gt;=5")</f>
        <v>0</v>
      </c>
      <c r="D16">
        <f>COUNTIF(D3:D15,"&gt;=5")</f>
        <v>3</v>
      </c>
      <c r="E16">
        <f>COUNTIF(E3:E15,"&gt;=0,5")</f>
        <v>1</v>
      </c>
      <c r="F16">
        <f>COUNTIF(F3:F15,"&gt;=0,5")</f>
        <v>0</v>
      </c>
    </row>
    <row r="17" spans="2:7" x14ac:dyDescent="0.25">
      <c r="C17" s="34">
        <f>C16/COUNTA(C3:C15)</f>
        <v>0</v>
      </c>
      <c r="D17" s="34">
        <f t="shared" ref="D17:F17" si="0">D16/COUNTA(D3:D15)</f>
        <v>0.23076923076923078</v>
      </c>
      <c r="E17" s="34">
        <f t="shared" si="0"/>
        <v>7.6923076923076927E-2</v>
      </c>
      <c r="F17" s="34">
        <f t="shared" si="0"/>
        <v>0</v>
      </c>
    </row>
    <row r="20" spans="2:7" x14ac:dyDescent="0.25">
      <c r="B20" s="3" t="s">
        <v>1</v>
      </c>
      <c r="C20" s="3" t="s">
        <v>2</v>
      </c>
      <c r="D20" s="3" t="s">
        <v>3</v>
      </c>
      <c r="E20" s="3" t="s">
        <v>4</v>
      </c>
      <c r="F20" s="3" t="s">
        <v>5</v>
      </c>
      <c r="G20" s="3" t="s">
        <v>6</v>
      </c>
    </row>
    <row r="21" spans="2:7" x14ac:dyDescent="0.25">
      <c r="B21" s="3" t="s">
        <v>43</v>
      </c>
      <c r="C21" s="7">
        <f>C3*0.1</f>
        <v>0.2</v>
      </c>
      <c r="D21" s="7">
        <f t="shared" ref="D21" si="1">D3*0.1</f>
        <v>0.38333333333333303</v>
      </c>
      <c r="E21" s="7">
        <f>E3</f>
        <v>0.13043478260869601</v>
      </c>
      <c r="F21" s="7">
        <f t="shared" ref="F21:G21" si="2">F3</f>
        <v>0.38723417564257701</v>
      </c>
      <c r="G21" s="47">
        <f t="shared" si="2"/>
        <v>1153</v>
      </c>
    </row>
    <row r="22" spans="2:7" x14ac:dyDescent="0.25">
      <c r="B22" s="3" t="s">
        <v>44</v>
      </c>
      <c r="C22" s="7">
        <f>C4*0.1</f>
        <v>0.33333333333333304</v>
      </c>
      <c r="D22" s="7">
        <f t="shared" ref="D22" si="3">D4*0.1</f>
        <v>0.55000000000000004</v>
      </c>
      <c r="E22" s="7">
        <f t="shared" ref="E22:G22" si="4">E4</f>
        <v>0.94339622641509402</v>
      </c>
      <c r="F22" s="7">
        <f t="shared" si="4"/>
        <v>0.352378828117411</v>
      </c>
      <c r="G22" s="47">
        <f t="shared" si="4"/>
        <v>963</v>
      </c>
    </row>
    <row r="23" spans="2:7" x14ac:dyDescent="0.25">
      <c r="B23" s="52" t="s">
        <v>45</v>
      </c>
      <c r="C23" s="7">
        <f t="shared" ref="C23:D33" si="5">C5*0.1</f>
        <v>0.266666666666667</v>
      </c>
      <c r="D23" s="7">
        <f t="shared" si="5"/>
        <v>0.5</v>
      </c>
      <c r="E23" s="7">
        <f t="shared" ref="E23:G23" si="6">E5</f>
        <v>0.19047619047618999</v>
      </c>
      <c r="F23" s="7">
        <f t="shared" si="6"/>
        <v>0.44955218248601297</v>
      </c>
      <c r="G23" s="47">
        <f t="shared" si="6"/>
        <v>727</v>
      </c>
    </row>
    <row r="24" spans="2:7" x14ac:dyDescent="0.25">
      <c r="B24" s="3" t="s">
        <v>46</v>
      </c>
      <c r="C24" s="7">
        <f t="shared" si="5"/>
        <v>0.266666666666667</v>
      </c>
      <c r="D24" s="7">
        <f t="shared" si="5"/>
        <v>0.4</v>
      </c>
      <c r="E24" s="7">
        <f t="shared" ref="E24:G24" si="7">E6</f>
        <v>0.22222222222222199</v>
      </c>
      <c r="F24" s="7">
        <f t="shared" si="7"/>
        <v>0.25117237702091699</v>
      </c>
      <c r="G24" s="47">
        <f t="shared" si="7"/>
        <v>624</v>
      </c>
    </row>
    <row r="25" spans="2:7" x14ac:dyDescent="0.25">
      <c r="B25" s="3" t="s">
        <v>47</v>
      </c>
      <c r="C25" s="7">
        <f t="shared" si="5"/>
        <v>0.266666666666667</v>
      </c>
      <c r="D25" s="7">
        <f t="shared" si="5"/>
        <v>0.60000000000000009</v>
      </c>
      <c r="E25" s="7">
        <f t="shared" ref="E25:G25" si="8">E7</f>
        <v>0.21052631578947401</v>
      </c>
      <c r="F25" s="7">
        <f t="shared" si="8"/>
        <v>0.49207281144781101</v>
      </c>
      <c r="G25" s="47">
        <f t="shared" si="8"/>
        <v>573</v>
      </c>
    </row>
    <row r="26" spans="2:7" x14ac:dyDescent="0.25">
      <c r="B26" s="3" t="s">
        <v>48</v>
      </c>
      <c r="C26" s="7">
        <f t="shared" si="5"/>
        <v>0.133333333333333</v>
      </c>
      <c r="D26" s="7">
        <f t="shared" si="5"/>
        <v>0.41666666666666696</v>
      </c>
      <c r="E26" s="7">
        <f t="shared" ref="E26:G26" si="9">E8</f>
        <v>0.11111111111111099</v>
      </c>
      <c r="F26" s="7">
        <f t="shared" si="9"/>
        <v>0.30806400986606902</v>
      </c>
      <c r="G26" s="47">
        <f t="shared" si="9"/>
        <v>580</v>
      </c>
    </row>
    <row r="27" spans="2:7" x14ac:dyDescent="0.25">
      <c r="B27" s="3" t="s">
        <v>49</v>
      </c>
      <c r="C27" s="7">
        <f t="shared" si="5"/>
        <v>0.133333333333333</v>
      </c>
      <c r="D27" s="7">
        <f t="shared" si="5"/>
        <v>0.41666666666666696</v>
      </c>
      <c r="E27" s="7">
        <f t="shared" ref="E27:G27" si="10">E9</f>
        <v>0.11111111111111099</v>
      </c>
      <c r="F27" s="7">
        <f t="shared" si="10"/>
        <v>0.33888082778346701</v>
      </c>
      <c r="G27" s="47">
        <f t="shared" si="10"/>
        <v>2007</v>
      </c>
    </row>
    <row r="28" spans="2:7" x14ac:dyDescent="0.25">
      <c r="B28" s="3" t="s">
        <v>50</v>
      </c>
      <c r="C28" s="7">
        <f t="shared" si="5"/>
        <v>0.133333333333333</v>
      </c>
      <c r="D28" s="7">
        <f t="shared" si="5"/>
        <v>0.45</v>
      </c>
      <c r="E28" s="7">
        <f t="shared" ref="E28:G28" si="11">E10</f>
        <v>0.133333333333333</v>
      </c>
      <c r="F28" s="7">
        <f t="shared" si="11"/>
        <v>0.36854960117784202</v>
      </c>
      <c r="G28" s="47">
        <f t="shared" si="11"/>
        <v>726</v>
      </c>
    </row>
    <row r="29" spans="2:7" x14ac:dyDescent="0.25">
      <c r="B29" s="3" t="s">
        <v>51</v>
      </c>
      <c r="C29" s="7">
        <f t="shared" si="5"/>
        <v>0.2</v>
      </c>
      <c r="D29" s="7">
        <f t="shared" si="5"/>
        <v>0.35000000000000003</v>
      </c>
      <c r="E29" s="7">
        <f t="shared" ref="E29:G29" si="12">E11</f>
        <v>0.13636363636363599</v>
      </c>
      <c r="F29" s="7">
        <f t="shared" si="12"/>
        <v>0.257912843049595</v>
      </c>
      <c r="G29" s="47">
        <f t="shared" si="12"/>
        <v>811</v>
      </c>
    </row>
    <row r="30" spans="2:7" x14ac:dyDescent="0.25">
      <c r="B30" s="3" t="s">
        <v>52</v>
      </c>
      <c r="C30" s="7">
        <f t="shared" si="5"/>
        <v>0.2</v>
      </c>
      <c r="D30" s="7">
        <f t="shared" si="5"/>
        <v>0.38333333333333303</v>
      </c>
      <c r="E30" s="7">
        <f t="shared" ref="E30:G30" si="13">E12</f>
        <v>0.157894736842105</v>
      </c>
      <c r="F30" s="7">
        <f t="shared" si="13"/>
        <v>0.37958751474836899</v>
      </c>
      <c r="G30" s="47">
        <f t="shared" si="13"/>
        <v>781</v>
      </c>
    </row>
    <row r="31" spans="2:7" x14ac:dyDescent="0.25">
      <c r="B31" s="3" t="s">
        <v>53</v>
      </c>
      <c r="C31" s="7">
        <f t="shared" si="5"/>
        <v>0.2</v>
      </c>
      <c r="D31" s="7">
        <f t="shared" si="5"/>
        <v>0.4</v>
      </c>
      <c r="E31" s="7">
        <f t="shared" ref="E31:G31" si="14">E13</f>
        <v>0.214285714285714</v>
      </c>
      <c r="F31" s="7">
        <f t="shared" si="14"/>
        <v>0.19450193979063299</v>
      </c>
      <c r="G31" s="47">
        <f t="shared" si="14"/>
        <v>721</v>
      </c>
    </row>
    <row r="32" spans="2:7" x14ac:dyDescent="0.25">
      <c r="B32" s="3" t="s">
        <v>54</v>
      </c>
      <c r="C32" s="7">
        <f t="shared" si="5"/>
        <v>0.133333333333333</v>
      </c>
      <c r="D32" s="7">
        <f t="shared" si="5"/>
        <v>0.31666666666666704</v>
      </c>
      <c r="E32" s="7">
        <f t="shared" ref="E32:G32" si="15">E14</f>
        <v>0.125</v>
      </c>
      <c r="F32" s="7">
        <f t="shared" si="15"/>
        <v>0.20472440944881901</v>
      </c>
      <c r="G32" s="47">
        <f t="shared" si="15"/>
        <v>762</v>
      </c>
    </row>
    <row r="33" spans="2:7" x14ac:dyDescent="0.25">
      <c r="B33" s="3" t="s">
        <v>55</v>
      </c>
      <c r="C33" s="7">
        <f t="shared" si="5"/>
        <v>0.133333333333333</v>
      </c>
      <c r="D33" s="7">
        <f t="shared" si="5"/>
        <v>0.36666666666666703</v>
      </c>
      <c r="E33" s="7">
        <f t="shared" ref="E33:G33" si="16">E15</f>
        <v>0.11764705882352899</v>
      </c>
      <c r="F33" s="7">
        <f t="shared" si="16"/>
        <v>0.360680076628352</v>
      </c>
      <c r="G33" s="47">
        <f t="shared" si="16"/>
        <v>702</v>
      </c>
    </row>
    <row r="34" spans="2:7" x14ac:dyDescent="0.25">
      <c r="B34" s="18" t="s">
        <v>42</v>
      </c>
      <c r="C34" s="7">
        <f>AVERAGE(C22:C33)</f>
        <v>0.19999999999999993</v>
      </c>
      <c r="D34" s="7">
        <f>AVERAGE(D22:D33)</f>
        <v>0.42916666666666686</v>
      </c>
      <c r="E34" s="7">
        <f>AVERAGE(E22:E33)</f>
        <v>0.22278063806445988</v>
      </c>
      <c r="F34" s="7">
        <f>AVERAGE(F22:F33)</f>
        <v>0.32983978513044154</v>
      </c>
      <c r="G34" s="7">
        <f>AVERAGE(G22:G33)</f>
        <v>831.41666666666663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4FCE5-5755-4DD2-BADA-1C1B79653E3A}">
  <dimension ref="A2:G32"/>
  <sheetViews>
    <sheetView workbookViewId="0">
      <selection activeCell="A3" sqref="A3:A14"/>
    </sheetView>
  </sheetViews>
  <sheetFormatPr defaultRowHeight="15" x14ac:dyDescent="0.25"/>
  <cols>
    <col min="1" max="1" width="4" bestFit="1" customWidth="1"/>
    <col min="2" max="2" width="15.28515625" bestFit="1" customWidth="1"/>
    <col min="3" max="3" width="9" bestFit="1" customWidth="1"/>
    <col min="4" max="4" width="7.7109375" bestFit="1" customWidth="1"/>
    <col min="5" max="5" width="5.5703125" bestFit="1" customWidth="1"/>
    <col min="6" max="6" width="7.7109375" bestFit="1" customWidth="1"/>
    <col min="7" max="7" width="8.5703125" bestFit="1" customWidth="1"/>
  </cols>
  <sheetData>
    <row r="2" spans="1:7" x14ac:dyDescent="0.25"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</row>
    <row r="3" spans="1:7" x14ac:dyDescent="0.25">
      <c r="A3" s="4">
        <v>345</v>
      </c>
      <c r="B3" s="3" t="s">
        <v>44</v>
      </c>
      <c r="C3" s="15">
        <v>8.6666666666666696</v>
      </c>
      <c r="D3" s="49">
        <v>9</v>
      </c>
      <c r="E3" s="20">
        <v>0.26190476190476197</v>
      </c>
      <c r="F3" s="20">
        <v>0.59886918475911399</v>
      </c>
      <c r="G3" s="13">
        <v>2021</v>
      </c>
    </row>
    <row r="4" spans="1:7" x14ac:dyDescent="0.25">
      <c r="A4" s="53">
        <v>349</v>
      </c>
      <c r="B4" s="52" t="s">
        <v>45</v>
      </c>
      <c r="C4" s="15">
        <v>3.3333333333333299</v>
      </c>
      <c r="D4" s="49">
        <v>5.3333333333333304</v>
      </c>
      <c r="E4" s="20">
        <v>0.47368421052631599</v>
      </c>
      <c r="F4" s="20">
        <v>0.58366587635533795</v>
      </c>
      <c r="G4" s="13">
        <v>1743</v>
      </c>
    </row>
    <row r="5" spans="1:7" x14ac:dyDescent="0.25">
      <c r="A5" s="4">
        <v>350</v>
      </c>
      <c r="B5" s="3" t="s">
        <v>46</v>
      </c>
      <c r="C5" s="15">
        <v>7.3333333333333304</v>
      </c>
      <c r="D5" s="49">
        <v>8</v>
      </c>
      <c r="E5" s="20">
        <v>0.73333333333333295</v>
      </c>
      <c r="F5" s="20">
        <v>0.73448794371869097</v>
      </c>
      <c r="G5" s="13">
        <v>2310</v>
      </c>
    </row>
    <row r="6" spans="1:7" x14ac:dyDescent="0.25">
      <c r="A6" s="48">
        <v>354</v>
      </c>
      <c r="B6" s="3" t="s">
        <v>47</v>
      </c>
      <c r="C6" s="15">
        <v>7.3333333333333304</v>
      </c>
      <c r="D6" s="49">
        <v>8.5</v>
      </c>
      <c r="E6" s="20">
        <v>0.1</v>
      </c>
      <c r="F6" s="20">
        <v>0.283965486853612</v>
      </c>
      <c r="G6" s="13">
        <v>803</v>
      </c>
    </row>
    <row r="7" spans="1:7" x14ac:dyDescent="0.25">
      <c r="A7" s="4">
        <v>355</v>
      </c>
      <c r="B7" s="3" t="s">
        <v>48</v>
      </c>
      <c r="C7" s="15">
        <v>1.3333333333333299</v>
      </c>
      <c r="D7" s="49">
        <v>3.6666666666666701</v>
      </c>
      <c r="E7" s="20">
        <v>0.93333333333333302</v>
      </c>
      <c r="F7" s="20">
        <v>0.82964601769911495</v>
      </c>
      <c r="G7" s="13">
        <v>508</v>
      </c>
    </row>
    <row r="8" spans="1:7" x14ac:dyDescent="0.25">
      <c r="A8" s="48">
        <v>357</v>
      </c>
      <c r="B8" s="3" t="s">
        <v>49</v>
      </c>
      <c r="C8" s="15">
        <v>8</v>
      </c>
      <c r="D8" s="49">
        <v>9</v>
      </c>
      <c r="E8" s="20">
        <v>0.61904761904761896</v>
      </c>
      <c r="F8" s="20">
        <v>0.83097863456055898</v>
      </c>
      <c r="G8" s="13">
        <v>1958</v>
      </c>
    </row>
    <row r="9" spans="1:7" x14ac:dyDescent="0.25">
      <c r="A9" s="4">
        <v>359</v>
      </c>
      <c r="B9" s="3" t="s">
        <v>50</v>
      </c>
      <c r="C9" s="15">
        <v>2</v>
      </c>
      <c r="D9" s="49">
        <v>4.8333333333333304</v>
      </c>
      <c r="E9" s="20">
        <v>0.57142857142857095</v>
      </c>
      <c r="F9" s="20">
        <v>0.70537943234301803</v>
      </c>
      <c r="G9" s="13">
        <v>2207</v>
      </c>
    </row>
    <row r="10" spans="1:7" x14ac:dyDescent="0.25">
      <c r="A10" s="48">
        <v>360</v>
      </c>
      <c r="B10" s="3" t="s">
        <v>51</v>
      </c>
      <c r="C10" s="15">
        <v>1.3333333333333299</v>
      </c>
      <c r="D10" s="49">
        <v>3.5</v>
      </c>
      <c r="E10" s="20">
        <v>0.11111111111111099</v>
      </c>
      <c r="F10" s="20">
        <v>0.393356643356643</v>
      </c>
      <c r="G10" s="13">
        <v>642</v>
      </c>
    </row>
    <row r="11" spans="1:7" x14ac:dyDescent="0.25">
      <c r="A11" s="4">
        <v>361</v>
      </c>
      <c r="B11" s="3" t="s">
        <v>52</v>
      </c>
      <c r="C11" s="15">
        <v>9.3333333333333304</v>
      </c>
      <c r="D11" s="49">
        <v>9.6666666666666696</v>
      </c>
      <c r="E11" s="20">
        <v>0.57894736842105299</v>
      </c>
      <c r="F11" s="20">
        <v>0.73658368056282597</v>
      </c>
      <c r="G11" s="13">
        <v>709</v>
      </c>
    </row>
    <row r="12" spans="1:7" x14ac:dyDescent="0.25">
      <c r="A12" s="48">
        <v>363</v>
      </c>
      <c r="B12" s="3" t="s">
        <v>53</v>
      </c>
      <c r="C12" s="15">
        <v>7.3333333333333304</v>
      </c>
      <c r="D12" s="49">
        <v>8.5</v>
      </c>
      <c r="E12" s="20">
        <v>0.16666666666666699</v>
      </c>
      <c r="F12" s="20">
        <v>0.43456199922556799</v>
      </c>
      <c r="G12" s="13">
        <v>960</v>
      </c>
    </row>
    <row r="13" spans="1:7" x14ac:dyDescent="0.25">
      <c r="A13" s="4">
        <v>372</v>
      </c>
      <c r="B13" s="3" t="s">
        <v>54</v>
      </c>
      <c r="C13" s="15">
        <v>6</v>
      </c>
      <c r="D13" s="49">
        <v>6.5</v>
      </c>
      <c r="E13" s="20">
        <v>0.26315789473684198</v>
      </c>
      <c r="F13" s="20">
        <v>0.50508297956152604</v>
      </c>
      <c r="G13" s="47">
        <v>708</v>
      </c>
    </row>
    <row r="14" spans="1:7" x14ac:dyDescent="0.25">
      <c r="A14" s="48">
        <v>374</v>
      </c>
      <c r="B14" s="3" t="s">
        <v>55</v>
      </c>
      <c r="C14" s="15">
        <v>8</v>
      </c>
      <c r="D14" s="49">
        <v>8.8333333333333304</v>
      </c>
      <c r="E14" s="20">
        <v>0.63157894736842102</v>
      </c>
      <c r="F14" s="20">
        <v>0.80020659973680697</v>
      </c>
      <c r="G14" s="47">
        <v>2257</v>
      </c>
    </row>
    <row r="15" spans="1:7" x14ac:dyDescent="0.25">
      <c r="C15">
        <f>COUNTIF(C3:C14,"&gt;=5")</f>
        <v>8</v>
      </c>
      <c r="D15">
        <f t="shared" ref="D15" si="0">COUNTIF(D3:D14,"&gt;=5")</f>
        <v>9</v>
      </c>
      <c r="E15">
        <f>COUNTIF(E3:E14,"&gt;=0,5")</f>
        <v>6</v>
      </c>
      <c r="F15">
        <f>COUNTIF(F3:F14,"&gt;=0,5")</f>
        <v>9</v>
      </c>
    </row>
    <row r="16" spans="1:7" x14ac:dyDescent="0.25">
      <c r="C16" s="7">
        <f>C15/COUNTA(C3:C14)</f>
        <v>0.66666666666666663</v>
      </c>
      <c r="D16" s="7">
        <f t="shared" ref="D16:F16" si="1">D15/COUNTA(D3:D14)</f>
        <v>0.75</v>
      </c>
      <c r="E16" s="7">
        <f t="shared" si="1"/>
        <v>0.5</v>
      </c>
      <c r="F16" s="7">
        <f t="shared" si="1"/>
        <v>0.75</v>
      </c>
    </row>
    <row r="19" spans="2:7" x14ac:dyDescent="0.25"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</row>
    <row r="20" spans="2:7" x14ac:dyDescent="0.25">
      <c r="B20" s="3" t="s">
        <v>44</v>
      </c>
      <c r="C20" s="7">
        <f>C3*0.1</f>
        <v>0.86666666666666703</v>
      </c>
      <c r="D20" s="7">
        <f t="shared" ref="D20" si="2">D3*0.1</f>
        <v>0.9</v>
      </c>
      <c r="E20" s="7">
        <f>E3</f>
        <v>0.26190476190476197</v>
      </c>
      <c r="F20" s="7">
        <f>F3</f>
        <v>0.59886918475911399</v>
      </c>
      <c r="G20" s="46">
        <f>G3</f>
        <v>2021</v>
      </c>
    </row>
    <row r="21" spans="2:7" x14ac:dyDescent="0.25">
      <c r="B21" s="52" t="s">
        <v>45</v>
      </c>
      <c r="C21" s="7">
        <f t="shared" ref="C21:D21" si="3">C4*0.1</f>
        <v>0.33333333333333304</v>
      </c>
      <c r="D21" s="7">
        <f t="shared" si="3"/>
        <v>0.5333333333333331</v>
      </c>
      <c r="E21" s="7">
        <f t="shared" ref="E21:F21" si="4">E4</f>
        <v>0.47368421052631599</v>
      </c>
      <c r="F21" s="7">
        <f t="shared" si="4"/>
        <v>0.58366587635533795</v>
      </c>
      <c r="G21" s="46">
        <f t="shared" ref="G21:G31" si="5">G4</f>
        <v>1743</v>
      </c>
    </row>
    <row r="22" spans="2:7" x14ac:dyDescent="0.25">
      <c r="B22" s="3" t="s">
        <v>46</v>
      </c>
      <c r="C22" s="7">
        <f t="shared" ref="C22:D22" si="6">C5*0.1</f>
        <v>0.73333333333333306</v>
      </c>
      <c r="D22" s="7">
        <f t="shared" si="6"/>
        <v>0.8</v>
      </c>
      <c r="E22" s="7">
        <f t="shared" ref="E22:F22" si="7">E5</f>
        <v>0.73333333333333295</v>
      </c>
      <c r="F22" s="7">
        <f t="shared" si="7"/>
        <v>0.73448794371869097</v>
      </c>
      <c r="G22" s="46">
        <f t="shared" si="5"/>
        <v>2310</v>
      </c>
    </row>
    <row r="23" spans="2:7" x14ac:dyDescent="0.25">
      <c r="B23" s="3" t="s">
        <v>47</v>
      </c>
      <c r="C23" s="7">
        <f t="shared" ref="C23:D23" si="8">C6*0.1</f>
        <v>0.73333333333333306</v>
      </c>
      <c r="D23" s="7">
        <f t="shared" si="8"/>
        <v>0.85000000000000009</v>
      </c>
      <c r="E23" s="7">
        <f t="shared" ref="E23:F23" si="9">E6</f>
        <v>0.1</v>
      </c>
      <c r="F23" s="7">
        <f t="shared" si="9"/>
        <v>0.283965486853612</v>
      </c>
      <c r="G23" s="46">
        <f t="shared" si="5"/>
        <v>803</v>
      </c>
    </row>
    <row r="24" spans="2:7" x14ac:dyDescent="0.25">
      <c r="B24" s="3" t="s">
        <v>48</v>
      </c>
      <c r="C24" s="7">
        <f t="shared" ref="C24:D24" si="10">C7*0.1</f>
        <v>0.133333333333333</v>
      </c>
      <c r="D24" s="7">
        <f t="shared" si="10"/>
        <v>0.36666666666666703</v>
      </c>
      <c r="E24" s="7">
        <f t="shared" ref="E24:F24" si="11">E7</f>
        <v>0.93333333333333302</v>
      </c>
      <c r="F24" s="7">
        <f t="shared" si="11"/>
        <v>0.82964601769911495</v>
      </c>
      <c r="G24" s="46">
        <f t="shared" si="5"/>
        <v>508</v>
      </c>
    </row>
    <row r="25" spans="2:7" x14ac:dyDescent="0.25">
      <c r="B25" s="3" t="s">
        <v>49</v>
      </c>
      <c r="C25" s="7">
        <f t="shared" ref="C25:D25" si="12">C8*0.1</f>
        <v>0.8</v>
      </c>
      <c r="D25" s="7">
        <f t="shared" si="12"/>
        <v>0.9</v>
      </c>
      <c r="E25" s="7">
        <f t="shared" ref="E25:F25" si="13">E8</f>
        <v>0.61904761904761896</v>
      </c>
      <c r="F25" s="7">
        <f t="shared" si="13"/>
        <v>0.83097863456055898</v>
      </c>
      <c r="G25" s="46">
        <f t="shared" si="5"/>
        <v>1958</v>
      </c>
    </row>
    <row r="26" spans="2:7" x14ac:dyDescent="0.25">
      <c r="B26" s="3" t="s">
        <v>50</v>
      </c>
      <c r="C26" s="7">
        <f t="shared" ref="C26:D26" si="14">C9*0.1</f>
        <v>0.2</v>
      </c>
      <c r="D26" s="7">
        <f t="shared" si="14"/>
        <v>0.48333333333333306</v>
      </c>
      <c r="E26" s="7">
        <f t="shared" ref="E26:F26" si="15">E9</f>
        <v>0.57142857142857095</v>
      </c>
      <c r="F26" s="7">
        <f t="shared" si="15"/>
        <v>0.70537943234301803</v>
      </c>
      <c r="G26" s="46">
        <f t="shared" si="5"/>
        <v>2207</v>
      </c>
    </row>
    <row r="27" spans="2:7" x14ac:dyDescent="0.25">
      <c r="B27" s="3" t="s">
        <v>51</v>
      </c>
      <c r="C27" s="7">
        <f t="shared" ref="C27:D27" si="16">C10*0.1</f>
        <v>0.133333333333333</v>
      </c>
      <c r="D27" s="7">
        <f t="shared" si="16"/>
        <v>0.35000000000000003</v>
      </c>
      <c r="E27" s="7">
        <f t="shared" ref="E27:F27" si="17">E10</f>
        <v>0.11111111111111099</v>
      </c>
      <c r="F27" s="7">
        <f t="shared" si="17"/>
        <v>0.393356643356643</v>
      </c>
      <c r="G27" s="46">
        <f t="shared" si="5"/>
        <v>642</v>
      </c>
    </row>
    <row r="28" spans="2:7" x14ac:dyDescent="0.25">
      <c r="B28" s="3" t="s">
        <v>52</v>
      </c>
      <c r="C28" s="7">
        <f t="shared" ref="C28:D28" si="18">C11*0.1</f>
        <v>0.93333333333333313</v>
      </c>
      <c r="D28" s="7">
        <f t="shared" si="18"/>
        <v>0.96666666666666701</v>
      </c>
      <c r="E28" s="7">
        <f t="shared" ref="E28:F28" si="19">E11</f>
        <v>0.57894736842105299</v>
      </c>
      <c r="F28" s="7">
        <f t="shared" si="19"/>
        <v>0.73658368056282597</v>
      </c>
      <c r="G28" s="46">
        <f t="shared" si="5"/>
        <v>709</v>
      </c>
    </row>
    <row r="29" spans="2:7" x14ac:dyDescent="0.25">
      <c r="B29" s="3" t="s">
        <v>53</v>
      </c>
      <c r="C29" s="7">
        <f t="shared" ref="C29:D29" si="20">C12*0.1</f>
        <v>0.73333333333333306</v>
      </c>
      <c r="D29" s="7">
        <f t="shared" si="20"/>
        <v>0.85000000000000009</v>
      </c>
      <c r="E29" s="7">
        <f t="shared" ref="E29:F29" si="21">E12</f>
        <v>0.16666666666666699</v>
      </c>
      <c r="F29" s="7">
        <f t="shared" si="21"/>
        <v>0.43456199922556799</v>
      </c>
      <c r="G29" s="46">
        <f t="shared" si="5"/>
        <v>960</v>
      </c>
    </row>
    <row r="30" spans="2:7" x14ac:dyDescent="0.25">
      <c r="B30" s="3" t="s">
        <v>54</v>
      </c>
      <c r="C30" s="7">
        <f t="shared" ref="C30:D30" si="22">C13*0.1</f>
        <v>0.60000000000000009</v>
      </c>
      <c r="D30" s="7">
        <f t="shared" si="22"/>
        <v>0.65</v>
      </c>
      <c r="E30" s="7">
        <f t="shared" ref="E30:F30" si="23">E13</f>
        <v>0.26315789473684198</v>
      </c>
      <c r="F30" s="7">
        <f t="shared" si="23"/>
        <v>0.50508297956152604</v>
      </c>
      <c r="G30" s="46">
        <f t="shared" si="5"/>
        <v>708</v>
      </c>
    </row>
    <row r="31" spans="2:7" x14ac:dyDescent="0.25">
      <c r="B31" s="3" t="s">
        <v>55</v>
      </c>
      <c r="C31" s="7">
        <f t="shared" ref="C31:D31" si="24">C14*0.1</f>
        <v>0.8</v>
      </c>
      <c r="D31" s="7">
        <f t="shared" si="24"/>
        <v>0.88333333333333308</v>
      </c>
      <c r="E31" s="7">
        <f t="shared" ref="E31:F31" si="25">E14</f>
        <v>0.63157894736842102</v>
      </c>
      <c r="F31" s="7">
        <f t="shared" si="25"/>
        <v>0.80020659973680697</v>
      </c>
      <c r="G31" s="46">
        <f t="shared" si="5"/>
        <v>2257</v>
      </c>
    </row>
    <row r="32" spans="2:7" x14ac:dyDescent="0.25">
      <c r="B32" s="13" t="s">
        <v>42</v>
      </c>
      <c r="C32" s="7">
        <f>AVERAGE(C20:C31)</f>
        <v>0.58333333333333326</v>
      </c>
      <c r="D32" s="7">
        <f>AVERAGE(D20:D31)</f>
        <v>0.71111111111111114</v>
      </c>
      <c r="E32" s="7">
        <f>AVERAGE(E20:E31)</f>
        <v>0.4536828181565023</v>
      </c>
      <c r="F32" s="7">
        <f>AVERAGE(F20:F31)</f>
        <v>0.6197320398944014</v>
      </c>
      <c r="G32" s="12">
        <f>AVERAGE(G20:G31)</f>
        <v>1402.1666666666667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855C-3025-43B7-9AEC-B33E6D0472DE}">
  <dimension ref="A2:G26"/>
  <sheetViews>
    <sheetView workbookViewId="0">
      <selection activeCell="J15" sqref="J15"/>
    </sheetView>
  </sheetViews>
  <sheetFormatPr defaultRowHeight="15" x14ac:dyDescent="0.25"/>
  <cols>
    <col min="1" max="1" width="4" bestFit="1" customWidth="1"/>
    <col min="2" max="2" width="15.28515625" bestFit="1" customWidth="1"/>
    <col min="3" max="4" width="7.7109375" bestFit="1" customWidth="1"/>
    <col min="5" max="5" width="5.5703125" bestFit="1" customWidth="1"/>
    <col min="6" max="6" width="7.7109375" bestFit="1" customWidth="1"/>
    <col min="7" max="7" width="8.5703125" bestFit="1" customWidth="1"/>
  </cols>
  <sheetData>
    <row r="2" spans="1:7" x14ac:dyDescent="0.25"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</row>
    <row r="3" spans="1:7" x14ac:dyDescent="0.25">
      <c r="A3" s="4">
        <v>345</v>
      </c>
      <c r="B3" s="54" t="s">
        <v>44</v>
      </c>
      <c r="C3" s="15">
        <v>10</v>
      </c>
      <c r="D3" s="49">
        <v>10</v>
      </c>
      <c r="E3" s="20">
        <v>0.47826086956521702</v>
      </c>
      <c r="F3" s="20">
        <v>0.84832481146280103</v>
      </c>
      <c r="G3" s="13">
        <v>2477</v>
      </c>
    </row>
    <row r="4" spans="1:7" x14ac:dyDescent="0.25">
      <c r="A4" s="4">
        <v>350</v>
      </c>
      <c r="B4" s="54" t="s">
        <v>46</v>
      </c>
      <c r="C4" s="15">
        <v>7.3333333333333304</v>
      </c>
      <c r="D4" s="49">
        <v>7.8333333333333304</v>
      </c>
      <c r="E4" s="20">
        <v>0.7</v>
      </c>
      <c r="F4" s="20">
        <v>0.54314082851204104</v>
      </c>
      <c r="G4" s="13">
        <v>2174</v>
      </c>
    </row>
    <row r="5" spans="1:7" x14ac:dyDescent="0.25">
      <c r="A5" s="48">
        <v>354</v>
      </c>
      <c r="B5" s="54" t="s">
        <v>47</v>
      </c>
      <c r="C5" s="15">
        <v>7.3333333333333304</v>
      </c>
      <c r="D5" s="49">
        <v>8.3333333333333304</v>
      </c>
      <c r="E5" s="20">
        <v>0.77777777777777801</v>
      </c>
      <c r="F5" s="20">
        <v>0.65971996084550599</v>
      </c>
      <c r="G5" s="13">
        <v>1602</v>
      </c>
    </row>
    <row r="6" spans="1:7" x14ac:dyDescent="0.25">
      <c r="A6" s="4">
        <v>355</v>
      </c>
      <c r="B6" s="54" t="s">
        <v>48</v>
      </c>
      <c r="C6" s="15">
        <v>8</v>
      </c>
      <c r="D6" s="49">
        <v>8.8333333333333304</v>
      </c>
      <c r="E6" s="20">
        <v>0.42105263157894701</v>
      </c>
      <c r="F6" s="20">
        <v>0.78990413620945799</v>
      </c>
      <c r="G6" s="13">
        <v>1940</v>
      </c>
    </row>
    <row r="7" spans="1:7" x14ac:dyDescent="0.25">
      <c r="A7" s="48">
        <v>360</v>
      </c>
      <c r="B7" s="54" t="s">
        <v>51</v>
      </c>
      <c r="C7" s="15">
        <v>5.3333333333333304</v>
      </c>
      <c r="D7" s="49">
        <v>6.8333333333333304</v>
      </c>
      <c r="E7" s="20">
        <v>0.65</v>
      </c>
      <c r="F7" s="20">
        <v>0.66038769275266795</v>
      </c>
      <c r="G7" s="13">
        <v>529</v>
      </c>
    </row>
    <row r="8" spans="1:7" x14ac:dyDescent="0.25">
      <c r="A8" s="4">
        <v>361</v>
      </c>
      <c r="B8" s="54" t="s">
        <v>52</v>
      </c>
      <c r="C8" s="15">
        <v>8.6666666666666696</v>
      </c>
      <c r="D8" s="49">
        <v>9.1666666666666696</v>
      </c>
      <c r="E8" s="20">
        <v>0.1</v>
      </c>
      <c r="F8" s="20">
        <v>0.62038876939554299</v>
      </c>
      <c r="G8" s="13">
        <v>1300</v>
      </c>
    </row>
    <row r="9" spans="1:7" x14ac:dyDescent="0.25">
      <c r="A9" s="48">
        <v>363</v>
      </c>
      <c r="B9" s="54" t="s">
        <v>53</v>
      </c>
      <c r="C9" s="15">
        <v>9.3333333333333304</v>
      </c>
      <c r="D9" s="49">
        <v>9.6666666666666696</v>
      </c>
      <c r="E9" s="20">
        <v>0.55555555555555602</v>
      </c>
      <c r="F9" s="20">
        <v>0.88618537312069201</v>
      </c>
      <c r="G9" s="13">
        <v>2850</v>
      </c>
    </row>
    <row r="10" spans="1:7" x14ac:dyDescent="0.25">
      <c r="A10" s="4">
        <v>372</v>
      </c>
      <c r="B10" s="54" t="s">
        <v>54</v>
      </c>
      <c r="C10" s="15">
        <v>9.3333333333333304</v>
      </c>
      <c r="D10" s="49">
        <v>9.6666666666666696</v>
      </c>
      <c r="E10" s="20">
        <v>0.8</v>
      </c>
      <c r="F10" s="20">
        <v>0.77620025254861702</v>
      </c>
      <c r="G10" s="13">
        <v>979</v>
      </c>
    </row>
    <row r="11" spans="1:7" x14ac:dyDescent="0.25">
      <c r="A11" s="48">
        <v>374</v>
      </c>
      <c r="B11" s="54" t="s">
        <v>55</v>
      </c>
      <c r="C11" s="15">
        <v>6.6666666666666696</v>
      </c>
      <c r="D11" s="49">
        <v>8</v>
      </c>
      <c r="E11" s="20">
        <v>0.57894736842105299</v>
      </c>
      <c r="F11" s="20">
        <v>0.68458293046810903</v>
      </c>
      <c r="G11" s="13">
        <v>673</v>
      </c>
    </row>
    <row r="12" spans="1:7" x14ac:dyDescent="0.25">
      <c r="C12">
        <f>COUNTIF(C3:C11,"&gt;=5")</f>
        <v>9</v>
      </c>
      <c r="D12">
        <f t="shared" ref="D12" si="0">COUNTIF(D3:D11,"&gt;=5")</f>
        <v>9</v>
      </c>
      <c r="E12">
        <f>COUNTIF(E3:E11,"&gt;=0,5")</f>
        <v>6</v>
      </c>
      <c r="F12">
        <f>COUNTIF(F3:F11,"&gt;=0,5")</f>
        <v>9</v>
      </c>
    </row>
    <row r="16" spans="1:7" x14ac:dyDescent="0.25">
      <c r="B16" s="3" t="s">
        <v>1</v>
      </c>
      <c r="C16" s="3" t="s">
        <v>2</v>
      </c>
      <c r="D16" s="3" t="s">
        <v>3</v>
      </c>
      <c r="E16" s="3" t="s">
        <v>4</v>
      </c>
      <c r="F16" s="3" t="s">
        <v>5</v>
      </c>
      <c r="G16" s="3" t="s">
        <v>6</v>
      </c>
    </row>
    <row r="17" spans="2:7" x14ac:dyDescent="0.25">
      <c r="B17" s="54" t="s">
        <v>44</v>
      </c>
      <c r="C17" s="7">
        <f t="shared" ref="C17:D25" si="1">C3*0.1</f>
        <v>1</v>
      </c>
      <c r="D17" s="7">
        <f t="shared" si="1"/>
        <v>1</v>
      </c>
      <c r="E17" s="7">
        <f>E3</f>
        <v>0.47826086956521702</v>
      </c>
      <c r="F17" s="7">
        <f>F3</f>
        <v>0.84832481146280103</v>
      </c>
      <c r="G17" s="46">
        <f>G3</f>
        <v>2477</v>
      </c>
    </row>
    <row r="18" spans="2:7" x14ac:dyDescent="0.25">
      <c r="B18" s="54" t="s">
        <v>46</v>
      </c>
      <c r="C18" s="7">
        <f t="shared" si="1"/>
        <v>0.73333333333333306</v>
      </c>
      <c r="D18" s="7">
        <f t="shared" si="1"/>
        <v>0.7833333333333331</v>
      </c>
      <c r="E18" s="7">
        <f t="shared" ref="E18:F18" si="2">E4</f>
        <v>0.7</v>
      </c>
      <c r="F18" s="7">
        <f t="shared" si="2"/>
        <v>0.54314082851204104</v>
      </c>
      <c r="G18" s="46">
        <f t="shared" ref="G18:G25" si="3">G4</f>
        <v>2174</v>
      </c>
    </row>
    <row r="19" spans="2:7" x14ac:dyDescent="0.25">
      <c r="B19" s="54" t="s">
        <v>47</v>
      </c>
      <c r="C19" s="7">
        <f t="shared" si="1"/>
        <v>0.73333333333333306</v>
      </c>
      <c r="D19" s="7">
        <f t="shared" si="1"/>
        <v>0.83333333333333304</v>
      </c>
      <c r="E19" s="7">
        <f t="shared" ref="E19:F19" si="4">E5</f>
        <v>0.77777777777777801</v>
      </c>
      <c r="F19" s="7">
        <f t="shared" si="4"/>
        <v>0.65971996084550599</v>
      </c>
      <c r="G19" s="46">
        <f t="shared" si="3"/>
        <v>1602</v>
      </c>
    </row>
    <row r="20" spans="2:7" x14ac:dyDescent="0.25">
      <c r="B20" s="54" t="s">
        <v>48</v>
      </c>
      <c r="C20" s="7">
        <f t="shared" si="1"/>
        <v>0.8</v>
      </c>
      <c r="D20" s="7">
        <f t="shared" si="1"/>
        <v>0.88333333333333308</v>
      </c>
      <c r="E20" s="7">
        <f t="shared" ref="E20:F20" si="5">E6</f>
        <v>0.42105263157894701</v>
      </c>
      <c r="F20" s="7">
        <f t="shared" si="5"/>
        <v>0.78990413620945799</v>
      </c>
      <c r="G20" s="46">
        <f t="shared" si="3"/>
        <v>1940</v>
      </c>
    </row>
    <row r="21" spans="2:7" x14ac:dyDescent="0.25">
      <c r="B21" s="54" t="s">
        <v>51</v>
      </c>
      <c r="C21" s="7">
        <f t="shared" si="1"/>
        <v>0.5333333333333331</v>
      </c>
      <c r="D21" s="7">
        <f t="shared" si="1"/>
        <v>0.68333333333333313</v>
      </c>
      <c r="E21" s="7">
        <f t="shared" ref="E21:F21" si="6">E7</f>
        <v>0.65</v>
      </c>
      <c r="F21" s="7">
        <f t="shared" si="6"/>
        <v>0.66038769275266795</v>
      </c>
      <c r="G21" s="46">
        <f t="shared" si="3"/>
        <v>529</v>
      </c>
    </row>
    <row r="22" spans="2:7" x14ac:dyDescent="0.25">
      <c r="B22" s="54" t="s">
        <v>52</v>
      </c>
      <c r="C22" s="7">
        <f t="shared" si="1"/>
        <v>0.86666666666666703</v>
      </c>
      <c r="D22" s="7">
        <f t="shared" si="1"/>
        <v>0.91666666666666696</v>
      </c>
      <c r="E22" s="7">
        <f t="shared" ref="E22:F22" si="7">E8</f>
        <v>0.1</v>
      </c>
      <c r="F22" s="7">
        <f t="shared" si="7"/>
        <v>0.62038876939554299</v>
      </c>
      <c r="G22" s="46">
        <f t="shared" si="3"/>
        <v>1300</v>
      </c>
    </row>
    <row r="23" spans="2:7" x14ac:dyDescent="0.25">
      <c r="B23" s="54" t="s">
        <v>53</v>
      </c>
      <c r="C23" s="7">
        <f t="shared" si="1"/>
        <v>0.93333333333333313</v>
      </c>
      <c r="D23" s="7">
        <f t="shared" si="1"/>
        <v>0.96666666666666701</v>
      </c>
      <c r="E23" s="7">
        <f t="shared" ref="E23:F23" si="8">E9</f>
        <v>0.55555555555555602</v>
      </c>
      <c r="F23" s="7">
        <f t="shared" si="8"/>
        <v>0.88618537312069201</v>
      </c>
      <c r="G23" s="46">
        <f t="shared" si="3"/>
        <v>2850</v>
      </c>
    </row>
    <row r="24" spans="2:7" x14ac:dyDescent="0.25">
      <c r="B24" s="54" t="s">
        <v>54</v>
      </c>
      <c r="C24" s="7">
        <f t="shared" si="1"/>
        <v>0.93333333333333313</v>
      </c>
      <c r="D24" s="7">
        <f t="shared" si="1"/>
        <v>0.96666666666666701</v>
      </c>
      <c r="E24" s="7">
        <f t="shared" ref="E24:F24" si="9">E10</f>
        <v>0.8</v>
      </c>
      <c r="F24" s="7">
        <f t="shared" si="9"/>
        <v>0.77620025254861702</v>
      </c>
      <c r="G24" s="46">
        <f t="shared" si="3"/>
        <v>979</v>
      </c>
    </row>
    <row r="25" spans="2:7" x14ac:dyDescent="0.25">
      <c r="B25" s="54" t="s">
        <v>55</v>
      </c>
      <c r="C25" s="7">
        <f t="shared" si="1"/>
        <v>0.66666666666666696</v>
      </c>
      <c r="D25" s="7">
        <f t="shared" si="1"/>
        <v>0.8</v>
      </c>
      <c r="E25" s="7">
        <f t="shared" ref="E25:F25" si="10">E11</f>
        <v>0.57894736842105299</v>
      </c>
      <c r="F25" s="7">
        <f t="shared" si="10"/>
        <v>0.68458293046810903</v>
      </c>
      <c r="G25" s="46">
        <f t="shared" si="3"/>
        <v>673</v>
      </c>
    </row>
    <row r="26" spans="2:7" x14ac:dyDescent="0.25">
      <c r="B26" s="13" t="s">
        <v>42</v>
      </c>
      <c r="C26" s="7">
        <f>AVERAGE(C17:C25)</f>
        <v>0.8</v>
      </c>
      <c r="D26" s="7">
        <f>AVERAGE(D17:D25)</f>
        <v>0.87037037037037024</v>
      </c>
      <c r="E26" s="7">
        <f>AVERAGE(E17:E25)</f>
        <v>0.5623993558776168</v>
      </c>
      <c r="F26" s="7">
        <f>AVERAGE(F17:F25)</f>
        <v>0.71875941725727044</v>
      </c>
      <c r="G26" s="12">
        <f>AVERAGE(G17:G25)</f>
        <v>1613.7777777777778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FDBC-7AE4-460D-815E-3C34F08F9250}">
  <dimension ref="A1:T36"/>
  <sheetViews>
    <sheetView workbookViewId="0">
      <selection activeCell="S16" sqref="S16"/>
    </sheetView>
  </sheetViews>
  <sheetFormatPr defaultRowHeight="15" x14ac:dyDescent="0.25"/>
  <cols>
    <col min="1" max="1" width="15.5703125" bestFit="1" customWidth="1"/>
    <col min="8" max="8" width="15.28515625" bestFit="1" customWidth="1"/>
    <col min="9" max="9" width="8.85546875" bestFit="1" customWidth="1"/>
    <col min="15" max="15" width="15.28515625" bestFit="1" customWidth="1"/>
  </cols>
  <sheetData>
    <row r="1" spans="1:20" x14ac:dyDescent="0.25">
      <c r="A1" s="70" t="s">
        <v>56</v>
      </c>
      <c r="B1" s="70"/>
      <c r="C1" s="70"/>
      <c r="D1" s="70"/>
      <c r="E1" s="70"/>
      <c r="F1" s="70"/>
      <c r="H1" s="70" t="s">
        <v>57</v>
      </c>
      <c r="I1" s="70"/>
      <c r="J1" s="70"/>
      <c r="K1" s="70"/>
      <c r="L1" s="70"/>
      <c r="M1" s="70"/>
      <c r="O1" s="70" t="s">
        <v>58</v>
      </c>
      <c r="P1" s="70"/>
      <c r="Q1" s="70"/>
      <c r="R1" s="70"/>
      <c r="S1" s="70"/>
      <c r="T1" s="70"/>
    </row>
    <row r="2" spans="1:20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O2" s="3" t="s">
        <v>1</v>
      </c>
      <c r="P2" s="3" t="s">
        <v>2</v>
      </c>
      <c r="Q2" s="3" t="s">
        <v>3</v>
      </c>
      <c r="R2" s="3" t="s">
        <v>4</v>
      </c>
      <c r="S2" s="3" t="s">
        <v>5</v>
      </c>
      <c r="T2" s="3" t="s">
        <v>6</v>
      </c>
    </row>
    <row r="3" spans="1:20" x14ac:dyDescent="0.25">
      <c r="A3" s="3" t="s">
        <v>43</v>
      </c>
      <c r="B3" s="7">
        <v>0.2</v>
      </c>
      <c r="C3" s="7">
        <v>0.38333333333333303</v>
      </c>
      <c r="D3" s="7">
        <v>0.13043478260869601</v>
      </c>
      <c r="E3" s="7">
        <v>0.38723417564257701</v>
      </c>
      <c r="F3" s="47">
        <v>1153</v>
      </c>
      <c r="H3" s="3" t="s">
        <v>43</v>
      </c>
      <c r="I3" s="57"/>
      <c r="J3" s="57"/>
      <c r="K3" s="57"/>
      <c r="L3" s="57"/>
      <c r="M3" s="57"/>
      <c r="O3" s="3" t="s">
        <v>43</v>
      </c>
      <c r="P3" s="57"/>
      <c r="Q3" s="57"/>
      <c r="R3" s="57"/>
      <c r="S3" s="57"/>
      <c r="T3" s="57"/>
    </row>
    <row r="4" spans="1:20" x14ac:dyDescent="0.25">
      <c r="A4" s="3" t="s">
        <v>44</v>
      </c>
      <c r="B4" s="7">
        <v>0.33333333333333304</v>
      </c>
      <c r="C4" s="7">
        <v>0.55000000000000004</v>
      </c>
      <c r="D4" s="7">
        <v>0.94339622641509402</v>
      </c>
      <c r="E4" s="7">
        <v>0.352378828117411</v>
      </c>
      <c r="F4" s="47">
        <v>963</v>
      </c>
      <c r="H4" s="3" t="s">
        <v>44</v>
      </c>
      <c r="I4" s="7">
        <v>0.86666666666666703</v>
      </c>
      <c r="J4" s="7">
        <v>0.9</v>
      </c>
      <c r="K4" s="7">
        <v>0.26190476190476197</v>
      </c>
      <c r="L4" s="7">
        <v>0.59886918475911399</v>
      </c>
      <c r="M4" s="46">
        <v>2021</v>
      </c>
      <c r="O4" s="3" t="s">
        <v>44</v>
      </c>
      <c r="P4" s="7">
        <v>1</v>
      </c>
      <c r="Q4" s="7">
        <v>1</v>
      </c>
      <c r="R4" s="7">
        <v>0.47826086956521702</v>
      </c>
      <c r="S4" s="7">
        <v>0.84832481146280103</v>
      </c>
      <c r="T4" s="46">
        <v>2477</v>
      </c>
    </row>
    <row r="5" spans="1:20" x14ac:dyDescent="0.25">
      <c r="A5" s="52" t="s">
        <v>45</v>
      </c>
      <c r="B5" s="7">
        <v>0.266666666666667</v>
      </c>
      <c r="C5" s="7">
        <v>0.5</v>
      </c>
      <c r="D5" s="7">
        <v>0.19047619047618999</v>
      </c>
      <c r="E5" s="7">
        <v>0.44955218248601297</v>
      </c>
      <c r="F5" s="47">
        <v>727</v>
      </c>
      <c r="H5" s="52" t="s">
        <v>45</v>
      </c>
      <c r="I5" s="7">
        <v>0.33333333333333304</v>
      </c>
      <c r="J5" s="7">
        <v>0.5333333333333331</v>
      </c>
      <c r="K5" s="7">
        <v>0.47368421052631599</v>
      </c>
      <c r="L5" s="7">
        <v>0.58366587635533795</v>
      </c>
      <c r="M5" s="46">
        <v>1743</v>
      </c>
      <c r="O5" s="3" t="s">
        <v>45</v>
      </c>
      <c r="P5" s="57"/>
      <c r="Q5" s="57"/>
      <c r="R5" s="57"/>
      <c r="S5" s="57"/>
      <c r="T5" s="57"/>
    </row>
    <row r="6" spans="1:20" x14ac:dyDescent="0.25">
      <c r="A6" s="3" t="s">
        <v>46</v>
      </c>
      <c r="B6" s="7">
        <v>0.266666666666667</v>
      </c>
      <c r="C6" s="7">
        <v>0.4</v>
      </c>
      <c r="D6" s="7">
        <v>0.22222222222222199</v>
      </c>
      <c r="E6" s="7">
        <v>0.25117237702091699</v>
      </c>
      <c r="F6" s="47">
        <v>624</v>
      </c>
      <c r="H6" s="3" t="s">
        <v>46</v>
      </c>
      <c r="I6" s="7">
        <v>0.73333333333333306</v>
      </c>
      <c r="J6" s="7">
        <v>0.8</v>
      </c>
      <c r="K6" s="7">
        <v>0.73333333333333295</v>
      </c>
      <c r="L6" s="7">
        <v>0.73448794371869097</v>
      </c>
      <c r="M6" s="46">
        <v>2310</v>
      </c>
      <c r="O6" s="3" t="s">
        <v>46</v>
      </c>
      <c r="P6" s="7">
        <v>0.73333333333333306</v>
      </c>
      <c r="Q6" s="7">
        <v>0.7833333333333331</v>
      </c>
      <c r="R6" s="7">
        <v>0.7</v>
      </c>
      <c r="S6" s="7">
        <v>0.54314082851204104</v>
      </c>
      <c r="T6" s="46">
        <v>2174</v>
      </c>
    </row>
    <row r="7" spans="1:20" x14ac:dyDescent="0.25">
      <c r="A7" s="3" t="s">
        <v>47</v>
      </c>
      <c r="B7" s="7">
        <v>0.266666666666667</v>
      </c>
      <c r="C7" s="7">
        <v>0.60000000000000009</v>
      </c>
      <c r="D7" s="7">
        <v>0.21052631578947401</v>
      </c>
      <c r="E7" s="7">
        <v>0.49207281144781101</v>
      </c>
      <c r="F7" s="47">
        <v>573</v>
      </c>
      <c r="H7" s="3" t="s">
        <v>47</v>
      </c>
      <c r="I7" s="7">
        <v>0.73333333333333306</v>
      </c>
      <c r="J7" s="7">
        <v>0.85000000000000009</v>
      </c>
      <c r="K7" s="7">
        <v>0.1</v>
      </c>
      <c r="L7" s="7">
        <v>0.283965486853612</v>
      </c>
      <c r="M7" s="46">
        <v>803</v>
      </c>
      <c r="O7" s="3" t="s">
        <v>47</v>
      </c>
      <c r="P7" s="7">
        <v>0.73333333333333306</v>
      </c>
      <c r="Q7" s="7">
        <v>0.83333333333333304</v>
      </c>
      <c r="R7" s="7">
        <v>0.77777777777777801</v>
      </c>
      <c r="S7" s="7">
        <v>0.65971996084550599</v>
      </c>
      <c r="T7" s="46">
        <v>1602</v>
      </c>
    </row>
    <row r="8" spans="1:20" x14ac:dyDescent="0.25">
      <c r="A8" s="3" t="s">
        <v>48</v>
      </c>
      <c r="B8" s="7">
        <v>0.133333333333333</v>
      </c>
      <c r="C8" s="7">
        <v>0.41666666666666696</v>
      </c>
      <c r="D8" s="7">
        <v>0.11111111111111099</v>
      </c>
      <c r="E8" s="7">
        <v>0.30806400986606902</v>
      </c>
      <c r="F8" s="47">
        <v>580</v>
      </c>
      <c r="H8" s="3" t="s">
        <v>48</v>
      </c>
      <c r="I8" s="7">
        <v>0.133333333333333</v>
      </c>
      <c r="J8" s="7">
        <v>0.36666666666666703</v>
      </c>
      <c r="K8" s="7">
        <v>0.93333333333333302</v>
      </c>
      <c r="L8" s="7">
        <v>0.82964601769911495</v>
      </c>
      <c r="M8" s="46">
        <v>508</v>
      </c>
      <c r="O8" s="3" t="s">
        <v>48</v>
      </c>
      <c r="P8" s="7">
        <v>0.8</v>
      </c>
      <c r="Q8" s="7">
        <v>0.88333333333333308</v>
      </c>
      <c r="R8" s="7">
        <v>0.42105263157894701</v>
      </c>
      <c r="S8" s="7">
        <v>0.78990413620945799</v>
      </c>
      <c r="T8" s="46">
        <v>1940</v>
      </c>
    </row>
    <row r="9" spans="1:20" x14ac:dyDescent="0.25">
      <c r="A9" s="3" t="s">
        <v>49</v>
      </c>
      <c r="B9" s="7">
        <v>0.133333333333333</v>
      </c>
      <c r="C9" s="7">
        <v>0.41666666666666696</v>
      </c>
      <c r="D9" s="7">
        <v>0.11111111111111099</v>
      </c>
      <c r="E9" s="7">
        <v>0.33888082778346701</v>
      </c>
      <c r="F9" s="47">
        <v>2007</v>
      </c>
      <c r="H9" s="3" t="s">
        <v>49</v>
      </c>
      <c r="I9" s="7">
        <v>0.8</v>
      </c>
      <c r="J9" s="7">
        <v>0.9</v>
      </c>
      <c r="K9" s="7">
        <v>0.61904761904761896</v>
      </c>
      <c r="L9" s="7">
        <v>0.83097863456055898</v>
      </c>
      <c r="M9" s="46">
        <v>1958</v>
      </c>
      <c r="O9" s="3" t="s">
        <v>49</v>
      </c>
      <c r="P9" s="57"/>
      <c r="Q9" s="57"/>
      <c r="R9" s="57"/>
      <c r="S9" s="57"/>
      <c r="T9" s="57"/>
    </row>
    <row r="10" spans="1:20" x14ac:dyDescent="0.25">
      <c r="A10" s="3" t="s">
        <v>50</v>
      </c>
      <c r="B10" s="7">
        <v>0.133333333333333</v>
      </c>
      <c r="C10" s="7">
        <v>0.45</v>
      </c>
      <c r="D10" s="7">
        <v>0.133333333333333</v>
      </c>
      <c r="E10" s="7">
        <v>0.36854960117784202</v>
      </c>
      <c r="F10" s="47">
        <v>726</v>
      </c>
      <c r="H10" s="3" t="s">
        <v>50</v>
      </c>
      <c r="I10" s="7">
        <v>0.2</v>
      </c>
      <c r="J10" s="7">
        <v>0.48333333333333306</v>
      </c>
      <c r="K10" s="7">
        <v>0.57142857142857095</v>
      </c>
      <c r="L10" s="7">
        <v>0.70537943234301803</v>
      </c>
      <c r="M10" s="46">
        <v>2207</v>
      </c>
      <c r="O10" s="3" t="s">
        <v>50</v>
      </c>
      <c r="P10" s="57"/>
      <c r="Q10" s="57"/>
      <c r="R10" s="57"/>
      <c r="S10" s="57"/>
      <c r="T10" s="57"/>
    </row>
    <row r="11" spans="1:20" x14ac:dyDescent="0.25">
      <c r="A11" s="3" t="s">
        <v>51</v>
      </c>
      <c r="B11" s="7">
        <v>0.2</v>
      </c>
      <c r="C11" s="7">
        <v>0.35000000000000003</v>
      </c>
      <c r="D11" s="7">
        <v>0.13636363636363599</v>
      </c>
      <c r="E11" s="7">
        <v>0.257912843049595</v>
      </c>
      <c r="F11" s="47">
        <v>811</v>
      </c>
      <c r="H11" s="3" t="s">
        <v>51</v>
      </c>
      <c r="I11" s="7">
        <v>0.133333333333333</v>
      </c>
      <c r="J11" s="7">
        <v>0.35000000000000003</v>
      </c>
      <c r="K11" s="7">
        <v>0.11111111111111099</v>
      </c>
      <c r="L11" s="7">
        <v>0.393356643356643</v>
      </c>
      <c r="M11" s="46">
        <v>642</v>
      </c>
      <c r="O11" s="3" t="s">
        <v>51</v>
      </c>
      <c r="P11" s="7">
        <v>0.5333333333333331</v>
      </c>
      <c r="Q11" s="7">
        <v>0.68333333333333313</v>
      </c>
      <c r="R11" s="7">
        <v>0.65</v>
      </c>
      <c r="S11" s="7">
        <v>0.66038769275266795</v>
      </c>
      <c r="T11" s="46">
        <v>529</v>
      </c>
    </row>
    <row r="12" spans="1:20" x14ac:dyDescent="0.25">
      <c r="A12" s="3" t="s">
        <v>52</v>
      </c>
      <c r="B12" s="7">
        <v>0.2</v>
      </c>
      <c r="C12" s="7">
        <v>0.38333333333333303</v>
      </c>
      <c r="D12" s="7">
        <v>0.157894736842105</v>
      </c>
      <c r="E12" s="7">
        <v>0.37958751474836899</v>
      </c>
      <c r="F12" s="47">
        <v>781</v>
      </c>
      <c r="H12" s="3" t="s">
        <v>52</v>
      </c>
      <c r="I12" s="7">
        <v>0.93333333333333313</v>
      </c>
      <c r="J12" s="7">
        <v>0.96666666666666701</v>
      </c>
      <c r="K12" s="7">
        <v>0.57894736842105299</v>
      </c>
      <c r="L12" s="7">
        <v>0.73658368056282597</v>
      </c>
      <c r="M12" s="46">
        <v>709</v>
      </c>
      <c r="O12" s="3" t="s">
        <v>52</v>
      </c>
      <c r="P12" s="7">
        <v>0.86666666666666703</v>
      </c>
      <c r="Q12" s="7">
        <v>0.91666666666666696</v>
      </c>
      <c r="R12" s="7">
        <v>0.1</v>
      </c>
      <c r="S12" s="7">
        <v>0.62038876939554299</v>
      </c>
      <c r="T12" s="46">
        <v>1300</v>
      </c>
    </row>
    <row r="13" spans="1:20" x14ac:dyDescent="0.25">
      <c r="A13" s="3" t="s">
        <v>53</v>
      </c>
      <c r="B13" s="7">
        <v>0.2</v>
      </c>
      <c r="C13" s="7">
        <v>0.4</v>
      </c>
      <c r="D13" s="7">
        <v>0.214285714285714</v>
      </c>
      <c r="E13" s="7">
        <v>0.19450193979063299</v>
      </c>
      <c r="F13" s="47">
        <v>721</v>
      </c>
      <c r="H13" s="3" t="s">
        <v>53</v>
      </c>
      <c r="I13" s="7">
        <v>0.73333333333333306</v>
      </c>
      <c r="J13" s="7">
        <v>0.85000000000000009</v>
      </c>
      <c r="K13" s="7">
        <v>0.16666666666666699</v>
      </c>
      <c r="L13" s="7">
        <v>0.43456199922556799</v>
      </c>
      <c r="M13" s="46">
        <v>960</v>
      </c>
      <c r="O13" s="3" t="s">
        <v>53</v>
      </c>
      <c r="P13" s="7">
        <v>0.93333333333333313</v>
      </c>
      <c r="Q13" s="7">
        <v>0.96666666666666701</v>
      </c>
      <c r="R13" s="7">
        <v>0.55555555555555602</v>
      </c>
      <c r="S13" s="7">
        <v>0.88618537312069201</v>
      </c>
      <c r="T13" s="46">
        <v>2850</v>
      </c>
    </row>
    <row r="14" spans="1:20" x14ac:dyDescent="0.25">
      <c r="A14" s="3" t="s">
        <v>54</v>
      </c>
      <c r="B14" s="7">
        <v>0.133333333333333</v>
      </c>
      <c r="C14" s="7">
        <v>0.31666666666666704</v>
      </c>
      <c r="D14" s="7">
        <v>0.125</v>
      </c>
      <c r="E14" s="7">
        <v>0.20472440944881901</v>
      </c>
      <c r="F14" s="47">
        <v>762</v>
      </c>
      <c r="H14" s="3" t="s">
        <v>54</v>
      </c>
      <c r="I14" s="7">
        <v>0.60000000000000009</v>
      </c>
      <c r="J14" s="7">
        <v>0.65</v>
      </c>
      <c r="K14" s="7">
        <v>0.26315789473684198</v>
      </c>
      <c r="L14" s="7">
        <v>0.50508297956152604</v>
      </c>
      <c r="M14" s="46">
        <v>708</v>
      </c>
      <c r="O14" s="3" t="s">
        <v>54</v>
      </c>
      <c r="P14" s="7">
        <v>0.93333333333333313</v>
      </c>
      <c r="Q14" s="7">
        <v>0.96666666666666701</v>
      </c>
      <c r="R14" s="7">
        <v>0.8</v>
      </c>
      <c r="S14" s="7">
        <v>0.77620025254861702</v>
      </c>
      <c r="T14" s="46">
        <v>979</v>
      </c>
    </row>
    <row r="15" spans="1:20" x14ac:dyDescent="0.25">
      <c r="A15" s="3" t="s">
        <v>55</v>
      </c>
      <c r="B15" s="7">
        <v>0.133333333333333</v>
      </c>
      <c r="C15" s="7">
        <v>0.36666666666666703</v>
      </c>
      <c r="D15" s="7">
        <v>0.11764705882352899</v>
      </c>
      <c r="E15" s="7">
        <v>0.360680076628352</v>
      </c>
      <c r="F15" s="47">
        <v>702</v>
      </c>
      <c r="H15" s="3" t="s">
        <v>55</v>
      </c>
      <c r="I15" s="7">
        <v>0.8</v>
      </c>
      <c r="J15" s="7">
        <v>0.88333333333333308</v>
      </c>
      <c r="K15" s="7">
        <v>0.63157894736842102</v>
      </c>
      <c r="L15" s="7">
        <v>0.80020659973680697</v>
      </c>
      <c r="M15" s="46">
        <v>2257</v>
      </c>
      <c r="O15" s="3" t="s">
        <v>55</v>
      </c>
      <c r="P15" s="7">
        <v>0.66666666666666696</v>
      </c>
      <c r="Q15" s="7">
        <v>0.8</v>
      </c>
      <c r="R15" s="7">
        <v>0.57894736842105299</v>
      </c>
      <c r="S15" s="7">
        <v>0.68458293046810903</v>
      </c>
      <c r="T15" s="46">
        <v>673</v>
      </c>
    </row>
    <row r="16" spans="1:20" x14ac:dyDescent="0.25">
      <c r="A16" s="18" t="s">
        <v>42</v>
      </c>
      <c r="B16" s="7">
        <f>AVERAGE(B3:B15)</f>
        <v>0.19999999999999993</v>
      </c>
      <c r="C16" s="7">
        <f t="shared" ref="C16:F16" si="0">AVERAGE(C3:C15)</f>
        <v>0.42564102564102579</v>
      </c>
      <c r="D16" s="7">
        <f t="shared" si="0"/>
        <v>0.21567711072170878</v>
      </c>
      <c r="E16" s="7">
        <f t="shared" si="0"/>
        <v>0.33425473824675966</v>
      </c>
      <c r="F16" s="7">
        <f t="shared" si="0"/>
        <v>856.15384615384619</v>
      </c>
      <c r="H16" s="18" t="s">
        <v>42</v>
      </c>
      <c r="I16" s="7">
        <f>AVERAGE(I4:I15)</f>
        <v>0.58333333333333326</v>
      </c>
      <c r="J16" s="7">
        <f t="shared" ref="J16:M16" si="1">AVERAGE(J4:J15)</f>
        <v>0.71111111111111114</v>
      </c>
      <c r="K16" s="7">
        <f t="shared" si="1"/>
        <v>0.4536828181565023</v>
      </c>
      <c r="L16" s="7">
        <f t="shared" si="1"/>
        <v>0.6197320398944014</v>
      </c>
      <c r="M16" s="7">
        <f t="shared" si="1"/>
        <v>1402.1666666666667</v>
      </c>
      <c r="O16" s="18" t="s">
        <v>42</v>
      </c>
      <c r="P16" s="7">
        <f>AVERAGE(P3:P15)</f>
        <v>0.8</v>
      </c>
      <c r="Q16" s="7">
        <f t="shared" ref="Q16:T16" si="2">AVERAGE(Q3:Q15)</f>
        <v>0.87037037037037024</v>
      </c>
      <c r="R16" s="7">
        <f t="shared" si="2"/>
        <v>0.5623993558776168</v>
      </c>
      <c r="S16" s="7">
        <f t="shared" si="2"/>
        <v>0.71875941725727044</v>
      </c>
      <c r="T16" s="7">
        <f t="shared" si="2"/>
        <v>1613.7777777777778</v>
      </c>
    </row>
    <row r="17" spans="1:20" x14ac:dyDescent="0.25">
      <c r="A17" s="18" t="s">
        <v>22</v>
      </c>
      <c r="B17" s="7">
        <f>MEDIAN(B3:B15)</f>
        <v>0.2</v>
      </c>
      <c r="C17" s="7">
        <f t="shared" ref="C17:F17" si="3">MEDIAN(C3:C15)</f>
        <v>0.4</v>
      </c>
      <c r="D17" s="7">
        <f t="shared" si="3"/>
        <v>0.13636363636363599</v>
      </c>
      <c r="E17" s="7">
        <f t="shared" si="3"/>
        <v>0.352378828117411</v>
      </c>
      <c r="F17" s="7">
        <f t="shared" si="3"/>
        <v>727</v>
      </c>
      <c r="H17" s="18" t="s">
        <v>22</v>
      </c>
      <c r="I17" s="7">
        <f>MEDIAN(I4:I15)</f>
        <v>0.73333333333333306</v>
      </c>
      <c r="J17" s="7">
        <f t="shared" ref="J17:M17" si="4">MEDIAN(J4:J15)</f>
        <v>0.82500000000000007</v>
      </c>
      <c r="K17" s="7">
        <f t="shared" si="4"/>
        <v>0.52255639097744344</v>
      </c>
      <c r="L17" s="7">
        <f t="shared" si="4"/>
        <v>0.65212430855106596</v>
      </c>
      <c r="M17" s="7">
        <f t="shared" si="4"/>
        <v>1351.5</v>
      </c>
      <c r="O17" s="18" t="s">
        <v>22</v>
      </c>
      <c r="P17" s="7">
        <f>MEDIAN(P4,P6:P8,P11:P15)</f>
        <v>0.8</v>
      </c>
      <c r="Q17" s="7">
        <f t="shared" ref="Q17:S17" si="5">MEDIAN(Q4,Q6:Q8,Q11:Q15)</f>
        <v>0.88333333333333308</v>
      </c>
      <c r="R17" s="7">
        <f t="shared" si="5"/>
        <v>0.57894736842105299</v>
      </c>
      <c r="S17" s="7">
        <f t="shared" si="5"/>
        <v>0.68458293046810903</v>
      </c>
      <c r="T17" s="7">
        <f>MEDIAN(T4:T15)</f>
        <v>1602</v>
      </c>
    </row>
    <row r="18" spans="1:20" x14ac:dyDescent="0.25">
      <c r="A18" s="18" t="s">
        <v>23</v>
      </c>
      <c r="B18" s="7">
        <f>_xlfn.STDEV.S(B3:B15)</f>
        <v>6.6666666666666805E-2</v>
      </c>
      <c r="C18" s="7">
        <f t="shared" ref="C18:F18" si="6">_xlfn.STDEV.S(C3:C15)</f>
        <v>8.0684394463684819E-2</v>
      </c>
      <c r="D18" s="7">
        <f t="shared" si="6"/>
        <v>0.2224218984721682</v>
      </c>
      <c r="E18" s="7">
        <f t="shared" si="6"/>
        <v>8.898123139005723E-2</v>
      </c>
      <c r="F18" s="7">
        <f t="shared" si="6"/>
        <v>379.31030528092384</v>
      </c>
      <c r="H18" s="18" t="s">
        <v>23</v>
      </c>
      <c r="I18" s="7">
        <f>_xlfn.STDEV.S(I4:I15)</f>
        <v>0.29831174799175947</v>
      </c>
      <c r="J18" s="7">
        <f t="shared" ref="J18:M18" si="7">_xlfn.STDEV.S(J4:J15)</f>
        <v>0.22341849725531904</v>
      </c>
      <c r="K18" s="7">
        <f t="shared" si="7"/>
        <v>0.26885627353673303</v>
      </c>
      <c r="L18" s="7">
        <f t="shared" si="7"/>
        <v>0.18304796787645289</v>
      </c>
      <c r="M18" s="7">
        <f t="shared" si="7"/>
        <v>732.67738569929372</v>
      </c>
      <c r="O18" s="18" t="s">
        <v>23</v>
      </c>
      <c r="P18" s="7">
        <f>_xlfn.STDEV.S(P4,P6:P8,P11:P15)</f>
        <v>0.14907119849998535</v>
      </c>
      <c r="Q18" s="7">
        <f t="shared" ref="Q18:S18" si="8">_xlfn.STDEV.S(Q4,Q6:Q8,Q11:Q15)</f>
        <v>0.10400914014916213</v>
      </c>
      <c r="R18" s="7">
        <f t="shared" si="8"/>
        <v>0.2152445588185837</v>
      </c>
      <c r="S18" s="7">
        <f t="shared" si="8"/>
        <v>0.11278258045020674</v>
      </c>
      <c r="T18" s="7">
        <f>_xlfn.STDEV.S(T4:T15)</f>
        <v>810.6333600614056</v>
      </c>
    </row>
    <row r="21" spans="1:20" x14ac:dyDescent="0.25">
      <c r="B21" s="71" t="s">
        <v>59</v>
      </c>
      <c r="C21" s="71"/>
      <c r="D21" s="71"/>
      <c r="E21" s="71"/>
      <c r="F21" s="71"/>
      <c r="I21" s="71" t="s">
        <v>60</v>
      </c>
      <c r="J21" s="71"/>
      <c r="K21" s="71"/>
      <c r="L21" s="71"/>
      <c r="M21" s="71"/>
      <c r="P21" s="71" t="s">
        <v>60</v>
      </c>
      <c r="Q21" s="71"/>
      <c r="R21" s="71"/>
      <c r="S21" s="71"/>
      <c r="T21" s="71"/>
    </row>
    <row r="22" spans="1:20" x14ac:dyDescent="0.25">
      <c r="B22" s="3" t="s">
        <v>2</v>
      </c>
      <c r="C22" s="3" t="s">
        <v>3</v>
      </c>
      <c r="D22" s="3" t="s">
        <v>4</v>
      </c>
      <c r="E22" s="3" t="s">
        <v>5</v>
      </c>
      <c r="F22" s="3" t="s">
        <v>6</v>
      </c>
      <c r="I22" s="3" t="s">
        <v>2</v>
      </c>
      <c r="J22" s="3" t="s">
        <v>3</v>
      </c>
      <c r="K22" s="3" t="s">
        <v>4</v>
      </c>
      <c r="L22" s="3" t="s">
        <v>5</v>
      </c>
      <c r="M22" s="3" t="s">
        <v>6</v>
      </c>
      <c r="P22" s="3" t="s">
        <v>2</v>
      </c>
      <c r="Q22" s="3" t="s">
        <v>3</v>
      </c>
      <c r="R22" s="3" t="s">
        <v>4</v>
      </c>
      <c r="S22" s="3" t="s">
        <v>5</v>
      </c>
      <c r="T22" s="3" t="s">
        <v>6</v>
      </c>
    </row>
    <row r="23" spans="1:20" x14ac:dyDescent="0.25">
      <c r="A23" s="3" t="s">
        <v>43</v>
      </c>
      <c r="B23" s="57"/>
      <c r="C23" s="57"/>
      <c r="D23" s="57"/>
      <c r="E23" s="57"/>
      <c r="F23" s="57"/>
      <c r="H23" s="3" t="s">
        <v>43</v>
      </c>
      <c r="I23" s="57"/>
      <c r="J23" s="57"/>
      <c r="K23" s="57"/>
      <c r="L23" s="57"/>
      <c r="M23" s="57"/>
      <c r="P23" s="56">
        <f>(P16/B16)-1</f>
        <v>3.0000000000000018</v>
      </c>
      <c r="Q23" s="56">
        <f t="shared" ref="Q23:T23" si="9">(Q16/C16)-1</f>
        <v>1.044846050870146</v>
      </c>
      <c r="R23" s="56">
        <f t="shared" si="9"/>
        <v>1.6075987108492407</v>
      </c>
      <c r="S23" s="56">
        <f t="shared" si="9"/>
        <v>1.1503342660969391</v>
      </c>
      <c r="T23" s="56">
        <f t="shared" si="9"/>
        <v>0.88491564340620932</v>
      </c>
    </row>
    <row r="24" spans="1:20" x14ac:dyDescent="0.25">
      <c r="A24" s="3" t="s">
        <v>44</v>
      </c>
      <c r="B24" s="56">
        <f t="shared" ref="B24:B36" si="10">(I4/B4)-1</f>
        <v>1.6000000000000032</v>
      </c>
      <c r="C24" s="56">
        <f t="shared" ref="C24:C36" si="11">(J4/C4)-1</f>
        <v>0.63636363636363624</v>
      </c>
      <c r="D24" s="56">
        <f t="shared" ref="D24:D36" si="12">(K4/D4)-1</f>
        <v>-0.72238095238095223</v>
      </c>
      <c r="E24" s="56">
        <f t="shared" ref="E24:E36" si="13">(L4/E4)-1</f>
        <v>0.69950387757000421</v>
      </c>
      <c r="F24" s="56">
        <f t="shared" ref="F24:F36" si="14">(M4/F4)-1</f>
        <v>1.09865005192108</v>
      </c>
      <c r="H24" s="3" t="s">
        <v>44</v>
      </c>
      <c r="I24" s="56">
        <f>(P4/I4)-1</f>
        <v>0.1538461538461533</v>
      </c>
      <c r="J24" s="56">
        <f>(Q4/J4)-1</f>
        <v>0.11111111111111116</v>
      </c>
      <c r="K24" s="56">
        <f>(R4/K4)-1</f>
        <v>0.82608695652173725</v>
      </c>
      <c r="L24" s="56">
        <f>(S4/L4)-1</f>
        <v>0.41654443583372336</v>
      </c>
      <c r="M24" s="56">
        <f>(T4/M4)-1</f>
        <v>0.2256308758040575</v>
      </c>
    </row>
    <row r="25" spans="1:20" x14ac:dyDescent="0.25">
      <c r="A25" s="52" t="s">
        <v>45</v>
      </c>
      <c r="B25" s="56">
        <f t="shared" si="10"/>
        <v>0.24999999999999734</v>
      </c>
      <c r="C25" s="56">
        <f t="shared" si="11"/>
        <v>6.6666666666666208E-2</v>
      </c>
      <c r="D25" s="56">
        <f t="shared" si="12"/>
        <v>1.4868421052631651</v>
      </c>
      <c r="E25" s="56">
        <f t="shared" si="13"/>
        <v>0.29832731125378897</v>
      </c>
      <c r="F25" s="56">
        <f t="shared" si="14"/>
        <v>1.3975240715268225</v>
      </c>
      <c r="H25" s="52" t="s">
        <v>45</v>
      </c>
      <c r="I25" s="57"/>
      <c r="J25" s="57"/>
      <c r="K25" s="57"/>
      <c r="L25" s="57"/>
      <c r="M25" s="57"/>
    </row>
    <row r="26" spans="1:20" x14ac:dyDescent="0.25">
      <c r="A26" s="3" t="s">
        <v>46</v>
      </c>
      <c r="B26" s="56">
        <f t="shared" si="10"/>
        <v>1.7499999999999956</v>
      </c>
      <c r="C26" s="56">
        <f t="shared" si="11"/>
        <v>1</v>
      </c>
      <c r="D26" s="56">
        <f t="shared" si="12"/>
        <v>2.3000000000000016</v>
      </c>
      <c r="E26" s="56">
        <f t="shared" si="13"/>
        <v>1.9242385346280524</v>
      </c>
      <c r="F26" s="56">
        <f t="shared" si="14"/>
        <v>2.7019230769230771</v>
      </c>
      <c r="H26" s="3" t="s">
        <v>46</v>
      </c>
      <c r="I26" s="56">
        <f t="shared" ref="I26:M26" si="15">(P6/I6)-1</f>
        <v>0</v>
      </c>
      <c r="J26" s="56">
        <f t="shared" si="15"/>
        <v>-2.0833333333333703E-2</v>
      </c>
      <c r="K26" s="56">
        <f t="shared" si="15"/>
        <v>-4.545454545454497E-2</v>
      </c>
      <c r="L26" s="56">
        <f t="shared" si="15"/>
        <v>-0.26051770739471236</v>
      </c>
      <c r="M26" s="56">
        <f t="shared" si="15"/>
        <v>-5.8874458874458857E-2</v>
      </c>
    </row>
    <row r="27" spans="1:20" x14ac:dyDescent="0.25">
      <c r="A27" s="3" t="s">
        <v>47</v>
      </c>
      <c r="B27" s="56">
        <f t="shared" si="10"/>
        <v>1.7499999999999956</v>
      </c>
      <c r="C27" s="56">
        <f t="shared" si="11"/>
        <v>0.41666666666666652</v>
      </c>
      <c r="D27" s="56">
        <f t="shared" si="12"/>
        <v>-0.52500000000000069</v>
      </c>
      <c r="E27" s="56">
        <f t="shared" si="13"/>
        <v>-0.42291977884714071</v>
      </c>
      <c r="F27" s="56">
        <f t="shared" si="14"/>
        <v>0.40139616055846417</v>
      </c>
      <c r="H27" s="3" t="s">
        <v>47</v>
      </c>
      <c r="I27" s="56">
        <f t="shared" ref="I27:M27" si="16">(P7/I7)-1</f>
        <v>0</v>
      </c>
      <c r="J27" s="56">
        <f t="shared" si="16"/>
        <v>-1.9607843137255387E-2</v>
      </c>
      <c r="K27" s="56">
        <f t="shared" si="16"/>
        <v>6.7777777777777795</v>
      </c>
      <c r="L27" s="56">
        <f t="shared" si="16"/>
        <v>1.3232399407242066</v>
      </c>
      <c r="M27" s="56">
        <f t="shared" si="16"/>
        <v>0.99501867995018678</v>
      </c>
    </row>
    <row r="28" spans="1:20" x14ac:dyDescent="0.25">
      <c r="A28" s="3" t="s">
        <v>48</v>
      </c>
      <c r="B28" s="56">
        <f t="shared" si="10"/>
        <v>0</v>
      </c>
      <c r="C28" s="56">
        <f t="shared" si="11"/>
        <v>-0.11999999999999977</v>
      </c>
      <c r="D28" s="56">
        <f t="shared" si="12"/>
        <v>7.4000000000000057</v>
      </c>
      <c r="E28" s="56">
        <f t="shared" si="13"/>
        <v>1.6930962109459133</v>
      </c>
      <c r="F28" s="56">
        <f t="shared" si="14"/>
        <v>-0.12413793103448278</v>
      </c>
      <c r="H28" s="3" t="s">
        <v>48</v>
      </c>
      <c r="I28" s="56">
        <f t="shared" ref="I28:M28" si="17">(P8/I8)-1</f>
        <v>5.0000000000000151</v>
      </c>
      <c r="J28" s="56">
        <f t="shared" si="17"/>
        <v>1.4090909090909061</v>
      </c>
      <c r="K28" s="56">
        <f t="shared" si="17"/>
        <v>-0.54887218045112807</v>
      </c>
      <c r="L28" s="56">
        <f t="shared" si="17"/>
        <v>-4.7902214488866557E-2</v>
      </c>
      <c r="M28" s="56">
        <f t="shared" si="17"/>
        <v>2.8188976377952755</v>
      </c>
    </row>
    <row r="29" spans="1:20" x14ac:dyDescent="0.25">
      <c r="A29" s="3" t="s">
        <v>49</v>
      </c>
      <c r="B29" s="56">
        <f t="shared" si="10"/>
        <v>5.0000000000000151</v>
      </c>
      <c r="C29" s="56">
        <f t="shared" si="11"/>
        <v>1.1599999999999984</v>
      </c>
      <c r="D29" s="56">
        <f t="shared" si="12"/>
        <v>4.5714285714285765</v>
      </c>
      <c r="E29" s="56">
        <f t="shared" si="13"/>
        <v>1.4521264303908192</v>
      </c>
      <c r="F29" s="56">
        <f t="shared" si="14"/>
        <v>-2.4414549078226155E-2</v>
      </c>
      <c r="H29" s="3" t="s">
        <v>49</v>
      </c>
      <c r="I29" s="57"/>
      <c r="J29" s="57"/>
      <c r="K29" s="57"/>
      <c r="L29" s="57"/>
      <c r="M29" s="57"/>
    </row>
    <row r="30" spans="1:20" x14ac:dyDescent="0.25">
      <c r="A30" s="3" t="s">
        <v>50</v>
      </c>
      <c r="B30" s="56">
        <f t="shared" si="10"/>
        <v>0.50000000000000377</v>
      </c>
      <c r="C30" s="56">
        <f t="shared" si="11"/>
        <v>7.4074074074073515E-2</v>
      </c>
      <c r="D30" s="56">
        <f t="shared" si="12"/>
        <v>3.2857142857142927</v>
      </c>
      <c r="E30" s="56">
        <f t="shared" si="13"/>
        <v>0.91393351149670687</v>
      </c>
      <c r="F30" s="56">
        <f t="shared" si="14"/>
        <v>2.0399449035812673</v>
      </c>
      <c r="H30" s="3" t="s">
        <v>50</v>
      </c>
      <c r="I30" s="57"/>
      <c r="J30" s="57"/>
      <c r="K30" s="57"/>
      <c r="L30" s="57"/>
      <c r="M30" s="57"/>
    </row>
    <row r="31" spans="1:20" x14ac:dyDescent="0.25">
      <c r="A31" s="3" t="s">
        <v>51</v>
      </c>
      <c r="B31" s="56">
        <f t="shared" si="10"/>
        <v>-0.33333333333333504</v>
      </c>
      <c r="C31" s="56">
        <f t="shared" si="11"/>
        <v>0</v>
      </c>
      <c r="D31" s="56">
        <f t="shared" si="12"/>
        <v>-0.18518518518518379</v>
      </c>
      <c r="E31" s="56">
        <f t="shared" si="13"/>
        <v>0.52515337625510572</v>
      </c>
      <c r="F31" s="56">
        <f t="shared" si="14"/>
        <v>-0.20838471023427863</v>
      </c>
      <c r="H31" s="3" t="s">
        <v>51</v>
      </c>
      <c r="I31" s="56">
        <f t="shared" ref="I31:M31" si="18">(P11/I11)-1</f>
        <v>3.000000000000008</v>
      </c>
      <c r="J31" s="56">
        <f t="shared" si="18"/>
        <v>0.95238095238095166</v>
      </c>
      <c r="K31" s="56">
        <f t="shared" si="18"/>
        <v>4.8500000000000068</v>
      </c>
      <c r="L31" s="56">
        <f t="shared" si="18"/>
        <v>0.6788522677978952</v>
      </c>
      <c r="M31" s="56">
        <f t="shared" si="18"/>
        <v>-0.17601246105919</v>
      </c>
    </row>
    <row r="32" spans="1:20" x14ac:dyDescent="0.25">
      <c r="A32" s="3" t="s">
        <v>52</v>
      </c>
      <c r="B32" s="56">
        <f t="shared" si="10"/>
        <v>3.6666666666666652</v>
      </c>
      <c r="C32" s="56">
        <f t="shared" si="11"/>
        <v>1.5217391304347854</v>
      </c>
      <c r="D32" s="56">
        <f t="shared" si="12"/>
        <v>2.666666666666675</v>
      </c>
      <c r="E32" s="56">
        <f t="shared" si="13"/>
        <v>0.94048447839785254</v>
      </c>
      <c r="F32" s="56">
        <f t="shared" si="14"/>
        <v>-9.2189500640204813E-2</v>
      </c>
      <c r="H32" s="3" t="s">
        <v>52</v>
      </c>
      <c r="I32" s="56">
        <f t="shared" ref="I32:M32" si="19">(P12/I12)-1</f>
        <v>-7.1428571428570842E-2</v>
      </c>
      <c r="J32" s="56">
        <f t="shared" si="19"/>
        <v>-5.1724137931034475E-2</v>
      </c>
      <c r="K32" s="56">
        <f t="shared" si="19"/>
        <v>-0.82727272727272738</v>
      </c>
      <c r="L32" s="56">
        <f t="shared" si="19"/>
        <v>-0.15774841913209114</v>
      </c>
      <c r="M32" s="56">
        <f t="shared" si="19"/>
        <v>0.83356840620592387</v>
      </c>
    </row>
    <row r="33" spans="1:16" x14ac:dyDescent="0.25">
      <c r="A33" s="3" t="s">
        <v>53</v>
      </c>
      <c r="B33" s="56">
        <f t="shared" si="10"/>
        <v>2.6666666666666652</v>
      </c>
      <c r="C33" s="56">
        <f t="shared" si="11"/>
        <v>1.125</v>
      </c>
      <c r="D33" s="56">
        <f t="shared" si="12"/>
        <v>-0.22222222222221966</v>
      </c>
      <c r="E33" s="56">
        <f t="shared" si="13"/>
        <v>1.234229641582711</v>
      </c>
      <c r="F33" s="56">
        <f t="shared" si="14"/>
        <v>0.33148404993065195</v>
      </c>
      <c r="H33" s="3" t="s">
        <v>53</v>
      </c>
      <c r="I33" s="56">
        <f t="shared" ref="I33:M33" si="20">(P13/I13)-1</f>
        <v>0.27272727272727293</v>
      </c>
      <c r="J33" s="56">
        <f t="shared" si="20"/>
        <v>0.13725490196078449</v>
      </c>
      <c r="K33" s="56">
        <f t="shared" si="20"/>
        <v>2.3333333333333295</v>
      </c>
      <c r="L33" s="56">
        <f t="shared" si="20"/>
        <v>1.0392610828833657</v>
      </c>
      <c r="M33" s="56">
        <f t="shared" si="20"/>
        <v>1.96875</v>
      </c>
    </row>
    <row r="34" spans="1:16" x14ac:dyDescent="0.25">
      <c r="A34" s="3" t="s">
        <v>54</v>
      </c>
      <c r="B34" s="56">
        <f t="shared" si="10"/>
        <v>3.5000000000000115</v>
      </c>
      <c r="C34" s="56">
        <f t="shared" si="11"/>
        <v>1.0526315789473659</v>
      </c>
      <c r="D34" s="56">
        <f t="shared" si="12"/>
        <v>1.1052631578947358</v>
      </c>
      <c r="E34" s="56">
        <f t="shared" si="13"/>
        <v>1.4671360924736065</v>
      </c>
      <c r="F34" s="56">
        <f t="shared" si="14"/>
        <v>-7.086614173228345E-2</v>
      </c>
      <c r="H34" s="3" t="s">
        <v>54</v>
      </c>
      <c r="I34" s="56">
        <f t="shared" ref="I34:M34" si="21">(P14/I14)-1</f>
        <v>0.55555555555555491</v>
      </c>
      <c r="J34" s="56">
        <f t="shared" si="21"/>
        <v>0.48717948717948767</v>
      </c>
      <c r="K34" s="56">
        <f t="shared" si="21"/>
        <v>2.0400000000000018</v>
      </c>
      <c r="L34" s="56">
        <f t="shared" si="21"/>
        <v>0.53677768596054065</v>
      </c>
      <c r="M34" s="56">
        <f t="shared" si="21"/>
        <v>0.38276836158192085</v>
      </c>
    </row>
    <row r="35" spans="1:16" x14ac:dyDescent="0.25">
      <c r="A35" s="3" t="s">
        <v>55</v>
      </c>
      <c r="B35" s="56">
        <f t="shared" si="10"/>
        <v>5.0000000000000151</v>
      </c>
      <c r="C35" s="56">
        <f t="shared" si="11"/>
        <v>1.4090909090909061</v>
      </c>
      <c r="D35" s="56">
        <f t="shared" si="12"/>
        <v>4.3684210526315974</v>
      </c>
      <c r="E35" s="56">
        <f t="shared" si="13"/>
        <v>1.2186049399156222</v>
      </c>
      <c r="F35" s="56">
        <f t="shared" si="14"/>
        <v>2.2150997150997149</v>
      </c>
      <c r="H35" s="3" t="s">
        <v>55</v>
      </c>
      <c r="I35" s="56">
        <f t="shared" ref="I35:M36" si="22">(P15/I15)-1</f>
        <v>-0.1666666666666663</v>
      </c>
      <c r="J35" s="56">
        <f t="shared" si="22"/>
        <v>-9.433962264150908E-2</v>
      </c>
      <c r="K35" s="56">
        <f t="shared" si="22"/>
        <v>-8.3333333333332704E-2</v>
      </c>
      <c r="L35" s="56">
        <f t="shared" si="22"/>
        <v>-0.14449227150429311</v>
      </c>
      <c r="M35" s="56">
        <f t="shared" si="22"/>
        <v>-0.70181657066902969</v>
      </c>
      <c r="P35" s="56">
        <f>(P16/B16)-1</f>
        <v>3.0000000000000018</v>
      </c>
    </row>
    <row r="36" spans="1:16" x14ac:dyDescent="0.25">
      <c r="A36" s="18" t="s">
        <v>42</v>
      </c>
      <c r="B36" s="56">
        <f t="shared" si="10"/>
        <v>1.9166666666666674</v>
      </c>
      <c r="C36" s="56">
        <f t="shared" si="11"/>
        <v>0.67068273092369424</v>
      </c>
      <c r="D36" s="56">
        <f t="shared" si="12"/>
        <v>1.103527892405308</v>
      </c>
      <c r="E36" s="56">
        <f t="shared" si="13"/>
        <v>0.85407106910446084</v>
      </c>
      <c r="F36" s="56">
        <f t="shared" si="14"/>
        <v>0.63775082359988033</v>
      </c>
      <c r="H36" s="18" t="s">
        <v>42</v>
      </c>
      <c r="I36" s="56">
        <f t="shared" si="22"/>
        <v>0.37142857142857166</v>
      </c>
      <c r="J36" s="56">
        <f t="shared" si="22"/>
        <v>0.22395833333333304</v>
      </c>
      <c r="K36" s="56">
        <f t="shared" ref="K36" si="23">(R16/K16)-1</f>
        <v>0.23963115500576815</v>
      </c>
      <c r="L36" s="56">
        <f t="shared" ref="L36" si="24">(S16/L16)-1</f>
        <v>0.15979063690130135</v>
      </c>
      <c r="M36" s="56">
        <f t="shared" ref="M36" si="25">(T16/M16)-1</f>
        <v>0.15091723126906764</v>
      </c>
    </row>
  </sheetData>
  <mergeCells count="6">
    <mergeCell ref="A1:F1"/>
    <mergeCell ref="H1:M1"/>
    <mergeCell ref="O1:T1"/>
    <mergeCell ref="B21:F21"/>
    <mergeCell ref="I21:M21"/>
    <mergeCell ref="P21:T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BC62-432E-4A92-8165-F9AA029AF2AD}">
  <dimension ref="A1:AG32"/>
  <sheetViews>
    <sheetView topLeftCell="R13" zoomScale="130" zoomScaleNormal="130" workbookViewId="0">
      <selection activeCell="AB21" sqref="AB21"/>
    </sheetView>
  </sheetViews>
  <sheetFormatPr defaultRowHeight="15" x14ac:dyDescent="0.25"/>
  <cols>
    <col min="1" max="1" width="17.85546875" bestFit="1" customWidth="1"/>
    <col min="9" max="9" width="13.42578125" bestFit="1" customWidth="1"/>
    <col min="10" max="10" width="13.28515625" bestFit="1" customWidth="1"/>
    <col min="11" max="11" width="13.5703125" bestFit="1" customWidth="1"/>
    <col min="12" max="12" width="13.28515625" bestFit="1" customWidth="1"/>
    <col min="13" max="13" width="15" bestFit="1" customWidth="1"/>
    <col min="14" max="14" width="1.42578125" customWidth="1"/>
    <col min="15" max="15" width="13.42578125" bestFit="1" customWidth="1"/>
    <col min="16" max="16" width="13.28515625" bestFit="1" customWidth="1"/>
    <col min="17" max="17" width="13.5703125" bestFit="1" customWidth="1"/>
    <col min="18" max="18" width="13.42578125" bestFit="1" customWidth="1"/>
    <col min="19" max="19" width="15" bestFit="1" customWidth="1"/>
    <col min="30" max="30" width="12" bestFit="1" customWidth="1"/>
  </cols>
  <sheetData>
    <row r="1" spans="1:19" x14ac:dyDescent="0.25">
      <c r="I1" s="71" t="s">
        <v>0</v>
      </c>
      <c r="J1" s="71"/>
      <c r="K1" s="71"/>
      <c r="L1" s="71"/>
      <c r="M1" s="72"/>
      <c r="N1" s="64"/>
      <c r="O1" s="73" t="s">
        <v>75</v>
      </c>
      <c r="P1" s="71"/>
      <c r="Q1" s="71"/>
      <c r="R1" s="71"/>
      <c r="S1" s="71"/>
    </row>
    <row r="2" spans="1:19" x14ac:dyDescent="0.25"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I2" s="3" t="s">
        <v>70</v>
      </c>
      <c r="J2" s="3" t="s">
        <v>71</v>
      </c>
      <c r="K2" s="3" t="s">
        <v>72</v>
      </c>
      <c r="L2" s="3" t="s">
        <v>73</v>
      </c>
      <c r="M2" s="54" t="s">
        <v>74</v>
      </c>
      <c r="N2" s="65"/>
      <c r="O2" s="62" t="s">
        <v>70</v>
      </c>
      <c r="P2" s="3" t="s">
        <v>71</v>
      </c>
      <c r="Q2" s="3" t="s">
        <v>72</v>
      </c>
      <c r="R2" s="3" t="s">
        <v>73</v>
      </c>
      <c r="S2" s="3" t="s">
        <v>74</v>
      </c>
    </row>
    <row r="3" spans="1:19" x14ac:dyDescent="0.25">
      <c r="A3" s="10" t="s">
        <v>68</v>
      </c>
      <c r="B3" s="56">
        <v>1.9166666666666674</v>
      </c>
      <c r="C3" s="56">
        <v>0.67068273092369424</v>
      </c>
      <c r="D3" s="56">
        <v>1.103527892405308</v>
      </c>
      <c r="E3" s="56">
        <v>0.85407106910446084</v>
      </c>
      <c r="F3" s="56">
        <v>0.63775082359988033</v>
      </c>
      <c r="I3" s="7">
        <v>0.2</v>
      </c>
      <c r="J3" s="20">
        <v>0.266666666666667</v>
      </c>
      <c r="K3" s="55"/>
      <c r="L3" s="55"/>
      <c r="M3" s="60"/>
      <c r="N3" s="66"/>
      <c r="O3" s="63">
        <v>0.38333333333333303</v>
      </c>
      <c r="P3" s="20">
        <v>0.46666666666666701</v>
      </c>
      <c r="Q3" s="57"/>
      <c r="R3" s="20">
        <v>0.75</v>
      </c>
      <c r="S3" s="57"/>
    </row>
    <row r="4" spans="1:19" x14ac:dyDescent="0.25">
      <c r="A4" s="10" t="s">
        <v>69</v>
      </c>
      <c r="B4" s="56">
        <v>1.6608187134502908</v>
      </c>
      <c r="C4" s="56">
        <v>0.75925925925925886</v>
      </c>
      <c r="D4" s="56">
        <v>1.7105938599819939</v>
      </c>
      <c r="E4" s="56">
        <v>0.83137667658363323</v>
      </c>
      <c r="F4" s="56">
        <v>0.72849192857039058</v>
      </c>
      <c r="I4" s="7">
        <v>0.33333333333333304</v>
      </c>
      <c r="J4" s="20">
        <v>0.2</v>
      </c>
      <c r="K4" s="7">
        <v>0.86666666666666703</v>
      </c>
      <c r="L4" s="20">
        <v>0.66666666666666696</v>
      </c>
      <c r="M4" s="61">
        <v>1</v>
      </c>
      <c r="N4" s="67"/>
      <c r="O4" s="63">
        <v>0.55000000000000004</v>
      </c>
      <c r="P4" s="20">
        <v>0.35000000000000003</v>
      </c>
      <c r="Q4" s="7">
        <v>0.9</v>
      </c>
      <c r="R4" s="20">
        <v>0.48333333333333306</v>
      </c>
      <c r="S4" s="7">
        <v>1</v>
      </c>
    </row>
    <row r="5" spans="1:19" x14ac:dyDescent="0.25">
      <c r="A5" s="10" t="s">
        <v>78</v>
      </c>
      <c r="B5" s="56">
        <v>3.0000000000000018</v>
      </c>
      <c r="C5" s="56">
        <v>1.044846050870146</v>
      </c>
      <c r="D5" s="56">
        <v>1.6075987108492407</v>
      </c>
      <c r="E5" s="56">
        <v>1.1503342660969391</v>
      </c>
      <c r="F5" s="56">
        <v>0.88491564340620932</v>
      </c>
      <c r="I5" s="7">
        <v>0.266666666666667</v>
      </c>
      <c r="J5" s="20">
        <v>0</v>
      </c>
      <c r="K5" s="7">
        <v>0.33333333333333304</v>
      </c>
      <c r="L5" s="20">
        <v>0.33333333333333304</v>
      </c>
      <c r="M5" s="60"/>
      <c r="N5" s="66"/>
      <c r="O5" s="63">
        <v>0.5</v>
      </c>
      <c r="P5" s="20">
        <v>0.233333333333333</v>
      </c>
      <c r="Q5" s="7">
        <v>0.5333333333333331</v>
      </c>
      <c r="R5" s="20">
        <v>0.88333333333333308</v>
      </c>
      <c r="S5" s="57"/>
    </row>
    <row r="6" spans="1:19" x14ac:dyDescent="0.25">
      <c r="I6" s="7">
        <v>0.266666666666667</v>
      </c>
      <c r="J6" s="20">
        <v>0.266666666666667</v>
      </c>
      <c r="K6" s="7">
        <v>0.73333333333333306</v>
      </c>
      <c r="L6" s="20">
        <v>0.8</v>
      </c>
      <c r="M6" s="61">
        <v>0.73333333333333306</v>
      </c>
      <c r="N6" s="67"/>
      <c r="O6" s="63">
        <v>0.4</v>
      </c>
      <c r="P6" s="20">
        <v>0.36666666666666703</v>
      </c>
      <c r="Q6" s="7">
        <v>0.8</v>
      </c>
      <c r="R6" s="20">
        <v>0.86666666666666703</v>
      </c>
      <c r="S6" s="7">
        <v>0.7833333333333331</v>
      </c>
    </row>
    <row r="7" spans="1:19" x14ac:dyDescent="0.25">
      <c r="I7" s="7">
        <v>0.266666666666667</v>
      </c>
      <c r="J7" s="20">
        <v>0.2</v>
      </c>
      <c r="K7" s="7">
        <v>0.73333333333333306</v>
      </c>
      <c r="L7" s="20">
        <v>0.8</v>
      </c>
      <c r="M7" s="61">
        <v>0.73333333333333306</v>
      </c>
      <c r="N7" s="67"/>
      <c r="O7" s="63">
        <v>0.60000000000000009</v>
      </c>
      <c r="P7" s="20">
        <v>0.41666666666666696</v>
      </c>
      <c r="Q7" s="7">
        <v>0.85000000000000009</v>
      </c>
      <c r="R7" s="20">
        <v>0.73333333333333306</v>
      </c>
      <c r="S7" s="7">
        <v>0.83333333333333304</v>
      </c>
    </row>
    <row r="8" spans="1:19" x14ac:dyDescent="0.25"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I8" s="7">
        <v>0.133333333333333</v>
      </c>
      <c r="J8" s="20">
        <v>0.266666666666667</v>
      </c>
      <c r="K8" s="7">
        <v>0.133333333333333</v>
      </c>
      <c r="L8" s="20">
        <v>0.60000000000000009</v>
      </c>
      <c r="M8" s="61">
        <v>0.8</v>
      </c>
      <c r="N8" s="67"/>
      <c r="O8" s="63">
        <v>0.41666666666666696</v>
      </c>
      <c r="P8" s="20">
        <v>0.5</v>
      </c>
      <c r="Q8" s="7">
        <v>0.36666666666666703</v>
      </c>
      <c r="R8" s="20">
        <v>0.76666666666666705</v>
      </c>
      <c r="S8" s="7">
        <v>0.88333333333333308</v>
      </c>
    </row>
    <row r="9" spans="1:19" x14ac:dyDescent="0.25">
      <c r="A9" s="58" t="s">
        <v>61</v>
      </c>
      <c r="B9" s="7">
        <v>0.25333333333333352</v>
      </c>
      <c r="C9" s="7">
        <v>0.44000000000000011</v>
      </c>
      <c r="D9" s="7">
        <v>0.22256726933197521</v>
      </c>
      <c r="E9" s="7">
        <v>0.3517344520056952</v>
      </c>
      <c r="F9" s="12">
        <v>764.7</v>
      </c>
      <c r="I9" s="7">
        <v>0.133333333333333</v>
      </c>
      <c r="J9" s="20">
        <v>0.2</v>
      </c>
      <c r="K9" s="7">
        <v>0.8</v>
      </c>
      <c r="L9" s="20">
        <v>0.66666666666666696</v>
      </c>
      <c r="M9" s="60"/>
      <c r="N9" s="66"/>
      <c r="O9" s="63">
        <v>0.41666666666666696</v>
      </c>
      <c r="P9" s="20">
        <v>0.36666666666666703</v>
      </c>
      <c r="Q9" s="7">
        <v>0.9</v>
      </c>
      <c r="R9" s="20">
        <v>1</v>
      </c>
      <c r="S9" s="57"/>
    </row>
    <row r="10" spans="1:19" x14ac:dyDescent="0.25">
      <c r="A10" s="58" t="s">
        <v>62</v>
      </c>
      <c r="B10" s="7">
        <v>0.67407407407407416</v>
      </c>
      <c r="C10" s="7">
        <v>0.77407407407407414</v>
      </c>
      <c r="D10" s="7">
        <v>0.60328947368421071</v>
      </c>
      <c r="E10" s="7">
        <v>0.64415827175415552</v>
      </c>
      <c r="F10" s="7">
        <v>1321.7777777777778</v>
      </c>
      <c r="I10" s="7">
        <v>0.133333333333333</v>
      </c>
      <c r="J10" s="20">
        <v>0.66666666666666696</v>
      </c>
      <c r="K10" s="7">
        <v>0.2</v>
      </c>
      <c r="L10" s="20">
        <v>1</v>
      </c>
      <c r="M10" s="60"/>
      <c r="N10" s="66"/>
      <c r="O10" s="63">
        <v>0.45</v>
      </c>
      <c r="P10" s="20">
        <v>0.8</v>
      </c>
      <c r="Q10" s="7">
        <v>0.48333333333333306</v>
      </c>
      <c r="R10" s="20">
        <v>0.65</v>
      </c>
      <c r="S10" s="57"/>
    </row>
    <row r="11" spans="1:19" x14ac:dyDescent="0.25">
      <c r="A11" s="59" t="s">
        <v>63</v>
      </c>
      <c r="B11" s="7">
        <v>0.19999999999999993</v>
      </c>
      <c r="C11" s="7">
        <v>0.42564102564102579</v>
      </c>
      <c r="D11" s="7">
        <v>0.21567711072170878</v>
      </c>
      <c r="E11" s="7">
        <v>0.33425473824675966</v>
      </c>
      <c r="F11" s="7">
        <v>856.15384615384619</v>
      </c>
      <c r="I11" s="7">
        <v>0.2</v>
      </c>
      <c r="J11" s="20">
        <v>0.2</v>
      </c>
      <c r="K11" s="7">
        <v>0.133333333333333</v>
      </c>
      <c r="L11" s="20">
        <v>0.46666666666666701</v>
      </c>
      <c r="M11" s="61">
        <v>0.5333333333333331</v>
      </c>
      <c r="N11" s="67"/>
      <c r="O11" s="63">
        <v>0.35000000000000003</v>
      </c>
      <c r="P11" s="20">
        <v>0.43333333333333307</v>
      </c>
      <c r="Q11" s="7">
        <v>0.35000000000000003</v>
      </c>
      <c r="R11" s="20">
        <v>0.83333333333333304</v>
      </c>
      <c r="S11" s="7">
        <v>0.68333333333333313</v>
      </c>
    </row>
    <row r="12" spans="1:19" x14ac:dyDescent="0.25">
      <c r="A12" s="59" t="s">
        <v>64</v>
      </c>
      <c r="B12" s="7">
        <v>0.58333333333333326</v>
      </c>
      <c r="C12" s="7">
        <v>0.71111111111111114</v>
      </c>
      <c r="D12" s="7">
        <v>0.4536828181565023</v>
      </c>
      <c r="E12" s="7">
        <v>0.6197320398944014</v>
      </c>
      <c r="F12" s="7">
        <v>1402.1666666666667</v>
      </c>
      <c r="I12" s="7">
        <v>0.2</v>
      </c>
      <c r="J12" s="20">
        <v>0.266666666666667</v>
      </c>
      <c r="K12" s="7">
        <v>0.93333333333333313</v>
      </c>
      <c r="L12" s="20">
        <v>0.73333333333333306</v>
      </c>
      <c r="M12" s="61">
        <v>0.86666666666666703</v>
      </c>
      <c r="N12" s="67"/>
      <c r="O12" s="63">
        <v>0.38333333333333303</v>
      </c>
      <c r="P12" s="20">
        <v>0.46666666666666701</v>
      </c>
      <c r="Q12" s="7">
        <v>0.96666666666666701</v>
      </c>
      <c r="S12" s="7">
        <v>0.91666666666666696</v>
      </c>
    </row>
    <row r="13" spans="1:19" x14ac:dyDescent="0.25">
      <c r="A13" s="59" t="s">
        <v>65</v>
      </c>
      <c r="B13" s="7">
        <v>0.8</v>
      </c>
      <c r="C13" s="7">
        <v>0.87037037037037024</v>
      </c>
      <c r="D13" s="7">
        <v>0.5623993558776168</v>
      </c>
      <c r="E13" s="7">
        <v>0.71875941725727044</v>
      </c>
      <c r="F13" s="7">
        <v>1613.7777777777778</v>
      </c>
      <c r="I13" s="7">
        <v>0.2</v>
      </c>
      <c r="K13" s="7">
        <v>0.73333333333333306</v>
      </c>
      <c r="M13" s="61">
        <v>0.93333333333333313</v>
      </c>
      <c r="N13" s="67"/>
      <c r="O13" s="63">
        <v>0.4</v>
      </c>
      <c r="Q13" s="7">
        <v>0.85000000000000009</v>
      </c>
      <c r="S13" s="7">
        <v>0.96666666666666701</v>
      </c>
    </row>
    <row r="14" spans="1:19" x14ac:dyDescent="0.25">
      <c r="I14" s="7">
        <v>0.133333333333333</v>
      </c>
      <c r="K14" s="7">
        <v>0.60000000000000009</v>
      </c>
      <c r="M14" s="61">
        <v>0.93333333333333313</v>
      </c>
      <c r="N14" s="67"/>
      <c r="O14" s="63">
        <v>0.31666666666666704</v>
      </c>
      <c r="Q14" s="7">
        <v>0.65</v>
      </c>
      <c r="S14" s="7">
        <v>0.96666666666666701</v>
      </c>
    </row>
    <row r="15" spans="1:19" x14ac:dyDescent="0.25">
      <c r="B15" s="3" t="s">
        <v>2</v>
      </c>
      <c r="C15" s="3" t="s">
        <v>3</v>
      </c>
      <c r="D15" s="3" t="s">
        <v>4</v>
      </c>
      <c r="E15" s="3" t="s">
        <v>5</v>
      </c>
      <c r="F15" s="3" t="s">
        <v>6</v>
      </c>
      <c r="I15" s="7">
        <v>0.133333333333333</v>
      </c>
      <c r="K15" s="7">
        <v>0.8</v>
      </c>
      <c r="M15" s="61">
        <v>0.66666666666666696</v>
      </c>
      <c r="N15" s="67"/>
      <c r="O15" s="63">
        <v>0.36666666666666703</v>
      </c>
      <c r="Q15" s="7">
        <v>0.88333333333333308</v>
      </c>
      <c r="S15" s="7">
        <v>0.8</v>
      </c>
    </row>
    <row r="16" spans="1:19" x14ac:dyDescent="0.25">
      <c r="A16" s="58" t="s">
        <v>66</v>
      </c>
      <c r="B16" s="56">
        <f>(B9/B11)-1</f>
        <v>0.26666666666666816</v>
      </c>
      <c r="C16" s="56">
        <f t="shared" ref="C16:F17" si="0">(C9/C11)-1</f>
        <v>3.3734939759036076E-2</v>
      </c>
      <c r="D16" s="56">
        <f t="shared" si="0"/>
        <v>3.1946638135174732E-2</v>
      </c>
      <c r="E16" s="56">
        <f t="shared" si="0"/>
        <v>5.229458780635543E-2</v>
      </c>
      <c r="F16" s="56">
        <f t="shared" si="0"/>
        <v>-0.10681940700808623</v>
      </c>
    </row>
    <row r="17" spans="1:33" x14ac:dyDescent="0.25">
      <c r="A17" s="58" t="s">
        <v>67</v>
      </c>
      <c r="B17" s="56">
        <f>(B10/B12)-1</f>
        <v>0.15555555555555589</v>
      </c>
      <c r="C17" s="56">
        <f t="shared" si="0"/>
        <v>8.8541666666666741E-2</v>
      </c>
      <c r="D17" s="56">
        <f t="shared" si="0"/>
        <v>0.3297604615833174</v>
      </c>
      <c r="E17" s="56">
        <f t="shared" si="0"/>
        <v>3.9414182723094715E-2</v>
      </c>
      <c r="F17" s="56">
        <f t="shared" si="0"/>
        <v>-5.7331906969372848E-2</v>
      </c>
    </row>
    <row r="18" spans="1:33" x14ac:dyDescent="0.25">
      <c r="A18" s="59" t="s">
        <v>79</v>
      </c>
      <c r="B18" s="56">
        <f>(B13/B10)-1</f>
        <v>0.18681318681318682</v>
      </c>
      <c r="C18" s="56">
        <f t="shared" ref="C18:F18" si="1">(C13/C10)-1</f>
        <v>0.12440191387559785</v>
      </c>
      <c r="D18" s="56">
        <f t="shared" si="1"/>
        <v>-6.7778603125433712E-2</v>
      </c>
      <c r="E18" s="56">
        <f t="shared" si="1"/>
        <v>0.1158118257178673</v>
      </c>
      <c r="F18" s="56">
        <f t="shared" si="1"/>
        <v>0.2209145931405514</v>
      </c>
      <c r="I18" s="71" t="s">
        <v>76</v>
      </c>
      <c r="J18" s="71"/>
      <c r="K18" s="71"/>
      <c r="L18" s="71"/>
      <c r="M18" s="71"/>
      <c r="O18" s="71" t="s">
        <v>77</v>
      </c>
      <c r="P18" s="71"/>
      <c r="Q18" s="71"/>
      <c r="R18" s="71"/>
      <c r="S18" s="71"/>
    </row>
    <row r="19" spans="1:33" x14ac:dyDescent="0.25">
      <c r="I19" s="3" t="s">
        <v>70</v>
      </c>
      <c r="J19" s="3" t="s">
        <v>71</v>
      </c>
      <c r="K19" s="3" t="s">
        <v>72</v>
      </c>
      <c r="L19" s="3" t="s">
        <v>73</v>
      </c>
      <c r="M19" s="3" t="s">
        <v>74</v>
      </c>
      <c r="O19" s="3" t="s">
        <v>70</v>
      </c>
      <c r="P19" s="3" t="s">
        <v>71</v>
      </c>
      <c r="Q19" s="3" t="s">
        <v>72</v>
      </c>
      <c r="R19" s="3" t="s">
        <v>73</v>
      </c>
      <c r="S19" s="3" t="s">
        <v>74</v>
      </c>
    </row>
    <row r="20" spans="1:33" x14ac:dyDescent="0.25">
      <c r="I20" s="7">
        <v>0.13043478260869601</v>
      </c>
      <c r="J20" s="20">
        <v>0.28571428571428598</v>
      </c>
      <c r="K20" s="57"/>
      <c r="L20" s="20">
        <v>0.55555555555555602</v>
      </c>
      <c r="M20" s="57"/>
      <c r="O20" s="7">
        <v>0.38723417564257701</v>
      </c>
      <c r="P20" s="20">
        <v>0.23759314456035799</v>
      </c>
      <c r="Q20" s="57"/>
      <c r="R20" s="20">
        <v>0.69976009275428896</v>
      </c>
      <c r="S20" s="57"/>
    </row>
    <row r="21" spans="1:33" x14ac:dyDescent="0.25">
      <c r="I21" s="7">
        <v>0.94339622641509402</v>
      </c>
      <c r="J21" s="20">
        <v>0.1</v>
      </c>
      <c r="K21" s="7">
        <v>0.26190476190476197</v>
      </c>
      <c r="L21" s="20">
        <v>0.27777777777777801</v>
      </c>
      <c r="M21" s="7">
        <v>0.47826086956521702</v>
      </c>
      <c r="O21" s="7">
        <v>0.352378828117411</v>
      </c>
      <c r="P21" s="20">
        <v>0.29083242990802599</v>
      </c>
      <c r="Q21" s="7">
        <v>0.59886918475911399</v>
      </c>
      <c r="R21" s="20">
        <v>0.43340122882474702</v>
      </c>
      <c r="S21" s="7">
        <v>0.84832481146280103</v>
      </c>
      <c r="AD21" t="s">
        <v>81</v>
      </c>
      <c r="AE21" t="s">
        <v>80</v>
      </c>
    </row>
    <row r="22" spans="1:33" x14ac:dyDescent="0.25">
      <c r="I22" s="7">
        <v>0.19047619047618999</v>
      </c>
      <c r="J22" s="20">
        <v>0</v>
      </c>
      <c r="K22" s="7">
        <v>0.47368421052631599</v>
      </c>
      <c r="L22" s="20">
        <v>0.75</v>
      </c>
      <c r="M22" s="57"/>
      <c r="O22" s="7">
        <v>0.44955218248601297</v>
      </c>
      <c r="P22" s="20">
        <v>0.25</v>
      </c>
      <c r="Q22" s="7">
        <v>0.58366587635533795</v>
      </c>
      <c r="R22" s="20">
        <v>0.56522273345904495</v>
      </c>
      <c r="S22" s="57"/>
      <c r="AD22">
        <v>0.28299999999999997</v>
      </c>
      <c r="AE22">
        <v>0.433</v>
      </c>
    </row>
    <row r="23" spans="1:33" x14ac:dyDescent="0.25">
      <c r="I23" s="7">
        <v>0.22222222222222199</v>
      </c>
      <c r="J23" s="20">
        <v>0.266666666666667</v>
      </c>
      <c r="K23" s="7">
        <v>0.73333333333333295</v>
      </c>
      <c r="L23" s="20">
        <v>0.66666666666666696</v>
      </c>
      <c r="M23" s="7">
        <v>0.7</v>
      </c>
      <c r="O23" s="7">
        <v>0.25117237702091699</v>
      </c>
      <c r="P23" s="20">
        <v>0.295351333890705</v>
      </c>
      <c r="Q23" s="7">
        <v>0.73448794371869097</v>
      </c>
      <c r="R23" s="20">
        <v>0.76922875743465102</v>
      </c>
      <c r="S23" s="7">
        <v>0.54314082851204104</v>
      </c>
      <c r="AD23">
        <v>0.19500000000000001</v>
      </c>
      <c r="AE23">
        <v>0.22900000000000001</v>
      </c>
    </row>
    <row r="24" spans="1:33" x14ac:dyDescent="0.25">
      <c r="I24" s="7">
        <v>0.21052631578947401</v>
      </c>
      <c r="J24" s="20">
        <v>0.17647058823529399</v>
      </c>
      <c r="K24" s="7">
        <v>0.1</v>
      </c>
      <c r="L24" s="20">
        <v>0.47368421052631599</v>
      </c>
      <c r="M24" s="7">
        <v>0.77777777777777801</v>
      </c>
      <c r="O24" s="7">
        <v>0.49207281144781101</v>
      </c>
      <c r="P24" s="20">
        <v>0.34336131464450498</v>
      </c>
      <c r="Q24" s="7">
        <v>0.283965486853612</v>
      </c>
      <c r="R24" s="20">
        <v>0.65932030807402098</v>
      </c>
      <c r="S24" s="7">
        <v>0.65971996084550599</v>
      </c>
      <c r="AD24" s="22">
        <f>(AD22/AD23)-1</f>
        <v>0.45128205128205101</v>
      </c>
      <c r="AE24" s="22">
        <f>(AE22/AE23)-1</f>
        <v>0.89082969432314396</v>
      </c>
    </row>
    <row r="25" spans="1:33" x14ac:dyDescent="0.25">
      <c r="I25" s="7">
        <v>0.11111111111111099</v>
      </c>
      <c r="J25" s="20">
        <v>0.22222222222222199</v>
      </c>
      <c r="K25" s="7">
        <v>0.93333333333333302</v>
      </c>
      <c r="L25" s="20">
        <v>0.66666666666666696</v>
      </c>
      <c r="M25" s="7">
        <v>0.42105263157894701</v>
      </c>
      <c r="O25" s="7">
        <v>0.30806400986606902</v>
      </c>
      <c r="P25" s="20">
        <v>0.45903912298557598</v>
      </c>
      <c r="Q25" s="7">
        <v>0.82964601769911495</v>
      </c>
      <c r="R25" s="20">
        <v>0.59352457273942005</v>
      </c>
      <c r="S25" s="7">
        <v>0.78990413620945799</v>
      </c>
    </row>
    <row r="26" spans="1:33" x14ac:dyDescent="0.25">
      <c r="I26" s="7">
        <v>0.11111111111111099</v>
      </c>
      <c r="J26" s="20">
        <v>0.2</v>
      </c>
      <c r="K26" s="7">
        <v>0.61904761904761896</v>
      </c>
      <c r="L26" s="20">
        <v>0.9375</v>
      </c>
      <c r="M26" s="57"/>
      <c r="O26" s="7">
        <v>0.33888082778346701</v>
      </c>
      <c r="P26" s="20">
        <v>0.229430379746835</v>
      </c>
      <c r="Q26" s="7">
        <v>0.83097863456055898</v>
      </c>
      <c r="R26" s="20">
        <v>0.84430120827464605</v>
      </c>
      <c r="S26" s="57"/>
      <c r="AD26" t="s">
        <v>82</v>
      </c>
    </row>
    <row r="27" spans="1:33" x14ac:dyDescent="0.25">
      <c r="I27" s="7">
        <v>0.133333333333333</v>
      </c>
      <c r="J27" s="20">
        <v>0.58823529411764697</v>
      </c>
      <c r="K27" s="7">
        <v>0.57142857142857095</v>
      </c>
      <c r="L27" s="20">
        <v>0.36842105263157898</v>
      </c>
      <c r="M27" s="57"/>
      <c r="O27" s="7">
        <v>0.36854960117784202</v>
      </c>
      <c r="P27" s="20">
        <v>0.68498081546045897</v>
      </c>
      <c r="Q27" s="7">
        <v>0.70537943234301803</v>
      </c>
      <c r="R27" s="20">
        <v>0.50112501914728202</v>
      </c>
      <c r="S27" s="57"/>
      <c r="AD27">
        <v>0.45200000000000001</v>
      </c>
      <c r="AE27">
        <v>0.53300000000000003</v>
      </c>
    </row>
    <row r="28" spans="1:33" x14ac:dyDescent="0.25">
      <c r="I28" s="7">
        <v>0.13636363636363599</v>
      </c>
      <c r="J28" s="20">
        <v>0.13636363636363599</v>
      </c>
      <c r="K28" s="7">
        <v>0.11111111111111099</v>
      </c>
      <c r="L28" s="20">
        <v>0.73333333333333295</v>
      </c>
      <c r="M28" s="7">
        <v>0.65</v>
      </c>
      <c r="O28" s="7">
        <v>0.257912843049595</v>
      </c>
      <c r="P28" s="20">
        <v>0.399701913300675</v>
      </c>
      <c r="Q28" s="7">
        <v>0.393356643356643</v>
      </c>
      <c r="R28" s="20">
        <v>0.73154052507929801</v>
      </c>
      <c r="S28" s="7">
        <v>0.66038769275266795</v>
      </c>
      <c r="AD28">
        <v>0.255</v>
      </c>
      <c r="AE28">
        <v>0.247</v>
      </c>
      <c r="AG28" s="22">
        <f>(AE29/AD29)-1</f>
        <v>0.49879775581084718</v>
      </c>
    </row>
    <row r="29" spans="1:33" x14ac:dyDescent="0.25">
      <c r="I29" s="7">
        <v>0.157894736842105</v>
      </c>
      <c r="J29" s="20">
        <v>0.25</v>
      </c>
      <c r="K29" s="7">
        <v>0.57894736842105299</v>
      </c>
      <c r="M29" s="7">
        <v>0.1</v>
      </c>
      <c r="O29" s="7">
        <v>0.37958751474836899</v>
      </c>
      <c r="P29" s="20">
        <v>0.32705406555981298</v>
      </c>
      <c r="Q29" s="7">
        <v>0.73658368056282597</v>
      </c>
      <c r="S29" s="7">
        <v>0.62038876939554299</v>
      </c>
      <c r="AD29" s="22">
        <f>(AD27/AD28)-1</f>
        <v>0.77254901960784306</v>
      </c>
      <c r="AE29" s="22">
        <f>(AE27/AE28)-1</f>
        <v>1.1578947368421053</v>
      </c>
    </row>
    <row r="30" spans="1:33" x14ac:dyDescent="0.25">
      <c r="I30" s="7">
        <v>0.214285714285714</v>
      </c>
      <c r="K30" s="7">
        <v>0.16666666666666699</v>
      </c>
      <c r="M30" s="7">
        <v>0.55555555555555602</v>
      </c>
      <c r="O30" s="7">
        <v>0.19450193979063299</v>
      </c>
      <c r="Q30" s="7">
        <v>0.43456199922556799</v>
      </c>
      <c r="S30" s="7">
        <v>0.88618537312069201</v>
      </c>
    </row>
    <row r="31" spans="1:33" x14ac:dyDescent="0.25">
      <c r="I31" s="7">
        <v>0.125</v>
      </c>
      <c r="K31" s="7">
        <v>0.26315789473684198</v>
      </c>
      <c r="M31" s="7">
        <v>0.8</v>
      </c>
      <c r="O31" s="7">
        <v>0.20472440944881901</v>
      </c>
      <c r="Q31" s="7">
        <v>0.50508297956152604</v>
      </c>
      <c r="S31" s="7">
        <v>0.77620025254861702</v>
      </c>
    </row>
    <row r="32" spans="1:33" x14ac:dyDescent="0.25">
      <c r="I32" s="7">
        <v>0.11764705882352899</v>
      </c>
      <c r="K32" s="7">
        <v>0.63157894736842102</v>
      </c>
      <c r="M32" s="7">
        <v>0.57894736842105299</v>
      </c>
      <c r="O32" s="7">
        <v>0.360680076628352</v>
      </c>
      <c r="Q32" s="7">
        <v>0.80020659973680697</v>
      </c>
      <c r="S32" s="7">
        <v>0.68458293046810903</v>
      </c>
    </row>
  </sheetData>
  <mergeCells count="4">
    <mergeCell ref="I1:M1"/>
    <mergeCell ref="O1:S1"/>
    <mergeCell ref="I18:M18"/>
    <mergeCell ref="O18:S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4 a r 0 V I L R + E i k A A A A 9 w A A A B I A H A B D b 2 5 m a W c v U G F j a 2 F n Z S 5 4 b W w g o h g A K K A U A A A A A A A A A A A A A A A A A A A A A A A A A A A A h Y 9 N C s I w G E S v U r J v / k S Q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N G 5 5 h x z j E F M l H I j f 0 a f B z 8 b H 8 g r P r K 9 5 0 W r Y + X W y B T B P I + I R 5 Q S w M E F A A C A A g A 4 a r 0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q 9 F Q o i k e 4 D g A A A B E A A A A T A B w A R m 9 y b X V s Y X M v U 2 V j d G l v b j E u b S C i G A A o o B Q A A A A A A A A A A A A A A A A A A A A A A A A A A A A r T k 0 u y c z P U w i G 0 I b W A F B L A Q I t A B Q A A g A I A O G q 9 F S C 0 f h I p A A A A P c A A A A S A A A A A A A A A A A A A A A A A A A A A A B D b 2 5 m a W c v U G F j a 2 F n Z S 5 4 b W x Q S w E C L Q A U A A I A C A D h q v R U D 8 r p q 6 Q A A A D p A A A A E w A A A A A A A A A A A A A A A A D w A A A A W 0 N v b n R l b n R f V H l w Z X N d L n h t b F B L A Q I t A B Q A A g A I A O G q 9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w 5 V Q 0 g V B T p m 0 H H q S G P 3 H A A A A A A I A A A A A A B B m A A A A A Q A A I A A A A K j O D Z v J L c 2 4 l n D d C 0 I 2 a b 8 X w 8 q 0 1 1 b G 9 U Y R B 4 L X F c r O A A A A A A 6 A A A A A A g A A I A A A A D V + D M w I S S F Y T Q + b T Y 4 L f H o m z 8 j Q L d + Y d b p 7 U e K E + 3 S h U A A A A G R M + L T U H j F i k 6 / X a B g g + 6 k j U 8 M f C 6 9 I I s L Z 2 8 1 J m s Y F 7 4 u N q 2 b D + g + + L G p t n F r I 7 9 + u U X y G + Y N s u K 6 4 J O D y I d / v g 0 K m 8 A Z y H C N X G i O w Q s 4 u Q A A A A N l e Q l y p 9 4 R J I G A N L N v 8 D 5 q 8 Z b e Q m x X k x Y k j L e 2 J M i g 7 Z A 9 x M Y E V U 8 S s N a B 2 6 2 J V q f u H W L z h m 9 H Q L 6 d 8 + P 3 P d c c = < / D a t a M a s h u p > 
</file>

<file path=customXml/itemProps1.xml><?xml version="1.0" encoding="utf-8"?>
<ds:datastoreItem xmlns:ds="http://schemas.openxmlformats.org/officeDocument/2006/customXml" ds:itemID="{C57CBB8F-CB03-4EBF-83FF-68D8EAF527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Gráficos</vt:lpstr>
      </vt:variant>
      <vt:variant>
        <vt:i4>1</vt:i4>
      </vt:variant>
    </vt:vector>
  </HeadingPairs>
  <TitlesOfParts>
    <vt:vector size="9" baseType="lpstr">
      <vt:lpstr>GrupoB - Pré_teste</vt:lpstr>
      <vt:lpstr>GrupoB - Pós_teste</vt:lpstr>
      <vt:lpstr>Stats GB</vt:lpstr>
      <vt:lpstr>GrupoA - Pré_teste</vt:lpstr>
      <vt:lpstr>GrupoA - Pós_teste</vt:lpstr>
      <vt:lpstr>GrupoA - Pós_teste_2</vt:lpstr>
      <vt:lpstr>Stats GA</vt:lpstr>
      <vt:lpstr>StatsGA_GB</vt:lpstr>
      <vt:lpstr>Percentual_aumento_testes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Leitão</dc:creator>
  <cp:lastModifiedBy>Gabriel Leitão</cp:lastModifiedBy>
  <dcterms:created xsi:type="dcterms:W3CDTF">2022-07-17T23:15:51Z</dcterms:created>
  <dcterms:modified xsi:type="dcterms:W3CDTF">2022-08-06T22:45:39Z</dcterms:modified>
</cp:coreProperties>
</file>