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cc93afe0794efcc/DoutoradoICOMP/PhDThesis_Gabriel/chapters/results/Fase 1/"/>
    </mc:Choice>
  </mc:AlternateContent>
  <xr:revisionPtr revIDLastSave="2" documentId="13_ncr:1_{483C9311-EA20-4EFA-B597-ACBE719BFFD0}" xr6:coauthVersionLast="47" xr6:coauthVersionMax="47" xr10:uidLastSave="{FAE9A012-6530-4FE3-91CB-EC92056AEF56}"/>
  <bookViews>
    <workbookView xWindow="-120" yWindow="-120" windowWidth="29040" windowHeight="15840" firstSheet="2" activeTab="2" xr2:uid="{955ECA64-6DCD-45F8-A17D-4A64775A4B74}"/>
  </bookViews>
  <sheets>
    <sheet name="A_media_ponderada_preteste" sheetId="5" r:id="rId1"/>
    <sheet name="B_media_ponderada_preteste" sheetId="6" r:id="rId2"/>
    <sheet name="A_media_ponderada_posteste" sheetId="2" r:id="rId3"/>
    <sheet name="B_media_ponderada_Posteste" sheetId="3" r:id="rId4"/>
    <sheet name="A_media_ponderada_Posteste_2" sheetId="4" r:id="rId5"/>
  </sheets>
  <definedNames>
    <definedName name="_xlchart.v1.0" hidden="1">A_media_ponderada_Posteste_2!$D$2:$D$10</definedName>
    <definedName name="_xlchart.v1.1" hidden="1">A_media_ponderada_posteste!$D$2:$D$13</definedName>
    <definedName name="_xlchart.v1.2" hidden="1">A_media_ponderada_preteste!$D$2:$D$14</definedName>
    <definedName name="_xlchart.v1.3" hidden="1">B_media_ponderada_Posteste!$D$2:$D$10</definedName>
    <definedName name="_xlchart.v1.4" hidden="1">B_media_ponderada_preteste!$D$2:$D$11</definedName>
    <definedName name="DadosExternos_1" localSheetId="2" hidden="1">A_media_ponderada_posteste!$A$1:$D$13</definedName>
    <definedName name="DadosExternos_2" localSheetId="0" hidden="1">A_media_ponderada_preteste!$A$1:$D$14</definedName>
    <definedName name="DadosExternos_2" localSheetId="3" hidden="1">B_media_ponderada_Posteste!$A$1:$D$10</definedName>
    <definedName name="DadosExternos_3" localSheetId="4" hidden="1">A_media_ponderada_Posteste_2!$A$1:$D$10</definedName>
    <definedName name="DadosExternos_3" localSheetId="1" hidden="1">B_media_ponderada_preteste!$A$1:$D$11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" i="6" l="1"/>
  <c r="D19" i="6"/>
  <c r="D18" i="6"/>
  <c r="D17" i="6"/>
  <c r="D20" i="5"/>
  <c r="D19" i="5"/>
  <c r="E2" i="4"/>
  <c r="E3" i="4"/>
  <c r="E4" i="4"/>
  <c r="E5" i="4"/>
  <c r="E6" i="4"/>
  <c r="E7" i="4"/>
  <c r="E8" i="4"/>
  <c r="E9" i="4"/>
  <c r="E10" i="4"/>
  <c r="D18" i="2"/>
  <c r="D14" i="4"/>
  <c r="D13" i="4"/>
  <c r="D12" i="4"/>
  <c r="D11" i="4"/>
  <c r="D14" i="3"/>
  <c r="D13" i="3"/>
  <c r="D12" i="3"/>
  <c r="D11" i="3"/>
  <c r="D17" i="2"/>
  <c r="D16" i="2"/>
  <c r="D15" i="2"/>
  <c r="D14" i="2"/>
  <c r="D15" i="6"/>
  <c r="D14" i="6"/>
  <c r="D13" i="6"/>
  <c r="D16" i="6" s="1"/>
  <c r="D12" i="6"/>
  <c r="D16" i="5"/>
  <c r="D18" i="5"/>
  <c r="D17" i="5"/>
  <c r="D15" i="5"/>
  <c r="D15" i="3" l="1"/>
  <c r="D16" i="4"/>
  <c r="D15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0E04E99-BBE3-4508-ADB4-2D06CC5E1FD0}" keepAlive="1" name="Consulta - A_media_ponderada" description="Conexão com a consulta 'A_media_ponderada' na pasta de trabalho." type="5" refreshedVersion="8" background="1" saveData="1">
    <dbPr connection="Provider=Microsoft.Mashup.OleDb.1;Data Source=$Workbook$;Location=A_media_ponderada;Extended Properties=&quot;&quot;" command="SELECT * FROM [A_media_ponderada]"/>
  </connection>
  <connection id="2" xr16:uid="{9DD5D817-FC3F-4424-B864-D77080578537}" keepAlive="1" name="Consulta - A_media_ponderada (2)" description="Conexão com a consulta 'A_media_ponderada (2)' na pasta de trabalho." type="5" refreshedVersion="8" background="1" saveData="1">
    <dbPr connection="Provider=Microsoft.Mashup.OleDb.1;Data Source=$Workbook$;Location=&quot;A_media_ponderada (2)&quot;;Extended Properties=&quot;&quot;" command="SELECT * FROM [A_media_ponderada (2)]"/>
  </connection>
  <connection id="3" xr16:uid="{B8D555D4-81FD-4B1A-A881-C09D5E89A77B}" keepAlive="1" name="Consulta - A_media_ponderada_2" description="Conexão com a consulta 'A_media_ponderada_2' na pasta de trabalho." type="5" refreshedVersion="8" background="1" saveData="1">
    <dbPr connection="Provider=Microsoft.Mashup.OleDb.1;Data Source=$Workbook$;Location=A_media_ponderada_2;Extended Properties=&quot;&quot;" command="SELECT * FROM [A_media_ponderada_2]"/>
  </connection>
  <connection id="4" xr16:uid="{A1FD34ED-57B6-46AF-8678-9207F6C52DDA}" keepAlive="1" name="Consulta - B_media_ponderada" description="Conexão com a consulta 'B_media_ponderada' na pasta de trabalho." type="5" refreshedVersion="8" background="1" saveData="1">
    <dbPr connection="Provider=Microsoft.Mashup.OleDb.1;Data Source=$Workbook$;Location=B_media_ponderada;Extended Properties=&quot;&quot;" command="SELECT * FROM [B_media_ponderada]"/>
  </connection>
  <connection id="5" xr16:uid="{18864A7A-1B96-4685-8154-535AB2D9806E}" keepAlive="1" name="Consulta - B_media_ponderada (2)" description="Conexão com a consulta 'B_media_ponderada (2)' na pasta de trabalho." type="5" refreshedVersion="8" background="1" saveData="1">
    <dbPr connection="Provider=Microsoft.Mashup.OleDb.1;Data Source=$Workbook$;Location=&quot;B_media_ponderada (2)&quot;;Extended Properties=&quot;&quot;" command="SELECT * FROM [B_media_ponderada (2)]"/>
  </connection>
</connections>
</file>

<file path=xl/sharedStrings.xml><?xml version="1.0" encoding="utf-8"?>
<sst xmlns="http://schemas.openxmlformats.org/spreadsheetml/2006/main" count="103" uniqueCount="68">
  <si>
    <t>_id</t>
  </si>
  <si>
    <t>idAluno</t>
  </si>
  <si>
    <t>idQuestionario</t>
  </si>
  <si>
    <t>mediaPonderada</t>
  </si>
  <si>
    <t>61da74bd090d3c0d6103e17d</t>
  </si>
  <si>
    <t>61da74c2090d3c0d6103e180</t>
  </si>
  <si>
    <t>61da74c8090d3c0d6103e183</t>
  </si>
  <si>
    <t>61da74ce090d3c0d6103e186</t>
  </si>
  <si>
    <t>61da74d4090d3c0d6103e189</t>
  </si>
  <si>
    <t>61da74d9090d3c0d6103e18c</t>
  </si>
  <si>
    <t>61da74df090d3c0d6103e18f</t>
  </si>
  <si>
    <t>61da74e4090d3c0d6103e192</t>
  </si>
  <si>
    <t>61da74ea090d3c0d6103e195</t>
  </si>
  <si>
    <t>61da74f0090d3c0d6103e198</t>
  </si>
  <si>
    <t>61da74f6090d3c0d6103e19b</t>
  </si>
  <si>
    <t>61da74fa090d3c0d6103e19d</t>
  </si>
  <si>
    <t>61da74fd090d3c0d6103e19f</t>
  </si>
  <si>
    <t>61da7503090d3c0d6103e1a1</t>
  </si>
  <si>
    <t>61da7509090d3c0d6103e1a4</t>
  </si>
  <si>
    <t>61da750d090d3c0d6103e1a6</t>
  </si>
  <si>
    <t>61da7511090d3c0d6103e1a8</t>
  </si>
  <si>
    <t>61da7515090d3c0d6103e1aa</t>
  </si>
  <si>
    <t>61da751a090d3c0d6103e1ac</t>
  </si>
  <si>
    <t>61da751e090d3c0d6103e1ae</t>
  </si>
  <si>
    <t>61da7523090d3c0d6103e1b0</t>
  </si>
  <si>
    <t>61da74bf090d3c0d6103e17e</t>
  </si>
  <si>
    <t>61da74c4090d3c0d6103e181</t>
  </si>
  <si>
    <t>61da74ca090d3c0d6103e184</t>
  </si>
  <si>
    <t>61da74d0090d3c0d6103e187</t>
  </si>
  <si>
    <t>61da74d5090d3c0d6103e18a</t>
  </si>
  <si>
    <t>61da74db090d3c0d6103e18d</t>
  </si>
  <si>
    <t>61da74e0090d3c0d6103e190</t>
  </si>
  <si>
    <t>61da74e6090d3c0d6103e193</t>
  </si>
  <si>
    <t>61da74ec090d3c0d6103e196</t>
  </si>
  <si>
    <t>61da74bb090d3c0d6103e17c</t>
  </si>
  <si>
    <t>61da74c1090d3c0d6103e17f</t>
  </si>
  <si>
    <t>61da74c7090d3c0d6103e182</t>
  </si>
  <si>
    <t>61da74cd090d3c0d6103e185</t>
  </si>
  <si>
    <t>61da74d2090d3c0d6103e188</t>
  </si>
  <si>
    <t>61da74d8090d3c0d6103e18b</t>
  </si>
  <si>
    <t>61da74dd090d3c0d6103e18e</t>
  </si>
  <si>
    <t>61da74e3090d3c0d6103e191</t>
  </si>
  <si>
    <t>61da74e8090d3c0d6103e194</t>
  </si>
  <si>
    <t>61da74ee090d3c0d6103e197</t>
  </si>
  <si>
    <t>61da74f1090d3c0d6103e199</t>
  </si>
  <si>
    <t>61da74f4090d3c0d6103e19a</t>
  </si>
  <si>
    <t>61da74f8090d3c0d6103e19c</t>
  </si>
  <si>
    <t>61da7507090d3c0d6103e1a3</t>
  </si>
  <si>
    <t>61da750b090d3c0d6103e1a5</t>
  </si>
  <si>
    <t>61da74fc090d3c0d6103e19e</t>
  </si>
  <si>
    <t>61da7501090d3c0d6103e1a0</t>
  </si>
  <si>
    <t>61da7505090d3c0d6103e1a2</t>
  </si>
  <si>
    <t>61da750f090d3c0d6103e1a7</t>
  </si>
  <si>
    <t>61da7513090d3c0d6103e1a9</t>
  </si>
  <si>
    <t>61da7518090d3c0d6103e1ab</t>
  </si>
  <si>
    <t>61da751c090d3c0d6103e1ad</t>
  </si>
  <si>
    <t>61da7521090d3c0d6103e1af</t>
  </si>
  <si>
    <t>Tam. Amostra</t>
  </si>
  <si>
    <t>Mediana</t>
  </si>
  <si>
    <t>Desvio Padrão</t>
  </si>
  <si>
    <t>Média</t>
  </si>
  <si>
    <t>% em relação a A</t>
  </si>
  <si>
    <t>% em relação ao pré teste</t>
  </si>
  <si>
    <t>% em relação ao pós teste B</t>
  </si>
  <si>
    <t>% em relação ao pós teste 1 A</t>
  </si>
  <si>
    <t>Z-score</t>
  </si>
  <si>
    <t>Mínimo</t>
  </si>
  <si>
    <t>Máximo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</si>
</sst>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2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1">
    <dxf>
      <numFmt numFmtId="164" formatCode="0.000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  <cx:data id="1">
      <cx:numDim type="val">
        <cx:f>_xlchart.v1.1</cx:f>
      </cx:numDim>
    </cx:data>
    <cx:data id="2">
      <cx:numDim type="val">
        <cx:f>_xlchart.v1.0</cx:f>
      </cx:numDim>
    </cx:data>
  </cx:chartData>
  <cx:chart>
    <cx:title pos="t" align="ctr" overlay="0"/>
    <cx:plotArea>
      <cx:plotAreaRegion>
        <cx:series layoutId="boxWhisker" uniqueId="{12956D90-2D21-4775-BC9A-A0A0CE544BD0}">
          <cx:tx>
            <cx:txData>
              <cx:f/>
              <cx:v>Pre teste A</cx:v>
            </cx:txData>
          </cx:tx>
          <cx:dataId val="0"/>
          <cx:layoutPr>
            <cx:statistics quartileMethod="exclusive"/>
          </cx:layoutPr>
        </cx:series>
        <cx:series layoutId="boxWhisker" uniqueId="{00000003-3D69-47CA-B6CE-5E1409AAE888}">
          <cx:tx>
            <cx:txData>
              <cx:f/>
              <cx:v>PostesteA1</cx:v>
            </cx:txData>
          </cx:tx>
          <cx:dataId val="1"/>
          <cx:layoutPr>
            <cx:statistics quartileMethod="exclusive"/>
          </cx:layoutPr>
        </cx:series>
        <cx:series layoutId="boxWhisker" uniqueId="{00000004-3D69-47CA-B6CE-5E1409AAE888}">
          <cx:tx>
            <cx:txData>
              <cx:f/>
              <cx:v>Posteste A 2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  <cx:data id="1">
      <cx:numDim type="val">
        <cx:f>_xlchart.v1.3</cx:f>
      </cx:numDim>
    </cx:data>
  </cx:chartData>
  <cx:chart>
    <cx:title pos="t" align="ctr" overlay="0"/>
    <cx:plotArea>
      <cx:plotAreaRegion>
        <cx:series layoutId="boxWhisker" uniqueId="{49492BBC-2E2F-4E15-A84E-3F80C4172269}">
          <cx:tx>
            <cx:txData>
              <cx:f/>
              <cx:v>Pré Teste B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E160-4B15-8775-AFB59D82094E}">
          <cx:tx>
            <cx:txData>
              <cx:f/>
              <cx:v>Pós Teste B</cx:v>
            </cx:txData>
          </cx:tx>
          <cx:dataId val="1"/>
          <cx:layoutPr>
            <cx:visibility meanLine="0" meanMarker="1" nonoutliers="1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369570</xdr:colOff>
      <xdr:row>9</xdr:row>
      <xdr:rowOff>15240</xdr:rowOff>
    </xdr:from>
    <xdr:to>
      <xdr:col>18</xdr:col>
      <xdr:colOff>396240</xdr:colOff>
      <xdr:row>30</xdr:row>
      <xdr:rowOff>103822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8E26CC86-AD7A-A24D-0447-D34F4CEC37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61070" y="1729740"/>
              <a:ext cx="5513070" cy="40890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0</xdr:col>
      <xdr:colOff>1619250</xdr:colOff>
      <xdr:row>20</xdr:row>
      <xdr:rowOff>7620</xdr:rowOff>
    </xdr:from>
    <xdr:to>
      <xdr:col>7</xdr:col>
      <xdr:colOff>116205</xdr:colOff>
      <xdr:row>40</xdr:row>
      <xdr:rowOff>113347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E25DBB51-94DA-36A7-E4A7-AA29BC1CD4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19250" y="3817620"/>
              <a:ext cx="5469255" cy="39157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" xr16:uid="{96026CB6-A92D-4CBA-9D4E-AB342651317D}" autoFormatId="16" applyNumberFormats="0" applyBorderFormats="0" applyFontFormats="0" applyPatternFormats="0" applyAlignmentFormats="0" applyWidthHeightFormats="0">
  <queryTableRefresh nextId="5">
    <queryTableFields count="4">
      <queryTableField id="1" name="_id" tableColumnId="1"/>
      <queryTableField id="2" name="idAluno" tableColumnId="2"/>
      <queryTableField id="3" name="idQuestionario" tableColumnId="3"/>
      <queryTableField id="4" name="mediaPonderada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5" xr16:uid="{A14FC96E-ED0B-4616-A6DD-45C9D161C1BD}" autoFormatId="16" applyNumberFormats="0" applyBorderFormats="0" applyFontFormats="0" applyPatternFormats="0" applyAlignmentFormats="0" applyWidthHeightFormats="0">
  <queryTableRefresh nextId="5">
    <queryTableFields count="4">
      <queryTableField id="1" name="_id" tableColumnId="1"/>
      <queryTableField id="2" name="idAluno" tableColumnId="2"/>
      <queryTableField id="3" name="idQuestionario" tableColumnId="3"/>
      <queryTableField id="4" name="mediaPonderada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7358694C-FF20-4E99-87C3-3BB05B5D101B}" autoFormatId="16" applyNumberFormats="0" applyBorderFormats="0" applyFontFormats="0" applyPatternFormats="0" applyAlignmentFormats="0" applyWidthHeightFormats="0">
  <queryTableRefresh nextId="5">
    <queryTableFields count="4">
      <queryTableField id="1" name="_id" tableColumnId="1"/>
      <queryTableField id="2" name="idAluno" tableColumnId="2"/>
      <queryTableField id="3" name="idQuestionario" tableColumnId="3"/>
      <queryTableField id="4" name="mediaPonderada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4" xr16:uid="{81C7B92F-DBAB-414A-9E17-ACD0F7276A6C}" autoFormatId="16" applyNumberFormats="0" applyBorderFormats="0" applyFontFormats="0" applyPatternFormats="0" applyAlignmentFormats="0" applyWidthHeightFormats="0">
  <queryTableRefresh nextId="5">
    <queryTableFields count="4">
      <queryTableField id="1" name="_id" tableColumnId="1"/>
      <queryTableField id="2" name="idAluno" tableColumnId="2"/>
      <queryTableField id="3" name="idQuestionario" tableColumnId="3"/>
      <queryTableField id="4" name="mediaPonderada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3" xr16:uid="{1FA62C68-9222-4E22-8853-5D24AB37BE0B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_id" tableColumnId="1"/>
      <queryTableField id="2" name="idAluno" tableColumnId="2"/>
      <queryTableField id="3" name="idQuestionario" tableColumnId="3"/>
      <queryTableField id="4" name="mediaPonderada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5521ACB-C044-4CE9-B935-AB0E267A71B1}" name="A_media_ponderada__2" displayName="A_media_ponderada__2" ref="A1:D14" tableType="queryTable" totalsRowShown="0">
  <autoFilter ref="A1:D14" xr:uid="{05521ACB-C044-4CE9-B935-AB0E267A71B1}"/>
  <sortState xmlns:xlrd2="http://schemas.microsoft.com/office/spreadsheetml/2017/richdata2" ref="A2:D14">
    <sortCondition ref="B1:B14"/>
  </sortState>
  <tableColumns count="4">
    <tableColumn id="1" xr3:uid="{985EA366-0EF8-4ECF-95AB-02C49DE703E3}" uniqueName="1" name="_id" queryTableFieldId="1" dataDxfId="10"/>
    <tableColumn id="2" xr3:uid="{0EAF9386-7283-4169-AF00-EE81E19251D3}" uniqueName="2" name="idAluno" queryTableFieldId="2"/>
    <tableColumn id="3" xr3:uid="{FA2D6ECE-7D85-44EA-97EB-D996FFAB2E5E}" uniqueName="3" name="idQuestionario" queryTableFieldId="3"/>
    <tableColumn id="4" xr3:uid="{0717F026-650B-40D9-BAA3-99E29AD62E7A}" uniqueName="4" name="mediaPonderada" queryTableFieldId="4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53FBF48-C97D-442D-B8AF-50960A656344}" name="B_media_ponderada__2" displayName="B_media_ponderada__2" ref="A1:D11" tableType="queryTable" totalsRowShown="0">
  <autoFilter ref="A1:D11" xr:uid="{553FBF48-C97D-442D-B8AF-50960A656344}"/>
  <sortState xmlns:xlrd2="http://schemas.microsoft.com/office/spreadsheetml/2017/richdata2" ref="A2:D10">
    <sortCondition ref="B1:B10"/>
  </sortState>
  <tableColumns count="4">
    <tableColumn id="1" xr3:uid="{D972706F-B38C-459B-9B76-E1BE1DF33019}" uniqueName="1" name="_id" queryTableFieldId="1" dataDxfId="8"/>
    <tableColumn id="2" xr3:uid="{BCED08D6-0F56-4480-94FD-1C747CBCC782}" uniqueName="2" name="idAluno" queryTableFieldId="2"/>
    <tableColumn id="3" xr3:uid="{F7E8896F-7693-47DF-A230-DA97F92797F6}" uniqueName="3" name="idQuestionario" queryTableFieldId="3"/>
    <tableColumn id="4" xr3:uid="{731B5F1E-B1C4-4EF3-ABFF-88EDF343B84C}" uniqueName="4" name="mediaPonderada" queryTableFieldId="4" dataDxf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5F18A2-C50B-4A47-9C3D-5AE71EA94D1E}" name="A_media_ponderada" displayName="A_media_ponderada" ref="A1:D13" tableType="queryTable" totalsRowShown="0">
  <autoFilter ref="A1:D13" xr:uid="{105F18A2-C50B-4A47-9C3D-5AE71EA94D1E}"/>
  <sortState xmlns:xlrd2="http://schemas.microsoft.com/office/spreadsheetml/2017/richdata2" ref="A2:D13">
    <sortCondition ref="B1:B13"/>
  </sortState>
  <tableColumns count="4">
    <tableColumn id="1" xr3:uid="{B5F530E8-F187-4BB9-8F4B-D2F89C72BAA1}" uniqueName="1" name="_id" queryTableFieldId="1" dataDxfId="6"/>
    <tableColumn id="2" xr3:uid="{E476F202-970C-423E-A2E8-49EA315E3AFB}" uniqueName="2" name="idAluno" queryTableFieldId="2"/>
    <tableColumn id="3" xr3:uid="{3511A9A2-B876-45D3-AC0B-D55C3351E63E}" uniqueName="3" name="idQuestionario" queryTableFieldId="3"/>
    <tableColumn id="4" xr3:uid="{6A419AF1-B685-464E-88A4-C003872B2AE2}" uniqueName="4" name="mediaPonderada" queryTableFieldId="4" dataDxf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1B3149-4A60-4DA2-98BC-AA394BF2D69E}" name="B_media_ponderada" displayName="B_media_ponderada" ref="A1:D10" tableType="queryTable" totalsRowShown="0">
  <autoFilter ref="A1:D10" xr:uid="{ED1B3149-4A60-4DA2-98BC-AA394BF2D69E}"/>
  <sortState xmlns:xlrd2="http://schemas.microsoft.com/office/spreadsheetml/2017/richdata2" ref="A2:D10">
    <sortCondition ref="B1:B10"/>
  </sortState>
  <tableColumns count="4">
    <tableColumn id="1" xr3:uid="{652E7F48-0D7F-4465-97FC-C76388A0ABB9}" uniqueName="1" name="_id" queryTableFieldId="1" dataDxfId="4"/>
    <tableColumn id="2" xr3:uid="{0FD25159-4C5C-42B3-BB40-4B57E6AE09FD}" uniqueName="2" name="idAluno" queryTableFieldId="2"/>
    <tableColumn id="3" xr3:uid="{3C3CFCBB-81C5-4D47-8860-557AFD29DCCE}" uniqueName="3" name="idQuestionario" queryTableFieldId="3"/>
    <tableColumn id="4" xr3:uid="{7AD961B7-F995-4D7B-A70E-4E33397C5871}" uniqueName="4" name="mediaPonderada" queryTableFieldId="4" dataDxf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4124143-EFD8-484A-B27B-E9C24B0B6CCC}" name="A_media_ponderada_2" displayName="A_media_ponderada_2" ref="A1:E10" tableType="queryTable" totalsRowShown="0">
  <autoFilter ref="A1:E10" xr:uid="{94124143-EFD8-484A-B27B-E9C24B0B6CCC}"/>
  <sortState xmlns:xlrd2="http://schemas.microsoft.com/office/spreadsheetml/2017/richdata2" ref="A2:D10">
    <sortCondition ref="B1:B10"/>
  </sortState>
  <tableColumns count="5">
    <tableColumn id="1" xr3:uid="{5251BE8B-C7A7-4647-A109-39F90FC58565}" uniqueName="1" name="_id" queryTableFieldId="1" dataDxfId="2"/>
    <tableColumn id="2" xr3:uid="{85CE04E7-7372-4D89-87C8-5681D923CB19}" uniqueName="2" name="idAluno" queryTableFieldId="2"/>
    <tableColumn id="3" xr3:uid="{E12106C1-CF08-49C3-B6C6-FC545EFA6F1E}" uniqueName="3" name="idQuestionario" queryTableFieldId="3"/>
    <tableColumn id="4" xr3:uid="{F43EE892-FDA7-4D79-A5EF-69D070EC3D0A}" uniqueName="4" name="mediaPonderada" queryTableFieldId="4" dataDxfId="1"/>
    <tableColumn id="5" xr3:uid="{BDE22D7B-5016-4089-96EC-F4ACF7EDD1A9}" uniqueName="5" name="Z-score" queryTableFieldId="5" dataDxfId="0">
      <calculatedColumnFormula>(A_media_ponderada_2[[#This Row],[mediaPonderada]]-$D$12)/$D$14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983EC-20C5-46AC-8DA0-98D150B23769}">
  <dimension ref="A1:D20"/>
  <sheetViews>
    <sheetView workbookViewId="0">
      <selection activeCell="E3" sqref="E3"/>
    </sheetView>
  </sheetViews>
  <sheetFormatPr defaultRowHeight="15" x14ac:dyDescent="0.25"/>
  <cols>
    <col min="1" max="1" width="25.7109375" bestFit="1" customWidth="1"/>
    <col min="2" max="2" width="10" bestFit="1" customWidth="1"/>
    <col min="3" max="3" width="16.28515625" bestFit="1" customWidth="1"/>
    <col min="4" max="4" width="18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44</v>
      </c>
      <c r="B2">
        <v>344</v>
      </c>
      <c r="C2">
        <v>396</v>
      </c>
      <c r="D2" s="2">
        <v>3.8333333333333299</v>
      </c>
    </row>
    <row r="3" spans="1:4" x14ac:dyDescent="0.25">
      <c r="A3" s="1" t="s">
        <v>39</v>
      </c>
      <c r="B3">
        <v>345</v>
      </c>
      <c r="C3">
        <v>396</v>
      </c>
      <c r="D3" s="2">
        <v>5.5</v>
      </c>
    </row>
    <row r="4" spans="1:4" x14ac:dyDescent="0.25">
      <c r="A4" s="1" t="s">
        <v>45</v>
      </c>
      <c r="B4">
        <v>349</v>
      </c>
      <c r="C4">
        <v>396</v>
      </c>
      <c r="D4" s="2">
        <v>5</v>
      </c>
    </row>
    <row r="5" spans="1:4" x14ac:dyDescent="0.25">
      <c r="A5" s="1" t="s">
        <v>34</v>
      </c>
      <c r="B5">
        <v>350</v>
      </c>
      <c r="C5">
        <v>396</v>
      </c>
      <c r="D5" s="2">
        <v>4</v>
      </c>
    </row>
    <row r="6" spans="1:4" x14ac:dyDescent="0.25">
      <c r="A6" s="1" t="s">
        <v>42</v>
      </c>
      <c r="B6">
        <v>354</v>
      </c>
      <c r="C6">
        <v>396</v>
      </c>
      <c r="D6" s="2">
        <v>6</v>
      </c>
    </row>
    <row r="7" spans="1:4" x14ac:dyDescent="0.25">
      <c r="A7" s="1" t="s">
        <v>41</v>
      </c>
      <c r="B7">
        <v>355</v>
      </c>
      <c r="C7">
        <v>396</v>
      </c>
      <c r="D7" s="2">
        <v>4.1666666666666696</v>
      </c>
    </row>
    <row r="8" spans="1:4" x14ac:dyDescent="0.25">
      <c r="A8" s="1" t="s">
        <v>46</v>
      </c>
      <c r="B8">
        <v>357</v>
      </c>
      <c r="C8">
        <v>396</v>
      </c>
      <c r="D8" s="2">
        <v>4.1666666666666696</v>
      </c>
    </row>
    <row r="9" spans="1:4" x14ac:dyDescent="0.25">
      <c r="A9" s="1" t="s">
        <v>43</v>
      </c>
      <c r="B9">
        <v>359</v>
      </c>
      <c r="C9">
        <v>396</v>
      </c>
      <c r="D9" s="2">
        <v>4.5</v>
      </c>
    </row>
    <row r="10" spans="1:4" x14ac:dyDescent="0.25">
      <c r="A10" s="1" t="s">
        <v>37</v>
      </c>
      <c r="B10">
        <v>360</v>
      </c>
      <c r="C10">
        <v>396</v>
      </c>
      <c r="D10" s="2">
        <v>3.5</v>
      </c>
    </row>
    <row r="11" spans="1:4" x14ac:dyDescent="0.25">
      <c r="A11" s="1" t="s">
        <v>38</v>
      </c>
      <c r="B11">
        <v>361</v>
      </c>
      <c r="C11">
        <v>396</v>
      </c>
      <c r="D11" s="2">
        <v>3.8333333333333299</v>
      </c>
    </row>
    <row r="12" spans="1:4" x14ac:dyDescent="0.25">
      <c r="A12" s="1" t="s">
        <v>36</v>
      </c>
      <c r="B12">
        <v>363</v>
      </c>
      <c r="C12">
        <v>396</v>
      </c>
      <c r="D12" s="2">
        <v>4</v>
      </c>
    </row>
    <row r="13" spans="1:4" x14ac:dyDescent="0.25">
      <c r="A13" s="1" t="s">
        <v>35</v>
      </c>
      <c r="B13">
        <v>372</v>
      </c>
      <c r="C13">
        <v>396</v>
      </c>
      <c r="D13" s="2">
        <v>3.1666666666666701</v>
      </c>
    </row>
    <row r="14" spans="1:4" x14ac:dyDescent="0.25">
      <c r="A14" s="1" t="s">
        <v>40</v>
      </c>
      <c r="B14">
        <v>374</v>
      </c>
      <c r="C14">
        <v>396</v>
      </c>
      <c r="D14" s="2">
        <v>3.6666666666666701</v>
      </c>
    </row>
    <row r="15" spans="1:4" x14ac:dyDescent="0.25">
      <c r="C15" t="s">
        <v>57</v>
      </c>
      <c r="D15">
        <f>COUNTA(A_media_ponderada__2[mediaPonderada])</f>
        <v>13</v>
      </c>
    </row>
    <row r="16" spans="1:4" x14ac:dyDescent="0.25">
      <c r="C16" t="s">
        <v>60</v>
      </c>
      <c r="D16" s="2">
        <f>AVERAGE(A_media_ponderada__2[mediaPonderada])</f>
        <v>4.2564102564102573</v>
      </c>
    </row>
    <row r="17" spans="3:4" x14ac:dyDescent="0.25">
      <c r="C17" t="s">
        <v>58</v>
      </c>
      <c r="D17" s="2">
        <f>MEDIAN(A_media_ponderada__2[mediaPonderada])</f>
        <v>4</v>
      </c>
    </row>
    <row r="18" spans="3:4" x14ac:dyDescent="0.25">
      <c r="C18" t="s">
        <v>59</v>
      </c>
      <c r="D18" s="2">
        <f>_xlfn.STDEV.S(A_media_ponderada__2[mediaPonderada])</f>
        <v>0.80684394463684672</v>
      </c>
    </row>
    <row r="19" spans="3:4" x14ac:dyDescent="0.25">
      <c r="C19" t="s">
        <v>66</v>
      </c>
      <c r="D19" s="2">
        <f>MIN(A_media_ponderada__2[mediaPonderada])</f>
        <v>3.1666666666666701</v>
      </c>
    </row>
    <row r="20" spans="3:4" x14ac:dyDescent="0.25">
      <c r="C20" t="s">
        <v>67</v>
      </c>
      <c r="D20" s="2">
        <f>MAX(A_media_ponderada__2[mediaPonderada])</f>
        <v>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312F-1533-4A20-BDD8-9F1618574A46}">
  <dimension ref="A1:D20"/>
  <sheetViews>
    <sheetView workbookViewId="0">
      <selection activeCell="B2" sqref="B2:B11"/>
    </sheetView>
  </sheetViews>
  <sheetFormatPr defaultRowHeight="15" x14ac:dyDescent="0.25"/>
  <cols>
    <col min="1" max="1" width="25.42578125" bestFit="1" customWidth="1"/>
    <col min="2" max="2" width="10" bestFit="1" customWidth="1"/>
    <col min="3" max="3" width="16.28515625" bestFit="1" customWidth="1"/>
    <col min="4" max="4" width="18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51</v>
      </c>
      <c r="B2">
        <v>342</v>
      </c>
      <c r="C2">
        <v>544</v>
      </c>
      <c r="D2" s="2">
        <v>4.6666666666666696</v>
      </c>
    </row>
    <row r="3" spans="1:4" x14ac:dyDescent="0.25">
      <c r="A3" s="1" t="s">
        <v>47</v>
      </c>
      <c r="B3">
        <v>352</v>
      </c>
      <c r="C3">
        <v>396</v>
      </c>
      <c r="D3" s="2">
        <v>3.5</v>
      </c>
    </row>
    <row r="4" spans="1:4" x14ac:dyDescent="0.25">
      <c r="A4" s="1" t="s">
        <v>53</v>
      </c>
      <c r="B4">
        <v>364</v>
      </c>
      <c r="C4">
        <v>544</v>
      </c>
      <c r="D4" s="2">
        <v>2.3333333333333299</v>
      </c>
    </row>
    <row r="5" spans="1:4" x14ac:dyDescent="0.25">
      <c r="A5" s="1" t="s">
        <v>50</v>
      </c>
      <c r="B5">
        <v>368</v>
      </c>
      <c r="C5">
        <v>544</v>
      </c>
      <c r="D5" s="2">
        <v>3.6666666666666701</v>
      </c>
    </row>
    <row r="6" spans="1:4" x14ac:dyDescent="0.25">
      <c r="A6" s="1" t="s">
        <v>52</v>
      </c>
      <c r="B6">
        <v>370</v>
      </c>
      <c r="C6">
        <v>544</v>
      </c>
      <c r="D6" s="2">
        <v>4.1666666666666696</v>
      </c>
    </row>
    <row r="7" spans="1:4" x14ac:dyDescent="0.25">
      <c r="A7" s="1" t="s">
        <v>49</v>
      </c>
      <c r="B7">
        <v>373</v>
      </c>
      <c r="C7">
        <v>544</v>
      </c>
      <c r="D7" s="2">
        <v>5</v>
      </c>
    </row>
    <row r="8" spans="1:4" x14ac:dyDescent="0.25">
      <c r="A8" s="1" t="s">
        <v>54</v>
      </c>
      <c r="B8">
        <v>376</v>
      </c>
      <c r="C8">
        <v>544</v>
      </c>
      <c r="D8" s="2">
        <v>3.6666666666666701</v>
      </c>
    </row>
    <row r="9" spans="1:4" x14ac:dyDescent="0.25">
      <c r="A9" s="1" t="s">
        <v>56</v>
      </c>
      <c r="B9">
        <v>377</v>
      </c>
      <c r="C9">
        <v>544</v>
      </c>
      <c r="D9" s="2">
        <v>8</v>
      </c>
    </row>
    <row r="10" spans="1:4" x14ac:dyDescent="0.25">
      <c r="A10" s="1" t="s">
        <v>55</v>
      </c>
      <c r="B10">
        <v>382</v>
      </c>
      <c r="C10">
        <v>544</v>
      </c>
      <c r="D10" s="2">
        <v>4.3333333333333304</v>
      </c>
    </row>
    <row r="11" spans="1:4" x14ac:dyDescent="0.25">
      <c r="A11" s="1" t="s">
        <v>48</v>
      </c>
      <c r="B11">
        <v>383</v>
      </c>
      <c r="C11">
        <v>396</v>
      </c>
      <c r="D11" s="2">
        <v>4.6666666666666696</v>
      </c>
    </row>
    <row r="12" spans="1:4" x14ac:dyDescent="0.25">
      <c r="C12" t="s">
        <v>57</v>
      </c>
      <c r="D12">
        <f>COUNTA(B_media_ponderada__2[mediaPonderada])</f>
        <v>10</v>
      </c>
    </row>
    <row r="13" spans="1:4" x14ac:dyDescent="0.25">
      <c r="C13" t="s">
        <v>60</v>
      </c>
      <c r="D13" s="2">
        <f>AVERAGE(B_media_ponderada__2[mediaPonderada])</f>
        <v>4.4000000000000012</v>
      </c>
    </row>
    <row r="14" spans="1:4" x14ac:dyDescent="0.25">
      <c r="C14" t="s">
        <v>58</v>
      </c>
      <c r="D14" s="2">
        <f>MEDIAN(B_media_ponderada__2[mediaPonderada])</f>
        <v>4.25</v>
      </c>
    </row>
    <row r="15" spans="1:4" x14ac:dyDescent="0.25">
      <c r="C15" t="s">
        <v>59</v>
      </c>
      <c r="D15" s="2">
        <f>_xlfn.STDEV.S(B_media_ponderada__2[mediaPonderada])</f>
        <v>1.4786547105684997</v>
      </c>
    </row>
    <row r="16" spans="1:4" x14ac:dyDescent="0.25">
      <c r="C16" t="s">
        <v>61</v>
      </c>
      <c r="D16" s="3">
        <f>D13/A_media_ponderada_preteste!D16-1</f>
        <v>3.3734939759036298E-2</v>
      </c>
    </row>
    <row r="17" spans="3:4" x14ac:dyDescent="0.25">
      <c r="C17" t="s">
        <v>66</v>
      </c>
      <c r="D17" s="2">
        <f>MIN(B_media_ponderada__2[mediaPonderada])</f>
        <v>2.3333333333333299</v>
      </c>
    </row>
    <row r="18" spans="3:4" x14ac:dyDescent="0.25">
      <c r="C18" t="s">
        <v>67</v>
      </c>
      <c r="D18" s="2">
        <f>MAX(B_media_ponderada__2[mediaPonderada])</f>
        <v>8</v>
      </c>
    </row>
    <row r="19" spans="3:4" x14ac:dyDescent="0.25">
      <c r="D19" s="2">
        <f>_xlfn.QUARTILE.INC(B_media_ponderada__2[mediaPonderada],1)</f>
        <v>3.6666666666666701</v>
      </c>
    </row>
    <row r="20" spans="3:4" x14ac:dyDescent="0.25">
      <c r="D20" s="2">
        <f>_xlfn.QUARTILE.INC(B_media_ponderada__2[mediaPonderada],3)</f>
        <v>4.6666666666666696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BBFF0-FC74-4B53-913F-39ECEC19FBEC}">
  <dimension ref="A1:D18"/>
  <sheetViews>
    <sheetView tabSelected="1" workbookViewId="0">
      <selection activeCell="D2" sqref="D2:D13"/>
    </sheetView>
  </sheetViews>
  <sheetFormatPr defaultRowHeight="15" x14ac:dyDescent="0.25"/>
  <cols>
    <col min="1" max="1" width="25.7109375" bestFit="1" customWidth="1"/>
    <col min="2" max="2" width="10" bestFit="1" customWidth="1"/>
    <col min="3" max="3" width="23.42578125" bestFit="1" customWidth="1"/>
    <col min="4" max="4" width="18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9</v>
      </c>
      <c r="B2">
        <v>345</v>
      </c>
      <c r="C2">
        <v>470</v>
      </c>
      <c r="D2" s="2">
        <v>9</v>
      </c>
    </row>
    <row r="3" spans="1:4" x14ac:dyDescent="0.25">
      <c r="A3" s="1" t="s">
        <v>14</v>
      </c>
      <c r="B3">
        <v>349</v>
      </c>
      <c r="C3">
        <v>470</v>
      </c>
      <c r="D3" s="2">
        <v>5.3333333333333304</v>
      </c>
    </row>
    <row r="4" spans="1:4" x14ac:dyDescent="0.25">
      <c r="A4" s="1" t="s">
        <v>4</v>
      </c>
      <c r="B4">
        <v>350</v>
      </c>
      <c r="C4">
        <v>470</v>
      </c>
      <c r="D4" s="2">
        <v>8</v>
      </c>
    </row>
    <row r="5" spans="1:4" x14ac:dyDescent="0.25">
      <c r="A5" s="1" t="s">
        <v>12</v>
      </c>
      <c r="B5">
        <v>354</v>
      </c>
      <c r="C5">
        <v>470</v>
      </c>
      <c r="D5" s="2">
        <v>8.5</v>
      </c>
    </row>
    <row r="6" spans="1:4" x14ac:dyDescent="0.25">
      <c r="A6" s="1" t="s">
        <v>11</v>
      </c>
      <c r="B6">
        <v>355</v>
      </c>
      <c r="C6">
        <v>470</v>
      </c>
      <c r="D6" s="2">
        <v>3.6666666666666701</v>
      </c>
    </row>
    <row r="7" spans="1:4" x14ac:dyDescent="0.25">
      <c r="A7" s="1" t="s">
        <v>15</v>
      </c>
      <c r="B7">
        <v>357</v>
      </c>
      <c r="C7">
        <v>470</v>
      </c>
      <c r="D7" s="2">
        <v>9</v>
      </c>
    </row>
    <row r="8" spans="1:4" x14ac:dyDescent="0.25">
      <c r="A8" s="1" t="s">
        <v>13</v>
      </c>
      <c r="B8">
        <v>359</v>
      </c>
      <c r="C8">
        <v>470</v>
      </c>
      <c r="D8" s="2">
        <v>4.8333333333333304</v>
      </c>
    </row>
    <row r="9" spans="1:4" x14ac:dyDescent="0.25">
      <c r="A9" s="1" t="s">
        <v>7</v>
      </c>
      <c r="B9">
        <v>360</v>
      </c>
      <c r="C9">
        <v>470</v>
      </c>
      <c r="D9" s="2">
        <v>3.5</v>
      </c>
    </row>
    <row r="10" spans="1:4" x14ac:dyDescent="0.25">
      <c r="A10" s="1" t="s">
        <v>8</v>
      </c>
      <c r="B10">
        <v>361</v>
      </c>
      <c r="C10">
        <v>470</v>
      </c>
      <c r="D10" s="2">
        <v>9.6666666666666696</v>
      </c>
    </row>
    <row r="11" spans="1:4" x14ac:dyDescent="0.25">
      <c r="A11" s="1" t="s">
        <v>6</v>
      </c>
      <c r="B11">
        <v>363</v>
      </c>
      <c r="C11">
        <v>470</v>
      </c>
      <c r="D11" s="2">
        <v>8.5</v>
      </c>
    </row>
    <row r="12" spans="1:4" x14ac:dyDescent="0.25">
      <c r="A12" s="1" t="s">
        <v>5</v>
      </c>
      <c r="B12">
        <v>372</v>
      </c>
      <c r="C12">
        <v>470</v>
      </c>
      <c r="D12" s="2">
        <v>6.5</v>
      </c>
    </row>
    <row r="13" spans="1:4" x14ac:dyDescent="0.25">
      <c r="A13" s="1" t="s">
        <v>10</v>
      </c>
      <c r="B13">
        <v>374</v>
      </c>
      <c r="C13">
        <v>470</v>
      </c>
      <c r="D13" s="2">
        <v>8.8333333333333304</v>
      </c>
    </row>
    <row r="14" spans="1:4" x14ac:dyDescent="0.25">
      <c r="C14" t="s">
        <v>57</v>
      </c>
      <c r="D14">
        <f>COUNTA(A_media_ponderada[mediaPonderada])</f>
        <v>12</v>
      </c>
    </row>
    <row r="15" spans="1:4" x14ac:dyDescent="0.25">
      <c r="C15" t="s">
        <v>60</v>
      </c>
      <c r="D15" s="2">
        <f>AVERAGE(A_media_ponderada[mediaPonderada])</f>
        <v>7.1111111111111107</v>
      </c>
    </row>
    <row r="16" spans="1:4" x14ac:dyDescent="0.25">
      <c r="C16" t="s">
        <v>58</v>
      </c>
      <c r="D16" s="2">
        <f>MEDIAN(A_media_ponderada[mediaPonderada])</f>
        <v>8.25</v>
      </c>
    </row>
    <row r="17" spans="3:4" x14ac:dyDescent="0.25">
      <c r="C17" t="s">
        <v>59</v>
      </c>
      <c r="D17" s="2">
        <f>_xlfn.STDEV.S(A_media_ponderada[mediaPonderada])</f>
        <v>2.2341849725531882</v>
      </c>
    </row>
    <row r="18" spans="3:4" x14ac:dyDescent="0.25">
      <c r="C18" t="s">
        <v>62</v>
      </c>
      <c r="D18" s="3">
        <f>D15/A_media_ponderada_preteste!D16-1</f>
        <v>0.67068273092369424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40F4B-38B7-4C52-9E35-3A3D043BEF83}">
  <dimension ref="A1:D17"/>
  <sheetViews>
    <sheetView workbookViewId="0">
      <selection activeCell="D14" sqref="D14"/>
    </sheetView>
  </sheetViews>
  <sheetFormatPr defaultRowHeight="15" x14ac:dyDescent="0.25"/>
  <cols>
    <col min="1" max="1" width="25.5703125" bestFit="1" customWidth="1"/>
    <col min="2" max="2" width="10" bestFit="1" customWidth="1"/>
    <col min="3" max="3" width="23.42578125" bestFit="1" customWidth="1"/>
    <col min="4" max="4" width="18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18</v>
      </c>
      <c r="B2">
        <v>352</v>
      </c>
      <c r="C2">
        <v>576</v>
      </c>
      <c r="D2" s="2">
        <v>7.5</v>
      </c>
    </row>
    <row r="3" spans="1:4" x14ac:dyDescent="0.25">
      <c r="A3" s="1" t="s">
        <v>21</v>
      </c>
      <c r="B3">
        <v>364</v>
      </c>
      <c r="C3">
        <v>576</v>
      </c>
      <c r="D3" s="2">
        <v>4.8333333333333304</v>
      </c>
    </row>
    <row r="4" spans="1:4" x14ac:dyDescent="0.25">
      <c r="A4" s="1" t="s">
        <v>17</v>
      </c>
      <c r="B4">
        <v>368</v>
      </c>
      <c r="C4">
        <v>576</v>
      </c>
      <c r="D4" s="2">
        <v>8.8333333333333304</v>
      </c>
    </row>
    <row r="5" spans="1:4" x14ac:dyDescent="0.25">
      <c r="A5" s="1" t="s">
        <v>20</v>
      </c>
      <c r="B5">
        <v>370</v>
      </c>
      <c r="C5">
        <v>576</v>
      </c>
      <c r="D5" s="2">
        <v>8.6666666666666696</v>
      </c>
    </row>
    <row r="6" spans="1:4" x14ac:dyDescent="0.25">
      <c r="A6" s="1" t="s">
        <v>16</v>
      </c>
      <c r="B6">
        <v>373</v>
      </c>
      <c r="C6">
        <v>576</v>
      </c>
      <c r="D6" s="2">
        <v>7.3333333333333304</v>
      </c>
    </row>
    <row r="7" spans="1:4" x14ac:dyDescent="0.25">
      <c r="A7" s="1" t="s">
        <v>22</v>
      </c>
      <c r="B7">
        <v>376</v>
      </c>
      <c r="C7">
        <v>576</v>
      </c>
      <c r="D7" s="2">
        <v>7.6666666666666696</v>
      </c>
    </row>
    <row r="8" spans="1:4" x14ac:dyDescent="0.25">
      <c r="A8" s="1" t="s">
        <v>24</v>
      </c>
      <c r="B8">
        <v>377</v>
      </c>
      <c r="C8">
        <v>576</v>
      </c>
      <c r="D8" s="2">
        <v>10</v>
      </c>
    </row>
    <row r="9" spans="1:4" x14ac:dyDescent="0.25">
      <c r="A9" s="1" t="s">
        <v>23</v>
      </c>
      <c r="B9">
        <v>382</v>
      </c>
      <c r="C9">
        <v>576</v>
      </c>
      <c r="D9" s="2">
        <v>6.5</v>
      </c>
    </row>
    <row r="10" spans="1:4" x14ac:dyDescent="0.25">
      <c r="A10" s="1" t="s">
        <v>19</v>
      </c>
      <c r="B10">
        <v>383</v>
      </c>
      <c r="C10">
        <v>576</v>
      </c>
      <c r="D10" s="2">
        <v>8.3333333333333304</v>
      </c>
    </row>
    <row r="11" spans="1:4" x14ac:dyDescent="0.25">
      <c r="C11" t="s">
        <v>57</v>
      </c>
      <c r="D11">
        <f>COUNTA(B_media_ponderada[mediaPonderada])</f>
        <v>9</v>
      </c>
    </row>
    <row r="12" spans="1:4" x14ac:dyDescent="0.25">
      <c r="C12" t="s">
        <v>60</v>
      </c>
      <c r="D12" s="2">
        <f>AVERAGE(B_media_ponderada[mediaPonderada])</f>
        <v>7.7407407407407396</v>
      </c>
    </row>
    <row r="13" spans="1:4" x14ac:dyDescent="0.25">
      <c r="C13" t="s">
        <v>58</v>
      </c>
      <c r="D13" s="2">
        <f>MEDIAN(B_media_ponderada[mediaPonderada])</f>
        <v>7.6666666666666696</v>
      </c>
    </row>
    <row r="14" spans="1:4" x14ac:dyDescent="0.25">
      <c r="C14" t="s">
        <v>59</v>
      </c>
      <c r="D14" s="2">
        <f>_xlfn.STDEV.S(B_media_ponderada[mediaPonderada])</f>
        <v>1.4886401118860295</v>
      </c>
    </row>
    <row r="15" spans="1:4" x14ac:dyDescent="0.25">
      <c r="C15" t="s">
        <v>62</v>
      </c>
      <c r="D15" s="3">
        <f>D12/B_media_ponderada_preteste!D13-1</f>
        <v>0.75925925925925841</v>
      </c>
    </row>
    <row r="17" spans="4:4" x14ac:dyDescent="0.25">
      <c r="D17" s="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D4248-B391-4957-B091-F97962DC00BE}">
  <dimension ref="A1:E16"/>
  <sheetViews>
    <sheetView workbookViewId="0">
      <selection activeCell="F11" sqref="F11"/>
    </sheetView>
  </sheetViews>
  <sheetFormatPr defaultRowHeight="15" x14ac:dyDescent="0.25"/>
  <cols>
    <col min="1" max="1" width="25.7109375" bestFit="1" customWidth="1"/>
    <col min="2" max="2" width="10" bestFit="1" customWidth="1"/>
    <col min="3" max="3" width="26.7109375" bestFit="1" customWidth="1"/>
    <col min="4" max="4" width="18" bestFit="1" customWidth="1"/>
    <col min="5" max="5" width="9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65</v>
      </c>
    </row>
    <row r="2" spans="1:5" x14ac:dyDescent="0.25">
      <c r="A2" s="1" t="s">
        <v>30</v>
      </c>
      <c r="B2">
        <v>345</v>
      </c>
      <c r="C2">
        <v>594</v>
      </c>
      <c r="D2" s="2">
        <v>10</v>
      </c>
      <c r="E2" s="4">
        <f>(A_media_ponderada_2[[#This Row],[mediaPonderada]]-$D$12)/$D$14</f>
        <v>1.2463292114878162</v>
      </c>
    </row>
    <row r="3" spans="1:5" x14ac:dyDescent="0.25">
      <c r="A3" s="1" t="s">
        <v>25</v>
      </c>
      <c r="B3">
        <v>350</v>
      </c>
      <c r="C3">
        <v>594</v>
      </c>
      <c r="D3" s="2">
        <v>7.8333333333333304</v>
      </c>
      <c r="E3" s="4">
        <f>(A_media_ponderada_2[[#This Row],[mediaPonderada]]-$D$12)/$D$14</f>
        <v>-0.83682104199896301</v>
      </c>
    </row>
    <row r="4" spans="1:5" x14ac:dyDescent="0.25">
      <c r="A4" s="1" t="s">
        <v>33</v>
      </c>
      <c r="B4">
        <v>354</v>
      </c>
      <c r="C4">
        <v>594</v>
      </c>
      <c r="D4" s="2">
        <v>8.3333333333333304</v>
      </c>
      <c r="E4" s="4">
        <f>(A_media_ponderada_2[[#This Row],[mediaPonderada]]-$D$12)/$D$14</f>
        <v>-0.35609406042509156</v>
      </c>
    </row>
    <row r="5" spans="1:5" x14ac:dyDescent="0.25">
      <c r="A5" s="1" t="s">
        <v>32</v>
      </c>
      <c r="B5">
        <v>355</v>
      </c>
      <c r="C5">
        <v>594</v>
      </c>
      <c r="D5" s="2">
        <v>8.8333333333333304</v>
      </c>
      <c r="E5" s="4">
        <f>(A_media_ponderada_2[[#This Row],[mediaPonderada]]-$D$12)/$D$14</f>
        <v>0.1246329211487799</v>
      </c>
    </row>
    <row r="6" spans="1:5" x14ac:dyDescent="0.25">
      <c r="A6" s="1" t="s">
        <v>28</v>
      </c>
      <c r="B6">
        <v>360</v>
      </c>
      <c r="C6">
        <v>594</v>
      </c>
      <c r="D6" s="2">
        <v>6.8333333333333304</v>
      </c>
      <c r="E6" s="4">
        <f>(A_media_ponderada_2[[#This Row],[mediaPonderada]]-$D$12)/$D$14</f>
        <v>-1.7982750051467058</v>
      </c>
    </row>
    <row r="7" spans="1:5" x14ac:dyDescent="0.25">
      <c r="A7" s="1" t="s">
        <v>29</v>
      </c>
      <c r="B7">
        <v>361</v>
      </c>
      <c r="C7">
        <v>594</v>
      </c>
      <c r="D7" s="2">
        <v>9.1666666666666696</v>
      </c>
      <c r="E7" s="4">
        <f>(A_media_ponderada_2[[#This Row],[mediaPonderada]]-$D$12)/$D$14</f>
        <v>0.44511757553136655</v>
      </c>
    </row>
    <row r="8" spans="1:5" x14ac:dyDescent="0.25">
      <c r="A8" s="1" t="s">
        <v>27</v>
      </c>
      <c r="B8">
        <v>363</v>
      </c>
      <c r="C8">
        <v>594</v>
      </c>
      <c r="D8" s="2">
        <v>9.6666666666666696</v>
      </c>
      <c r="E8" s="4">
        <f>(A_media_ponderada_2[[#This Row],[mediaPonderada]]-$D$12)/$D$14</f>
        <v>0.92584455710523805</v>
      </c>
    </row>
    <row r="9" spans="1:5" x14ac:dyDescent="0.25">
      <c r="A9" s="1" t="s">
        <v>26</v>
      </c>
      <c r="B9">
        <v>372</v>
      </c>
      <c r="C9">
        <v>594</v>
      </c>
      <c r="D9" s="2">
        <v>9.6666666666666696</v>
      </c>
      <c r="E9" s="4">
        <f>(A_media_ponderada_2[[#This Row],[mediaPonderada]]-$D$12)/$D$14</f>
        <v>0.92584455710523805</v>
      </c>
    </row>
    <row r="10" spans="1:5" x14ac:dyDescent="0.25">
      <c r="A10" s="1" t="s">
        <v>31</v>
      </c>
      <c r="B10">
        <v>374</v>
      </c>
      <c r="C10">
        <v>594</v>
      </c>
      <c r="D10" s="2">
        <v>8</v>
      </c>
      <c r="E10" s="4">
        <f>(A_media_ponderada_2[[#This Row],[mediaPonderada]]-$D$12)/$D$14</f>
        <v>-0.67657871480766962</v>
      </c>
    </row>
    <row r="11" spans="1:5" x14ac:dyDescent="0.25">
      <c r="C11" t="s">
        <v>57</v>
      </c>
      <c r="D11">
        <f>COUNTA(A_media_ponderada_2[mediaPonderada])</f>
        <v>9</v>
      </c>
    </row>
    <row r="12" spans="1:5" x14ac:dyDescent="0.25">
      <c r="C12" t="s">
        <v>60</v>
      </c>
      <c r="D12" s="2">
        <f>AVERAGE(A_media_ponderada_2[mediaPonderada])</f>
        <v>8.7037037037037024</v>
      </c>
    </row>
    <row r="13" spans="1:5" x14ac:dyDescent="0.25">
      <c r="C13" t="s">
        <v>58</v>
      </c>
      <c r="D13" s="2">
        <f>MEDIAN(A_media_ponderada_2[mediaPonderada])</f>
        <v>8.8333333333333304</v>
      </c>
    </row>
    <row r="14" spans="1:5" x14ac:dyDescent="0.25">
      <c r="C14" t="s">
        <v>59</v>
      </c>
      <c r="D14" s="2">
        <f>_xlfn.STDEV.S(A_media_ponderada_2[mediaPonderada])</f>
        <v>1.0400914014916114</v>
      </c>
    </row>
    <row r="15" spans="1:5" x14ac:dyDescent="0.25">
      <c r="C15" t="s">
        <v>64</v>
      </c>
      <c r="D15" s="3">
        <f>D12/A_media_ponderada_posteste!D15-1</f>
        <v>0.22395833333333326</v>
      </c>
    </row>
    <row r="16" spans="1:5" x14ac:dyDescent="0.25">
      <c r="C16" t="s">
        <v>63</v>
      </c>
      <c r="D16" s="3">
        <f>D12/B_media_ponderada_Posteste!D12-1</f>
        <v>0.12440191387559807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Y E A A B Q S w M E F A A C A A g A p L 7 w V I L R + E i k A A A A 9 w A A A B I A H A B D b 2 5 m a W c v U G F j a 2 F n Z S 5 4 b W w g o h g A K K A U A A A A A A A A A A A A A A A A A A A A A A A A A A A A h Y 9 N C s I w G E S v U r J v / k S Q 8 j U F 3 V o Q B X E b Y m y D b V q a 1 P R u L j y S V 7 C i V X c u 5 8 1 b z N y v N 8 i G u o o u u n O m s S l i m K J I W 9 U c j S 1 S 1 P t T v E C Z g I 1 U Z 1 n o a J S t S w Z 3 T F H p f Z s Q E k L A Y Y a b r i C c U k Y O + X q n S l 1 L 9 J H N f z k 2 1 n l p l U Y C 9 q 8 x g m N G 5 5 h x z j E F M l H I j f 0 a f B z 8 b H 8 g r P r K 9 5 0 W r Y + X W y B T B P I + I R 5 Q S w M E F A A C A A g A p L 7 w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S + 8 F Q e k s c C o A E A A O s K A A A T A B w A R m 9 y b X V s Y X M v U 2 V j d G l v b j E u b S C i G A A o o B Q A A A A A A A A A A A A A A A A A A A A A A A A A A A D t l c F q 4 z A Q h u + B v I N Q L w 4 Y Q 0 y 7 h 1 1 8 S O 2 m 2 8 N u U + J b v R j F n l 0 L Z I 3 R j E N L 6 P P s g + y L r Z J 0 a R e 3 5 / o Q I Z C Z k Y d / R p 8 0 B B V r t G J 9 X O d f p p P p h B r l o B a L s o V a q 7 J D W 4 N T t R K J M M D T i f B j i Z b B G 1 L a R h l W f Q u W g 6 U 2 E K V 7 j 2 U K Z P a 5 u L W Q O b 2 F I s O e 0 Q f B m / T 2 2 6 p Y N V n e A G k q r 9 X G a T B F 1 a i O w V H h g H r D V C w V g Z g X H R K D n 8 V A T l T R V s 7 C + w y M b r X / N 5 G h D E W K p m 8 t J e e h u L I V 1 t r + S u b x R R y K u x 4 Z 1 v x o I H n 5 j L 6 j h R + z 8 J j W m U z V B v 7 8 V q Z B E i u H L W 5 1 j S R 9 q r n a + O 0 H G 8 N X U F 4 F B Y c 6 h O L + 2 b w w Z l 0 p o x w l 7 P r X c X P d o V g Y 3 k v H l 3 C 5 U 5 Z + o m u P s v P H D i h 4 V 0 W 4 2 8 l S 1 z 5 L 9 h s F w w M / h W I n d b 0 w v U V v v 7 H 8 6 T z a h 3 l 2 3 P W + e v 5 o l d N v + A 8 l X f 2 r 6 P / + p 9 l 0 o u 3 b + l 9 z c j k u T g Z y T p y M g 5 P B B S 7 j k b 0 o Z X x i Z R y s n M l h 9 w n i m f w Y Y B y c W t D I c R k 2 o Y / H 5 d S J x o T L X 1 B L A Q I t A B Q A A g A I A K S + 8 F S C 0 f h I p A A A A P c A A A A S A A A A A A A A A A A A A A A A A A A A A A B D b 2 5 m a W c v U G F j a 2 F n Z S 5 4 b W x Q S w E C L Q A U A A I A C A C k v v B U D 8 r p q 6 Q A A A D p A A A A E w A A A A A A A A A A A A A A A A D w A A A A W 0 N v b n R l b n R f V H l w Z X N d L n h t b F B L A Q I t A B Q A A g A I A K S + 8 F Q e k s c C o A E A A O s K A A A T A A A A A A A A A A A A A A A A A O E B A A B G b 3 J t d W x h c y 9 T Z W N 0 a W 9 u M S 5 t U E s F B g A A A A A D A A M A w g A A A M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U w A A A A A A A A E z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X 2 1 l Z G l h X 3 B v b m R l c m F k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f b W V k a W F f c G 9 u Z G V y Y W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E 3 V D A z O j U x O j E 5 L j c 3 O D c 4 M D B a I i A v P j x F b n R y e S B U e X B l P S J G a W x s Q 2 9 s d W 1 u V H l w Z X M i I F Z h b H V l P S J z Q m d N R E F 3 P T 0 i I C 8 + P E V u d H J 5 I F R 5 c G U 9 I k Z p b G x D b 2 x 1 b W 5 O Y W 1 l c y I g V m F s d W U 9 I n N b J n F 1 b 3 Q 7 X 2 l k J n F 1 b 3 Q 7 L C Z x d W 9 0 O 2 l k Q W x 1 b m 8 m c X V v d D s s J n F 1 b 3 Q 7 a W R R d W V z d G l v b m F y a W 8 m c X V v d D s s J n F 1 b 3 Q 7 b W V k a W F Q b 2 5 k Z X J h Z G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X 2 1 l Z G l h X 3 B v b m R l c m F k Y S 9 B d X R v U m V t b 3 Z l Z E N v b H V t b n M x L n t f a W Q s M H 0 m c X V v d D s s J n F 1 b 3 Q 7 U 2 V j d G l v b j E v Q V 9 t Z W R p Y V 9 w b 2 5 k Z X J h Z G E v Q X V 0 b 1 J l b W 9 2 Z W R D b 2 x 1 b W 5 z M S 5 7 a W R B b H V u b y w x f S Z x d W 9 0 O y w m c X V v d D t T Z W N 0 a W 9 u M S 9 B X 2 1 l Z G l h X 3 B v b m R l c m F k Y S 9 B d X R v U m V t b 3 Z l Z E N v b H V t b n M x L n t p Z F F 1 Z X N 0 a W 9 u Y X J p b y w y f S Z x d W 9 0 O y w m c X V v d D t T Z W N 0 a W 9 u M S 9 B X 2 1 l Z G l h X 3 B v b m R l c m F k Y S 9 B d X R v U m V t b 3 Z l Z E N v b H V t b n M x L n t t Z W R p Y V B v b m R l c m F k Y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B X 2 1 l Z G l h X 3 B v b m R l c m F k Y S 9 B d X R v U m V t b 3 Z l Z E N v b H V t b n M x L n t f a W Q s M H 0 m c X V v d D s s J n F 1 b 3 Q 7 U 2 V j d G l v b j E v Q V 9 t Z W R p Y V 9 w b 2 5 k Z X J h Z G E v Q X V 0 b 1 J l b W 9 2 Z W R D b 2 x 1 b W 5 z M S 5 7 a W R B b H V u b y w x f S Z x d W 9 0 O y w m c X V v d D t T Z W N 0 a W 9 u M S 9 B X 2 1 l Z G l h X 3 B v b m R l c m F k Y S 9 B d X R v U m V t b 3 Z l Z E N v b H V t b n M x L n t p Z F F 1 Z X N 0 a W 9 u Y X J p b y w y f S Z x d W 9 0 O y w m c X V v d D t T Z W N 0 a W 9 u M S 9 B X 2 1 l Z G l h X 3 B v b m R l c m F k Y S 9 B d X R v U m V t b 3 Z l Z E N v b H V t b n M x L n t t Z W R p Y V B v b m R l c m F k Y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V 9 t Z W R p Y V 9 w b 2 5 k Z X J h Z G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X 2 1 l Z G l h X 3 B v b m R l c m F k Y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9 t Z W R p Y V 9 w b 2 5 k Z X J h Z G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9 t Z W R p Y V 9 w b 2 5 k Z X J h Z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X 2 1 l Z G l h X 3 B v b m R l c m F k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E 3 V D A z O j U x O j Q w L j Y 1 O T Q w O T N a I i A v P j x F b n R y e S B U e X B l P S J G a W x s Q 2 9 s d W 1 u V H l w Z X M i I F Z h b H V l P S J z Q m d N R E F 3 P T 0 i I C 8 + P E V u d H J 5 I F R 5 c G U 9 I k Z p b G x D b 2 x 1 b W 5 O Y W 1 l c y I g V m F s d W U 9 I n N b J n F 1 b 3 Q 7 X 2 l k J n F 1 b 3 Q 7 L C Z x d W 9 0 O 2 l k Q W x 1 b m 8 m c X V v d D s s J n F 1 b 3 Q 7 a W R R d W V z d G l v b m F y a W 8 m c X V v d D s s J n F 1 b 3 Q 7 b W V k a W F Q b 2 5 k Z X J h Z G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X 2 1 l Z G l h X 3 B v b m R l c m F k Y S 9 B d X R v U m V t b 3 Z l Z E N v b H V t b n M x L n t f a W Q s M H 0 m c X V v d D s s J n F 1 b 3 Q 7 U 2 V j d G l v b j E v Q l 9 t Z W R p Y V 9 w b 2 5 k Z X J h Z G E v Q X V 0 b 1 J l b W 9 2 Z W R D b 2 x 1 b W 5 z M S 5 7 a W R B b H V u b y w x f S Z x d W 9 0 O y w m c X V v d D t T Z W N 0 a W 9 u M S 9 C X 2 1 l Z G l h X 3 B v b m R l c m F k Y S 9 B d X R v U m V t b 3 Z l Z E N v b H V t b n M x L n t p Z F F 1 Z X N 0 a W 9 u Y X J p b y w y f S Z x d W 9 0 O y w m c X V v d D t T Z W N 0 a W 9 u M S 9 C X 2 1 l Z G l h X 3 B v b m R l c m F k Y S 9 B d X R v U m V t b 3 Z l Z E N v b H V t b n M x L n t t Z W R p Y V B v b m R l c m F k Y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C X 2 1 l Z G l h X 3 B v b m R l c m F k Y S 9 B d X R v U m V t b 3 Z l Z E N v b H V t b n M x L n t f a W Q s M H 0 m c X V v d D s s J n F 1 b 3 Q 7 U 2 V j d G l v b j E v Q l 9 t Z W R p Y V 9 w b 2 5 k Z X J h Z G E v Q X V 0 b 1 J l b W 9 2 Z W R D b 2 x 1 b W 5 z M S 5 7 a W R B b H V u b y w x f S Z x d W 9 0 O y w m c X V v d D t T Z W N 0 a W 9 u M S 9 C X 2 1 l Z G l h X 3 B v b m R l c m F k Y S 9 B d X R v U m V t b 3 Z l Z E N v b H V t b n M x L n t p Z F F 1 Z X N 0 a W 9 u Y X J p b y w y f S Z x d W 9 0 O y w m c X V v d D t T Z W N 0 a W 9 u M S 9 C X 2 1 l Z G l h X 3 B v b m R l c m F k Y S 9 B d X R v U m V t b 3 Z l Z E N v b H V t b n M x L n t t Z W R p Y V B v b m R l c m F k Y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l 9 t Z W R p Y V 9 w b 2 5 k Z X J h Z G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X 2 1 l Z G l h X 3 B v b m R l c m F k Y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9 t Z W R p Y V 9 w b 2 5 k Z X J h Z G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9 t Z W R p Y V 9 w b 2 5 k Z X J h Z G F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f b W V k a W F f c G 9 u Z G V y Y W R h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x N 1 Q w M z o 1 M j o w N y 4 y N j E w M T c 3 W i I g L z 4 8 R W 5 0 c n k g V H l w Z T 0 i R m l s b E N v b H V t b l R 5 c G V z I i B W Y W x 1 Z T 0 i c 0 J n T U R B d z 0 9 I i A v P j x F b n R y e S B U e X B l P S J G a W x s Q 2 9 s d W 1 u T m F t Z X M i I F Z h b H V l P S J z W y Z x d W 9 0 O 1 9 p Z C Z x d W 9 0 O y w m c X V v d D t p Z E F s d W 5 v J n F 1 b 3 Q 7 L C Z x d W 9 0 O 2 l k U X V l c 3 R p b 2 5 h c m l v J n F 1 b 3 Q 7 L C Z x d W 9 0 O 2 1 l Z G l h U G 9 u Z G V y Y W R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V 9 t Z W R p Y V 9 w b 2 5 k Z X J h Z G F f M i 9 B d X R v U m V t b 3 Z l Z E N v b H V t b n M x L n t f a W Q s M H 0 m c X V v d D s s J n F 1 b 3 Q 7 U 2 V j d G l v b j E v Q V 9 t Z W R p Y V 9 w b 2 5 k Z X J h Z G F f M i 9 B d X R v U m V t b 3 Z l Z E N v b H V t b n M x L n t p Z E F s d W 5 v L D F 9 J n F 1 b 3 Q 7 L C Z x d W 9 0 O 1 N l Y 3 R p b 2 4 x L 0 F f b W V k a W F f c G 9 u Z G V y Y W R h X z I v Q X V 0 b 1 J l b W 9 2 Z W R D b 2 x 1 b W 5 z M S 5 7 a W R R d W V z d G l v b m F y a W 8 s M n 0 m c X V v d D s s J n F 1 b 3 Q 7 U 2 V j d G l v b j E v Q V 9 t Z W R p Y V 9 w b 2 5 k Z X J h Z G F f M i 9 B d X R v U m V t b 3 Z l Z E N v b H V t b n M x L n t t Z W R p Y V B v b m R l c m F k Y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B X 2 1 l Z G l h X 3 B v b m R l c m F k Y V 8 y L 0 F 1 d G 9 S Z W 1 v d m V k Q 2 9 s d W 1 u c z E u e 1 9 p Z C w w f S Z x d W 9 0 O y w m c X V v d D t T Z W N 0 a W 9 u M S 9 B X 2 1 l Z G l h X 3 B v b m R l c m F k Y V 8 y L 0 F 1 d G 9 S Z W 1 v d m V k Q 2 9 s d W 1 u c z E u e 2 l k Q W x 1 b m 8 s M X 0 m c X V v d D s s J n F 1 b 3 Q 7 U 2 V j d G l v b j E v Q V 9 t Z W R p Y V 9 w b 2 5 k Z X J h Z G F f M i 9 B d X R v U m V t b 3 Z l Z E N v b H V t b n M x L n t p Z F F 1 Z X N 0 a W 9 u Y X J p b y w y f S Z x d W 9 0 O y w m c X V v d D t T Z W N 0 a W 9 u M S 9 B X 2 1 l Z G l h X 3 B v b m R l c m F k Y V 8 y L 0 F 1 d G 9 S Z W 1 v d m V k Q 2 9 s d W 1 u c z E u e 2 1 l Z G l h U G 9 u Z G V y Y W R h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X 2 1 l Z G l h X 3 B v b m R l c m F k Y V 8 y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9 t Z W R p Y V 9 w b 2 5 k Z X J h Z G F f M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9 t Z W R p Y V 9 w b 2 5 k Z X J h Z G F f M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X 2 1 l Z G l h X 3 B v b m R l c m F k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f b W V k a W F f c G 9 u Z G V y Y W R h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E 3 V D A z O j U y O j Q 5 L j Q w N j Y w N z V a I i A v P j x F b n R y e S B U e X B l P S J G a W x s Q 2 9 s d W 1 u V H l w Z X M i I F Z h b H V l P S J z Q m d N R E F 3 P T 0 i I C 8 + P E V u d H J 5 I F R 5 c G U 9 I k Z p b G x D b 2 x 1 b W 5 O Y W 1 l c y I g V m F s d W U 9 I n N b J n F 1 b 3 Q 7 X 2 l k J n F 1 b 3 Q 7 L C Z x d W 9 0 O 2 l k Q W x 1 b m 8 m c X V v d D s s J n F 1 b 3 Q 7 a W R R d W V z d G l v b m F y a W 8 m c X V v d D s s J n F 1 b 3 Q 7 b W V k a W F Q b 2 5 k Z X J h Z G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X 2 1 l Z G l h X 3 B v b m R l c m F k Y S A o M i k v Q X V 0 b 1 J l b W 9 2 Z W R D b 2 x 1 b W 5 z M S 5 7 X 2 l k L D B 9 J n F 1 b 3 Q 7 L C Z x d W 9 0 O 1 N l Y 3 R p b 2 4 x L 0 F f b W V k a W F f c G 9 u Z G V y Y W R h I C g y K S 9 B d X R v U m V t b 3 Z l Z E N v b H V t b n M x L n t p Z E F s d W 5 v L D F 9 J n F 1 b 3 Q 7 L C Z x d W 9 0 O 1 N l Y 3 R p b 2 4 x L 0 F f b W V k a W F f c G 9 u Z G V y Y W R h I C g y K S 9 B d X R v U m V t b 3 Z l Z E N v b H V t b n M x L n t p Z F F 1 Z X N 0 a W 9 u Y X J p b y w y f S Z x d W 9 0 O y w m c X V v d D t T Z W N 0 a W 9 u M S 9 B X 2 1 l Z G l h X 3 B v b m R l c m F k Y S A o M i k v Q X V 0 b 1 J l b W 9 2 Z W R D b 2 x 1 b W 5 z M S 5 7 b W V k a W F Q b 2 5 k Z X J h Z G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V 9 t Z W R p Y V 9 w b 2 5 k Z X J h Z G E g K D I p L 0 F 1 d G 9 S Z W 1 v d m V k Q 2 9 s d W 1 u c z E u e 1 9 p Z C w w f S Z x d W 9 0 O y w m c X V v d D t T Z W N 0 a W 9 u M S 9 B X 2 1 l Z G l h X 3 B v b m R l c m F k Y S A o M i k v Q X V 0 b 1 J l b W 9 2 Z W R D b 2 x 1 b W 5 z M S 5 7 a W R B b H V u b y w x f S Z x d W 9 0 O y w m c X V v d D t T Z W N 0 a W 9 u M S 9 B X 2 1 l Z G l h X 3 B v b m R l c m F k Y S A o M i k v Q X V 0 b 1 J l b W 9 2 Z W R D b 2 x 1 b W 5 z M S 5 7 a W R R d W V z d G l v b m F y a W 8 s M n 0 m c X V v d D s s J n F 1 b 3 Q 7 U 2 V j d G l v b j E v Q V 9 t Z W R p Y V 9 w b 2 5 k Z X J h Z G E g K D I p L 0 F 1 d G 9 S Z W 1 v d m V k Q 2 9 s d W 1 u c z E u e 2 1 l Z G l h U G 9 u Z G V y Y W R h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X 2 1 l Z G l h X 3 B v b m R l c m F k Y S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f b W V k a W F f c G 9 u Z G V y Y W R h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X 2 1 l Z G l h X 3 B v b m R l c m F k Y S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X 2 1 l Z G l h X 3 B v b m R l c m F k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J f b W V k a W F f c G 9 u Z G V y Y W R h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T d U M D M 6 N T M 6 M D k u N z Y y N j I 2 M F o i I C 8 + P E V u d H J 5 I F R 5 c G U 9 I k Z p b G x D b 2 x 1 b W 5 U e X B l c y I g V m F s d W U 9 I n N C Z 0 1 E Q X c 9 P S I g L z 4 8 R W 5 0 c n k g V H l w Z T 0 i R m l s b E N v b H V t b k 5 h b W V z I i B W Y W x 1 Z T 0 i c 1 s m c X V v d D t f a W Q m c X V v d D s s J n F 1 b 3 Q 7 a W R B b H V u b y Z x d W 9 0 O y w m c X V v d D t p Z F F 1 Z X N 0 a W 9 u Y X J p b y Z x d W 9 0 O y w m c X V v d D t t Z W R p Y V B v b m R l c m F k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f b W V k a W F f c G 9 u Z G V y Y W R h I C g y K S 9 B d X R v U m V t b 3 Z l Z E N v b H V t b n M x L n t f a W Q s M H 0 m c X V v d D s s J n F 1 b 3 Q 7 U 2 V j d G l v b j E v Q l 9 t Z W R p Y V 9 w b 2 5 k Z X J h Z G E g K D I p L 0 F 1 d G 9 S Z W 1 v d m V k Q 2 9 s d W 1 u c z E u e 2 l k Q W x 1 b m 8 s M X 0 m c X V v d D s s J n F 1 b 3 Q 7 U 2 V j d G l v b j E v Q l 9 t Z W R p Y V 9 w b 2 5 k Z X J h Z G E g K D I p L 0 F 1 d G 9 S Z W 1 v d m V k Q 2 9 s d W 1 u c z E u e 2 l k U X V l c 3 R p b 2 5 h c m l v L D J 9 J n F 1 b 3 Q 7 L C Z x d W 9 0 O 1 N l Y 3 R p b 2 4 x L 0 J f b W V k a W F f c G 9 u Z G V y Y W R h I C g y K S 9 B d X R v U m V t b 3 Z l Z E N v b H V t b n M x L n t t Z W R p Y V B v b m R l c m F k Y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C X 2 1 l Z G l h X 3 B v b m R l c m F k Y S A o M i k v Q X V 0 b 1 J l b W 9 2 Z W R D b 2 x 1 b W 5 z M S 5 7 X 2 l k L D B 9 J n F 1 b 3 Q 7 L C Z x d W 9 0 O 1 N l Y 3 R p b 2 4 x L 0 J f b W V k a W F f c G 9 u Z G V y Y W R h I C g y K S 9 B d X R v U m V t b 3 Z l Z E N v b H V t b n M x L n t p Z E F s d W 5 v L D F 9 J n F 1 b 3 Q 7 L C Z x d W 9 0 O 1 N l Y 3 R p b 2 4 x L 0 J f b W V k a W F f c G 9 u Z G V y Y W R h I C g y K S 9 B d X R v U m V t b 3 Z l Z E N v b H V t b n M x L n t p Z F F 1 Z X N 0 a W 9 u Y X J p b y w y f S Z x d W 9 0 O y w m c X V v d D t T Z W N 0 a W 9 u M S 9 C X 2 1 l Z G l h X 3 B v b m R l c m F k Y S A o M i k v Q X V 0 b 1 J l b W 9 2 Z W R D b 2 x 1 b W 5 z M S 5 7 b W V k a W F Q b 2 5 k Z X J h Z G E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f b W V k a W F f c G 9 u Z G V y Y W R h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9 t Z W R p Y V 9 w b 2 5 k Z X J h Z G E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f b W V k a W F f c G 9 u Z G V y Y W R h J T I w K D I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w 5 V Q 0 g V B T p m 0 H H q S G P 3 H A A A A A A I A A A A A A B B m A A A A A Q A A I A A A A F h J N V J f Y 1 V h V q d k b i K 8 L T N G u 4 j V w M y I j W O l d l q U W Y R Y A A A A A A 6 A A A A A A g A A I A A A A P n s V 6 t n w 6 n 7 H y O v M 7 Q V 7 i 1 f u K y O z 8 z n I J u 8 y U f l U R u t U A A A A N 1 Z 1 c R O b A Z L f N D U J y F h 7 u A t 7 6 y + 9 D o G E A A q 2 4 c + 4 b K 2 K 3 X d Y S Y 3 V u a 5 R q g l o h l Q l S 8 t e W K v p k + t k k 9 j u / x f N K d 4 C q X + k s T t 2 f 2 C d i n / F 7 x 3 Q A A A A I 8 O J + W q t X G L m x t b p m z p W c n f H o L 2 5 l f s q G z S O P C Q Q 2 g e L n + c c + a H g 3 b d g 4 x u 7 a q 0 A E 2 W I 3 v g u 3 P Z 1 B / L 1 e x 6 l a Y = < / D a t a M a s h u p > 
</file>

<file path=customXml/itemProps1.xml><?xml version="1.0" encoding="utf-8"?>
<ds:datastoreItem xmlns:ds="http://schemas.openxmlformats.org/officeDocument/2006/customXml" ds:itemID="{5B8E4D10-5BB3-4AF4-8AD1-1ABE250D89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A_media_ponderada_preteste</vt:lpstr>
      <vt:lpstr>B_media_ponderada_preteste</vt:lpstr>
      <vt:lpstr>A_media_ponderada_posteste</vt:lpstr>
      <vt:lpstr>B_media_ponderada_Posteste</vt:lpstr>
      <vt:lpstr>A_media_ponderada_Posteste_2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Leitão</dc:creator>
  <cp:lastModifiedBy>Gabriel Leitão</cp:lastModifiedBy>
  <dcterms:created xsi:type="dcterms:W3CDTF">2022-07-17T03:50:52Z</dcterms:created>
  <dcterms:modified xsi:type="dcterms:W3CDTF">2022-07-21T19:30:27Z</dcterms:modified>
</cp:coreProperties>
</file>