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125" windowHeight="6105"/>
  </bookViews>
  <sheets>
    <sheet name="Bilan" sheetId="1" r:id="rId1"/>
    <sheet name="TCD" sheetId="3" r:id="rId2"/>
    <sheet name="DataR" sheetId="4" r:id="rId3"/>
  </sheets>
  <calcPr calcId="145621"/>
  <pivotCaches>
    <pivotCache cacheId="171" r:id="rId4"/>
    <pivotCache cacheId="174" r:id="rId5"/>
    <pivotCache cacheId="177" r:id="rId6"/>
    <pivotCache cacheId="186" r:id="rId7"/>
    <pivotCache cacheId="197" r:id="rId8"/>
    <pivotCache cacheId="200" r:id="rId9"/>
    <pivotCache cacheId="205" r:id="rId10"/>
    <pivotCache cacheId="207" r:id="rId11"/>
    <pivotCache cacheId="209" r:id="rId12"/>
  </pivotCaches>
</workbook>
</file>

<file path=xl/calcChain.xml><?xml version="1.0" encoding="utf-8"?>
<calcChain xmlns="http://schemas.openxmlformats.org/spreadsheetml/2006/main">
  <c r="J38" i="1" l="1"/>
  <c r="J37" i="1"/>
  <c r="D46" i="1"/>
  <c r="E46" i="1"/>
  <c r="F46" i="1"/>
  <c r="G46" i="1"/>
  <c r="H46" i="1"/>
  <c r="I46" i="1"/>
  <c r="J46" i="1"/>
  <c r="K44" i="1"/>
  <c r="K42" i="1"/>
  <c r="K40" i="1"/>
  <c r="K38" i="1"/>
  <c r="K36" i="1"/>
  <c r="K45" i="1"/>
  <c r="K43" i="1"/>
  <c r="K41" i="1"/>
  <c r="K39" i="1"/>
  <c r="K37" i="1"/>
  <c r="K35" i="1"/>
  <c r="K34" i="1"/>
  <c r="K33" i="1"/>
  <c r="E29" i="1"/>
  <c r="A46" i="1"/>
  <c r="A45" i="1"/>
  <c r="A44" i="1"/>
  <c r="AB3" i="3"/>
  <c r="AB2" i="3"/>
  <c r="A43" i="1"/>
  <c r="A42" i="1"/>
  <c r="A41" i="1"/>
  <c r="A40" i="1"/>
  <c r="A39" i="1"/>
  <c r="A38" i="1"/>
  <c r="A37" i="1"/>
  <c r="A36" i="1"/>
  <c r="A35" i="1"/>
  <c r="A34" i="1"/>
  <c r="A33" i="1"/>
  <c r="D31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K9" i="1"/>
  <c r="C2" i="1"/>
  <c r="E35" i="1"/>
  <c r="E39" i="1"/>
  <c r="E43" i="1"/>
  <c r="E44" i="1"/>
  <c r="E36" i="1"/>
  <c r="E40" i="1"/>
  <c r="E37" i="1"/>
  <c r="E41" i="1"/>
  <c r="E45" i="1"/>
  <c r="E38" i="1"/>
  <c r="E42" i="1"/>
  <c r="D43" i="1"/>
  <c r="D36" i="1"/>
  <c r="D40" i="1"/>
  <c r="D44" i="1"/>
  <c r="D37" i="1"/>
  <c r="D41" i="1"/>
  <c r="D45" i="1"/>
  <c r="D38" i="1"/>
  <c r="D42" i="1"/>
  <c r="D35" i="1"/>
  <c r="D39" i="1"/>
  <c r="E34" i="1"/>
  <c r="D34" i="1"/>
  <c r="E33" i="1"/>
  <c r="D33" i="1"/>
  <c r="G33" i="1"/>
  <c r="G35" i="1"/>
  <c r="G36" i="1"/>
  <c r="G40" i="1"/>
  <c r="G44" i="1"/>
  <c r="G41" i="1"/>
  <c r="G45" i="1"/>
  <c r="G37" i="1"/>
  <c r="G38" i="1"/>
  <c r="G42" i="1"/>
  <c r="G39" i="1"/>
  <c r="G43" i="1"/>
  <c r="E28" i="1"/>
  <c r="B9" i="1"/>
  <c r="C5" i="1"/>
  <c r="J5" i="1"/>
  <c r="E27" i="1"/>
  <c r="B5" i="1"/>
  <c r="I5" i="1"/>
  <c r="F9" i="1"/>
  <c r="A5" i="1"/>
  <c r="C9" i="1"/>
  <c r="D5" i="1"/>
  <c r="G9" i="1"/>
  <c r="G34" i="1"/>
  <c r="K46" i="1" l="1"/>
  <c r="H34" i="1"/>
  <c r="H43" i="1"/>
  <c r="H39" i="1"/>
  <c r="H42" i="1"/>
  <c r="H38" i="1"/>
  <c r="H37" i="1"/>
  <c r="H45" i="1"/>
  <c r="H41" i="1"/>
  <c r="H44" i="1"/>
  <c r="H40" i="1"/>
  <c r="H36" i="1"/>
  <c r="H35" i="1"/>
  <c r="H33" i="1"/>
</calcChain>
</file>

<file path=xl/sharedStrings.xml><?xml version="1.0" encoding="utf-8"?>
<sst xmlns="http://schemas.openxmlformats.org/spreadsheetml/2006/main" count="1614" uniqueCount="786">
  <si>
    <t>Saison 2018-2019</t>
  </si>
  <si>
    <t>Saison 2017-2018</t>
  </si>
  <si>
    <t>Saison 2016-2017</t>
  </si>
  <si>
    <t>Saison 2015-2016</t>
  </si>
  <si>
    <t>Saison 2014-2015</t>
  </si>
  <si>
    <t>Achat Armes</t>
  </si>
  <si>
    <t>Fonctionnement</t>
  </si>
  <si>
    <t>Licences</t>
  </si>
  <si>
    <t>OVH (internet)</t>
  </si>
  <si>
    <t>Salle</t>
  </si>
  <si>
    <t>commentaire</t>
  </si>
  <si>
    <t>titre_event</t>
  </si>
  <si>
    <t>05/04/2019: Restaurant Parfums d'asie</t>
  </si>
  <si>
    <t>Somme de nb_adherents</t>
  </si>
  <si>
    <t>Somme de nb_adherents_actif</t>
  </si>
  <si>
    <t>Somme de nb_inscriptions_annuelles</t>
  </si>
  <si>
    <t>Somme de nb_inscriptions_trimestrielles</t>
  </si>
  <si>
    <t>Étiquettes de lignes</t>
  </si>
  <si>
    <t>Total général</t>
  </si>
  <si>
    <t>Somme de nb_heures</t>
  </si>
  <si>
    <t>Somme de nb_evenement</t>
  </si>
  <si>
    <t>COMPTE RENDU ASSEMBLEE GENERALE ORDINAIRE</t>
  </si>
  <si>
    <t>annuelles</t>
  </si>
  <si>
    <t>trimestrielles</t>
  </si>
  <si>
    <t>Événements festifs</t>
  </si>
  <si>
    <t>Somme de total_realise</t>
  </si>
  <si>
    <t>Dépenses</t>
  </si>
  <si>
    <t>Recettes</t>
  </si>
  <si>
    <t>Total Budgété</t>
  </si>
  <si>
    <t>Total Réalisé</t>
  </si>
  <si>
    <t>∆ Réalisé vs Budget</t>
  </si>
  <si>
    <t>Total</t>
  </si>
  <si>
    <t>Prévisionnel saison prochaine</t>
  </si>
  <si>
    <t>01/06/2018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</si>
  <si>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</si>
  <si>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</si>
  <si>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</si>
  <si>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</si>
  <si>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</si>
  <si>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</si>
  <si>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</si>
  <si>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</si>
  <si>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Somme de tre_saison</t>
  </si>
  <si>
    <t>Somme de tre_fin_saison</t>
  </si>
  <si>
    <t>Variation trésorerie</t>
  </si>
  <si>
    <t>Trésorerie totale</t>
  </si>
  <si>
    <t>22/10/2018</t>
  </si>
  <si>
    <t>Cotisation trimestrielle 1 - Antoine MOLNAR</t>
  </si>
  <si>
    <t>Cotisation trimestrielle 1 - Claire GUERIN</t>
  </si>
  <si>
    <t>31/10/2018</t>
  </si>
  <si>
    <t>Cotisation trimestrielle 1 - Eddy GARCIA</t>
  </si>
  <si>
    <t>Cotisation trimestrielle 1 - Gwendoline CHEVALIER</t>
  </si>
  <si>
    <t>Cotisation trimestrielle 1 - Lilian LAPORAL</t>
  </si>
  <si>
    <t>Cotisation trimestrielle 1 - Maela ROZAY</t>
  </si>
  <si>
    <t>Cotisation trimestrielle 2 - Antoine MOLNAR</t>
  </si>
  <si>
    <t>Cotisation trimestrielle 2 - Claire GUERIN</t>
  </si>
  <si>
    <t>Cotisation trimestrielle 2 - Eddy GARCIA</t>
  </si>
  <si>
    <t>Cotisation trimestrielle 2 - Gwendoline CHEVALIER</t>
  </si>
  <si>
    <t>Cotisation trimestrielle 2 - Lilian LAPORAL</t>
  </si>
  <si>
    <t>Cotisation trimestrielle 2 - Maela ROZAY</t>
  </si>
  <si>
    <t>23/05/2019</t>
  </si>
  <si>
    <t>Sortie fin d'année - Evolution2</t>
  </si>
  <si>
    <t>KPI par saison : alimente le haut du bilan</t>
  </si>
  <si>
    <t>Tableau du bas : trésorerie par catégorie</t>
  </si>
  <si>
    <t>Tableau pour graphique : evolution de la tresorerie</t>
  </si>
  <si>
    <t>Bilan Moral et financier : répartition des dépenses / recettes</t>
  </si>
  <si>
    <t>Type</t>
  </si>
  <si>
    <t>Total Saison</t>
  </si>
  <si>
    <t>Total Saison dernière</t>
  </si>
  <si>
    <t>Bilan Moral et financier : listing des revenus</t>
  </si>
  <si>
    <t>Catégorie</t>
  </si>
  <si>
    <t xml:space="preserve"> Date</t>
  </si>
  <si>
    <t xml:space="preserve"> Description</t>
  </si>
  <si>
    <t>Bilan Moral et financier : listing des dépenses</t>
  </si>
  <si>
    <t>11/10/2018: Restaurant de début d'année</t>
  </si>
  <si>
    <t>01/04/2019</t>
  </si>
  <si>
    <t>Cotisation trimestrielle 3 - Antoine MOLNAR</t>
  </si>
  <si>
    <t>Cotisation trimestrielle 3 - Gwendoline CHEVALIER</t>
  </si>
  <si>
    <t>4 adhérents, démo de Marinko, Tom et Grégory, Pas de subvention</t>
  </si>
  <si>
    <t>12/01/2019: Interstyles FFKDA</t>
  </si>
  <si>
    <t>11 adhérents, 1 accompagnant, pas de subvention</t>
  </si>
  <si>
    <t>14/12/2018: Jeux de société</t>
  </si>
  <si>
    <t>5 adhérents, Pas de subvention</t>
  </si>
  <si>
    <t>23/03/2019: Rencontre Tuishou</t>
  </si>
  <si>
    <t>16 adhérents, 2 accompagnants - subvention : 270€ (15€/adh - menu 25€)</t>
  </si>
  <si>
    <t>23 adhérents - subvention : 115€ (5€/adhérent)</t>
  </si>
  <si>
    <t>12 adhérents, 1 accompagnant, subvention: 240€ (20€/adh)</t>
  </si>
  <si>
    <t>08/02/2019: Restaurant nouvel an chinois</t>
  </si>
  <si>
    <t>13 adhérents, 3 accompagnants, Pas de subvention</t>
  </si>
  <si>
    <t>28/02/2019: Soirée Billard</t>
  </si>
  <si>
    <t>06/04/2019: Stage taos armes - épée chinoise/baton</t>
  </si>
  <si>
    <t>13 adhérents, subvention: 392€ (40 €/adhérents)</t>
  </si>
  <si>
    <t>08/02/2019: Stage taos mains nues</t>
  </si>
  <si>
    <t>05/04/2019</t>
  </si>
  <si>
    <t>11 adhérents (9 en épée, 2 en bâton), subvention: 224€, prix 40€/personne</t>
  </si>
  <si>
    <t>Pas de subvention</t>
  </si>
  <si>
    <t>27/05/2019: Vidéo de présentation de l'association</t>
  </si>
  <si>
    <t>11 adhérents, Pas de subvention</t>
  </si>
  <si>
    <t>04/06/2019: Initiation Qi Gong de la part d'Eric Raffaele</t>
  </si>
  <si>
    <t>P</t>
  </si>
  <si>
    <t>20/05/2019</t>
  </si>
  <si>
    <t>Sortie fin d'année - vélo</t>
  </si>
  <si>
    <t>VRAI</t>
  </si>
  <si>
    <t>FAUX</t>
  </si>
  <si>
    <t>11/06/2019</t>
  </si>
  <si>
    <t>22/06/2019</t>
  </si>
  <si>
    <t>Repas AG</t>
  </si>
  <si>
    <t>21/06/2019</t>
  </si>
  <si>
    <t>Sortie fin d'année - Golf</t>
  </si>
  <si>
    <t>Sortie fin d'année - Location salle</t>
  </si>
  <si>
    <t>Sortie fin d'année - Repas</t>
  </si>
  <si>
    <t>Sortie fin d'année - premier secours</t>
  </si>
  <si>
    <t>Restaurant Parfums d'asie</t>
  </si>
  <si>
    <t>08/02/2019</t>
  </si>
  <si>
    <t>Repas nouvel an chinois</t>
  </si>
  <si>
    <t>11/10/2018</t>
  </si>
  <si>
    <t>Restaurant de bienvenue</t>
  </si>
  <si>
    <t>Sortie fin d'année - camping</t>
  </si>
  <si>
    <t>Sortie de fin d'année - benoit c</t>
  </si>
  <si>
    <t>Sortie de fin d'année - benoit m</t>
  </si>
  <si>
    <t>Sortie de fin d'année - cecile</t>
  </si>
  <si>
    <t>Sortie de fin d'année - françois</t>
  </si>
  <si>
    <t>Sortie de fin d'année - gregory</t>
  </si>
  <si>
    <t>Sortie de fin d'année - guillaume</t>
  </si>
  <si>
    <t>Sortie de fin d'année - isabelle</t>
  </si>
  <si>
    <t>Sortie de fin d'année - jerome</t>
  </si>
  <si>
    <t>Sortie de fin d'année - jordi</t>
  </si>
  <si>
    <t>Sortie de fin d'année - marinko</t>
  </si>
  <si>
    <t>Sortie de fin d'année - mathieu</t>
  </si>
  <si>
    <t>Sortie de fin d'année - nadia</t>
  </si>
  <si>
    <t>Sortie de fin d'année - pablo</t>
  </si>
  <si>
    <t>Sortie de fin d'année - vivien</t>
  </si>
  <si>
    <t>07/10/2018</t>
  </si>
  <si>
    <t>Achat Tshirt Ceinture Nadia</t>
  </si>
  <si>
    <t>Cotisation annuelle 1 - Benoit CORBIERE</t>
  </si>
  <si>
    <t>Cotisation annuelle 1 - Benoît MENARD</t>
  </si>
  <si>
    <t>03/11/2018</t>
  </si>
  <si>
    <t>Cotisation annuelle 1 - Bertrand ROLIN</t>
  </si>
  <si>
    <t>Cotisation annuelle 1 - Cindy FLOURIOT</t>
  </si>
  <si>
    <t>23/10/2018</t>
  </si>
  <si>
    <t>Cotisation annuelle 1 - Dorian MARTINO</t>
  </si>
  <si>
    <t>Cotisation annuelle 1 - Ducan ODY</t>
  </si>
  <si>
    <t>Cotisation annuelle 1 - Elisa CARFANTAN</t>
  </si>
  <si>
    <t>Cotisation annuelle 1 - Eléonore FRAISSE</t>
  </si>
  <si>
    <t>Cotisation annuelle 1 - Francois RIGAUD</t>
  </si>
  <si>
    <t>Cotisation annuelle 1 - Guillaume GAUVRIT</t>
  </si>
  <si>
    <t>Cotisation annuelle 1 - Isabelle CHEVREUL</t>
  </si>
  <si>
    <t>Cotisation annuelle 1 - Karim SALMI</t>
  </si>
  <si>
    <t>Cotisation annuelle 1 - Kevin GUICHARD</t>
  </si>
  <si>
    <t>Cotisation annuelle 1 - Kevin REMEUF</t>
  </si>
  <si>
    <t>Cotisation annuelle 1 - Marc-antoine HELLEBOID</t>
  </si>
  <si>
    <t>Cotisation annuelle 1 - Marinko RICHARD</t>
  </si>
  <si>
    <t>Cotisation annuelle 1 - Mathieu QUINTON</t>
  </si>
  <si>
    <t>Cotisation annuelle 1 - Nadia BECEL</t>
  </si>
  <si>
    <t>Cotisation annuelle 1 - Pablo PEZZINO</t>
  </si>
  <si>
    <t>Cotisation annuelle 1 - Romain DOUARD</t>
  </si>
  <si>
    <t>Cotisation annuelle 1 - Thibaut ROUSSET</t>
  </si>
  <si>
    <t>Cotisation annuelle 1 - Tom DELINOTTE</t>
  </si>
  <si>
    <t>Cotisation annuelle 1 - Valentin LEFEBVRE</t>
  </si>
  <si>
    <t>Cotisation annuelle 1 - Vivien AUBERT</t>
  </si>
  <si>
    <t>Cotisation annuelle 2 - Benoit CORBIERE</t>
  </si>
  <si>
    <t>Cotisation annuelle 2 - Benoît MENARD</t>
  </si>
  <si>
    <t>03/12/2018</t>
  </si>
  <si>
    <t>Cotisation annuelle 2 - Bertrand ROLIN</t>
  </si>
  <si>
    <t>Cotisation annuelle 2 - Cindy FLOURIOT</t>
  </si>
  <si>
    <t>24/10/2018</t>
  </si>
  <si>
    <t>Cotisation annuelle 2 - Dorian MARTINO</t>
  </si>
  <si>
    <t>Cotisation annuelle 2 - Ducan ODY</t>
  </si>
  <si>
    <t>Cotisation annuelle 2 - Elisa CARFANTAN</t>
  </si>
  <si>
    <t>Cotisation annuelle 2 - Eléonore FRAISSE</t>
  </si>
  <si>
    <t>Cotisation annuelle 2 - Francois RIGAUD</t>
  </si>
  <si>
    <t>Cotisation annuelle 2 - Guillaume GAUVRIT</t>
  </si>
  <si>
    <t>Cotisation annuelle 2 - Isabelle CHEVREUL</t>
  </si>
  <si>
    <t>Cotisation annuelle 2 - Karim SALMI</t>
  </si>
  <si>
    <t>Cotisation annuelle 2 - Kevin GUICHARD</t>
  </si>
  <si>
    <t>Cotisation annuelle 2 - Kevin REMEUF</t>
  </si>
  <si>
    <t>Cotisation annuelle 2 - Marc-antoine HELLEBOID</t>
  </si>
  <si>
    <t>Cotisation annuelle 2 - Marinko RICHARD</t>
  </si>
  <si>
    <t>Cotisation annuelle 2 - Mathieu QUINTON</t>
  </si>
  <si>
    <t>Cotisation annuelle 2 - Nadia BECEL</t>
  </si>
  <si>
    <t>Cotisation annuelle 2 - Pablo PEZZINO</t>
  </si>
  <si>
    <t>30/11/2018</t>
  </si>
  <si>
    <t>Cotisation annuelle 2 - Romain DOUARD</t>
  </si>
  <si>
    <t>Cotisation annuelle 2 - Thibaut ROUSSET</t>
  </si>
  <si>
    <t>Cotisation annuelle 2 - Tom DELINOTTE</t>
  </si>
  <si>
    <t>Cotisation annuelle 2 - Valentin LEFEBVRE</t>
  </si>
  <si>
    <t>Cotisation annuelle 2 - Vivien AUBERT</t>
  </si>
  <si>
    <t>Cotisation annuelle 3 - Benoit CORBIERE</t>
  </si>
  <si>
    <t>Cotisation annuelle 3 - Benoît MENARD</t>
  </si>
  <si>
    <t>03/01/2019</t>
  </si>
  <si>
    <t>Cotisation annuelle 3 - Bertrand ROLIN</t>
  </si>
  <si>
    <t>Cotisation annuelle 3 - Cindy FLOURIOT</t>
  </si>
  <si>
    <t>Cotisation annuelle 3 - Dorian MARTINO</t>
  </si>
  <si>
    <t>Cotisation annuelle 3 - Ducan ODY</t>
  </si>
  <si>
    <t>Cotisation annuelle 3 - Elisa CARFANTAN</t>
  </si>
  <si>
    <t>Cotisation annuelle 3 - Eléonore FRAISSE</t>
  </si>
  <si>
    <t>Cotisation annuelle 3 - Francois RIGAUD</t>
  </si>
  <si>
    <t>Cotisation annuelle 3 - Guillaume GAUVRIT</t>
  </si>
  <si>
    <t>Cotisation annuelle 3 - Isabelle CHEVREUL</t>
  </si>
  <si>
    <t>Cotisation annuelle 3 - Karim SALMI</t>
  </si>
  <si>
    <t>Cotisation annuelle 3 - Kevin GUICHARD</t>
  </si>
  <si>
    <t>Cotisation annuelle 3 - Kevin REMEUF</t>
  </si>
  <si>
    <t>Cotisation annuelle 3 - Marc-antoine HELLEBOID</t>
  </si>
  <si>
    <t>Cotisation annuelle 3 - Marinko RICHARD</t>
  </si>
  <si>
    <t>Cotisation annuelle 3 - Mathieu QUINTON</t>
  </si>
  <si>
    <t>Cotisation annuelle 3 - Nadia BECEL</t>
  </si>
  <si>
    <t>Cotisation annuelle 3 - Pablo PEZZINO</t>
  </si>
  <si>
    <t>31/12/2018</t>
  </si>
  <si>
    <t>Cotisation annuelle 3 - Romain DOUARD</t>
  </si>
  <si>
    <t>Cotisation annuelle 3 - Thibaut ROUSSET</t>
  </si>
  <si>
    <t>Cotisation annuelle 3 - Tom DELINOTTE</t>
  </si>
  <si>
    <t>Cotisation annuelle 3 - Valentin LEFEBVRE</t>
  </si>
  <si>
    <t>Cotisation annuelle 3 - Vivien AUBERT</t>
  </si>
  <si>
    <t>29/12/2018</t>
  </si>
  <si>
    <t>Intérêts Livret A - 2018</t>
  </si>
  <si>
    <t>Licence annuelle - Antoine MOLNAR</t>
  </si>
  <si>
    <t>Licence annuelle - Benoit CORBIERE</t>
  </si>
  <si>
    <t>Licence annuelle - Benoît MENARD</t>
  </si>
  <si>
    <t>03/10/2018</t>
  </si>
  <si>
    <t>Licence annuelle - Bertrand ROLIN</t>
  </si>
  <si>
    <t>Licence annuelle - Cindy FLOURIOT</t>
  </si>
  <si>
    <t>28/10/2018</t>
  </si>
  <si>
    <t>Licence annuelle - Claire GUERIN</t>
  </si>
  <si>
    <t>Licence annuelle - Dorian MARTINO</t>
  </si>
  <si>
    <t>Licence annuelle - Ducan ODY</t>
  </si>
  <si>
    <t>Licence annuelle - Eddy GARCIA</t>
  </si>
  <si>
    <t>Licence annuelle - Elisa CARFANTAN</t>
  </si>
  <si>
    <t>Licence annuelle - Eléonore FRAISSE</t>
  </si>
  <si>
    <t>Licence annuelle - Francois RIGAUD</t>
  </si>
  <si>
    <t>Licence annuelle - Guillaume GAUVRIT</t>
  </si>
  <si>
    <t>Licence annuelle - Gwendoline CHEVALIER</t>
  </si>
  <si>
    <t>Licence annuelle - Isabelle CHEVREUL</t>
  </si>
  <si>
    <t>Licence annuelle - Karim SALMI</t>
  </si>
  <si>
    <t>Licence annuelle - Kevin GUICHARD</t>
  </si>
  <si>
    <t>Licence annuelle - Kevin REMEUF</t>
  </si>
  <si>
    <t>Licence annuelle - Lilian LAPORAL</t>
  </si>
  <si>
    <t>Licence annuelle - Maela ROZAY</t>
  </si>
  <si>
    <t>Licence annuelle - Marc-antoine HELLEBOID</t>
  </si>
  <si>
    <t>Licence annuelle - Marinko RICHARD</t>
  </si>
  <si>
    <t>Licence annuelle - Mathieu QUINTON</t>
  </si>
  <si>
    <t>Licence annuelle - Nadia BECEL</t>
  </si>
  <si>
    <t>Licence annuelle - Pablo PEZZINO</t>
  </si>
  <si>
    <t>Licence annuelle - Romain DOUARD</t>
  </si>
  <si>
    <t>Licence annuelle - Thibaut ROUSSET</t>
  </si>
  <si>
    <t>Licence annuelle - Tom DELINOTTE</t>
  </si>
  <si>
    <t>Licence annuelle - Valentin LEFEBVRE</t>
  </si>
  <si>
    <t>Licence annuelle - Vivien AUBERT</t>
  </si>
  <si>
    <t>Reduction sur Licence annuelle - Eddy GARCIA</t>
  </si>
  <si>
    <t>26/02/2019</t>
  </si>
  <si>
    <t>Tuishou interstyles</t>
  </si>
  <si>
    <t>28/02/2019</t>
  </si>
  <si>
    <t>17/03/2019</t>
  </si>
  <si>
    <t>Vente de 1 2011-Shinai Bag - Eddy GARCIA</t>
  </si>
  <si>
    <t>24/02/2019</t>
  </si>
  <si>
    <t>Vente de 1 2011-Shinai Bag - Francois RIGAUD</t>
  </si>
  <si>
    <t>Vente de 1 2011-Shinai Bag - Kevin REMEUF</t>
  </si>
  <si>
    <t>03/03/2019</t>
  </si>
  <si>
    <t>Vente de 1 2011-Shinai Bag - Valentin LEFEBVRE</t>
  </si>
  <si>
    <t>Vente de 1 2011-Shinai Bag - Vivien AUBERT</t>
  </si>
  <si>
    <t>21/10/2018</t>
  </si>
  <si>
    <t>Vente de 1 2017-Ceinture Coton Rouge - Gwendoline CHEVALIER</t>
  </si>
  <si>
    <t>Vente de 1 2017-Ceinture Coton Rouge - Lilian LAPORAL</t>
  </si>
  <si>
    <t>Vente de 1 2017-Ceinture Coton Rouge - Mathieu QUINTON</t>
  </si>
  <si>
    <t>04/11/2018</t>
  </si>
  <si>
    <t>Vente de 1 2017-Ceinture Coton Rouge - Romain DOUARD</t>
  </si>
  <si>
    <t>Vente de 1 2017-Ceinture Coton Rouge - Tom DELINOTTE</t>
  </si>
  <si>
    <t>Vente de 1 2017-Ceinture Satin Rouge - Eléonore FRAISSE</t>
  </si>
  <si>
    <t>Vente de 1 2017-Ceinture Satin Rouge - Pablo PEZZINO</t>
  </si>
  <si>
    <t>Vente de 1 2017-Housse-Baton - Marinko RICHARD</t>
  </si>
  <si>
    <t>Vente de 1 2017-Tshirt-Femme-M - Elisa CARFANTAN</t>
  </si>
  <si>
    <t>Vente de 1 2017-Tshirt-Femme-M - Isabelle CHEVREUL</t>
  </si>
  <si>
    <t>Vente de 1 2017-Tshirt-Homme-L - Bertrand ROLIN</t>
  </si>
  <si>
    <t>Vente de 1 2017-Tshirt-Homme-L - Romain DOUARD</t>
  </si>
  <si>
    <t>19/03/2019</t>
  </si>
  <si>
    <t>06/11/2018</t>
  </si>
  <si>
    <t>Vente de 1 2017-Tshirt-Homme-M - Benoit MENARD</t>
  </si>
  <si>
    <t>Vente de 1 2017-Tshirt-Homme-M - Eléonore FRAISSE</t>
  </si>
  <si>
    <t>Vente de 1 2017-Tshirt-Homme-M - Lilian LAPORAL</t>
  </si>
  <si>
    <t>Vente de 1 2017-Tshirt-Homme-M - Mathieu QUINTON</t>
  </si>
  <si>
    <t>Vente de 1 2017-Tshirt-Homme-M - Pablo PEZZINO</t>
  </si>
  <si>
    <t>Vente de 1 2017-Tshirt-Homme-M - Tom DELINOTTE</t>
  </si>
  <si>
    <t>Vente de 1 2017-Tshirt-Homme-XL - Francois RIGAUD</t>
  </si>
  <si>
    <t>Vente de 1 2018 - Ceinture satin - Antoine MOLNAR</t>
  </si>
  <si>
    <t>Vente de 1 2018 - Ceinture satin - Dorian MARTINO</t>
  </si>
  <si>
    <t>Vente de 1 2018 - Ceinture satin - Maela ROZAY</t>
  </si>
  <si>
    <t>Vente de 1 2018-Epee 74cm - Cindy FLOURIOT</t>
  </si>
  <si>
    <t>10/04/2019</t>
  </si>
  <si>
    <t>Vente de 1 2018-Epee 74cm - Francois RIGAUD</t>
  </si>
  <si>
    <t>Vente de 1 2018-Epee 74cm - Isabelle CHEVREUL</t>
  </si>
  <si>
    <t>Vente de 1 2018-Epee 74cm - Marc-antoine HELLEBOID</t>
  </si>
  <si>
    <t>04/05/2019</t>
  </si>
  <si>
    <t>Vente de 1 2018-Epee 74cm - Marinko RICHARD</t>
  </si>
  <si>
    <t>Vente de 1 2018-Epee 74cm - Thibaut ROUSSET</t>
  </si>
  <si>
    <t>Vente de 1 2018-Epee 81cm - Bertrand ROLIN</t>
  </si>
  <si>
    <t>10/03/2019</t>
  </si>
  <si>
    <t>Vente de 1 2019-Gants Yoseikan (L) - Benoit CORBIERE</t>
  </si>
  <si>
    <t>Vente de 1 2019-Gants Yoseikan (L) - Francois RIGAUD</t>
  </si>
  <si>
    <t>Vente de 1 2019-Gants Yoseikan (L) - Romain DOUARD</t>
  </si>
  <si>
    <t>Vente de 1 2019-Gants Yoseikan (L) - Vivien AUBERT</t>
  </si>
  <si>
    <t>Vente de 1 2019-Gants Yoseikan (M) - Antoine MOLNAR</t>
  </si>
  <si>
    <t>Vente de 1 2019-Gants Yoseikan (M) - Benoit MENARD</t>
  </si>
  <si>
    <t>Vente de 1 2019-Gants Yoseikan (M) - Duncan ODY</t>
  </si>
  <si>
    <t>Vente de 1 2019-Gants Yoseikan (M) - Eléonore FRAISSE</t>
  </si>
  <si>
    <t>Vente de 1 2019-Gants Yoseikan (M) - Guillaume GAUVRIT</t>
  </si>
  <si>
    <t>Vente de 1 2019-Gants Yoseikan (M) - Gwendoline CHEVALIER</t>
  </si>
  <si>
    <t>18/02/2019</t>
  </si>
  <si>
    <t>Vente de 1 2019-Gants Yoseikan (M) - Isabelle CHEVREUL</t>
  </si>
  <si>
    <t>Vente de 1 2019-Gants Yoseikan (M) - Kevin REMEUF</t>
  </si>
  <si>
    <t>Vente de 1 2019-Gants Yoseikan (M) - Marinko RICHARD</t>
  </si>
  <si>
    <t>Vente de 1 2019-Gants Yoseikan (M) - Mathieu AOUIMEUR</t>
  </si>
  <si>
    <t>Vente de 1 2019-Gants Yoseikan (M) - Nadia BECEL</t>
  </si>
  <si>
    <t>Vente de 1 2019-Gants Yoseikan (M) - Pablo PEZZINO</t>
  </si>
  <si>
    <t>Vente de 1 2019-Gants Yoseikan (M) - Valentin LEFEBVRE</t>
  </si>
  <si>
    <t>05/03/2019</t>
  </si>
  <si>
    <t>Vente de 1 2019-Gants Yoseikan (S) - Elisa CARFANTAN</t>
  </si>
  <si>
    <t>Vente de 1 2019-Sabre Bois BudoSport-69 - Francois RIGAUD</t>
  </si>
  <si>
    <t>Vente de 1 2019-Sabre Bois BudoSport-69 - Kevin REMEUF</t>
  </si>
  <si>
    <t>Vente de 1 2019-Sabre Bois BudoSport-69 - Valentin LEFEBVRE</t>
  </si>
  <si>
    <t>19/02/2019</t>
  </si>
  <si>
    <t>Vente de 2 2019-Gants Yoseikan (M) - Tom DELINOTTE</t>
  </si>
  <si>
    <t>Vente de Tshirt et Ceinture - Karim SALMI</t>
  </si>
  <si>
    <t>Vente de Tshirt et ceinture - Duncan ODY</t>
  </si>
  <si>
    <t>05/10/2018</t>
  </si>
  <si>
    <t>Achat chez BudoStore</t>
  </si>
  <si>
    <t>12/02/2019</t>
  </si>
  <si>
    <t>22/09/2018</t>
  </si>
  <si>
    <t>Achat chez Fitness boutique</t>
  </si>
  <si>
    <t>27/09/2018</t>
  </si>
  <si>
    <t>Achat chez FujiSport</t>
  </si>
  <si>
    <t>29/09/2018</t>
  </si>
  <si>
    <t>Achat de Tshirt chez Vista</t>
  </si>
  <si>
    <t>22/08/2018</t>
  </si>
  <si>
    <t>Assurance MMA</t>
  </si>
  <si>
    <t>Licence Fédéation FFKDA</t>
  </si>
  <si>
    <t>14/10/2018</t>
  </si>
  <si>
    <t>Licences FFKDA</t>
  </si>
  <si>
    <t>14/11/2018</t>
  </si>
  <si>
    <t>16/12/2018</t>
  </si>
  <si>
    <t>Location salle - Stage 2019/02</t>
  </si>
  <si>
    <t>Location salle - Stage 2019/04</t>
  </si>
  <si>
    <t>Reduction sur Licence annuelle - Benoit CORBIERE</t>
  </si>
  <si>
    <t>Reduction sur Licence annuelle - Bertrand ROLIN</t>
  </si>
  <si>
    <t>Reduction sur Licence annuelle - Cindy FLOURIOT</t>
  </si>
  <si>
    <t>Reduction sur Licence annuelle - Claire GUERIN</t>
  </si>
  <si>
    <t>Reduction sur Licence annuelle - Elisa CARFANTAN</t>
  </si>
  <si>
    <t>Reduction sur Licence annuelle - Francois RIGAUD</t>
  </si>
  <si>
    <t>Reduction sur Licence annuelle - Guillaume GAUVRIT</t>
  </si>
  <si>
    <t>Reduction sur Licence annuelle - Isabelle CHEVREUL</t>
  </si>
  <si>
    <t>Reduction sur Licence annuelle - Kevin GUICHARD</t>
  </si>
  <si>
    <t>Reduction sur Licence annuelle - Kevin REMEUF</t>
  </si>
  <si>
    <t>Reduction sur Licence annuelle - Marc-antoine HELLEBOID</t>
  </si>
  <si>
    <t>Reduction sur Licence annuelle - Marinko RICHARD</t>
  </si>
  <si>
    <t>Reduction sur Licence annuelle - Thibaut ROUSSET</t>
  </si>
  <si>
    <t>Reduction sur Licence annuelle - Tom DELINOTTE</t>
  </si>
  <si>
    <t>Reduction sur Licence annuelle - Valentin LEFEBVRE</t>
  </si>
  <si>
    <t>Reduction sur Licence annuelle - Vivien AUBERT</t>
  </si>
  <si>
    <t>14/01/2019</t>
  </si>
  <si>
    <t>Salle Grand Cordel 2018 T4</t>
  </si>
  <si>
    <t>25/05/2019</t>
  </si>
  <si>
    <t>Salle Grand Cordel 2019 T1</t>
  </si>
  <si>
    <t>25/06/2019</t>
  </si>
  <si>
    <t>Salle Grand Cordel 2019 T2</t>
  </si>
  <si>
    <t>18/01/2019</t>
  </si>
  <si>
    <t>Trousse de premier secours</t>
  </si>
  <si>
    <t>30/06/2018</t>
  </si>
  <si>
    <t>site internet</t>
  </si>
  <si>
    <t>Total Fonctionnement</t>
  </si>
  <si>
    <t>Total Salle</t>
  </si>
  <si>
    <t>Total Licences</t>
  </si>
  <si>
    <t>Total OVH (internet)</t>
  </si>
  <si>
    <t>Formation professeur</t>
  </si>
  <si>
    <t>Cotisations Annuelles</t>
  </si>
  <si>
    <t>Cotisations Trimestrielles</t>
  </si>
  <si>
    <t>Ventes Armes</t>
  </si>
  <si>
    <t>Achats Armes</t>
  </si>
  <si>
    <t>Intérêts Bancaires</t>
  </si>
  <si>
    <t>Fédération</t>
  </si>
  <si>
    <t>Evènements Associatifs</t>
  </si>
  <si>
    <t>Evènements Kung-Fu</t>
  </si>
  <si>
    <t>Tuishou interstyles - eleonore</t>
  </si>
  <si>
    <t>Tuishou interstyles - gregory</t>
  </si>
  <si>
    <t>Tuishou interstyles - isabelle</t>
  </si>
  <si>
    <t>Tuishou interstyles - marinko</t>
  </si>
  <si>
    <t>Tuishou interstyles - thibaut</t>
  </si>
  <si>
    <t>Total Achats Armes</t>
  </si>
  <si>
    <t>Total Fédération</t>
  </si>
  <si>
    <t>Total Evènements Associatifs</t>
  </si>
  <si>
    <t>Total Evènements Kung-Fu</t>
  </si>
  <si>
    <t>Total Ventes Armes</t>
  </si>
  <si>
    <t>Total Cotisations Annuelles</t>
  </si>
  <si>
    <t>Total Cotisations Trimestrielles</t>
  </si>
  <si>
    <t>Total Intérêts Bancaires</t>
  </si>
  <si>
    <t>Somme de somme_pointe_saison</t>
  </si>
  <si>
    <t>Somme de somme_a_pointer_saison</t>
  </si>
  <si>
    <t>01/05/2019</t>
  </si>
  <si>
    <t>01/06/2019</t>
  </si>
  <si>
    <t>nom</t>
  </si>
  <si>
    <t>active</t>
  </si>
  <si>
    <t>nb_adherents</t>
  </si>
  <si>
    <t>nb_adherents_actif</t>
  </si>
  <si>
    <t>nb_inscriptions_annuelles</t>
  </si>
  <si>
    <t>nb_inscriptions_trimestrielles</t>
  </si>
  <si>
    <t>nb_heures</t>
  </si>
  <si>
    <t>nb_evenement</t>
  </si>
  <si>
    <t>retard</t>
  </si>
  <si>
    <t>somme_pointe_saison</t>
  </si>
  <si>
    <t>somme_a_pointer_saison</t>
  </si>
  <si>
    <t>tre_saison</t>
  </si>
  <si>
    <t>tre_fin_saison</t>
  </si>
  <si>
    <t>Saison 2018-2019</t>
  </si>
  <si>
    <t>Saison 2017-2018</t>
  </si>
  <si>
    <t>Saison 2016-2017</t>
  </si>
  <si>
    <t>Saison 2015-2016</t>
  </si>
  <si>
    <t>Saison 2014-2015</t>
  </si>
  <si>
    <t>categorie_name</t>
  </si>
  <si>
    <t>total_realise</t>
  </si>
  <si>
    <t>depense</t>
  </si>
  <si>
    <t>recette</t>
  </si>
  <si>
    <t>total_n1</t>
  </si>
  <si>
    <t>Cotisations Annuelles</t>
  </si>
  <si>
    <t>Cotisations Trimestrielles</t>
  </si>
  <si>
    <t>Ventes Armes</t>
  </si>
  <si>
    <t>Achats Armes</t>
  </si>
  <si>
    <t>Licences</t>
  </si>
  <si>
    <t>OVH (internet)</t>
  </si>
  <si>
    <t>Fonctionnement</t>
  </si>
  <si>
    <t>Intérêts Bancaires</t>
  </si>
  <si>
    <t>Fédération</t>
  </si>
  <si>
    <t>Evènements Associatifs</t>
  </si>
  <si>
    <t>Formation professeur</t>
  </si>
  <si>
    <t>Salle</t>
  </si>
  <si>
    <t>Evènements Kung-Fu</t>
  </si>
  <si>
    <t>description</t>
  </si>
  <si>
    <t>commentaire</t>
  </si>
  <si>
    <t>date_creation</t>
  </si>
  <si>
    <t>titre_event</t>
  </si>
  <si>
    <t>Restaurant de début d'année</t>
  </si>
  <si>
    <t>23 adhérents - subvention : 115€ (5€/adhérent)</t>
  </si>
  <si>
    <t>2018-10-11</t>
  </si>
  <si>
    <t>11/10/2018: Restaurant de début d'année</t>
  </si>
  <si>
    <t>Jeux de société</t>
  </si>
  <si>
    <t>11 adhérents, 1 accompagnant, pas de subvention</t>
  </si>
  <si>
    <t>2018-12-14</t>
  </si>
  <si>
    <t>14/12/2018: Jeux de société</t>
  </si>
  <si>
    <t>Interstyles FFKDA</t>
  </si>
  <si>
    <t>4 adhérents, démo de Marinko, Tom et Grégory, Pas de subvention</t>
  </si>
  <si>
    <t>2019-01-12</t>
  </si>
  <si>
    <t>12/01/2019: Interstyles FFKDA</t>
  </si>
  <si>
    <t>Restaurant nouvel an chinois</t>
  </si>
  <si>
    <t>12 adhérents, 1 accompagnant, subvention: 240€ (20€/adh)</t>
  </si>
  <si>
    <t>2019-02-08</t>
  </si>
  <si>
    <t>08/02/2019: Restaurant nouvel an chinois</t>
  </si>
  <si>
    <t>Stage taos mains nues</t>
  </si>
  <si>
    <t>13 adhérents, subvention: 392€ (40 €/adhérents)</t>
  </si>
  <si>
    <t>08/02/2019: Stage taos mains nues</t>
  </si>
  <si>
    <t>Soirée Billard</t>
  </si>
  <si>
    <t>13 adhérents, 3 accompagnants, Pas de subvention</t>
  </si>
  <si>
    <t>2019-02-28</t>
  </si>
  <si>
    <t>28/02/2019: Soirée Billard</t>
  </si>
  <si>
    <t>Rencontre Tuishou</t>
  </si>
  <si>
    <t>5 adhérents, Pas de subvention</t>
  </si>
  <si>
    <t>2019-03-23</t>
  </si>
  <si>
    <t>23/03/2019: Rencontre Tuishou</t>
  </si>
  <si>
    <t>Restaurant Parfums d'asie</t>
  </si>
  <si>
    <t>16 adhérents, 2 accompagnants - subvention : 270€ (15€/adh - menu 25€)</t>
  </si>
  <si>
    <t>2019-04-05</t>
  </si>
  <si>
    <t>05/04/2019: Restaurant Parfums d'asie</t>
  </si>
  <si>
    <t>Stage taos armes - épée chinoise/baton</t>
  </si>
  <si>
    <t>11 adhérents (9 en épée, 2 en bâton), subvention: 224€, prix 40€/personne</t>
  </si>
  <si>
    <t>2019-04-06</t>
  </si>
  <si>
    <t>06/04/2019: Stage taos armes - épée chinoise/baton</t>
  </si>
  <si>
    <t>Vidéo de présentation de l'association</t>
  </si>
  <si>
    <t>Pas de subvention</t>
  </si>
  <si>
    <t>2019-05-27</t>
  </si>
  <si>
    <t>27/05/2019: Vidéo de présentation de l'association</t>
  </si>
  <si>
    <t>Initiation Qi Gong de la part d'Eric Raffaele</t>
  </si>
  <si>
    <t>11 adhérents, Pas de subvention</t>
  </si>
  <si>
    <t>2019-06-04</t>
  </si>
  <si>
    <t>04/06/2019: Initiation Qi Gong de la part d'Eric Raffaele</t>
  </si>
  <si>
    <t>mois</t>
  </si>
  <si>
    <t>variation_tresorerie</t>
  </si>
  <si>
    <t>tresorerie_totale</t>
  </si>
  <si>
    <t>01/06/2018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</si>
  <si>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</si>
  <si>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</si>
  <si>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</si>
  <si>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</si>
  <si>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</si>
  <si>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</si>
  <si>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</si>
  <si>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</si>
  <si>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</si>
  <si>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</si>
  <si>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</si>
  <si>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date</t>
  </si>
  <si>
    <t>montant</t>
  </si>
  <si>
    <t>pointe</t>
  </si>
  <si>
    <t>07/10/2018</t>
  </si>
  <si>
    <t>Achat Tshirt Ceinture Nadia</t>
  </si>
  <si>
    <t>Cotisation annuelle 1 - Benoit CORBIERE</t>
  </si>
  <si>
    <t>Cotisation annuelle 1 - Benoît MENARD</t>
  </si>
  <si>
    <t>03/11/2018</t>
  </si>
  <si>
    <t>Cotisation annuelle 1 - Bertrand ROLIN</t>
  </si>
  <si>
    <t>Cotisation annuelle 1 - Cindy FLOURIOT</t>
  </si>
  <si>
    <t>23/10/2018</t>
  </si>
  <si>
    <t>Cotisation annuelle 1 - Dorian MARTINO</t>
  </si>
  <si>
    <t>Cotisation annuelle 1 - Ducan ODY</t>
  </si>
  <si>
    <t>Cotisation annuelle 1 - Elisa CARFANTAN</t>
  </si>
  <si>
    <t>Cotisation annuelle 1 - Eléonore FRAISSE</t>
  </si>
  <si>
    <t>Cotisation annuelle 1 - Francois RIGAUD</t>
  </si>
  <si>
    <t>Cotisation annuelle 1 - Guillaume GAUVRIT</t>
  </si>
  <si>
    <t>Cotisation annuelle 1 - Isabelle CHEVREUL</t>
  </si>
  <si>
    <t>Cotisation annuelle 1 - Karim SALMI</t>
  </si>
  <si>
    <t>Cotisation annuelle 1 - Kevin GUICHARD</t>
  </si>
  <si>
    <t>Cotisation annuelle 1 - Kevin REMEUF</t>
  </si>
  <si>
    <t>Cotisation annuelle 1 - Marc-antoine HELLEBOID</t>
  </si>
  <si>
    <t>Cotisation annuelle 1 - Marinko RICHARD</t>
  </si>
  <si>
    <t>Cotisation annuelle 1 - Mathieu QUINTON</t>
  </si>
  <si>
    <t>Cotisation annuelle 1 - Nadia BECEL</t>
  </si>
  <si>
    <t>Cotisation annuelle 1 - Pablo PEZZINO</t>
  </si>
  <si>
    <t>22/10/2018</t>
  </si>
  <si>
    <t>Cotisation annuelle 1 - Romain DOUARD</t>
  </si>
  <si>
    <t>Cotisation annuelle 1 - Thibaut ROUSSET</t>
  </si>
  <si>
    <t>Cotisation annuelle 1 - Tom DELINOTTE</t>
  </si>
  <si>
    <t>Cotisation annuelle 1 - Valentin LEFEBVRE</t>
  </si>
  <si>
    <t>Cotisation annuelle 1 - Vivien AUBERT</t>
  </si>
  <si>
    <t>Cotisation annuelle 2 - Benoit CORBIERE</t>
  </si>
  <si>
    <t>Cotisation annuelle 2 - Benoît MENARD</t>
  </si>
  <si>
    <t>03/12/2018</t>
  </si>
  <si>
    <t>Cotisation annuelle 2 - Bertrand ROLIN</t>
  </si>
  <si>
    <t>Cotisation annuelle 2 - Cindy FLOURIOT</t>
  </si>
  <si>
    <t>24/10/2018</t>
  </si>
  <si>
    <t>Cotisation annuelle 2 - Dorian MARTINO</t>
  </si>
  <si>
    <t>Cotisation annuelle 2 - Ducan ODY</t>
  </si>
  <si>
    <t>Cotisation annuelle 2 - Elisa CARFANTAN</t>
  </si>
  <si>
    <t>Cotisation annuelle 2 - Eléonore FRAISSE</t>
  </si>
  <si>
    <t>Cotisation annuelle 2 - Francois RIGAUD</t>
  </si>
  <si>
    <t>Cotisation annuelle 2 - Guillaume GAUVRIT</t>
  </si>
  <si>
    <t>Cotisation annuelle 2 - Isabelle CHEVREUL</t>
  </si>
  <si>
    <t>Cotisation annuelle 2 - Karim SALMI</t>
  </si>
  <si>
    <t>Cotisation annuelle 2 - Kevin GUICHARD</t>
  </si>
  <si>
    <t>Cotisation annuelle 2 - Kevin REMEUF</t>
  </si>
  <si>
    <t>Cotisation annuelle 2 - Marc-antoine HELLEBOID</t>
  </si>
  <si>
    <t>Cotisation annuelle 2 - Marinko RICHARD</t>
  </si>
  <si>
    <t>Cotisation annuelle 2 - Mathieu QUINTON</t>
  </si>
  <si>
    <t>Cotisation annuelle 2 - Nadia BECEL</t>
  </si>
  <si>
    <t>Cotisation annuelle 2 - Pablo PEZZINO</t>
  </si>
  <si>
    <t>30/11/2018</t>
  </si>
  <si>
    <t>Cotisation annuelle 2 - Romain DOUARD</t>
  </si>
  <si>
    <t>Cotisation annuelle 2 - Thibaut ROUSSET</t>
  </si>
  <si>
    <t>Cotisation annuelle 2 - Tom DELINOTTE</t>
  </si>
  <si>
    <t>Cotisation annuelle 2 - Valentin LEFEBVRE</t>
  </si>
  <si>
    <t>Cotisation annuelle 2 - Vivien AUBERT</t>
  </si>
  <si>
    <t>Cotisation annuelle 3 - Benoit CORBIERE</t>
  </si>
  <si>
    <t>Cotisation annuelle 3 - Benoît MENARD</t>
  </si>
  <si>
    <t>03/01/2019</t>
  </si>
  <si>
    <t>Cotisation annuelle 3 - Bertrand ROLIN</t>
  </si>
  <si>
    <t>Cotisation annuelle 3 - Cindy FLOURIOT</t>
  </si>
  <si>
    <t>Cotisation annuelle 3 - Dorian MARTINO</t>
  </si>
  <si>
    <t>Cotisation annuelle 3 - Ducan ODY</t>
  </si>
  <si>
    <t>Cotisation annuelle 3 - Elisa CARFANTAN</t>
  </si>
  <si>
    <t>Cotisation annuelle 3 - Eléonore FRAISSE</t>
  </si>
  <si>
    <t>Cotisation annuelle 3 - Francois RIGAUD</t>
  </si>
  <si>
    <t>Cotisation annuelle 3 - Guillaume GAUVRIT</t>
  </si>
  <si>
    <t>Cotisation annuelle 3 - Isabelle CHEVREUL</t>
  </si>
  <si>
    <t>Cotisation annuelle 3 - Karim SALMI</t>
  </si>
  <si>
    <t>Cotisation annuelle 3 - Kevin GUICHARD</t>
  </si>
  <si>
    <t>Cotisation annuelle 3 - Kevin REMEUF</t>
  </si>
  <si>
    <t>Cotisation annuelle 3 - Marc-antoine HELLEBOID</t>
  </si>
  <si>
    <t>Cotisation annuelle 3 - Marinko RICHARD</t>
  </si>
  <si>
    <t>Cotisation annuelle 3 - Mathieu QUINTON</t>
  </si>
  <si>
    <t>Cotisation annuelle 3 - Nadia BECEL</t>
  </si>
  <si>
    <t>Cotisation annuelle 3 - Pablo PEZZINO</t>
  </si>
  <si>
    <t>31/12/2018</t>
  </si>
  <si>
    <t>Cotisation annuelle 3 - Romain DOUARD</t>
  </si>
  <si>
    <t>Cotisation annuelle 3 - Thibaut ROUSSET</t>
  </si>
  <si>
    <t>Cotisation annuelle 3 - Tom DELINOTTE</t>
  </si>
  <si>
    <t>Cotisation annuelle 3 - Valentin LEFEBVRE</t>
  </si>
  <si>
    <t>Cotisation annuelle 3 - Vivien AUBERT</t>
  </si>
  <si>
    <t>Cotisation trimestrielle 1 - Antoine MOLNAR</t>
  </si>
  <si>
    <t>Cotisation trimestrielle 1 - Claire GUERIN</t>
  </si>
  <si>
    <t>31/10/2018</t>
  </si>
  <si>
    <t>Cotisation trimestrielle 1 - Eddy GARCIA</t>
  </si>
  <si>
    <t>Cotisation trimestrielle 1 - Gwendoline CHEVALIER</t>
  </si>
  <si>
    <t>Cotisation trimestrielle 1 - Lilian LAPORAL</t>
  </si>
  <si>
    <t>Cotisation trimestrielle 1 - Maela ROZAY</t>
  </si>
  <si>
    <t>Cotisation trimestrielle 2 - Antoine MOLNAR</t>
  </si>
  <si>
    <t>Cotisation trimestrielle 2 - Claire GUERIN</t>
  </si>
  <si>
    <t>Cotisation trimestrielle 2 - Eddy GARCIA</t>
  </si>
  <si>
    <t>Cotisation trimestrielle 2 - Gwendoline CHEVALIER</t>
  </si>
  <si>
    <t>Cotisation trimestrielle 2 - Lilian LAPORAL</t>
  </si>
  <si>
    <t>Cotisation trimestrielle 2 - Maela ROZAY</t>
  </si>
  <si>
    <t>Cotisation trimestrielle 3 - Antoine MOLNAR</t>
  </si>
  <si>
    <t>Cotisation trimestrielle 3 - Gwendoline CHEVALIER</t>
  </si>
  <si>
    <t>29/12/2018</t>
  </si>
  <si>
    <t>Intérêts Livret A - 2018</t>
  </si>
  <si>
    <t>Licence annuelle - Antoine MOLNAR</t>
  </si>
  <si>
    <t>Licence annuelle - Benoit CORBIERE</t>
  </si>
  <si>
    <t>Licence annuelle - Benoît MENARD</t>
  </si>
  <si>
    <t>03/10/2018</t>
  </si>
  <si>
    <t>Licence annuelle - Bertrand ROLIN</t>
  </si>
  <si>
    <t>Licence annuelle - Cindy FLOURIOT</t>
  </si>
  <si>
    <t>28/10/2018</t>
  </si>
  <si>
    <t>Licence annuelle - Claire GUERIN</t>
  </si>
  <si>
    <t>Licence annuelle - Dorian MARTINO</t>
  </si>
  <si>
    <t>Licence annuelle - Ducan ODY</t>
  </si>
  <si>
    <t>Licence annuelle - Eddy GARCIA</t>
  </si>
  <si>
    <t>Licence annuelle - Elisa CARFANTAN</t>
  </si>
  <si>
    <t>Licence annuelle - Eléonore FRAISSE</t>
  </si>
  <si>
    <t>Licence annuelle - Francois RIGAUD</t>
  </si>
  <si>
    <t>Licence annuelle - Guillaume GAUVRIT</t>
  </si>
  <si>
    <t>Licence annuelle - Gwendoline CHEVALIER</t>
  </si>
  <si>
    <t>Licence annuelle - Isabelle CHEVREUL</t>
  </si>
  <si>
    <t>Licence annuelle - Karim SALMI</t>
  </si>
  <si>
    <t>Licence annuelle - Kevin GUICHARD</t>
  </si>
  <si>
    <t>Licence annuelle - Kevin REMEUF</t>
  </si>
  <si>
    <t>Licence annuelle - Lilian LAPORAL</t>
  </si>
  <si>
    <t>Licence annuelle - Maela ROZAY</t>
  </si>
  <si>
    <t>Licence annuelle - Marc-antoine HELLEBOID</t>
  </si>
  <si>
    <t>Licence annuelle - Marinko RICHARD</t>
  </si>
  <si>
    <t>Licence annuelle - Mathieu QUINTON</t>
  </si>
  <si>
    <t>Licence annuelle - Nadia BECEL</t>
  </si>
  <si>
    <t>Licence annuelle - Pablo PEZZINO</t>
  </si>
  <si>
    <t>Licence annuelle - Romain DOUARD</t>
  </si>
  <si>
    <t>Licence annuelle - Thibaut ROUSSET</t>
  </si>
  <si>
    <t>Licence annuelle - Tom DELINOTTE</t>
  </si>
  <si>
    <t>Licence annuelle - Valentin LEFEBVRE</t>
  </si>
  <si>
    <t>Licence annuelle - Vivien AUBERT</t>
  </si>
  <si>
    <t>11/06/2019</t>
  </si>
  <si>
    <t>Sortie de fin d'année - benoit c</t>
  </si>
  <si>
    <t>Sortie de fin d'année - benoit m</t>
  </si>
  <si>
    <t>Sortie de fin d'année - cecile</t>
  </si>
  <si>
    <t>Sortie de fin d'année - françois</t>
  </si>
  <si>
    <t>Sortie de fin d'année - gregory</t>
  </si>
  <si>
    <t>Sortie de fin d'année - guillaume</t>
  </si>
  <si>
    <t>Sortie de fin d'année - isabelle</t>
  </si>
  <si>
    <t>Sortie de fin d'année - jerome</t>
  </si>
  <si>
    <t>Sortie de fin d'année - jordi</t>
  </si>
  <si>
    <t>Sortie de fin d'année - marinko</t>
  </si>
  <si>
    <t>Sortie de fin d'année - mathieu</t>
  </si>
  <si>
    <t>Sortie de fin d'année - nadia</t>
  </si>
  <si>
    <t>Sortie de fin d'année - pablo</t>
  </si>
  <si>
    <t>Sortie de fin d'année - vivien</t>
  </si>
  <si>
    <t>26/02/2019</t>
  </si>
  <si>
    <t>Tuishou interstyles - eleonore</t>
  </si>
  <si>
    <t>Tuishou interstyles - gregory</t>
  </si>
  <si>
    <t>28/02/2019</t>
  </si>
  <si>
    <t>Tuishou interstyles - isabelle</t>
  </si>
  <si>
    <t>Tuishou interstyles - marinko</t>
  </si>
  <si>
    <t>Tuishou interstyles - thibaut</t>
  </si>
  <si>
    <t>17/03/2019</t>
  </si>
  <si>
    <t>Vente de 1 2011-Shinai Bag - Eddy GARCIA</t>
  </si>
  <si>
    <t>24/02/2019</t>
  </si>
  <si>
    <t>Vente de 1 2011-Shinai Bag - Francois RIGAUD</t>
  </si>
  <si>
    <t>Vente de 1 2011-Shinai Bag - Kevin REMEUF</t>
  </si>
  <si>
    <t>03/03/2019</t>
  </si>
  <si>
    <t>Vente de 1 2011-Shinai Bag - Valentin LEFEBVRE</t>
  </si>
  <si>
    <t>Vente de 1 2011-Shinai Bag - Vivien AUBERT</t>
  </si>
  <si>
    <t>21/10/2018</t>
  </si>
  <si>
    <t>Vente de 1 2017-Ceinture Coton Rouge - Gwendoline CHEVALIER</t>
  </si>
  <si>
    <t>Vente de 1 2017-Ceinture Coton Rouge - Lilian LAPORAL</t>
  </si>
  <si>
    <t>Vente de 1 2017-Ceinture Coton Rouge - Mathieu QUINTON</t>
  </si>
  <si>
    <t>04/11/2018</t>
  </si>
  <si>
    <t>Vente de 1 2017-Ceinture Coton Rouge - Romain DOUARD</t>
  </si>
  <si>
    <t>Vente de 1 2017-Ceinture Coton Rouge - Tom DELINOTTE</t>
  </si>
  <si>
    <t>Vente de 1 2017-Ceinture Satin Rouge - Eléonore FRAISSE</t>
  </si>
  <si>
    <t>Vente de 1 2017-Ceinture Satin Rouge - Pablo PEZZINO</t>
  </si>
  <si>
    <t>Vente de 1 2017-Housse-Baton - Marinko RICHARD</t>
  </si>
  <si>
    <t>Vente de 1 2017-Tshirt-Femme-M - Elisa CARFANTAN</t>
  </si>
  <si>
    <t>Vente de 1 2017-Tshirt-Femme-M - Isabelle CHEVREUL</t>
  </si>
  <si>
    <t>Vente de 1 2017-Tshirt-Homme-L - Bertrand ROLIN</t>
  </si>
  <si>
    <t>Vente de 1 2017-Tshirt-Homme-L - Romain DOUARD</t>
  </si>
  <si>
    <t>19/03/2019</t>
  </si>
  <si>
    <t>06/11/2018</t>
  </si>
  <si>
    <t>Vente de 1 2017-Tshirt-Homme-M - Benoit MENARD</t>
  </si>
  <si>
    <t>Vente de 1 2017-Tshirt-Homme-M - Eléonore FRAISSE</t>
  </si>
  <si>
    <t>Vente de 1 2017-Tshirt-Homme-M - Lilian LAPORAL</t>
  </si>
  <si>
    <t>Vente de 1 2017-Tshirt-Homme-M - Mathieu QUINTON</t>
  </si>
  <si>
    <t>Vente de 1 2017-Tshirt-Homme-M - Pablo PEZZINO</t>
  </si>
  <si>
    <t>Vente de 1 2017-Tshirt-Homme-M - Tom DELINOTTE</t>
  </si>
  <si>
    <t>Vente de 1 2017-Tshirt-Homme-XL - Francois RIGAUD</t>
  </si>
  <si>
    <t>Vente de 1 2018 - Ceinture satin - Antoine MOLNAR</t>
  </si>
  <si>
    <t>Vente de 1 2018 - Ceinture satin - Dorian MARTINO</t>
  </si>
  <si>
    <t>Vente de 1 2018 - Ceinture satin - Maela ROZAY</t>
  </si>
  <si>
    <t>Vente de 1 2018-Epee 74cm - Cindy FLOURIOT</t>
  </si>
  <si>
    <t>10/04/2019</t>
  </si>
  <si>
    <t>Vente de 1 2018-Epee 74cm - Francois RIGAUD</t>
  </si>
  <si>
    <t>Vente de 1 2018-Epee 74cm - Isabelle CHEVREUL</t>
  </si>
  <si>
    <t>Vente de 1 2018-Epee 74cm - Marc-antoine HELLEBOID</t>
  </si>
  <si>
    <t>04/05/2019</t>
  </si>
  <si>
    <t>Vente de 1 2018-Epee 74cm - Marinko RICHARD</t>
  </si>
  <si>
    <t>Vente de 1 2018-Epee 74cm - Thibaut ROUSSET</t>
  </si>
  <si>
    <t>Vente de 1 2018-Epee 81cm - Bertrand ROLIN</t>
  </si>
  <si>
    <t>10/03/2019</t>
  </si>
  <si>
    <t>Vente de 1 2019-Gants Yoseikan (L) - Benoit CORBIERE</t>
  </si>
  <si>
    <t>Vente de 1 2019-Gants Yoseikan (L) - Francois RIGAUD</t>
  </si>
  <si>
    <t>Vente de 1 2019-Gants Yoseikan (L) - Romain DOUARD</t>
  </si>
  <si>
    <t>Vente de 1 2019-Gants Yoseikan (L) - Vivien AUBERT</t>
  </si>
  <si>
    <t>Vente de 1 2019-Gants Yoseikan (M) - Antoine MOLNAR</t>
  </si>
  <si>
    <t>Vente de 1 2019-Gants Yoseikan (M) - Benoit MENARD</t>
  </si>
  <si>
    <t>Vente de 1 2019-Gants Yoseikan (M) - Duncan ODY</t>
  </si>
  <si>
    <t>Vente de 1 2019-Gants Yoseikan (M) - Eléonore FRAISSE</t>
  </si>
  <si>
    <t>Vente de 1 2019-Gants Yoseikan (M) - Guillaume GAUVRIT</t>
  </si>
  <si>
    <t>Vente de 1 2019-Gants Yoseikan (M) - Gwendoline CHEVALIER</t>
  </si>
  <si>
    <t>18/02/2019</t>
  </si>
  <si>
    <t>Vente de 1 2019-Gants Yoseikan (M) - Isabelle CHEVREUL</t>
  </si>
  <si>
    <t>Vente de 1 2019-Gants Yoseikan (M) - Kevin REMEUF</t>
  </si>
  <si>
    <t>Vente de 1 2019-Gants Yoseikan (M) - Marinko RICHARD</t>
  </si>
  <si>
    <t>Vente de 1 2019-Gants Yoseikan (M) - Mathieu AOUIMEUR</t>
  </si>
  <si>
    <t>Vente de 1 2019-Gants Yoseikan (M) - Nadia BECEL</t>
  </si>
  <si>
    <t>Vente de 1 2019-Gants Yoseikan (M) - Pablo PEZZINO</t>
  </si>
  <si>
    <t>Vente de 1 2019-Gants Yoseikan (M) - Valentin LEFEBVRE</t>
  </si>
  <si>
    <t>05/03/2019</t>
  </si>
  <si>
    <t>Vente de 1 2019-Gants Yoseikan (S) - Elisa CARFANTAN</t>
  </si>
  <si>
    <t>Vente de 1 2019-Sabre Bois BudoSport-69 - Francois RIGAUD</t>
  </si>
  <si>
    <t>Vente de 1 2019-Sabre Bois BudoSport-69 - Kevin REMEUF</t>
  </si>
  <si>
    <t>Vente de 1 2019-Sabre Bois BudoSport-69 - Valentin LEFEBVRE</t>
  </si>
  <si>
    <t>19/02/2019</t>
  </si>
  <si>
    <t>Vente de 2 2019-Gants Yoseikan (M) - Tom DELINOTTE</t>
  </si>
  <si>
    <t>Vente de Tshirt et Ceinture - Karim SALMI</t>
  </si>
  <si>
    <t>Vente de Tshirt et ceinture - Duncan ODY</t>
  </si>
  <si>
    <t>05/10/2018</t>
  </si>
  <si>
    <t>Achat chez BudoStore</t>
  </si>
  <si>
    <t>12/02/2019</t>
  </si>
  <si>
    <t>22/09/2018</t>
  </si>
  <si>
    <t>Achat chez Fitness boutique</t>
  </si>
  <si>
    <t>27/09/2018</t>
  </si>
  <si>
    <t>Achat chez FujiSport</t>
  </si>
  <si>
    <t>29/09/2018</t>
  </si>
  <si>
    <t>Achat de Tshirt chez Vista</t>
  </si>
  <si>
    <t>22/08/2018</t>
  </si>
  <si>
    <t>Assurance MMA</t>
  </si>
  <si>
    <t>31/08/2018</t>
  </si>
  <si>
    <t>Formation</t>
  </si>
  <si>
    <t>Licence Fédéation FFKDA</t>
  </si>
  <si>
    <t>14/10/2018</t>
  </si>
  <si>
    <t>Licences FFKDA</t>
  </si>
  <si>
    <t>14/11/2018</t>
  </si>
  <si>
    <t>16/12/2018</t>
  </si>
  <si>
    <t>Location salle - Stage 2019/02</t>
  </si>
  <si>
    <t>05/04/2019</t>
  </si>
  <si>
    <t>Location salle - Stage 2019/04</t>
  </si>
  <si>
    <t>Reduction sur Licence annuelle - Benoit CORBIERE</t>
  </si>
  <si>
    <t>Reduction sur Licence annuelle - Bertrand ROLIN</t>
  </si>
  <si>
    <t>Reduction sur Licence annuelle - Cindy FLOURIOT</t>
  </si>
  <si>
    <t>Reduction sur Licence annuelle - Claire GUERIN</t>
  </si>
  <si>
    <t>Reduction sur Licence annuelle - Eddy GARCIA</t>
  </si>
  <si>
    <t>Reduction sur Licence annuelle - Elisa CARFANTAN</t>
  </si>
  <si>
    <t>Reduction sur Licence annuelle - Francois RIGAUD</t>
  </si>
  <si>
    <t>Reduction sur Licence annuelle - Guillaume GAUVRIT</t>
  </si>
  <si>
    <t>Reduction sur Licence annuelle - Isabelle CHEVREUL</t>
  </si>
  <si>
    <t>Reduction sur Licence annuelle - Kevin GUICHARD</t>
  </si>
  <si>
    <t>Reduction sur Licence annuelle - Kevin REMEUF</t>
  </si>
  <si>
    <t>Reduction sur Licence annuelle - Marc-antoine HELLEBOID</t>
  </si>
  <si>
    <t>Reduction sur Licence annuelle - Marinko RICHARD</t>
  </si>
  <si>
    <t>Reduction sur Licence annuelle - Thibaut ROUSSET</t>
  </si>
  <si>
    <t>Reduction sur Licence annuelle - Tom DELINOTTE</t>
  </si>
  <si>
    <t>Reduction sur Licence annuelle - Valentin LEFEBVRE</t>
  </si>
  <si>
    <t>Reduction sur Licence annuelle - Vivien AUBERT</t>
  </si>
  <si>
    <t>22/06/2019</t>
  </si>
  <si>
    <t>Repas AG</t>
  </si>
  <si>
    <t>08/02/2019</t>
  </si>
  <si>
    <t>Repas nouvel an chinois</t>
  </si>
  <si>
    <t>11/10/2018</t>
  </si>
  <si>
    <t>Restaurant de bienvenue</t>
  </si>
  <si>
    <t>14/01/2019</t>
  </si>
  <si>
    <t>Salle Grand Cordel 2018 T4</t>
  </si>
  <si>
    <t>25/05/2019</t>
  </si>
  <si>
    <t>Salle Grand Cordel 2019 T1</t>
  </si>
  <si>
    <t>25/06/2019</t>
  </si>
  <si>
    <t>Salle Grand Cordel 2019 T2</t>
  </si>
  <si>
    <t>23/05/2019</t>
  </si>
  <si>
    <t>Sortie fin d'année - Evolution2</t>
  </si>
  <si>
    <t>21/06/2019</t>
  </si>
  <si>
    <t>Sortie fin d'année - Golf</t>
  </si>
  <si>
    <t>Sortie fin d'année - Location salle</t>
  </si>
  <si>
    <t>Sortie fin d'année - Repas</t>
  </si>
  <si>
    <t>20/05/2019</t>
  </si>
  <si>
    <t>Sortie fin d'année - camping</t>
  </si>
  <si>
    <t>Sortie fin d'année - premier secours</t>
  </si>
  <si>
    <t>Sortie fin d'année - vélo</t>
  </si>
  <si>
    <t>18/01/2019</t>
  </si>
  <si>
    <t>Trousse de premier secours</t>
  </si>
  <si>
    <t>Tuishou interstyles</t>
  </si>
  <si>
    <t>30/06/2018</t>
  </si>
  <si>
    <t>site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</si>
</sst>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164" formatCode="#,##0\ &quot;€&quot;"/>
    <numFmt numFmtId="165" formatCode="#,##0.00\ &quot;€&quot;"/>
  </numFmts>
  <fonts count="19" x14ac:knownFonts="1">
    <font>
      <sz val="11"/>
      <color theme="1"/>
      <name val="Calibri"/>
      <family val="2"/>
      <scheme val="minor"/>
    </font>
    <font>
      <sz val="9"/>
      <color rgb="FF000000"/>
      <name val="Cambria"/>
    </font>
    <font>
      <sz val="14"/>
      <color theme="0"/>
      <name val="Cambria"/>
    </font>
    <font>
      <sz val="12"/>
      <color theme="1"/>
      <name val="Cambria"/>
    </font>
    <font>
      <sz val="11"/>
      <color theme="1"/>
      <name val="Calibri"/>
    </font>
    <font>
      <sz val="20"/>
      <color theme="1"/>
      <name val="Cambria"/>
    </font>
    <font>
      <b/>
      <sz val="10"/>
      <color rgb="FFFFFFFF"/>
      <name val="Cambria"/>
    </font>
    <font>
      <b/>
      <sz val="13"/>
      <color rgb="FF000000"/>
      <name val="Calibri"/>
    </font>
    <font>
      <b/>
      <sz val="9"/>
      <color rgb="FFFFFFFF"/>
      <name val="Cambria"/>
    </font>
    <font>
      <sz val="11"/>
      <color theme="1"/>
      <name val="Cambria"/>
    </font>
    <font>
      <sz val="18"/>
      <color theme="1"/>
      <name val="Arial"/>
    </font>
    <font>
      <sz val="14"/>
      <color theme="0"/>
      <name val="Calibri"/>
    </font>
    <font>
      <b/>
      <sz val="11"/>
      <color rgb="FF002060"/>
      <name val="Cambria"/>
    </font>
    <font>
      <b/>
      <sz val="11"/>
      <color theme="8"/>
      <name val="Cambria"/>
    </font>
    <font>
      <sz val="11"/>
      <color theme="1"/>
      <name val="Cambria"/>
      <scheme val="major"/>
    </font>
    <font>
      <sz val="11"/>
      <color theme="0"/>
      <name val="Cambria"/>
      <scheme val="major"/>
    </font>
    <font>
      <i/>
      <sz val="11"/>
      <color theme="1"/>
      <name val="Cambria"/>
      <scheme val="major"/>
    </font>
    <font>
      <u/>
      <sz val="9"/>
      <color rgb="FF000000"/>
      <name val="Cambria"/>
      <family val="1"/>
    </font>
    <font>
      <sz val="9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4E9E9"/>
        <bgColor indexed="64"/>
      </patternFill>
    </fill>
    <fill>
      <patternFill patternType="solid">
        <fgColor rgb="FFE8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rgb="FFFFFFFF"/>
      </right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rgb="FFFFFFFF"/>
      </right>
      <top/>
      <bottom style="thin">
        <color theme="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double">
        <color indexed="64"/>
      </bottom>
      <diagonal/>
    </border>
    <border>
      <left style="medium">
        <color rgb="FFFFFFFF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rgb="FFFFFFFF"/>
      </right>
      <top/>
      <bottom style="double">
        <color indexed="64"/>
      </bottom>
      <diagonal/>
    </border>
    <border>
      <left style="medium">
        <color rgb="FFFFFFFF"/>
      </left>
      <right style="double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double">
        <color indexed="64"/>
      </right>
      <top style="medium">
        <color rgb="FFFFFFFF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double">
        <color indexed="64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6" fontId="1" fillId="3" borderId="2" xfId="0" applyNumberFormat="1" applyFont="1" applyFill="1" applyBorder="1" applyAlignment="1">
      <alignment horizontal="center" vertical="center" wrapText="1"/>
    </xf>
    <xf numFmtId="6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/>
    <xf numFmtId="0" fontId="5" fillId="0" borderId="0" xfId="0" applyFont="1"/>
    <xf numFmtId="6" fontId="1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horizontal="left"/>
    </xf>
    <xf numFmtId="165" fontId="9" fillId="0" borderId="0" xfId="0" applyNumberFormat="1" applyFont="1"/>
    <xf numFmtId="0" fontId="14" fillId="0" borderId="0" xfId="0" applyFont="1"/>
    <xf numFmtId="164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5" fontId="14" fillId="0" borderId="0" xfId="0" applyNumberFormat="1" applyFont="1"/>
    <xf numFmtId="0" fontId="15" fillId="4" borderId="0" xfId="0" applyFont="1" applyFill="1" applyAlignment="1">
      <alignment horizontal="center"/>
    </xf>
    <xf numFmtId="0" fontId="15" fillId="6" borderId="0" xfId="0" applyFont="1" applyFill="1"/>
    <xf numFmtId="0" fontId="14" fillId="7" borderId="0" xfId="0" applyFont="1" applyFill="1"/>
    <xf numFmtId="165" fontId="16" fillId="0" borderId="0" xfId="0" applyNumberFormat="1" applyFont="1"/>
    <xf numFmtId="8" fontId="14" fillId="0" borderId="0" xfId="0" applyNumberFormat="1" applyFont="1"/>
    <xf numFmtId="8" fontId="16" fillId="0" borderId="0" xfId="0" applyNumberFormat="1" applyFont="1"/>
    <xf numFmtId="0" fontId="6" fillId="4" borderId="7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5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pivotButton="1" applyFont="1"/>
    <xf numFmtId="0" fontId="14" fillId="0" borderId="0" xfId="0" applyNumberFormat="1" applyFont="1"/>
    <xf numFmtId="9" fontId="14" fillId="0" borderId="0" xfId="0" applyNumberFormat="1" applyFont="1"/>
    <xf numFmtId="6" fontId="17" fillId="2" borderId="1" xfId="0" applyNumberFormat="1" applyFont="1" applyFill="1" applyBorder="1" applyAlignment="1">
      <alignment horizontal="center" vertical="center" wrapText="1"/>
    </xf>
    <xf numFmtId="6" fontId="17" fillId="3" borderId="1" xfId="0" applyNumberFormat="1" applyFont="1" applyFill="1" applyBorder="1" applyAlignment="1">
      <alignment horizontal="center" vertical="center" wrapText="1"/>
    </xf>
    <xf numFmtId="6" fontId="18" fillId="2" borderId="1" xfId="0" applyNumberFormat="1" applyFont="1" applyFill="1" applyBorder="1" applyAlignment="1">
      <alignment horizontal="center" vertical="center" wrapText="1"/>
    </xf>
    <xf numFmtId="6" fontId="18" fillId="3" borderId="1" xfId="0" applyNumberFormat="1" applyFont="1" applyFill="1" applyBorder="1" applyAlignment="1">
      <alignment horizontal="center" vertical="center" wrapText="1"/>
    </xf>
    <xf numFmtId="6" fontId="18" fillId="3" borderId="2" xfId="0" applyNumberFormat="1" applyFont="1" applyFill="1" applyBorder="1" applyAlignment="1">
      <alignment horizontal="center" vertical="center" wrapText="1"/>
    </xf>
    <xf numFmtId="6" fontId="17" fillId="8" borderId="28" xfId="0" applyNumberFormat="1" applyFont="1" applyFill="1" applyBorder="1" applyAlignment="1">
      <alignment horizontal="center" vertical="center" wrapText="1"/>
    </xf>
    <xf numFmtId="6" fontId="17" fillId="8" borderId="29" xfId="0" applyNumberFormat="1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0" fillId="0" borderId="0" xfId="0" applyBorder="1"/>
    <xf numFmtId="6" fontId="17" fillId="2" borderId="30" xfId="0" applyNumberFormat="1" applyFont="1" applyFill="1" applyBorder="1" applyAlignment="1">
      <alignment horizontal="center" vertical="center" wrapText="1"/>
    </xf>
    <xf numFmtId="6" fontId="18" fillId="2" borderId="30" xfId="0" applyNumberFormat="1" applyFont="1" applyFill="1" applyBorder="1" applyAlignment="1">
      <alignment horizontal="center" vertical="center" wrapText="1"/>
    </xf>
    <xf numFmtId="6" fontId="1" fillId="2" borderId="31" xfId="0" applyNumberFormat="1" applyFont="1" applyFill="1" applyBorder="1" applyAlignment="1">
      <alignment horizontal="center" vertical="center" wrapText="1"/>
    </xf>
    <xf numFmtId="6" fontId="1" fillId="2" borderId="30" xfId="0" applyNumberFormat="1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6" fontId="17" fillId="2" borderId="35" xfId="0" applyNumberFormat="1" applyFont="1" applyFill="1" applyBorder="1" applyAlignment="1">
      <alignment horizontal="center" vertical="center" wrapText="1"/>
    </xf>
    <xf numFmtId="6" fontId="17" fillId="3" borderId="35" xfId="0" applyNumberFormat="1" applyFont="1" applyFill="1" applyBorder="1" applyAlignment="1">
      <alignment horizontal="center" vertical="center" wrapText="1"/>
    </xf>
    <xf numFmtId="6" fontId="17" fillId="2" borderId="36" xfId="0" applyNumberFormat="1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6" fontId="17" fillId="2" borderId="38" xfId="0" applyNumberFormat="1" applyFont="1" applyFill="1" applyBorder="1" applyAlignment="1">
      <alignment horizontal="center" vertical="center" wrapText="1"/>
    </xf>
    <xf numFmtId="6" fontId="18" fillId="2" borderId="38" xfId="0" applyNumberFormat="1" applyFont="1" applyFill="1" applyBorder="1" applyAlignment="1">
      <alignment horizontal="center" vertical="center" wrapText="1"/>
    </xf>
    <xf numFmtId="6" fontId="17" fillId="2" borderId="39" xfId="0" applyNumberFormat="1" applyFont="1" applyFill="1" applyBorder="1" applyAlignment="1">
      <alignment horizontal="center" vertical="center" wrapText="1"/>
    </xf>
    <xf numFmtId="6" fontId="1" fillId="2" borderId="40" xfId="0" applyNumberFormat="1" applyFont="1" applyFill="1" applyBorder="1" applyAlignment="1">
      <alignment horizontal="center" vertical="center" wrapText="1"/>
    </xf>
    <xf numFmtId="6" fontId="1" fillId="2" borderId="38" xfId="0" applyNumberFormat="1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ill>
        <patternFill patternType="solid">
          <bgColor rgb="FFC00000"/>
        </patternFill>
      </fill>
    </dxf>
    <dxf>
      <font>
        <color theme="0"/>
      </font>
    </dxf>
    <dxf>
      <alignment horizontal="center" readingOrder="0"/>
    </dxf>
    <dxf>
      <numFmt numFmtId="13" formatCode="0%"/>
    </dxf>
    <dxf>
      <font>
        <name val="Cambria"/>
        <scheme val="major"/>
      </font>
    </dxf>
    <dxf>
      <font>
        <sz val="11"/>
      </font>
    </dxf>
    <dxf>
      <font>
        <sz val="11"/>
      </font>
    </dxf>
    <dxf>
      <font>
        <name val="Cambria"/>
        <scheme val="major"/>
      </font>
    </dxf>
    <dxf>
      <numFmt numFmtId="13" formatCode="0%"/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numFmt numFmtId="12" formatCode="#,##0.00\ &quot;€&quot;;[Red]\-#,##0.00\ &quot;€&quot;"/>
    </dxf>
    <dxf>
      <font>
        <i/>
      </font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theme="0"/>
      </font>
    </dxf>
    <dxf>
      <fill>
        <patternFill patternType="solid">
          <bgColor rgb="FFC00000"/>
        </patternFill>
      </fill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[KFR_Bilan.xlsx]TCD!Tableau croisé dynamique1</c:name>
    <c:fmtId val="2"/>
  </c:pivotSource>
  <c:chart>
    <c:autoTitleDeleted val="0"/>
    <c:pivotFmts>
      <c:pivotFmt>
        <c:idx val="0"/>
        <c:spPr>
          <a:solidFill>
            <a:srgbClr val="C00000"/>
          </a:solidFill>
        </c:spPr>
        <c:marker>
          <c:symbol val="none"/>
        </c:marker>
      </c:pivotFmt>
      <c:pivotFmt>
        <c:idx val="1"/>
        <c:spPr>
          <a:solidFill>
            <a:srgbClr val="92D050"/>
          </a:solidFill>
        </c:spPr>
        <c:marker>
          <c:symbol val="none"/>
        </c:marker>
      </c:pivotFmt>
      <c:pivotFmt>
        <c:idx val="2"/>
        <c:spPr>
          <a:ln>
            <a:solidFill>
              <a:schemeClr val="bg1">
                <a:lumMod val="65000"/>
              </a:schemeClr>
            </a:solidFill>
          </a:ln>
        </c:spPr>
        <c:marker>
          <c:symbol val="circle"/>
          <c:size val="4"/>
          <c:spPr>
            <a:solidFill>
              <a:schemeClr val="bg1">
                <a:lumMod val="85000"/>
              </a:schemeClr>
            </a:solidFill>
          </c:spPr>
        </c:marker>
      </c:pivotFmt>
      <c:pivotFmt>
        <c:idx val="3"/>
        <c:spPr>
          <a:solidFill>
            <a:schemeClr val="bg1">
              <a:lumMod val="95000"/>
            </a:schemeClr>
          </a:solidFill>
        </c:spPr>
        <c:marker>
          <c:symbol val="none"/>
        </c:marker>
      </c:pivotFmt>
      <c:pivotFmt>
        <c:idx val="4"/>
        <c:spPr>
          <a:solidFill>
            <a:schemeClr val="bg1">
              <a:lumMod val="95000"/>
            </a:schemeClr>
          </a:solidFill>
        </c:spPr>
        <c:marker>
          <c:symbol val="none"/>
        </c:marker>
      </c:pivotFmt>
      <c:pivotFmt>
        <c:idx val="5"/>
        <c:spPr>
          <a:solidFill>
            <a:srgbClr val="C00000"/>
          </a:solidFill>
        </c:spPr>
        <c:marker>
          <c:symbol val="none"/>
        </c:marker>
      </c:pivotFmt>
      <c:pivotFmt>
        <c:idx val="6"/>
        <c:spPr>
          <a:solidFill>
            <a:srgbClr val="92D050"/>
          </a:solidFill>
        </c:spPr>
        <c:marker>
          <c:symbol val="none"/>
        </c:marker>
      </c:pivotFmt>
      <c:pivotFmt>
        <c:idx val="7"/>
        <c:spPr>
          <a:ln>
            <a:solidFill>
              <a:schemeClr val="bg1">
                <a:lumMod val="65000"/>
              </a:schemeClr>
            </a:solidFill>
          </a:ln>
        </c:spPr>
        <c:marker>
          <c:symbol val="circle"/>
          <c:size val="4"/>
          <c:spPr>
            <a:solidFill>
              <a:schemeClr val="bg1">
                <a:lumMod val="85000"/>
              </a:schemeClr>
            </a:solidFill>
          </c:spPr>
        </c:marker>
      </c:pivotFmt>
      <c:pivotFmt>
        <c:idx val="8"/>
        <c:spPr>
          <a:solidFill>
            <a:schemeClr val="bg1">
              <a:lumMod val="95000"/>
            </a:schemeClr>
          </a:solidFill>
        </c:spPr>
        <c:marker>
          <c:symbol val="none"/>
        </c:marker>
      </c:pivotFmt>
      <c:pivotFmt>
        <c:idx val="9"/>
        <c:spPr>
          <a:solidFill>
            <a:srgbClr val="C00000"/>
          </a:solidFill>
        </c:spPr>
        <c:marker>
          <c:symbol val="none"/>
        </c:marker>
      </c:pivotFmt>
      <c:pivotFmt>
        <c:idx val="10"/>
        <c:spPr>
          <a:solidFill>
            <a:srgbClr val="92D050"/>
          </a:solidFill>
        </c:spPr>
        <c:marker>
          <c:symbol val="none"/>
        </c:marker>
      </c:pivotFmt>
      <c:pivotFmt>
        <c:idx val="11"/>
        <c:spPr>
          <a:ln>
            <a:solidFill>
              <a:schemeClr val="bg1">
                <a:lumMod val="65000"/>
              </a:schemeClr>
            </a:solidFill>
          </a:ln>
        </c:spPr>
        <c:marker>
          <c:symbol val="circle"/>
          <c:size val="4"/>
          <c:spPr>
            <a:solidFill>
              <a:schemeClr val="bg1">
                <a:lumMod val="85000"/>
              </a:schemeClr>
            </a:solidFill>
          </c:spPr>
        </c:marker>
      </c:pivotFmt>
    </c:pivotFmts>
    <c:plotArea>
      <c:layout>
        <c:manualLayout>
          <c:layoutTarget val="inner"/>
          <c:xMode val="edge"/>
          <c:yMode val="edge"/>
          <c:x val="0.12428362832462234"/>
          <c:y val="3.6620939960629921E-2"/>
          <c:w val="0.74528036681723275"/>
          <c:h val="0.80324064960629926"/>
        </c:manualLayout>
      </c:layout>
      <c:areaChart>
        <c:grouping val="standard"/>
        <c:varyColors val="0"/>
        <c:ser>
          <c:idx val="3"/>
          <c:order val="3"/>
          <c:tx>
            <c:strRef>
              <c:f>TCD!$X$2</c:f>
              <c:strCache>
                <c:ptCount val="1"/>
                <c:pt idx="0">
                  <c:v>Trésorerie totale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cat>
            <c:strRef>
              <c:f>TCD!$T$3:$T$15</c:f>
              <c:strCache>
                <c:ptCount val="12"/>
                <c:pt idx="0">
                  <c:v>01/06/2018</c:v>
                </c:pt>
                <c:pt idx="1">
                  <c:v>01/08/2018</c:v>
                </c:pt>
                <c:pt idx="2">
                  <c:v>01/09/2018</c:v>
                </c:pt>
                <c:pt idx="3">
                  <c:v>01/10/2018</c:v>
                </c:pt>
                <c:pt idx="4">
                  <c:v>01/11/2018</c:v>
                </c:pt>
                <c:pt idx="5">
                  <c:v>01/12/2018</c:v>
                </c:pt>
                <c:pt idx="6">
                  <c:v>01/01/2019</c:v>
                </c:pt>
                <c:pt idx="7">
                  <c:v>01/02/2019</c:v>
                </c:pt>
                <c:pt idx="8">
                  <c:v>01/03/2019</c:v>
                </c:pt>
                <c:pt idx="9">
                  <c:v>01/04/2019</c:v>
                </c:pt>
                <c:pt idx="10">
                  <c:v>01/05/2019</c:v>
                </c:pt>
                <c:pt idx="11">
                  <c:v>01/06/2019</c:v>
                </c:pt>
              </c:strCache>
            </c:strRef>
          </c:cat>
          <c:val>
            <c:numRef>
              <c:f>TCD!$X$3:$X$15</c:f>
              <c:numCache>
                <c:formatCode>General</c:formatCode>
                <c:ptCount val="12"/>
                <c:pt idx="0">
                  <c:v>5648.85</c:v>
                </c:pt>
                <c:pt idx="1">
                  <c:v>5409.85</c:v>
                </c:pt>
                <c:pt idx="2">
                  <c:v>4692.76</c:v>
                </c:pt>
                <c:pt idx="3">
                  <c:v>8980.7099999999991</c:v>
                </c:pt>
                <c:pt idx="4">
                  <c:v>10041.86</c:v>
                </c:pt>
                <c:pt idx="5">
                  <c:v>11758.75</c:v>
                </c:pt>
                <c:pt idx="6">
                  <c:v>11174.85</c:v>
                </c:pt>
                <c:pt idx="7">
                  <c:v>10242.02</c:v>
                </c:pt>
                <c:pt idx="8">
                  <c:v>10731.02</c:v>
                </c:pt>
                <c:pt idx="9">
                  <c:v>10265.02</c:v>
                </c:pt>
                <c:pt idx="10">
                  <c:v>8612.7199999999993</c:v>
                </c:pt>
                <c:pt idx="11">
                  <c:v>7368.72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0144"/>
        <c:axId val="199970176"/>
      </c:areaChart>
      <c:barChart>
        <c:barDir val="col"/>
        <c:grouping val="clustered"/>
        <c:varyColors val="0"/>
        <c:ser>
          <c:idx val="0"/>
          <c:order val="0"/>
          <c:tx>
            <c:strRef>
              <c:f>TCD!$U$2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TCD!$T$3:$T$15</c:f>
              <c:strCache>
                <c:ptCount val="12"/>
                <c:pt idx="0">
                  <c:v>01/06/2018</c:v>
                </c:pt>
                <c:pt idx="1">
                  <c:v>01/08/2018</c:v>
                </c:pt>
                <c:pt idx="2">
                  <c:v>01/09/2018</c:v>
                </c:pt>
                <c:pt idx="3">
                  <c:v>01/10/2018</c:v>
                </c:pt>
                <c:pt idx="4">
                  <c:v>01/11/2018</c:v>
                </c:pt>
                <c:pt idx="5">
                  <c:v>01/12/2018</c:v>
                </c:pt>
                <c:pt idx="6">
                  <c:v>01/01/2019</c:v>
                </c:pt>
                <c:pt idx="7">
                  <c:v>01/02/2019</c:v>
                </c:pt>
                <c:pt idx="8">
                  <c:v>01/03/2019</c:v>
                </c:pt>
                <c:pt idx="9">
                  <c:v>01/04/2019</c:v>
                </c:pt>
                <c:pt idx="10">
                  <c:v>01/05/2019</c:v>
                </c:pt>
                <c:pt idx="11">
                  <c:v>01/06/2019</c:v>
                </c:pt>
              </c:strCache>
            </c:strRef>
          </c:cat>
          <c:val>
            <c:numRef>
              <c:f>TCD!$U$3:$U$15</c:f>
              <c:numCache>
                <c:formatCode>General</c:formatCode>
                <c:ptCount val="12"/>
                <c:pt idx="0">
                  <c:v>-50.86</c:v>
                </c:pt>
                <c:pt idx="1">
                  <c:v>-239</c:v>
                </c:pt>
                <c:pt idx="2">
                  <c:v>-717.09</c:v>
                </c:pt>
                <c:pt idx="3">
                  <c:v>-1345.05</c:v>
                </c:pt>
                <c:pt idx="4">
                  <c:v>-185</c:v>
                </c:pt>
                <c:pt idx="5">
                  <c:v>-0.75</c:v>
                </c:pt>
                <c:pt idx="6">
                  <c:v>-743.9</c:v>
                </c:pt>
                <c:pt idx="7">
                  <c:v>-1462.83</c:v>
                </c:pt>
                <c:pt idx="8">
                  <c:v>0</c:v>
                </c:pt>
                <c:pt idx="9">
                  <c:v>-494</c:v>
                </c:pt>
                <c:pt idx="10">
                  <c:v>-1680.3</c:v>
                </c:pt>
                <c:pt idx="11">
                  <c:v>-1814</c:v>
                </c:pt>
              </c:numCache>
            </c:numRef>
          </c:val>
        </c:ser>
        <c:ser>
          <c:idx val="1"/>
          <c:order val="1"/>
          <c:tx>
            <c:strRef>
              <c:f>TCD!$V$2</c:f>
              <c:strCache>
                <c:ptCount val="1"/>
                <c:pt idx="0">
                  <c:v>Recettes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TCD!$T$3:$T$15</c:f>
              <c:strCache>
                <c:ptCount val="12"/>
                <c:pt idx="0">
                  <c:v>01/06/2018</c:v>
                </c:pt>
                <c:pt idx="1">
                  <c:v>01/08/2018</c:v>
                </c:pt>
                <c:pt idx="2">
                  <c:v>01/09/2018</c:v>
                </c:pt>
                <c:pt idx="3">
                  <c:v>01/10/2018</c:v>
                </c:pt>
                <c:pt idx="4">
                  <c:v>01/11/2018</c:v>
                </c:pt>
                <c:pt idx="5">
                  <c:v>01/12/2018</c:v>
                </c:pt>
                <c:pt idx="6">
                  <c:v>01/01/2019</c:v>
                </c:pt>
                <c:pt idx="7">
                  <c:v>01/02/2019</c:v>
                </c:pt>
                <c:pt idx="8">
                  <c:v>01/03/2019</c:v>
                </c:pt>
                <c:pt idx="9">
                  <c:v>01/04/2019</c:v>
                </c:pt>
                <c:pt idx="10">
                  <c:v>01/05/2019</c:v>
                </c:pt>
                <c:pt idx="11">
                  <c:v>01/06/2019</c:v>
                </c:pt>
              </c:strCache>
            </c:strRef>
          </c:cat>
          <c:val>
            <c:numRef>
              <c:f>TCD!$V$3:$V$15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5633</c:v>
                </c:pt>
                <c:pt idx="4">
                  <c:v>1246.1500000000001</c:v>
                </c:pt>
                <c:pt idx="5">
                  <c:v>1717.64</c:v>
                </c:pt>
                <c:pt idx="6">
                  <c:v>160</c:v>
                </c:pt>
                <c:pt idx="7">
                  <c:v>530</c:v>
                </c:pt>
                <c:pt idx="8">
                  <c:v>489</c:v>
                </c:pt>
                <c:pt idx="9">
                  <c:v>28</c:v>
                </c:pt>
                <c:pt idx="10">
                  <c:v>28</c:v>
                </c:pt>
                <c:pt idx="11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8176"/>
        <c:axId val="199969600"/>
      </c:barChart>
      <c:lineChart>
        <c:grouping val="standard"/>
        <c:varyColors val="0"/>
        <c:ser>
          <c:idx val="2"/>
          <c:order val="2"/>
          <c:tx>
            <c:strRef>
              <c:f>TCD!$W$2</c:f>
              <c:strCache>
                <c:ptCount val="1"/>
                <c:pt idx="0">
                  <c:v>Variation trésorerie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4"/>
            <c:spPr>
              <a:solidFill>
                <a:schemeClr val="bg1">
                  <a:lumMod val="85000"/>
                </a:schemeClr>
              </a:solidFill>
            </c:spPr>
          </c:marker>
          <c:cat>
            <c:strRef>
              <c:f>TCD!$T$3:$T$15</c:f>
              <c:strCache>
                <c:ptCount val="12"/>
                <c:pt idx="0">
                  <c:v>01/06/2018</c:v>
                </c:pt>
                <c:pt idx="1">
                  <c:v>01/08/2018</c:v>
                </c:pt>
                <c:pt idx="2">
                  <c:v>01/09/2018</c:v>
                </c:pt>
                <c:pt idx="3">
                  <c:v>01/10/2018</c:v>
                </c:pt>
                <c:pt idx="4">
                  <c:v>01/11/2018</c:v>
                </c:pt>
                <c:pt idx="5">
                  <c:v>01/12/2018</c:v>
                </c:pt>
                <c:pt idx="6">
                  <c:v>01/01/2019</c:v>
                </c:pt>
                <c:pt idx="7">
                  <c:v>01/02/2019</c:v>
                </c:pt>
                <c:pt idx="8">
                  <c:v>01/03/2019</c:v>
                </c:pt>
                <c:pt idx="9">
                  <c:v>01/04/2019</c:v>
                </c:pt>
                <c:pt idx="10">
                  <c:v>01/05/2019</c:v>
                </c:pt>
                <c:pt idx="11">
                  <c:v>01/06/2019</c:v>
                </c:pt>
              </c:strCache>
            </c:strRef>
          </c:cat>
          <c:val>
            <c:numRef>
              <c:f>TCD!$W$3:$W$15</c:f>
              <c:numCache>
                <c:formatCode>General</c:formatCode>
                <c:ptCount val="12"/>
                <c:pt idx="0">
                  <c:v>-50.86</c:v>
                </c:pt>
                <c:pt idx="1">
                  <c:v>-239</c:v>
                </c:pt>
                <c:pt idx="2">
                  <c:v>-717.09</c:v>
                </c:pt>
                <c:pt idx="3">
                  <c:v>4287.95</c:v>
                </c:pt>
                <c:pt idx="4">
                  <c:v>1061.1500000000001</c:v>
                </c:pt>
                <c:pt idx="5">
                  <c:v>1716.89</c:v>
                </c:pt>
                <c:pt idx="6">
                  <c:v>-583.9</c:v>
                </c:pt>
                <c:pt idx="7">
                  <c:v>-932.83</c:v>
                </c:pt>
                <c:pt idx="8">
                  <c:v>489</c:v>
                </c:pt>
                <c:pt idx="9">
                  <c:v>-466</c:v>
                </c:pt>
                <c:pt idx="10">
                  <c:v>-1652.3</c:v>
                </c:pt>
                <c:pt idx="11">
                  <c:v>-1244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176"/>
        <c:axId val="199969600"/>
      </c:lineChart>
      <c:catAx>
        <c:axId val="209138176"/>
        <c:scaling>
          <c:orientation val="minMax"/>
        </c:scaling>
        <c:delete val="0"/>
        <c:axPos val="b"/>
        <c:majorTickMark val="none"/>
        <c:minorTickMark val="none"/>
        <c:tickLblPos val="none"/>
        <c:txPr>
          <a:bodyPr rot="-2700000" vert="horz"/>
          <a:lstStyle/>
          <a:p>
            <a:pPr>
              <a:defRPr sz="900">
                <a:latin typeface="+mj-lt"/>
              </a:defRPr>
            </a:pPr>
            <a:endParaRPr lang="fr-FR"/>
          </a:p>
        </c:txPr>
        <c:crossAx val="199969600"/>
        <c:crosses val="autoZero"/>
        <c:auto val="1"/>
        <c:lblAlgn val="ctr"/>
        <c:lblOffset val="100"/>
        <c:noMultiLvlLbl val="0"/>
      </c:catAx>
      <c:valAx>
        <c:axId val="199969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 algn="ctr">
              <a:defRPr lang="fr-FR"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9138176"/>
        <c:crosses val="autoZero"/>
        <c:crossBetween val="between"/>
      </c:valAx>
      <c:valAx>
        <c:axId val="19997017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j-lt"/>
              </a:defRPr>
            </a:pPr>
            <a:endParaRPr lang="fr-FR"/>
          </a:p>
        </c:txPr>
        <c:crossAx val="209030144"/>
        <c:crosses val="max"/>
        <c:crossBetween val="between"/>
      </c:valAx>
      <c:catAx>
        <c:axId val="20903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9701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776107283464567"/>
          <c:w val="1"/>
          <c:h val="0.12238927165354328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+mj-lt"/>
              </a:rPr>
              <a:t>Répartition</a:t>
            </a:r>
            <a:r>
              <a:rPr lang="en-US" b="0" baseline="0">
                <a:latin typeface="+mj-lt"/>
              </a:rPr>
              <a:t> </a:t>
            </a:r>
          </a:p>
          <a:p>
            <a:pPr>
              <a:defRPr b="0"/>
            </a:pPr>
            <a:r>
              <a:rPr lang="en-US" b="0" baseline="0">
                <a:latin typeface="+mj-lt"/>
              </a:rPr>
              <a:t>Dépenses / Recettes</a:t>
            </a:r>
            <a:endParaRPr lang="en-US" b="0">
              <a:latin typeface="+mj-lt"/>
            </a:endParaRPr>
          </a:p>
        </c:rich>
      </c:tx>
      <c:layout>
        <c:manualLayout>
          <c:xMode val="edge"/>
          <c:yMode val="edge"/>
          <c:x val="0.17309620048504445"/>
          <c:y val="2.6845637583892617E-2"/>
        </c:manualLayout>
      </c:layout>
      <c:overlay val="0"/>
    </c:title>
    <c:autoTitleDeleted val="0"/>
    <c:pivotFmts>
      <c:pivotFmt>
        <c:idx val="0"/>
        <c:spPr>
          <a:solidFill>
            <a:srgbClr val="C00000"/>
          </a:solidFill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</c:pivotFmt>
      <c:pivotFmt>
        <c:idx val="2"/>
        <c:spPr>
          <a:solidFill>
            <a:srgbClr val="92D050"/>
          </a:solidFill>
          <a:ln>
            <a:solidFill>
              <a:schemeClr val="bg1"/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</c:dPt>
          <c:dLbls>
            <c:numFmt formatCode="General" sourceLinked="0"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2"/>
              <c:pt idx="0">
                <c:v>Dépenses</c:v>
              </c:pt>
              <c:pt idx="1">
                <c:v>Recettes</c:v>
              </c:pt>
            </c:strLit>
          </c:cat>
          <c:val>
            <c:numRef>
              <c:f>TCD!$AB$2:$AB$3</c:f>
              <c:numCache>
                <c:formatCode>#,##0.00\ "€"</c:formatCode>
                <c:ptCount val="2"/>
                <c:pt idx="0">
                  <c:v>-8732.7800000000007</c:v>
                </c:pt>
                <c:pt idx="1">
                  <c:v>10401.789999999999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50">
              <a:latin typeface="+mj-lt"/>
            </a:defRPr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[KFR_Bilan.xlsx]TCD!Tableau croisé dynamique6</c:name>
    <c:fmtId val="0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Répartition Dépenses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TCD!$AO$2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TCD!$AN$3:$AN$11</c:f>
              <c:strCache>
                <c:ptCount val="8"/>
                <c:pt idx="0">
                  <c:v>Fonctionnement</c:v>
                </c:pt>
                <c:pt idx="1">
                  <c:v>Salle</c:v>
                </c:pt>
                <c:pt idx="2">
                  <c:v>Licences</c:v>
                </c:pt>
                <c:pt idx="3">
                  <c:v>OVH (internet)</c:v>
                </c:pt>
                <c:pt idx="4">
                  <c:v>Achats Armes</c:v>
                </c:pt>
                <c:pt idx="5">
                  <c:v>Fédération</c:v>
                </c:pt>
                <c:pt idx="6">
                  <c:v>Evènements Associatifs</c:v>
                </c:pt>
                <c:pt idx="7">
                  <c:v>Evènements Kung-Fu</c:v>
                </c:pt>
              </c:strCache>
            </c:strRef>
          </c:cat>
          <c:val>
            <c:numRef>
              <c:f>TCD!$AO$3:$AO$11</c:f>
              <c:numCache>
                <c:formatCode>0%</c:formatCode>
                <c:ptCount val="8"/>
                <c:pt idx="0">
                  <c:v>2.9188872272059983E-2</c:v>
                </c:pt>
                <c:pt idx="1">
                  <c:v>0.21642592622280646</c:v>
                </c:pt>
                <c:pt idx="2">
                  <c:v>0.13558110933746184</c:v>
                </c:pt>
                <c:pt idx="3">
                  <c:v>5.8240331257629297E-3</c:v>
                </c:pt>
                <c:pt idx="4">
                  <c:v>0.16005441566145029</c:v>
                </c:pt>
                <c:pt idx="5">
                  <c:v>2.8627768018889745E-2</c:v>
                </c:pt>
                <c:pt idx="6">
                  <c:v>0.41284676815401278</c:v>
                </c:pt>
                <c:pt idx="7">
                  <c:v>1.1451107207555898E-2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[KFR_Bilan.xlsx]TCD!Tableau croisé dynamique7</c:name>
    <c:fmtId val="7"/>
  </c:pivotSource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en-US" b="0">
                <a:latin typeface="+mj-lt"/>
              </a:rPr>
              <a:t>Répartition Recettes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TCD!$AR$2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TCD!$AQ$3:$AQ$10</c:f>
              <c:strCache>
                <c:ptCount val="7"/>
                <c:pt idx="0">
                  <c:v>Licences</c:v>
                </c:pt>
                <c:pt idx="1">
                  <c:v>Cotisations Annuelles</c:v>
                </c:pt>
                <c:pt idx="2">
                  <c:v>Cotisations Trimestrielles</c:v>
                </c:pt>
                <c:pt idx="3">
                  <c:v>Ventes Armes</c:v>
                </c:pt>
                <c:pt idx="4">
                  <c:v>Intérêts Bancaires</c:v>
                </c:pt>
                <c:pt idx="5">
                  <c:v>Evènements Associatifs</c:v>
                </c:pt>
                <c:pt idx="6">
                  <c:v>Evènements Kung-Fu</c:v>
                </c:pt>
              </c:strCache>
            </c:strRef>
          </c:cat>
          <c:val>
            <c:numRef>
              <c:f>TCD!$AR$3:$AR$10</c:f>
              <c:numCache>
                <c:formatCode>0%</c:formatCode>
                <c:ptCount val="7"/>
                <c:pt idx="0">
                  <c:v>0.10671240238458958</c:v>
                </c:pt>
                <c:pt idx="1">
                  <c:v>0.57682379667345718</c:v>
                </c:pt>
                <c:pt idx="2">
                  <c:v>0.12786260826261636</c:v>
                </c:pt>
                <c:pt idx="3">
                  <c:v>0.12153196709412517</c:v>
                </c:pt>
                <c:pt idx="4">
                  <c:v>2.6572349566757261E-3</c:v>
                </c:pt>
                <c:pt idx="5">
                  <c:v>5.4798260683978438E-2</c:v>
                </c:pt>
                <c:pt idx="6">
                  <c:v>9.613729944557621E-3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+mj-lt"/>
            </a:defRPr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</xdr:row>
      <xdr:rowOff>187325</xdr:rowOff>
    </xdr:from>
    <xdr:to>
      <xdr:col>6</xdr:col>
      <xdr:colOff>568000</xdr:colOff>
      <xdr:row>6</xdr:row>
      <xdr:rowOff>54325</xdr:rowOff>
    </xdr:to>
    <xdr:sp macro="" textlink="">
      <xdr:nvSpPr>
        <xdr:cNvPr id="7" name="Rectangle à coins arrondis 6"/>
        <xdr:cNvSpPr/>
      </xdr:nvSpPr>
      <xdr:spPr>
        <a:xfrm>
          <a:off x="2641600" y="615950"/>
          <a:ext cx="1745925" cy="752825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de cours d’essais</a:t>
          </a:r>
        </a:p>
        <a:p>
          <a:pPr algn="ctr"/>
          <a:r>
            <a:rPr lang="fr-FR" sz="2000">
              <a:latin typeface="Cambria" panose="02040503050406030204" pitchFamily="18" charset="0"/>
              <a:ea typeface="Cambria" panose="02040503050406030204" pitchFamily="18" charset="0"/>
            </a:rPr>
            <a:t>15</a:t>
          </a:r>
          <a:endParaRPr lang="fr-FR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588514</xdr:colOff>
      <xdr:row>2</xdr:row>
      <xdr:rowOff>13399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160014" cy="45154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69850</xdr:colOff>
      <xdr:row>0</xdr:row>
      <xdr:rowOff>0</xdr:rowOff>
    </xdr:from>
    <xdr:to>
      <xdr:col>10</xdr:col>
      <xdr:colOff>578526</xdr:colOff>
      <xdr:row>2</xdr:row>
      <xdr:rowOff>59222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8250" y="0"/>
          <a:ext cx="508676" cy="49737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4</xdr:col>
      <xdr:colOff>31750</xdr:colOff>
      <xdr:row>6</xdr:row>
      <xdr:rowOff>57500</xdr:rowOff>
    </xdr:to>
    <xdr:sp macro="" textlink="">
      <xdr:nvSpPr>
        <xdr:cNvPr id="4" name="Rectangle à coins arrondis 3"/>
        <xdr:cNvSpPr/>
      </xdr:nvSpPr>
      <xdr:spPr>
        <a:xfrm>
          <a:off x="0" y="628650"/>
          <a:ext cx="2470150" cy="756000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d’inscriptions</a:t>
          </a:r>
          <a:endParaRPr lang="fr-FR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127000</xdr:colOff>
      <xdr:row>3</xdr:row>
      <xdr:rowOff>0</xdr:rowOff>
    </xdr:from>
    <xdr:to>
      <xdr:col>10</xdr:col>
      <xdr:colOff>431800</xdr:colOff>
      <xdr:row>6</xdr:row>
      <xdr:rowOff>57500</xdr:rowOff>
    </xdr:to>
    <xdr:sp macro="" textlink="">
      <xdr:nvSpPr>
        <xdr:cNvPr id="9" name="Rectangle à coins arrondis 8"/>
        <xdr:cNvSpPr/>
      </xdr:nvSpPr>
      <xdr:spPr>
        <a:xfrm>
          <a:off x="4394200" y="628650"/>
          <a:ext cx="2133600" cy="756000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d’évènements festifs</a:t>
          </a:r>
        </a:p>
      </xdr:txBody>
    </xdr:sp>
    <xdr:clientData/>
  </xdr:twoCellAnchor>
  <xdr:twoCellAnchor>
    <xdr:from>
      <xdr:col>0</xdr:col>
      <xdr:colOff>1</xdr:colOff>
      <xdr:row>7</xdr:row>
      <xdr:rowOff>0</xdr:rowOff>
    </xdr:from>
    <xdr:to>
      <xdr:col>4</xdr:col>
      <xdr:colOff>31201</xdr:colOff>
      <xdr:row>10</xdr:row>
      <xdr:rowOff>23614</xdr:rowOff>
    </xdr:to>
    <xdr:sp macro="" textlink="">
      <xdr:nvSpPr>
        <xdr:cNvPr id="11" name="Rectangle à coins arrondis 10"/>
        <xdr:cNvSpPr/>
      </xdr:nvSpPr>
      <xdr:spPr>
        <a:xfrm>
          <a:off x="1" y="1511300"/>
          <a:ext cx="2469600" cy="576064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de membres actifs</a:t>
          </a:r>
        </a:p>
      </xdr:txBody>
    </xdr:sp>
    <xdr:clientData/>
  </xdr:twoCellAnchor>
  <xdr:twoCellAnchor>
    <xdr:from>
      <xdr:col>4</xdr:col>
      <xdr:colOff>153955</xdr:colOff>
      <xdr:row>7</xdr:row>
      <xdr:rowOff>0</xdr:rowOff>
    </xdr:from>
    <xdr:to>
      <xdr:col>8</xdr:col>
      <xdr:colOff>19811</xdr:colOff>
      <xdr:row>10</xdr:row>
      <xdr:rowOff>23614</xdr:rowOff>
    </xdr:to>
    <xdr:sp macro="" textlink="">
      <xdr:nvSpPr>
        <xdr:cNvPr id="12" name="Rectangle à coins arrondis 11"/>
        <xdr:cNvSpPr/>
      </xdr:nvSpPr>
      <xdr:spPr>
        <a:xfrm>
          <a:off x="2592355" y="1511300"/>
          <a:ext cx="2304256" cy="576064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d’heures de bénévolat</a:t>
          </a:r>
        </a:p>
        <a:p>
          <a:pPr algn="ctr"/>
          <a:endParaRPr lang="fr-FR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123569</xdr:colOff>
      <xdr:row>7</xdr:row>
      <xdr:rowOff>0</xdr:rowOff>
    </xdr:from>
    <xdr:to>
      <xdr:col>10</xdr:col>
      <xdr:colOff>416537</xdr:colOff>
      <xdr:row>10</xdr:row>
      <xdr:rowOff>23614</xdr:rowOff>
    </xdr:to>
    <xdr:sp macro="" textlink="">
      <xdr:nvSpPr>
        <xdr:cNvPr id="13" name="Rectangle à coins arrondis 12"/>
        <xdr:cNvSpPr/>
      </xdr:nvSpPr>
      <xdr:spPr>
        <a:xfrm>
          <a:off x="5000369" y="1511300"/>
          <a:ext cx="1512168" cy="576064"/>
        </a:xfrm>
        <a:prstGeom prst="round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latin typeface="Cambria" panose="02040503050406030204" pitchFamily="18" charset="0"/>
              <a:ea typeface="Cambria" panose="02040503050406030204" pitchFamily="18" charset="0"/>
            </a:rPr>
            <a:t>Nombre de cours</a:t>
          </a:r>
        </a:p>
        <a:p>
          <a:pPr algn="ctr"/>
          <a:r>
            <a:rPr lang="fr-FR" sz="2000">
              <a:latin typeface="Cambria" panose="02040503050406030204" pitchFamily="18" charset="0"/>
              <a:ea typeface="Cambria" panose="02040503050406030204" pitchFamily="18" charset="0"/>
            </a:rPr>
            <a:t>67</a:t>
          </a:r>
          <a:endParaRPr lang="fr-FR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6350</xdr:colOff>
      <xdr:row>24</xdr:row>
      <xdr:rowOff>25400</xdr:rowOff>
    </xdr:from>
    <xdr:to>
      <xdr:col>5</xdr:col>
      <xdr:colOff>95250</xdr:colOff>
      <xdr:row>29</xdr:row>
      <xdr:rowOff>12700</xdr:rowOff>
    </xdr:to>
    <xdr:sp macro="" textlink="">
      <xdr:nvSpPr>
        <xdr:cNvPr id="15" name="Rectangle 14"/>
        <xdr:cNvSpPr/>
      </xdr:nvSpPr>
      <xdr:spPr>
        <a:xfrm>
          <a:off x="6350" y="5441950"/>
          <a:ext cx="3213100" cy="908050"/>
        </a:xfrm>
        <a:prstGeom prst="rect">
          <a:avLst/>
        </a:prstGeom>
        <a:noFill/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 anchorCtr="0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 b="1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</a:rPr>
            <a:t>Balance à date </a:t>
          </a:r>
        </a:p>
        <a:p>
          <a:pPr marL="87313">
            <a:tabLst>
              <a:tab pos="1971675" algn="l"/>
            </a:tabLst>
          </a:pPr>
          <a:r>
            <a:rPr lang="fr-FR" sz="1200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</a:rPr>
            <a:t>Montant total en banque à date </a:t>
          </a:r>
        </a:p>
        <a:p>
          <a:pPr marL="87313"/>
          <a:r>
            <a:rPr lang="fr-FR" sz="1200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</a:rPr>
            <a:t>Montant pointé durant la saison  </a:t>
          </a:r>
        </a:p>
        <a:p>
          <a:pPr marL="87313">
            <a:tabLst>
              <a:tab pos="1971675" algn="l"/>
            </a:tabLst>
          </a:pPr>
          <a:r>
            <a:rPr lang="fr-FR" sz="1200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</a:rPr>
            <a:t>Montant total restant à pointer </a:t>
          </a:r>
        </a:p>
        <a:p>
          <a:pPr marL="87313">
            <a:tabLst>
              <a:tab pos="1971675" algn="l"/>
            </a:tabLst>
          </a:pPr>
          <a:r>
            <a:rPr lang="fr-FR" sz="1200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</a:rPr>
            <a:t>Solde en banque en fin de saison</a:t>
          </a:r>
        </a:p>
      </xdr:txBody>
    </xdr:sp>
    <xdr:clientData/>
  </xdr:twoCellAnchor>
  <xdr:twoCellAnchor>
    <xdr:from>
      <xdr:col>5</xdr:col>
      <xdr:colOff>187326</xdr:colOff>
      <xdr:row>23</xdr:row>
      <xdr:rowOff>19051</xdr:rowOff>
    </xdr:from>
    <xdr:to>
      <xdr:col>10</xdr:col>
      <xdr:colOff>590550</xdr:colOff>
      <xdr:row>29</xdr:row>
      <xdr:rowOff>704851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558800</xdr:colOff>
      <xdr:row>6</xdr:row>
      <xdr:rowOff>28575</xdr:rowOff>
    </xdr:from>
    <xdr:to>
      <xdr:col>31</xdr:col>
      <xdr:colOff>190500</xdr:colOff>
      <xdr:row>21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469900</xdr:colOff>
      <xdr:row>18</xdr:row>
      <xdr:rowOff>41275</xdr:rowOff>
    </xdr:from>
    <xdr:to>
      <xdr:col>40</xdr:col>
      <xdr:colOff>641350</xdr:colOff>
      <xdr:row>33</xdr:row>
      <xdr:rowOff>22225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311150</xdr:colOff>
      <xdr:row>17</xdr:row>
      <xdr:rowOff>180975</xdr:rowOff>
    </xdr:from>
    <xdr:to>
      <xdr:col>45</xdr:col>
      <xdr:colOff>183750</xdr:colOff>
      <xdr:row>32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ORY CAILLEY" refreshedDate="43632.003643865741" createdVersion="4" refreshedVersion="4" minRefreshableVersion="3" recordCount="14">
  <cacheSource type="worksheet">
    <worksheetSource ref="W1:Z15" sheet="DataR"/>
  </cacheSource>
  <cacheFields count="4">
    <cacheField name="description" numFmtId="0">
      <sharedItems containsBlank="1"/>
    </cacheField>
    <cacheField name="commentaire" numFmtId="0">
      <sharedItems containsBlank="1" count="14">
        <s v="23 adhérents - subvention : 115€ (5€/adhérent)"/>
        <s v="11 adhérents, 1 accompagnant, pas de subvention"/>
        <s v="4 adhérents, démo de Marinko, Tom et Grégory, Pas de subvention"/>
        <s v="12 adhérents, 1 accompagnant, subvention: 240€ (20€/adh)"/>
        <s v="13 adhérents, subvention: 392€ (40 €/adhérents)"/>
        <s v="13 adhérents, 3 accompagnants, Pas de subvention"/>
        <s v="5 adhérents, Pas de subvention"/>
        <s v="16 adhérents, 2 accompagnants - subvention : 270€ (15€/adh - menu 25€)"/>
        <s v="11 adhérents (9 en épée, 2 en bâton), subvention: 224€, prix 40€/personne"/>
        <s v="Pas de subvention"/>
        <s v="11 adhérents, Pas de subvention"/>
        <m/>
        <s v="23 personnes dont 0 externes - participation de 115 euros (5 euros par personne)" u="1"/>
        <s v="18 personnes dont 2 externes - participation de 270 euros (15euros par personne - menu 25euros)" u="1"/>
      </sharedItems>
    </cacheField>
    <cacheField name="date_creation" numFmtId="0">
      <sharedItems containsBlank="1"/>
    </cacheField>
    <cacheField name="titre_event" numFmtId="0">
      <sharedItems containsBlank="1" count="12">
        <s v="11/10/2018: Restaurant de début d'année"/>
        <s v="14/12/2018: Jeux de société"/>
        <s v="12/01/2019: Interstyles FFKDA"/>
        <s v="08/02/2019: Restaurant nouvel an chinois"/>
        <s v="08/02/2019: Stage taos mains nues"/>
        <s v="28/02/2019: Soirée Billard"/>
        <s v="23/03/2019: Rencontre Tuishou"/>
        <s v="05/04/2019: Restaurant Parfums d'asie"/>
        <s v="06/04/2019: Stage taos armes - épée chinoise/baton"/>
        <s v="27/05/2019: Vidéo de présentation de l'association"/>
        <s v="04/06/2019: Initiation Qi Gong de la part d'Eric Raffae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EGORY CAILLEY" refreshedDate="43632.705827199075" createdVersion="4" refreshedVersion="4" minRefreshableVersion="3" recordCount="5">
  <cacheSource type="worksheet">
    <worksheetSource ref="A1:M6" sheet="DataR"/>
  </cacheSource>
  <cacheFields count="13">
    <cacheField name="nom" numFmtId="0">
      <sharedItems count="5">
        <s v="Saison 2018-2019"/>
        <s v="Saison 2017-2018"/>
        <s v="Saison 2016-2017"/>
        <s v="Saison 2015-2016"/>
        <s v="Saison 2014-2015"/>
      </sharedItems>
    </cacheField>
    <cacheField name="active" numFmtId="0">
      <sharedItems/>
    </cacheField>
    <cacheField name="nb_adherents" numFmtId="0">
      <sharedItems containsSemiMixedTypes="0" containsString="0" containsNumber="1" containsInteger="1" minValue="13" maxValue="31"/>
    </cacheField>
    <cacheField name="nb_adherents_actif" numFmtId="0">
      <sharedItems containsSemiMixedTypes="0" containsString="0" containsNumber="1" containsInteger="1" minValue="4" maxValue="27"/>
    </cacheField>
    <cacheField name="nb_inscriptions_annuelles" numFmtId="0">
      <sharedItems containsSemiMixedTypes="0" containsString="0" containsNumber="1" containsInteger="1" minValue="7" maxValue="25"/>
    </cacheField>
    <cacheField name="nb_inscriptions_trimestrielles" numFmtId="0">
      <sharedItems containsSemiMixedTypes="0" containsString="0" containsNumber="1" containsInteger="1" minValue="2" maxValue="7"/>
    </cacheField>
    <cacheField name="nb_heures" numFmtId="0">
      <sharedItems containsString="0" containsBlank="1" containsNumber="1" containsInteger="1" minValue="300" maxValue="300"/>
    </cacheField>
    <cacheField name="nb_evenement" numFmtId="0">
      <sharedItems containsString="0" containsBlank="1" containsNumber="1" containsInteger="1" minValue="11" maxValue="11"/>
    </cacheField>
    <cacheField name="retard" numFmtId="0">
      <sharedItems containsString="0" containsBlank="1" containsNumber="1" containsInteger="1" minValue="570" maxValue="570"/>
    </cacheField>
    <cacheField name="somme_pointe_saison" numFmtId="0">
      <sharedItems containsSemiMixedTypes="0" containsString="0" containsNumber="1" minValue="-70.249999999999503" maxValue="4231.51"/>
    </cacheField>
    <cacheField name="somme_a_pointer_saison" numFmtId="0">
      <sharedItems containsString="0" containsBlank="1" containsNumber="1" minValue="-2562.5" maxValue="-2562.5"/>
    </cacheField>
    <cacheField name="tre_saison" numFmtId="0">
      <sharedItems containsSemiMixedTypes="0" containsString="0" containsNumber="1" minValue="-70.249999999999503" maxValue="3897.5"/>
    </cacheField>
    <cacheField name="tre_fin_saison" numFmtId="0">
      <sharedItems containsSemiMixedTypes="0" containsString="0" containsNumber="1" minValue="3897.5" maxValue="8717.71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REGORY CAILLEY" refreshedDate="43632.714044675929" createdVersion="4" refreshedVersion="4" minRefreshableVersion="3" recordCount="197">
  <cacheSource type="worksheet">
    <worksheetSource ref="AJ1:AN1048576" sheet="DataR"/>
  </cacheSource>
  <cacheFields count="5">
    <cacheField name="categorie_name" numFmtId="0">
      <sharedItems containsBlank="1" count="19">
        <s v="Ventes Armes"/>
        <s v="Cotisations Annuelles"/>
        <s v="Cotisations Trimestrielles"/>
        <s v="Intérêts Bancaires"/>
        <s v="Licences"/>
        <s v="Evènements Associatifs"/>
        <s v="Evènements Kung-Fu"/>
        <m/>
        <s v="Evenements Ass" u="1"/>
        <s v="Evenements KF" u="1"/>
        <s v="Federation" u="1"/>
        <s v="Achat Armes" u="1"/>
        <s v="Cotisation Annuelle" u="1"/>
        <s v="Cotisation Trimestrielle" u="1"/>
        <s v="Fonctionnement" u="1"/>
        <s v="Banque" u="1"/>
        <s v="Vente Armes" u="1"/>
        <s v="Salle" u="1"/>
        <s v="OVH (internet)" u="1"/>
      </sharedItems>
    </cacheField>
    <cacheField name="date" numFmtId="0">
      <sharedItems containsBlank="1" count="52">
        <s v="07/10/2018"/>
        <s v="01/10/2018"/>
        <s v="03/11/2018"/>
        <s v="23/10/2018"/>
        <s v="22/10/2018"/>
        <s v="01/11/2018"/>
        <s v="03/12/2018"/>
        <s v="24/10/2018"/>
        <s v="30/11/2018"/>
        <s v="01/12/2018"/>
        <s v="03/01/2019"/>
        <s v="31/12/2018"/>
        <s v="31/10/2018"/>
        <s v="01/03/2019"/>
        <s v="29/12/2018"/>
        <s v="03/10/2018"/>
        <s v="28/10/2018"/>
        <s v="11/06/2019"/>
        <s v="26/02/2019"/>
        <s v="28/02/2019"/>
        <s v="17/03/2019"/>
        <s v="24/02/2019"/>
        <s v="03/03/2019"/>
        <s v="21/10/2018"/>
        <s v="04/11/2018"/>
        <s v="19/03/2019"/>
        <s v="06/11/2018"/>
        <s v="10/04/2019"/>
        <s v="04/05/2019"/>
        <s v="10/03/2019"/>
        <s v="18/02/2019"/>
        <s v="05/03/2019"/>
        <s v="19/02/2019"/>
        <m/>
        <s v="14/01/2019" u="1"/>
        <s v="22/08/2018" u="1"/>
        <s v="08/02/2019" u="1"/>
        <s v="30/06/2018" u="1"/>
        <s v="14/10/2018" u="1"/>
        <s v="20/05/2019" u="1"/>
        <s v="05/10/2018" u="1"/>
        <s v="18/01/2019" u="1"/>
        <s v="29/09/2018" u="1"/>
        <s v="25/05/2019" u="1"/>
        <s v="22/09/2018" u="1"/>
        <s v="05/04/2019" u="1"/>
        <s v="11/10/2018" u="1"/>
        <s v="14/11/2018" u="1"/>
        <s v="12/02/2019" u="1"/>
        <s v="27/09/2018" u="1"/>
        <s v="23/05/2019" u="1"/>
        <s v="16/12/2018" u="1"/>
      </sharedItems>
    </cacheField>
    <cacheField name="description" numFmtId="0">
      <sharedItems containsBlank="1" count="234">
        <s v="Achat Tshirt Ceinture Nadia"/>
        <s v="Cotisation annuelle 1 - Benoit CORBIERE"/>
        <s v="Cotisation annuelle 1 - Benoît MENARD"/>
        <s v="Cotisation annuelle 1 - Bertrand ROLIN"/>
        <s v="Cotisation annuelle 1 - Cindy FLOURIOT"/>
        <s v="Cotisation annuelle 1 - Dorian MARTINO"/>
        <s v="Cotisation annuelle 1 - Ducan ODY"/>
        <s v="Cotisation annuelle 1 - Elisa CARFANTAN"/>
        <s v="Cotisation annuelle 1 - Eléonore FRAISSE"/>
        <s v="Cotisation annuelle 1 - Francois RIGAUD"/>
        <s v="Cotisation annuelle 1 - Guillaume GAUVRIT"/>
        <s v="Cotisation annuelle 1 - Isabelle CHEVREUL"/>
        <s v="Cotisation annuelle 1 - Karim SALMI"/>
        <s v="Cotisation annuelle 1 - Kevin GUICHARD"/>
        <s v="Cotisation annuelle 1 - Kevin REMEUF"/>
        <s v="Cotisation annuelle 1 - Marc-antoine HELLEBOID"/>
        <s v="Cotisation annuelle 1 - Marinko RICHARD"/>
        <s v="Cotisation annuelle 1 - Mathieu QUINTON"/>
        <s v="Cotisation annuelle 1 - Nadia BECEL"/>
        <s v="Cotisation annuelle 1 - Pablo PEZZINO"/>
        <s v="Cotisation annuelle 1 - Romain DOUARD"/>
        <s v="Cotisation annuelle 1 - Thibaut ROUSSET"/>
        <s v="Cotisation annuelle 1 - Tom DELINOTTE"/>
        <s v="Cotisation annuelle 1 - Valentin LEFEBVRE"/>
        <s v="Cotisation annuelle 1 - Vivien AUBERT"/>
        <s v="Cotisation annuelle 2 - Benoit CORBIERE"/>
        <s v="Cotisation annuelle 2 - Benoît MENARD"/>
        <s v="Cotisation annuelle 2 - Bertrand ROLIN"/>
        <s v="Cotisation annuelle 2 - Cindy FLOURIOT"/>
        <s v="Cotisation annuelle 2 - Dorian MARTINO"/>
        <s v="Cotisation annuelle 2 - Ducan ODY"/>
        <s v="Cotisation annuelle 2 - Elisa CARFANTAN"/>
        <s v="Cotisation annuelle 2 - Eléonore FRAISSE"/>
        <s v="Cotisation annuelle 2 - Francois RIGAUD"/>
        <s v="Cotisation annuelle 2 - Guillaume GAUVRIT"/>
        <s v="Cotisation annuelle 2 - Isabelle CHEVREUL"/>
        <s v="Cotisation annuelle 2 - Karim SALMI"/>
        <s v="Cotisation annuelle 2 - Kevin GUICHARD"/>
        <s v="Cotisation annuelle 2 - Kevin REMEUF"/>
        <s v="Cotisation annuelle 2 - Marc-antoine HELLEBOID"/>
        <s v="Cotisation annuelle 2 - Marinko RICHARD"/>
        <s v="Cotisation annuelle 2 - Mathieu QUINTON"/>
        <s v="Cotisation annuelle 2 - Nadia BECEL"/>
        <s v="Cotisation annuelle 2 - Pablo PEZZINO"/>
        <s v="Cotisation annuelle 2 - Romain DOUARD"/>
        <s v="Cotisation annuelle 2 - Thibaut ROUSSET"/>
        <s v="Cotisation annuelle 2 - Tom DELINOTTE"/>
        <s v="Cotisation annuelle 2 - Valentin LEFEBVRE"/>
        <s v="Cotisation annuelle 2 - Vivien AUBERT"/>
        <s v="Cotisation annuelle 3 - Benoit CORBIERE"/>
        <s v="Cotisation annuelle 3 - Benoît MENARD"/>
        <s v="Cotisation annuelle 3 - Bertrand ROLIN"/>
        <s v="Cotisation annuelle 3 - Cindy FLOURIOT"/>
        <s v="Cotisation annuelle 3 - Dorian MARTINO"/>
        <s v="Cotisation annuelle 3 - Ducan ODY"/>
        <s v="Cotisation annuelle 3 - Elisa CARFANTAN"/>
        <s v="Cotisation annuelle 3 - Eléonore FRAISSE"/>
        <s v="Cotisation annuelle 3 - Francois RIGAUD"/>
        <s v="Cotisation annuelle 3 - Guillaume GAUVRIT"/>
        <s v="Cotisation annuelle 3 - Isabelle CHEVREUL"/>
        <s v="Cotisation annuelle 3 - Karim SALMI"/>
        <s v="Cotisation annuelle 3 - Kevin GUICHARD"/>
        <s v="Cotisation annuelle 3 - Kevin REMEUF"/>
        <s v="Cotisation annuelle 3 - Marc-antoine HELLEBOID"/>
        <s v="Cotisation annuelle 3 - Marinko RICHARD"/>
        <s v="Cotisation annuelle 3 - Mathieu QUINTON"/>
        <s v="Cotisation annuelle 3 - Nadia BECEL"/>
        <s v="Cotisation annuelle 3 - Pablo PEZZINO"/>
        <s v="Cotisation annuelle 3 - Romain DOUARD"/>
        <s v="Cotisation annuelle 3 - Thibaut ROUSSET"/>
        <s v="Cotisation annuelle 3 - Tom DELINOTTE"/>
        <s v="Cotisation annuelle 3 - Valentin LEFEBVRE"/>
        <s v="Cotisation annuelle 3 - Vivien AUBERT"/>
        <s v="Cotisation trimestrielle 1 - Antoine MOLNAR"/>
        <s v="Cotisation trimestrielle 1 - Claire GUERIN"/>
        <s v="Cotisation trimestrielle 1 - Eddy GARCIA"/>
        <s v="Cotisation trimestrielle 1 - Gwendoline CHEVALIER"/>
        <s v="Cotisation trimestrielle 1 - Lilian LAPORAL"/>
        <s v="Cotisation trimestrielle 1 - Maela ROZAY"/>
        <s v="Cotisation trimestrielle 2 - Antoine MOLNAR"/>
        <s v="Cotisation trimestrielle 2 - Claire GUERIN"/>
        <s v="Cotisation trimestrielle 2 - Eddy GARCIA"/>
        <s v="Cotisation trimestrielle 2 - Gwendoline CHEVALIER"/>
        <s v="Cotisation trimestrielle 2 - Lilian LAPORAL"/>
        <s v="Cotisation trimestrielle 2 - Maela ROZAY"/>
        <s v="Cotisation trimestrielle 3 - Antoine MOLNAR"/>
        <s v="Cotisation trimestrielle 3 - Gwendoline CHEVALIER"/>
        <s v="Intérêts Livret A - 2018"/>
        <s v="Licence annuelle - Antoine MOLNAR"/>
        <s v="Licence annuelle - Benoit CORBIERE"/>
        <s v="Licence annuelle - Benoît MENARD"/>
        <s v="Licence annuelle - Bertrand ROLIN"/>
        <s v="Licence annuelle - Cindy FLOURIOT"/>
        <s v="Licence annuelle - Claire GUERIN"/>
        <s v="Licence annuelle - Dorian MARTINO"/>
        <s v="Licence annuelle - Ducan ODY"/>
        <s v="Licence annuelle - Eddy GARCIA"/>
        <s v="Licence annuelle - Elisa CARFANTAN"/>
        <s v="Licence annuelle - Eléonore FRAISSE"/>
        <s v="Licence annuelle - Francois RIGAUD"/>
        <s v="Licence annuelle - Guillaume GAUVRIT"/>
        <s v="Licence annuelle - Gwendoline CHEVALIER"/>
        <s v="Licence annuelle - Isabelle CHEVREUL"/>
        <s v="Licence annuelle - Karim SALMI"/>
        <s v="Licence annuelle - Kevin GUICHARD"/>
        <s v="Licence annuelle - Kevin REMEUF"/>
        <s v="Licence annuelle - Lilian LAPORAL"/>
        <s v="Licence annuelle - Maela ROZAY"/>
        <s v="Licence annuelle - Marc-antoine HELLEBOID"/>
        <s v="Licence annuelle - Marinko RICHARD"/>
        <s v="Licence annuelle - Mathieu QUINTON"/>
        <s v="Licence annuelle - Nadia BECEL"/>
        <s v="Licence annuelle - Pablo PEZZINO"/>
        <s v="Licence annuelle - Romain DOUARD"/>
        <s v="Licence annuelle - Thibaut ROUSSET"/>
        <s v="Licence annuelle - Tom DELINOTTE"/>
        <s v="Licence annuelle - Valentin LEFEBVRE"/>
        <s v="Licence annuelle - Vivien AUBERT"/>
        <s v="Sortie de fin d'année - benoit c"/>
        <s v="Sortie de fin d'année - benoit m"/>
        <s v="Sortie de fin d'année - cecile"/>
        <s v="Sortie de fin d'année - françois"/>
        <s v="Sortie de fin d'année - gregory"/>
        <s v="Sortie de fin d'année - guillaume"/>
        <s v="Sortie de fin d'année - isabelle"/>
        <s v="Sortie de fin d'année - jerome"/>
        <s v="Sortie de fin d'année - jordi"/>
        <s v="Sortie de fin d'année - marinko"/>
        <s v="Sortie de fin d'année - mathieu"/>
        <s v="Sortie de fin d'année - nadia"/>
        <s v="Sortie de fin d'année - pablo"/>
        <s v="Sortie de fin d'année - vivien"/>
        <s v="Tuishou interstyles - eleonore"/>
        <s v="Tuishou interstyles - gregory"/>
        <s v="Tuishou interstyles - isabelle"/>
        <s v="Tuishou interstyles - marinko"/>
        <s v="Tuishou interstyles - thibaut"/>
        <s v="Vente de 1 2011-Shinai Bag - Eddy GARCIA"/>
        <s v="Vente de 1 2011-Shinai Bag - Francois RIGAUD"/>
        <s v="Vente de 1 2011-Shinai Bag - Kevin REMEUF"/>
        <s v="Vente de 1 2011-Shinai Bag - Valentin LEFEBVRE"/>
        <s v="Vente de 1 2011-Shinai Bag - Vivien AUBERT"/>
        <s v="Vente de 1 2017-Ceinture Coton Rouge - Gwendoline CHEVALIER"/>
        <s v="Vente de 1 2017-Ceinture Coton Rouge - Lilian LAPORAL"/>
        <s v="Vente de 1 2017-Ceinture Coton Rouge - Mathieu QUINTON"/>
        <s v="Vente de 1 2017-Ceinture Coton Rouge - Romain DOUARD"/>
        <s v="Vente de 1 2017-Ceinture Coton Rouge - Tom DELINOTTE"/>
        <s v="Vente de 1 2017-Ceinture Satin Rouge - Eléonore FRAISSE"/>
        <s v="Vente de 1 2017-Ceinture Satin Rouge - Pablo PEZZINO"/>
        <s v="Vente de 1 2017-Housse-Baton - Marinko RICHARD"/>
        <s v="Vente de 1 2017-Tshirt-Femme-M - Elisa CARFANTAN"/>
        <s v="Vente de 1 2017-Tshirt-Femme-M - Isabelle CHEVREUL"/>
        <s v="Vente de 1 2017-Tshirt-Homme-L - Bertrand ROLIN"/>
        <s v="Vente de 1 2017-Tshirt-Homme-L - Romain DOUARD"/>
        <s v="Vente de 1 2017-Tshirt-Homme-M - Benoit MENARD"/>
        <s v="Vente de 1 2017-Tshirt-Homme-M - Eléonore FRAISSE"/>
        <s v="Vente de 1 2017-Tshirt-Homme-M - Lilian LAPORAL"/>
        <s v="Vente de 1 2017-Tshirt-Homme-M - Mathieu QUINTON"/>
        <s v="Vente de 1 2017-Tshirt-Homme-M - Pablo PEZZINO"/>
        <s v="Vente de 1 2017-Tshirt-Homme-M - Tom DELINOTTE"/>
        <s v="Vente de 1 2017-Tshirt-Homme-XL - Francois RIGAUD"/>
        <s v="Vente de 1 2018 - Ceinture satin - Antoine MOLNAR"/>
        <s v="Vente de 1 2018 - Ceinture satin - Dorian MARTINO"/>
        <s v="Vente de 1 2018 - Ceinture satin - Maela ROZAY"/>
        <s v="Vente de 1 2018-Epee 74cm - Cindy FLOURIOT"/>
        <s v="Vente de 1 2018-Epee 74cm - Francois RIGAUD"/>
        <s v="Vente de 1 2018-Epee 74cm - Isabelle CHEVREUL"/>
        <s v="Vente de 1 2018-Epee 74cm - Marc-antoine HELLEBOID"/>
        <s v="Vente de 1 2018-Epee 74cm - Marinko RICHARD"/>
        <s v="Vente de 1 2018-Epee 74cm - Thibaut ROUSSET"/>
        <s v="Vente de 1 2018-Epee 81cm - Bertrand ROLIN"/>
        <s v="Vente de 1 2019-Gants Yoseikan (L) - Benoit CORBIERE"/>
        <s v="Vente de 1 2019-Gants Yoseikan (L) - Francois RIGAUD"/>
        <s v="Vente de 1 2019-Gants Yoseikan (L) - Romain DOUARD"/>
        <s v="Vente de 1 2019-Gants Yoseikan (L) - Vivien AUBERT"/>
        <s v="Vente de 1 2019-Gants Yoseikan (M) - Antoine MOLNAR"/>
        <s v="Vente de 1 2019-Gants Yoseikan (M) - Benoit MENARD"/>
        <s v="Vente de 1 2019-Gants Yoseikan (M) - Duncan ODY"/>
        <s v="Vente de 1 2019-Gants Yoseikan (M) - Eléonore FRAISSE"/>
        <s v="Vente de 1 2019-Gants Yoseikan (M) - Guillaume GAUVRIT"/>
        <s v="Vente de 1 2019-Gants Yoseikan (M) - Gwendoline CHEVALIER"/>
        <s v="Vente de 1 2019-Gants Yoseikan (M) - Isabelle CHEVREUL"/>
        <s v="Vente de 1 2019-Gants Yoseikan (M) - Kevin REMEUF"/>
        <s v="Vente de 1 2019-Gants Yoseikan (M) - Marinko RICHARD"/>
        <s v="Vente de 1 2019-Gants Yoseikan (M) - Mathieu AOUIMEUR"/>
        <s v="Vente de 1 2019-Gants Yoseikan (M) - Nadia BECEL"/>
        <s v="Vente de 1 2019-Gants Yoseikan (M) - Pablo PEZZINO"/>
        <s v="Vente de 1 2019-Gants Yoseikan (M) - Valentin LEFEBVRE"/>
        <s v="Vente de 1 2019-Gants Yoseikan (S) - Elisa CARFANTAN"/>
        <s v="Vente de 1 2019-Sabre Bois BudoSport-69 - Francois RIGAUD"/>
        <s v="Vente de 1 2019-Sabre Bois BudoSport-69 - Kevin REMEUF"/>
        <s v="Vente de 1 2019-Sabre Bois BudoSport-69 - Valentin LEFEBVRE"/>
        <s v="Vente de 2 2019-Gants Yoseikan (M) - Tom DELINOTTE"/>
        <s v="Vente de Tshirt et Ceinture - Karim SALMI"/>
        <s v="Vente de Tshirt et ceinture - Duncan ODY"/>
        <m/>
        <s v="Repas nouvel an chinois" u="1"/>
        <s v="site internet" u="1"/>
        <s v="Licences FFKDA" u="1"/>
        <s v="Sortie fin d'année - vélo" u="1"/>
        <s v="Achat chez Fitness boutique" u="1"/>
        <s v="Reduction sur Licence annuelle - Eddy GARCIA" u="1"/>
        <s v="Achat chez BudoStore" u="1"/>
        <s v="Restaurant de bienvenue" u="1"/>
        <s v="Assurance MMA" u="1"/>
        <s v="Sortie fin d'année - camping" u="1"/>
        <s v="Licence Fédéation FFKDA" u="1"/>
        <s v="Reduction sur Licence annuelle - Claire GUERIN" u="1"/>
        <s v="Reduction sur Licence annuelle - Guillaume GAUVRIT" u="1"/>
        <s v="Tuishou interstyles" u="1"/>
        <s v="Reduction sur Licence annuelle - Bertrand ROLIN" u="1"/>
        <s v="Reduction sur Licence annuelle - Thibaut ROUSSET" u="1"/>
        <s v="Reduction sur Licence annuelle - Vivien AUBERT" u="1"/>
        <s v="Restaurant Parfums d'asie" u="1"/>
        <s v="Sortie de fin d'année" u="1"/>
        <s v="Reduction sur Licence annuelle - Marc-antoine HELLEBOID" u="1"/>
        <s v="Reduction sur Licence annuelle - Cindy FLOURIOT" u="1"/>
        <s v="Salle Grand Cordel 2018 T4" u="1"/>
        <s v="Sortie fin d'année - Evolution2" u="1"/>
        <s v="Reduction sur Licence annuelle - Valentin LEFEBVRE" u="1"/>
        <s v="Achat de Tshirt chez Vista" u="1"/>
        <s v="Reduction sur Licence annuelle - Tom DELINOTTE" u="1"/>
        <s v="Reduction sur Licence annuelle - Marinko RICHARD" u="1"/>
        <s v="Reduction sur Licence annuelle - Elisa CARFANTAN" u="1"/>
        <s v="Salle Grand Cordel 2019 T1" u="1"/>
        <s v="Trousse de premier secours" u="1"/>
        <s v="Reduction sur Licence annuelle - Francois RIGAUD" u="1"/>
        <s v="Location salle - Stage 2019/02" u="1"/>
        <s v="Reduction sur Licence annuelle - Kevin GUICHARD" u="1"/>
        <s v="Reduction sur Licence annuelle - Benoit CORBIERE" u="1"/>
        <s v="Reduction sur Licence annuelle - Isabelle CHEVREUL" u="1"/>
        <s v="Location salle - Stage 2019/04" u="1"/>
        <s v="Achat chez FujiSport" u="1"/>
        <s v="Reduction sur Licence annuelle - Kevin REMEUF" u="1"/>
      </sharedItems>
    </cacheField>
    <cacheField name="montant" numFmtId="0">
      <sharedItems containsString="0" containsBlank="1" containsNumber="1" minValue="7" maxValue="95"/>
    </cacheField>
    <cacheField name="pointe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REGORY CAILLEY" refreshedDate="43632.717298379626" createdVersion="4" refreshedVersion="4" minRefreshableVersion="3" recordCount="64">
  <cacheSource type="worksheet">
    <worksheetSource ref="AP1:AT1048576" sheet="DataR"/>
  </cacheSource>
  <cacheFields count="5">
    <cacheField name="categorie_name" numFmtId="0">
      <sharedItems containsBlank="1" count="18">
        <s v="Achats Armes"/>
        <s v="Fonctionnement"/>
        <s v="Formation professeur"/>
        <s v="Fédération"/>
        <s v="Licences"/>
        <s v="Evènements Associatifs"/>
        <s v="Salle"/>
        <s v="Evènements Kung-Fu"/>
        <s v="OVH (internet)"/>
        <m/>
        <s v="Evenements Ass" u="1"/>
        <s v="Evenements KF" u="1"/>
        <s v="Federation" u="1"/>
        <s v="Achat Armes" u="1"/>
        <s v="Cotisation Annuelle" u="1"/>
        <s v="Cotisation Trimestrielle" u="1"/>
        <s v="Banque" u="1"/>
        <s v="Vente Armes" u="1"/>
      </sharedItems>
    </cacheField>
    <cacheField name="date" numFmtId="0">
      <sharedItems containsBlank="1" count="55">
        <s v="05/10/2018"/>
        <s v="12/02/2019"/>
        <s v="22/09/2018"/>
        <s v="27/09/2018"/>
        <s v="29/09/2018"/>
        <s v="22/08/2018"/>
        <s v="31/08/2018"/>
        <s v="14/10/2018"/>
        <s v="14/11/2018"/>
        <s v="16/12/2018"/>
        <s v="19/02/2019"/>
        <s v="05/04/2019"/>
        <s v="01/10/2018"/>
        <s v="03/10/2018"/>
        <s v="22/10/2018"/>
        <s v="07/10/2018"/>
        <s v="31/10/2018"/>
        <s v="22/06/2019"/>
        <s v="08/02/2019"/>
        <s v="11/10/2018"/>
        <s v="14/01/2019"/>
        <s v="25/05/2019"/>
        <s v="25/06/2019"/>
        <s v="23/05/2019"/>
        <s v="21/06/2019"/>
        <s v="20/05/2019"/>
        <s v="18/01/2019"/>
        <s v="18/02/2019"/>
        <s v="30/06/2018"/>
        <m/>
        <s v="04/11/2018" u="1"/>
        <s v="24/10/2018" u="1"/>
        <s v="10/04/2019" u="1"/>
        <s v="05/03/2019" u="1"/>
        <s v="03/11/2018" u="1"/>
        <s v="23/10/2018" u="1"/>
        <s v="31/12/2018" u="1"/>
        <s v="04/05/2019" u="1"/>
        <s v="19/03/2019" u="1"/>
        <s v="24/02/2019" u="1"/>
        <s v="29/12/2018" u="1"/>
        <s v="03/03/2019" u="1"/>
        <s v="03/01/2019" u="1"/>
        <s v="28/10/2018" u="1"/>
        <s v="01/11/2018" u="1"/>
        <s v="21/10/2018" u="1"/>
        <s v="17/03/2019" u="1"/>
        <s v="10/03/2019" u="1"/>
        <s v="28/02/2019" u="1"/>
        <s v="03/12/2018" u="1"/>
        <s v="01/03/2019" u="1"/>
        <s v="06/11/2018" u="1"/>
        <s v="30/11/2018" u="1"/>
        <s v="26/02/2019" u="1"/>
        <s v="01/12/2018" u="1"/>
      </sharedItems>
    </cacheField>
    <cacheField name="description" numFmtId="0">
      <sharedItems containsBlank="1" count="221">
        <s v="Achat chez BudoStore"/>
        <s v="Achat chez Fitness boutique"/>
        <s v="Achat chez FujiSport"/>
        <s v="Achat de Tshirt chez Vista"/>
        <s v="Assurance MMA"/>
        <s v="Formation"/>
        <s v="Licence Fédéation FFKDA"/>
        <s v="Licences FFKDA"/>
        <s v="Location salle - Stage 2019/02"/>
        <s v="Location salle - Stage 2019/04"/>
        <s v="Reduction sur Licence annuelle - Benoit CORBIERE"/>
        <s v="Reduction sur Licence annuelle - Bertrand ROLIN"/>
        <s v="Reduction sur Licence annuelle - Cindy FLOURIOT"/>
        <s v="Reduction sur Licence annuelle - Claire GUERIN"/>
        <s v="Reduction sur Licence annuelle - Eddy GARCIA"/>
        <s v="Reduction sur Licence annuelle - Elisa CARFANTAN"/>
        <s v="Reduction sur Licence annuelle - Francois RIGAUD"/>
        <s v="Reduction sur Licence annuelle - Guillaume GAUVRIT"/>
        <s v="Reduction sur Licence annuelle - Isabelle CHEVREUL"/>
        <s v="Reduction sur Licence annuelle - Kevin GUICHARD"/>
        <s v="Reduction sur Licence annuelle - Kevin REMEUF"/>
        <s v="Reduction sur Licence annuelle - Marc-antoine HELLEBOID"/>
        <s v="Reduction sur Licence annuelle - Marinko RICHARD"/>
        <s v="Reduction sur Licence annuelle - Thibaut ROUSSET"/>
        <s v="Reduction sur Licence annuelle - Tom DELINOTTE"/>
        <s v="Reduction sur Licence annuelle - Valentin LEFEBVRE"/>
        <s v="Reduction sur Licence annuelle - Vivien AUBERT"/>
        <s v="Repas AG"/>
        <s v="Repas nouvel an chinois"/>
        <s v="Restaurant Parfums d'asie"/>
        <s v="Restaurant de bienvenue"/>
        <s v="Salle Grand Cordel 2018 T4"/>
        <s v="Salle Grand Cordel 2019 T1"/>
        <s v="Salle Grand Cordel 2019 T2"/>
        <s v="Sortie fin d'année - Evolution2"/>
        <s v="Sortie fin d'année - Golf"/>
        <s v="Sortie fin d'année - Location salle"/>
        <s v="Sortie fin d'année - Repas"/>
        <s v="Sortie fin d'année - camping"/>
        <s v="Sortie fin d'année - premier secours"/>
        <s v="Sortie fin d'année - vélo"/>
        <s v="Trousse de premier secours"/>
        <s v="Tuishou interstyles"/>
        <s v="site internet"/>
        <m/>
        <s v="Cotisation trimestrielle 1 - Antoine MOLNAR" u="1"/>
        <s v="Cotisation trimestrielle 2 - Antoine MOLNAR" u="1"/>
        <s v="Cotisation trimestrielle 3 - Antoine MOLNAR" u="1"/>
        <s v="Vente de 1 2019-Gants Yoseikan (M) - Duncan ODY" u="1"/>
        <s v="Cotisation annuelle 1 - Ducan ODY" u="1"/>
        <s v="Cotisation annuelle 2 - Ducan ODY" u="1"/>
        <s v="Cotisation annuelle 3 - Ducan ODY" u="1"/>
        <s v="Cotisation annuelle 1 - Benoît MENARD" u="1"/>
        <s v="Cotisation annuelle 1 - Pablo PEZZINO" u="1"/>
        <s v="Cotisation annuelle 2 - Benoît MENARD" u="1"/>
        <s v="Cotisation annuelle 2 - Pablo PEZZINO" u="1"/>
        <s v="Cotisation annuelle 3 - Benoît MENARD" u="1"/>
        <s v="Cotisation annuelle 3 - Pablo PEZZINO" u="1"/>
        <s v="Licence annuelle - Pablo PEZZINO" u="1"/>
        <s v="Vente de 1 2011-Shinai Bag - Valentin LEFEBVRE" u="1"/>
        <s v="Vente de 1 2018 - Ceinture satin - Dorian MARTINO" u="1"/>
        <s v="Licence annuelle - Francois RIGAUD" u="1"/>
        <s v="Vente de 1 2019-Gants Yoseikan (M) - Mathieu AOUIMEUR" u="1"/>
        <s v="Licence annuelle - Claire GUERIN" u="1"/>
        <s v="Licence annuelle - Kevin GUICHARD" u="1"/>
        <s v="Cotisation annuelle 1 - Tom DELINOTTE" u="1"/>
        <s v="Cotisation annuelle 2 - Tom DELINOTTE" u="1"/>
        <s v="Cotisation annuelle 3 - Tom DELINOTTE" u="1"/>
        <s v="Vente de 1 2019-Gants Yoseikan (M) - Antoine MOLNAR" u="1"/>
        <s v="Vente de 1 2017-Tshirt-Homme-M - Eléonore FRAISSE" u="1"/>
        <s v="Cotisation annuelle 1 - Karim SALMI" u="1"/>
        <s v="Cotisation annuelle 2 - Karim SALMI" u="1"/>
        <s v="Cotisation annuelle 3 - Karim SALMI" u="1"/>
        <s v="Vente de 1 2018-Epee 74cm - Marinko RICHARD" u="1"/>
        <s v="Licence annuelle - Eddy GARCIA" u="1"/>
        <s v="Vente de 1 2017-Ceinture Coton Rouge - Lilian LAPORAL" u="1"/>
        <s v="Vente de 1 2017-Tshirt-Homme-M - Mathieu QUINTON" u="1"/>
        <s v="Cotisation annuelle 1 - Mathieu QUINTON" u="1"/>
        <s v="Cotisation annuelle 2 - Mathieu QUINTON" u="1"/>
        <s v="Cotisation annuelle 3 - Mathieu QUINTON" u="1"/>
        <s v="Vente de 1 2018-Epee 74cm - Marc-antoine HELLEBOID" u="1"/>
        <s v="Vente de 1 2011-Shinai Bag - Francois RIGAUD" u="1"/>
        <s v="Vente de 1 2019-Gants Yoseikan (M) - Valentin LEFEBVRE" u="1"/>
        <s v="Cotisation annuelle 1 - Dorian MARTINO" u="1"/>
        <s v="Cotisation annuelle 2 - Dorian MARTINO" u="1"/>
        <s v="Cotisation annuelle 3 - Dorian MARTINO" u="1"/>
        <s v="Achat Tshirt Ceinture Nadia" u="1"/>
        <s v="Vente de 1 2019-Sabre Bois BudoSport-69 - Kevin REMEUF" u="1"/>
        <s v="Intérêts Livret A - 2018" u="1"/>
        <s v="Vente de 1 2017-Ceinture Satin Rouge - Eléonore FRAISSE" u="1"/>
        <s v="Vente de 2 2019-Gants Yoseikan (M) - Tom DELINOTTE" u="1"/>
        <s v="Licence annuelle - Karim SALMI" u="1"/>
        <s v="Vente de 1 2017-Tshirt-Homme-L - Bertrand ROLIN" u="1"/>
        <s v="Vente de 1 2017-Ceinture Coton Rouge - Mathieu QUINTON" u="1"/>
        <s v="Cotisation annuelle 1 - Kevin REMEUF" u="1"/>
        <s v="Cotisation annuelle 2 - Kevin REMEUF" u="1"/>
        <s v="Cotisation annuelle 3 - Kevin REMEUF" u="1"/>
        <s v="Licence annuelle - Bertrand ROLIN" u="1"/>
        <s v="Vente de 1 2017-Ceinture Coton Rouge - Tom DELINOTTE" u="1"/>
        <s v="Licence annuelle - Marc-antoine HELLEBOID" u="1"/>
        <s v="Vente de Tshirt et ceinture - Duncan ODY" u="1"/>
        <s v="Licence annuelle - Eléonore FRAISSE" u="1"/>
        <s v="Cotisation annuelle 1 - Bertrand ROLIN" u="1"/>
        <s v="Cotisation annuelle 2 - Bertrand ROLIN" u="1"/>
        <s v="Cotisation annuelle 3 - Bertrand ROLIN" u="1"/>
        <s v="Cotisation annuelle 1 - Francois RIGAUD" u="1"/>
        <s v="Cotisation annuelle 2 - Francois RIGAUD" u="1"/>
        <s v="Cotisation annuelle 3 - Francois RIGAUD" u="1"/>
        <s v="Cotisation trimestrielle 1 - Lilian LAPORAL" u="1"/>
        <s v="Cotisation trimestrielle 2 - Lilian LAPORAL" u="1"/>
        <s v="Licence annuelle - Isabelle CHEVREUL" u="1"/>
        <s v="Licence annuelle - Marinko RICHARD" u="1"/>
        <s v="Vente de 1 2019-Gants Yoseikan (M) - Benoit MENARD" u="1"/>
        <s v="Vente de 1 2019-Gants Yoseikan (M) - Marinko RICHARD" u="1"/>
        <s v="Cotisation annuelle 1 - Marinko RICHARD" u="1"/>
        <s v="Cotisation annuelle 2 - Marinko RICHARD" u="1"/>
        <s v="Cotisation annuelle 3 - Marinko RICHARD" u="1"/>
        <s v="Licence annuelle - Thibaut ROUSSET" u="1"/>
        <s v="Cotisation annuelle 1 - Nadia BECEL" u="1"/>
        <s v="Cotisation annuelle 2 - Nadia BECEL" u="1"/>
        <s v="Cotisation annuelle 3 - Nadia BECEL" u="1"/>
        <s v="Cotisation trimestrielle 1 - Eddy GARCIA" u="1"/>
        <s v="Cotisation trimestrielle 2 - Eddy GARCIA" u="1"/>
        <s v="Vente de 1 2019-Gants Yoseikan (S) - Elisa CARFANTAN" u="1"/>
        <s v="Cotisation annuelle 1 - Cindy FLOURIOT" u="1"/>
        <s v="Cotisation annuelle 2 - Cindy FLOURIOT" u="1"/>
        <s v="Cotisation annuelle 3 - Cindy FLOURIOT" u="1"/>
        <s v="Vente de 1 2017-Tshirt-Homme-M - Pablo PEZZINO" u="1"/>
        <s v="Vente de 1 2019-Sabre Bois BudoSport-69 - Francois RIGAUD" u="1"/>
        <s v="Cotisation trimestrielle 1 - Claire GUERIN" u="1"/>
        <s v="Cotisation trimestrielle 2 - Claire GUERIN" u="1"/>
        <s v="Cotisation annuelle 1 - Marc-antoine HELLEBOID" u="1"/>
        <s v="Cotisation annuelle 2 - Marc-antoine HELLEBOID" u="1"/>
        <s v="Cotisation annuelle 3 - Marc-antoine HELLEBOID" u="1"/>
        <s v="Cotisation annuelle 1 - Romain DOUARD" u="1"/>
        <s v="Cotisation annuelle 2 - Romain DOUARD" u="1"/>
        <s v="Cotisation annuelle 3 - Romain DOUARD" u="1"/>
        <s v="Vente de 1 2019-Sabre Bois BudoSport-69 - Valentin LEFEBVRE" u="1"/>
        <s v="Licence annuelle - Vivien AUBERT" u="1"/>
        <s v="Cotisation annuelle 1 - Vivien AUBERT" u="1"/>
        <s v="Cotisation annuelle 2 - Vivien AUBERT" u="1"/>
        <s v="Cotisation annuelle 3 - Vivien AUBERT" u="1"/>
        <s v="Vente de 1 2017-Tshirt-Homme-M - Tom DELINOTTE" u="1"/>
        <s v="Licence annuelle - Tom DELINOTTE" u="1"/>
        <s v="Vente de 1 2017-Ceinture Coton Rouge - Gwendoline CHEVALIER" u="1"/>
        <s v="Cotisation annuelle 1 - Valentin LEFEBVRE" u="1"/>
        <s v="Cotisation annuelle 2 - Valentin LEFEBVRE" u="1"/>
        <s v="Cotisation annuelle 3 - Valentin LEFEBVRE" u="1"/>
        <s v="Cotisation annuelle 1 - Guillaume GAUVRIT" u="1"/>
        <s v="Cotisation annuelle 2 - Guillaume GAUVRIT" u="1"/>
        <s v="Cotisation annuelle 3 - Guillaume GAUVRIT" u="1"/>
        <s v="Licence annuelle - Nadia BECEL" u="1"/>
        <s v="Vente de 1 2011-Shinai Bag - Vivien AUBERT" u="1"/>
        <s v="Licence annuelle - Valentin LEFEBVRE" u="1"/>
        <s v="Licence annuelle - Elisa CARFANTAN" u="1"/>
        <s v="Vente de 1 2017-Tshirt-Femme-M - Elisa CARFANTAN" u="1"/>
        <s v="Vente de 1 2018-Epee 74cm - Isabelle CHEVREUL" u="1"/>
        <s v="Cotisation annuelle 1 - Elisa CARFANTAN" u="1"/>
        <s v="Cotisation annuelle 2 - Elisa CARFANTAN" u="1"/>
        <s v="Cotisation annuelle 3 - Elisa CARFANTAN" u="1"/>
        <s v="Vente de 1 2019-Gants Yoseikan (L) - Romain DOUARD" u="1"/>
        <s v="Vente de 1 2019-Gants Yoseikan (M) - Eléonore FRAISSE" u="1"/>
        <s v="Licence annuelle - Guillaume GAUVRIT" u="1"/>
        <s v="Vente de 1 2019-Gants Yoseikan (M) - Gwendoline CHEVALIER" u="1"/>
        <s v="Vente de 1 2019-Gants Yoseikan (L) - Francois RIGAUD" u="1"/>
        <s v="Licence annuelle - Ducan ODY" u="1"/>
        <s v="Licence annuelle - Benoît MENARD" u="1"/>
        <s v="Vente de 1 2017-Ceinture Coton Rouge - Romain DOUARD" u="1"/>
        <s v="Cotisation annuelle 1 - Kevin GUICHARD" u="1"/>
        <s v="Cotisation annuelle 2 - Kevin GUICHARD" u="1"/>
        <s v="Cotisation annuelle 3 - Kevin GUICHARD" u="1"/>
        <s v="Cotisation annuelle 1 - Isabelle CHEVREUL" u="1"/>
        <s v="Cotisation annuelle 2 - Isabelle CHEVREUL" u="1"/>
        <s v="Cotisation annuelle 3 - Isabelle CHEVREUL" u="1"/>
        <s v="Vente de 1 2017-Tshirt-Homme-L - Romain DOUARD" u="1"/>
        <s v="Vente de 1 2019-Gants Yoseikan (M) - Guillaume GAUVRIT" u="1"/>
        <s v="Licence annuelle - Antoine MOLNAR" u="1"/>
        <s v="Licence annuelle - Romain DOUARD" u="1"/>
        <s v="Cotisation annuelle 1 - Eléonore FRAISSE" u="1"/>
        <s v="Cotisation annuelle 2 - Eléonore FRAISSE" u="1"/>
        <s v="Cotisation annuelle 3 - Eléonore FRAISSE" u="1"/>
        <s v="Cotisation trimestrielle 1 - Gwendoline CHEVALIER" u="1"/>
        <s v="Cotisation trimestrielle 2 - Gwendoline CHEVALIER" u="1"/>
        <s v="Cotisation trimestrielle 3 - Gwendoline CHEVALIER" u="1"/>
        <s v="Vente de 1 2017-Ceinture Satin Rouge - Pablo PEZZINO" u="1"/>
        <s v="Licence annuelle - Cindy FLOURIOT" u="1"/>
        <s v="Licence annuelle - Kevin REMEUF" u="1"/>
        <s v="Cotisation annuelle 1 - Thibaut ROUSSET" u="1"/>
        <s v="Cotisation annuelle 2 - Thibaut ROUSSET" u="1"/>
        <s v="Cotisation annuelle 3 - Thibaut ROUSSET" u="1"/>
        <s v="Vente de 1 2017-Tshirt-Femme-M - Isabelle CHEVREUL" u="1"/>
        <s v="Licence annuelle - Mathieu QUINTON" u="1"/>
        <s v="Vente de 1 2018 - Ceinture satin - Maela ROZAY" u="1"/>
        <s v="Vente de 1 2019-Gants Yoseikan (M) - Nadia BECEL" u="1"/>
        <s v="Vente de 1 2019-Gants Yoseikan (M) - Isabelle CHEVREUL" u="1"/>
        <s v="Vente de 1 2018 - Ceinture satin - Antoine MOLNAR" u="1"/>
        <s v="Vente de 1 2019-Gants Yoseikan (L) - Benoit CORBIERE" u="1"/>
        <s v="Vente de 1 2017-Tshirt-Homme-XL - Francois RIGAUD" u="1"/>
        <s v="Vente de 1 2011-Shinai Bag - Eddy GARCIA" u="1"/>
        <s v="Vente de 1 2018-Epee 81cm - Bertrand ROLIN" u="1"/>
        <s v="Vente de 1 2019-Gants Yoseikan (L) - Vivien AUBERT" u="1"/>
        <s v="Vente de 1 2018-Epee 74cm - Francois RIGAUD" u="1"/>
        <s v="Licence annuelle - Maela ROZAY" u="1"/>
        <s v="Licence annuelle - Gwendoline CHEVALIER" u="1"/>
        <s v="Cotisation trimestrielle 1 - Maela ROZAY" u="1"/>
        <s v="Cotisation trimestrielle 2 - Maela ROZAY" u="1"/>
        <s v="Vente de 1 2017-Tshirt-Homme-M - Lilian LAPORAL" u="1"/>
        <s v="Vente de 1 2019-Gants Yoseikan (M) - Kevin REMEUF" u="1"/>
        <s v="Vente de Tshirt et Ceinture - Karim SALMI" u="1"/>
        <s v="Vente de 1 2017-Housse-Baton - Marinko RICHARD" u="1"/>
        <s v="Vente de 1 2019-Gants Yoseikan (M) - Pablo PEZZINO" u="1"/>
        <s v="Vente de 1 2018-Epee 74cm - Cindy FLOURIOT" u="1"/>
        <s v="Licence annuelle - Dorian MARTINO" u="1"/>
        <s v="Vente de 1 2011-Shinai Bag - Kevin REMEUF" u="1"/>
        <s v="Licence annuelle - Lilian LAPORAL" u="1"/>
        <s v="Vente de 1 2018-Epee 74cm - Thibaut ROUSSET" u="1"/>
        <s v="Vente de 1 2017-Tshirt-Homme-M - Benoit MENARD" u="1"/>
        <s v="Licence annuelle - Benoit CORBIERE" u="1"/>
        <s v="Cotisation annuelle 1 - Benoit CORBIERE" u="1"/>
        <s v="Cotisation annuelle 2 - Benoit CORBIERE" u="1"/>
        <s v="Cotisation annuelle 3 - Benoit CORBIERE" u="1"/>
      </sharedItems>
    </cacheField>
    <cacheField name="montant" numFmtId="0">
      <sharedItems containsString="0" containsBlank="1" containsNumber="1" minValue="-998.25" maxValue="0"/>
    </cacheField>
    <cacheField name="pointe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REGORY CAILLEY" refreshedDate="43632.720053356483" createdVersion="4" refreshedVersion="4" minRefreshableVersion="3" recordCount="16">
  <cacheSource type="worksheet">
    <worksheetSource ref="AC1:AG1048576" sheet="DataR"/>
  </cacheSource>
  <cacheFields count="5">
    <cacheField name="mois" numFmtId="0">
      <sharedItems containsBlank="1" count="13">
        <s v="01/06/2018"/>
        <s v="01/08/2018"/>
        <s v="01/09/2018"/>
        <s v="01/10/2018"/>
        <s v="01/11/2018"/>
        <s v="01/12/2018"/>
        <s v="01/01/2019"/>
        <s v="01/02/2019"/>
        <s v="01/03/2019"/>
        <s v="01/04/2019"/>
        <s v="01/05/2019"/>
        <s v="01/06/2019"/>
        <m/>
      </sharedItems>
    </cacheField>
    <cacheField name="depense" numFmtId="0">
      <sharedItems containsString="0" containsBlank="1" containsNumber="1" minValue="-1814" maxValue="0"/>
    </cacheField>
    <cacheField name="recette" numFmtId="0">
      <sharedItems containsString="0" containsBlank="1" containsNumber="1" minValue="0" maxValue="5633"/>
    </cacheField>
    <cacheField name="variation_tresorerie" numFmtId="0">
      <sharedItems containsString="0" containsBlank="1" containsNumber="1" minValue="-1652.3" maxValue="4287.95"/>
    </cacheField>
    <cacheField name="tresorerie_totale" numFmtId="0">
      <sharedItems containsString="0" containsBlank="1" containsNumber="1" minValue="4692.76" maxValue="1175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GREGORY CAILLEY" refreshedDate="43632.72269328704" createdVersion="4" refreshedVersion="4" minRefreshableVersion="3" recordCount="16">
  <cacheSource type="worksheet">
    <worksheetSource ref="P1:T1048576" sheet="DataR"/>
  </cacheSource>
  <cacheFields count="5">
    <cacheField name="categorie_name" numFmtId="0">
      <sharedItems containsBlank="1" count="22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  <s v="Evenements Ass" u="1"/>
        <s v="Evenements KF" u="1"/>
        <s v="Federation" u="1"/>
        <s v="Achat Armes" u="1"/>
        <s v="Cotisation Annuelle" u="1"/>
        <s v="Cotisation Trimestrielle" u="1"/>
        <s v="Banque" u="1"/>
        <s v="Vente Armes" u="1"/>
      </sharedItems>
    </cacheField>
    <cacheField name="total_realise" numFmtId="0">
      <sharedItems containsString="0" containsBlank="1" containsNumber="1" minValue="-3035.3" maxValue="6000"/>
    </cacheField>
    <cacheField name="depense" numFmtId="0">
      <sharedItems containsString="0" containsBlank="1" containsNumber="1" minValue="-3605.3" maxValue="0"/>
    </cacheField>
    <cacheField name="recette" numFmtId="0">
      <sharedItems containsString="0" containsBlank="1" containsNumber="1" minValue="0" maxValue="6000"/>
    </cacheField>
    <cacheField name="total_n1" numFmtId="0">
      <sharedItems containsString="0" containsBlank="1" containsNumber="1" minValue="-1820" maxValue="4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GREGORY CAILLEY" refreshedDate="43632.723845486114" createdVersion="4" refreshedVersion="4" minRefreshableVersion="3" recordCount="16">
  <cacheSource type="worksheet">
    <worksheetSource ref="AY1:AZ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recette" numFmtId="0">
      <sharedItems containsString="0" containsBlank="1" containsNumber="1" minValue="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GREGORY CAILLEY" refreshedDate="43632.723929745371" createdVersion="4" refreshedVersion="4" minRefreshableVersion="3" recordCount="16">
  <cacheSource type="worksheet">
    <worksheetSource ref="AV1:AW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depense" numFmtId="0">
      <sharedItems containsString="0" containsBlank="1" containsNumber="1" minValue="-3605.3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GREGORY CAILLEY" refreshedDate="43632.724283912037" createdVersion="4" refreshedVersion="4" minRefreshableVersion="3" recordCount="16">
  <cacheSource type="worksheet">
    <worksheetSource ref="P1:Q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total_realise" numFmtId="0">
      <sharedItems containsString="0" containsBlank="1" containsNumber="1" minValue="-3035.3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Restaurant de début d'année"/>
    <x v="0"/>
    <s v="2018-10-11"/>
    <x v="0"/>
  </r>
  <r>
    <s v="Jeux de société"/>
    <x v="1"/>
    <s v="2018-12-14"/>
    <x v="1"/>
  </r>
  <r>
    <s v="Interstyles FFKDA"/>
    <x v="2"/>
    <s v="2019-01-12"/>
    <x v="2"/>
  </r>
  <r>
    <s v="Restaurant nouvel an chinois"/>
    <x v="3"/>
    <s v="2019-02-08"/>
    <x v="3"/>
  </r>
  <r>
    <s v="Stage taos mains nues"/>
    <x v="4"/>
    <s v="2019-02-08"/>
    <x v="4"/>
  </r>
  <r>
    <s v="Soirée Billard"/>
    <x v="5"/>
    <s v="2019-02-28"/>
    <x v="5"/>
  </r>
  <r>
    <s v="Rencontre Tuishou"/>
    <x v="6"/>
    <s v="2019-03-23"/>
    <x v="6"/>
  </r>
  <r>
    <s v="Restaurant Parfums d'asie"/>
    <x v="7"/>
    <s v="2019-04-05"/>
    <x v="7"/>
  </r>
  <r>
    <s v="Stage taos armes - épée chinoise/baton"/>
    <x v="8"/>
    <s v="2019-04-06"/>
    <x v="8"/>
  </r>
  <r>
    <s v="Vidéo de présentation de l'association"/>
    <x v="9"/>
    <s v="2019-05-27"/>
    <x v="9"/>
  </r>
  <r>
    <s v="Initiation Qi Gong de la part d'Eric Raffaele"/>
    <x v="10"/>
    <s v="2019-06-04"/>
    <x v="10"/>
  </r>
  <r>
    <m/>
    <x v="11"/>
    <m/>
    <x v="11"/>
  </r>
  <r>
    <m/>
    <x v="11"/>
    <m/>
    <x v="11"/>
  </r>
  <r>
    <m/>
    <x v="11"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b v="1"/>
    <n v="31"/>
    <n v="27"/>
    <n v="25"/>
    <n v="6"/>
    <n v="300"/>
    <n v="11"/>
    <n v="570"/>
    <n v="4231.51"/>
    <n v="-2562.5"/>
    <n v="3018.01"/>
    <n v="8717.7199999999993"/>
  </r>
  <r>
    <x v="1"/>
    <b v="0"/>
    <n v="29"/>
    <n v="19"/>
    <n v="21"/>
    <n v="5"/>
    <m/>
    <m/>
    <m/>
    <n v="-70.249999999999503"/>
    <m/>
    <n v="-70.249999999999503"/>
    <n v="5699.71"/>
  </r>
  <r>
    <x v="2"/>
    <b v="0"/>
    <n v="27"/>
    <n v="14"/>
    <n v="17"/>
    <n v="7"/>
    <m/>
    <m/>
    <m/>
    <n v="1705.37"/>
    <m/>
    <n v="1705.37"/>
    <n v="5769.96"/>
  </r>
  <r>
    <x v="3"/>
    <b v="0"/>
    <n v="19"/>
    <n v="8"/>
    <n v="14"/>
    <n v="2"/>
    <m/>
    <m/>
    <m/>
    <n v="167.09"/>
    <m/>
    <n v="167.09"/>
    <n v="4064.59"/>
  </r>
  <r>
    <x v="4"/>
    <b v="0"/>
    <n v="13"/>
    <n v="4"/>
    <n v="7"/>
    <n v="3"/>
    <m/>
    <m/>
    <m/>
    <n v="3897.5"/>
    <m/>
    <n v="3897.5"/>
    <n v="3897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7">
  <r>
    <x v="0"/>
    <x v="0"/>
    <x v="0"/>
    <n v="23"/>
    <x v="0"/>
  </r>
  <r>
    <x v="1"/>
    <x v="1"/>
    <x v="1"/>
    <n v="90"/>
    <x v="0"/>
  </r>
  <r>
    <x v="1"/>
    <x v="1"/>
    <x v="2"/>
    <n v="90"/>
    <x v="0"/>
  </r>
  <r>
    <x v="1"/>
    <x v="2"/>
    <x v="3"/>
    <n v="90"/>
    <x v="0"/>
  </r>
  <r>
    <x v="1"/>
    <x v="1"/>
    <x v="4"/>
    <n v="90"/>
    <x v="0"/>
  </r>
  <r>
    <x v="1"/>
    <x v="3"/>
    <x v="5"/>
    <n v="90"/>
    <x v="0"/>
  </r>
  <r>
    <x v="1"/>
    <x v="1"/>
    <x v="6"/>
    <n v="90"/>
    <x v="0"/>
  </r>
  <r>
    <x v="1"/>
    <x v="1"/>
    <x v="7"/>
    <n v="90"/>
    <x v="0"/>
  </r>
  <r>
    <x v="1"/>
    <x v="1"/>
    <x v="8"/>
    <n v="90"/>
    <x v="0"/>
  </r>
  <r>
    <x v="1"/>
    <x v="1"/>
    <x v="9"/>
    <n v="90"/>
    <x v="0"/>
  </r>
  <r>
    <x v="1"/>
    <x v="1"/>
    <x v="10"/>
    <n v="90"/>
    <x v="0"/>
  </r>
  <r>
    <x v="1"/>
    <x v="1"/>
    <x v="11"/>
    <n v="90"/>
    <x v="0"/>
  </r>
  <r>
    <x v="1"/>
    <x v="1"/>
    <x v="12"/>
    <n v="90"/>
    <x v="0"/>
  </r>
  <r>
    <x v="1"/>
    <x v="1"/>
    <x v="13"/>
    <n v="90"/>
    <x v="0"/>
  </r>
  <r>
    <x v="1"/>
    <x v="1"/>
    <x v="14"/>
    <n v="90"/>
    <x v="0"/>
  </r>
  <r>
    <x v="1"/>
    <x v="1"/>
    <x v="15"/>
    <n v="90"/>
    <x v="0"/>
  </r>
  <r>
    <x v="1"/>
    <x v="1"/>
    <x v="16"/>
    <n v="90"/>
    <x v="0"/>
  </r>
  <r>
    <x v="1"/>
    <x v="1"/>
    <x v="17"/>
    <n v="90"/>
    <x v="0"/>
  </r>
  <r>
    <x v="1"/>
    <x v="1"/>
    <x v="18"/>
    <n v="90"/>
    <x v="0"/>
  </r>
  <r>
    <x v="1"/>
    <x v="1"/>
    <x v="19"/>
    <n v="90"/>
    <x v="0"/>
  </r>
  <r>
    <x v="1"/>
    <x v="4"/>
    <x v="20"/>
    <n v="90"/>
    <x v="0"/>
  </r>
  <r>
    <x v="1"/>
    <x v="1"/>
    <x v="21"/>
    <n v="90"/>
    <x v="0"/>
  </r>
  <r>
    <x v="1"/>
    <x v="1"/>
    <x v="22"/>
    <n v="90"/>
    <x v="0"/>
  </r>
  <r>
    <x v="1"/>
    <x v="1"/>
    <x v="23"/>
    <n v="90"/>
    <x v="0"/>
  </r>
  <r>
    <x v="1"/>
    <x v="1"/>
    <x v="24"/>
    <n v="90"/>
    <x v="0"/>
  </r>
  <r>
    <x v="1"/>
    <x v="1"/>
    <x v="25"/>
    <n v="80"/>
    <x v="0"/>
  </r>
  <r>
    <x v="1"/>
    <x v="5"/>
    <x v="26"/>
    <n v="80"/>
    <x v="0"/>
  </r>
  <r>
    <x v="1"/>
    <x v="6"/>
    <x v="27"/>
    <n v="80"/>
    <x v="0"/>
  </r>
  <r>
    <x v="1"/>
    <x v="5"/>
    <x v="28"/>
    <n v="80"/>
    <x v="0"/>
  </r>
  <r>
    <x v="1"/>
    <x v="7"/>
    <x v="29"/>
    <n v="80"/>
    <x v="0"/>
  </r>
  <r>
    <x v="1"/>
    <x v="5"/>
    <x v="30"/>
    <n v="80"/>
    <x v="0"/>
  </r>
  <r>
    <x v="1"/>
    <x v="5"/>
    <x v="31"/>
    <n v="80"/>
    <x v="0"/>
  </r>
  <r>
    <x v="1"/>
    <x v="5"/>
    <x v="32"/>
    <n v="80"/>
    <x v="0"/>
  </r>
  <r>
    <x v="1"/>
    <x v="1"/>
    <x v="33"/>
    <n v="80"/>
    <x v="0"/>
  </r>
  <r>
    <x v="1"/>
    <x v="5"/>
    <x v="34"/>
    <n v="80"/>
    <x v="0"/>
  </r>
  <r>
    <x v="1"/>
    <x v="5"/>
    <x v="35"/>
    <n v="80"/>
    <x v="0"/>
  </r>
  <r>
    <x v="1"/>
    <x v="5"/>
    <x v="36"/>
    <n v="80"/>
    <x v="0"/>
  </r>
  <r>
    <x v="1"/>
    <x v="1"/>
    <x v="37"/>
    <n v="80"/>
    <x v="0"/>
  </r>
  <r>
    <x v="1"/>
    <x v="1"/>
    <x v="38"/>
    <n v="80"/>
    <x v="0"/>
  </r>
  <r>
    <x v="1"/>
    <x v="1"/>
    <x v="39"/>
    <n v="80"/>
    <x v="0"/>
  </r>
  <r>
    <x v="1"/>
    <x v="5"/>
    <x v="40"/>
    <n v="80"/>
    <x v="0"/>
  </r>
  <r>
    <x v="1"/>
    <x v="1"/>
    <x v="41"/>
    <n v="80"/>
    <x v="0"/>
  </r>
  <r>
    <x v="1"/>
    <x v="5"/>
    <x v="42"/>
    <n v="80"/>
    <x v="0"/>
  </r>
  <r>
    <x v="1"/>
    <x v="5"/>
    <x v="43"/>
    <n v="80"/>
    <x v="0"/>
  </r>
  <r>
    <x v="1"/>
    <x v="8"/>
    <x v="44"/>
    <n v="80"/>
    <x v="0"/>
  </r>
  <r>
    <x v="1"/>
    <x v="1"/>
    <x v="45"/>
    <n v="80"/>
    <x v="0"/>
  </r>
  <r>
    <x v="1"/>
    <x v="1"/>
    <x v="46"/>
    <n v="80"/>
    <x v="0"/>
  </r>
  <r>
    <x v="1"/>
    <x v="1"/>
    <x v="47"/>
    <n v="80"/>
    <x v="0"/>
  </r>
  <r>
    <x v="1"/>
    <x v="6"/>
    <x v="48"/>
    <n v="80"/>
    <x v="0"/>
  </r>
  <r>
    <x v="1"/>
    <x v="1"/>
    <x v="49"/>
    <n v="80"/>
    <x v="0"/>
  </r>
  <r>
    <x v="1"/>
    <x v="9"/>
    <x v="50"/>
    <n v="80"/>
    <x v="0"/>
  </r>
  <r>
    <x v="1"/>
    <x v="10"/>
    <x v="51"/>
    <n v="80"/>
    <x v="0"/>
  </r>
  <r>
    <x v="1"/>
    <x v="9"/>
    <x v="52"/>
    <n v="80"/>
    <x v="0"/>
  </r>
  <r>
    <x v="1"/>
    <x v="7"/>
    <x v="53"/>
    <n v="80"/>
    <x v="0"/>
  </r>
  <r>
    <x v="1"/>
    <x v="9"/>
    <x v="54"/>
    <n v="80"/>
    <x v="0"/>
  </r>
  <r>
    <x v="1"/>
    <x v="9"/>
    <x v="55"/>
    <n v="80"/>
    <x v="0"/>
  </r>
  <r>
    <x v="1"/>
    <x v="9"/>
    <x v="56"/>
    <n v="80"/>
    <x v="0"/>
  </r>
  <r>
    <x v="1"/>
    <x v="1"/>
    <x v="57"/>
    <n v="80"/>
    <x v="0"/>
  </r>
  <r>
    <x v="1"/>
    <x v="9"/>
    <x v="58"/>
    <n v="80"/>
    <x v="0"/>
  </r>
  <r>
    <x v="1"/>
    <x v="9"/>
    <x v="59"/>
    <n v="80"/>
    <x v="0"/>
  </r>
  <r>
    <x v="1"/>
    <x v="9"/>
    <x v="60"/>
    <n v="80"/>
    <x v="0"/>
  </r>
  <r>
    <x v="1"/>
    <x v="1"/>
    <x v="61"/>
    <n v="80"/>
    <x v="0"/>
  </r>
  <r>
    <x v="1"/>
    <x v="1"/>
    <x v="62"/>
    <n v="80"/>
    <x v="0"/>
  </r>
  <r>
    <x v="1"/>
    <x v="1"/>
    <x v="63"/>
    <n v="80"/>
    <x v="0"/>
  </r>
  <r>
    <x v="1"/>
    <x v="9"/>
    <x v="64"/>
    <n v="80"/>
    <x v="0"/>
  </r>
  <r>
    <x v="1"/>
    <x v="1"/>
    <x v="65"/>
    <n v="80"/>
    <x v="0"/>
  </r>
  <r>
    <x v="1"/>
    <x v="9"/>
    <x v="66"/>
    <n v="80"/>
    <x v="0"/>
  </r>
  <r>
    <x v="1"/>
    <x v="9"/>
    <x v="67"/>
    <n v="80"/>
    <x v="0"/>
  </r>
  <r>
    <x v="1"/>
    <x v="11"/>
    <x v="68"/>
    <n v="80"/>
    <x v="0"/>
  </r>
  <r>
    <x v="1"/>
    <x v="1"/>
    <x v="69"/>
    <n v="80"/>
    <x v="0"/>
  </r>
  <r>
    <x v="1"/>
    <x v="1"/>
    <x v="70"/>
    <n v="80"/>
    <x v="0"/>
  </r>
  <r>
    <x v="1"/>
    <x v="1"/>
    <x v="71"/>
    <n v="80"/>
    <x v="0"/>
  </r>
  <r>
    <x v="1"/>
    <x v="10"/>
    <x v="72"/>
    <n v="80"/>
    <x v="0"/>
  </r>
  <r>
    <x v="2"/>
    <x v="1"/>
    <x v="73"/>
    <n v="95"/>
    <x v="0"/>
  </r>
  <r>
    <x v="2"/>
    <x v="4"/>
    <x v="74"/>
    <n v="95"/>
    <x v="0"/>
  </r>
  <r>
    <x v="2"/>
    <x v="12"/>
    <x v="75"/>
    <n v="95"/>
    <x v="0"/>
  </r>
  <r>
    <x v="2"/>
    <x v="1"/>
    <x v="76"/>
    <n v="95"/>
    <x v="0"/>
  </r>
  <r>
    <x v="2"/>
    <x v="1"/>
    <x v="77"/>
    <n v="95"/>
    <x v="0"/>
  </r>
  <r>
    <x v="2"/>
    <x v="1"/>
    <x v="78"/>
    <n v="95"/>
    <x v="0"/>
  </r>
  <r>
    <x v="2"/>
    <x v="9"/>
    <x v="79"/>
    <n v="95"/>
    <x v="0"/>
  </r>
  <r>
    <x v="2"/>
    <x v="9"/>
    <x v="80"/>
    <n v="95"/>
    <x v="0"/>
  </r>
  <r>
    <x v="2"/>
    <x v="9"/>
    <x v="81"/>
    <n v="95"/>
    <x v="0"/>
  </r>
  <r>
    <x v="2"/>
    <x v="9"/>
    <x v="82"/>
    <n v="95"/>
    <x v="0"/>
  </r>
  <r>
    <x v="2"/>
    <x v="9"/>
    <x v="83"/>
    <n v="95"/>
    <x v="0"/>
  </r>
  <r>
    <x v="2"/>
    <x v="9"/>
    <x v="84"/>
    <n v="95"/>
    <x v="0"/>
  </r>
  <r>
    <x v="2"/>
    <x v="13"/>
    <x v="85"/>
    <n v="95"/>
    <x v="0"/>
  </r>
  <r>
    <x v="2"/>
    <x v="13"/>
    <x v="86"/>
    <n v="95"/>
    <x v="0"/>
  </r>
  <r>
    <x v="3"/>
    <x v="14"/>
    <x v="87"/>
    <n v="27.64"/>
    <x v="0"/>
  </r>
  <r>
    <x v="4"/>
    <x v="1"/>
    <x v="88"/>
    <n v="37"/>
    <x v="0"/>
  </r>
  <r>
    <x v="4"/>
    <x v="1"/>
    <x v="89"/>
    <n v="37"/>
    <x v="0"/>
  </r>
  <r>
    <x v="4"/>
    <x v="1"/>
    <x v="90"/>
    <n v="37"/>
    <x v="0"/>
  </r>
  <r>
    <x v="4"/>
    <x v="15"/>
    <x v="91"/>
    <n v="37"/>
    <x v="0"/>
  </r>
  <r>
    <x v="4"/>
    <x v="1"/>
    <x v="92"/>
    <n v="37"/>
    <x v="0"/>
  </r>
  <r>
    <x v="4"/>
    <x v="16"/>
    <x v="93"/>
    <n v="37"/>
    <x v="0"/>
  </r>
  <r>
    <x v="4"/>
    <x v="7"/>
    <x v="94"/>
    <n v="37"/>
    <x v="0"/>
  </r>
  <r>
    <x v="4"/>
    <x v="1"/>
    <x v="95"/>
    <n v="37"/>
    <x v="0"/>
  </r>
  <r>
    <x v="4"/>
    <x v="16"/>
    <x v="96"/>
    <n v="37"/>
    <x v="0"/>
  </r>
  <r>
    <x v="4"/>
    <x v="1"/>
    <x v="97"/>
    <n v="37"/>
    <x v="0"/>
  </r>
  <r>
    <x v="4"/>
    <x v="1"/>
    <x v="98"/>
    <n v="37"/>
    <x v="0"/>
  </r>
  <r>
    <x v="4"/>
    <x v="1"/>
    <x v="99"/>
    <n v="37"/>
    <x v="0"/>
  </r>
  <r>
    <x v="4"/>
    <x v="1"/>
    <x v="100"/>
    <n v="37"/>
    <x v="0"/>
  </r>
  <r>
    <x v="4"/>
    <x v="1"/>
    <x v="101"/>
    <n v="37"/>
    <x v="0"/>
  </r>
  <r>
    <x v="4"/>
    <x v="1"/>
    <x v="102"/>
    <n v="37"/>
    <x v="0"/>
  </r>
  <r>
    <x v="4"/>
    <x v="1"/>
    <x v="103"/>
    <n v="37"/>
    <x v="0"/>
  </r>
  <r>
    <x v="4"/>
    <x v="12"/>
    <x v="104"/>
    <n v="37"/>
    <x v="0"/>
  </r>
  <r>
    <x v="4"/>
    <x v="1"/>
    <x v="105"/>
    <n v="37"/>
    <x v="0"/>
  </r>
  <r>
    <x v="4"/>
    <x v="1"/>
    <x v="106"/>
    <n v="37"/>
    <x v="0"/>
  </r>
  <r>
    <x v="4"/>
    <x v="1"/>
    <x v="107"/>
    <n v="37"/>
    <x v="0"/>
  </r>
  <r>
    <x v="4"/>
    <x v="1"/>
    <x v="108"/>
    <n v="37"/>
    <x v="0"/>
  </r>
  <r>
    <x v="4"/>
    <x v="1"/>
    <x v="109"/>
    <n v="37"/>
    <x v="0"/>
  </r>
  <r>
    <x v="4"/>
    <x v="1"/>
    <x v="110"/>
    <n v="37"/>
    <x v="0"/>
  </r>
  <r>
    <x v="4"/>
    <x v="1"/>
    <x v="111"/>
    <n v="37"/>
    <x v="0"/>
  </r>
  <r>
    <x v="4"/>
    <x v="1"/>
    <x v="112"/>
    <n v="37"/>
    <x v="0"/>
  </r>
  <r>
    <x v="4"/>
    <x v="4"/>
    <x v="113"/>
    <n v="37"/>
    <x v="0"/>
  </r>
  <r>
    <x v="4"/>
    <x v="1"/>
    <x v="114"/>
    <n v="37"/>
    <x v="0"/>
  </r>
  <r>
    <x v="4"/>
    <x v="1"/>
    <x v="115"/>
    <n v="37"/>
    <x v="0"/>
  </r>
  <r>
    <x v="4"/>
    <x v="1"/>
    <x v="116"/>
    <n v="37"/>
    <x v="0"/>
  </r>
  <r>
    <x v="4"/>
    <x v="1"/>
    <x v="117"/>
    <n v="37"/>
    <x v="0"/>
  </r>
  <r>
    <x v="5"/>
    <x v="17"/>
    <x v="118"/>
    <n v="24"/>
    <x v="1"/>
  </r>
  <r>
    <x v="5"/>
    <x v="17"/>
    <x v="119"/>
    <n v="40"/>
    <x v="1"/>
  </r>
  <r>
    <x v="5"/>
    <x v="17"/>
    <x v="120"/>
    <n v="40"/>
    <x v="1"/>
  </r>
  <r>
    <x v="5"/>
    <x v="17"/>
    <x v="121"/>
    <n v="40"/>
    <x v="1"/>
  </r>
  <r>
    <x v="5"/>
    <x v="17"/>
    <x v="122"/>
    <n v="40"/>
    <x v="1"/>
  </r>
  <r>
    <x v="5"/>
    <x v="17"/>
    <x v="123"/>
    <n v="40"/>
    <x v="1"/>
  </r>
  <r>
    <x v="5"/>
    <x v="17"/>
    <x v="124"/>
    <n v="40"/>
    <x v="1"/>
  </r>
  <r>
    <x v="5"/>
    <x v="17"/>
    <x v="125"/>
    <n v="70"/>
    <x v="1"/>
  </r>
  <r>
    <x v="5"/>
    <x v="17"/>
    <x v="126"/>
    <n v="60"/>
    <x v="1"/>
  </r>
  <r>
    <x v="5"/>
    <x v="17"/>
    <x v="127"/>
    <n v="40"/>
    <x v="1"/>
  </r>
  <r>
    <x v="5"/>
    <x v="17"/>
    <x v="128"/>
    <n v="40"/>
    <x v="1"/>
  </r>
  <r>
    <x v="5"/>
    <x v="17"/>
    <x v="129"/>
    <n v="16"/>
    <x v="1"/>
  </r>
  <r>
    <x v="5"/>
    <x v="17"/>
    <x v="130"/>
    <n v="40"/>
    <x v="1"/>
  </r>
  <r>
    <x v="5"/>
    <x v="17"/>
    <x v="131"/>
    <n v="40"/>
    <x v="1"/>
  </r>
  <r>
    <x v="6"/>
    <x v="18"/>
    <x v="132"/>
    <n v="20"/>
    <x v="0"/>
  </r>
  <r>
    <x v="6"/>
    <x v="18"/>
    <x v="133"/>
    <n v="20"/>
    <x v="1"/>
  </r>
  <r>
    <x v="6"/>
    <x v="19"/>
    <x v="134"/>
    <n v="20"/>
    <x v="0"/>
  </r>
  <r>
    <x v="6"/>
    <x v="19"/>
    <x v="135"/>
    <n v="20"/>
    <x v="0"/>
  </r>
  <r>
    <x v="6"/>
    <x v="19"/>
    <x v="136"/>
    <n v="20"/>
    <x v="0"/>
  </r>
  <r>
    <x v="0"/>
    <x v="20"/>
    <x v="137"/>
    <n v="20"/>
    <x v="0"/>
  </r>
  <r>
    <x v="0"/>
    <x v="21"/>
    <x v="138"/>
    <n v="20"/>
    <x v="0"/>
  </r>
  <r>
    <x v="0"/>
    <x v="18"/>
    <x v="139"/>
    <n v="20"/>
    <x v="0"/>
  </r>
  <r>
    <x v="0"/>
    <x v="22"/>
    <x v="140"/>
    <n v="20"/>
    <x v="0"/>
  </r>
  <r>
    <x v="0"/>
    <x v="20"/>
    <x v="141"/>
    <n v="20"/>
    <x v="0"/>
  </r>
  <r>
    <x v="0"/>
    <x v="23"/>
    <x v="142"/>
    <n v="7"/>
    <x v="0"/>
  </r>
  <r>
    <x v="0"/>
    <x v="1"/>
    <x v="143"/>
    <n v="7"/>
    <x v="0"/>
  </r>
  <r>
    <x v="0"/>
    <x v="1"/>
    <x v="144"/>
    <n v="7"/>
    <x v="0"/>
  </r>
  <r>
    <x v="0"/>
    <x v="24"/>
    <x v="145"/>
    <n v="7"/>
    <x v="0"/>
  </r>
  <r>
    <x v="0"/>
    <x v="1"/>
    <x v="146"/>
    <n v="7"/>
    <x v="0"/>
  </r>
  <r>
    <x v="0"/>
    <x v="1"/>
    <x v="147"/>
    <n v="8"/>
    <x v="0"/>
  </r>
  <r>
    <x v="0"/>
    <x v="1"/>
    <x v="148"/>
    <n v="8"/>
    <x v="0"/>
  </r>
  <r>
    <x v="0"/>
    <x v="20"/>
    <x v="149"/>
    <n v="15"/>
    <x v="0"/>
  </r>
  <r>
    <x v="0"/>
    <x v="1"/>
    <x v="150"/>
    <n v="16"/>
    <x v="0"/>
  </r>
  <r>
    <x v="0"/>
    <x v="1"/>
    <x v="151"/>
    <n v="16"/>
    <x v="0"/>
  </r>
  <r>
    <x v="0"/>
    <x v="0"/>
    <x v="152"/>
    <n v="16"/>
    <x v="0"/>
  </r>
  <r>
    <x v="0"/>
    <x v="24"/>
    <x v="153"/>
    <n v="16"/>
    <x v="0"/>
  </r>
  <r>
    <x v="0"/>
    <x v="25"/>
    <x v="153"/>
    <n v="16"/>
    <x v="0"/>
  </r>
  <r>
    <x v="0"/>
    <x v="26"/>
    <x v="154"/>
    <n v="16"/>
    <x v="0"/>
  </r>
  <r>
    <x v="0"/>
    <x v="24"/>
    <x v="155"/>
    <n v="16"/>
    <x v="0"/>
  </r>
  <r>
    <x v="0"/>
    <x v="1"/>
    <x v="156"/>
    <n v="16"/>
    <x v="0"/>
  </r>
  <r>
    <x v="0"/>
    <x v="1"/>
    <x v="157"/>
    <n v="16"/>
    <x v="0"/>
  </r>
  <r>
    <x v="0"/>
    <x v="1"/>
    <x v="158"/>
    <n v="16"/>
    <x v="0"/>
  </r>
  <r>
    <x v="0"/>
    <x v="1"/>
    <x v="159"/>
    <n v="16"/>
    <x v="0"/>
  </r>
  <r>
    <x v="0"/>
    <x v="3"/>
    <x v="160"/>
    <n v="16"/>
    <x v="0"/>
  </r>
  <r>
    <x v="0"/>
    <x v="23"/>
    <x v="161"/>
    <n v="8"/>
    <x v="0"/>
  </r>
  <r>
    <x v="0"/>
    <x v="3"/>
    <x v="162"/>
    <n v="24"/>
    <x v="0"/>
  </r>
  <r>
    <x v="0"/>
    <x v="23"/>
    <x v="163"/>
    <n v="8"/>
    <x v="0"/>
  </r>
  <r>
    <x v="0"/>
    <x v="24"/>
    <x v="164"/>
    <n v="28"/>
    <x v="0"/>
  </r>
  <r>
    <x v="0"/>
    <x v="27"/>
    <x v="165"/>
    <n v="28"/>
    <x v="0"/>
  </r>
  <r>
    <x v="0"/>
    <x v="24"/>
    <x v="166"/>
    <n v="28"/>
    <x v="0"/>
  </r>
  <r>
    <x v="0"/>
    <x v="24"/>
    <x v="167"/>
    <n v="28"/>
    <x v="0"/>
  </r>
  <r>
    <x v="0"/>
    <x v="28"/>
    <x v="168"/>
    <n v="28"/>
    <x v="0"/>
  </r>
  <r>
    <x v="0"/>
    <x v="24"/>
    <x v="169"/>
    <n v="28"/>
    <x v="0"/>
  </r>
  <r>
    <x v="0"/>
    <x v="24"/>
    <x v="170"/>
    <n v="29.15"/>
    <x v="0"/>
  </r>
  <r>
    <x v="0"/>
    <x v="29"/>
    <x v="171"/>
    <n v="26"/>
    <x v="0"/>
  </r>
  <r>
    <x v="0"/>
    <x v="21"/>
    <x v="172"/>
    <n v="26"/>
    <x v="0"/>
  </r>
  <r>
    <x v="0"/>
    <x v="25"/>
    <x v="173"/>
    <n v="26"/>
    <x v="0"/>
  </r>
  <r>
    <x v="0"/>
    <x v="22"/>
    <x v="174"/>
    <n v="26"/>
    <x v="0"/>
  </r>
  <r>
    <x v="0"/>
    <x v="22"/>
    <x v="175"/>
    <n v="26"/>
    <x v="0"/>
  </r>
  <r>
    <x v="0"/>
    <x v="18"/>
    <x v="176"/>
    <n v="26"/>
    <x v="0"/>
  </r>
  <r>
    <x v="0"/>
    <x v="29"/>
    <x v="177"/>
    <n v="26"/>
    <x v="0"/>
  </r>
  <r>
    <x v="0"/>
    <x v="18"/>
    <x v="178"/>
    <n v="26"/>
    <x v="0"/>
  </r>
  <r>
    <x v="0"/>
    <x v="18"/>
    <x v="179"/>
    <n v="26"/>
    <x v="0"/>
  </r>
  <r>
    <x v="0"/>
    <x v="29"/>
    <x v="180"/>
    <n v="26"/>
    <x v="0"/>
  </r>
  <r>
    <x v="0"/>
    <x v="30"/>
    <x v="181"/>
    <n v="26"/>
    <x v="0"/>
  </r>
  <r>
    <x v="0"/>
    <x v="18"/>
    <x v="182"/>
    <n v="26"/>
    <x v="0"/>
  </r>
  <r>
    <x v="0"/>
    <x v="21"/>
    <x v="183"/>
    <n v="26"/>
    <x v="0"/>
  </r>
  <r>
    <x v="0"/>
    <x v="22"/>
    <x v="184"/>
    <n v="26"/>
    <x v="0"/>
  </r>
  <r>
    <x v="0"/>
    <x v="18"/>
    <x v="185"/>
    <n v="26"/>
    <x v="0"/>
  </r>
  <r>
    <x v="0"/>
    <x v="18"/>
    <x v="186"/>
    <n v="26"/>
    <x v="0"/>
  </r>
  <r>
    <x v="0"/>
    <x v="18"/>
    <x v="187"/>
    <n v="26"/>
    <x v="0"/>
  </r>
  <r>
    <x v="0"/>
    <x v="31"/>
    <x v="188"/>
    <n v="26"/>
    <x v="0"/>
  </r>
  <r>
    <x v="0"/>
    <x v="21"/>
    <x v="189"/>
    <n v="26"/>
    <x v="0"/>
  </r>
  <r>
    <x v="0"/>
    <x v="18"/>
    <x v="190"/>
    <n v="26"/>
    <x v="0"/>
  </r>
  <r>
    <x v="0"/>
    <x v="18"/>
    <x v="191"/>
    <n v="26"/>
    <x v="0"/>
  </r>
  <r>
    <x v="0"/>
    <x v="32"/>
    <x v="192"/>
    <n v="52"/>
    <x v="0"/>
  </r>
  <r>
    <x v="0"/>
    <x v="3"/>
    <x v="193"/>
    <n v="24"/>
    <x v="0"/>
  </r>
  <r>
    <x v="0"/>
    <x v="4"/>
    <x v="194"/>
    <n v="24"/>
    <x v="0"/>
  </r>
  <r>
    <x v="7"/>
    <x v="33"/>
    <x v="195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-199.8"/>
    <x v="0"/>
  </r>
  <r>
    <x v="0"/>
    <x v="1"/>
    <x v="0"/>
    <n v="-730.83"/>
    <x v="0"/>
  </r>
  <r>
    <x v="0"/>
    <x v="2"/>
    <x v="1"/>
    <n v="-169.75"/>
    <x v="0"/>
  </r>
  <r>
    <x v="0"/>
    <x v="3"/>
    <x v="2"/>
    <n v="-77"/>
    <x v="0"/>
  </r>
  <r>
    <x v="0"/>
    <x v="4"/>
    <x v="3"/>
    <n v="-220.34"/>
    <x v="0"/>
  </r>
  <r>
    <x v="1"/>
    <x v="5"/>
    <x v="4"/>
    <n v="-239"/>
    <x v="0"/>
  </r>
  <r>
    <x v="2"/>
    <x v="6"/>
    <x v="5"/>
    <n v="0"/>
    <x v="0"/>
  </r>
  <r>
    <x v="3"/>
    <x v="2"/>
    <x v="6"/>
    <n v="-250"/>
    <x v="0"/>
  </r>
  <r>
    <x v="4"/>
    <x v="7"/>
    <x v="7"/>
    <n v="-998.25"/>
    <x v="0"/>
  </r>
  <r>
    <x v="4"/>
    <x v="8"/>
    <x v="7"/>
    <n v="-185"/>
    <x v="0"/>
  </r>
  <r>
    <x v="4"/>
    <x v="9"/>
    <x v="7"/>
    <n v="-0.75"/>
    <x v="0"/>
  </r>
  <r>
    <x v="5"/>
    <x v="10"/>
    <x v="8"/>
    <n v="-392"/>
    <x v="0"/>
  </r>
  <r>
    <x v="5"/>
    <x v="11"/>
    <x v="9"/>
    <n v="-224"/>
    <x v="1"/>
  </r>
  <r>
    <x v="5"/>
    <x v="12"/>
    <x v="10"/>
    <n v="-3"/>
    <x v="0"/>
  </r>
  <r>
    <x v="5"/>
    <x v="13"/>
    <x v="11"/>
    <n v="-2"/>
    <x v="0"/>
  </r>
  <r>
    <x v="5"/>
    <x v="12"/>
    <x v="12"/>
    <n v="-2"/>
    <x v="0"/>
  </r>
  <r>
    <x v="5"/>
    <x v="14"/>
    <x v="13"/>
    <n v="-2"/>
    <x v="0"/>
  </r>
  <r>
    <x v="5"/>
    <x v="15"/>
    <x v="14"/>
    <n v="-2"/>
    <x v="0"/>
  </r>
  <r>
    <x v="5"/>
    <x v="12"/>
    <x v="15"/>
    <n v="-2"/>
    <x v="0"/>
  </r>
  <r>
    <x v="5"/>
    <x v="12"/>
    <x v="16"/>
    <n v="-1"/>
    <x v="0"/>
  </r>
  <r>
    <x v="5"/>
    <x v="12"/>
    <x v="17"/>
    <n v="-1"/>
    <x v="0"/>
  </r>
  <r>
    <x v="5"/>
    <x v="12"/>
    <x v="18"/>
    <n v="-2"/>
    <x v="0"/>
  </r>
  <r>
    <x v="5"/>
    <x v="16"/>
    <x v="19"/>
    <n v="-1"/>
    <x v="0"/>
  </r>
  <r>
    <x v="5"/>
    <x v="12"/>
    <x v="20"/>
    <n v="-1"/>
    <x v="0"/>
  </r>
  <r>
    <x v="5"/>
    <x v="12"/>
    <x v="21"/>
    <n v="-3"/>
    <x v="0"/>
  </r>
  <r>
    <x v="5"/>
    <x v="12"/>
    <x v="22"/>
    <n v="-2"/>
    <x v="0"/>
  </r>
  <r>
    <x v="5"/>
    <x v="12"/>
    <x v="23"/>
    <n v="-3"/>
    <x v="0"/>
  </r>
  <r>
    <x v="5"/>
    <x v="12"/>
    <x v="24"/>
    <n v="-2"/>
    <x v="0"/>
  </r>
  <r>
    <x v="5"/>
    <x v="12"/>
    <x v="25"/>
    <n v="-1"/>
    <x v="0"/>
  </r>
  <r>
    <x v="5"/>
    <x v="12"/>
    <x v="26"/>
    <n v="-2"/>
    <x v="0"/>
  </r>
  <r>
    <x v="5"/>
    <x v="17"/>
    <x v="27"/>
    <n v="-200"/>
    <x v="1"/>
  </r>
  <r>
    <x v="5"/>
    <x v="18"/>
    <x v="28"/>
    <n v="-240"/>
    <x v="0"/>
  </r>
  <r>
    <x v="5"/>
    <x v="11"/>
    <x v="29"/>
    <n v="-270"/>
    <x v="0"/>
  </r>
  <r>
    <x v="5"/>
    <x v="19"/>
    <x v="30"/>
    <n v="-115"/>
    <x v="0"/>
  </r>
  <r>
    <x v="6"/>
    <x v="20"/>
    <x v="31"/>
    <n v="-728"/>
    <x v="0"/>
  </r>
  <r>
    <x v="6"/>
    <x v="21"/>
    <x v="32"/>
    <n v="-756"/>
    <x v="1"/>
  </r>
  <r>
    <x v="6"/>
    <x v="22"/>
    <x v="33"/>
    <n v="-406"/>
    <x v="1"/>
  </r>
  <r>
    <x v="5"/>
    <x v="23"/>
    <x v="34"/>
    <n v="-253.5"/>
    <x v="1"/>
  </r>
  <r>
    <x v="5"/>
    <x v="24"/>
    <x v="34"/>
    <n v="-253.5"/>
    <x v="1"/>
  </r>
  <r>
    <x v="5"/>
    <x v="24"/>
    <x v="35"/>
    <n v="-255"/>
    <x v="1"/>
  </r>
  <r>
    <x v="5"/>
    <x v="24"/>
    <x v="36"/>
    <n v="-19.5"/>
    <x v="1"/>
  </r>
  <r>
    <x v="5"/>
    <x v="24"/>
    <x v="37"/>
    <n v="-300"/>
    <x v="1"/>
  </r>
  <r>
    <x v="5"/>
    <x v="25"/>
    <x v="38"/>
    <n v="-520.79999999999995"/>
    <x v="0"/>
  </r>
  <r>
    <x v="5"/>
    <x v="24"/>
    <x v="39"/>
    <n v="-380"/>
    <x v="1"/>
  </r>
  <r>
    <x v="5"/>
    <x v="25"/>
    <x v="40"/>
    <n v="-105"/>
    <x v="1"/>
  </r>
  <r>
    <x v="5"/>
    <x v="25"/>
    <x v="40"/>
    <n v="-45"/>
    <x v="0"/>
  </r>
  <r>
    <x v="1"/>
    <x v="26"/>
    <x v="41"/>
    <n v="-15.9"/>
    <x v="0"/>
  </r>
  <r>
    <x v="7"/>
    <x v="27"/>
    <x v="42"/>
    <n v="-100"/>
    <x v="0"/>
  </r>
  <r>
    <x v="8"/>
    <x v="28"/>
    <x v="43"/>
    <n v="-50.86"/>
    <x v="0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  <r>
    <x v="9"/>
    <x v="29"/>
    <x v="44"/>
    <m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n v="-50.86"/>
    <n v="0"/>
    <n v="-50.86"/>
    <n v="5648.85"/>
  </r>
  <r>
    <x v="1"/>
    <n v="-239"/>
    <n v="0"/>
    <n v="-239"/>
    <n v="5409.85"/>
  </r>
  <r>
    <x v="2"/>
    <n v="-717.09"/>
    <n v="0"/>
    <n v="-717.09"/>
    <n v="4692.76"/>
  </r>
  <r>
    <x v="3"/>
    <n v="-1345.05"/>
    <n v="5633"/>
    <n v="4287.95"/>
    <n v="8980.7099999999991"/>
  </r>
  <r>
    <x v="4"/>
    <n v="-185"/>
    <n v="1246.1500000000001"/>
    <n v="1061.1500000000001"/>
    <n v="10041.86"/>
  </r>
  <r>
    <x v="5"/>
    <n v="-0.75"/>
    <n v="1717.64"/>
    <n v="1716.89"/>
    <n v="11758.75"/>
  </r>
  <r>
    <x v="6"/>
    <n v="-743.9"/>
    <n v="160"/>
    <n v="-583.9"/>
    <n v="11174.85"/>
  </r>
  <r>
    <x v="7"/>
    <n v="-1462.83"/>
    <n v="530"/>
    <n v="-932.83"/>
    <n v="10242.02"/>
  </r>
  <r>
    <x v="8"/>
    <n v="0"/>
    <n v="489"/>
    <n v="489"/>
    <n v="10731.02"/>
  </r>
  <r>
    <x v="9"/>
    <n v="-494"/>
    <n v="28"/>
    <n v="-466"/>
    <n v="10265.02"/>
  </r>
  <r>
    <x v="10"/>
    <n v="-1680.3"/>
    <n v="28"/>
    <n v="-1652.3"/>
    <n v="8612.7199999999993"/>
  </r>
  <r>
    <x v="11"/>
    <n v="-1814"/>
    <n v="570"/>
    <n v="-1244"/>
    <n v="7368.72"/>
  </r>
  <r>
    <x v="12"/>
    <m/>
    <m/>
    <m/>
    <m/>
  </r>
  <r>
    <x v="12"/>
    <m/>
    <m/>
    <m/>
    <m/>
  </r>
  <r>
    <x v="12"/>
    <m/>
    <m/>
    <m/>
    <m/>
  </r>
  <r>
    <x v="12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n v="6000"/>
    <n v="0"/>
    <n v="6000"/>
    <n v="4750"/>
  </r>
  <r>
    <x v="1"/>
    <n v="1330"/>
    <n v="0"/>
    <n v="1330"/>
    <n v="990"/>
  </r>
  <r>
    <x v="2"/>
    <n v="1264.1500000000001"/>
    <n v="0"/>
    <n v="1264.1500000000001"/>
    <n v="722.78"/>
  </r>
  <r>
    <x v="3"/>
    <n v="-1397.72"/>
    <n v="-1397.72"/>
    <n v="0"/>
    <n v="-1329.1"/>
  </r>
  <r>
    <x v="4"/>
    <n v="-74"/>
    <n v="-1184"/>
    <n v="1110"/>
    <n v="-150"/>
  </r>
  <r>
    <x v="5"/>
    <n v="-50.86"/>
    <n v="-50.86"/>
    <n v="0"/>
    <n v="-51.44"/>
  </r>
  <r>
    <x v="6"/>
    <n v="-254.9"/>
    <n v="-254.9"/>
    <n v="0"/>
    <n v="-232"/>
  </r>
  <r>
    <x v="7"/>
    <n v="27.64"/>
    <n v="0"/>
    <n v="27.64"/>
    <n v="27.43"/>
  </r>
  <r>
    <x v="8"/>
    <n v="-250"/>
    <n v="-250"/>
    <n v="0"/>
    <n v="-250"/>
  </r>
  <r>
    <x v="9"/>
    <n v="-3035.3"/>
    <n v="-3605.3"/>
    <n v="570"/>
    <n v="-1481.96"/>
  </r>
  <r>
    <x v="10"/>
    <n v="0"/>
    <n v="0"/>
    <n v="0"/>
    <n v="-1245.96"/>
  </r>
  <r>
    <x v="11"/>
    <n v="-1890"/>
    <n v="-1890"/>
    <n v="0"/>
    <n v="-1820"/>
  </r>
  <r>
    <x v="12"/>
    <n v="0"/>
    <n v="-100"/>
    <n v="100"/>
    <m/>
  </r>
  <r>
    <x v="13"/>
    <m/>
    <m/>
    <m/>
    <m/>
  </r>
  <r>
    <x v="13"/>
    <m/>
    <m/>
    <m/>
    <m/>
  </r>
  <r>
    <x v="13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6">
  <r>
    <x v="0"/>
    <n v="6000"/>
  </r>
  <r>
    <x v="1"/>
    <n v="1330"/>
  </r>
  <r>
    <x v="2"/>
    <n v="1264.1500000000001"/>
  </r>
  <r>
    <x v="3"/>
    <n v="0"/>
  </r>
  <r>
    <x v="4"/>
    <n v="1110"/>
  </r>
  <r>
    <x v="5"/>
    <n v="0"/>
  </r>
  <r>
    <x v="6"/>
    <n v="0"/>
  </r>
  <r>
    <x v="7"/>
    <n v="27.64"/>
  </r>
  <r>
    <x v="8"/>
    <n v="0"/>
  </r>
  <r>
    <x v="9"/>
    <n v="570"/>
  </r>
  <r>
    <x v="10"/>
    <n v="0"/>
  </r>
  <r>
    <x v="11"/>
    <n v="0"/>
  </r>
  <r>
    <x v="12"/>
    <n v="100"/>
  </r>
  <r>
    <x v="13"/>
    <m/>
  </r>
  <r>
    <x v="13"/>
    <m/>
  </r>
  <r>
    <x v="13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6">
  <r>
    <x v="0"/>
    <n v="0"/>
  </r>
  <r>
    <x v="1"/>
    <n v="0"/>
  </r>
  <r>
    <x v="2"/>
    <n v="0"/>
  </r>
  <r>
    <x v="3"/>
    <n v="-1397.72"/>
  </r>
  <r>
    <x v="4"/>
    <n v="-1184"/>
  </r>
  <r>
    <x v="5"/>
    <n v="-50.86"/>
  </r>
  <r>
    <x v="6"/>
    <n v="-254.9"/>
  </r>
  <r>
    <x v="7"/>
    <n v="0"/>
  </r>
  <r>
    <x v="8"/>
    <n v="-250"/>
  </r>
  <r>
    <x v="9"/>
    <n v="-3605.3"/>
  </r>
  <r>
    <x v="10"/>
    <n v="0"/>
  </r>
  <r>
    <x v="11"/>
    <n v="-1890"/>
  </r>
  <r>
    <x v="12"/>
    <n v="-100"/>
  </r>
  <r>
    <x v="13"/>
    <m/>
  </r>
  <r>
    <x v="13"/>
    <m/>
  </r>
  <r>
    <x v="13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6">
  <r>
    <x v="0"/>
    <n v="6000"/>
  </r>
  <r>
    <x v="1"/>
    <n v="1330"/>
  </r>
  <r>
    <x v="2"/>
    <n v="1264.1500000000001"/>
  </r>
  <r>
    <x v="3"/>
    <n v="-1397.72"/>
  </r>
  <r>
    <x v="4"/>
    <n v="-74"/>
  </r>
  <r>
    <x v="5"/>
    <n v="-50.86"/>
  </r>
  <r>
    <x v="6"/>
    <n v="-254.9"/>
  </r>
  <r>
    <x v="7"/>
    <n v="27.64"/>
  </r>
  <r>
    <x v="8"/>
    <n v="-250"/>
  </r>
  <r>
    <x v="9"/>
    <n v="-3035.3"/>
  </r>
  <r>
    <x v="10"/>
    <n v="0"/>
  </r>
  <r>
    <x v="11"/>
    <n v="-1890"/>
  </r>
  <r>
    <x v="12"/>
    <n v="0"/>
  </r>
  <r>
    <x v="13"/>
    <m/>
  </r>
  <r>
    <x v="13"/>
    <m/>
  </r>
  <r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eau croisé dynamique7" cacheId="205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outline="1" outlineData="1" multipleFieldFilters="0" chartFormat="19" rowHeaderCaption="Type">
  <location ref="AQ2:AR10" firstHeaderRow="1" firstDataRow="1" firstDataCol="1"/>
  <pivotFields count="2">
    <pivotField axis="axisRow" showAll="0" measureFilter="1">
      <items count="15">
        <item x="6"/>
        <item x="11"/>
        <item x="4"/>
        <item x="5"/>
        <item x="13"/>
        <item x="0"/>
        <item x="1"/>
        <item x="2"/>
        <item x="3"/>
        <item x="7"/>
        <item x="8"/>
        <item x="9"/>
        <item x="10"/>
        <item x="12"/>
        <item t="default"/>
      </items>
    </pivotField>
    <pivotField dataField="1" showAll="0"/>
  </pivotFields>
  <rowFields count="1">
    <field x="0"/>
  </rowFields>
  <rowItems count="8">
    <i>
      <x v="2"/>
    </i>
    <i>
      <x v="5"/>
    </i>
    <i>
      <x v="6"/>
    </i>
    <i>
      <x v="7"/>
    </i>
    <i>
      <x v="9"/>
    </i>
    <i>
      <x v="11"/>
    </i>
    <i>
      <x v="13"/>
    </i>
    <i t="grand">
      <x/>
    </i>
  </rowItems>
  <colItems count="1">
    <i/>
  </colItems>
  <dataFields count="1">
    <dataField name="Recettes" fld="1" showDataAs="percentOfTotal" baseField="0" baseItem="10" numFmtId="9"/>
  </dataFields>
  <formats count="4">
    <format dxfId="40">
      <pivotArea type="all" dataOnly="0" outline="0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type="all" dataOnly="0" outline="0" fieldPosition="0"/>
    </format>
    <format dxfId="37">
      <pivotArea type="all" dataOnly="0" outline="0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9" cacheId="186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compact="0" compactData="0" multipleFieldFilters="0">
  <location ref="BA3:BE60" firstHeaderRow="1" firstDataRow="1" firstDataCol="4"/>
  <pivotFields count="5">
    <pivotField name="Catégorie" axis="axisRow" compact="0" outline="0" showAll="0" measureFilter="1">
      <items count="19">
        <item x="4"/>
        <item x="9"/>
        <item m="1" x="13"/>
        <item x="1"/>
        <item m="1" x="12"/>
        <item x="6"/>
        <item m="1" x="10"/>
        <item x="8"/>
        <item m="1" x="11"/>
        <item m="1" x="17"/>
        <item m="1" x="14"/>
        <item m="1" x="15"/>
        <item m="1" x="16"/>
        <item x="0"/>
        <item x="2"/>
        <item x="3"/>
        <item x="5"/>
        <item x="7"/>
        <item t="default"/>
      </items>
    </pivotField>
    <pivotField name=" Date" axis="axisRow" compact="0" outline="0" showAll="0" defaultSubtotal="0">
      <items count="55">
        <item x="12"/>
        <item x="13"/>
        <item x="15"/>
        <item x="10"/>
        <item x="14"/>
        <item x="16"/>
        <item x="29"/>
        <item x="0"/>
        <item x="1"/>
        <item x="2"/>
        <item x="3"/>
        <item x="4"/>
        <item x="5"/>
        <item x="7"/>
        <item x="8"/>
        <item x="18"/>
        <item x="19"/>
        <item x="20"/>
        <item x="23"/>
        <item x="25"/>
        <item x="26"/>
        <item x="28"/>
        <item x="27"/>
        <item x="9"/>
        <item x="11"/>
        <item x="21"/>
        <item m="1" x="34"/>
        <item m="1" x="35"/>
        <item m="1" x="44"/>
        <item m="1" x="49"/>
        <item m="1" x="31"/>
        <item m="1" x="52"/>
        <item m="1" x="54"/>
        <item m="1" x="42"/>
        <item m="1" x="36"/>
        <item m="1" x="50"/>
        <item m="1" x="40"/>
        <item m="1" x="43"/>
        <item m="1" x="53"/>
        <item m="1" x="48"/>
        <item m="1" x="46"/>
        <item m="1" x="39"/>
        <item m="1" x="41"/>
        <item m="1" x="45"/>
        <item m="1" x="30"/>
        <item m="1" x="38"/>
        <item m="1" x="51"/>
        <item m="1" x="32"/>
        <item m="1" x="37"/>
        <item m="1" x="47"/>
        <item m="1" x="33"/>
        <item x="17"/>
        <item x="22"/>
        <item x="24"/>
        <item x="6"/>
      </items>
    </pivotField>
    <pivotField name=" Description" axis="axisRow" compact="0" outline="0" showAll="0" defaultSubtotal="0">
      <items count="221">
        <item x="44"/>
        <item x="0"/>
        <item x="1"/>
        <item x="2"/>
        <item x="3"/>
        <item x="4"/>
        <item x="6"/>
        <item x="7"/>
        <item sd="0"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30"/>
        <item x="31"/>
        <item x="34"/>
        <item x="38"/>
        <item x="40"/>
        <item x="41"/>
        <item x="43"/>
        <item x="42"/>
        <item x="9"/>
        <item x="29"/>
        <item x="32"/>
        <item m="1" x="86"/>
        <item m="1" x="218"/>
        <item m="1" x="52"/>
        <item m="1" x="102"/>
        <item m="1" x="124"/>
        <item m="1" x="83"/>
        <item m="1" x="49"/>
        <item m="1" x="157"/>
        <item m="1" x="178"/>
        <item m="1" x="105"/>
        <item m="1" x="148"/>
        <item m="1" x="171"/>
        <item m="1" x="70"/>
        <item m="1" x="168"/>
        <item m="1" x="94"/>
        <item m="1" x="131"/>
        <item m="1" x="114"/>
        <item m="1" x="77"/>
        <item m="1" x="118"/>
        <item m="1" x="53"/>
        <item m="1" x="134"/>
        <item m="1" x="187"/>
        <item m="1" x="65"/>
        <item m="1" x="145"/>
        <item m="1" x="139"/>
        <item m="1" x="219"/>
        <item m="1" x="54"/>
        <item m="1" x="103"/>
        <item m="1" x="125"/>
        <item m="1" x="84"/>
        <item m="1" x="50"/>
        <item m="1" x="158"/>
        <item m="1" x="179"/>
        <item m="1" x="106"/>
        <item m="1" x="149"/>
        <item m="1" x="172"/>
        <item m="1" x="71"/>
        <item m="1" x="169"/>
        <item m="1" x="95"/>
        <item m="1" x="132"/>
        <item m="1" x="115"/>
        <item m="1" x="78"/>
        <item m="1" x="119"/>
        <item m="1" x="55"/>
        <item m="1" x="135"/>
        <item m="1" x="188"/>
        <item m="1" x="66"/>
        <item m="1" x="146"/>
        <item m="1" x="140"/>
        <item m="1" x="220"/>
        <item m="1" x="56"/>
        <item m="1" x="104"/>
        <item m="1" x="126"/>
        <item m="1" x="85"/>
        <item m="1" x="51"/>
        <item m="1" x="159"/>
        <item m="1" x="180"/>
        <item m="1" x="107"/>
        <item m="1" x="150"/>
        <item m="1" x="173"/>
        <item m="1" x="72"/>
        <item m="1" x="170"/>
        <item m="1" x="96"/>
        <item m="1" x="133"/>
        <item m="1" x="116"/>
        <item m="1" x="79"/>
        <item m="1" x="120"/>
        <item m="1" x="57"/>
        <item m="1" x="136"/>
        <item m="1" x="189"/>
        <item m="1" x="67"/>
        <item m="1" x="147"/>
        <item m="1" x="141"/>
        <item m="1" x="45"/>
        <item m="1" x="129"/>
        <item m="1" x="121"/>
        <item m="1" x="181"/>
        <item m="1" x="108"/>
        <item m="1" x="204"/>
        <item m="1" x="46"/>
        <item m="1" x="130"/>
        <item m="1" x="122"/>
        <item m="1" x="182"/>
        <item m="1" x="109"/>
        <item m="1" x="205"/>
        <item m="1" x="47"/>
        <item m="1" x="183"/>
        <item m="1" x="88"/>
        <item m="1" x="176"/>
        <item m="1" x="217"/>
        <item m="1" x="166"/>
        <item m="1" x="97"/>
        <item m="1" x="185"/>
        <item m="1" x="63"/>
        <item m="1" x="212"/>
        <item m="1" x="165"/>
        <item m="1" x="74"/>
        <item m="1" x="154"/>
        <item m="1" x="101"/>
        <item m="1" x="61"/>
        <item m="1" x="162"/>
        <item m="1" x="203"/>
        <item m="1" x="110"/>
        <item m="1" x="91"/>
        <item m="1" x="64"/>
        <item m="1" x="186"/>
        <item m="1" x="214"/>
        <item m="1" x="202"/>
        <item m="1" x="99"/>
        <item m="1" x="111"/>
        <item m="1" x="191"/>
        <item m="1" x="151"/>
        <item m="1" x="58"/>
        <item m="1" x="177"/>
        <item m="1" x="117"/>
        <item m="1" x="143"/>
        <item m="1" x="153"/>
        <item m="1" x="138"/>
        <item m="1" x="198"/>
        <item m="1" x="81"/>
        <item m="1" x="213"/>
        <item m="1" x="59"/>
        <item m="1" x="152"/>
        <item m="1" x="144"/>
        <item m="1" x="75"/>
        <item m="1" x="93"/>
        <item m="1" x="167"/>
        <item m="1" x="98"/>
        <item m="1" x="89"/>
        <item m="1" x="184"/>
        <item m="1" x="209"/>
        <item m="1" x="155"/>
        <item m="1" x="190"/>
        <item m="1" x="92"/>
        <item m="1" x="174"/>
        <item m="1" x="216"/>
        <item m="1" x="69"/>
        <item m="1" x="206"/>
        <item m="1" x="76"/>
        <item m="1" x="127"/>
        <item m="1" x="142"/>
        <item m="1" x="197"/>
        <item m="1" x="195"/>
        <item m="1" x="60"/>
        <item m="1" x="192"/>
        <item m="1" x="211"/>
        <item m="1" x="201"/>
        <item m="1" x="156"/>
        <item m="1" x="80"/>
        <item m="1" x="73"/>
        <item m="1" x="215"/>
        <item m="1" x="199"/>
        <item m="1" x="196"/>
        <item m="1" x="164"/>
        <item m="1" x="160"/>
        <item m="1" x="200"/>
        <item m="1" x="68"/>
        <item m="1" x="112"/>
        <item m="1" x="48"/>
        <item m="1" x="161"/>
        <item m="1" x="175"/>
        <item m="1" x="163"/>
        <item m="1" x="194"/>
        <item m="1" x="207"/>
        <item m="1" x="113"/>
        <item m="1" x="62"/>
        <item m="1" x="193"/>
        <item m="1" x="210"/>
        <item m="1" x="82"/>
        <item m="1" x="123"/>
        <item m="1" x="128"/>
        <item m="1" x="87"/>
        <item m="1" x="137"/>
        <item m="1" x="90"/>
        <item m="1" x="208"/>
        <item m="1" x="100"/>
        <item x="27"/>
        <item x="33"/>
        <item x="35"/>
        <item x="36"/>
        <item x="37"/>
        <item x="39"/>
        <item x="5"/>
      </items>
    </pivotField>
    <pivotField dataField="1" compact="0" outline="0" showAll="0"/>
    <pivotField name="P" axis="axisRow" compact="0" outline="0" showAll="0" defaultSubtotal="0">
      <items count="3">
        <item x="1"/>
        <item x="0"/>
        <item x="2"/>
      </items>
    </pivotField>
  </pivotFields>
  <rowFields count="4">
    <field x="0"/>
    <field x="1"/>
    <field x="2"/>
    <field x="4"/>
  </rowFields>
  <rowItems count="57">
    <i>
      <x/>
      <x v="13"/>
      <x v="7"/>
      <x v="1"/>
    </i>
    <i r="1">
      <x v="14"/>
      <x v="7"/>
      <x v="1"/>
    </i>
    <i r="1">
      <x v="23"/>
      <x v="7"/>
      <x v="1"/>
    </i>
    <i t="default">
      <x/>
    </i>
    <i>
      <x v="3"/>
      <x v="12"/>
      <x v="5"/>
      <x v="1"/>
    </i>
    <i r="1">
      <x v="20"/>
      <x v="32"/>
      <x v="1"/>
    </i>
    <i t="default">
      <x v="3"/>
    </i>
    <i>
      <x v="5"/>
      <x v="17"/>
      <x v="28"/>
      <x v="1"/>
    </i>
    <i r="1">
      <x v="25"/>
      <x v="37"/>
      <x/>
    </i>
    <i r="1">
      <x v="52"/>
      <x v="215"/>
      <x/>
    </i>
    <i t="default">
      <x v="5"/>
    </i>
    <i>
      <x v="7"/>
      <x v="21"/>
      <x v="33"/>
      <x v="1"/>
    </i>
    <i t="default">
      <x v="7"/>
    </i>
    <i>
      <x v="13"/>
      <x v="7"/>
      <x v="1"/>
      <x v="1"/>
    </i>
    <i r="1">
      <x v="8"/>
      <x v="1"/>
      <x v="1"/>
    </i>
    <i r="1">
      <x v="9"/>
      <x v="2"/>
      <x v="1"/>
    </i>
    <i r="1">
      <x v="10"/>
      <x v="3"/>
      <x v="1"/>
    </i>
    <i r="1">
      <x v="11"/>
      <x v="4"/>
      <x v="1"/>
    </i>
    <i t="default">
      <x v="13"/>
    </i>
    <i>
      <x v="15"/>
      <x v="9"/>
      <x v="6"/>
      <x v="1"/>
    </i>
    <i t="default">
      <x v="15"/>
    </i>
    <i>
      <x v="16"/>
      <x/>
      <x v="9"/>
      <x v="1"/>
    </i>
    <i r="2">
      <x v="11"/>
      <x v="1"/>
    </i>
    <i r="2">
      <x v="14"/>
      <x v="1"/>
    </i>
    <i r="2">
      <x v="15"/>
      <x v="1"/>
    </i>
    <i r="2">
      <x v="16"/>
      <x v="1"/>
    </i>
    <i r="2">
      <x v="17"/>
      <x v="1"/>
    </i>
    <i r="2">
      <x v="19"/>
      <x v="1"/>
    </i>
    <i r="2">
      <x v="20"/>
      <x v="1"/>
    </i>
    <i r="2">
      <x v="21"/>
      <x v="1"/>
    </i>
    <i r="2">
      <x v="22"/>
      <x v="1"/>
    </i>
    <i r="2">
      <x v="23"/>
      <x v="1"/>
    </i>
    <i r="2">
      <x v="24"/>
      <x v="1"/>
    </i>
    <i r="2">
      <x v="25"/>
      <x v="1"/>
    </i>
    <i r="1">
      <x v="1"/>
      <x v="10"/>
      <x v="1"/>
    </i>
    <i r="1">
      <x v="2"/>
      <x v="13"/>
      <x v="1"/>
    </i>
    <i r="1">
      <x v="3"/>
      <x v="8"/>
    </i>
    <i r="1">
      <x v="4"/>
      <x v="12"/>
      <x v="1"/>
    </i>
    <i r="1">
      <x v="5"/>
      <x v="18"/>
      <x v="1"/>
    </i>
    <i r="1">
      <x v="15"/>
      <x v="26"/>
      <x v="1"/>
    </i>
    <i r="1">
      <x v="16"/>
      <x v="27"/>
      <x v="1"/>
    </i>
    <i r="1">
      <x v="18"/>
      <x v="29"/>
      <x/>
    </i>
    <i r="1">
      <x v="19"/>
      <x v="30"/>
      <x v="1"/>
    </i>
    <i r="2">
      <x v="31"/>
      <x/>
    </i>
    <i r="3">
      <x v="1"/>
    </i>
    <i r="1">
      <x v="24"/>
      <x v="35"/>
      <x/>
    </i>
    <i r="2">
      <x v="36"/>
      <x v="1"/>
    </i>
    <i r="1">
      <x v="51"/>
      <x v="214"/>
      <x/>
    </i>
    <i r="1">
      <x v="53"/>
      <x v="29"/>
      <x/>
    </i>
    <i r="2">
      <x v="216"/>
      <x/>
    </i>
    <i r="2">
      <x v="217"/>
      <x/>
    </i>
    <i r="2">
      <x v="218"/>
      <x/>
    </i>
    <i r="2">
      <x v="219"/>
      <x/>
    </i>
    <i t="default">
      <x v="16"/>
    </i>
    <i>
      <x v="17"/>
      <x v="22"/>
      <x v="34"/>
      <x v="1"/>
    </i>
    <i t="default">
      <x v="17"/>
    </i>
    <i t="grand">
      <x/>
    </i>
  </rowItems>
  <colItems count="1">
    <i/>
  </colItems>
  <dataFields count="1">
    <dataField name="Total" fld="3" baseField="0" baseItem="15723752" numFmtId="164"/>
  </dataFields>
  <formats count="2">
    <format dxfId="42">
      <pivotArea type="all" dataOnly="0" outline="0" fieldPosition="0"/>
    </format>
    <format dxfId="41">
      <pivotArea type="all" dataOnly="0" outline="0" fieldPosition="0"/>
    </format>
  </formats>
  <pivotTableStyleInfo name="PivotStyleLight10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200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showHeaders="0" outline="1" outlineData="1" multipleFieldFilters="0" rowHeaderCaption="Type">
  <location ref="AG3:AK17" firstHeaderRow="0" firstDataRow="1" firstDataCol="1"/>
  <pivotFields count="5">
    <pivotField axis="axisRow" showAll="0">
      <items count="23">
        <item m="1" x="17"/>
        <item m="1" x="21"/>
        <item m="1" x="18"/>
        <item m="1" x="19"/>
        <item m="1" x="14"/>
        <item m="1" x="15"/>
        <item x="6"/>
        <item x="11"/>
        <item x="4"/>
        <item m="1" x="16"/>
        <item x="5"/>
        <item m="1" x="20"/>
        <item n="(vide)" x="13"/>
        <item x="0"/>
        <item x="1"/>
        <item x="2"/>
        <item x="3"/>
        <item x="7"/>
        <item x="8"/>
        <item x="9"/>
        <item n="Formation professeur" x="10"/>
        <item x="1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4">
    <i>
      <x v="6"/>
    </i>
    <i>
      <x v="7"/>
    </i>
    <i>
      <x v="8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épenses" fld="2" baseField="0" baseItem="1" numFmtId="165"/>
    <dataField name="Recettes" fld="3" baseField="0" baseItem="1" numFmtId="165"/>
    <dataField name="Total Saison" fld="1" baseField="0" baseItem="1" numFmtId="165"/>
    <dataField name="Total Saison dernière" fld="4" baseField="0" baseItem="1" numFmtId="165"/>
  </dataFields>
  <formats count="11">
    <format dxfId="53">
      <pivotArea type="all" dataOnly="0" outline="0" fieldPosition="0"/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5">
      <pivotArea collapsedLevelsAreSubtotals="1" fieldPosition="0">
        <references count="1">
          <reference field="0" count="0"/>
        </references>
      </pivotArea>
    </format>
    <format dxfId="44">
      <pivotArea type="all" dataOnly="0" outline="0" fieldPosition="0"/>
    </format>
    <format dxfId="43">
      <pivotArea type="all" dataOnly="0" outline="0" fieldPosition="0"/>
    </format>
  </formats>
  <pivotTableStyleInfo name="PivotStyleLight15" showRowHeaders="1" showColHeaders="1" showRowStripes="0" showColStripes="0" showLastColumn="1"/>
  <filters count="1">
    <filter fld="0" type="captionNotBeginsWith" evalOrder="-1" id="2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19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94">
  <location ref="T2:X15" firstHeaderRow="0" firstDataRow="1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épenses" fld="1" baseField="0" baseItem="0"/>
    <dataField name="Recettes" fld="2" baseField="0" baseItem="0"/>
    <dataField name="Variation trésorerie" fld="3" baseField="0" baseItem="0"/>
    <dataField name="Trésorerie totale" fld="4" baseField="0" baseItem="0"/>
  </dataFields>
  <formats count="2">
    <format dxfId="28">
      <pivotArea type="all" dataOnly="0" outline="0" fieldPosition="0"/>
    </format>
    <format dxfId="29">
      <pivotArea type="all" dataOnly="0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NotBeginsWith" evalOrder="-1" id="1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6" cacheId="207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outline="1" outlineData="1" multipleFieldFilters="0" chartFormat="12" rowHeaderCaption="Type">
  <location ref="AN2:AO11" firstHeaderRow="1" firstDataRow="1" firstDataCol="1"/>
  <pivotFields count="2">
    <pivotField axis="axisRow" showAll="0" measureFilter="1">
      <items count="15">
        <item x="6"/>
        <item x="11"/>
        <item x="4"/>
        <item x="5"/>
        <item x="13"/>
        <item x="0"/>
        <item x="1"/>
        <item x="2"/>
        <item x="3"/>
        <item x="7"/>
        <item x="8"/>
        <item x="9"/>
        <item x="10"/>
        <item x="1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8"/>
    </i>
    <i>
      <x v="10"/>
    </i>
    <i>
      <x v="11"/>
    </i>
    <i>
      <x v="13"/>
    </i>
    <i t="grand">
      <x/>
    </i>
  </rowItems>
  <colItems count="1">
    <i/>
  </colItems>
  <dataFields count="1">
    <dataField name="Dépenses" fld="1" showDataAs="percentOfTotal" baseField="0" baseItem="0" numFmtId="9"/>
  </dataFields>
  <formats count="7">
    <format dxfId="30">
      <pivotArea type="all" dataOnly="0" outline="0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5">
      <pivotArea type="all" dataOnly="0" outline="0" fieldPosition="0"/>
    </format>
    <format dxfId="36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pi_bilan" cacheId="17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K10" firstHeaderRow="0" firstDataRow="1" firstDataCol="1"/>
  <pivotFields count="13"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omme de nb_adherents" fld="2" baseField="0" baseItem="0"/>
    <dataField name="Somme de nb_adherents_actif" fld="3" baseField="0" baseItem="0"/>
    <dataField name="Somme de nb_inscriptions_annuelles" fld="4" baseField="0" baseItem="0"/>
    <dataField name="Somme de nb_inscriptions_trimestrielles" fld="5" baseField="0" baseItem="0"/>
    <dataField name="Somme de nb_heures" fld="6" baseField="0" baseItem="1"/>
    <dataField name="Somme de nb_evenement" fld="7" baseField="0" baseItem="1"/>
    <dataField name="Somme de tre_saison" fld="11" baseField="0" baseItem="0"/>
    <dataField name="Somme de tre_fin_saison" fld="12" baseField="0" baseItem="0"/>
    <dataField name="Somme de somme_pointe_saison" fld="9" baseField="0" baseItem="0"/>
    <dataField name="Somme de somme_a_pointer_saison" fld="10" baseField="0" baseItem="2"/>
  </dataFields>
  <formats count="2">
    <format dxfId="55">
      <pivotArea type="all" dataOnly="0" outline="0" fieldPosition="0"/>
    </format>
    <format dxfId="5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2" cacheId="171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>
  <location ref="C16:D27" firstHeaderRow="1" firstDataRow="1" firstDataCol="2"/>
  <pivotFields count="4">
    <pivotField compact="0" outline="0" showAll="0" defaultSubtotal="0"/>
    <pivotField axis="axisRow" compact="0" outline="0" showAll="0" defaultSubtotal="0">
      <items count="14">
        <item m="1" x="13"/>
        <item x="11"/>
        <item m="1" x="12"/>
        <item x="2"/>
        <item x="1"/>
        <item x="6"/>
        <item x="7"/>
        <item x="0"/>
        <item x="3"/>
        <item x="5"/>
        <item x="8"/>
        <item x="4"/>
        <item x="9"/>
        <item x="10"/>
      </items>
    </pivotField>
    <pivotField compact="0" outline="0" showAll="0" defaultSubtota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h="1" x="11"/>
        <item x="10"/>
      </items>
    </pivotField>
  </pivotFields>
  <rowFields count="2">
    <field x="3"/>
    <field x="1"/>
  </rowFields>
  <rowItems count="11">
    <i>
      <x/>
      <x v="7"/>
    </i>
    <i>
      <x v="1"/>
      <x v="4"/>
    </i>
    <i>
      <x v="2"/>
      <x v="3"/>
    </i>
    <i>
      <x v="3"/>
      <x v="8"/>
    </i>
    <i>
      <x v="4"/>
      <x v="11"/>
    </i>
    <i>
      <x v="5"/>
      <x v="9"/>
    </i>
    <i>
      <x v="6"/>
      <x v="5"/>
    </i>
    <i>
      <x v="7"/>
      <x v="6"/>
    </i>
    <i>
      <x v="8"/>
      <x v="10"/>
    </i>
    <i>
      <x v="9"/>
      <x v="12"/>
    </i>
    <i>
      <x v="11"/>
      <x v="13"/>
    </i>
  </rowItems>
  <colItems count="1">
    <i/>
  </colItems>
  <formats count="2">
    <format dxfId="57">
      <pivotArea type="all" dataOnly="0" outline="0" fieldPosition="0"/>
    </format>
    <format dxfId="5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Liste_revenu" cacheId="177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compact="0" compactData="0" multipleFieldFilters="0">
  <location ref="AU3:AY207" firstHeaderRow="1" firstDataRow="1" firstDataCol="4"/>
  <pivotFields count="5">
    <pivotField name="Catégorie" axis="axisRow" compact="0" outline="0" showAll="0" measureFilter="1">
      <items count="20">
        <item m="1" x="12"/>
        <item m="1" x="13"/>
        <item m="1" x="9"/>
        <item x="4"/>
        <item m="1" x="16"/>
        <item x="7"/>
        <item m="1" x="15"/>
        <item m="1" x="11"/>
        <item m="1" x="14"/>
        <item m="1" x="10"/>
        <item m="1" x="17"/>
        <item m="1" x="8"/>
        <item m="1" x="18"/>
        <item x="0"/>
        <item x="1"/>
        <item x="2"/>
        <item x="3"/>
        <item x="5"/>
        <item x="6"/>
        <item t="default"/>
      </items>
    </pivotField>
    <pivotField name=" Date" axis="axisRow" compact="0" outline="0" showAll="0" defaultSubtotal="0">
      <items count="52">
        <item x="1"/>
        <item x="5"/>
        <item x="9"/>
        <item x="10"/>
        <item x="22"/>
        <item x="15"/>
        <item x="2"/>
        <item x="6"/>
        <item x="24"/>
        <item x="31"/>
        <item x="26"/>
        <item x="0"/>
        <item x="29"/>
        <item x="30"/>
        <item x="32"/>
        <item x="23"/>
        <item x="4"/>
        <item x="3"/>
        <item x="21"/>
        <item x="7"/>
        <item x="18"/>
        <item x="19"/>
        <item x="16"/>
        <item x="8"/>
        <item x="12"/>
        <item x="11"/>
        <item x="33"/>
        <item x="13"/>
        <item x="20"/>
        <item x="25"/>
        <item x="27"/>
        <item x="28"/>
        <item x="14"/>
        <item m="1" x="40"/>
        <item m="1" x="48"/>
        <item m="1" x="44"/>
        <item m="1" x="49"/>
        <item m="1" x="42"/>
        <item m="1" x="35"/>
        <item m="1" x="38"/>
        <item m="1" x="47"/>
        <item m="1" x="51"/>
        <item m="1" x="45"/>
        <item m="1" x="36"/>
        <item m="1" x="46"/>
        <item m="1" x="34"/>
        <item m="1" x="43"/>
        <item m="1" x="50"/>
        <item m="1" x="39"/>
        <item m="1" x="41"/>
        <item m="1" x="37"/>
        <item x="17"/>
      </items>
    </pivotField>
    <pivotField name=" Description" axis="axisRow" compact="0" outline="0" showAll="0" defaultSubtotal="0">
      <items count="23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8"/>
        <item x="89"/>
        <item x="90"/>
        <item x="91"/>
        <item x="92"/>
        <item x="93"/>
        <item x="94"/>
        <item x="95"/>
        <item x="96"/>
        <item x="98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209"/>
        <item x="138"/>
        <item x="139"/>
        <item x="140"/>
        <item x="142"/>
        <item x="143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3"/>
        <item x="195"/>
        <item x="85"/>
        <item x="86"/>
        <item x="137"/>
        <item x="141"/>
        <item x="149"/>
        <item x="165"/>
        <item x="168"/>
        <item x="173"/>
        <item x="87"/>
        <item m="1" x="202"/>
        <item m="1" x="200"/>
        <item m="1" x="232"/>
        <item m="1" x="220"/>
        <item m="1" x="204"/>
        <item m="1" x="206"/>
        <item m="1" x="198"/>
        <item m="1" x="227"/>
        <item m="1" x="231"/>
        <item m="1" x="229"/>
        <item m="1" x="210"/>
        <item m="1" x="216"/>
        <item m="1" x="207"/>
        <item m="1" x="201"/>
        <item m="1" x="223"/>
        <item m="1" x="226"/>
        <item m="1" x="208"/>
        <item m="1" x="230"/>
        <item m="1" x="228"/>
        <item m="1" x="233"/>
        <item m="1" x="215"/>
        <item m="1" x="222"/>
        <item m="1" x="211"/>
        <item m="1" x="221"/>
        <item m="1" x="219"/>
        <item m="1" x="212"/>
        <item m="1" x="196"/>
        <item m="1" x="213"/>
        <item m="1" x="203"/>
        <item m="1" x="217"/>
        <item m="1" x="224"/>
        <item m="1" x="218"/>
        <item m="1" x="205"/>
        <item m="1" x="199"/>
        <item m="1" x="225"/>
        <item m="1" x="197"/>
        <item m="1" x="214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</items>
    </pivotField>
    <pivotField dataField="1" compact="0" outline="0" showAll="0"/>
    <pivotField name="P" axis="axisRow" compact="0" outline="0" showAll="0" defaultSubtotal="0">
      <items count="3">
        <item x="1"/>
        <item x="0"/>
        <item x="2"/>
      </items>
    </pivotField>
  </pivotFields>
  <rowFields count="4">
    <field x="0"/>
    <field x="1"/>
    <field x="2"/>
    <field x="4"/>
  </rowFields>
  <rowItems count="204">
    <i>
      <x v="3"/>
      <x/>
      <x v="85"/>
      <x v="1"/>
    </i>
    <i r="2">
      <x v="86"/>
      <x v="1"/>
    </i>
    <i r="2">
      <x v="87"/>
      <x v="1"/>
    </i>
    <i r="2">
      <x v="89"/>
      <x v="1"/>
    </i>
    <i r="2">
      <x v="92"/>
      <x v="1"/>
    </i>
    <i r="2">
      <x v="94"/>
      <x v="1"/>
    </i>
    <i r="2">
      <x v="95"/>
      <x v="1"/>
    </i>
    <i r="2">
      <x v="96"/>
      <x v="1"/>
    </i>
    <i r="2">
      <x v="97"/>
      <x v="1"/>
    </i>
    <i r="2">
      <x v="98"/>
      <x v="1"/>
    </i>
    <i r="2">
      <x v="99"/>
      <x v="1"/>
    </i>
    <i r="2">
      <x v="100"/>
      <x v="1"/>
    </i>
    <i r="2">
      <x v="102"/>
      <x v="1"/>
    </i>
    <i r="2">
      <x v="103"/>
      <x v="1"/>
    </i>
    <i r="2">
      <x v="104"/>
      <x v="1"/>
    </i>
    <i r="2">
      <x v="105"/>
      <x v="1"/>
    </i>
    <i r="2">
      <x v="106"/>
      <x v="1"/>
    </i>
    <i r="2">
      <x v="107"/>
      <x v="1"/>
    </i>
    <i r="2">
      <x v="108"/>
      <x v="1"/>
    </i>
    <i r="2">
      <x v="109"/>
      <x v="1"/>
    </i>
    <i r="2">
      <x v="111"/>
      <x v="1"/>
    </i>
    <i r="2">
      <x v="112"/>
      <x v="1"/>
    </i>
    <i r="2">
      <x v="113"/>
      <x v="1"/>
    </i>
    <i r="2">
      <x v="114"/>
      <x v="1"/>
    </i>
    <i r="1">
      <x v="5"/>
      <x v="88"/>
      <x v="1"/>
    </i>
    <i r="1">
      <x v="16"/>
      <x v="110"/>
      <x v="1"/>
    </i>
    <i r="1">
      <x v="19"/>
      <x v="91"/>
      <x v="1"/>
    </i>
    <i r="1">
      <x v="22"/>
      <x v="90"/>
      <x v="1"/>
    </i>
    <i r="2">
      <x v="93"/>
      <x v="1"/>
    </i>
    <i r="1">
      <x v="24"/>
      <x v="101"/>
      <x v="1"/>
    </i>
    <i t="default">
      <x v="3"/>
    </i>
    <i>
      <x v="13"/>
      <x/>
      <x v="120"/>
      <x v="1"/>
    </i>
    <i r="2">
      <x v="121"/>
      <x v="1"/>
    </i>
    <i r="2">
      <x v="123"/>
      <x v="1"/>
    </i>
    <i r="2">
      <x v="124"/>
      <x v="1"/>
    </i>
    <i r="2">
      <x v="125"/>
      <x v="1"/>
    </i>
    <i r="2">
      <x v="126"/>
      <x v="1"/>
    </i>
    <i r="2">
      <x v="127"/>
      <x v="1"/>
    </i>
    <i r="2">
      <x v="132"/>
      <x v="1"/>
    </i>
    <i r="2">
      <x v="133"/>
      <x v="1"/>
    </i>
    <i r="2">
      <x v="134"/>
      <x v="1"/>
    </i>
    <i r="2">
      <x v="135"/>
      <x v="1"/>
    </i>
    <i r="1">
      <x v="4"/>
      <x v="118"/>
      <x v="1"/>
    </i>
    <i r="2">
      <x v="147"/>
      <x v="1"/>
    </i>
    <i r="2">
      <x v="148"/>
      <x v="1"/>
    </i>
    <i r="2">
      <x v="157"/>
      <x v="1"/>
    </i>
    <i r="1">
      <x v="8"/>
      <x v="122"/>
      <x v="1"/>
    </i>
    <i r="2">
      <x v="129"/>
      <x v="1"/>
    </i>
    <i r="2">
      <x v="131"/>
      <x v="1"/>
    </i>
    <i r="2">
      <x v="140"/>
      <x v="1"/>
    </i>
    <i r="2">
      <x v="141"/>
      <x v="1"/>
    </i>
    <i r="2">
      <x v="142"/>
      <x v="1"/>
    </i>
    <i r="2">
      <x v="143"/>
      <x v="1"/>
    </i>
    <i r="2">
      <x v="144"/>
      <x v="1"/>
    </i>
    <i r="1">
      <x v="9"/>
      <x v="161"/>
      <x v="1"/>
    </i>
    <i r="1">
      <x v="10"/>
      <x v="130"/>
      <x v="1"/>
    </i>
    <i r="1">
      <x v="11"/>
      <x/>
      <x v="1"/>
    </i>
    <i r="2">
      <x v="128"/>
      <x v="1"/>
    </i>
    <i r="1">
      <x v="12"/>
      <x v="145"/>
      <x v="1"/>
    </i>
    <i r="2">
      <x v="150"/>
      <x v="1"/>
    </i>
    <i r="2">
      <x v="153"/>
      <x v="1"/>
    </i>
    <i r="1">
      <x v="13"/>
      <x v="154"/>
      <x v="1"/>
    </i>
    <i r="1">
      <x v="14"/>
      <x v="165"/>
      <x v="1"/>
    </i>
    <i r="1">
      <x v="15"/>
      <x v="119"/>
      <x v="1"/>
    </i>
    <i r="2">
      <x v="137"/>
      <x v="1"/>
    </i>
    <i r="2">
      <x v="139"/>
      <x v="1"/>
    </i>
    <i r="1">
      <x v="16"/>
      <x v="166"/>
      <x v="1"/>
    </i>
    <i r="1">
      <x v="17"/>
      <x v="136"/>
      <x v="1"/>
    </i>
    <i r="2">
      <x v="138"/>
      <x v="1"/>
    </i>
    <i r="2">
      <x v="167"/>
      <x v="1"/>
    </i>
    <i r="1">
      <x v="18"/>
      <x v="116"/>
      <x v="1"/>
    </i>
    <i r="2">
      <x v="146"/>
      <x v="1"/>
    </i>
    <i r="2">
      <x v="156"/>
      <x v="1"/>
    </i>
    <i r="2">
      <x v="162"/>
      <x v="1"/>
    </i>
    <i r="1">
      <x v="20"/>
      <x v="117"/>
      <x v="1"/>
    </i>
    <i r="2">
      <x v="149"/>
      <x v="1"/>
    </i>
    <i r="2">
      <x v="151"/>
      <x v="1"/>
    </i>
    <i r="2">
      <x v="152"/>
      <x v="1"/>
    </i>
    <i r="2">
      <x v="155"/>
      <x v="1"/>
    </i>
    <i r="2">
      <x v="158"/>
      <x v="1"/>
    </i>
    <i r="2">
      <x v="159"/>
      <x v="1"/>
    </i>
    <i r="2">
      <x v="160"/>
      <x v="1"/>
    </i>
    <i r="2">
      <x v="163"/>
      <x v="1"/>
    </i>
    <i r="2">
      <x v="164"/>
      <x v="1"/>
    </i>
    <i r="1">
      <x v="28"/>
      <x v="171"/>
      <x v="1"/>
    </i>
    <i r="2">
      <x v="172"/>
      <x v="1"/>
    </i>
    <i r="2">
      <x v="173"/>
      <x v="1"/>
    </i>
    <i r="1">
      <x v="29"/>
      <x v="129"/>
      <x v="1"/>
    </i>
    <i r="2">
      <x v="176"/>
      <x v="1"/>
    </i>
    <i r="1">
      <x v="30"/>
      <x v="174"/>
      <x v="1"/>
    </i>
    <i r="1">
      <x v="31"/>
      <x v="175"/>
      <x v="1"/>
    </i>
    <i t="default">
      <x v="13"/>
    </i>
    <i>
      <x v="14"/>
      <x/>
      <x v="1"/>
      <x v="1"/>
    </i>
    <i r="2">
      <x v="2"/>
      <x v="1"/>
    </i>
    <i r="2">
      <x v="4"/>
      <x v="1"/>
    </i>
    <i r="2">
      <x v="6"/>
      <x v="1"/>
    </i>
    <i r="2">
      <x v="7"/>
      <x v="1"/>
    </i>
    <i r="2">
      <x v="8"/>
      <x v="1"/>
    </i>
    <i r="2">
      <x v="9"/>
      <x v="1"/>
    </i>
    <i r="2">
      <x v="10"/>
      <x v="1"/>
    </i>
    <i r="2">
      <x v="11"/>
      <x v="1"/>
    </i>
    <i r="2">
      <x v="12"/>
      <x v="1"/>
    </i>
    <i r="2">
      <x v="13"/>
      <x v="1"/>
    </i>
    <i r="2">
      <x v="14"/>
      <x v="1"/>
    </i>
    <i r="2">
      <x v="15"/>
      <x v="1"/>
    </i>
    <i r="2">
      <x v="16"/>
      <x v="1"/>
    </i>
    <i r="2">
      <x v="17"/>
      <x v="1"/>
    </i>
    <i r="2">
      <x v="18"/>
      <x v="1"/>
    </i>
    <i r="2">
      <x v="19"/>
      <x v="1"/>
    </i>
    <i r="2">
      <x v="21"/>
      <x v="1"/>
    </i>
    <i r="2">
      <x v="22"/>
      <x v="1"/>
    </i>
    <i r="2">
      <x v="23"/>
      <x v="1"/>
    </i>
    <i r="2">
      <x v="24"/>
      <x v="1"/>
    </i>
    <i r="2">
      <x v="25"/>
      <x v="1"/>
    </i>
    <i r="2">
      <x v="33"/>
      <x v="1"/>
    </i>
    <i r="2">
      <x v="37"/>
      <x v="1"/>
    </i>
    <i r="2">
      <x v="38"/>
      <x v="1"/>
    </i>
    <i r="2">
      <x v="39"/>
      <x v="1"/>
    </i>
    <i r="2">
      <x v="41"/>
      <x v="1"/>
    </i>
    <i r="2">
      <x v="45"/>
      <x v="1"/>
    </i>
    <i r="2">
      <x v="46"/>
      <x v="1"/>
    </i>
    <i r="2">
      <x v="47"/>
      <x v="1"/>
    </i>
    <i r="2">
      <x v="49"/>
      <x v="1"/>
    </i>
    <i r="2">
      <x v="57"/>
      <x v="1"/>
    </i>
    <i r="2">
      <x v="61"/>
      <x v="1"/>
    </i>
    <i r="2">
      <x v="62"/>
      <x v="1"/>
    </i>
    <i r="2">
      <x v="63"/>
      <x v="1"/>
    </i>
    <i r="2">
      <x v="65"/>
      <x v="1"/>
    </i>
    <i r="2">
      <x v="69"/>
      <x v="1"/>
    </i>
    <i r="2">
      <x v="70"/>
      <x v="1"/>
    </i>
    <i r="2">
      <x v="71"/>
      <x v="1"/>
    </i>
    <i r="1">
      <x v="1"/>
      <x v="26"/>
      <x v="1"/>
    </i>
    <i r="2">
      <x v="28"/>
      <x v="1"/>
    </i>
    <i r="2">
      <x v="30"/>
      <x v="1"/>
    </i>
    <i r="2">
      <x v="31"/>
      <x v="1"/>
    </i>
    <i r="2">
      <x v="32"/>
      <x v="1"/>
    </i>
    <i r="2">
      <x v="34"/>
      <x v="1"/>
    </i>
    <i r="2">
      <x v="35"/>
      <x v="1"/>
    </i>
    <i r="2">
      <x v="36"/>
      <x v="1"/>
    </i>
    <i r="2">
      <x v="40"/>
      <x v="1"/>
    </i>
    <i r="2">
      <x v="42"/>
      <x v="1"/>
    </i>
    <i r="2">
      <x v="43"/>
      <x v="1"/>
    </i>
    <i r="1">
      <x v="2"/>
      <x v="50"/>
      <x v="1"/>
    </i>
    <i r="2">
      <x v="52"/>
      <x v="1"/>
    </i>
    <i r="2">
      <x v="54"/>
      <x v="1"/>
    </i>
    <i r="2">
      <x v="55"/>
      <x v="1"/>
    </i>
    <i r="2">
      <x v="56"/>
      <x v="1"/>
    </i>
    <i r="2">
      <x v="58"/>
      <x v="1"/>
    </i>
    <i r="2">
      <x v="59"/>
      <x v="1"/>
    </i>
    <i r="2">
      <x v="60"/>
      <x v="1"/>
    </i>
    <i r="2">
      <x v="64"/>
      <x v="1"/>
    </i>
    <i r="2">
      <x v="66"/>
      <x v="1"/>
    </i>
    <i r="2">
      <x v="67"/>
      <x v="1"/>
    </i>
    <i r="1">
      <x v="3"/>
      <x v="51"/>
      <x v="1"/>
    </i>
    <i r="2">
      <x v="72"/>
      <x v="1"/>
    </i>
    <i r="1">
      <x v="6"/>
      <x v="3"/>
      <x v="1"/>
    </i>
    <i r="1">
      <x v="7"/>
      <x v="27"/>
      <x v="1"/>
    </i>
    <i r="2">
      <x v="48"/>
      <x v="1"/>
    </i>
    <i r="1">
      <x v="16"/>
      <x v="20"/>
      <x v="1"/>
    </i>
    <i r="1">
      <x v="17"/>
      <x v="5"/>
      <x v="1"/>
    </i>
    <i r="1">
      <x v="19"/>
      <x v="29"/>
      <x v="1"/>
    </i>
    <i r="2">
      <x v="53"/>
      <x v="1"/>
    </i>
    <i r="1">
      <x v="23"/>
      <x v="44"/>
      <x v="1"/>
    </i>
    <i r="1">
      <x v="25"/>
      <x v="68"/>
      <x v="1"/>
    </i>
    <i t="default">
      <x v="14"/>
    </i>
    <i>
      <x v="15"/>
      <x/>
      <x v="73"/>
      <x v="1"/>
    </i>
    <i r="2">
      <x v="76"/>
      <x v="1"/>
    </i>
    <i r="2">
      <x v="77"/>
      <x v="1"/>
    </i>
    <i r="2">
      <x v="78"/>
      <x v="1"/>
    </i>
    <i r="1">
      <x v="2"/>
      <x v="79"/>
      <x v="1"/>
    </i>
    <i r="2">
      <x v="80"/>
      <x v="1"/>
    </i>
    <i r="2">
      <x v="81"/>
      <x v="1"/>
    </i>
    <i r="2">
      <x v="82"/>
      <x v="1"/>
    </i>
    <i r="2">
      <x v="83"/>
      <x v="1"/>
    </i>
    <i r="2">
      <x v="84"/>
      <x v="1"/>
    </i>
    <i r="1">
      <x v="16"/>
      <x v="74"/>
      <x v="1"/>
    </i>
    <i r="1">
      <x v="24"/>
      <x v="75"/>
      <x v="1"/>
    </i>
    <i r="1">
      <x v="27"/>
      <x v="169"/>
      <x v="1"/>
    </i>
    <i r="2">
      <x v="170"/>
      <x v="1"/>
    </i>
    <i t="default">
      <x v="15"/>
    </i>
    <i>
      <x v="16"/>
      <x v="32"/>
      <x v="177"/>
      <x v="1"/>
    </i>
    <i t="default">
      <x v="16"/>
    </i>
    <i>
      <x v="17"/>
      <x v="51"/>
      <x v="215"/>
      <x/>
    </i>
    <i r="2">
      <x v="216"/>
      <x/>
    </i>
    <i r="2">
      <x v="217"/>
      <x/>
    </i>
    <i r="2">
      <x v="218"/>
      <x/>
    </i>
    <i r="2">
      <x v="219"/>
      <x/>
    </i>
    <i r="2">
      <x v="220"/>
      <x/>
    </i>
    <i r="2">
      <x v="221"/>
      <x/>
    </i>
    <i r="2">
      <x v="222"/>
      <x/>
    </i>
    <i r="2">
      <x v="223"/>
      <x/>
    </i>
    <i r="2">
      <x v="224"/>
      <x/>
    </i>
    <i r="2">
      <x v="225"/>
      <x/>
    </i>
    <i r="2">
      <x v="226"/>
      <x/>
    </i>
    <i r="2">
      <x v="227"/>
      <x/>
    </i>
    <i r="2">
      <x v="228"/>
      <x/>
    </i>
    <i t="default">
      <x v="17"/>
    </i>
    <i>
      <x v="18"/>
      <x v="20"/>
      <x v="229"/>
      <x v="1"/>
    </i>
    <i r="2">
      <x v="230"/>
      <x/>
    </i>
    <i r="1">
      <x v="21"/>
      <x v="231"/>
      <x v="1"/>
    </i>
    <i r="2">
      <x v="232"/>
      <x v="1"/>
    </i>
    <i r="2">
      <x v="233"/>
      <x v="1"/>
    </i>
    <i t="default">
      <x v="18"/>
    </i>
    <i t="grand">
      <x/>
    </i>
  </rowItems>
  <colItems count="1">
    <i/>
  </colItems>
  <dataFields count="1">
    <dataField name="Total" fld="3" baseField="0" baseItem="15723752" numFmtId="164"/>
  </dataFields>
  <formats count="157">
    <format dxfId="214">
      <pivotArea type="all" dataOnly="0" outline="0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4" type="button" dataOnly="0" labelOnly="1" outline="0" axis="axisRow" fieldPosition="3"/>
    </format>
    <format dxfId="210">
      <pivotArea dataOnly="0" labelOnly="1" outline="0" axis="axisValues" fieldPosition="0"/>
    </format>
    <format dxfId="209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208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07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20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205">
      <pivotArea dataOnly="0" labelOnly="1" grandRow="1" outline="0" fieldPosition="0"/>
    </format>
    <format dxfId="2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4" count="1">
            <x v="1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4" count="1">
            <x v="1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4" count="1">
            <x v="1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4" count="1">
            <x v="1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4" count="1">
            <x v="1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  <reference field="4" count="1">
            <x v="1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4" count="1">
            <x v="1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4" count="1">
            <x v="1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  <reference field="4" count="1">
            <x v="1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4" count="1">
            <x v="1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4" count="1">
            <x v="1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4" count="1">
            <x v="1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4" count="1">
            <x v="1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4" count="1">
            <x v="1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  <reference field="4" count="1">
            <x v="1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1"/>
          </reference>
          <reference field="4" count="1">
            <x v="1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  <reference field="4" count="1">
            <x v="1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  <reference field="4" count="1">
            <x v="1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4"/>
          </reference>
          <reference field="4" count="1">
            <x v="1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5"/>
          </reference>
          <reference field="4" count="1">
            <x v="1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3"/>
          </reference>
          <reference field="4" count="1">
            <x v="1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7"/>
          </reference>
          <reference field="4" count="1">
            <x v="1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8"/>
          </reference>
          <reference field="4" count="1">
            <x v="1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9"/>
          </reference>
          <reference field="4" count="1">
            <x v="1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1"/>
          </reference>
          <reference field="4" count="1">
            <x v="1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5"/>
          </reference>
          <reference field="4" count="1">
            <x v="1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4" count="1">
            <x v="1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7"/>
          </reference>
          <reference field="4" count="1">
            <x v="1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9"/>
          </reference>
          <reference field="4" count="1">
            <x v="1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57"/>
          </reference>
          <reference field="4" count="1">
            <x v="1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1"/>
          </reference>
          <reference field="4" count="1">
            <x v="1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2"/>
          </reference>
          <reference field="4" count="1">
            <x v="1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3"/>
          </reference>
          <reference field="4" count="1">
            <x v="1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5"/>
          </reference>
          <reference field="4" count="1">
            <x v="1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9"/>
          </reference>
          <reference field="4" count="1">
            <x v="1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0"/>
          </reference>
          <reference field="4" count="1">
            <x v="1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1"/>
          </reference>
          <reference field="4" count="1">
            <x v="1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6"/>
          </reference>
          <reference field="4" count="1">
            <x v="1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8"/>
          </reference>
          <reference field="4" count="1">
            <x v="1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0"/>
          </reference>
          <reference field="4" count="1">
            <x v="1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1"/>
          </reference>
          <reference field="4" count="1">
            <x v="1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2"/>
          </reference>
          <reference field="4" count="1">
            <x v="1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4"/>
          </reference>
          <reference field="4" count="1">
            <x v="1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5"/>
          </reference>
          <reference field="4" count="1">
            <x v="1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6"/>
          </reference>
          <reference field="4" count="1">
            <x v="1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0"/>
          </reference>
          <reference field="4" count="1">
            <x v="1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2"/>
          </reference>
          <reference field="4" count="1">
            <x v="1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3"/>
          </reference>
          <reference field="4" count="1">
            <x v="1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0"/>
          </reference>
          <reference field="4" count="1">
            <x v="1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2"/>
          </reference>
          <reference field="4" count="1">
            <x v="1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4"/>
          </reference>
          <reference field="4" count="1">
            <x v="1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5"/>
          </reference>
          <reference field="4" count="1">
            <x v="1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6"/>
          </reference>
          <reference field="4" count="1">
            <x v="1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8"/>
          </reference>
          <reference field="4" count="1">
            <x v="1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59"/>
          </reference>
          <reference field="4" count="1">
            <x v="1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60"/>
          </reference>
          <reference field="4" count="1">
            <x v="1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64"/>
          </reference>
          <reference field="4" count="1">
            <x v="1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66"/>
          </reference>
          <reference field="4" count="1">
            <x v="1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67"/>
          </reference>
          <reference field="4" count="1">
            <x v="1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2" count="1" selected="0">
            <x v="51"/>
          </reference>
          <reference field="4" count="1">
            <x v="1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2" count="1" selected="0">
            <x v="72"/>
          </reference>
          <reference field="4" count="1">
            <x v="1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  <reference field="4" count="1">
            <x v="1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27"/>
          </reference>
          <reference field="4" count="1">
            <x v="1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48"/>
          </reference>
          <reference field="4" count="1">
            <x v="1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0"/>
          </reference>
          <reference field="4" count="1">
            <x v="1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5"/>
          </reference>
          <reference field="4" count="1">
            <x v="1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2" count="1" selected="0">
            <x v="29"/>
          </reference>
          <reference field="4" count="1">
            <x v="1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2" count="1" selected="0">
            <x v="53"/>
          </reference>
          <reference field="4" count="1">
            <x v="1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3"/>
          </reference>
          <reference field="2" count="1" selected="0">
            <x v="44"/>
          </reference>
          <reference field="4" count="1">
            <x v="1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5"/>
          </reference>
          <reference field="2" count="1" selected="0">
            <x v="68"/>
          </reference>
          <reference field="4" count="1">
            <x v="1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73"/>
          </reference>
          <reference field="4" count="1">
            <x v="1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76"/>
          </reference>
          <reference field="4" count="1">
            <x v="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77"/>
          </reference>
          <reference field="4" count="1">
            <x v="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78"/>
          </reference>
          <reference field="4" count="1">
            <x v="1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79"/>
          </reference>
          <reference field="4" count="1">
            <x v="1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0"/>
          </reference>
          <reference field="4" count="1">
            <x v="1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1"/>
          </reference>
          <reference field="4" count="1">
            <x v="1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2"/>
          </reference>
          <reference field="4" count="1">
            <x v="1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3"/>
          </reference>
          <reference field="4" count="1">
            <x v="1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4"/>
          </reference>
          <reference field="4" count="1">
            <x v="1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4"/>
          </reference>
          <reference field="4" count="1">
            <x v="1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75"/>
          </reference>
          <reference field="4" count="1">
            <x v="1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69"/>
          </reference>
          <reference field="4" count="1">
            <x v="1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70"/>
          </reference>
          <reference field="4" count="1">
            <x v="1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0"/>
          </reference>
          <reference field="4" count="1">
            <x v="1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1"/>
          </reference>
          <reference field="4" count="1">
            <x v="1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3"/>
          </reference>
          <reference field="4" count="1">
            <x v="1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4"/>
          </reference>
          <reference field="4" count="1">
            <x v="1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5"/>
          </reference>
          <reference field="4" count="1">
            <x v="1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6"/>
          </reference>
          <reference field="4" count="1">
            <x v="1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27"/>
          </reference>
          <reference field="4" count="1">
            <x v="1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32"/>
          </reference>
          <reference field="4" count="1">
            <x v="1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33"/>
          </reference>
          <reference field="4" count="1">
            <x v="1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34"/>
          </reference>
          <reference field="4" count="1">
            <x v="1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2" count="1" selected="0">
            <x v="135"/>
          </reference>
          <reference field="4" count="1">
            <x v="1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18"/>
          </reference>
          <reference field="4" count="1">
            <x v="1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47"/>
          </reference>
          <reference field="4" count="1">
            <x v="1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48"/>
          </reference>
          <reference field="4" count="1">
            <x v="1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57"/>
          </reference>
          <reference field="4" count="1">
            <x v="1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22"/>
          </reference>
          <reference field="4" count="1">
            <x v="1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29"/>
          </reference>
          <reference field="4" count="1">
            <x v="1"/>
          </reference>
        </references>
      </pivotArea>
    </format>
    <format dxfId="10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31"/>
          </reference>
          <reference field="4" count="1">
            <x v="1"/>
          </reference>
        </references>
      </pivotArea>
    </format>
    <format dxfId="10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40"/>
          </reference>
          <reference field="4" count="1">
            <x v="1"/>
          </reference>
        </references>
      </pivotArea>
    </format>
    <format dxfId="9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41"/>
          </reference>
          <reference field="4" count="1">
            <x v="1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42"/>
          </reference>
          <reference field="4" count="1">
            <x v="1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43"/>
          </reference>
          <reference field="4" count="1">
            <x v="1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8"/>
          </reference>
          <reference field="2" count="1" selected="0">
            <x v="144"/>
          </reference>
          <reference field="4" count="1">
            <x v="1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61"/>
          </reference>
          <reference field="4" count="1">
            <x v="1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30"/>
          </reference>
          <reference field="4" count="1">
            <x v="1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1"/>
          </reference>
          <reference field="2" count="1" selected="0">
            <x v="0"/>
          </reference>
          <reference field="4" count="1">
            <x v="1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1"/>
          </reference>
          <reference field="2" count="1" selected="0">
            <x v="128"/>
          </reference>
          <reference field="4" count="1">
            <x v="1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"/>
          </reference>
          <reference field="2" count="1" selected="0">
            <x v="145"/>
          </reference>
          <reference field="4" count="1">
            <x v="1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"/>
          </reference>
          <reference field="2" count="1" selected="0">
            <x v="150"/>
          </reference>
          <reference field="4" count="1">
            <x v="1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"/>
          </reference>
          <reference field="2" count="1" selected="0">
            <x v="153"/>
          </reference>
          <reference field="4" count="1">
            <x v="1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154"/>
          </reference>
          <reference field="4" count="1">
            <x v="1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4"/>
          </reference>
          <reference field="2" count="1" selected="0">
            <x v="165"/>
          </reference>
          <reference field="4" count="1">
            <x v="1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"/>
          </reference>
          <reference field="2" count="1" selected="0">
            <x v="119"/>
          </reference>
          <reference field="4" count="1">
            <x v="1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"/>
          </reference>
          <reference field="2" count="1" selected="0">
            <x v="137"/>
          </reference>
          <reference field="4" count="1">
            <x v="1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"/>
          </reference>
          <reference field="2" count="1" selected="0">
            <x v="139"/>
          </reference>
          <reference field="4" count="1">
            <x v="1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6"/>
          </reference>
          <reference field="2" count="1" selected="0">
            <x v="166"/>
          </reference>
          <reference field="4" count="1">
            <x v="1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36"/>
          </reference>
          <reference field="4" count="1">
            <x v="1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38"/>
          </reference>
          <reference field="4" count="1">
            <x v="1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67"/>
          </reference>
          <reference field="4" count="1">
            <x v="1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16"/>
          </reference>
          <reference field="4" count="1">
            <x v="1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46"/>
          </reference>
          <reference field="4" count="1">
            <x v="1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56"/>
          </reference>
          <reference field="4" count="1">
            <x v="1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62"/>
          </reference>
          <reference field="4" count="1">
            <x v="1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17"/>
          </reference>
          <reference field="4" count="1">
            <x v="1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49"/>
          </reference>
          <reference field="4" count="1">
            <x v="1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51"/>
          </reference>
          <reference field="4" count="1">
            <x v="1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52"/>
          </reference>
          <reference field="4" count="1">
            <x v="1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55"/>
          </reference>
          <reference field="4" count="1">
            <x v="1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58"/>
          </reference>
          <reference field="4" count="1">
            <x v="1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59"/>
          </reference>
          <reference field="4" count="1">
            <x v="1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60"/>
          </reference>
          <reference field="4" count="1">
            <x v="1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63"/>
          </reference>
          <reference field="4" count="1">
            <x v="1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64"/>
          </reference>
          <reference field="4" count="1">
            <x v="1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8"/>
          </reference>
          <reference field="2" count="1" selected="0">
            <x v="171"/>
          </reference>
          <reference field="4" count="1">
            <x v="1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8"/>
          </reference>
          <reference field="2" count="1" selected="0">
            <x v="172"/>
          </reference>
          <reference field="4" count="1">
            <x v="1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8"/>
          </reference>
          <reference field="2" count="1" selected="0">
            <x v="173"/>
          </reference>
          <reference field="4" count="1">
            <x v="1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9"/>
          </reference>
          <reference field="2" count="1" selected="0">
            <x v="129"/>
          </reference>
          <reference field="4" count="1">
            <x v="1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9"/>
          </reference>
          <reference field="2" count="1" selected="0">
            <x v="176"/>
          </reference>
          <reference field="4" count="1">
            <x v="1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0"/>
          </reference>
          <reference field="2" count="1" selected="0">
            <x v="174"/>
          </reference>
          <reference field="4" count="1">
            <x v="1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1"/>
          </reference>
          <reference field="2" count="1" selected="0">
            <x v="175"/>
          </reference>
          <reference field="4" count="1">
            <x v="1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77"/>
          </reference>
          <reference field="4" count="1">
            <x v="1"/>
          </reference>
        </references>
      </pivotArea>
    </format>
  </formats>
  <pivotTableStyleInfo name="PivotStyleLight9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3" cacheId="20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P2:Q16" firstHeaderRow="1" firstDataRow="1" firstDataCol="1"/>
  <pivotFields count="2">
    <pivotField axis="axisRow" showAll="0">
      <items count="15">
        <item x="6"/>
        <item x="11"/>
        <item x="4"/>
        <item x="5"/>
        <item x="0"/>
        <item x="1"/>
        <item x="2"/>
        <item x="3"/>
        <item x="7"/>
        <item x="8"/>
        <item x="9"/>
        <item x="10"/>
        <item x="12"/>
        <item x="1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total_realise" fld="1" baseField="0" baseItem="0"/>
  </dataFields>
  <formats count="2">
    <format dxfId="216">
      <pivotArea type="all" dataOnly="0" outline="0" fieldPosition="0"/>
    </format>
    <format dxfId="215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aptionNotBeginsWith" evalOrder="-1" id="1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topLeftCell="A19" workbookViewId="0">
      <selection activeCell="S40" sqref="S40"/>
    </sheetView>
  </sheetViews>
  <sheetFormatPr baseColWidth="10" defaultColWidth="9.140625" defaultRowHeight="15" x14ac:dyDescent="0.25"/>
  <cols>
    <col min="5" max="5" width="9.85546875" customWidth="1"/>
    <col min="6" max="6" width="10.85546875" customWidth="1"/>
  </cols>
  <sheetData>
    <row r="1" spans="1:11" ht="17.100000000000001" customHeight="1" x14ac:dyDescent="0.25">
      <c r="A1" s="64"/>
      <c r="C1" s="52" t="s">
        <v>21</v>
      </c>
      <c r="D1" s="53"/>
      <c r="E1" s="53"/>
      <c r="F1" s="53"/>
      <c r="G1" s="53"/>
      <c r="H1" s="53"/>
      <c r="I1" s="53"/>
    </row>
    <row r="2" spans="1:11" ht="17.45" customHeight="1" x14ac:dyDescent="0.25">
      <c r="A2" s="65"/>
      <c r="C2" s="52" t="str">
        <f>TCD!A5</f>
        <v>Saison 2018-2019</v>
      </c>
      <c r="D2" s="53"/>
      <c r="E2" s="53"/>
      <c r="F2" s="53"/>
      <c r="G2" s="53"/>
      <c r="H2" s="53"/>
      <c r="I2" s="53"/>
    </row>
    <row r="3" spans="1:11" ht="15" customHeight="1" x14ac:dyDescent="0.25"/>
    <row r="5" spans="1:11" ht="24.95" customHeight="1" x14ac:dyDescent="0.35">
      <c r="A5" s="6">
        <f>GETPIVOTDATA("Somme de nb_inscriptions_annuelles",TCD!$A$4,"nom",TCD!A5)</f>
        <v>25</v>
      </c>
      <c r="B5" s="3">
        <f>(GETPIVOTDATA("Somme de nb_inscriptions_annuelles",TCD!$A$4,"nom",TCD!A5)-GETPIVOTDATA("Somme de nb_inscriptions_annuelles",TCD!$A$4,"nom",TCD!A6))</f>
        <v>4</v>
      </c>
      <c r="C5" s="6">
        <f>GETPIVOTDATA("Somme de nb_inscriptions_trimestrielles",TCD!$A$4,"nom",TCD!A5)</f>
        <v>6</v>
      </c>
      <c r="D5" s="3">
        <f>GETPIVOTDATA("Somme de nb_inscriptions_trimestrielles",TCD!$A$4,"nom",TCD!A5)-GETPIVOTDATA("Somme de nb_inscriptions_trimestrielles",TCD!$A$4,"nom",TCD!A6)</f>
        <v>1</v>
      </c>
      <c r="E5" s="3"/>
      <c r="G5" s="3">
        <v>-1</v>
      </c>
      <c r="I5" s="10">
        <f>GETPIVOTDATA("Somme de nb_evenement",TCD!$A$4,"nom",TCD!A5)</f>
        <v>11</v>
      </c>
      <c r="J5" s="3">
        <f>GETPIVOTDATA("Somme de nb_evenement",TCD!$A$4,"nom",TCD!A5)-GETPIVOTDATA("Somme de nb_evenement",TCD!$A$4,"nom",TCD!A6)</f>
        <v>11</v>
      </c>
    </row>
    <row r="6" spans="1:11" ht="15.6" customHeight="1" x14ac:dyDescent="0.25">
      <c r="A6" s="4" t="s">
        <v>22</v>
      </c>
      <c r="B6" s="4"/>
      <c r="C6" s="4" t="s">
        <v>23</v>
      </c>
    </row>
    <row r="7" spans="1:11" ht="12" customHeight="1" x14ac:dyDescent="0.25"/>
    <row r="9" spans="1:11" ht="14.45" customHeight="1" x14ac:dyDescent="0.25">
      <c r="B9" s="62">
        <f>GETPIVOTDATA("Somme de nb_adherents_actif",TCD!$A$4,"nom",TCD!A5)</f>
        <v>27</v>
      </c>
      <c r="C9" s="63">
        <f>(GETPIVOTDATA("Somme de nb_adherents_actif",TCD!$A$4,"nom",TCD!A5)-GETPIVOTDATA("Somme de nb_adherents_actif",TCD!$A$4,"nom",TCD!A6))</f>
        <v>8</v>
      </c>
      <c r="F9" s="62">
        <f>GETPIVOTDATA("Somme de nb_heures",TCD!$A$4,"nom",TCD!A5)</f>
        <v>300</v>
      </c>
      <c r="G9" s="63">
        <f>(GETPIVOTDATA("Somme de nb_heures",TCD!$A$4,"nom",TCD!A5)-GETPIVOTDATA("Somme de nb_heures",TCD!$A$4,"nom",TCD!A6))</f>
        <v>300</v>
      </c>
      <c r="K9" s="66">
        <f>67-71</f>
        <v>-4</v>
      </c>
    </row>
    <row r="10" spans="1:11" x14ac:dyDescent="0.25">
      <c r="B10" s="62"/>
      <c r="C10" s="63"/>
      <c r="F10" s="62"/>
      <c r="G10" s="63"/>
      <c r="K10" s="66"/>
    </row>
    <row r="11" spans="1:11" ht="9" customHeight="1" x14ac:dyDescent="0.25"/>
    <row r="12" spans="1:11" ht="15" customHeight="1" x14ac:dyDescent="0.25">
      <c r="A12" s="54" t="s">
        <v>24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</row>
    <row r="13" spans="1:11" ht="27.6" customHeight="1" x14ac:dyDescent="0.25">
      <c r="A13" s="56" t="str">
        <f>IF(ISBLANK(TCD!C17),"",TCD!C17)</f>
        <v>11/10/2018: Restaurant de début d'année</v>
      </c>
      <c r="B13" s="57"/>
      <c r="C13" s="58"/>
      <c r="D13" s="59" t="str">
        <f>IF(ISBLANK(TCD!D17),"",TCD!D17)</f>
        <v>23 adhérents - subvention : 115€ (5€/adhérent)</v>
      </c>
      <c r="E13" s="60"/>
      <c r="F13" s="60"/>
      <c r="G13" s="60"/>
      <c r="H13" s="60"/>
      <c r="I13" s="60"/>
      <c r="J13" s="60"/>
      <c r="K13" s="61"/>
    </row>
    <row r="14" spans="1:11" ht="27.6" customHeight="1" x14ac:dyDescent="0.25">
      <c r="A14" s="45" t="str">
        <f>IF(ISBLANK(TCD!C18),"",TCD!C18)</f>
        <v>14/12/2018: Jeux de société</v>
      </c>
      <c r="B14" s="46"/>
      <c r="C14" s="46"/>
      <c r="D14" s="51" t="str">
        <f>IF(ISBLANK(TCD!D18),"",TCD!D18)</f>
        <v>11 adhérents, 1 accompagnant, pas de subvention</v>
      </c>
      <c r="E14" s="49"/>
      <c r="F14" s="49"/>
      <c r="G14" s="49"/>
      <c r="H14" s="49"/>
      <c r="I14" s="49"/>
      <c r="J14" s="49"/>
      <c r="K14" s="50"/>
    </row>
    <row r="15" spans="1:11" ht="27.6" customHeight="1" x14ac:dyDescent="0.25">
      <c r="A15" s="45" t="str">
        <f>IF(ISBLANK(TCD!C19),"",TCD!C19)</f>
        <v>12/01/2019: Interstyles FFKDA</v>
      </c>
      <c r="B15" s="46"/>
      <c r="C15" s="47"/>
      <c r="D15" s="48" t="str">
        <f>IF(ISBLANK(TCD!D19),"",TCD!D19)</f>
        <v>4 adhérents, démo de Marinko, Tom et Grégory, Pas de subvention</v>
      </c>
      <c r="E15" s="49"/>
      <c r="F15" s="49"/>
      <c r="G15" s="49"/>
      <c r="H15" s="49"/>
      <c r="I15" s="49"/>
      <c r="J15" s="49"/>
      <c r="K15" s="50"/>
    </row>
    <row r="16" spans="1:11" ht="27.6" customHeight="1" x14ac:dyDescent="0.25">
      <c r="A16" s="45" t="str">
        <f>IF(ISBLANK(TCD!C20),"",TCD!C20)</f>
        <v>08/02/2019: Restaurant nouvel an chinois</v>
      </c>
      <c r="B16" s="46"/>
      <c r="C16" s="47"/>
      <c r="D16" s="48" t="str">
        <f>IF(ISBLANK(TCD!D20),"",TCD!D20)</f>
        <v>12 adhérents, 1 accompagnant, subvention: 240€ (20€/adh)</v>
      </c>
      <c r="E16" s="49"/>
      <c r="F16" s="49"/>
      <c r="G16" s="49"/>
      <c r="H16" s="49"/>
      <c r="I16" s="49"/>
      <c r="J16" s="49"/>
      <c r="K16" s="50"/>
    </row>
    <row r="17" spans="1:21" ht="27.6" customHeight="1" x14ac:dyDescent="0.25">
      <c r="A17" s="45" t="str">
        <f>IF(ISBLANK(TCD!C21),"",TCD!C21)</f>
        <v>08/02/2019: Stage taos mains nues</v>
      </c>
      <c r="B17" s="46"/>
      <c r="C17" s="46"/>
      <c r="D17" s="51" t="str">
        <f>IF(ISBLANK(TCD!D21),"",TCD!D21)</f>
        <v>13 adhérents, subvention: 392€ (40 €/adhérents)</v>
      </c>
      <c r="E17" s="49"/>
      <c r="F17" s="49"/>
      <c r="G17" s="49"/>
      <c r="H17" s="49"/>
      <c r="I17" s="49"/>
      <c r="J17" s="49"/>
      <c r="K17" s="50"/>
    </row>
    <row r="18" spans="1:21" ht="27.6" customHeight="1" x14ac:dyDescent="0.25">
      <c r="A18" s="45" t="str">
        <f>IF(ISBLANK(TCD!C22),"",TCD!C22)</f>
        <v>28/02/2019: Soirée Billard</v>
      </c>
      <c r="B18" s="46"/>
      <c r="C18" s="46"/>
      <c r="D18" s="51" t="str">
        <f>IF(ISBLANK(TCD!D22),"",TCD!D22)</f>
        <v>13 adhérents, 3 accompagnants, Pas de subvention</v>
      </c>
      <c r="E18" s="49"/>
      <c r="F18" s="49"/>
      <c r="G18" s="49"/>
      <c r="H18" s="49"/>
      <c r="I18" s="49"/>
      <c r="J18" s="49"/>
      <c r="K18" s="50"/>
      <c r="S18" s="5"/>
    </row>
    <row r="19" spans="1:21" ht="27.6" customHeight="1" x14ac:dyDescent="0.25">
      <c r="A19" s="39" t="str">
        <f>IF(ISBLANK(TCD!C23),"",TCD!C23)</f>
        <v>23/03/2019: Rencontre Tuishou</v>
      </c>
      <c r="B19" s="40"/>
      <c r="C19" s="41"/>
      <c r="D19" s="42" t="str">
        <f>IF(ISBLANK(TCD!D23),"",TCD!D23)</f>
        <v>5 adhérents, Pas de subvention</v>
      </c>
      <c r="E19" s="43"/>
      <c r="F19" s="43"/>
      <c r="G19" s="43"/>
      <c r="H19" s="43"/>
      <c r="I19" s="43"/>
      <c r="J19" s="43"/>
      <c r="K19" s="44"/>
    </row>
    <row r="20" spans="1:21" ht="27.6" customHeight="1" x14ac:dyDescent="0.25">
      <c r="A20" s="39" t="str">
        <f>IF(ISBLANK(TCD!C24),"",TCD!C24)</f>
        <v>05/04/2019: Restaurant Parfums d'asie</v>
      </c>
      <c r="B20" s="40"/>
      <c r="C20" s="41"/>
      <c r="D20" s="42" t="str">
        <f>IF(ISBLANK(TCD!D24),"",TCD!D24)</f>
        <v>16 adhérents, 2 accompagnants - subvention : 270€ (15€/adh - menu 25€)</v>
      </c>
      <c r="E20" s="43"/>
      <c r="F20" s="43"/>
      <c r="G20" s="43"/>
      <c r="H20" s="43"/>
      <c r="I20" s="43"/>
      <c r="J20" s="43"/>
      <c r="K20" s="44"/>
      <c r="S20" s="5"/>
      <c r="U20" s="5"/>
    </row>
    <row r="21" spans="1:21" ht="27.6" customHeight="1" x14ac:dyDescent="0.25">
      <c r="A21" s="39" t="str">
        <f>IF(ISBLANK(TCD!C25),"",TCD!C25)</f>
        <v>06/04/2019: Stage taos armes - épée chinoise/baton</v>
      </c>
      <c r="B21" s="40"/>
      <c r="C21" s="41"/>
      <c r="D21" s="42" t="str">
        <f>IF(ISBLANK(TCD!D25),"",TCD!D25)</f>
        <v>11 adhérents (9 en épée, 2 en bâton), subvention: 224€, prix 40€/personne</v>
      </c>
      <c r="E21" s="43"/>
      <c r="F21" s="43"/>
      <c r="G21" s="43"/>
      <c r="H21" s="43"/>
      <c r="I21" s="43"/>
      <c r="J21" s="43"/>
      <c r="K21" s="44"/>
    </row>
    <row r="22" spans="1:21" ht="27.6" customHeight="1" x14ac:dyDescent="0.25">
      <c r="A22" s="39" t="str">
        <f>IF(ISBLANK(TCD!C26),"",TCD!C26)</f>
        <v>27/05/2019: Vidéo de présentation de l'association</v>
      </c>
      <c r="B22" s="40"/>
      <c r="C22" s="41"/>
      <c r="D22" s="42" t="str">
        <f>IF(ISBLANK(TCD!D26),"",TCD!D26)</f>
        <v>Pas de subvention</v>
      </c>
      <c r="E22" s="43"/>
      <c r="F22" s="43"/>
      <c r="G22" s="43"/>
      <c r="H22" s="43"/>
      <c r="I22" s="43"/>
      <c r="J22" s="43"/>
      <c r="K22" s="44"/>
    </row>
    <row r="23" spans="1:21" ht="27.6" customHeight="1" x14ac:dyDescent="0.25">
      <c r="A23" s="39" t="str">
        <f>IF(ISBLANK(TCD!C27),"",TCD!C27)</f>
        <v>04/06/2019: Initiation Qi Gong de la part d'Eric Raffaele</v>
      </c>
      <c r="B23" s="40"/>
      <c r="C23" s="41"/>
      <c r="D23" s="42" t="str">
        <f>IF(ISBLANK(TCD!D27),"",TCD!D27)</f>
        <v>11 adhérents, Pas de subvention</v>
      </c>
      <c r="E23" s="43"/>
      <c r="F23" s="43"/>
      <c r="G23" s="43"/>
      <c r="H23" s="43"/>
      <c r="I23" s="43"/>
      <c r="J23" s="43"/>
      <c r="K23" s="44"/>
    </row>
    <row r="24" spans="1:21" ht="39.6" customHeight="1" x14ac:dyDescent="0.25"/>
    <row r="26" spans="1:21" x14ac:dyDescent="0.25">
      <c r="E26" s="9">
        <v>9712.2199999999993</v>
      </c>
    </row>
    <row r="27" spans="1:21" x14ac:dyDescent="0.25">
      <c r="E27" s="9">
        <f>GETPIVOTDATA("Somme de somme_pointe_saison",TCD!$A$4,"nom",TCD!A5)</f>
        <v>4231.51</v>
      </c>
    </row>
    <row r="28" spans="1:21" x14ac:dyDescent="0.25">
      <c r="E28" s="9">
        <f>GETPIVOTDATA("Somme de somme_a_pointer_saison",TCD!$A$4,"nom",TCD!A5)</f>
        <v>-2562.5</v>
      </c>
    </row>
    <row r="29" spans="1:21" x14ac:dyDescent="0.25">
      <c r="E29" s="9">
        <f>E26+E28</f>
        <v>7149.7199999999993</v>
      </c>
    </row>
    <row r="30" spans="1:21" ht="62.25" customHeight="1" x14ac:dyDescent="0.25"/>
    <row r="31" spans="1:21" ht="23.1" customHeight="1" thickBot="1" x14ac:dyDescent="0.3">
      <c r="A31" s="33"/>
      <c r="B31" s="34"/>
      <c r="C31" s="35"/>
      <c r="D31" s="32" t="str">
        <f>TCD!A5</f>
        <v>Saison 2018-2019</v>
      </c>
      <c r="E31" s="32"/>
      <c r="F31" s="32"/>
      <c r="G31" s="32"/>
      <c r="H31" s="90"/>
      <c r="I31" s="32" t="s">
        <v>32</v>
      </c>
      <c r="J31" s="32"/>
      <c r="K31" s="32"/>
    </row>
    <row r="32" spans="1:21" ht="37.5" customHeight="1" thickBot="1" x14ac:dyDescent="0.3">
      <c r="A32" s="36"/>
      <c r="B32" s="37"/>
      <c r="C32" s="38"/>
      <c r="D32" s="96" t="s">
        <v>26</v>
      </c>
      <c r="E32" s="96" t="s">
        <v>27</v>
      </c>
      <c r="F32" s="96" t="s">
        <v>28</v>
      </c>
      <c r="G32" s="96" t="s">
        <v>29</v>
      </c>
      <c r="H32" s="97" t="s">
        <v>30</v>
      </c>
      <c r="I32" s="98" t="s">
        <v>26</v>
      </c>
      <c r="J32" s="96" t="s">
        <v>27</v>
      </c>
      <c r="K32" s="96" t="s">
        <v>31</v>
      </c>
    </row>
    <row r="33" spans="1:14" ht="15" customHeight="1" thickTop="1" thickBot="1" x14ac:dyDescent="0.3">
      <c r="A33" s="29" t="str">
        <f>TCD!P3</f>
        <v>Fonctionnement</v>
      </c>
      <c r="B33" s="30"/>
      <c r="C33" s="31"/>
      <c r="D33" s="91">
        <f>GETPIVOTDATA("depense",TCD!$AG$3,"categorie_name",$A33)</f>
        <v>-254.9</v>
      </c>
      <c r="E33" s="91">
        <f>GETPIVOTDATA("recette",TCD!$AG$3,"categorie_name",$A33)</f>
        <v>0</v>
      </c>
      <c r="F33" s="92">
        <v>-250</v>
      </c>
      <c r="G33" s="91">
        <f>GETPIVOTDATA("total_realise",TCD!$AG$3,"categorie_name",$A33)</f>
        <v>-254.9</v>
      </c>
      <c r="H33" s="93">
        <f>G33-F33</f>
        <v>-4.9000000000000057</v>
      </c>
      <c r="I33" s="94">
        <v>-250</v>
      </c>
      <c r="J33" s="94">
        <v>0</v>
      </c>
      <c r="K33" s="95">
        <f>SUM(I33:J33)</f>
        <v>-250</v>
      </c>
    </row>
    <row r="34" spans="1:14" ht="15" customHeight="1" thickBot="1" x14ac:dyDescent="0.3">
      <c r="A34" s="29" t="str">
        <f>TCD!P4</f>
        <v>Salle</v>
      </c>
      <c r="B34" s="30"/>
      <c r="C34" s="31"/>
      <c r="D34" s="72">
        <f>GETPIVOTDATA("depense",TCD!$AG$3,"categorie_name",$A34)</f>
        <v>-1890</v>
      </c>
      <c r="E34" s="72">
        <f>GETPIVOTDATA("recette",TCD!$AG$3,"categorie_name",$A34)</f>
        <v>0</v>
      </c>
      <c r="F34" s="74">
        <v>-1912</v>
      </c>
      <c r="G34" s="72">
        <f>GETPIVOTDATA("total_realise",TCD!$P$2,"categorie_name",A34)</f>
        <v>-1890</v>
      </c>
      <c r="H34" s="88">
        <f>G34-F34</f>
        <v>22</v>
      </c>
      <c r="I34" s="75">
        <v>-2100</v>
      </c>
      <c r="J34" s="2">
        <v>0</v>
      </c>
      <c r="K34" s="2">
        <f>SUM(I34:J34)</f>
        <v>-2100</v>
      </c>
    </row>
    <row r="35" spans="1:14" ht="15" customHeight="1" x14ac:dyDescent="0.25">
      <c r="A35" s="29" t="str">
        <f>TCD!P5</f>
        <v>Licences</v>
      </c>
      <c r="B35" s="30"/>
      <c r="C35" s="31"/>
      <c r="D35" s="71">
        <f>GETPIVOTDATA("depense",TCD!$AG$3,"categorie_name",$A35)</f>
        <v>-1184</v>
      </c>
      <c r="E35" s="71">
        <f>GETPIVOTDATA("recette",TCD!$AG$3,"categorie_name",$A35)</f>
        <v>1110</v>
      </c>
      <c r="F35" s="73">
        <v>-128</v>
      </c>
      <c r="G35" s="71">
        <f>GETPIVOTDATA("total_realise",TCD!$P$2,"categorie_name",A35)</f>
        <v>-74</v>
      </c>
      <c r="H35" s="87">
        <f t="shared" ref="H35:H46" si="0">G35-F35</f>
        <v>54</v>
      </c>
      <c r="I35" s="11">
        <v>-74</v>
      </c>
      <c r="J35" s="8">
        <v>0</v>
      </c>
      <c r="K35" s="8">
        <f>SUM(I35:J35)</f>
        <v>-74</v>
      </c>
    </row>
    <row r="36" spans="1:14" ht="15" customHeight="1" x14ac:dyDescent="0.25">
      <c r="A36" s="29" t="str">
        <f>TCD!P6</f>
        <v>OVH (internet)</v>
      </c>
      <c r="B36" s="30"/>
      <c r="C36" s="31"/>
      <c r="D36" s="72">
        <f>GETPIVOTDATA("depense",TCD!$AG$3,"categorie_name",$A36)</f>
        <v>-50.86</v>
      </c>
      <c r="E36" s="72">
        <f>GETPIVOTDATA("recette",TCD!$AG$3,"categorie_name",$A36)</f>
        <v>0</v>
      </c>
      <c r="F36" s="74">
        <v>-50</v>
      </c>
      <c r="G36" s="72">
        <f>GETPIVOTDATA("total_realise",TCD!$P$2,"categorie_name",A36)</f>
        <v>-50.86</v>
      </c>
      <c r="H36" s="88">
        <f t="shared" si="0"/>
        <v>-0.85999999999999943</v>
      </c>
      <c r="I36" s="1">
        <v>-51</v>
      </c>
      <c r="J36" s="2">
        <v>0</v>
      </c>
      <c r="K36" s="2">
        <f>SUM(I36:J36)</f>
        <v>-51</v>
      </c>
    </row>
    <row r="37" spans="1:14" ht="15" customHeight="1" x14ac:dyDescent="0.25">
      <c r="A37" s="29" t="str">
        <f>TCD!P7</f>
        <v>Cotisations Annuelles</v>
      </c>
      <c r="B37" s="30"/>
      <c r="C37" s="31"/>
      <c r="D37" s="71">
        <f>GETPIVOTDATA("depense",TCD!$AG$3,"categorie_name",$A37)</f>
        <v>0</v>
      </c>
      <c r="E37" s="71">
        <f>GETPIVOTDATA("recette",TCD!$AG$3,"categorie_name",$A37)</f>
        <v>6000</v>
      </c>
      <c r="F37" s="73">
        <v>4500</v>
      </c>
      <c r="G37" s="71">
        <f>GETPIVOTDATA("total_realise",TCD!$P$2,"categorie_name",A37)</f>
        <v>6000</v>
      </c>
      <c r="H37" s="87">
        <f t="shared" si="0"/>
        <v>1500</v>
      </c>
      <c r="I37" s="7">
        <v>0</v>
      </c>
      <c r="J37" s="8">
        <f>255*18</f>
        <v>4590</v>
      </c>
      <c r="K37" s="8">
        <f>SUM(I37:J37)</f>
        <v>4590</v>
      </c>
    </row>
    <row r="38" spans="1:14" ht="15" customHeight="1" x14ac:dyDescent="0.25">
      <c r="A38" s="29" t="str">
        <f>TCD!P8</f>
        <v>Cotisations Trimestrielles</v>
      </c>
      <c r="B38" s="30"/>
      <c r="C38" s="31"/>
      <c r="D38" s="72">
        <f>GETPIVOTDATA("depense",TCD!$AG$3,"categorie_name",$A38)</f>
        <v>0</v>
      </c>
      <c r="E38" s="72">
        <f>GETPIVOTDATA("recette",TCD!$AG$3,"categorie_name",$A38)</f>
        <v>1330</v>
      </c>
      <c r="F38" s="74">
        <v>855</v>
      </c>
      <c r="G38" s="72">
        <f>GETPIVOTDATA("total_realise",TCD!$P$2,"categorie_name",A38)</f>
        <v>1330</v>
      </c>
      <c r="H38" s="88">
        <f t="shared" si="0"/>
        <v>475</v>
      </c>
      <c r="I38" s="1">
        <v>0</v>
      </c>
      <c r="J38" s="2">
        <f>290*4</f>
        <v>1160</v>
      </c>
      <c r="K38" s="2">
        <f>SUM(I38:J38)</f>
        <v>1160</v>
      </c>
    </row>
    <row r="39" spans="1:14" ht="15" customHeight="1" x14ac:dyDescent="0.25">
      <c r="A39" s="29" t="str">
        <f>TCD!P9</f>
        <v>Ventes Armes</v>
      </c>
      <c r="B39" s="30"/>
      <c r="C39" s="31"/>
      <c r="D39" s="71">
        <f>GETPIVOTDATA("depense",TCD!$AG$3,"categorie_name",$A39)</f>
        <v>0</v>
      </c>
      <c r="E39" s="71">
        <f>GETPIVOTDATA("recette",TCD!$AG$3,"categorie_name",$A39)</f>
        <v>1264.1500000000001</v>
      </c>
      <c r="F39" s="73">
        <v>800</v>
      </c>
      <c r="G39" s="71">
        <f>GETPIVOTDATA("total_realise",TCD!$P$2,"categorie_name",A39)</f>
        <v>1264.1500000000001</v>
      </c>
      <c r="H39" s="87">
        <f t="shared" si="0"/>
        <v>464.15000000000009</v>
      </c>
      <c r="I39" s="11">
        <v>0</v>
      </c>
      <c r="J39" s="8">
        <v>1000</v>
      </c>
      <c r="K39" s="8">
        <f>SUM(I39:J39)</f>
        <v>1000</v>
      </c>
    </row>
    <row r="40" spans="1:14" ht="15" customHeight="1" x14ac:dyDescent="0.25">
      <c r="A40" s="29" t="str">
        <f>TCD!P10</f>
        <v>Achats Armes</v>
      </c>
      <c r="B40" s="30"/>
      <c r="C40" s="31"/>
      <c r="D40" s="72">
        <f>GETPIVOTDATA("depense",TCD!$AG$3,"categorie_name",$A40)</f>
        <v>-1397.72</v>
      </c>
      <c r="E40" s="72">
        <f>GETPIVOTDATA("recette",TCD!$AG$3,"categorie_name",$A40)</f>
        <v>0</v>
      </c>
      <c r="F40" s="74">
        <v>-800</v>
      </c>
      <c r="G40" s="72">
        <f>GETPIVOTDATA("total_realise",TCD!$P$2,"categorie_name",A40)</f>
        <v>-1397.72</v>
      </c>
      <c r="H40" s="88">
        <f t="shared" si="0"/>
        <v>-597.72</v>
      </c>
      <c r="I40" s="1">
        <v>-1500</v>
      </c>
      <c r="J40" s="2">
        <v>0</v>
      </c>
      <c r="K40" s="2">
        <f>SUM(I40:J40)</f>
        <v>-1500</v>
      </c>
    </row>
    <row r="41" spans="1:14" ht="15" customHeight="1" x14ac:dyDescent="0.25">
      <c r="A41" s="29" t="str">
        <f>TCD!P11</f>
        <v>Intérêts Bancaires</v>
      </c>
      <c r="B41" s="30"/>
      <c r="C41" s="31"/>
      <c r="D41" s="71">
        <f>GETPIVOTDATA("depense",TCD!$AG$3,"categorie_name",$A41)</f>
        <v>0</v>
      </c>
      <c r="E41" s="71">
        <f>GETPIVOTDATA("recette",TCD!$AG$3,"categorie_name",$A41)</f>
        <v>27.64</v>
      </c>
      <c r="F41" s="73">
        <v>30</v>
      </c>
      <c r="G41" s="71">
        <f>GETPIVOTDATA("total_realise",TCD!$P$2,"categorie_name",A41)</f>
        <v>27.64</v>
      </c>
      <c r="H41" s="87">
        <f t="shared" si="0"/>
        <v>-2.3599999999999994</v>
      </c>
      <c r="I41" s="11">
        <v>0</v>
      </c>
      <c r="J41" s="8">
        <v>28</v>
      </c>
      <c r="K41" s="8">
        <f>SUM(I41:J41)</f>
        <v>28</v>
      </c>
    </row>
    <row r="42" spans="1:14" ht="15" customHeight="1" thickBot="1" x14ac:dyDescent="0.3">
      <c r="A42" s="29" t="str">
        <f>TCD!P12</f>
        <v>Fédération</v>
      </c>
      <c r="B42" s="30"/>
      <c r="C42" s="31"/>
      <c r="D42" s="72">
        <f>GETPIVOTDATA("depense",TCD!$AG$3,"categorie_name",$A42)</f>
        <v>-250</v>
      </c>
      <c r="E42" s="72">
        <f>GETPIVOTDATA("recette",TCD!$AG$3,"categorie_name",$A42)</f>
        <v>0</v>
      </c>
      <c r="F42" s="74">
        <v>-250</v>
      </c>
      <c r="G42" s="72">
        <f>GETPIVOTDATA("total_realise",TCD!$P$2,"categorie_name",A42)</f>
        <v>-250</v>
      </c>
      <c r="H42" s="88">
        <f t="shared" si="0"/>
        <v>0</v>
      </c>
      <c r="I42" s="1">
        <v>-250</v>
      </c>
      <c r="J42" s="2">
        <v>0</v>
      </c>
      <c r="K42" s="2">
        <f>SUM(I42:J42)</f>
        <v>-250</v>
      </c>
    </row>
    <row r="43" spans="1:14" ht="15" customHeight="1" thickBot="1" x14ac:dyDescent="0.3">
      <c r="A43" s="29" t="str">
        <f>TCD!P13</f>
        <v>Evènements Associatifs</v>
      </c>
      <c r="B43" s="30"/>
      <c r="C43" s="31"/>
      <c r="D43" s="71">
        <f>GETPIVOTDATA("depense",TCD!$AG$3,"categorie_name",$A43)</f>
        <v>-3605.3</v>
      </c>
      <c r="E43" s="71">
        <f>GETPIVOTDATA("recette",TCD!$AG$3,"categorie_name",$A43)</f>
        <v>570</v>
      </c>
      <c r="F43" s="73">
        <v>-1200</v>
      </c>
      <c r="G43" s="71">
        <f>GETPIVOTDATA("total_realise",TCD!$P$2,"categorie_name",A43)</f>
        <v>-3035.3</v>
      </c>
      <c r="H43" s="87">
        <f t="shared" si="0"/>
        <v>-1835.3000000000002</v>
      </c>
      <c r="I43" s="11">
        <v>-2000</v>
      </c>
      <c r="J43" s="11">
        <v>0</v>
      </c>
      <c r="K43" s="8">
        <f>SUM(I43:J43)</f>
        <v>-2000</v>
      </c>
      <c r="N43" s="79"/>
    </row>
    <row r="44" spans="1:14" ht="15" customHeight="1" thickBot="1" x14ac:dyDescent="0.3">
      <c r="A44" s="29" t="str">
        <f>TCD!P14</f>
        <v>Formation professeur</v>
      </c>
      <c r="B44" s="30"/>
      <c r="C44" s="31"/>
      <c r="D44" s="72">
        <f>GETPIVOTDATA("depense",TCD!$AG$3,"categorie_name",$A44)</f>
        <v>0</v>
      </c>
      <c r="E44" s="72">
        <f>GETPIVOTDATA("recette",TCD!$AG$3,"categorie_name",$A44)</f>
        <v>0</v>
      </c>
      <c r="F44" s="74">
        <v>0</v>
      </c>
      <c r="G44" s="72">
        <f>GETPIVOTDATA("total_realise",TCD!$P$2,"categorie_name",A44)</f>
        <v>0</v>
      </c>
      <c r="H44" s="88">
        <f t="shared" si="0"/>
        <v>0</v>
      </c>
      <c r="I44" s="1">
        <v>-2000</v>
      </c>
      <c r="J44" s="1">
        <v>0</v>
      </c>
      <c r="K44" s="2">
        <f>SUM(I44:J44)</f>
        <v>-2000</v>
      </c>
      <c r="N44" s="79"/>
    </row>
    <row r="45" spans="1:14" ht="15" customHeight="1" thickBot="1" x14ac:dyDescent="0.3">
      <c r="A45" s="84" t="str">
        <f>TCD!P15</f>
        <v>Evènements Kung-Fu</v>
      </c>
      <c r="B45" s="85"/>
      <c r="C45" s="86"/>
      <c r="D45" s="80">
        <f>GETPIVOTDATA("depense",TCD!$AG$3,"categorie_name",$A45)</f>
        <v>-100</v>
      </c>
      <c r="E45" s="80">
        <f>GETPIVOTDATA("recette",TCD!$AG$3,"categorie_name",$A45)</f>
        <v>100</v>
      </c>
      <c r="F45" s="81">
        <v>0</v>
      </c>
      <c r="G45" s="80">
        <f>GETPIVOTDATA("total_realise",TCD!$P$2,"categorie_name",A45)</f>
        <v>0</v>
      </c>
      <c r="H45" s="89">
        <f t="shared" si="0"/>
        <v>0</v>
      </c>
      <c r="I45" s="82">
        <v>-200</v>
      </c>
      <c r="J45" s="82">
        <v>0</v>
      </c>
      <c r="K45" s="83">
        <f>SUM(I45:J45)</f>
        <v>-200</v>
      </c>
      <c r="N45" s="79"/>
    </row>
    <row r="46" spans="1:14" ht="15" customHeight="1" thickTop="1" thickBot="1" x14ac:dyDescent="0.3">
      <c r="A46" s="78" t="str">
        <f>TCD!P16</f>
        <v>Total général</v>
      </c>
      <c r="B46" s="78"/>
      <c r="C46" s="78"/>
      <c r="D46" s="76">
        <f>SUM(D33:D45)</f>
        <v>-8732.7800000000007</v>
      </c>
      <c r="E46" s="76">
        <f>SUM(E33:E45)</f>
        <v>10401.789999999999</v>
      </c>
      <c r="F46" s="76">
        <f>SUM(F33:F45)</f>
        <v>1595</v>
      </c>
      <c r="G46" s="76">
        <f>SUM(G33:G45)</f>
        <v>1669.0099999999993</v>
      </c>
      <c r="H46" s="77">
        <f>SUM(H33:H45)</f>
        <v>74.010000000000218</v>
      </c>
      <c r="I46" s="76">
        <f>SUM(I33:I45)</f>
        <v>-8425</v>
      </c>
      <c r="J46" s="76">
        <f t="shared" ref="J46" si="1">SUM(J33:J45)</f>
        <v>6778</v>
      </c>
      <c r="K46" s="76">
        <f>SUM(K33:K45)</f>
        <v>-1647</v>
      </c>
      <c r="N46" s="79"/>
    </row>
    <row r="47" spans="1:14" ht="15.75" thickTop="1" x14ac:dyDescent="0.25"/>
  </sheetData>
  <mergeCells count="49">
    <mergeCell ref="A45:C45"/>
    <mergeCell ref="A44:C44"/>
    <mergeCell ref="D14:K14"/>
    <mergeCell ref="D15:K15"/>
    <mergeCell ref="C1:I1"/>
    <mergeCell ref="C2:I2"/>
    <mergeCell ref="A12:K12"/>
    <mergeCell ref="A13:C13"/>
    <mergeCell ref="D13:K13"/>
    <mergeCell ref="B9:B10"/>
    <mergeCell ref="C9:C10"/>
    <mergeCell ref="F9:F10"/>
    <mergeCell ref="G9:G10"/>
    <mergeCell ref="A1:A2"/>
    <mergeCell ref="K9:K10"/>
    <mergeCell ref="A14:C14"/>
    <mergeCell ref="A15:C15"/>
    <mergeCell ref="D16:K16"/>
    <mergeCell ref="D17:K17"/>
    <mergeCell ref="D18:K18"/>
    <mergeCell ref="D19:K19"/>
    <mergeCell ref="D21:K21"/>
    <mergeCell ref="D20:K20"/>
    <mergeCell ref="A16:C16"/>
    <mergeCell ref="A17:C17"/>
    <mergeCell ref="A18:C18"/>
    <mergeCell ref="A19:C19"/>
    <mergeCell ref="A20:C20"/>
    <mergeCell ref="A22:C22"/>
    <mergeCell ref="D22:K22"/>
    <mergeCell ref="A21:C21"/>
    <mergeCell ref="A23:C23"/>
    <mergeCell ref="D23:K23"/>
    <mergeCell ref="A46:C46"/>
    <mergeCell ref="I31:K31"/>
    <mergeCell ref="D31:H31"/>
    <mergeCell ref="A31:C31"/>
    <mergeCell ref="A36:C3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42:C42"/>
    <mergeCell ref="A43:C43"/>
  </mergeCells>
  <conditionalFormatting sqref="D33:K46">
    <cfRule type="cellIs" dxfId="27" priority="4" operator="lessThan">
      <formula>0</formula>
    </cfRule>
  </conditionalFormatting>
  <pageMargins left="0.19685039370078741" right="0.19685039370078741" top="0.19685039370078741" bottom="0.19685039370078741" header="0" footer="0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7A7930E-7FDD-4B15-A602-9E6491D77AE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D5 B5 J5 C9 G9 K9</xm:sqref>
        </x14:conditionalFormatting>
        <x14:conditionalFormatting xmlns:xm="http://schemas.microsoft.com/office/excel/2006/main">
          <x14:cfRule type="iconSet" priority="2" id="{DFEEB4C1-A87C-496B-9264-AD1F215FE56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1" id="{01E10DB0-00BB-4291-A6D9-E196A12530C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G5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7"/>
  <sheetViews>
    <sheetView topLeftCell="V1" workbookViewId="0">
      <selection activeCell="AG3" sqref="AG3"/>
    </sheetView>
  </sheetViews>
  <sheetFormatPr baseColWidth="10" defaultColWidth="9.140625" defaultRowHeight="15" x14ac:dyDescent="0.25"/>
  <cols>
    <col min="1" max="1" width="23" customWidth="1"/>
    <col min="2" max="2" width="25.5703125" customWidth="1"/>
    <col min="3" max="3" width="30.85546875" customWidth="1"/>
    <col min="4" max="4" width="38.5703125" customWidth="1"/>
    <col min="5" max="5" width="42.5703125" customWidth="1"/>
    <col min="6" max="6" width="22.42578125" customWidth="1"/>
    <col min="7" max="7" width="26.42578125" customWidth="1"/>
    <col min="8" max="8" width="22.28515625" customWidth="1"/>
    <col min="9" max="9" width="25.85546875" customWidth="1"/>
    <col min="10" max="10" width="34.140625" customWidth="1"/>
    <col min="11" max="11" width="37.28515625" customWidth="1"/>
    <col min="16" max="16" width="24" customWidth="1"/>
    <col min="17" max="17" width="24.42578125" customWidth="1"/>
    <col min="20" max="20" width="23" customWidth="1"/>
    <col min="21" max="21" width="11" customWidth="1"/>
    <col min="22" max="22" width="11.5703125" customWidth="1"/>
    <col min="23" max="23" width="21.5703125" customWidth="1"/>
    <col min="24" max="24" width="18.42578125" customWidth="1"/>
    <col min="27" max="27" width="8.85546875" customWidth="1"/>
    <col min="28" max="28" width="13" customWidth="1"/>
    <col min="33" max="33" width="24" customWidth="1"/>
    <col min="34" max="34" width="12.42578125" customWidth="1"/>
    <col min="35" max="35" width="13" customWidth="1"/>
    <col min="36" max="36" width="13.5703125" customWidth="1"/>
    <col min="37" max="37" width="23" customWidth="1"/>
    <col min="38" max="38" width="6.140625" customWidth="1"/>
    <col min="40" max="40" width="22.28515625" customWidth="1"/>
    <col min="41" max="41" width="10.85546875" customWidth="1"/>
    <col min="42" max="42" width="7.42578125" customWidth="1"/>
    <col min="43" max="43" width="24" customWidth="1"/>
    <col min="44" max="44" width="9.5703125" customWidth="1"/>
    <col min="46" max="46" width="7.28515625" customWidth="1"/>
    <col min="47" max="47" width="24.42578125" customWidth="1"/>
    <col min="48" max="48" width="13.140625" customWidth="1"/>
    <col min="49" max="49" width="56.42578125" customWidth="1"/>
    <col min="50" max="50" width="7.140625" customWidth="1"/>
    <col min="51" max="51" width="10" customWidth="1"/>
    <col min="53" max="53" width="16.5703125" customWidth="1"/>
    <col min="54" max="54" width="14.28515625" customWidth="1"/>
    <col min="55" max="55" width="55" customWidth="1"/>
    <col min="56" max="56" width="6.140625" customWidth="1"/>
    <col min="57" max="57" width="9.42578125" customWidth="1"/>
  </cols>
  <sheetData>
    <row r="1" spans="1:57" x14ac:dyDescent="0.25">
      <c r="P1" s="13" t="s">
        <v>63</v>
      </c>
      <c r="T1" s="13" t="s">
        <v>64</v>
      </c>
      <c r="AA1" s="14" t="s">
        <v>65</v>
      </c>
      <c r="AN1" s="14" t="s">
        <v>65</v>
      </c>
      <c r="AU1" s="67" t="s">
        <v>69</v>
      </c>
      <c r="AV1" s="67"/>
      <c r="AW1" s="67"/>
      <c r="BA1" s="67" t="s">
        <v>73</v>
      </c>
      <c r="BB1" s="67"/>
      <c r="BC1" s="67"/>
    </row>
    <row r="2" spans="1:57" x14ac:dyDescent="0.25">
      <c r="A2" s="13" t="s">
        <v>62</v>
      </c>
      <c r="P2" s="68" t="s">
        <v>17</v>
      </c>
      <c r="Q2" s="17" t="s">
        <v>25</v>
      </c>
      <c r="T2" s="68" t="s">
        <v>17</v>
      </c>
      <c r="U2" s="17" t="s">
        <v>26</v>
      </c>
      <c r="V2" s="17" t="s">
        <v>27</v>
      </c>
      <c r="W2" s="17" t="s">
        <v>44</v>
      </c>
      <c r="X2" s="17" t="s">
        <v>45</v>
      </c>
      <c r="AA2" s="12" t="s">
        <v>26</v>
      </c>
      <c r="AB2" s="16">
        <f>VLOOKUP("Total général",AG:AI,2,FALSE)</f>
        <v>-8732.7800000000007</v>
      </c>
      <c r="AN2" s="68" t="s">
        <v>66</v>
      </c>
      <c r="AO2" s="17" t="s">
        <v>26</v>
      </c>
      <c r="AQ2" s="68" t="s">
        <v>66</v>
      </c>
      <c r="AR2" s="17" t="s">
        <v>27</v>
      </c>
      <c r="BA2" s="12" t="s">
        <v>5</v>
      </c>
    </row>
    <row r="3" spans="1:57" x14ac:dyDescent="0.25">
      <c r="P3" s="21" t="s">
        <v>6</v>
      </c>
      <c r="Q3" s="69">
        <v>-254.9</v>
      </c>
      <c r="T3" s="21" t="s">
        <v>33</v>
      </c>
      <c r="U3" s="69">
        <v>-50.86</v>
      </c>
      <c r="V3" s="69">
        <v>0</v>
      </c>
      <c r="W3" s="69">
        <v>-50.86</v>
      </c>
      <c r="X3" s="69">
        <v>5648.85</v>
      </c>
      <c r="AA3" s="15" t="s">
        <v>27</v>
      </c>
      <c r="AB3" s="16">
        <f>VLOOKUP("Total général",AG:AI,3,FALSE)</f>
        <v>10401.789999999999</v>
      </c>
      <c r="AG3" s="17"/>
      <c r="AH3" s="23" t="s">
        <v>26</v>
      </c>
      <c r="AI3" s="24" t="s">
        <v>27</v>
      </c>
      <c r="AJ3" s="17" t="s">
        <v>67</v>
      </c>
      <c r="AK3" s="25" t="s">
        <v>68</v>
      </c>
      <c r="AN3" s="21" t="s">
        <v>6</v>
      </c>
      <c r="AO3" s="70">
        <v>2.9188872272059983E-2</v>
      </c>
      <c r="AQ3" s="21" t="s">
        <v>7</v>
      </c>
      <c r="AR3" s="70">
        <v>0.10671240238458958</v>
      </c>
      <c r="AU3" s="17" t="s">
        <v>70</v>
      </c>
      <c r="AV3" s="17" t="s">
        <v>71</v>
      </c>
      <c r="AW3" s="17" t="s">
        <v>72</v>
      </c>
      <c r="AX3" s="20" t="s">
        <v>99</v>
      </c>
      <c r="AY3" s="20" t="s">
        <v>31</v>
      </c>
      <c r="BA3" s="68" t="s">
        <v>70</v>
      </c>
      <c r="BB3" s="68" t="s">
        <v>71</v>
      </c>
      <c r="BC3" s="68" t="s">
        <v>72</v>
      </c>
      <c r="BD3" s="68" t="s">
        <v>99</v>
      </c>
      <c r="BE3" s="17" t="s">
        <v>31</v>
      </c>
    </row>
    <row r="4" spans="1:57" x14ac:dyDescent="0.25">
      <c r="A4" s="17" t="s">
        <v>17</v>
      </c>
      <c r="B4" s="17" t="s">
        <v>13</v>
      </c>
      <c r="C4" s="17" t="s">
        <v>14</v>
      </c>
      <c r="D4" s="17" t="s">
        <v>15</v>
      </c>
      <c r="E4" s="17" t="s">
        <v>16</v>
      </c>
      <c r="F4" s="17" t="s">
        <v>19</v>
      </c>
      <c r="G4" s="17" t="s">
        <v>20</v>
      </c>
      <c r="H4" s="17" t="s">
        <v>42</v>
      </c>
      <c r="I4" s="17" t="s">
        <v>43</v>
      </c>
      <c r="J4" s="17" t="s">
        <v>392</v>
      </c>
      <c r="K4" s="17" t="s">
        <v>393</v>
      </c>
      <c r="P4" s="21" t="s">
        <v>9</v>
      </c>
      <c r="Q4" s="69">
        <v>-1890</v>
      </c>
      <c r="T4" s="21" t="s">
        <v>34</v>
      </c>
      <c r="U4" s="69">
        <v>-239</v>
      </c>
      <c r="V4" s="69">
        <v>0</v>
      </c>
      <c r="W4" s="69">
        <v>-239</v>
      </c>
      <c r="X4" s="69">
        <v>5409.85</v>
      </c>
      <c r="AA4" s="15"/>
      <c r="AB4" s="16"/>
      <c r="AG4" s="21" t="s">
        <v>6</v>
      </c>
      <c r="AH4" s="27">
        <v>-254.9</v>
      </c>
      <c r="AI4" s="27">
        <v>0</v>
      </c>
      <c r="AJ4" s="27">
        <v>-254.9</v>
      </c>
      <c r="AK4" s="28">
        <v>-232</v>
      </c>
      <c r="AN4" s="21" t="s">
        <v>9</v>
      </c>
      <c r="AO4" s="70">
        <v>0.21642592622280646</v>
      </c>
      <c r="AQ4" s="21" t="s">
        <v>371</v>
      </c>
      <c r="AR4" s="70">
        <v>0.57682379667345718</v>
      </c>
      <c r="AU4" s="17" t="s">
        <v>7</v>
      </c>
      <c r="AV4" s="17" t="s">
        <v>36</v>
      </c>
      <c r="AW4" s="17" t="s">
        <v>215</v>
      </c>
      <c r="AX4" s="17" t="s">
        <v>102</v>
      </c>
      <c r="AY4" s="19">
        <v>37</v>
      </c>
      <c r="BA4" s="17" t="s">
        <v>7</v>
      </c>
      <c r="BB4" s="17" t="s">
        <v>334</v>
      </c>
      <c r="BC4" s="17" t="s">
        <v>335</v>
      </c>
      <c r="BD4" s="17" t="s">
        <v>102</v>
      </c>
      <c r="BE4" s="18">
        <v>-998.25</v>
      </c>
    </row>
    <row r="5" spans="1:57" x14ac:dyDescent="0.25">
      <c r="A5" s="21" t="s">
        <v>0</v>
      </c>
      <c r="B5" s="17">
        <v>31</v>
      </c>
      <c r="C5" s="17">
        <v>27</v>
      </c>
      <c r="D5" s="17">
        <v>25</v>
      </c>
      <c r="E5" s="17">
        <v>6</v>
      </c>
      <c r="F5" s="17">
        <v>300</v>
      </c>
      <c r="G5" s="17">
        <v>11</v>
      </c>
      <c r="H5" s="17">
        <v>3018.01</v>
      </c>
      <c r="I5" s="17">
        <v>8717.7199999999993</v>
      </c>
      <c r="J5" s="17">
        <v>4231.51</v>
      </c>
      <c r="K5" s="17">
        <v>-2562.5</v>
      </c>
      <c r="P5" s="21" t="s">
        <v>7</v>
      </c>
      <c r="Q5" s="69">
        <v>-74</v>
      </c>
      <c r="T5" s="21" t="s">
        <v>35</v>
      </c>
      <c r="U5" s="69">
        <v>-717.09</v>
      </c>
      <c r="V5" s="69">
        <v>0</v>
      </c>
      <c r="W5" s="69">
        <v>-717.09</v>
      </c>
      <c r="X5" s="69">
        <v>4692.76</v>
      </c>
      <c r="AG5" s="21" t="s">
        <v>9</v>
      </c>
      <c r="AH5" s="27">
        <v>-1890</v>
      </c>
      <c r="AI5" s="27">
        <v>0</v>
      </c>
      <c r="AJ5" s="27">
        <v>-1890</v>
      </c>
      <c r="AK5" s="28">
        <v>-1820</v>
      </c>
      <c r="AN5" s="21" t="s">
        <v>7</v>
      </c>
      <c r="AO5" s="70">
        <v>0.13558110933746184</v>
      </c>
      <c r="AQ5" s="21" t="s">
        <v>372</v>
      </c>
      <c r="AR5" s="70">
        <v>0.12786260826261636</v>
      </c>
      <c r="AU5" s="17"/>
      <c r="AV5" s="17"/>
      <c r="AW5" s="17" t="s">
        <v>216</v>
      </c>
      <c r="AX5" s="17" t="s">
        <v>102</v>
      </c>
      <c r="AY5" s="19">
        <v>37</v>
      </c>
      <c r="BA5" s="17"/>
      <c r="BB5" s="17" t="s">
        <v>336</v>
      </c>
      <c r="BC5" s="17" t="s">
        <v>335</v>
      </c>
      <c r="BD5" s="17" t="s">
        <v>102</v>
      </c>
      <c r="BE5" s="18">
        <v>-185</v>
      </c>
    </row>
    <row r="6" spans="1:57" x14ac:dyDescent="0.25">
      <c r="A6" s="21" t="s">
        <v>1</v>
      </c>
      <c r="B6" s="17">
        <v>29</v>
      </c>
      <c r="C6" s="17">
        <v>19</v>
      </c>
      <c r="D6" s="17">
        <v>21</v>
      </c>
      <c r="E6" s="17">
        <v>5</v>
      </c>
      <c r="F6" s="17"/>
      <c r="G6" s="17"/>
      <c r="H6" s="17">
        <v>-70.249999999999503</v>
      </c>
      <c r="I6" s="17">
        <v>5699.71</v>
      </c>
      <c r="J6" s="17">
        <v>-70.249999999999503</v>
      </c>
      <c r="K6" s="17"/>
      <c r="P6" s="21" t="s">
        <v>8</v>
      </c>
      <c r="Q6" s="69">
        <v>-50.86</v>
      </c>
      <c r="T6" s="21" t="s">
        <v>36</v>
      </c>
      <c r="U6" s="69">
        <v>-1345.05</v>
      </c>
      <c r="V6" s="69">
        <v>5633</v>
      </c>
      <c r="W6" s="69">
        <v>4287.95</v>
      </c>
      <c r="X6" s="69">
        <v>8980.7099999999991</v>
      </c>
      <c r="AG6" s="21" t="s">
        <v>7</v>
      </c>
      <c r="AH6" s="27">
        <v>-1184</v>
      </c>
      <c r="AI6" s="27">
        <v>1110</v>
      </c>
      <c r="AJ6" s="27">
        <v>-74</v>
      </c>
      <c r="AK6" s="28">
        <v>-150</v>
      </c>
      <c r="AN6" s="21" t="s">
        <v>8</v>
      </c>
      <c r="AO6" s="70">
        <v>5.8240331257629297E-3</v>
      </c>
      <c r="AQ6" s="21" t="s">
        <v>373</v>
      </c>
      <c r="AR6" s="70">
        <v>0.12153196709412517</v>
      </c>
      <c r="AU6" s="17"/>
      <c r="AV6" s="17"/>
      <c r="AW6" s="17" t="s">
        <v>217</v>
      </c>
      <c r="AX6" s="17" t="s">
        <v>102</v>
      </c>
      <c r="AY6" s="19">
        <v>37</v>
      </c>
      <c r="BA6" s="17"/>
      <c r="BB6" s="17" t="s">
        <v>337</v>
      </c>
      <c r="BC6" s="17" t="s">
        <v>335</v>
      </c>
      <c r="BD6" s="17" t="s">
        <v>102</v>
      </c>
      <c r="BE6" s="18">
        <v>-0.75</v>
      </c>
    </row>
    <row r="7" spans="1:57" x14ac:dyDescent="0.25">
      <c r="A7" s="21" t="s">
        <v>2</v>
      </c>
      <c r="B7" s="17">
        <v>27</v>
      </c>
      <c r="C7" s="17">
        <v>14</v>
      </c>
      <c r="D7" s="17">
        <v>17</v>
      </c>
      <c r="E7" s="17">
        <v>7</v>
      </c>
      <c r="F7" s="17"/>
      <c r="G7" s="17"/>
      <c r="H7" s="17">
        <v>1705.37</v>
      </c>
      <c r="I7" s="17">
        <v>5769.96</v>
      </c>
      <c r="J7" s="17">
        <v>1705.37</v>
      </c>
      <c r="K7" s="17"/>
      <c r="P7" s="21" t="s">
        <v>371</v>
      </c>
      <c r="Q7" s="69">
        <v>6000</v>
      </c>
      <c r="T7" s="21" t="s">
        <v>37</v>
      </c>
      <c r="U7" s="69">
        <v>-185</v>
      </c>
      <c r="V7" s="69">
        <v>1246.1500000000001</v>
      </c>
      <c r="W7" s="69">
        <v>1061.1500000000001</v>
      </c>
      <c r="X7" s="69">
        <v>10041.86</v>
      </c>
      <c r="AG7" s="21" t="s">
        <v>8</v>
      </c>
      <c r="AH7" s="27">
        <v>-50.86</v>
      </c>
      <c r="AI7" s="27">
        <v>0</v>
      </c>
      <c r="AJ7" s="27">
        <v>-50.86</v>
      </c>
      <c r="AK7" s="28">
        <v>-51.44</v>
      </c>
      <c r="AN7" s="21" t="s">
        <v>374</v>
      </c>
      <c r="AO7" s="70">
        <v>0.16005441566145029</v>
      </c>
      <c r="AQ7" s="21" t="s">
        <v>375</v>
      </c>
      <c r="AR7" s="70">
        <v>2.6572349566757261E-3</v>
      </c>
      <c r="AU7" s="17"/>
      <c r="AV7" s="17"/>
      <c r="AW7" s="17" t="s">
        <v>220</v>
      </c>
      <c r="AX7" s="17" t="s">
        <v>102</v>
      </c>
      <c r="AY7" s="19">
        <v>37</v>
      </c>
      <c r="BA7" s="17" t="s">
        <v>368</v>
      </c>
      <c r="BB7" s="17"/>
      <c r="BC7" s="17"/>
      <c r="BD7" s="17"/>
      <c r="BE7" s="18">
        <v>-1184</v>
      </c>
    </row>
    <row r="8" spans="1:57" x14ac:dyDescent="0.25">
      <c r="A8" s="21" t="s">
        <v>3</v>
      </c>
      <c r="B8" s="17">
        <v>19</v>
      </c>
      <c r="C8" s="17">
        <v>8</v>
      </c>
      <c r="D8" s="17">
        <v>14</v>
      </c>
      <c r="E8" s="17">
        <v>2</v>
      </c>
      <c r="F8" s="17"/>
      <c r="G8" s="17"/>
      <c r="H8" s="17">
        <v>167.09</v>
      </c>
      <c r="I8" s="17">
        <v>4064.59</v>
      </c>
      <c r="J8" s="17">
        <v>167.09</v>
      </c>
      <c r="K8" s="17"/>
      <c r="P8" s="21" t="s">
        <v>372</v>
      </c>
      <c r="Q8" s="69">
        <v>1330</v>
      </c>
      <c r="T8" s="21" t="s">
        <v>38</v>
      </c>
      <c r="U8" s="69">
        <v>-0.75</v>
      </c>
      <c r="V8" s="69">
        <v>1717.64</v>
      </c>
      <c r="W8" s="69">
        <v>1716.89</v>
      </c>
      <c r="X8" s="69">
        <v>11758.75</v>
      </c>
      <c r="AG8" s="21" t="s">
        <v>371</v>
      </c>
      <c r="AH8" s="27">
        <v>0</v>
      </c>
      <c r="AI8" s="27">
        <v>6000</v>
      </c>
      <c r="AJ8" s="27">
        <v>6000</v>
      </c>
      <c r="AK8" s="28">
        <v>4750</v>
      </c>
      <c r="AN8" s="21" t="s">
        <v>376</v>
      </c>
      <c r="AO8" s="70">
        <v>2.8627768018889745E-2</v>
      </c>
      <c r="AQ8" s="21" t="s">
        <v>377</v>
      </c>
      <c r="AR8" s="70">
        <v>5.4798260683978438E-2</v>
      </c>
      <c r="AU8" s="17"/>
      <c r="AV8" s="17"/>
      <c r="AW8" s="17" t="s">
        <v>224</v>
      </c>
      <c r="AX8" s="17" t="s">
        <v>102</v>
      </c>
      <c r="AY8" s="19">
        <v>37</v>
      </c>
      <c r="BA8" s="17" t="s">
        <v>6</v>
      </c>
      <c r="BB8" s="17" t="s">
        <v>331</v>
      </c>
      <c r="BC8" s="17" t="s">
        <v>332</v>
      </c>
      <c r="BD8" s="17" t="s">
        <v>102</v>
      </c>
      <c r="BE8" s="18">
        <v>-239</v>
      </c>
    </row>
    <row r="9" spans="1:57" x14ac:dyDescent="0.25">
      <c r="A9" s="21" t="s">
        <v>4</v>
      </c>
      <c r="B9" s="17">
        <v>13</v>
      </c>
      <c r="C9" s="17">
        <v>4</v>
      </c>
      <c r="D9" s="17">
        <v>7</v>
      </c>
      <c r="E9" s="17">
        <v>3</v>
      </c>
      <c r="F9" s="17"/>
      <c r="G9" s="17"/>
      <c r="H9" s="17">
        <v>3897.5</v>
      </c>
      <c r="I9" s="17">
        <v>3897.5</v>
      </c>
      <c r="J9" s="17">
        <v>3897.5</v>
      </c>
      <c r="K9" s="17"/>
      <c r="P9" s="21" t="s">
        <v>373</v>
      </c>
      <c r="Q9" s="69">
        <v>1264.1500000000001</v>
      </c>
      <c r="T9" s="21" t="s">
        <v>39</v>
      </c>
      <c r="U9" s="69">
        <v>-743.9</v>
      </c>
      <c r="V9" s="69">
        <v>160</v>
      </c>
      <c r="W9" s="69">
        <v>-583.9</v>
      </c>
      <c r="X9" s="69">
        <v>11174.85</v>
      </c>
      <c r="AG9" s="21" t="s">
        <v>372</v>
      </c>
      <c r="AH9" s="27">
        <v>0</v>
      </c>
      <c r="AI9" s="27">
        <v>1330</v>
      </c>
      <c r="AJ9" s="27">
        <v>1330</v>
      </c>
      <c r="AK9" s="28">
        <v>990</v>
      </c>
      <c r="AN9" s="21" t="s">
        <v>377</v>
      </c>
      <c r="AO9" s="70">
        <v>0.41284676815401278</v>
      </c>
      <c r="AQ9" s="21" t="s">
        <v>378</v>
      </c>
      <c r="AR9" s="70">
        <v>9.613729944557621E-3</v>
      </c>
      <c r="AU9" s="17"/>
      <c r="AV9" s="17"/>
      <c r="AW9" s="17" t="s">
        <v>227</v>
      </c>
      <c r="AX9" s="17" t="s">
        <v>102</v>
      </c>
      <c r="AY9" s="19">
        <v>37</v>
      </c>
      <c r="BA9" s="17"/>
      <c r="BB9" s="17" t="s">
        <v>362</v>
      </c>
      <c r="BC9" s="17" t="s">
        <v>363</v>
      </c>
      <c r="BD9" s="17" t="s">
        <v>102</v>
      </c>
      <c r="BE9" s="18">
        <v>-15.9</v>
      </c>
    </row>
    <row r="10" spans="1:57" x14ac:dyDescent="0.25">
      <c r="A10" s="21" t="s">
        <v>18</v>
      </c>
      <c r="B10" s="17">
        <v>119</v>
      </c>
      <c r="C10" s="17">
        <v>72</v>
      </c>
      <c r="D10" s="17">
        <v>84</v>
      </c>
      <c r="E10" s="17">
        <v>23</v>
      </c>
      <c r="F10" s="17">
        <v>300</v>
      </c>
      <c r="G10" s="17">
        <v>11</v>
      </c>
      <c r="H10" s="17">
        <v>8717.7200000000012</v>
      </c>
      <c r="I10" s="17">
        <v>28149.48</v>
      </c>
      <c r="J10" s="17">
        <v>9931.2200000000012</v>
      </c>
      <c r="K10" s="17">
        <v>-2562.5</v>
      </c>
      <c r="P10" s="21" t="s">
        <v>374</v>
      </c>
      <c r="Q10" s="69">
        <v>-1397.72</v>
      </c>
      <c r="T10" s="21" t="s">
        <v>40</v>
      </c>
      <c r="U10" s="69">
        <v>-1462.83</v>
      </c>
      <c r="V10" s="69">
        <v>530</v>
      </c>
      <c r="W10" s="69">
        <v>-932.83</v>
      </c>
      <c r="X10" s="69">
        <v>10242.02</v>
      </c>
      <c r="AG10" s="21" t="s">
        <v>373</v>
      </c>
      <c r="AH10" s="27">
        <v>0</v>
      </c>
      <c r="AI10" s="27">
        <v>1264.1500000000001</v>
      </c>
      <c r="AJ10" s="27">
        <v>1264.1500000000001</v>
      </c>
      <c r="AK10" s="28">
        <v>722.78</v>
      </c>
      <c r="AN10" s="21" t="s">
        <v>378</v>
      </c>
      <c r="AO10" s="70">
        <v>1.1451107207555898E-2</v>
      </c>
      <c r="AQ10" s="21" t="s">
        <v>18</v>
      </c>
      <c r="AR10" s="70">
        <v>1</v>
      </c>
      <c r="AU10" s="17"/>
      <c r="AV10" s="17"/>
      <c r="AW10" s="17" t="s">
        <v>226</v>
      </c>
      <c r="AX10" s="17" t="s">
        <v>102</v>
      </c>
      <c r="AY10" s="19">
        <v>37</v>
      </c>
      <c r="BA10" s="17" t="s">
        <v>366</v>
      </c>
      <c r="BB10" s="17"/>
      <c r="BC10" s="17"/>
      <c r="BD10" s="17"/>
      <c r="BE10" s="18">
        <v>-254.9</v>
      </c>
    </row>
    <row r="11" spans="1:57" x14ac:dyDescent="0.25">
      <c r="P11" s="21" t="s">
        <v>375</v>
      </c>
      <c r="Q11" s="69">
        <v>27.64</v>
      </c>
      <c r="T11" s="21" t="s">
        <v>41</v>
      </c>
      <c r="U11" s="69">
        <v>0</v>
      </c>
      <c r="V11" s="69">
        <v>489</v>
      </c>
      <c r="W11" s="69">
        <v>489</v>
      </c>
      <c r="X11" s="69">
        <v>10731.02</v>
      </c>
      <c r="AG11" s="21" t="s">
        <v>374</v>
      </c>
      <c r="AH11" s="27">
        <v>-1397.72</v>
      </c>
      <c r="AI11" s="27">
        <v>0</v>
      </c>
      <c r="AJ11" s="27">
        <v>-1397.72</v>
      </c>
      <c r="AK11" s="28">
        <v>-1329.1</v>
      </c>
      <c r="AN11" s="21" t="s">
        <v>18</v>
      </c>
      <c r="AO11" s="70">
        <v>1</v>
      </c>
      <c r="AU11" s="17"/>
      <c r="AV11" s="17"/>
      <c r="AW11" s="17" t="s">
        <v>228</v>
      </c>
      <c r="AX11" s="17" t="s">
        <v>102</v>
      </c>
      <c r="AY11" s="19">
        <v>37</v>
      </c>
      <c r="BA11" s="17" t="s">
        <v>9</v>
      </c>
      <c r="BB11" s="17" t="s">
        <v>356</v>
      </c>
      <c r="BC11" s="17" t="s">
        <v>357</v>
      </c>
      <c r="BD11" s="17" t="s">
        <v>102</v>
      </c>
      <c r="BE11" s="18">
        <v>-728</v>
      </c>
    </row>
    <row r="12" spans="1:57" x14ac:dyDescent="0.25">
      <c r="P12" s="21" t="s">
        <v>376</v>
      </c>
      <c r="Q12" s="69">
        <v>-250</v>
      </c>
      <c r="T12" s="21" t="s">
        <v>75</v>
      </c>
      <c r="U12" s="69">
        <v>-494</v>
      </c>
      <c r="V12" s="69">
        <v>28</v>
      </c>
      <c r="W12" s="69">
        <v>-466</v>
      </c>
      <c r="X12" s="69">
        <v>10265.02</v>
      </c>
      <c r="AG12" s="21" t="s">
        <v>375</v>
      </c>
      <c r="AH12" s="27">
        <v>0</v>
      </c>
      <c r="AI12" s="27">
        <v>27.64</v>
      </c>
      <c r="AJ12" s="27">
        <v>27.64</v>
      </c>
      <c r="AK12" s="28">
        <v>27.43</v>
      </c>
      <c r="AU12" s="17"/>
      <c r="AV12" s="17"/>
      <c r="AW12" s="17" t="s">
        <v>229</v>
      </c>
      <c r="AX12" s="17" t="s">
        <v>102</v>
      </c>
      <c r="AY12" s="19">
        <v>37</v>
      </c>
      <c r="BA12" s="17"/>
      <c r="BB12" s="17" t="s">
        <v>358</v>
      </c>
      <c r="BC12" s="17" t="s">
        <v>359</v>
      </c>
      <c r="BD12" s="17" t="s">
        <v>103</v>
      </c>
      <c r="BE12" s="18">
        <v>-756</v>
      </c>
    </row>
    <row r="13" spans="1:57" x14ac:dyDescent="0.25">
      <c r="P13" s="21" t="s">
        <v>377</v>
      </c>
      <c r="Q13" s="69">
        <v>-3035.3</v>
      </c>
      <c r="T13" s="21" t="s">
        <v>394</v>
      </c>
      <c r="U13" s="69">
        <v>-1680.3</v>
      </c>
      <c r="V13" s="69">
        <v>28</v>
      </c>
      <c r="W13" s="69">
        <v>-1652.3</v>
      </c>
      <c r="X13" s="69">
        <v>8612.7199999999993</v>
      </c>
      <c r="AG13" s="21" t="s">
        <v>376</v>
      </c>
      <c r="AH13" s="27">
        <v>-250</v>
      </c>
      <c r="AI13" s="27">
        <v>0</v>
      </c>
      <c r="AJ13" s="27">
        <v>-250</v>
      </c>
      <c r="AK13" s="28">
        <v>-250</v>
      </c>
      <c r="AU13" s="17"/>
      <c r="AV13" s="17"/>
      <c r="AW13" s="17" t="s">
        <v>230</v>
      </c>
      <c r="AX13" s="17" t="s">
        <v>102</v>
      </c>
      <c r="AY13" s="19">
        <v>37</v>
      </c>
      <c r="BA13" s="17"/>
      <c r="BB13" s="17" t="s">
        <v>360</v>
      </c>
      <c r="BC13" s="17" t="s">
        <v>361</v>
      </c>
      <c r="BD13" s="17" t="s">
        <v>103</v>
      </c>
      <c r="BE13" s="18">
        <v>-406</v>
      </c>
    </row>
    <row r="14" spans="1:57" x14ac:dyDescent="0.25">
      <c r="P14" s="21" t="s">
        <v>370</v>
      </c>
      <c r="Q14" s="69">
        <v>0</v>
      </c>
      <c r="T14" s="21" t="s">
        <v>395</v>
      </c>
      <c r="U14" s="69">
        <v>-1814</v>
      </c>
      <c r="V14" s="69">
        <v>570</v>
      </c>
      <c r="W14" s="69">
        <v>-1244</v>
      </c>
      <c r="X14" s="69">
        <v>7368.72</v>
      </c>
      <c r="AG14" s="21" t="s">
        <v>377</v>
      </c>
      <c r="AH14" s="27">
        <v>-3605.3</v>
      </c>
      <c r="AI14" s="27">
        <v>570</v>
      </c>
      <c r="AJ14" s="27">
        <v>-3035.3</v>
      </c>
      <c r="AK14" s="28">
        <v>-1481.96</v>
      </c>
      <c r="AU14" s="17"/>
      <c r="AV14" s="17"/>
      <c r="AW14" s="17" t="s">
        <v>231</v>
      </c>
      <c r="AX14" s="17" t="s">
        <v>102</v>
      </c>
      <c r="AY14" s="19">
        <v>37</v>
      </c>
      <c r="BA14" s="17" t="s">
        <v>367</v>
      </c>
      <c r="BB14" s="17"/>
      <c r="BC14" s="17"/>
      <c r="BD14" s="17"/>
      <c r="BE14" s="18">
        <v>-1890</v>
      </c>
    </row>
    <row r="15" spans="1:57" x14ac:dyDescent="0.25">
      <c r="P15" s="21" t="s">
        <v>378</v>
      </c>
      <c r="Q15" s="69">
        <v>0</v>
      </c>
      <c r="T15" s="21" t="s">
        <v>18</v>
      </c>
      <c r="U15" s="69">
        <v>-8732.7799999999988</v>
      </c>
      <c r="V15" s="69">
        <v>10401.789999999999</v>
      </c>
      <c r="W15" s="69">
        <v>1669.0100000000002</v>
      </c>
      <c r="X15" s="69">
        <v>104927.13</v>
      </c>
      <c r="AG15" s="21" t="s">
        <v>370</v>
      </c>
      <c r="AH15" s="27">
        <v>0</v>
      </c>
      <c r="AI15" s="27">
        <v>0</v>
      </c>
      <c r="AJ15" s="27">
        <v>0</v>
      </c>
      <c r="AK15" s="28">
        <v>-1245.96</v>
      </c>
      <c r="AU15" s="17"/>
      <c r="AV15" s="17"/>
      <c r="AW15" s="17" t="s">
        <v>232</v>
      </c>
      <c r="AX15" s="17" t="s">
        <v>102</v>
      </c>
      <c r="AY15" s="19">
        <v>37</v>
      </c>
      <c r="BA15" s="17" t="s">
        <v>8</v>
      </c>
      <c r="BB15" s="17" t="s">
        <v>364</v>
      </c>
      <c r="BC15" s="17" t="s">
        <v>365</v>
      </c>
      <c r="BD15" s="17" t="s">
        <v>102</v>
      </c>
      <c r="BE15" s="18">
        <v>-50.86</v>
      </c>
    </row>
    <row r="16" spans="1:57" x14ac:dyDescent="0.25">
      <c r="C16" s="12" t="s">
        <v>11</v>
      </c>
      <c r="D16" s="12" t="s">
        <v>10</v>
      </c>
      <c r="P16" s="21" t="s">
        <v>18</v>
      </c>
      <c r="Q16" s="69">
        <v>1669.0099999999993</v>
      </c>
      <c r="AG16" s="21" t="s">
        <v>378</v>
      </c>
      <c r="AH16" s="27">
        <v>-100</v>
      </c>
      <c r="AI16" s="27">
        <v>100</v>
      </c>
      <c r="AJ16" s="27">
        <v>0</v>
      </c>
      <c r="AK16" s="28"/>
      <c r="AU16" s="17"/>
      <c r="AV16" s="17"/>
      <c r="AW16" s="17" t="s">
        <v>234</v>
      </c>
      <c r="AX16" s="17" t="s">
        <v>102</v>
      </c>
      <c r="AY16" s="19">
        <v>37</v>
      </c>
      <c r="BA16" s="17" t="s">
        <v>369</v>
      </c>
      <c r="BB16" s="17"/>
      <c r="BC16" s="17"/>
      <c r="BD16" s="17"/>
      <c r="BE16" s="18">
        <v>-50.86</v>
      </c>
    </row>
    <row r="17" spans="3:57" x14ac:dyDescent="0.25">
      <c r="C17" s="12" t="s">
        <v>74</v>
      </c>
      <c r="D17" s="12" t="s">
        <v>85</v>
      </c>
      <c r="AG17" s="21" t="s">
        <v>18</v>
      </c>
      <c r="AH17" s="22">
        <v>-8732.7800000000007</v>
      </c>
      <c r="AI17" s="22">
        <v>10401.789999999999</v>
      </c>
      <c r="AJ17" s="22">
        <v>1669.0099999999993</v>
      </c>
      <c r="AK17" s="26">
        <v>-70.25</v>
      </c>
      <c r="AU17" s="17"/>
      <c r="AV17" s="17"/>
      <c r="AW17" s="17" t="s">
        <v>235</v>
      </c>
      <c r="AX17" s="17" t="s">
        <v>102</v>
      </c>
      <c r="AY17" s="19">
        <v>37</v>
      </c>
      <c r="BA17" s="17" t="s">
        <v>374</v>
      </c>
      <c r="BB17" s="17" t="s">
        <v>322</v>
      </c>
      <c r="BC17" s="17" t="s">
        <v>323</v>
      </c>
      <c r="BD17" s="17" t="s">
        <v>102</v>
      </c>
      <c r="BE17" s="18">
        <v>-199.8</v>
      </c>
    </row>
    <row r="18" spans="3:57" x14ac:dyDescent="0.25">
      <c r="C18" s="12" t="s">
        <v>81</v>
      </c>
      <c r="D18" s="12" t="s">
        <v>80</v>
      </c>
      <c r="AU18" s="17"/>
      <c r="AV18" s="17"/>
      <c r="AW18" s="17" t="s">
        <v>236</v>
      </c>
      <c r="AX18" s="17" t="s">
        <v>102</v>
      </c>
      <c r="AY18" s="19">
        <v>37</v>
      </c>
      <c r="BA18" s="17"/>
      <c r="BB18" s="17" t="s">
        <v>324</v>
      </c>
      <c r="BC18" s="17" t="s">
        <v>323</v>
      </c>
      <c r="BD18" s="17" t="s">
        <v>102</v>
      </c>
      <c r="BE18" s="18">
        <v>-730.83</v>
      </c>
    </row>
    <row r="19" spans="3:57" x14ac:dyDescent="0.25">
      <c r="C19" s="12" t="s">
        <v>79</v>
      </c>
      <c r="D19" s="12" t="s">
        <v>78</v>
      </c>
      <c r="AU19" s="17"/>
      <c r="AV19" s="17"/>
      <c r="AW19" s="17" t="s">
        <v>237</v>
      </c>
      <c r="AX19" s="17" t="s">
        <v>102</v>
      </c>
      <c r="AY19" s="19">
        <v>37</v>
      </c>
      <c r="BA19" s="17"/>
      <c r="BB19" s="17" t="s">
        <v>325</v>
      </c>
      <c r="BC19" s="17" t="s">
        <v>326</v>
      </c>
      <c r="BD19" s="17" t="s">
        <v>102</v>
      </c>
      <c r="BE19" s="18">
        <v>-169.75</v>
      </c>
    </row>
    <row r="20" spans="3:57" x14ac:dyDescent="0.25">
      <c r="C20" s="12" t="s">
        <v>87</v>
      </c>
      <c r="D20" s="12" t="s">
        <v>86</v>
      </c>
      <c r="AU20" s="17"/>
      <c r="AV20" s="17"/>
      <c r="AW20" s="17" t="s">
        <v>238</v>
      </c>
      <c r="AX20" s="17" t="s">
        <v>102</v>
      </c>
      <c r="AY20" s="19">
        <v>37</v>
      </c>
      <c r="BA20" s="17"/>
      <c r="BB20" s="17" t="s">
        <v>327</v>
      </c>
      <c r="BC20" s="17" t="s">
        <v>328</v>
      </c>
      <c r="BD20" s="17" t="s">
        <v>102</v>
      </c>
      <c r="BE20" s="18">
        <v>-77</v>
      </c>
    </row>
    <row r="21" spans="3:57" x14ac:dyDescent="0.25">
      <c r="C21" s="12" t="s">
        <v>92</v>
      </c>
      <c r="D21" s="12" t="s">
        <v>91</v>
      </c>
      <c r="AU21" s="17"/>
      <c r="AV21" s="17"/>
      <c r="AW21" s="17" t="s">
        <v>239</v>
      </c>
      <c r="AX21" s="17" t="s">
        <v>102</v>
      </c>
      <c r="AY21" s="19">
        <v>37</v>
      </c>
      <c r="BA21" s="17"/>
      <c r="BB21" s="17" t="s">
        <v>329</v>
      </c>
      <c r="BC21" s="17" t="s">
        <v>330</v>
      </c>
      <c r="BD21" s="17" t="s">
        <v>102</v>
      </c>
      <c r="BE21" s="18">
        <v>-220.34</v>
      </c>
    </row>
    <row r="22" spans="3:57" x14ac:dyDescent="0.25">
      <c r="C22" s="12" t="s">
        <v>89</v>
      </c>
      <c r="D22" s="12" t="s">
        <v>88</v>
      </c>
      <c r="AU22" s="17"/>
      <c r="AV22" s="17"/>
      <c r="AW22" s="17" t="s">
        <v>240</v>
      </c>
      <c r="AX22" s="17" t="s">
        <v>102</v>
      </c>
      <c r="AY22" s="19">
        <v>37</v>
      </c>
      <c r="BA22" s="17" t="s">
        <v>384</v>
      </c>
      <c r="BB22" s="17"/>
      <c r="BC22" s="17"/>
      <c r="BD22" s="17"/>
      <c r="BE22" s="18">
        <v>-1397.72</v>
      </c>
    </row>
    <row r="23" spans="3:57" x14ac:dyDescent="0.25">
      <c r="C23" s="12" t="s">
        <v>83</v>
      </c>
      <c r="D23" s="12" t="s">
        <v>82</v>
      </c>
      <c r="AU23" s="17"/>
      <c r="AV23" s="17"/>
      <c r="AW23" s="17" t="s">
        <v>241</v>
      </c>
      <c r="AX23" s="17" t="s">
        <v>102</v>
      </c>
      <c r="AY23" s="19">
        <v>37</v>
      </c>
      <c r="BA23" s="17" t="s">
        <v>376</v>
      </c>
      <c r="BB23" s="17" t="s">
        <v>325</v>
      </c>
      <c r="BC23" s="17" t="s">
        <v>333</v>
      </c>
      <c r="BD23" s="17" t="s">
        <v>102</v>
      </c>
      <c r="BE23" s="18">
        <v>-250</v>
      </c>
    </row>
    <row r="24" spans="3:57" x14ac:dyDescent="0.25">
      <c r="C24" s="12" t="s">
        <v>12</v>
      </c>
      <c r="D24" s="12" t="s">
        <v>84</v>
      </c>
      <c r="AU24" s="17"/>
      <c r="AV24" s="17"/>
      <c r="AW24" s="17" t="s">
        <v>243</v>
      </c>
      <c r="AX24" s="17" t="s">
        <v>102</v>
      </c>
      <c r="AY24" s="19">
        <v>37</v>
      </c>
      <c r="BA24" s="17" t="s">
        <v>385</v>
      </c>
      <c r="BB24" s="17"/>
      <c r="BC24" s="17"/>
      <c r="BD24" s="17"/>
      <c r="BE24" s="18">
        <v>-250</v>
      </c>
    </row>
    <row r="25" spans="3:57" x14ac:dyDescent="0.25">
      <c r="C25" s="12" t="s">
        <v>90</v>
      </c>
      <c r="D25" s="12" t="s">
        <v>94</v>
      </c>
      <c r="AU25" s="17"/>
      <c r="AV25" s="17"/>
      <c r="AW25" s="17" t="s">
        <v>244</v>
      </c>
      <c r="AX25" s="17" t="s">
        <v>102</v>
      </c>
      <c r="AY25" s="19">
        <v>37</v>
      </c>
      <c r="BA25" s="17" t="s">
        <v>377</v>
      </c>
      <c r="BB25" s="17" t="s">
        <v>36</v>
      </c>
      <c r="BC25" s="17" t="s">
        <v>340</v>
      </c>
      <c r="BD25" s="17" t="s">
        <v>102</v>
      </c>
      <c r="BE25" s="18">
        <v>-3</v>
      </c>
    </row>
    <row r="26" spans="3:57" x14ac:dyDescent="0.25">
      <c r="C26" s="12" t="s">
        <v>96</v>
      </c>
      <c r="D26" s="12" t="s">
        <v>95</v>
      </c>
      <c r="AU26" s="17"/>
      <c r="AV26" s="17"/>
      <c r="AW26" s="17" t="s">
        <v>245</v>
      </c>
      <c r="AX26" s="17" t="s">
        <v>102</v>
      </c>
      <c r="AY26" s="19">
        <v>37</v>
      </c>
      <c r="BA26" s="17"/>
      <c r="BB26" s="17"/>
      <c r="BC26" s="17" t="s">
        <v>342</v>
      </c>
      <c r="BD26" s="17" t="s">
        <v>102</v>
      </c>
      <c r="BE26" s="18">
        <v>-2</v>
      </c>
    </row>
    <row r="27" spans="3:57" x14ac:dyDescent="0.25">
      <c r="C27" s="12" t="s">
        <v>98</v>
      </c>
      <c r="D27" s="12" t="s">
        <v>97</v>
      </c>
      <c r="AU27" s="17"/>
      <c r="AV27" s="17"/>
      <c r="AW27" s="17" t="s">
        <v>246</v>
      </c>
      <c r="AX27" s="17" t="s">
        <v>102</v>
      </c>
      <c r="AY27" s="19">
        <v>37</v>
      </c>
      <c r="BA27" s="17"/>
      <c r="BB27" s="17"/>
      <c r="BC27" s="17" t="s">
        <v>344</v>
      </c>
      <c r="BD27" s="17" t="s">
        <v>102</v>
      </c>
      <c r="BE27" s="18">
        <v>-2</v>
      </c>
    </row>
    <row r="28" spans="3:57" x14ac:dyDescent="0.25">
      <c r="AU28" s="17"/>
      <c r="AV28" s="17" t="s">
        <v>218</v>
      </c>
      <c r="AW28" s="17" t="s">
        <v>219</v>
      </c>
      <c r="AX28" s="17" t="s">
        <v>102</v>
      </c>
      <c r="AY28" s="19">
        <v>37</v>
      </c>
      <c r="BA28" s="17"/>
      <c r="BB28" s="17"/>
      <c r="BC28" s="17" t="s">
        <v>345</v>
      </c>
      <c r="BD28" s="17" t="s">
        <v>102</v>
      </c>
      <c r="BE28" s="18">
        <v>-1</v>
      </c>
    </row>
    <row r="29" spans="3:57" x14ac:dyDescent="0.25">
      <c r="AU29" s="17"/>
      <c r="AV29" s="17" t="s">
        <v>46</v>
      </c>
      <c r="AW29" s="17" t="s">
        <v>242</v>
      </c>
      <c r="AX29" s="17" t="s">
        <v>102</v>
      </c>
      <c r="AY29" s="19">
        <v>37</v>
      </c>
      <c r="BA29" s="17"/>
      <c r="BB29" s="17"/>
      <c r="BC29" s="17" t="s">
        <v>346</v>
      </c>
      <c r="BD29" s="17" t="s">
        <v>102</v>
      </c>
      <c r="BE29" s="18">
        <v>-1</v>
      </c>
    </row>
    <row r="30" spans="3:57" x14ac:dyDescent="0.25">
      <c r="AU30" s="17"/>
      <c r="AV30" s="17" t="s">
        <v>165</v>
      </c>
      <c r="AW30" s="17" t="s">
        <v>223</v>
      </c>
      <c r="AX30" s="17" t="s">
        <v>102</v>
      </c>
      <c r="AY30" s="19">
        <v>37</v>
      </c>
      <c r="BA30" s="17"/>
      <c r="BB30" s="17"/>
      <c r="BC30" s="17" t="s">
        <v>347</v>
      </c>
      <c r="BD30" s="17" t="s">
        <v>102</v>
      </c>
      <c r="BE30" s="18">
        <v>-2</v>
      </c>
    </row>
    <row r="31" spans="3:57" x14ac:dyDescent="0.25">
      <c r="AU31" s="17"/>
      <c r="AV31" s="17" t="s">
        <v>221</v>
      </c>
      <c r="AW31" s="17" t="s">
        <v>222</v>
      </c>
      <c r="AX31" s="17" t="s">
        <v>102</v>
      </c>
      <c r="AY31" s="19">
        <v>37</v>
      </c>
      <c r="BA31" s="17"/>
      <c r="BB31" s="17"/>
      <c r="BC31" s="17" t="s">
        <v>349</v>
      </c>
      <c r="BD31" s="17" t="s">
        <v>102</v>
      </c>
      <c r="BE31" s="18">
        <v>-1</v>
      </c>
    </row>
    <row r="32" spans="3:57" x14ac:dyDescent="0.25">
      <c r="AU32" s="17"/>
      <c r="AV32" s="17"/>
      <c r="AW32" s="17" t="s">
        <v>225</v>
      </c>
      <c r="AX32" s="17" t="s">
        <v>102</v>
      </c>
      <c r="AY32" s="19">
        <v>37</v>
      </c>
      <c r="BA32" s="17"/>
      <c r="BB32" s="17"/>
      <c r="BC32" s="17" t="s">
        <v>350</v>
      </c>
      <c r="BD32" s="17" t="s">
        <v>102</v>
      </c>
      <c r="BE32" s="18">
        <v>-3</v>
      </c>
    </row>
    <row r="33" spans="47:57" x14ac:dyDescent="0.25">
      <c r="AU33" s="17"/>
      <c r="AV33" s="17" t="s">
        <v>49</v>
      </c>
      <c r="AW33" s="17" t="s">
        <v>233</v>
      </c>
      <c r="AX33" s="17" t="s">
        <v>102</v>
      </c>
      <c r="AY33" s="19">
        <v>37</v>
      </c>
      <c r="BA33" s="17"/>
      <c r="BB33" s="17"/>
      <c r="BC33" s="17" t="s">
        <v>351</v>
      </c>
      <c r="BD33" s="17" t="s">
        <v>102</v>
      </c>
      <c r="BE33" s="18">
        <v>-2</v>
      </c>
    </row>
    <row r="34" spans="47:57" x14ac:dyDescent="0.25">
      <c r="AU34" s="17" t="s">
        <v>368</v>
      </c>
      <c r="AV34" s="17"/>
      <c r="AW34" s="17"/>
      <c r="AX34" s="17"/>
      <c r="AY34" s="19">
        <v>1110</v>
      </c>
      <c r="BA34" s="17"/>
      <c r="BB34" s="17"/>
      <c r="BC34" s="17" t="s">
        <v>352</v>
      </c>
      <c r="BD34" s="17" t="s">
        <v>102</v>
      </c>
      <c r="BE34" s="18">
        <v>-3</v>
      </c>
    </row>
    <row r="35" spans="47:57" x14ac:dyDescent="0.25">
      <c r="AU35" s="17" t="s">
        <v>373</v>
      </c>
      <c r="AV35" s="17" t="s">
        <v>36</v>
      </c>
      <c r="AW35" s="17" t="s">
        <v>261</v>
      </c>
      <c r="AX35" s="17" t="s">
        <v>102</v>
      </c>
      <c r="AY35" s="19">
        <v>7</v>
      </c>
      <c r="BA35" s="17"/>
      <c r="BB35" s="17"/>
      <c r="BC35" s="17" t="s">
        <v>353</v>
      </c>
      <c r="BD35" s="17" t="s">
        <v>102</v>
      </c>
      <c r="BE35" s="18">
        <v>-2</v>
      </c>
    </row>
    <row r="36" spans="47:57" x14ac:dyDescent="0.25">
      <c r="AU36" s="17"/>
      <c r="AV36" s="17"/>
      <c r="AW36" s="17" t="s">
        <v>262</v>
      </c>
      <c r="AX36" s="17" t="s">
        <v>102</v>
      </c>
      <c r="AY36" s="19">
        <v>7</v>
      </c>
      <c r="BA36" s="17"/>
      <c r="BB36" s="17"/>
      <c r="BC36" s="17" t="s">
        <v>354</v>
      </c>
      <c r="BD36" s="17" t="s">
        <v>102</v>
      </c>
      <c r="BE36" s="18">
        <v>-1</v>
      </c>
    </row>
    <row r="37" spans="47:57" x14ac:dyDescent="0.25">
      <c r="AU37" s="17"/>
      <c r="AV37" s="17"/>
      <c r="AW37" s="17" t="s">
        <v>265</v>
      </c>
      <c r="AX37" s="17" t="s">
        <v>102</v>
      </c>
      <c r="AY37" s="19">
        <v>7</v>
      </c>
      <c r="BA37" s="17"/>
      <c r="BB37" s="17"/>
      <c r="BC37" s="17" t="s">
        <v>355</v>
      </c>
      <c r="BD37" s="17" t="s">
        <v>102</v>
      </c>
      <c r="BE37" s="18">
        <v>-2</v>
      </c>
    </row>
    <row r="38" spans="47:57" x14ac:dyDescent="0.25">
      <c r="AU38" s="17"/>
      <c r="AV38" s="17"/>
      <c r="AW38" s="17" t="s">
        <v>266</v>
      </c>
      <c r="AX38" s="17" t="s">
        <v>102</v>
      </c>
      <c r="AY38" s="19">
        <v>8</v>
      </c>
      <c r="BA38" s="17"/>
      <c r="BB38" s="17" t="s">
        <v>218</v>
      </c>
      <c r="BC38" s="17" t="s">
        <v>341</v>
      </c>
      <c r="BD38" s="17" t="s">
        <v>102</v>
      </c>
      <c r="BE38" s="18">
        <v>-2</v>
      </c>
    </row>
    <row r="39" spans="47:57" x14ac:dyDescent="0.25">
      <c r="AU39" s="17"/>
      <c r="AV39" s="17"/>
      <c r="AW39" s="17" t="s">
        <v>267</v>
      </c>
      <c r="AX39" s="17" t="s">
        <v>102</v>
      </c>
      <c r="AY39" s="19">
        <v>8</v>
      </c>
      <c r="BA39" s="17"/>
      <c r="BB39" s="17" t="s">
        <v>132</v>
      </c>
      <c r="BC39" s="17" t="s">
        <v>247</v>
      </c>
      <c r="BD39" s="17" t="s">
        <v>102</v>
      </c>
      <c r="BE39" s="18">
        <v>-2</v>
      </c>
    </row>
    <row r="40" spans="47:57" x14ac:dyDescent="0.25">
      <c r="AU40" s="17"/>
      <c r="AV40" s="17"/>
      <c r="AW40" s="17" t="s">
        <v>269</v>
      </c>
      <c r="AX40" s="17" t="s">
        <v>102</v>
      </c>
      <c r="AY40" s="19">
        <v>16</v>
      </c>
      <c r="BA40" s="17"/>
      <c r="BB40" s="17" t="s">
        <v>318</v>
      </c>
      <c r="BC40" s="17" t="s">
        <v>338</v>
      </c>
      <c r="BD40" s="17"/>
      <c r="BE40" s="18">
        <v>-392</v>
      </c>
    </row>
    <row r="41" spans="47:57" x14ac:dyDescent="0.25">
      <c r="AU41" s="17"/>
      <c r="AV41" s="17"/>
      <c r="AW41" s="17" t="s">
        <v>270</v>
      </c>
      <c r="AX41" s="17" t="s">
        <v>102</v>
      </c>
      <c r="AY41" s="19">
        <v>16</v>
      </c>
      <c r="BA41" s="17"/>
      <c r="BB41" s="17" t="s">
        <v>46</v>
      </c>
      <c r="BC41" s="17" t="s">
        <v>343</v>
      </c>
      <c r="BD41" s="17" t="s">
        <v>102</v>
      </c>
      <c r="BE41" s="18">
        <v>-2</v>
      </c>
    </row>
    <row r="42" spans="47:57" x14ac:dyDescent="0.25">
      <c r="AU42" s="17"/>
      <c r="AV42" s="17"/>
      <c r="AW42" s="17" t="s">
        <v>277</v>
      </c>
      <c r="AX42" s="17" t="s">
        <v>102</v>
      </c>
      <c r="AY42" s="19">
        <v>16</v>
      </c>
      <c r="BA42" s="17"/>
      <c r="BB42" s="17" t="s">
        <v>49</v>
      </c>
      <c r="BC42" s="17" t="s">
        <v>348</v>
      </c>
      <c r="BD42" s="17" t="s">
        <v>102</v>
      </c>
      <c r="BE42" s="18">
        <v>-1</v>
      </c>
    </row>
    <row r="43" spans="47:57" x14ac:dyDescent="0.25">
      <c r="AU43" s="17"/>
      <c r="AV43" s="17"/>
      <c r="AW43" s="17" t="s">
        <v>278</v>
      </c>
      <c r="AX43" s="17" t="s">
        <v>102</v>
      </c>
      <c r="AY43" s="19">
        <v>16</v>
      </c>
      <c r="BA43" s="17"/>
      <c r="BB43" s="17" t="s">
        <v>113</v>
      </c>
      <c r="BC43" s="17" t="s">
        <v>114</v>
      </c>
      <c r="BD43" s="17" t="s">
        <v>102</v>
      </c>
      <c r="BE43" s="18">
        <v>-240</v>
      </c>
    </row>
    <row r="44" spans="47:57" x14ac:dyDescent="0.25">
      <c r="AU44" s="17"/>
      <c r="AV44" s="17"/>
      <c r="AW44" s="17" t="s">
        <v>279</v>
      </c>
      <c r="AX44" s="17" t="s">
        <v>102</v>
      </c>
      <c r="AY44" s="19">
        <v>16</v>
      </c>
      <c r="BA44" s="17"/>
      <c r="BB44" s="17" t="s">
        <v>115</v>
      </c>
      <c r="BC44" s="17" t="s">
        <v>116</v>
      </c>
      <c r="BD44" s="17" t="s">
        <v>102</v>
      </c>
      <c r="BE44" s="18">
        <v>-115</v>
      </c>
    </row>
    <row r="45" spans="47:57" x14ac:dyDescent="0.25">
      <c r="AU45" s="17"/>
      <c r="AV45" s="17"/>
      <c r="AW45" s="17" t="s">
        <v>280</v>
      </c>
      <c r="AX45" s="17" t="s">
        <v>102</v>
      </c>
      <c r="AY45" s="19">
        <v>16</v>
      </c>
      <c r="BA45" s="17"/>
      <c r="BB45" s="17" t="s">
        <v>60</v>
      </c>
      <c r="BC45" s="17" t="s">
        <v>61</v>
      </c>
      <c r="BD45" s="17" t="s">
        <v>103</v>
      </c>
      <c r="BE45" s="18">
        <v>-253.5</v>
      </c>
    </row>
    <row r="46" spans="47:57" x14ac:dyDescent="0.25">
      <c r="AU46" s="17"/>
      <c r="AV46" s="17" t="s">
        <v>256</v>
      </c>
      <c r="AW46" s="17" t="s">
        <v>257</v>
      </c>
      <c r="AX46" s="17" t="s">
        <v>102</v>
      </c>
      <c r="AY46" s="19">
        <v>20</v>
      </c>
      <c r="BA46" s="17"/>
      <c r="BB46" s="17" t="s">
        <v>100</v>
      </c>
      <c r="BC46" s="17" t="s">
        <v>117</v>
      </c>
      <c r="BD46" s="17" t="s">
        <v>102</v>
      </c>
      <c r="BE46" s="18">
        <v>-520.79999999999995</v>
      </c>
    </row>
    <row r="47" spans="47:57" x14ac:dyDescent="0.25">
      <c r="AU47" s="17"/>
      <c r="AV47" s="17"/>
      <c r="AW47" s="17" t="s">
        <v>298</v>
      </c>
      <c r="AX47" s="17" t="s">
        <v>102</v>
      </c>
      <c r="AY47" s="19">
        <v>26</v>
      </c>
      <c r="BA47" s="17"/>
      <c r="BB47" s="17"/>
      <c r="BC47" s="17" t="s">
        <v>101</v>
      </c>
      <c r="BD47" s="17" t="s">
        <v>103</v>
      </c>
      <c r="BE47" s="18">
        <v>-105</v>
      </c>
    </row>
    <row r="48" spans="47:57" x14ac:dyDescent="0.25">
      <c r="AU48" s="17"/>
      <c r="AV48" s="17"/>
      <c r="AW48" s="17" t="s">
        <v>299</v>
      </c>
      <c r="AX48" s="17" t="s">
        <v>102</v>
      </c>
      <c r="AY48" s="19">
        <v>26</v>
      </c>
      <c r="BA48" s="17"/>
      <c r="BB48" s="17"/>
      <c r="BC48" s="17"/>
      <c r="BD48" s="17" t="s">
        <v>102</v>
      </c>
      <c r="BE48" s="18">
        <v>-45</v>
      </c>
    </row>
    <row r="49" spans="47:57" x14ac:dyDescent="0.25">
      <c r="AU49" s="17"/>
      <c r="AV49" s="17"/>
      <c r="AW49" s="17" t="s">
        <v>309</v>
      </c>
      <c r="AX49" s="17" t="s">
        <v>102</v>
      </c>
      <c r="AY49" s="19">
        <v>26</v>
      </c>
      <c r="BA49" s="17"/>
      <c r="BB49" s="17" t="s">
        <v>93</v>
      </c>
      <c r="BC49" s="17" t="s">
        <v>339</v>
      </c>
      <c r="BD49" s="17" t="s">
        <v>103</v>
      </c>
      <c r="BE49" s="18">
        <v>-224</v>
      </c>
    </row>
    <row r="50" spans="47:57" x14ac:dyDescent="0.25">
      <c r="AU50" s="17"/>
      <c r="AV50" s="17" t="s">
        <v>263</v>
      </c>
      <c r="AW50" s="17" t="s">
        <v>264</v>
      </c>
      <c r="AX50" s="17" t="s">
        <v>102</v>
      </c>
      <c r="AY50" s="19">
        <v>7</v>
      </c>
      <c r="BA50" s="17"/>
      <c r="BB50" s="17"/>
      <c r="BC50" s="17" t="s">
        <v>112</v>
      </c>
      <c r="BD50" s="17" t="s">
        <v>102</v>
      </c>
      <c r="BE50" s="18">
        <v>-270</v>
      </c>
    </row>
    <row r="51" spans="47:57" x14ac:dyDescent="0.25">
      <c r="AU51" s="17"/>
      <c r="AV51" s="17"/>
      <c r="AW51" s="17" t="s">
        <v>272</v>
      </c>
      <c r="AX51" s="17" t="s">
        <v>102</v>
      </c>
      <c r="AY51" s="19">
        <v>16</v>
      </c>
      <c r="BA51" s="17"/>
      <c r="BB51" s="17" t="s">
        <v>105</v>
      </c>
      <c r="BC51" s="17" t="s">
        <v>106</v>
      </c>
      <c r="BD51" s="17" t="s">
        <v>103</v>
      </c>
      <c r="BE51" s="18">
        <v>-200</v>
      </c>
    </row>
    <row r="52" spans="47:57" x14ac:dyDescent="0.25">
      <c r="AU52" s="17"/>
      <c r="AV52" s="17"/>
      <c r="AW52" s="17" t="s">
        <v>276</v>
      </c>
      <c r="AX52" s="17" t="s">
        <v>102</v>
      </c>
      <c r="AY52" s="19">
        <v>16</v>
      </c>
      <c r="BA52" s="17"/>
      <c r="BB52" s="17" t="s">
        <v>107</v>
      </c>
      <c r="BC52" s="17" t="s">
        <v>61</v>
      </c>
      <c r="BD52" s="17" t="s">
        <v>103</v>
      </c>
      <c r="BE52" s="18">
        <v>-253.5</v>
      </c>
    </row>
    <row r="53" spans="47:57" x14ac:dyDescent="0.25">
      <c r="AU53" s="17"/>
      <c r="AV53" s="17"/>
      <c r="AW53" s="17" t="s">
        <v>285</v>
      </c>
      <c r="AX53" s="17" t="s">
        <v>102</v>
      </c>
      <c r="AY53" s="19">
        <v>28</v>
      </c>
      <c r="BA53" s="17"/>
      <c r="BB53" s="17"/>
      <c r="BC53" s="17" t="s">
        <v>108</v>
      </c>
      <c r="BD53" s="17" t="s">
        <v>103</v>
      </c>
      <c r="BE53" s="18">
        <v>-255</v>
      </c>
    </row>
    <row r="54" spans="47:57" x14ac:dyDescent="0.25">
      <c r="AU54" s="17"/>
      <c r="AV54" s="17"/>
      <c r="AW54" s="17" t="s">
        <v>288</v>
      </c>
      <c r="AX54" s="17" t="s">
        <v>102</v>
      </c>
      <c r="AY54" s="19">
        <v>28</v>
      </c>
      <c r="BA54" s="17"/>
      <c r="BB54" s="17"/>
      <c r="BC54" s="17" t="s">
        <v>109</v>
      </c>
      <c r="BD54" s="17" t="s">
        <v>103</v>
      </c>
      <c r="BE54" s="18">
        <v>-19.5</v>
      </c>
    </row>
    <row r="55" spans="47:57" x14ac:dyDescent="0.25">
      <c r="AU55" s="17"/>
      <c r="AV55" s="17"/>
      <c r="AW55" s="17" t="s">
        <v>289</v>
      </c>
      <c r="AX55" s="17" t="s">
        <v>102</v>
      </c>
      <c r="AY55" s="19">
        <v>28</v>
      </c>
      <c r="BA55" s="17"/>
      <c r="BB55" s="17"/>
      <c r="BC55" s="17" t="s">
        <v>110</v>
      </c>
      <c r="BD55" s="17" t="s">
        <v>103</v>
      </c>
      <c r="BE55" s="18">
        <v>-300</v>
      </c>
    </row>
    <row r="56" spans="47:57" x14ac:dyDescent="0.25">
      <c r="AU56" s="17"/>
      <c r="AV56" s="17"/>
      <c r="AW56" s="17" t="s">
        <v>292</v>
      </c>
      <c r="AX56" s="17" t="s">
        <v>102</v>
      </c>
      <c r="AY56" s="19">
        <v>28</v>
      </c>
      <c r="BA56" s="17"/>
      <c r="BB56" s="17"/>
      <c r="BC56" s="17" t="s">
        <v>111</v>
      </c>
      <c r="BD56" s="17" t="s">
        <v>103</v>
      </c>
      <c r="BE56" s="18">
        <v>-380</v>
      </c>
    </row>
    <row r="57" spans="47:57" x14ac:dyDescent="0.25">
      <c r="AU57" s="17"/>
      <c r="AV57" s="17"/>
      <c r="AW57" s="17" t="s">
        <v>293</v>
      </c>
      <c r="AX57" s="17" t="s">
        <v>102</v>
      </c>
      <c r="AY57" s="19">
        <v>29.15</v>
      </c>
      <c r="BA57" s="17" t="s">
        <v>386</v>
      </c>
      <c r="BB57" s="17"/>
      <c r="BC57" s="17"/>
      <c r="BD57" s="17"/>
      <c r="BE57" s="18">
        <v>-3605.3</v>
      </c>
    </row>
    <row r="58" spans="47:57" x14ac:dyDescent="0.25">
      <c r="AU58" s="17"/>
      <c r="AV58" s="17" t="s">
        <v>313</v>
      </c>
      <c r="AW58" s="17" t="s">
        <v>314</v>
      </c>
      <c r="AX58" s="17" t="s">
        <v>102</v>
      </c>
      <c r="AY58" s="19">
        <v>26</v>
      </c>
      <c r="BA58" s="17" t="s">
        <v>378</v>
      </c>
      <c r="BB58" s="17" t="s">
        <v>305</v>
      </c>
      <c r="BC58" s="17" t="s">
        <v>249</v>
      </c>
      <c r="BD58" s="17" t="s">
        <v>102</v>
      </c>
      <c r="BE58" s="18">
        <v>-100</v>
      </c>
    </row>
    <row r="59" spans="47:57" x14ac:dyDescent="0.25">
      <c r="AU59" s="17"/>
      <c r="AV59" s="17" t="s">
        <v>274</v>
      </c>
      <c r="AW59" s="17" t="s">
        <v>275</v>
      </c>
      <c r="AX59" s="17" t="s">
        <v>102</v>
      </c>
      <c r="AY59" s="19">
        <v>16</v>
      </c>
      <c r="BA59" s="17" t="s">
        <v>387</v>
      </c>
      <c r="BB59" s="17"/>
      <c r="BC59" s="17"/>
      <c r="BD59" s="17"/>
      <c r="BE59" s="18">
        <v>-100</v>
      </c>
    </row>
    <row r="60" spans="47:57" x14ac:dyDescent="0.25">
      <c r="AU60" s="17"/>
      <c r="AV60" s="17" t="s">
        <v>132</v>
      </c>
      <c r="AW60" s="17" t="s">
        <v>133</v>
      </c>
      <c r="AX60" s="17" t="s">
        <v>102</v>
      </c>
      <c r="AY60" s="19">
        <v>23</v>
      </c>
      <c r="BA60" s="17" t="s">
        <v>18</v>
      </c>
      <c r="BB60" s="17"/>
      <c r="BC60" s="17"/>
      <c r="BD60" s="17"/>
      <c r="BE60" s="18">
        <v>-8732.7800000000007</v>
      </c>
    </row>
    <row r="61" spans="47:57" x14ac:dyDescent="0.25">
      <c r="AU61" s="17"/>
      <c r="AV61" s="17"/>
      <c r="AW61" s="17" t="s">
        <v>271</v>
      </c>
      <c r="AX61" s="17" t="s">
        <v>102</v>
      </c>
      <c r="AY61" s="19">
        <v>16</v>
      </c>
    </row>
    <row r="62" spans="47:57" x14ac:dyDescent="0.25">
      <c r="AU62" s="17"/>
      <c r="AV62" s="17" t="s">
        <v>294</v>
      </c>
      <c r="AW62" s="17" t="s">
        <v>295</v>
      </c>
      <c r="AX62" s="17" t="s">
        <v>102</v>
      </c>
      <c r="AY62" s="19">
        <v>26</v>
      </c>
    </row>
    <row r="63" spans="47:57" x14ac:dyDescent="0.25">
      <c r="AU63" s="17"/>
      <c r="AV63" s="17"/>
      <c r="AW63" s="17" t="s">
        <v>301</v>
      </c>
      <c r="AX63" s="17" t="s">
        <v>102</v>
      </c>
      <c r="AY63" s="19">
        <v>26</v>
      </c>
    </row>
    <row r="64" spans="47:57" x14ac:dyDescent="0.25">
      <c r="AU64" s="17"/>
      <c r="AV64" s="17"/>
      <c r="AW64" s="17" t="s">
        <v>304</v>
      </c>
      <c r="AX64" s="17" t="s">
        <v>102</v>
      </c>
      <c r="AY64" s="19">
        <v>26</v>
      </c>
    </row>
    <row r="65" spans="47:51" x14ac:dyDescent="0.25">
      <c r="AU65" s="17"/>
      <c r="AV65" s="17" t="s">
        <v>305</v>
      </c>
      <c r="AW65" s="17" t="s">
        <v>306</v>
      </c>
      <c r="AX65" s="17" t="s">
        <v>102</v>
      </c>
      <c r="AY65" s="19">
        <v>26</v>
      </c>
    </row>
    <row r="66" spans="47:51" x14ac:dyDescent="0.25">
      <c r="AU66" s="17"/>
      <c r="AV66" s="17" t="s">
        <v>318</v>
      </c>
      <c r="AW66" s="17" t="s">
        <v>319</v>
      </c>
      <c r="AX66" s="17" t="s">
        <v>102</v>
      </c>
      <c r="AY66" s="19">
        <v>52</v>
      </c>
    </row>
    <row r="67" spans="47:51" x14ac:dyDescent="0.25">
      <c r="AU67" s="17"/>
      <c r="AV67" s="17" t="s">
        <v>259</v>
      </c>
      <c r="AW67" s="17" t="s">
        <v>260</v>
      </c>
      <c r="AX67" s="17" t="s">
        <v>102</v>
      </c>
      <c r="AY67" s="19">
        <v>7</v>
      </c>
    </row>
    <row r="68" spans="47:51" x14ac:dyDescent="0.25">
      <c r="AU68" s="17"/>
      <c r="AV68" s="17"/>
      <c r="AW68" s="17" t="s">
        <v>282</v>
      </c>
      <c r="AX68" s="17" t="s">
        <v>102</v>
      </c>
      <c r="AY68" s="19">
        <v>8</v>
      </c>
    </row>
    <row r="69" spans="47:51" x14ac:dyDescent="0.25">
      <c r="AU69" s="17"/>
      <c r="AV69" s="17"/>
      <c r="AW69" s="17" t="s">
        <v>284</v>
      </c>
      <c r="AX69" s="17" t="s">
        <v>102</v>
      </c>
      <c r="AY69" s="19">
        <v>8</v>
      </c>
    </row>
    <row r="70" spans="47:51" x14ac:dyDescent="0.25">
      <c r="AU70" s="17"/>
      <c r="AV70" s="17" t="s">
        <v>46</v>
      </c>
      <c r="AW70" s="17" t="s">
        <v>321</v>
      </c>
      <c r="AX70" s="17" t="s">
        <v>102</v>
      </c>
      <c r="AY70" s="19">
        <v>24</v>
      </c>
    </row>
    <row r="71" spans="47:51" x14ac:dyDescent="0.25">
      <c r="AU71" s="17"/>
      <c r="AV71" s="17" t="s">
        <v>139</v>
      </c>
      <c r="AW71" s="17" t="s">
        <v>281</v>
      </c>
      <c r="AX71" s="17" t="s">
        <v>102</v>
      </c>
      <c r="AY71" s="19">
        <v>16</v>
      </c>
    </row>
    <row r="72" spans="47:51" x14ac:dyDescent="0.25">
      <c r="AU72" s="17"/>
      <c r="AV72" s="17"/>
      <c r="AW72" s="17" t="s">
        <v>283</v>
      </c>
      <c r="AX72" s="17" t="s">
        <v>102</v>
      </c>
      <c r="AY72" s="19">
        <v>24</v>
      </c>
    </row>
    <row r="73" spans="47:51" x14ac:dyDescent="0.25">
      <c r="AU73" s="17"/>
      <c r="AV73" s="17"/>
      <c r="AW73" s="17" t="s">
        <v>320</v>
      </c>
      <c r="AX73" s="17" t="s">
        <v>102</v>
      </c>
      <c r="AY73" s="19">
        <v>24</v>
      </c>
    </row>
    <row r="74" spans="47:51" x14ac:dyDescent="0.25">
      <c r="AU74" s="17"/>
      <c r="AV74" s="17" t="s">
        <v>253</v>
      </c>
      <c r="AW74" s="17" t="s">
        <v>254</v>
      </c>
      <c r="AX74" s="17" t="s">
        <v>102</v>
      </c>
      <c r="AY74" s="19">
        <v>20</v>
      </c>
    </row>
    <row r="75" spans="47:51" x14ac:dyDescent="0.25">
      <c r="AU75" s="17"/>
      <c r="AV75" s="17"/>
      <c r="AW75" s="17" t="s">
        <v>296</v>
      </c>
      <c r="AX75" s="17" t="s">
        <v>102</v>
      </c>
      <c r="AY75" s="19">
        <v>26</v>
      </c>
    </row>
    <row r="76" spans="47:51" x14ac:dyDescent="0.25">
      <c r="AU76" s="17"/>
      <c r="AV76" s="17"/>
      <c r="AW76" s="17" t="s">
        <v>308</v>
      </c>
      <c r="AX76" s="17" t="s">
        <v>102</v>
      </c>
      <c r="AY76" s="19">
        <v>26</v>
      </c>
    </row>
    <row r="77" spans="47:51" x14ac:dyDescent="0.25">
      <c r="AU77" s="17"/>
      <c r="AV77" s="17"/>
      <c r="AW77" s="17" t="s">
        <v>315</v>
      </c>
      <c r="AX77" s="17" t="s">
        <v>102</v>
      </c>
      <c r="AY77" s="19">
        <v>26</v>
      </c>
    </row>
    <row r="78" spans="47:51" x14ac:dyDescent="0.25">
      <c r="AU78" s="17"/>
      <c r="AV78" s="17" t="s">
        <v>248</v>
      </c>
      <c r="AW78" s="17" t="s">
        <v>255</v>
      </c>
      <c r="AX78" s="17" t="s">
        <v>102</v>
      </c>
      <c r="AY78" s="19">
        <v>20</v>
      </c>
    </row>
    <row r="79" spans="47:51" x14ac:dyDescent="0.25">
      <c r="AU79" s="17"/>
      <c r="AV79" s="17"/>
      <c r="AW79" s="17" t="s">
        <v>300</v>
      </c>
      <c r="AX79" s="17" t="s">
        <v>102</v>
      </c>
      <c r="AY79" s="19">
        <v>26</v>
      </c>
    </row>
    <row r="80" spans="47:51" x14ac:dyDescent="0.25">
      <c r="AU80" s="17"/>
      <c r="AV80" s="17"/>
      <c r="AW80" s="17" t="s">
        <v>302</v>
      </c>
      <c r="AX80" s="17" t="s">
        <v>102</v>
      </c>
      <c r="AY80" s="19">
        <v>26</v>
      </c>
    </row>
    <row r="81" spans="47:51" x14ac:dyDescent="0.25">
      <c r="AU81" s="17"/>
      <c r="AV81" s="17"/>
      <c r="AW81" s="17" t="s">
        <v>303</v>
      </c>
      <c r="AX81" s="17" t="s">
        <v>102</v>
      </c>
      <c r="AY81" s="19">
        <v>26</v>
      </c>
    </row>
    <row r="82" spans="47:51" x14ac:dyDescent="0.25">
      <c r="AU82" s="17"/>
      <c r="AV82" s="17"/>
      <c r="AW82" s="17" t="s">
        <v>307</v>
      </c>
      <c r="AX82" s="17" t="s">
        <v>102</v>
      </c>
      <c r="AY82" s="19">
        <v>26</v>
      </c>
    </row>
    <row r="83" spans="47:51" x14ac:dyDescent="0.25">
      <c r="AU83" s="17"/>
      <c r="AV83" s="17"/>
      <c r="AW83" s="17" t="s">
        <v>310</v>
      </c>
      <c r="AX83" s="17" t="s">
        <v>102</v>
      </c>
      <c r="AY83" s="19">
        <v>26</v>
      </c>
    </row>
    <row r="84" spans="47:51" x14ac:dyDescent="0.25">
      <c r="AU84" s="17"/>
      <c r="AV84" s="17"/>
      <c r="AW84" s="17" t="s">
        <v>311</v>
      </c>
      <c r="AX84" s="17" t="s">
        <v>102</v>
      </c>
      <c r="AY84" s="19">
        <v>26</v>
      </c>
    </row>
    <row r="85" spans="47:51" x14ac:dyDescent="0.25">
      <c r="AU85" s="17"/>
      <c r="AV85" s="17"/>
      <c r="AW85" s="17" t="s">
        <v>312</v>
      </c>
      <c r="AX85" s="17" t="s">
        <v>102</v>
      </c>
      <c r="AY85" s="19">
        <v>26</v>
      </c>
    </row>
    <row r="86" spans="47:51" x14ac:dyDescent="0.25">
      <c r="AU86" s="17"/>
      <c r="AV86" s="17"/>
      <c r="AW86" s="17" t="s">
        <v>316</v>
      </c>
      <c r="AX86" s="17" t="s">
        <v>102</v>
      </c>
      <c r="AY86" s="19">
        <v>26</v>
      </c>
    </row>
    <row r="87" spans="47:51" x14ac:dyDescent="0.25">
      <c r="AU87" s="17"/>
      <c r="AV87" s="17"/>
      <c r="AW87" s="17" t="s">
        <v>317</v>
      </c>
      <c r="AX87" s="17" t="s">
        <v>102</v>
      </c>
      <c r="AY87" s="19">
        <v>26</v>
      </c>
    </row>
    <row r="88" spans="47:51" x14ac:dyDescent="0.25">
      <c r="AU88" s="17"/>
      <c r="AV88" s="17" t="s">
        <v>251</v>
      </c>
      <c r="AW88" s="17" t="s">
        <v>252</v>
      </c>
      <c r="AX88" s="17" t="s">
        <v>102</v>
      </c>
      <c r="AY88" s="19">
        <v>20</v>
      </c>
    </row>
    <row r="89" spans="47:51" x14ac:dyDescent="0.25">
      <c r="AU89" s="17"/>
      <c r="AV89" s="17"/>
      <c r="AW89" s="17" t="s">
        <v>258</v>
      </c>
      <c r="AX89" s="17" t="s">
        <v>102</v>
      </c>
      <c r="AY89" s="19">
        <v>20</v>
      </c>
    </row>
    <row r="90" spans="47:51" x14ac:dyDescent="0.25">
      <c r="AU90" s="17"/>
      <c r="AV90" s="17"/>
      <c r="AW90" s="17" t="s">
        <v>268</v>
      </c>
      <c r="AX90" s="17" t="s">
        <v>102</v>
      </c>
      <c r="AY90" s="19">
        <v>15</v>
      </c>
    </row>
    <row r="91" spans="47:51" x14ac:dyDescent="0.25">
      <c r="AU91" s="17"/>
      <c r="AV91" s="17" t="s">
        <v>273</v>
      </c>
      <c r="AW91" s="17" t="s">
        <v>272</v>
      </c>
      <c r="AX91" s="17" t="s">
        <v>102</v>
      </c>
      <c r="AY91" s="19">
        <v>16</v>
      </c>
    </row>
    <row r="92" spans="47:51" x14ac:dyDescent="0.25">
      <c r="AU92" s="17"/>
      <c r="AV92" s="17"/>
      <c r="AW92" s="17" t="s">
        <v>297</v>
      </c>
      <c r="AX92" s="17" t="s">
        <v>102</v>
      </c>
      <c r="AY92" s="19">
        <v>26</v>
      </c>
    </row>
    <row r="93" spans="47:51" x14ac:dyDescent="0.25">
      <c r="AU93" s="17"/>
      <c r="AV93" s="17" t="s">
        <v>286</v>
      </c>
      <c r="AW93" s="17" t="s">
        <v>287</v>
      </c>
      <c r="AX93" s="17" t="s">
        <v>102</v>
      </c>
      <c r="AY93" s="19">
        <v>28</v>
      </c>
    </row>
    <row r="94" spans="47:51" x14ac:dyDescent="0.25">
      <c r="AU94" s="17"/>
      <c r="AV94" s="17" t="s">
        <v>290</v>
      </c>
      <c r="AW94" s="17" t="s">
        <v>291</v>
      </c>
      <c r="AX94" s="17" t="s">
        <v>102</v>
      </c>
      <c r="AY94" s="19">
        <v>28</v>
      </c>
    </row>
    <row r="95" spans="47:51" x14ac:dyDescent="0.25">
      <c r="AU95" s="17" t="s">
        <v>388</v>
      </c>
      <c r="AV95" s="17"/>
      <c r="AW95" s="17"/>
      <c r="AX95" s="17"/>
      <c r="AY95" s="19">
        <v>1264.1500000000001</v>
      </c>
    </row>
    <row r="96" spans="47:51" x14ac:dyDescent="0.25">
      <c r="AU96" s="17" t="s">
        <v>371</v>
      </c>
      <c r="AV96" s="17" t="s">
        <v>36</v>
      </c>
      <c r="AW96" s="17" t="s">
        <v>134</v>
      </c>
      <c r="AX96" s="17" t="s">
        <v>102</v>
      </c>
      <c r="AY96" s="19">
        <v>90</v>
      </c>
    </row>
    <row r="97" spans="47:51" x14ac:dyDescent="0.25">
      <c r="AU97" s="17"/>
      <c r="AV97" s="17"/>
      <c r="AW97" s="17" t="s">
        <v>135</v>
      </c>
      <c r="AX97" s="17" t="s">
        <v>102</v>
      </c>
      <c r="AY97" s="19">
        <v>90</v>
      </c>
    </row>
    <row r="98" spans="47:51" x14ac:dyDescent="0.25">
      <c r="AU98" s="17"/>
      <c r="AV98" s="17"/>
      <c r="AW98" s="17" t="s">
        <v>138</v>
      </c>
      <c r="AX98" s="17" t="s">
        <v>102</v>
      </c>
      <c r="AY98" s="19">
        <v>90</v>
      </c>
    </row>
    <row r="99" spans="47:51" x14ac:dyDescent="0.25">
      <c r="AU99" s="17"/>
      <c r="AV99" s="17"/>
      <c r="AW99" s="17" t="s">
        <v>141</v>
      </c>
      <c r="AX99" s="17" t="s">
        <v>102</v>
      </c>
      <c r="AY99" s="19">
        <v>90</v>
      </c>
    </row>
    <row r="100" spans="47:51" x14ac:dyDescent="0.25">
      <c r="AU100" s="17"/>
      <c r="AV100" s="17"/>
      <c r="AW100" s="17" t="s">
        <v>143</v>
      </c>
      <c r="AX100" s="17" t="s">
        <v>102</v>
      </c>
      <c r="AY100" s="19">
        <v>90</v>
      </c>
    </row>
    <row r="101" spans="47:51" x14ac:dyDescent="0.25">
      <c r="AU101" s="17"/>
      <c r="AV101" s="17"/>
      <c r="AW101" s="17" t="s">
        <v>142</v>
      </c>
      <c r="AX101" s="17" t="s">
        <v>102</v>
      </c>
      <c r="AY101" s="19">
        <v>90</v>
      </c>
    </row>
    <row r="102" spans="47:51" x14ac:dyDescent="0.25">
      <c r="AU102" s="17"/>
      <c r="AV102" s="17"/>
      <c r="AW102" s="17" t="s">
        <v>144</v>
      </c>
      <c r="AX102" s="17" t="s">
        <v>102</v>
      </c>
      <c r="AY102" s="19">
        <v>90</v>
      </c>
    </row>
    <row r="103" spans="47:51" x14ac:dyDescent="0.25">
      <c r="AU103" s="17"/>
      <c r="AV103" s="17"/>
      <c r="AW103" s="17" t="s">
        <v>145</v>
      </c>
      <c r="AX103" s="17" t="s">
        <v>102</v>
      </c>
      <c r="AY103" s="19">
        <v>90</v>
      </c>
    </row>
    <row r="104" spans="47:51" x14ac:dyDescent="0.25">
      <c r="AU104" s="17"/>
      <c r="AV104" s="17"/>
      <c r="AW104" s="17" t="s">
        <v>146</v>
      </c>
      <c r="AX104" s="17" t="s">
        <v>102</v>
      </c>
      <c r="AY104" s="19">
        <v>90</v>
      </c>
    </row>
    <row r="105" spans="47:51" x14ac:dyDescent="0.25">
      <c r="AU105" s="17"/>
      <c r="AV105" s="17"/>
      <c r="AW105" s="17" t="s">
        <v>147</v>
      </c>
      <c r="AX105" s="17" t="s">
        <v>102</v>
      </c>
      <c r="AY105" s="19">
        <v>90</v>
      </c>
    </row>
    <row r="106" spans="47:51" x14ac:dyDescent="0.25">
      <c r="AU106" s="17"/>
      <c r="AV106" s="17"/>
      <c r="AW106" s="17" t="s">
        <v>148</v>
      </c>
      <c r="AX106" s="17" t="s">
        <v>102</v>
      </c>
      <c r="AY106" s="19">
        <v>90</v>
      </c>
    </row>
    <row r="107" spans="47:51" x14ac:dyDescent="0.25">
      <c r="AU107" s="17"/>
      <c r="AV107" s="17"/>
      <c r="AW107" s="17" t="s">
        <v>149</v>
      </c>
      <c r="AX107" s="17" t="s">
        <v>102</v>
      </c>
      <c r="AY107" s="19">
        <v>90</v>
      </c>
    </row>
    <row r="108" spans="47:51" x14ac:dyDescent="0.25">
      <c r="AU108" s="17"/>
      <c r="AV108" s="17"/>
      <c r="AW108" s="17" t="s">
        <v>150</v>
      </c>
      <c r="AX108" s="17" t="s">
        <v>102</v>
      </c>
      <c r="AY108" s="19">
        <v>90</v>
      </c>
    </row>
    <row r="109" spans="47:51" x14ac:dyDescent="0.25">
      <c r="AU109" s="17"/>
      <c r="AV109" s="17"/>
      <c r="AW109" s="17" t="s">
        <v>151</v>
      </c>
      <c r="AX109" s="17" t="s">
        <v>102</v>
      </c>
      <c r="AY109" s="19">
        <v>90</v>
      </c>
    </row>
    <row r="110" spans="47:51" x14ac:dyDescent="0.25">
      <c r="AU110" s="17"/>
      <c r="AV110" s="17"/>
      <c r="AW110" s="17" t="s">
        <v>152</v>
      </c>
      <c r="AX110" s="17" t="s">
        <v>102</v>
      </c>
      <c r="AY110" s="19">
        <v>90</v>
      </c>
    </row>
    <row r="111" spans="47:51" x14ac:dyDescent="0.25">
      <c r="AU111" s="17"/>
      <c r="AV111" s="17"/>
      <c r="AW111" s="17" t="s">
        <v>153</v>
      </c>
      <c r="AX111" s="17" t="s">
        <v>102</v>
      </c>
      <c r="AY111" s="19">
        <v>90</v>
      </c>
    </row>
    <row r="112" spans="47:51" x14ac:dyDescent="0.25">
      <c r="AU112" s="17"/>
      <c r="AV112" s="17"/>
      <c r="AW112" s="17" t="s">
        <v>154</v>
      </c>
      <c r="AX112" s="17" t="s">
        <v>102</v>
      </c>
      <c r="AY112" s="19">
        <v>90</v>
      </c>
    </row>
    <row r="113" spans="47:51" x14ac:dyDescent="0.25">
      <c r="AU113" s="17"/>
      <c r="AV113" s="17"/>
      <c r="AW113" s="17" t="s">
        <v>156</v>
      </c>
      <c r="AX113" s="17" t="s">
        <v>102</v>
      </c>
      <c r="AY113" s="19">
        <v>90</v>
      </c>
    </row>
    <row r="114" spans="47:51" x14ac:dyDescent="0.25">
      <c r="AU114" s="17"/>
      <c r="AV114" s="17"/>
      <c r="AW114" s="17" t="s">
        <v>157</v>
      </c>
      <c r="AX114" s="17" t="s">
        <v>102</v>
      </c>
      <c r="AY114" s="19">
        <v>90</v>
      </c>
    </row>
    <row r="115" spans="47:51" x14ac:dyDescent="0.25">
      <c r="AU115" s="17"/>
      <c r="AV115" s="17"/>
      <c r="AW115" s="17" t="s">
        <v>158</v>
      </c>
      <c r="AX115" s="17" t="s">
        <v>102</v>
      </c>
      <c r="AY115" s="19">
        <v>90</v>
      </c>
    </row>
    <row r="116" spans="47:51" x14ac:dyDescent="0.25">
      <c r="AU116" s="17"/>
      <c r="AV116" s="17"/>
      <c r="AW116" s="17" t="s">
        <v>159</v>
      </c>
      <c r="AX116" s="17" t="s">
        <v>102</v>
      </c>
      <c r="AY116" s="19">
        <v>90</v>
      </c>
    </row>
    <row r="117" spans="47:51" x14ac:dyDescent="0.25">
      <c r="AU117" s="17"/>
      <c r="AV117" s="17"/>
      <c r="AW117" s="17" t="s">
        <v>160</v>
      </c>
      <c r="AX117" s="17" t="s">
        <v>102</v>
      </c>
      <c r="AY117" s="19">
        <v>80</v>
      </c>
    </row>
    <row r="118" spans="47:51" x14ac:dyDescent="0.25">
      <c r="AU118" s="17"/>
      <c r="AV118" s="17"/>
      <c r="AW118" s="17" t="s">
        <v>170</v>
      </c>
      <c r="AX118" s="17" t="s">
        <v>102</v>
      </c>
      <c r="AY118" s="19">
        <v>80</v>
      </c>
    </row>
    <row r="119" spans="47:51" x14ac:dyDescent="0.25">
      <c r="AU119" s="17"/>
      <c r="AV119" s="17"/>
      <c r="AW119" s="17" t="s">
        <v>174</v>
      </c>
      <c r="AX119" s="17" t="s">
        <v>102</v>
      </c>
      <c r="AY119" s="19">
        <v>80</v>
      </c>
    </row>
    <row r="120" spans="47:51" x14ac:dyDescent="0.25">
      <c r="AU120" s="17"/>
      <c r="AV120" s="17"/>
      <c r="AW120" s="17" t="s">
        <v>175</v>
      </c>
      <c r="AX120" s="17" t="s">
        <v>102</v>
      </c>
      <c r="AY120" s="19">
        <v>80</v>
      </c>
    </row>
    <row r="121" spans="47:51" x14ac:dyDescent="0.25">
      <c r="AU121" s="17"/>
      <c r="AV121" s="17"/>
      <c r="AW121" s="17" t="s">
        <v>176</v>
      </c>
      <c r="AX121" s="17" t="s">
        <v>102</v>
      </c>
      <c r="AY121" s="19">
        <v>80</v>
      </c>
    </row>
    <row r="122" spans="47:51" x14ac:dyDescent="0.25">
      <c r="AU122" s="17"/>
      <c r="AV122" s="17"/>
      <c r="AW122" s="17" t="s">
        <v>178</v>
      </c>
      <c r="AX122" s="17" t="s">
        <v>102</v>
      </c>
      <c r="AY122" s="19">
        <v>80</v>
      </c>
    </row>
    <row r="123" spans="47:51" x14ac:dyDescent="0.25">
      <c r="AU123" s="17"/>
      <c r="AV123" s="17"/>
      <c r="AW123" s="17" t="s">
        <v>183</v>
      </c>
      <c r="AX123" s="17" t="s">
        <v>102</v>
      </c>
      <c r="AY123" s="19">
        <v>80</v>
      </c>
    </row>
    <row r="124" spans="47:51" x14ac:dyDescent="0.25">
      <c r="AU124" s="17"/>
      <c r="AV124" s="17"/>
      <c r="AW124" s="17" t="s">
        <v>184</v>
      </c>
      <c r="AX124" s="17" t="s">
        <v>102</v>
      </c>
      <c r="AY124" s="19">
        <v>80</v>
      </c>
    </row>
    <row r="125" spans="47:51" x14ac:dyDescent="0.25">
      <c r="AU125" s="17"/>
      <c r="AV125" s="17"/>
      <c r="AW125" s="17" t="s">
        <v>185</v>
      </c>
      <c r="AX125" s="17" t="s">
        <v>102</v>
      </c>
      <c r="AY125" s="19">
        <v>80</v>
      </c>
    </row>
    <row r="126" spans="47:51" x14ac:dyDescent="0.25">
      <c r="AU126" s="17"/>
      <c r="AV126" s="17"/>
      <c r="AW126" s="17" t="s">
        <v>187</v>
      </c>
      <c r="AX126" s="17" t="s">
        <v>102</v>
      </c>
      <c r="AY126" s="19">
        <v>80</v>
      </c>
    </row>
    <row r="127" spans="47:51" x14ac:dyDescent="0.25">
      <c r="AU127" s="17"/>
      <c r="AV127" s="17"/>
      <c r="AW127" s="17" t="s">
        <v>196</v>
      </c>
      <c r="AX127" s="17" t="s">
        <v>102</v>
      </c>
      <c r="AY127" s="19">
        <v>80</v>
      </c>
    </row>
    <row r="128" spans="47:51" x14ac:dyDescent="0.25">
      <c r="AU128" s="17"/>
      <c r="AV128" s="17"/>
      <c r="AW128" s="17" t="s">
        <v>200</v>
      </c>
      <c r="AX128" s="17" t="s">
        <v>102</v>
      </c>
      <c r="AY128" s="19">
        <v>80</v>
      </c>
    </row>
    <row r="129" spans="47:51" x14ac:dyDescent="0.25">
      <c r="AU129" s="17"/>
      <c r="AV129" s="17"/>
      <c r="AW129" s="17" t="s">
        <v>201</v>
      </c>
      <c r="AX129" s="17" t="s">
        <v>102</v>
      </c>
      <c r="AY129" s="19">
        <v>80</v>
      </c>
    </row>
    <row r="130" spans="47:51" x14ac:dyDescent="0.25">
      <c r="AU130" s="17"/>
      <c r="AV130" s="17"/>
      <c r="AW130" s="17" t="s">
        <v>202</v>
      </c>
      <c r="AX130" s="17" t="s">
        <v>102</v>
      </c>
      <c r="AY130" s="19">
        <v>80</v>
      </c>
    </row>
    <row r="131" spans="47:51" x14ac:dyDescent="0.25">
      <c r="AU131" s="17"/>
      <c r="AV131" s="17"/>
      <c r="AW131" s="17" t="s">
        <v>204</v>
      </c>
      <c r="AX131" s="17" t="s">
        <v>102</v>
      </c>
      <c r="AY131" s="19">
        <v>80</v>
      </c>
    </row>
    <row r="132" spans="47:51" x14ac:dyDescent="0.25">
      <c r="AU132" s="17"/>
      <c r="AV132" s="17"/>
      <c r="AW132" s="17" t="s">
        <v>209</v>
      </c>
      <c r="AX132" s="17" t="s">
        <v>102</v>
      </c>
      <c r="AY132" s="19">
        <v>80</v>
      </c>
    </row>
    <row r="133" spans="47:51" x14ac:dyDescent="0.25">
      <c r="AU133" s="17"/>
      <c r="AV133" s="17"/>
      <c r="AW133" s="17" t="s">
        <v>210</v>
      </c>
      <c r="AX133" s="17" t="s">
        <v>102</v>
      </c>
      <c r="AY133" s="19">
        <v>80</v>
      </c>
    </row>
    <row r="134" spans="47:51" x14ac:dyDescent="0.25">
      <c r="AU134" s="17"/>
      <c r="AV134" s="17"/>
      <c r="AW134" s="17" t="s">
        <v>211</v>
      </c>
      <c r="AX134" s="17" t="s">
        <v>102</v>
      </c>
      <c r="AY134" s="19">
        <v>80</v>
      </c>
    </row>
    <row r="135" spans="47:51" x14ac:dyDescent="0.25">
      <c r="AU135" s="17"/>
      <c r="AV135" s="17" t="s">
        <v>37</v>
      </c>
      <c r="AW135" s="17" t="s">
        <v>161</v>
      </c>
      <c r="AX135" s="17" t="s">
        <v>102</v>
      </c>
      <c r="AY135" s="19">
        <v>80</v>
      </c>
    </row>
    <row r="136" spans="47:51" x14ac:dyDescent="0.25">
      <c r="AU136" s="17"/>
      <c r="AV136" s="17"/>
      <c r="AW136" s="17" t="s">
        <v>164</v>
      </c>
      <c r="AX136" s="17" t="s">
        <v>102</v>
      </c>
      <c r="AY136" s="19">
        <v>80</v>
      </c>
    </row>
    <row r="137" spans="47:51" x14ac:dyDescent="0.25">
      <c r="AU137" s="17"/>
      <c r="AV137" s="17"/>
      <c r="AW137" s="17" t="s">
        <v>167</v>
      </c>
      <c r="AX137" s="17" t="s">
        <v>102</v>
      </c>
      <c r="AY137" s="19">
        <v>80</v>
      </c>
    </row>
    <row r="138" spans="47:51" x14ac:dyDescent="0.25">
      <c r="AU138" s="17"/>
      <c r="AV138" s="17"/>
      <c r="AW138" s="17" t="s">
        <v>169</v>
      </c>
      <c r="AX138" s="17" t="s">
        <v>102</v>
      </c>
      <c r="AY138" s="19">
        <v>80</v>
      </c>
    </row>
    <row r="139" spans="47:51" x14ac:dyDescent="0.25">
      <c r="AU139" s="17"/>
      <c r="AV139" s="17"/>
      <c r="AW139" s="17" t="s">
        <v>168</v>
      </c>
      <c r="AX139" s="17" t="s">
        <v>102</v>
      </c>
      <c r="AY139" s="19">
        <v>80</v>
      </c>
    </row>
    <row r="140" spans="47:51" x14ac:dyDescent="0.25">
      <c r="AU140" s="17"/>
      <c r="AV140" s="17"/>
      <c r="AW140" s="17" t="s">
        <v>171</v>
      </c>
      <c r="AX140" s="17" t="s">
        <v>102</v>
      </c>
      <c r="AY140" s="19">
        <v>80</v>
      </c>
    </row>
    <row r="141" spans="47:51" x14ac:dyDescent="0.25">
      <c r="AU141" s="17"/>
      <c r="AV141" s="17"/>
      <c r="AW141" s="17" t="s">
        <v>172</v>
      </c>
      <c r="AX141" s="17" t="s">
        <v>102</v>
      </c>
      <c r="AY141" s="19">
        <v>80</v>
      </c>
    </row>
    <row r="142" spans="47:51" x14ac:dyDescent="0.25">
      <c r="AU142" s="17"/>
      <c r="AV142" s="17"/>
      <c r="AW142" s="17" t="s">
        <v>173</v>
      </c>
      <c r="AX142" s="17" t="s">
        <v>102</v>
      </c>
      <c r="AY142" s="19">
        <v>80</v>
      </c>
    </row>
    <row r="143" spans="47:51" x14ac:dyDescent="0.25">
      <c r="AU143" s="17"/>
      <c r="AV143" s="17"/>
      <c r="AW143" s="17" t="s">
        <v>177</v>
      </c>
      <c r="AX143" s="17" t="s">
        <v>102</v>
      </c>
      <c r="AY143" s="19">
        <v>80</v>
      </c>
    </row>
    <row r="144" spans="47:51" x14ac:dyDescent="0.25">
      <c r="AU144" s="17"/>
      <c r="AV144" s="17"/>
      <c r="AW144" s="17" t="s">
        <v>179</v>
      </c>
      <c r="AX144" s="17" t="s">
        <v>102</v>
      </c>
      <c r="AY144" s="19">
        <v>80</v>
      </c>
    </row>
    <row r="145" spans="47:51" x14ac:dyDescent="0.25">
      <c r="AU145" s="17"/>
      <c r="AV145" s="17"/>
      <c r="AW145" s="17" t="s">
        <v>180</v>
      </c>
      <c r="AX145" s="17" t="s">
        <v>102</v>
      </c>
      <c r="AY145" s="19">
        <v>80</v>
      </c>
    </row>
    <row r="146" spans="47:51" x14ac:dyDescent="0.25">
      <c r="AU146" s="17"/>
      <c r="AV146" s="17" t="s">
        <v>38</v>
      </c>
      <c r="AW146" s="17" t="s">
        <v>188</v>
      </c>
      <c r="AX146" s="17" t="s">
        <v>102</v>
      </c>
      <c r="AY146" s="19">
        <v>80</v>
      </c>
    </row>
    <row r="147" spans="47:51" x14ac:dyDescent="0.25">
      <c r="AU147" s="17"/>
      <c r="AV147" s="17"/>
      <c r="AW147" s="17" t="s">
        <v>191</v>
      </c>
      <c r="AX147" s="17" t="s">
        <v>102</v>
      </c>
      <c r="AY147" s="19">
        <v>80</v>
      </c>
    </row>
    <row r="148" spans="47:51" x14ac:dyDescent="0.25">
      <c r="AU148" s="17"/>
      <c r="AV148" s="17"/>
      <c r="AW148" s="17" t="s">
        <v>193</v>
      </c>
      <c r="AX148" s="17" t="s">
        <v>102</v>
      </c>
      <c r="AY148" s="19">
        <v>80</v>
      </c>
    </row>
    <row r="149" spans="47:51" x14ac:dyDescent="0.25">
      <c r="AU149" s="17"/>
      <c r="AV149" s="17"/>
      <c r="AW149" s="17" t="s">
        <v>195</v>
      </c>
      <c r="AX149" s="17" t="s">
        <v>102</v>
      </c>
      <c r="AY149" s="19">
        <v>80</v>
      </c>
    </row>
    <row r="150" spans="47:51" x14ac:dyDescent="0.25">
      <c r="AU150" s="17"/>
      <c r="AV150" s="17"/>
      <c r="AW150" s="17" t="s">
        <v>194</v>
      </c>
      <c r="AX150" s="17" t="s">
        <v>102</v>
      </c>
      <c r="AY150" s="19">
        <v>80</v>
      </c>
    </row>
    <row r="151" spans="47:51" x14ac:dyDescent="0.25">
      <c r="AU151" s="17"/>
      <c r="AV151" s="17"/>
      <c r="AW151" s="17" t="s">
        <v>197</v>
      </c>
      <c r="AX151" s="17" t="s">
        <v>102</v>
      </c>
      <c r="AY151" s="19">
        <v>80</v>
      </c>
    </row>
    <row r="152" spans="47:51" x14ac:dyDescent="0.25">
      <c r="AU152" s="17"/>
      <c r="AV152" s="17"/>
      <c r="AW152" s="17" t="s">
        <v>198</v>
      </c>
      <c r="AX152" s="17" t="s">
        <v>102</v>
      </c>
      <c r="AY152" s="19">
        <v>80</v>
      </c>
    </row>
    <row r="153" spans="47:51" x14ac:dyDescent="0.25">
      <c r="AU153" s="17"/>
      <c r="AV153" s="17"/>
      <c r="AW153" s="17" t="s">
        <v>199</v>
      </c>
      <c r="AX153" s="17" t="s">
        <v>102</v>
      </c>
      <c r="AY153" s="19">
        <v>80</v>
      </c>
    </row>
    <row r="154" spans="47:51" x14ac:dyDescent="0.25">
      <c r="AU154" s="17"/>
      <c r="AV154" s="17"/>
      <c r="AW154" s="17" t="s">
        <v>203</v>
      </c>
      <c r="AX154" s="17" t="s">
        <v>102</v>
      </c>
      <c r="AY154" s="19">
        <v>80</v>
      </c>
    </row>
    <row r="155" spans="47:51" x14ac:dyDescent="0.25">
      <c r="AU155" s="17"/>
      <c r="AV155" s="17"/>
      <c r="AW155" s="17" t="s">
        <v>205</v>
      </c>
      <c r="AX155" s="17" t="s">
        <v>102</v>
      </c>
      <c r="AY155" s="19">
        <v>80</v>
      </c>
    </row>
    <row r="156" spans="47:51" x14ac:dyDescent="0.25">
      <c r="AU156" s="17"/>
      <c r="AV156" s="17"/>
      <c r="AW156" s="17" t="s">
        <v>206</v>
      </c>
      <c r="AX156" s="17" t="s">
        <v>102</v>
      </c>
      <c r="AY156" s="19">
        <v>80</v>
      </c>
    </row>
    <row r="157" spans="47:51" x14ac:dyDescent="0.25">
      <c r="AU157" s="17"/>
      <c r="AV157" s="17" t="s">
        <v>189</v>
      </c>
      <c r="AW157" s="17" t="s">
        <v>190</v>
      </c>
      <c r="AX157" s="17" t="s">
        <v>102</v>
      </c>
      <c r="AY157" s="19">
        <v>80</v>
      </c>
    </row>
    <row r="158" spans="47:51" x14ac:dyDescent="0.25">
      <c r="AU158" s="17"/>
      <c r="AV158" s="17"/>
      <c r="AW158" s="17" t="s">
        <v>212</v>
      </c>
      <c r="AX158" s="17" t="s">
        <v>102</v>
      </c>
      <c r="AY158" s="19">
        <v>80</v>
      </c>
    </row>
    <row r="159" spans="47:51" x14ac:dyDescent="0.25">
      <c r="AU159" s="17"/>
      <c r="AV159" s="17" t="s">
        <v>136</v>
      </c>
      <c r="AW159" s="17" t="s">
        <v>137</v>
      </c>
      <c r="AX159" s="17" t="s">
        <v>102</v>
      </c>
      <c r="AY159" s="19">
        <v>90</v>
      </c>
    </row>
    <row r="160" spans="47:51" x14ac:dyDescent="0.25">
      <c r="AU160" s="17"/>
      <c r="AV160" s="17" t="s">
        <v>162</v>
      </c>
      <c r="AW160" s="17" t="s">
        <v>163</v>
      </c>
      <c r="AX160" s="17" t="s">
        <v>102</v>
      </c>
      <c r="AY160" s="19">
        <v>80</v>
      </c>
    </row>
    <row r="161" spans="47:51" x14ac:dyDescent="0.25">
      <c r="AU161" s="17"/>
      <c r="AV161" s="17"/>
      <c r="AW161" s="17" t="s">
        <v>186</v>
      </c>
      <c r="AX161" s="17" t="s">
        <v>102</v>
      </c>
      <c r="AY161" s="19">
        <v>80</v>
      </c>
    </row>
    <row r="162" spans="47:51" x14ac:dyDescent="0.25">
      <c r="AU162" s="17"/>
      <c r="AV162" s="17" t="s">
        <v>46</v>
      </c>
      <c r="AW162" s="17" t="s">
        <v>155</v>
      </c>
      <c r="AX162" s="17" t="s">
        <v>102</v>
      </c>
      <c r="AY162" s="19">
        <v>90</v>
      </c>
    </row>
    <row r="163" spans="47:51" x14ac:dyDescent="0.25">
      <c r="AU163" s="17"/>
      <c r="AV163" s="17" t="s">
        <v>139</v>
      </c>
      <c r="AW163" s="17" t="s">
        <v>140</v>
      </c>
      <c r="AX163" s="17" t="s">
        <v>102</v>
      </c>
      <c r="AY163" s="19">
        <v>90</v>
      </c>
    </row>
    <row r="164" spans="47:51" x14ac:dyDescent="0.25">
      <c r="AU164" s="17"/>
      <c r="AV164" s="17" t="s">
        <v>165</v>
      </c>
      <c r="AW164" s="17" t="s">
        <v>166</v>
      </c>
      <c r="AX164" s="17" t="s">
        <v>102</v>
      </c>
      <c r="AY164" s="19">
        <v>80</v>
      </c>
    </row>
    <row r="165" spans="47:51" x14ac:dyDescent="0.25">
      <c r="AU165" s="17"/>
      <c r="AV165" s="17"/>
      <c r="AW165" s="17" t="s">
        <v>192</v>
      </c>
      <c r="AX165" s="17" t="s">
        <v>102</v>
      </c>
      <c r="AY165" s="19">
        <v>80</v>
      </c>
    </row>
    <row r="166" spans="47:51" x14ac:dyDescent="0.25">
      <c r="AU166" s="17"/>
      <c r="AV166" s="17" t="s">
        <v>181</v>
      </c>
      <c r="AW166" s="17" t="s">
        <v>182</v>
      </c>
      <c r="AX166" s="17" t="s">
        <v>102</v>
      </c>
      <c r="AY166" s="19">
        <v>80</v>
      </c>
    </row>
    <row r="167" spans="47:51" x14ac:dyDescent="0.25">
      <c r="AU167" s="17"/>
      <c r="AV167" s="17" t="s">
        <v>207</v>
      </c>
      <c r="AW167" s="17" t="s">
        <v>208</v>
      </c>
      <c r="AX167" s="17" t="s">
        <v>102</v>
      </c>
      <c r="AY167" s="19">
        <v>80</v>
      </c>
    </row>
    <row r="168" spans="47:51" x14ac:dyDescent="0.25">
      <c r="AU168" s="17" t="s">
        <v>389</v>
      </c>
      <c r="AV168" s="17"/>
      <c r="AW168" s="17"/>
      <c r="AX168" s="17"/>
      <c r="AY168" s="19">
        <v>6000</v>
      </c>
    </row>
    <row r="169" spans="47:51" x14ac:dyDescent="0.25">
      <c r="AU169" s="17" t="s">
        <v>372</v>
      </c>
      <c r="AV169" s="17" t="s">
        <v>36</v>
      </c>
      <c r="AW169" s="17" t="s">
        <v>47</v>
      </c>
      <c r="AX169" s="17" t="s">
        <v>102</v>
      </c>
      <c r="AY169" s="19">
        <v>95</v>
      </c>
    </row>
    <row r="170" spans="47:51" x14ac:dyDescent="0.25">
      <c r="AU170" s="17"/>
      <c r="AV170" s="17"/>
      <c r="AW170" s="17" t="s">
        <v>51</v>
      </c>
      <c r="AX170" s="17" t="s">
        <v>102</v>
      </c>
      <c r="AY170" s="19">
        <v>95</v>
      </c>
    </row>
    <row r="171" spans="47:51" x14ac:dyDescent="0.25">
      <c r="AU171" s="17"/>
      <c r="AV171" s="17"/>
      <c r="AW171" s="17" t="s">
        <v>52</v>
      </c>
      <c r="AX171" s="17" t="s">
        <v>102</v>
      </c>
      <c r="AY171" s="19">
        <v>95</v>
      </c>
    </row>
    <row r="172" spans="47:51" x14ac:dyDescent="0.25">
      <c r="AU172" s="17"/>
      <c r="AV172" s="17"/>
      <c r="AW172" s="17" t="s">
        <v>53</v>
      </c>
      <c r="AX172" s="17" t="s">
        <v>102</v>
      </c>
      <c r="AY172" s="19">
        <v>95</v>
      </c>
    </row>
    <row r="173" spans="47:51" x14ac:dyDescent="0.25">
      <c r="AU173" s="17"/>
      <c r="AV173" s="17" t="s">
        <v>38</v>
      </c>
      <c r="AW173" s="17" t="s">
        <v>54</v>
      </c>
      <c r="AX173" s="17" t="s">
        <v>102</v>
      </c>
      <c r="AY173" s="19">
        <v>95</v>
      </c>
    </row>
    <row r="174" spans="47:51" x14ac:dyDescent="0.25">
      <c r="AU174" s="17"/>
      <c r="AV174" s="17"/>
      <c r="AW174" s="17" t="s">
        <v>55</v>
      </c>
      <c r="AX174" s="17" t="s">
        <v>102</v>
      </c>
      <c r="AY174" s="19">
        <v>95</v>
      </c>
    </row>
    <row r="175" spans="47:51" x14ac:dyDescent="0.25">
      <c r="AU175" s="17"/>
      <c r="AV175" s="17"/>
      <c r="AW175" s="17" t="s">
        <v>56</v>
      </c>
      <c r="AX175" s="17" t="s">
        <v>102</v>
      </c>
      <c r="AY175" s="19">
        <v>95</v>
      </c>
    </row>
    <row r="176" spans="47:51" x14ac:dyDescent="0.25">
      <c r="AU176" s="17"/>
      <c r="AV176" s="17"/>
      <c r="AW176" s="17" t="s">
        <v>57</v>
      </c>
      <c r="AX176" s="17" t="s">
        <v>102</v>
      </c>
      <c r="AY176" s="19">
        <v>95</v>
      </c>
    </row>
    <row r="177" spans="47:51" x14ac:dyDescent="0.25">
      <c r="AU177" s="17"/>
      <c r="AV177" s="17"/>
      <c r="AW177" s="17" t="s">
        <v>58</v>
      </c>
      <c r="AX177" s="17" t="s">
        <v>102</v>
      </c>
      <c r="AY177" s="19">
        <v>95</v>
      </c>
    </row>
    <row r="178" spans="47:51" x14ac:dyDescent="0.25">
      <c r="AU178" s="17"/>
      <c r="AV178" s="17"/>
      <c r="AW178" s="17" t="s">
        <v>59</v>
      </c>
      <c r="AX178" s="17" t="s">
        <v>102</v>
      </c>
      <c r="AY178" s="19">
        <v>95</v>
      </c>
    </row>
    <row r="179" spans="47:51" x14ac:dyDescent="0.25">
      <c r="AU179" s="17"/>
      <c r="AV179" s="17" t="s">
        <v>46</v>
      </c>
      <c r="AW179" s="17" t="s">
        <v>48</v>
      </c>
      <c r="AX179" s="17" t="s">
        <v>102</v>
      </c>
      <c r="AY179" s="19">
        <v>95</v>
      </c>
    </row>
    <row r="180" spans="47:51" x14ac:dyDescent="0.25">
      <c r="AU180" s="17"/>
      <c r="AV180" s="17" t="s">
        <v>49</v>
      </c>
      <c r="AW180" s="17" t="s">
        <v>50</v>
      </c>
      <c r="AX180" s="17" t="s">
        <v>102</v>
      </c>
      <c r="AY180" s="19">
        <v>95</v>
      </c>
    </row>
    <row r="181" spans="47:51" x14ac:dyDescent="0.25">
      <c r="AU181" s="17"/>
      <c r="AV181" s="17" t="s">
        <v>41</v>
      </c>
      <c r="AW181" s="17" t="s">
        <v>76</v>
      </c>
      <c r="AX181" s="17" t="s">
        <v>102</v>
      </c>
      <c r="AY181" s="19">
        <v>95</v>
      </c>
    </row>
    <row r="182" spans="47:51" x14ac:dyDescent="0.25">
      <c r="AU182" s="17"/>
      <c r="AV182" s="17"/>
      <c r="AW182" s="17" t="s">
        <v>77</v>
      </c>
      <c r="AX182" s="17" t="s">
        <v>102</v>
      </c>
      <c r="AY182" s="19">
        <v>95</v>
      </c>
    </row>
    <row r="183" spans="47:51" x14ac:dyDescent="0.25">
      <c r="AU183" s="17" t="s">
        <v>390</v>
      </c>
      <c r="AV183" s="17"/>
      <c r="AW183" s="17"/>
      <c r="AX183" s="17"/>
      <c r="AY183" s="19">
        <v>1330</v>
      </c>
    </row>
    <row r="184" spans="47:51" x14ac:dyDescent="0.25">
      <c r="AU184" s="17" t="s">
        <v>375</v>
      </c>
      <c r="AV184" s="17" t="s">
        <v>213</v>
      </c>
      <c r="AW184" s="17" t="s">
        <v>214</v>
      </c>
      <c r="AX184" s="17" t="s">
        <v>102</v>
      </c>
      <c r="AY184" s="19">
        <v>27.64</v>
      </c>
    </row>
    <row r="185" spans="47:51" x14ac:dyDescent="0.25">
      <c r="AU185" s="17" t="s">
        <v>391</v>
      </c>
      <c r="AV185" s="17"/>
      <c r="AW185" s="17"/>
      <c r="AX185" s="17"/>
      <c r="AY185" s="19">
        <v>27.64</v>
      </c>
    </row>
    <row r="186" spans="47:51" x14ac:dyDescent="0.25">
      <c r="AU186" s="17" t="s">
        <v>377</v>
      </c>
      <c r="AV186" s="17" t="s">
        <v>104</v>
      </c>
      <c r="AW186" s="17" t="s">
        <v>118</v>
      </c>
      <c r="AX186" s="17" t="s">
        <v>103</v>
      </c>
      <c r="AY186" s="19">
        <v>24</v>
      </c>
    </row>
    <row r="187" spans="47:51" x14ac:dyDescent="0.25">
      <c r="AU187" s="17"/>
      <c r="AV187" s="17"/>
      <c r="AW187" s="17" t="s">
        <v>119</v>
      </c>
      <c r="AX187" s="17" t="s">
        <v>103</v>
      </c>
      <c r="AY187" s="19">
        <v>40</v>
      </c>
    </row>
    <row r="188" spans="47:51" x14ac:dyDescent="0.25">
      <c r="AU188" s="17"/>
      <c r="AV188" s="17"/>
      <c r="AW188" s="17" t="s">
        <v>120</v>
      </c>
      <c r="AX188" s="17" t="s">
        <v>103</v>
      </c>
      <c r="AY188" s="19">
        <v>40</v>
      </c>
    </row>
    <row r="189" spans="47:51" x14ac:dyDescent="0.25">
      <c r="AU189" s="17"/>
      <c r="AV189" s="17"/>
      <c r="AW189" s="17" t="s">
        <v>121</v>
      </c>
      <c r="AX189" s="17" t="s">
        <v>103</v>
      </c>
      <c r="AY189" s="19">
        <v>40</v>
      </c>
    </row>
    <row r="190" spans="47:51" x14ac:dyDescent="0.25">
      <c r="AU190" s="17"/>
      <c r="AV190" s="17"/>
      <c r="AW190" s="17" t="s">
        <v>122</v>
      </c>
      <c r="AX190" s="17" t="s">
        <v>103</v>
      </c>
      <c r="AY190" s="19">
        <v>40</v>
      </c>
    </row>
    <row r="191" spans="47:51" x14ac:dyDescent="0.25">
      <c r="AU191" s="17"/>
      <c r="AV191" s="17"/>
      <c r="AW191" s="17" t="s">
        <v>123</v>
      </c>
      <c r="AX191" s="17" t="s">
        <v>103</v>
      </c>
      <c r="AY191" s="19">
        <v>40</v>
      </c>
    </row>
    <row r="192" spans="47:51" x14ac:dyDescent="0.25">
      <c r="AU192" s="17"/>
      <c r="AV192" s="17"/>
      <c r="AW192" s="17" t="s">
        <v>124</v>
      </c>
      <c r="AX192" s="17" t="s">
        <v>103</v>
      </c>
      <c r="AY192" s="19">
        <v>40</v>
      </c>
    </row>
    <row r="193" spans="47:51" x14ac:dyDescent="0.25">
      <c r="AU193" s="17"/>
      <c r="AV193" s="17"/>
      <c r="AW193" s="17" t="s">
        <v>125</v>
      </c>
      <c r="AX193" s="17" t="s">
        <v>103</v>
      </c>
      <c r="AY193" s="19">
        <v>70</v>
      </c>
    </row>
    <row r="194" spans="47:51" x14ac:dyDescent="0.25">
      <c r="AU194" s="17"/>
      <c r="AV194" s="17"/>
      <c r="AW194" s="17" t="s">
        <v>126</v>
      </c>
      <c r="AX194" s="17" t="s">
        <v>103</v>
      </c>
      <c r="AY194" s="19">
        <v>60</v>
      </c>
    </row>
    <row r="195" spans="47:51" x14ac:dyDescent="0.25">
      <c r="AU195" s="17"/>
      <c r="AV195" s="17"/>
      <c r="AW195" s="17" t="s">
        <v>127</v>
      </c>
      <c r="AX195" s="17" t="s">
        <v>103</v>
      </c>
      <c r="AY195" s="19">
        <v>40</v>
      </c>
    </row>
    <row r="196" spans="47:51" x14ac:dyDescent="0.25">
      <c r="AU196" s="17"/>
      <c r="AV196" s="17"/>
      <c r="AW196" s="17" t="s">
        <v>128</v>
      </c>
      <c r="AX196" s="17" t="s">
        <v>103</v>
      </c>
      <c r="AY196" s="19">
        <v>40</v>
      </c>
    </row>
    <row r="197" spans="47:51" x14ac:dyDescent="0.25">
      <c r="AU197" s="17"/>
      <c r="AV197" s="17"/>
      <c r="AW197" s="17" t="s">
        <v>129</v>
      </c>
      <c r="AX197" s="17" t="s">
        <v>103</v>
      </c>
      <c r="AY197" s="19">
        <v>16</v>
      </c>
    </row>
    <row r="198" spans="47:51" x14ac:dyDescent="0.25">
      <c r="AU198" s="17"/>
      <c r="AV198" s="17"/>
      <c r="AW198" s="17" t="s">
        <v>130</v>
      </c>
      <c r="AX198" s="17" t="s">
        <v>103</v>
      </c>
      <c r="AY198" s="19">
        <v>40</v>
      </c>
    </row>
    <row r="199" spans="47:51" x14ac:dyDescent="0.25">
      <c r="AU199" s="17"/>
      <c r="AV199" s="17"/>
      <c r="AW199" s="17" t="s">
        <v>131</v>
      </c>
      <c r="AX199" s="17" t="s">
        <v>103</v>
      </c>
      <c r="AY199" s="19">
        <v>40</v>
      </c>
    </row>
    <row r="200" spans="47:51" x14ac:dyDescent="0.25">
      <c r="AU200" s="17" t="s">
        <v>386</v>
      </c>
      <c r="AV200" s="17"/>
      <c r="AW200" s="17"/>
      <c r="AX200" s="17"/>
      <c r="AY200" s="19">
        <v>570</v>
      </c>
    </row>
    <row r="201" spans="47:51" x14ac:dyDescent="0.25">
      <c r="AU201" s="17" t="s">
        <v>378</v>
      </c>
      <c r="AV201" s="17" t="s">
        <v>248</v>
      </c>
      <c r="AW201" s="17" t="s">
        <v>379</v>
      </c>
      <c r="AX201" s="17" t="s">
        <v>102</v>
      </c>
      <c r="AY201" s="19">
        <v>20</v>
      </c>
    </row>
    <row r="202" spans="47:51" x14ac:dyDescent="0.25">
      <c r="AU202" s="17"/>
      <c r="AV202" s="17"/>
      <c r="AW202" s="17" t="s">
        <v>380</v>
      </c>
      <c r="AX202" s="17" t="s">
        <v>103</v>
      </c>
      <c r="AY202" s="19">
        <v>20</v>
      </c>
    </row>
    <row r="203" spans="47:51" x14ac:dyDescent="0.25">
      <c r="AU203" s="17"/>
      <c r="AV203" s="17" t="s">
        <v>250</v>
      </c>
      <c r="AW203" s="17" t="s">
        <v>381</v>
      </c>
      <c r="AX203" s="17" t="s">
        <v>102</v>
      </c>
      <c r="AY203" s="19">
        <v>20</v>
      </c>
    </row>
    <row r="204" spans="47:51" x14ac:dyDescent="0.25">
      <c r="AU204" s="17"/>
      <c r="AV204" s="17"/>
      <c r="AW204" s="17" t="s">
        <v>382</v>
      </c>
      <c r="AX204" s="17" t="s">
        <v>102</v>
      </c>
      <c r="AY204" s="19">
        <v>20</v>
      </c>
    </row>
    <row r="205" spans="47:51" x14ac:dyDescent="0.25">
      <c r="AU205" s="17"/>
      <c r="AV205" s="17"/>
      <c r="AW205" s="17" t="s">
        <v>383</v>
      </c>
      <c r="AX205" s="17" t="s">
        <v>102</v>
      </c>
      <c r="AY205" s="19">
        <v>20</v>
      </c>
    </row>
    <row r="206" spans="47:51" x14ac:dyDescent="0.25">
      <c r="AU206" s="17" t="s">
        <v>387</v>
      </c>
      <c r="AV206" s="17"/>
      <c r="AW206" s="17"/>
      <c r="AX206" s="17"/>
      <c r="AY206" s="19">
        <v>100</v>
      </c>
    </row>
    <row r="207" spans="47:51" x14ac:dyDescent="0.25">
      <c r="AU207" s="20" t="s">
        <v>18</v>
      </c>
      <c r="AV207" s="20"/>
      <c r="AW207" s="20"/>
      <c r="AX207" s="20"/>
      <c r="AY207" s="19">
        <v>10401.789999999999</v>
      </c>
    </row>
  </sheetData>
  <mergeCells count="2">
    <mergeCell ref="AU1:AW1"/>
    <mergeCell ref="BA1:BC1"/>
  </mergeCells>
  <pageMargins left="0.7" right="0.7" top="0.75" bottom="0.75" header="0.3" footer="0.3"/>
  <pageSetup paperSize="9" orientation="portrait" horizontalDpi="300" verticalDpi="300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7"/>
  <sheetViews>
    <sheetView topLeftCell="J1" workbookViewId="0"/>
  </sheetViews>
  <sheetFormatPr baseColWidth="10" defaultColWidth="9.140625" defaultRowHeight="15" x14ac:dyDescent="0.25"/>
  <sheetData>
    <row r="1" spans="1:52" x14ac:dyDescent="0.25">
      <c r="A1" t="s">
        <v>396</v>
      </c>
      <c r="B1" t="s">
        <v>397</v>
      </c>
      <c r="C1" t="s">
        <v>398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W1" t="s">
        <v>432</v>
      </c>
      <c r="X1" t="s">
        <v>433</v>
      </c>
      <c r="Y1" t="s">
        <v>434</v>
      </c>
      <c r="Z1" t="s">
        <v>435</v>
      </c>
      <c r="AC1" t="s">
        <v>479</v>
      </c>
      <c r="AD1" t="s">
        <v>416</v>
      </c>
      <c r="AE1" t="s">
        <v>417</v>
      </c>
      <c r="AF1" t="s">
        <v>480</v>
      </c>
      <c r="AG1" t="s">
        <v>481</v>
      </c>
      <c r="AJ1" t="s">
        <v>414</v>
      </c>
      <c r="AK1" t="s">
        <v>494</v>
      </c>
      <c r="AL1" t="s">
        <v>432</v>
      </c>
      <c r="AM1" t="s">
        <v>495</v>
      </c>
      <c r="AN1" t="s">
        <v>496</v>
      </c>
      <c r="AP1" t="s">
        <v>414</v>
      </c>
      <c r="AQ1" t="s">
        <v>494</v>
      </c>
      <c r="AR1" t="s">
        <v>432</v>
      </c>
      <c r="AS1" t="s">
        <v>495</v>
      </c>
      <c r="AT1" t="s">
        <v>496</v>
      </c>
      <c r="AV1" t="s">
        <v>414</v>
      </c>
      <c r="AW1" t="s">
        <v>416</v>
      </c>
      <c r="AY1" t="s">
        <v>414</v>
      </c>
      <c r="AZ1" t="s">
        <v>417</v>
      </c>
    </row>
    <row r="2" spans="1:52" x14ac:dyDescent="0.25">
      <c r="A2" t="s">
        <v>409</v>
      </c>
      <c r="B2" t="b">
        <v>1</v>
      </c>
      <c r="C2">
        <v>31</v>
      </c>
      <c r="D2">
        <v>27</v>
      </c>
      <c r="E2">
        <v>25</v>
      </c>
      <c r="F2">
        <v>6</v>
      </c>
      <c r="G2">
        <v>300</v>
      </c>
      <c r="H2">
        <v>11</v>
      </c>
      <c r="I2">
        <v>570</v>
      </c>
      <c r="J2">
        <v>4231.51</v>
      </c>
      <c r="K2">
        <v>-2562.5</v>
      </c>
      <c r="L2">
        <v>3018.01</v>
      </c>
      <c r="M2">
        <v>8717.7199999999993</v>
      </c>
      <c r="P2" t="s">
        <v>419</v>
      </c>
      <c r="Q2">
        <v>6000</v>
      </c>
      <c r="R2">
        <v>0</v>
      </c>
      <c r="S2">
        <v>6000</v>
      </c>
      <c r="T2">
        <v>4750</v>
      </c>
      <c r="W2" t="s">
        <v>436</v>
      </c>
      <c r="X2" t="s">
        <v>437</v>
      </c>
      <c r="Y2" t="s">
        <v>438</v>
      </c>
      <c r="Z2" t="s">
        <v>439</v>
      </c>
      <c r="AC2" t="s">
        <v>482</v>
      </c>
      <c r="AD2">
        <v>-50.86</v>
      </c>
      <c r="AE2">
        <v>0</v>
      </c>
      <c r="AF2">
        <v>-50.86</v>
      </c>
      <c r="AG2">
        <v>5648.85</v>
      </c>
      <c r="AJ2" t="s">
        <v>421</v>
      </c>
      <c r="AK2" t="s">
        <v>497</v>
      </c>
      <c r="AL2" t="s">
        <v>498</v>
      </c>
      <c r="AM2">
        <v>23</v>
      </c>
      <c r="AN2" t="b">
        <v>1</v>
      </c>
      <c r="AP2" t="s">
        <v>422</v>
      </c>
      <c r="AQ2" t="s">
        <v>721</v>
      </c>
      <c r="AR2" t="s">
        <v>722</v>
      </c>
      <c r="AS2">
        <v>-199.8</v>
      </c>
      <c r="AT2" t="b">
        <v>1</v>
      </c>
      <c r="AV2" t="s">
        <v>419</v>
      </c>
      <c r="AW2">
        <v>0</v>
      </c>
      <c r="AY2" t="s">
        <v>419</v>
      </c>
      <c r="AZ2">
        <v>6000</v>
      </c>
    </row>
    <row r="3" spans="1:52" x14ac:dyDescent="0.25">
      <c r="A3" t="s">
        <v>410</v>
      </c>
      <c r="B3" t="b">
        <v>0</v>
      </c>
      <c r="C3">
        <v>29</v>
      </c>
      <c r="D3">
        <v>19</v>
      </c>
      <c r="E3">
        <v>21</v>
      </c>
      <c r="F3">
        <v>5</v>
      </c>
      <c r="J3">
        <v>-70.249999999999503</v>
      </c>
      <c r="L3">
        <v>-70.249999999999503</v>
      </c>
      <c r="M3">
        <v>5699.71</v>
      </c>
      <c r="P3" t="s">
        <v>420</v>
      </c>
      <c r="Q3">
        <v>1330</v>
      </c>
      <c r="R3">
        <v>0</v>
      </c>
      <c r="S3">
        <v>1330</v>
      </c>
      <c r="T3">
        <v>990</v>
      </c>
      <c r="W3" t="s">
        <v>440</v>
      </c>
      <c r="X3" t="s">
        <v>441</v>
      </c>
      <c r="Y3" t="s">
        <v>442</v>
      </c>
      <c r="Z3" t="s">
        <v>443</v>
      </c>
      <c r="AC3" t="s">
        <v>483</v>
      </c>
      <c r="AD3">
        <v>-239</v>
      </c>
      <c r="AE3">
        <v>0</v>
      </c>
      <c r="AF3">
        <v>-239</v>
      </c>
      <c r="AG3">
        <v>5409.85</v>
      </c>
      <c r="AJ3" t="s">
        <v>419</v>
      </c>
      <c r="AK3" t="s">
        <v>485</v>
      </c>
      <c r="AL3" t="s">
        <v>499</v>
      </c>
      <c r="AM3">
        <v>90</v>
      </c>
      <c r="AN3" t="b">
        <v>1</v>
      </c>
      <c r="AP3" t="s">
        <v>422</v>
      </c>
      <c r="AQ3" t="s">
        <v>723</v>
      </c>
      <c r="AR3" t="s">
        <v>722</v>
      </c>
      <c r="AS3">
        <v>-730.83</v>
      </c>
      <c r="AT3" t="b">
        <v>1</v>
      </c>
      <c r="AV3" t="s">
        <v>420</v>
      </c>
      <c r="AW3">
        <v>0</v>
      </c>
      <c r="AY3" t="s">
        <v>420</v>
      </c>
      <c r="AZ3">
        <v>1330</v>
      </c>
    </row>
    <row r="4" spans="1:52" x14ac:dyDescent="0.25">
      <c r="A4" t="s">
        <v>411</v>
      </c>
      <c r="B4" t="b">
        <v>0</v>
      </c>
      <c r="C4">
        <v>27</v>
      </c>
      <c r="D4">
        <v>14</v>
      </c>
      <c r="E4">
        <v>17</v>
      </c>
      <c r="F4">
        <v>7</v>
      </c>
      <c r="J4">
        <v>1705.37</v>
      </c>
      <c r="L4">
        <v>1705.37</v>
      </c>
      <c r="M4">
        <v>5769.96</v>
      </c>
      <c r="P4" t="s">
        <v>421</v>
      </c>
      <c r="Q4">
        <v>1264.1500000000001</v>
      </c>
      <c r="R4">
        <v>0</v>
      </c>
      <c r="S4">
        <v>1264.1500000000001</v>
      </c>
      <c r="T4">
        <v>722.78</v>
      </c>
      <c r="W4" t="s">
        <v>444</v>
      </c>
      <c r="X4" t="s">
        <v>445</v>
      </c>
      <c r="Y4" t="s">
        <v>446</v>
      </c>
      <c r="Z4" t="s">
        <v>447</v>
      </c>
      <c r="AC4" t="s">
        <v>484</v>
      </c>
      <c r="AD4">
        <v>-717.09</v>
      </c>
      <c r="AE4">
        <v>0</v>
      </c>
      <c r="AF4">
        <v>-717.09</v>
      </c>
      <c r="AG4">
        <v>4692.76</v>
      </c>
      <c r="AJ4" t="s">
        <v>419</v>
      </c>
      <c r="AK4" t="s">
        <v>485</v>
      </c>
      <c r="AL4" t="s">
        <v>500</v>
      </c>
      <c r="AM4">
        <v>90</v>
      </c>
      <c r="AN4" t="b">
        <v>1</v>
      </c>
      <c r="AP4" t="s">
        <v>422</v>
      </c>
      <c r="AQ4" t="s">
        <v>724</v>
      </c>
      <c r="AR4" t="s">
        <v>725</v>
      </c>
      <c r="AS4">
        <v>-169.75</v>
      </c>
      <c r="AT4" t="b">
        <v>1</v>
      </c>
      <c r="AV4" t="s">
        <v>421</v>
      </c>
      <c r="AW4">
        <v>0</v>
      </c>
      <c r="AY4" t="s">
        <v>421</v>
      </c>
      <c r="AZ4">
        <v>1264.1500000000001</v>
      </c>
    </row>
    <row r="5" spans="1:52" x14ac:dyDescent="0.25">
      <c r="A5" t="s">
        <v>412</v>
      </c>
      <c r="B5" t="b">
        <v>0</v>
      </c>
      <c r="C5">
        <v>19</v>
      </c>
      <c r="D5">
        <v>8</v>
      </c>
      <c r="E5">
        <v>14</v>
      </c>
      <c r="F5">
        <v>2</v>
      </c>
      <c r="J5">
        <v>167.09</v>
      </c>
      <c r="L5">
        <v>167.09</v>
      </c>
      <c r="M5">
        <v>4064.59</v>
      </c>
      <c r="P5" t="s">
        <v>422</v>
      </c>
      <c r="Q5">
        <v>-1397.72</v>
      </c>
      <c r="R5">
        <v>-1397.72</v>
      </c>
      <c r="S5">
        <v>0</v>
      </c>
      <c r="T5">
        <v>-1329.1</v>
      </c>
      <c r="W5" t="s">
        <v>448</v>
      </c>
      <c r="X5" t="s">
        <v>449</v>
      </c>
      <c r="Y5" t="s">
        <v>450</v>
      </c>
      <c r="Z5" t="s">
        <v>451</v>
      </c>
      <c r="AC5" t="s">
        <v>485</v>
      </c>
      <c r="AD5">
        <v>-1345.05</v>
      </c>
      <c r="AE5">
        <v>5633</v>
      </c>
      <c r="AF5">
        <v>4287.95</v>
      </c>
      <c r="AG5">
        <v>8980.7099999999991</v>
      </c>
      <c r="AJ5" t="s">
        <v>419</v>
      </c>
      <c r="AK5" t="s">
        <v>501</v>
      </c>
      <c r="AL5" t="s">
        <v>502</v>
      </c>
      <c r="AM5">
        <v>90</v>
      </c>
      <c r="AN5" t="b">
        <v>1</v>
      </c>
      <c r="AP5" t="s">
        <v>422</v>
      </c>
      <c r="AQ5" t="s">
        <v>726</v>
      </c>
      <c r="AR5" t="s">
        <v>727</v>
      </c>
      <c r="AS5">
        <v>-77</v>
      </c>
      <c r="AT5" t="b">
        <v>1</v>
      </c>
      <c r="AV5" t="s">
        <v>422</v>
      </c>
      <c r="AW5">
        <v>-1397.72</v>
      </c>
      <c r="AY5" t="s">
        <v>422</v>
      </c>
      <c r="AZ5">
        <v>0</v>
      </c>
    </row>
    <row r="6" spans="1:52" x14ac:dyDescent="0.25">
      <c r="A6" t="s">
        <v>413</v>
      </c>
      <c r="B6" t="b">
        <v>0</v>
      </c>
      <c r="C6">
        <v>13</v>
      </c>
      <c r="D6">
        <v>4</v>
      </c>
      <c r="E6">
        <v>7</v>
      </c>
      <c r="F6">
        <v>3</v>
      </c>
      <c r="J6">
        <v>3897.5</v>
      </c>
      <c r="L6">
        <v>3897.5</v>
      </c>
      <c r="M6">
        <v>3897.5</v>
      </c>
      <c r="P6" t="s">
        <v>423</v>
      </c>
      <c r="Q6">
        <v>-74</v>
      </c>
      <c r="R6">
        <v>-1184</v>
      </c>
      <c r="S6">
        <v>1110</v>
      </c>
      <c r="T6">
        <v>-150</v>
      </c>
      <c r="W6" t="s">
        <v>452</v>
      </c>
      <c r="X6" t="s">
        <v>453</v>
      </c>
      <c r="Y6" t="s">
        <v>450</v>
      </c>
      <c r="Z6" t="s">
        <v>454</v>
      </c>
      <c r="AC6" t="s">
        <v>486</v>
      </c>
      <c r="AD6">
        <v>-185</v>
      </c>
      <c r="AE6">
        <v>1246.1500000000001</v>
      </c>
      <c r="AF6">
        <v>1061.1500000000001</v>
      </c>
      <c r="AG6">
        <v>10041.86</v>
      </c>
      <c r="AJ6" t="s">
        <v>419</v>
      </c>
      <c r="AK6" t="s">
        <v>485</v>
      </c>
      <c r="AL6" t="s">
        <v>503</v>
      </c>
      <c r="AM6">
        <v>90</v>
      </c>
      <c r="AN6" t="b">
        <v>1</v>
      </c>
      <c r="AP6" t="s">
        <v>422</v>
      </c>
      <c r="AQ6" t="s">
        <v>728</v>
      </c>
      <c r="AR6" t="s">
        <v>729</v>
      </c>
      <c r="AS6">
        <v>-220.34</v>
      </c>
      <c r="AT6" t="b">
        <v>1</v>
      </c>
      <c r="AV6" t="s">
        <v>423</v>
      </c>
      <c r="AW6">
        <v>-1184</v>
      </c>
      <c r="AY6" t="s">
        <v>423</v>
      </c>
      <c r="AZ6">
        <v>1110</v>
      </c>
    </row>
    <row r="7" spans="1:52" x14ac:dyDescent="0.25">
      <c r="P7" t="s">
        <v>424</v>
      </c>
      <c r="Q7">
        <v>-50.86</v>
      </c>
      <c r="R7">
        <v>-50.86</v>
      </c>
      <c r="S7">
        <v>0</v>
      </c>
      <c r="T7">
        <v>-51.44</v>
      </c>
      <c r="W7" t="s">
        <v>455</v>
      </c>
      <c r="X7" t="s">
        <v>456</v>
      </c>
      <c r="Y7" t="s">
        <v>457</v>
      </c>
      <c r="Z7" t="s">
        <v>458</v>
      </c>
      <c r="AC7" t="s">
        <v>487</v>
      </c>
      <c r="AD7">
        <v>-0.75</v>
      </c>
      <c r="AE7">
        <v>1717.64</v>
      </c>
      <c r="AF7">
        <v>1716.89</v>
      </c>
      <c r="AG7">
        <v>11758.75</v>
      </c>
      <c r="AJ7" t="s">
        <v>419</v>
      </c>
      <c r="AK7" t="s">
        <v>504</v>
      </c>
      <c r="AL7" t="s">
        <v>505</v>
      </c>
      <c r="AM7">
        <v>90</v>
      </c>
      <c r="AN7" t="b">
        <v>1</v>
      </c>
      <c r="AP7" t="s">
        <v>425</v>
      </c>
      <c r="AQ7" t="s">
        <v>730</v>
      </c>
      <c r="AR7" t="s">
        <v>731</v>
      </c>
      <c r="AS7">
        <v>-239</v>
      </c>
      <c r="AT7" t="b">
        <v>1</v>
      </c>
      <c r="AV7" t="s">
        <v>424</v>
      </c>
      <c r="AW7">
        <v>-50.86</v>
      </c>
      <c r="AY7" t="s">
        <v>424</v>
      </c>
      <c r="AZ7">
        <v>0</v>
      </c>
    </row>
    <row r="8" spans="1:52" x14ac:dyDescent="0.25">
      <c r="P8" t="s">
        <v>425</v>
      </c>
      <c r="Q8">
        <v>-254.9</v>
      </c>
      <c r="R8">
        <v>-254.9</v>
      </c>
      <c r="S8">
        <v>0</v>
      </c>
      <c r="T8">
        <v>-232</v>
      </c>
      <c r="W8" t="s">
        <v>459</v>
      </c>
      <c r="X8" t="s">
        <v>460</v>
      </c>
      <c r="Y8" t="s">
        <v>461</v>
      </c>
      <c r="Z8" t="s">
        <v>462</v>
      </c>
      <c r="AC8" t="s">
        <v>488</v>
      </c>
      <c r="AD8">
        <v>-743.9</v>
      </c>
      <c r="AE8">
        <v>160</v>
      </c>
      <c r="AF8">
        <v>-583.9</v>
      </c>
      <c r="AG8">
        <v>11174.85</v>
      </c>
      <c r="AJ8" t="s">
        <v>419</v>
      </c>
      <c r="AK8" t="s">
        <v>485</v>
      </c>
      <c r="AL8" t="s">
        <v>506</v>
      </c>
      <c r="AM8">
        <v>90</v>
      </c>
      <c r="AN8" t="b">
        <v>1</v>
      </c>
      <c r="AP8" t="s">
        <v>429</v>
      </c>
      <c r="AQ8" t="s">
        <v>732</v>
      </c>
      <c r="AR8" t="s">
        <v>733</v>
      </c>
      <c r="AS8">
        <v>0</v>
      </c>
      <c r="AT8" t="b">
        <v>1</v>
      </c>
      <c r="AV8" t="s">
        <v>425</v>
      </c>
      <c r="AW8">
        <v>-254.9</v>
      </c>
      <c r="AY8" t="s">
        <v>425</v>
      </c>
      <c r="AZ8">
        <v>0</v>
      </c>
    </row>
    <row r="9" spans="1:52" x14ac:dyDescent="0.25">
      <c r="P9" t="s">
        <v>426</v>
      </c>
      <c r="Q9">
        <v>27.64</v>
      </c>
      <c r="R9">
        <v>0</v>
      </c>
      <c r="S9">
        <v>27.64</v>
      </c>
      <c r="T9">
        <v>27.43</v>
      </c>
      <c r="W9" t="s">
        <v>463</v>
      </c>
      <c r="X9" t="s">
        <v>464</v>
      </c>
      <c r="Y9" t="s">
        <v>465</v>
      </c>
      <c r="Z9" t="s">
        <v>466</v>
      </c>
      <c r="AC9" t="s">
        <v>489</v>
      </c>
      <c r="AD9">
        <v>-1462.83</v>
      </c>
      <c r="AE9">
        <v>530</v>
      </c>
      <c r="AF9">
        <v>-932.83</v>
      </c>
      <c r="AG9">
        <v>10242.02</v>
      </c>
      <c r="AJ9" t="s">
        <v>419</v>
      </c>
      <c r="AK9" t="s">
        <v>485</v>
      </c>
      <c r="AL9" t="s">
        <v>507</v>
      </c>
      <c r="AM9">
        <v>90</v>
      </c>
      <c r="AN9" t="b">
        <v>1</v>
      </c>
      <c r="AP9" t="s">
        <v>427</v>
      </c>
      <c r="AQ9" t="s">
        <v>724</v>
      </c>
      <c r="AR9" t="s">
        <v>734</v>
      </c>
      <c r="AS9">
        <v>-250</v>
      </c>
      <c r="AT9" t="b">
        <v>1</v>
      </c>
      <c r="AV9" t="s">
        <v>426</v>
      </c>
      <c r="AW9">
        <v>0</v>
      </c>
      <c r="AY9" t="s">
        <v>426</v>
      </c>
      <c r="AZ9">
        <v>27.64</v>
      </c>
    </row>
    <row r="10" spans="1:52" x14ac:dyDescent="0.25">
      <c r="P10" t="s">
        <v>427</v>
      </c>
      <c r="Q10">
        <v>-250</v>
      </c>
      <c r="R10">
        <v>-250</v>
      </c>
      <c r="S10">
        <v>0</v>
      </c>
      <c r="T10">
        <v>-250</v>
      </c>
      <c r="W10" t="s">
        <v>467</v>
      </c>
      <c r="X10" t="s">
        <v>468</v>
      </c>
      <c r="Y10" t="s">
        <v>469</v>
      </c>
      <c r="Z10" t="s">
        <v>470</v>
      </c>
      <c r="AC10" t="s">
        <v>490</v>
      </c>
      <c r="AD10">
        <v>0</v>
      </c>
      <c r="AE10">
        <v>489</v>
      </c>
      <c r="AF10">
        <v>489</v>
      </c>
      <c r="AG10">
        <v>10731.02</v>
      </c>
      <c r="AJ10" t="s">
        <v>419</v>
      </c>
      <c r="AK10" t="s">
        <v>485</v>
      </c>
      <c r="AL10" t="s">
        <v>508</v>
      </c>
      <c r="AM10">
        <v>90</v>
      </c>
      <c r="AN10" t="b">
        <v>1</v>
      </c>
      <c r="AP10" t="s">
        <v>423</v>
      </c>
      <c r="AQ10" t="s">
        <v>735</v>
      </c>
      <c r="AR10" t="s">
        <v>736</v>
      </c>
      <c r="AS10">
        <v>-998.25</v>
      </c>
      <c r="AT10" t="b">
        <v>1</v>
      </c>
      <c r="AV10" t="s">
        <v>427</v>
      </c>
      <c r="AW10">
        <v>-250</v>
      </c>
      <c r="AY10" t="s">
        <v>427</v>
      </c>
      <c r="AZ10">
        <v>0</v>
      </c>
    </row>
    <row r="11" spans="1:52" x14ac:dyDescent="0.25">
      <c r="P11" t="s">
        <v>428</v>
      </c>
      <c r="Q11">
        <v>-3035.3</v>
      </c>
      <c r="R11">
        <v>-3605.3</v>
      </c>
      <c r="S11">
        <v>570</v>
      </c>
      <c r="T11">
        <v>-1481.96</v>
      </c>
      <c r="W11" t="s">
        <v>471</v>
      </c>
      <c r="X11" t="s">
        <v>472</v>
      </c>
      <c r="Y11" t="s">
        <v>473</v>
      </c>
      <c r="Z11" t="s">
        <v>474</v>
      </c>
      <c r="AC11" t="s">
        <v>491</v>
      </c>
      <c r="AD11">
        <v>-494</v>
      </c>
      <c r="AE11">
        <v>28</v>
      </c>
      <c r="AF11">
        <v>-466</v>
      </c>
      <c r="AG11">
        <v>10265.02</v>
      </c>
      <c r="AJ11" t="s">
        <v>419</v>
      </c>
      <c r="AK11" t="s">
        <v>485</v>
      </c>
      <c r="AL11" t="s">
        <v>509</v>
      </c>
      <c r="AM11">
        <v>90</v>
      </c>
      <c r="AN11" t="b">
        <v>1</v>
      </c>
      <c r="AP11" t="s">
        <v>423</v>
      </c>
      <c r="AQ11" t="s">
        <v>737</v>
      </c>
      <c r="AR11" t="s">
        <v>736</v>
      </c>
      <c r="AS11">
        <v>-185</v>
      </c>
      <c r="AT11" t="b">
        <v>1</v>
      </c>
      <c r="AV11" t="s">
        <v>428</v>
      </c>
      <c r="AW11">
        <v>-3605.3</v>
      </c>
      <c r="AY11" t="s">
        <v>428</v>
      </c>
      <c r="AZ11">
        <v>570</v>
      </c>
    </row>
    <row r="12" spans="1:52" x14ac:dyDescent="0.25">
      <c r="P12" t="s">
        <v>429</v>
      </c>
      <c r="Q12">
        <v>0</v>
      </c>
      <c r="R12">
        <v>0</v>
      </c>
      <c r="S12">
        <v>0</v>
      </c>
      <c r="T12">
        <v>-1245.96</v>
      </c>
      <c r="W12" t="s">
        <v>475</v>
      </c>
      <c r="X12" t="s">
        <v>476</v>
      </c>
      <c r="Y12" t="s">
        <v>477</v>
      </c>
      <c r="Z12" t="s">
        <v>478</v>
      </c>
      <c r="AC12" t="s">
        <v>492</v>
      </c>
      <c r="AD12">
        <v>-1680.3</v>
      </c>
      <c r="AE12">
        <v>28</v>
      </c>
      <c r="AF12">
        <v>-1652.3</v>
      </c>
      <c r="AG12">
        <v>8612.7199999999993</v>
      </c>
      <c r="AJ12" t="s">
        <v>419</v>
      </c>
      <c r="AK12" t="s">
        <v>485</v>
      </c>
      <c r="AL12" t="s">
        <v>510</v>
      </c>
      <c r="AM12">
        <v>90</v>
      </c>
      <c r="AN12" t="b">
        <v>1</v>
      </c>
      <c r="AP12" t="s">
        <v>423</v>
      </c>
      <c r="AQ12" t="s">
        <v>738</v>
      </c>
      <c r="AR12" t="s">
        <v>736</v>
      </c>
      <c r="AS12">
        <v>-0.75</v>
      </c>
      <c r="AT12" t="b">
        <v>1</v>
      </c>
      <c r="AV12" t="s">
        <v>429</v>
      </c>
      <c r="AW12">
        <v>0</v>
      </c>
      <c r="AY12" t="s">
        <v>429</v>
      </c>
      <c r="AZ12">
        <v>0</v>
      </c>
    </row>
    <row r="13" spans="1:52" x14ac:dyDescent="0.25">
      <c r="P13" t="s">
        <v>430</v>
      </c>
      <c r="Q13">
        <v>-1890</v>
      </c>
      <c r="R13">
        <v>-1890</v>
      </c>
      <c r="S13">
        <v>0</v>
      </c>
      <c r="T13">
        <v>-1820</v>
      </c>
      <c r="AC13" t="s">
        <v>493</v>
      </c>
      <c r="AD13">
        <v>-1814</v>
      </c>
      <c r="AE13">
        <v>570</v>
      </c>
      <c r="AF13">
        <v>-1244</v>
      </c>
      <c r="AG13">
        <v>7368.72</v>
      </c>
      <c r="AJ13" t="s">
        <v>419</v>
      </c>
      <c r="AK13" t="s">
        <v>485</v>
      </c>
      <c r="AL13" t="s">
        <v>511</v>
      </c>
      <c r="AM13">
        <v>90</v>
      </c>
      <c r="AN13" t="b">
        <v>1</v>
      </c>
      <c r="AP13" t="s">
        <v>428</v>
      </c>
      <c r="AQ13" t="s">
        <v>717</v>
      </c>
      <c r="AR13" t="s">
        <v>739</v>
      </c>
      <c r="AS13">
        <v>-392</v>
      </c>
      <c r="AT13" t="b">
        <v>1</v>
      </c>
      <c r="AV13" t="s">
        <v>430</v>
      </c>
      <c r="AW13">
        <v>-1890</v>
      </c>
      <c r="AY13" t="s">
        <v>430</v>
      </c>
      <c r="AZ13">
        <v>0</v>
      </c>
    </row>
    <row r="14" spans="1:52" x14ac:dyDescent="0.25">
      <c r="P14" t="s">
        <v>431</v>
      </c>
      <c r="Q14">
        <v>0</v>
      </c>
      <c r="R14">
        <v>-100</v>
      </c>
      <c r="S14">
        <v>100</v>
      </c>
      <c r="AJ14" t="s">
        <v>419</v>
      </c>
      <c r="AK14" t="s">
        <v>485</v>
      </c>
      <c r="AL14" t="s">
        <v>512</v>
      </c>
      <c r="AM14">
        <v>90</v>
      </c>
      <c r="AN14" t="b">
        <v>1</v>
      </c>
      <c r="AP14" t="s">
        <v>428</v>
      </c>
      <c r="AQ14" t="s">
        <v>740</v>
      </c>
      <c r="AR14" t="s">
        <v>741</v>
      </c>
      <c r="AS14">
        <v>-224</v>
      </c>
      <c r="AT14" t="b">
        <v>0</v>
      </c>
      <c r="AV14" t="s">
        <v>431</v>
      </c>
      <c r="AW14">
        <v>-100</v>
      </c>
      <c r="AY14" t="s">
        <v>431</v>
      </c>
      <c r="AZ14">
        <v>100</v>
      </c>
    </row>
    <row r="15" spans="1:52" x14ac:dyDescent="0.25">
      <c r="AJ15" t="s">
        <v>419</v>
      </c>
      <c r="AK15" t="s">
        <v>485</v>
      </c>
      <c r="AL15" t="s">
        <v>513</v>
      </c>
      <c r="AM15">
        <v>90</v>
      </c>
      <c r="AN15" t="b">
        <v>1</v>
      </c>
      <c r="AP15" t="s">
        <v>428</v>
      </c>
      <c r="AQ15" t="s">
        <v>485</v>
      </c>
      <c r="AR15" t="s">
        <v>742</v>
      </c>
      <c r="AS15">
        <v>-3</v>
      </c>
      <c r="AT15" t="b">
        <v>1</v>
      </c>
    </row>
    <row r="16" spans="1:52" x14ac:dyDescent="0.25">
      <c r="AJ16" t="s">
        <v>419</v>
      </c>
      <c r="AK16" t="s">
        <v>485</v>
      </c>
      <c r="AL16" t="s">
        <v>514</v>
      </c>
      <c r="AM16">
        <v>90</v>
      </c>
      <c r="AN16" t="b">
        <v>1</v>
      </c>
      <c r="AP16" t="s">
        <v>428</v>
      </c>
      <c r="AQ16" t="s">
        <v>599</v>
      </c>
      <c r="AR16" t="s">
        <v>743</v>
      </c>
      <c r="AS16">
        <v>-2</v>
      </c>
      <c r="AT16" t="b">
        <v>1</v>
      </c>
    </row>
    <row r="17" spans="36:46" x14ac:dyDescent="0.25">
      <c r="AJ17" t="s">
        <v>419</v>
      </c>
      <c r="AK17" t="s">
        <v>485</v>
      </c>
      <c r="AL17" t="s">
        <v>515</v>
      </c>
      <c r="AM17">
        <v>90</v>
      </c>
      <c r="AN17" t="b">
        <v>1</v>
      </c>
      <c r="AP17" t="s">
        <v>428</v>
      </c>
      <c r="AQ17" t="s">
        <v>485</v>
      </c>
      <c r="AR17" t="s">
        <v>744</v>
      </c>
      <c r="AS17">
        <v>-2</v>
      </c>
      <c r="AT17" t="b">
        <v>1</v>
      </c>
    </row>
    <row r="18" spans="36:46" x14ac:dyDescent="0.25">
      <c r="AJ18" t="s">
        <v>419</v>
      </c>
      <c r="AK18" t="s">
        <v>485</v>
      </c>
      <c r="AL18" t="s">
        <v>516</v>
      </c>
      <c r="AM18">
        <v>90</v>
      </c>
      <c r="AN18" t="b">
        <v>1</v>
      </c>
      <c r="AP18" t="s">
        <v>428</v>
      </c>
      <c r="AQ18" t="s">
        <v>520</v>
      </c>
      <c r="AR18" t="s">
        <v>745</v>
      </c>
      <c r="AS18">
        <v>-2</v>
      </c>
      <c r="AT18" t="b">
        <v>1</v>
      </c>
    </row>
    <row r="19" spans="36:46" x14ac:dyDescent="0.25">
      <c r="AJ19" t="s">
        <v>419</v>
      </c>
      <c r="AK19" t="s">
        <v>485</v>
      </c>
      <c r="AL19" t="s">
        <v>517</v>
      </c>
      <c r="AM19">
        <v>90</v>
      </c>
      <c r="AN19" t="b">
        <v>1</v>
      </c>
      <c r="AP19" t="s">
        <v>428</v>
      </c>
      <c r="AQ19" t="s">
        <v>497</v>
      </c>
      <c r="AR19" t="s">
        <v>746</v>
      </c>
      <c r="AS19">
        <v>-2</v>
      </c>
      <c r="AT19" t="b">
        <v>1</v>
      </c>
    </row>
    <row r="20" spans="36:46" x14ac:dyDescent="0.25">
      <c r="AJ20" t="s">
        <v>419</v>
      </c>
      <c r="AK20" t="s">
        <v>485</v>
      </c>
      <c r="AL20" t="s">
        <v>518</v>
      </c>
      <c r="AM20">
        <v>90</v>
      </c>
      <c r="AN20" t="b">
        <v>1</v>
      </c>
      <c r="AP20" t="s">
        <v>428</v>
      </c>
      <c r="AQ20" t="s">
        <v>485</v>
      </c>
      <c r="AR20" t="s">
        <v>747</v>
      </c>
      <c r="AS20">
        <v>-2</v>
      </c>
      <c r="AT20" t="b">
        <v>1</v>
      </c>
    </row>
    <row r="21" spans="36:46" x14ac:dyDescent="0.25">
      <c r="AJ21" t="s">
        <v>419</v>
      </c>
      <c r="AK21" t="s">
        <v>485</v>
      </c>
      <c r="AL21" t="s">
        <v>519</v>
      </c>
      <c r="AM21">
        <v>90</v>
      </c>
      <c r="AN21" t="b">
        <v>1</v>
      </c>
      <c r="AP21" t="s">
        <v>428</v>
      </c>
      <c r="AQ21" t="s">
        <v>485</v>
      </c>
      <c r="AR21" t="s">
        <v>748</v>
      </c>
      <c r="AS21">
        <v>-1</v>
      </c>
      <c r="AT21" t="b">
        <v>1</v>
      </c>
    </row>
    <row r="22" spans="36:46" x14ac:dyDescent="0.25">
      <c r="AJ22" t="s">
        <v>419</v>
      </c>
      <c r="AK22" t="s">
        <v>520</v>
      </c>
      <c r="AL22" t="s">
        <v>521</v>
      </c>
      <c r="AM22">
        <v>90</v>
      </c>
      <c r="AN22" t="b">
        <v>1</v>
      </c>
      <c r="AP22" t="s">
        <v>428</v>
      </c>
      <c r="AQ22" t="s">
        <v>485</v>
      </c>
      <c r="AR22" t="s">
        <v>749</v>
      </c>
      <c r="AS22">
        <v>-1</v>
      </c>
      <c r="AT22" t="b">
        <v>1</v>
      </c>
    </row>
    <row r="23" spans="36:46" x14ac:dyDescent="0.25">
      <c r="AJ23" t="s">
        <v>419</v>
      </c>
      <c r="AK23" t="s">
        <v>485</v>
      </c>
      <c r="AL23" t="s">
        <v>522</v>
      </c>
      <c r="AM23">
        <v>90</v>
      </c>
      <c r="AN23" t="b">
        <v>1</v>
      </c>
      <c r="AP23" t="s">
        <v>428</v>
      </c>
      <c r="AQ23" t="s">
        <v>485</v>
      </c>
      <c r="AR23" t="s">
        <v>750</v>
      </c>
      <c r="AS23">
        <v>-2</v>
      </c>
      <c r="AT23" t="b">
        <v>1</v>
      </c>
    </row>
    <row r="24" spans="36:46" x14ac:dyDescent="0.25">
      <c r="AJ24" t="s">
        <v>419</v>
      </c>
      <c r="AK24" t="s">
        <v>485</v>
      </c>
      <c r="AL24" t="s">
        <v>523</v>
      </c>
      <c r="AM24">
        <v>90</v>
      </c>
      <c r="AN24" t="b">
        <v>1</v>
      </c>
      <c r="AP24" t="s">
        <v>428</v>
      </c>
      <c r="AQ24" t="s">
        <v>581</v>
      </c>
      <c r="AR24" t="s">
        <v>751</v>
      </c>
      <c r="AS24">
        <v>-1</v>
      </c>
      <c r="AT24" t="b">
        <v>1</v>
      </c>
    </row>
    <row r="25" spans="36:46" x14ac:dyDescent="0.25">
      <c r="AJ25" t="s">
        <v>419</v>
      </c>
      <c r="AK25" t="s">
        <v>485</v>
      </c>
      <c r="AL25" t="s">
        <v>524</v>
      </c>
      <c r="AM25">
        <v>90</v>
      </c>
      <c r="AN25" t="b">
        <v>1</v>
      </c>
      <c r="AP25" t="s">
        <v>428</v>
      </c>
      <c r="AQ25" t="s">
        <v>485</v>
      </c>
      <c r="AR25" t="s">
        <v>752</v>
      </c>
      <c r="AS25">
        <v>-1</v>
      </c>
      <c r="AT25" t="b">
        <v>1</v>
      </c>
    </row>
    <row r="26" spans="36:46" x14ac:dyDescent="0.25">
      <c r="AJ26" t="s">
        <v>419</v>
      </c>
      <c r="AK26" t="s">
        <v>485</v>
      </c>
      <c r="AL26" t="s">
        <v>525</v>
      </c>
      <c r="AM26">
        <v>90</v>
      </c>
      <c r="AN26" t="b">
        <v>1</v>
      </c>
      <c r="AP26" t="s">
        <v>428</v>
      </c>
      <c r="AQ26" t="s">
        <v>485</v>
      </c>
      <c r="AR26" t="s">
        <v>753</v>
      </c>
      <c r="AS26">
        <v>-3</v>
      </c>
      <c r="AT26" t="b">
        <v>1</v>
      </c>
    </row>
    <row r="27" spans="36:46" x14ac:dyDescent="0.25">
      <c r="AJ27" t="s">
        <v>419</v>
      </c>
      <c r="AK27" t="s">
        <v>485</v>
      </c>
      <c r="AL27" t="s">
        <v>526</v>
      </c>
      <c r="AM27">
        <v>80</v>
      </c>
      <c r="AN27" t="b">
        <v>1</v>
      </c>
      <c r="AP27" t="s">
        <v>428</v>
      </c>
      <c r="AQ27" t="s">
        <v>485</v>
      </c>
      <c r="AR27" t="s">
        <v>754</v>
      </c>
      <c r="AS27">
        <v>-2</v>
      </c>
      <c r="AT27" t="b">
        <v>1</v>
      </c>
    </row>
    <row r="28" spans="36:46" x14ac:dyDescent="0.25">
      <c r="AJ28" t="s">
        <v>419</v>
      </c>
      <c r="AK28" t="s">
        <v>486</v>
      </c>
      <c r="AL28" t="s">
        <v>527</v>
      </c>
      <c r="AM28">
        <v>80</v>
      </c>
      <c r="AN28" t="b">
        <v>1</v>
      </c>
      <c r="AP28" t="s">
        <v>428</v>
      </c>
      <c r="AQ28" t="s">
        <v>485</v>
      </c>
      <c r="AR28" t="s">
        <v>755</v>
      </c>
      <c r="AS28">
        <v>-3</v>
      </c>
      <c r="AT28" t="b">
        <v>1</v>
      </c>
    </row>
    <row r="29" spans="36:46" x14ac:dyDescent="0.25">
      <c r="AJ29" t="s">
        <v>419</v>
      </c>
      <c r="AK29" t="s">
        <v>528</v>
      </c>
      <c r="AL29" t="s">
        <v>529</v>
      </c>
      <c r="AM29">
        <v>80</v>
      </c>
      <c r="AN29" t="b">
        <v>1</v>
      </c>
      <c r="AP29" t="s">
        <v>428</v>
      </c>
      <c r="AQ29" t="s">
        <v>485</v>
      </c>
      <c r="AR29" t="s">
        <v>756</v>
      </c>
      <c r="AS29">
        <v>-2</v>
      </c>
      <c r="AT29" t="b">
        <v>1</v>
      </c>
    </row>
    <row r="30" spans="36:46" x14ac:dyDescent="0.25">
      <c r="AJ30" t="s">
        <v>419</v>
      </c>
      <c r="AK30" t="s">
        <v>486</v>
      </c>
      <c r="AL30" t="s">
        <v>530</v>
      </c>
      <c r="AM30">
        <v>80</v>
      </c>
      <c r="AN30" t="b">
        <v>1</v>
      </c>
      <c r="AP30" t="s">
        <v>428</v>
      </c>
      <c r="AQ30" t="s">
        <v>485</v>
      </c>
      <c r="AR30" t="s">
        <v>757</v>
      </c>
      <c r="AS30">
        <v>-1</v>
      </c>
      <c r="AT30" t="b">
        <v>1</v>
      </c>
    </row>
    <row r="31" spans="36:46" x14ac:dyDescent="0.25">
      <c r="AJ31" t="s">
        <v>419</v>
      </c>
      <c r="AK31" t="s">
        <v>531</v>
      </c>
      <c r="AL31" t="s">
        <v>532</v>
      </c>
      <c r="AM31">
        <v>80</v>
      </c>
      <c r="AN31" t="b">
        <v>1</v>
      </c>
      <c r="AP31" t="s">
        <v>428</v>
      </c>
      <c r="AQ31" t="s">
        <v>485</v>
      </c>
      <c r="AR31" t="s">
        <v>758</v>
      </c>
      <c r="AS31">
        <v>-2</v>
      </c>
      <c r="AT31" t="b">
        <v>1</v>
      </c>
    </row>
    <row r="32" spans="36:46" x14ac:dyDescent="0.25">
      <c r="AJ32" t="s">
        <v>419</v>
      </c>
      <c r="AK32" t="s">
        <v>486</v>
      </c>
      <c r="AL32" t="s">
        <v>533</v>
      </c>
      <c r="AM32">
        <v>80</v>
      </c>
      <c r="AN32" t="b">
        <v>1</v>
      </c>
      <c r="AP32" t="s">
        <v>428</v>
      </c>
      <c r="AQ32" t="s">
        <v>759</v>
      </c>
      <c r="AR32" t="s">
        <v>760</v>
      </c>
      <c r="AS32">
        <v>-200</v>
      </c>
      <c r="AT32" t="b">
        <v>0</v>
      </c>
    </row>
    <row r="33" spans="36:46" x14ac:dyDescent="0.25">
      <c r="AJ33" t="s">
        <v>419</v>
      </c>
      <c r="AK33" t="s">
        <v>486</v>
      </c>
      <c r="AL33" t="s">
        <v>534</v>
      </c>
      <c r="AM33">
        <v>80</v>
      </c>
      <c r="AN33" t="b">
        <v>1</v>
      </c>
      <c r="AP33" t="s">
        <v>428</v>
      </c>
      <c r="AQ33" t="s">
        <v>761</v>
      </c>
      <c r="AR33" t="s">
        <v>762</v>
      </c>
      <c r="AS33">
        <v>-240</v>
      </c>
      <c r="AT33" t="b">
        <v>1</v>
      </c>
    </row>
    <row r="34" spans="36:46" x14ac:dyDescent="0.25">
      <c r="AJ34" t="s">
        <v>419</v>
      </c>
      <c r="AK34" t="s">
        <v>486</v>
      </c>
      <c r="AL34" t="s">
        <v>535</v>
      </c>
      <c r="AM34">
        <v>80</v>
      </c>
      <c r="AN34" t="b">
        <v>1</v>
      </c>
      <c r="AP34" t="s">
        <v>428</v>
      </c>
      <c r="AQ34" t="s">
        <v>740</v>
      </c>
      <c r="AR34" t="s">
        <v>463</v>
      </c>
      <c r="AS34">
        <v>-270</v>
      </c>
      <c r="AT34" t="b">
        <v>1</v>
      </c>
    </row>
    <row r="35" spans="36:46" x14ac:dyDescent="0.25">
      <c r="AJ35" t="s">
        <v>419</v>
      </c>
      <c r="AK35" t="s">
        <v>485</v>
      </c>
      <c r="AL35" t="s">
        <v>536</v>
      </c>
      <c r="AM35">
        <v>80</v>
      </c>
      <c r="AN35" t="b">
        <v>1</v>
      </c>
      <c r="AP35" t="s">
        <v>428</v>
      </c>
      <c r="AQ35" t="s">
        <v>763</v>
      </c>
      <c r="AR35" t="s">
        <v>764</v>
      </c>
      <c r="AS35">
        <v>-115</v>
      </c>
      <c r="AT35" t="b">
        <v>1</v>
      </c>
    </row>
    <row r="36" spans="36:46" x14ac:dyDescent="0.25">
      <c r="AJ36" t="s">
        <v>419</v>
      </c>
      <c r="AK36" t="s">
        <v>486</v>
      </c>
      <c r="AL36" t="s">
        <v>537</v>
      </c>
      <c r="AM36">
        <v>80</v>
      </c>
      <c r="AN36" t="b">
        <v>1</v>
      </c>
      <c r="AP36" t="s">
        <v>430</v>
      </c>
      <c r="AQ36" t="s">
        <v>765</v>
      </c>
      <c r="AR36" t="s">
        <v>766</v>
      </c>
      <c r="AS36">
        <v>-728</v>
      </c>
      <c r="AT36" t="b">
        <v>1</v>
      </c>
    </row>
    <row r="37" spans="36:46" x14ac:dyDescent="0.25">
      <c r="AJ37" t="s">
        <v>419</v>
      </c>
      <c r="AK37" t="s">
        <v>486</v>
      </c>
      <c r="AL37" t="s">
        <v>538</v>
      </c>
      <c r="AM37">
        <v>80</v>
      </c>
      <c r="AN37" t="b">
        <v>1</v>
      </c>
      <c r="AP37" t="s">
        <v>430</v>
      </c>
      <c r="AQ37" t="s">
        <v>767</v>
      </c>
      <c r="AR37" t="s">
        <v>768</v>
      </c>
      <c r="AS37">
        <v>-756</v>
      </c>
      <c r="AT37" t="b">
        <v>0</v>
      </c>
    </row>
    <row r="38" spans="36:46" x14ac:dyDescent="0.25">
      <c r="AJ38" t="s">
        <v>419</v>
      </c>
      <c r="AK38" t="s">
        <v>486</v>
      </c>
      <c r="AL38" t="s">
        <v>539</v>
      </c>
      <c r="AM38">
        <v>80</v>
      </c>
      <c r="AN38" t="b">
        <v>1</v>
      </c>
      <c r="AP38" t="s">
        <v>430</v>
      </c>
      <c r="AQ38" t="s">
        <v>769</v>
      </c>
      <c r="AR38" t="s">
        <v>770</v>
      </c>
      <c r="AS38">
        <v>-406</v>
      </c>
      <c r="AT38" t="b">
        <v>0</v>
      </c>
    </row>
    <row r="39" spans="36:46" x14ac:dyDescent="0.25">
      <c r="AJ39" t="s">
        <v>419</v>
      </c>
      <c r="AK39" t="s">
        <v>485</v>
      </c>
      <c r="AL39" t="s">
        <v>540</v>
      </c>
      <c r="AM39">
        <v>80</v>
      </c>
      <c r="AN39" t="b">
        <v>1</v>
      </c>
      <c r="AP39" t="s">
        <v>428</v>
      </c>
      <c r="AQ39" t="s">
        <v>771</v>
      </c>
      <c r="AR39" t="s">
        <v>772</v>
      </c>
      <c r="AS39">
        <v>-253.5</v>
      </c>
      <c r="AT39" t="b">
        <v>0</v>
      </c>
    </row>
    <row r="40" spans="36:46" x14ac:dyDescent="0.25">
      <c r="AJ40" t="s">
        <v>419</v>
      </c>
      <c r="AK40" t="s">
        <v>485</v>
      </c>
      <c r="AL40" t="s">
        <v>541</v>
      </c>
      <c r="AM40">
        <v>80</v>
      </c>
      <c r="AN40" t="b">
        <v>1</v>
      </c>
      <c r="AP40" t="s">
        <v>428</v>
      </c>
      <c r="AQ40" t="s">
        <v>773</v>
      </c>
      <c r="AR40" t="s">
        <v>772</v>
      </c>
      <c r="AS40">
        <v>-253.5</v>
      </c>
      <c r="AT40" t="b">
        <v>0</v>
      </c>
    </row>
    <row r="41" spans="36:46" x14ac:dyDescent="0.25">
      <c r="AJ41" t="s">
        <v>419</v>
      </c>
      <c r="AK41" t="s">
        <v>485</v>
      </c>
      <c r="AL41" t="s">
        <v>542</v>
      </c>
      <c r="AM41">
        <v>80</v>
      </c>
      <c r="AN41" t="b">
        <v>1</v>
      </c>
      <c r="AP41" t="s">
        <v>428</v>
      </c>
      <c r="AQ41" t="s">
        <v>773</v>
      </c>
      <c r="AR41" t="s">
        <v>774</v>
      </c>
      <c r="AS41">
        <v>-255</v>
      </c>
      <c r="AT41" t="b">
        <v>0</v>
      </c>
    </row>
    <row r="42" spans="36:46" x14ac:dyDescent="0.25">
      <c r="AJ42" t="s">
        <v>419</v>
      </c>
      <c r="AK42" t="s">
        <v>486</v>
      </c>
      <c r="AL42" t="s">
        <v>543</v>
      </c>
      <c r="AM42">
        <v>80</v>
      </c>
      <c r="AN42" t="b">
        <v>1</v>
      </c>
      <c r="AP42" t="s">
        <v>428</v>
      </c>
      <c r="AQ42" t="s">
        <v>773</v>
      </c>
      <c r="AR42" t="s">
        <v>775</v>
      </c>
      <c r="AS42">
        <v>-19.5</v>
      </c>
      <c r="AT42" t="b">
        <v>0</v>
      </c>
    </row>
    <row r="43" spans="36:46" x14ac:dyDescent="0.25">
      <c r="AJ43" t="s">
        <v>419</v>
      </c>
      <c r="AK43" t="s">
        <v>485</v>
      </c>
      <c r="AL43" t="s">
        <v>544</v>
      </c>
      <c r="AM43">
        <v>80</v>
      </c>
      <c r="AN43" t="b">
        <v>1</v>
      </c>
      <c r="AP43" t="s">
        <v>428</v>
      </c>
      <c r="AQ43" t="s">
        <v>773</v>
      </c>
      <c r="AR43" t="s">
        <v>776</v>
      </c>
      <c r="AS43">
        <v>-300</v>
      </c>
      <c r="AT43" t="b">
        <v>0</v>
      </c>
    </row>
    <row r="44" spans="36:46" x14ac:dyDescent="0.25">
      <c r="AJ44" t="s">
        <v>419</v>
      </c>
      <c r="AK44" t="s">
        <v>486</v>
      </c>
      <c r="AL44" t="s">
        <v>545</v>
      </c>
      <c r="AM44">
        <v>80</v>
      </c>
      <c r="AN44" t="b">
        <v>1</v>
      </c>
      <c r="AP44" t="s">
        <v>428</v>
      </c>
      <c r="AQ44" t="s">
        <v>777</v>
      </c>
      <c r="AR44" t="s">
        <v>778</v>
      </c>
      <c r="AS44">
        <v>-520.79999999999995</v>
      </c>
      <c r="AT44" t="b">
        <v>1</v>
      </c>
    </row>
    <row r="45" spans="36:46" x14ac:dyDescent="0.25">
      <c r="AJ45" t="s">
        <v>419</v>
      </c>
      <c r="AK45" t="s">
        <v>486</v>
      </c>
      <c r="AL45" t="s">
        <v>546</v>
      </c>
      <c r="AM45">
        <v>80</v>
      </c>
      <c r="AN45" t="b">
        <v>1</v>
      </c>
      <c r="AP45" t="s">
        <v>428</v>
      </c>
      <c r="AQ45" t="s">
        <v>773</v>
      </c>
      <c r="AR45" t="s">
        <v>779</v>
      </c>
      <c r="AS45">
        <v>-380</v>
      </c>
      <c r="AT45" t="b">
        <v>0</v>
      </c>
    </row>
    <row r="46" spans="36:46" x14ac:dyDescent="0.25">
      <c r="AJ46" t="s">
        <v>419</v>
      </c>
      <c r="AK46" t="s">
        <v>547</v>
      </c>
      <c r="AL46" t="s">
        <v>548</v>
      </c>
      <c r="AM46">
        <v>80</v>
      </c>
      <c r="AN46" t="b">
        <v>1</v>
      </c>
      <c r="AP46" t="s">
        <v>428</v>
      </c>
      <c r="AQ46" t="s">
        <v>777</v>
      </c>
      <c r="AR46" t="s">
        <v>780</v>
      </c>
      <c r="AS46">
        <v>-105</v>
      </c>
      <c r="AT46" t="b">
        <v>0</v>
      </c>
    </row>
    <row r="47" spans="36:46" x14ac:dyDescent="0.25">
      <c r="AJ47" t="s">
        <v>419</v>
      </c>
      <c r="AK47" t="s">
        <v>485</v>
      </c>
      <c r="AL47" t="s">
        <v>549</v>
      </c>
      <c r="AM47">
        <v>80</v>
      </c>
      <c r="AN47" t="b">
        <v>1</v>
      </c>
      <c r="AP47" t="s">
        <v>428</v>
      </c>
      <c r="AQ47" t="s">
        <v>777</v>
      </c>
      <c r="AR47" t="s">
        <v>780</v>
      </c>
      <c r="AS47">
        <v>-45</v>
      </c>
      <c r="AT47" t="b">
        <v>1</v>
      </c>
    </row>
    <row r="48" spans="36:46" x14ac:dyDescent="0.25">
      <c r="AJ48" t="s">
        <v>419</v>
      </c>
      <c r="AK48" t="s">
        <v>485</v>
      </c>
      <c r="AL48" t="s">
        <v>550</v>
      </c>
      <c r="AM48">
        <v>80</v>
      </c>
      <c r="AN48" t="b">
        <v>1</v>
      </c>
      <c r="AP48" t="s">
        <v>425</v>
      </c>
      <c r="AQ48" t="s">
        <v>781</v>
      </c>
      <c r="AR48" t="s">
        <v>782</v>
      </c>
      <c r="AS48">
        <v>-15.9</v>
      </c>
      <c r="AT48" t="b">
        <v>1</v>
      </c>
    </row>
    <row r="49" spans="36:46" x14ac:dyDescent="0.25">
      <c r="AJ49" t="s">
        <v>419</v>
      </c>
      <c r="AK49" t="s">
        <v>485</v>
      </c>
      <c r="AL49" t="s">
        <v>551</v>
      </c>
      <c r="AM49">
        <v>80</v>
      </c>
      <c r="AN49" t="b">
        <v>1</v>
      </c>
      <c r="AP49" t="s">
        <v>431</v>
      </c>
      <c r="AQ49" t="s">
        <v>704</v>
      </c>
      <c r="AR49" t="s">
        <v>783</v>
      </c>
      <c r="AS49">
        <v>-100</v>
      </c>
      <c r="AT49" t="b">
        <v>1</v>
      </c>
    </row>
    <row r="50" spans="36:46" x14ac:dyDescent="0.25">
      <c r="AJ50" t="s">
        <v>419</v>
      </c>
      <c r="AK50" t="s">
        <v>528</v>
      </c>
      <c r="AL50" t="s">
        <v>552</v>
      </c>
      <c r="AM50">
        <v>80</v>
      </c>
      <c r="AN50" t="b">
        <v>1</v>
      </c>
      <c r="AP50" t="s">
        <v>424</v>
      </c>
      <c r="AQ50" t="s">
        <v>784</v>
      </c>
      <c r="AR50" t="s">
        <v>785</v>
      </c>
      <c r="AS50">
        <v>-50.86</v>
      </c>
      <c r="AT50" t="b">
        <v>1</v>
      </c>
    </row>
    <row r="51" spans="36:46" x14ac:dyDescent="0.25">
      <c r="AJ51" t="s">
        <v>419</v>
      </c>
      <c r="AK51" t="s">
        <v>485</v>
      </c>
      <c r="AL51" t="s">
        <v>553</v>
      </c>
      <c r="AM51">
        <v>80</v>
      </c>
      <c r="AN51" t="b">
        <v>1</v>
      </c>
    </row>
    <row r="52" spans="36:46" x14ac:dyDescent="0.25">
      <c r="AJ52" t="s">
        <v>419</v>
      </c>
      <c r="AK52" t="s">
        <v>487</v>
      </c>
      <c r="AL52" t="s">
        <v>554</v>
      </c>
      <c r="AM52">
        <v>80</v>
      </c>
      <c r="AN52" t="b">
        <v>1</v>
      </c>
    </row>
    <row r="53" spans="36:46" x14ac:dyDescent="0.25">
      <c r="AJ53" t="s">
        <v>419</v>
      </c>
      <c r="AK53" t="s">
        <v>555</v>
      </c>
      <c r="AL53" t="s">
        <v>556</v>
      </c>
      <c r="AM53">
        <v>80</v>
      </c>
      <c r="AN53" t="b">
        <v>1</v>
      </c>
    </row>
    <row r="54" spans="36:46" x14ac:dyDescent="0.25">
      <c r="AJ54" t="s">
        <v>419</v>
      </c>
      <c r="AK54" t="s">
        <v>487</v>
      </c>
      <c r="AL54" t="s">
        <v>557</v>
      </c>
      <c r="AM54">
        <v>80</v>
      </c>
      <c r="AN54" t="b">
        <v>1</v>
      </c>
    </row>
    <row r="55" spans="36:46" x14ac:dyDescent="0.25">
      <c r="AJ55" t="s">
        <v>419</v>
      </c>
      <c r="AK55" t="s">
        <v>531</v>
      </c>
      <c r="AL55" t="s">
        <v>558</v>
      </c>
      <c r="AM55">
        <v>80</v>
      </c>
      <c r="AN55" t="b">
        <v>1</v>
      </c>
    </row>
    <row r="56" spans="36:46" x14ac:dyDescent="0.25">
      <c r="AJ56" t="s">
        <v>419</v>
      </c>
      <c r="AK56" t="s">
        <v>487</v>
      </c>
      <c r="AL56" t="s">
        <v>559</v>
      </c>
      <c r="AM56">
        <v>80</v>
      </c>
      <c r="AN56" t="b">
        <v>1</v>
      </c>
    </row>
    <row r="57" spans="36:46" x14ac:dyDescent="0.25">
      <c r="AJ57" t="s">
        <v>419</v>
      </c>
      <c r="AK57" t="s">
        <v>487</v>
      </c>
      <c r="AL57" t="s">
        <v>560</v>
      </c>
      <c r="AM57">
        <v>80</v>
      </c>
      <c r="AN57" t="b">
        <v>1</v>
      </c>
    </row>
    <row r="58" spans="36:46" x14ac:dyDescent="0.25">
      <c r="AJ58" t="s">
        <v>419</v>
      </c>
      <c r="AK58" t="s">
        <v>487</v>
      </c>
      <c r="AL58" t="s">
        <v>561</v>
      </c>
      <c r="AM58">
        <v>80</v>
      </c>
      <c r="AN58" t="b">
        <v>1</v>
      </c>
    </row>
    <row r="59" spans="36:46" x14ac:dyDescent="0.25">
      <c r="AJ59" t="s">
        <v>419</v>
      </c>
      <c r="AK59" t="s">
        <v>485</v>
      </c>
      <c r="AL59" t="s">
        <v>562</v>
      </c>
      <c r="AM59">
        <v>80</v>
      </c>
      <c r="AN59" t="b">
        <v>1</v>
      </c>
    </row>
    <row r="60" spans="36:46" x14ac:dyDescent="0.25">
      <c r="AJ60" t="s">
        <v>419</v>
      </c>
      <c r="AK60" t="s">
        <v>487</v>
      </c>
      <c r="AL60" t="s">
        <v>563</v>
      </c>
      <c r="AM60">
        <v>80</v>
      </c>
      <c r="AN60" t="b">
        <v>1</v>
      </c>
    </row>
    <row r="61" spans="36:46" x14ac:dyDescent="0.25">
      <c r="AJ61" t="s">
        <v>419</v>
      </c>
      <c r="AK61" t="s">
        <v>487</v>
      </c>
      <c r="AL61" t="s">
        <v>564</v>
      </c>
      <c r="AM61">
        <v>80</v>
      </c>
      <c r="AN61" t="b">
        <v>1</v>
      </c>
    </row>
    <row r="62" spans="36:46" x14ac:dyDescent="0.25">
      <c r="AJ62" t="s">
        <v>419</v>
      </c>
      <c r="AK62" t="s">
        <v>487</v>
      </c>
      <c r="AL62" t="s">
        <v>565</v>
      </c>
      <c r="AM62">
        <v>80</v>
      </c>
      <c r="AN62" t="b">
        <v>1</v>
      </c>
    </row>
    <row r="63" spans="36:46" x14ac:dyDescent="0.25">
      <c r="AJ63" t="s">
        <v>419</v>
      </c>
      <c r="AK63" t="s">
        <v>485</v>
      </c>
      <c r="AL63" t="s">
        <v>566</v>
      </c>
      <c r="AM63">
        <v>80</v>
      </c>
      <c r="AN63" t="b">
        <v>1</v>
      </c>
    </row>
    <row r="64" spans="36:46" x14ac:dyDescent="0.25">
      <c r="AJ64" t="s">
        <v>419</v>
      </c>
      <c r="AK64" t="s">
        <v>485</v>
      </c>
      <c r="AL64" t="s">
        <v>567</v>
      </c>
      <c r="AM64">
        <v>80</v>
      </c>
      <c r="AN64" t="b">
        <v>1</v>
      </c>
    </row>
    <row r="65" spans="36:40" x14ac:dyDescent="0.25">
      <c r="AJ65" t="s">
        <v>419</v>
      </c>
      <c r="AK65" t="s">
        <v>485</v>
      </c>
      <c r="AL65" t="s">
        <v>568</v>
      </c>
      <c r="AM65">
        <v>80</v>
      </c>
      <c r="AN65" t="b">
        <v>1</v>
      </c>
    </row>
    <row r="66" spans="36:40" x14ac:dyDescent="0.25">
      <c r="AJ66" t="s">
        <v>419</v>
      </c>
      <c r="AK66" t="s">
        <v>487</v>
      </c>
      <c r="AL66" t="s">
        <v>569</v>
      </c>
      <c r="AM66">
        <v>80</v>
      </c>
      <c r="AN66" t="b">
        <v>1</v>
      </c>
    </row>
    <row r="67" spans="36:40" x14ac:dyDescent="0.25">
      <c r="AJ67" t="s">
        <v>419</v>
      </c>
      <c r="AK67" t="s">
        <v>485</v>
      </c>
      <c r="AL67" t="s">
        <v>570</v>
      </c>
      <c r="AM67">
        <v>80</v>
      </c>
      <c r="AN67" t="b">
        <v>1</v>
      </c>
    </row>
    <row r="68" spans="36:40" x14ac:dyDescent="0.25">
      <c r="AJ68" t="s">
        <v>419</v>
      </c>
      <c r="AK68" t="s">
        <v>487</v>
      </c>
      <c r="AL68" t="s">
        <v>571</v>
      </c>
      <c r="AM68">
        <v>80</v>
      </c>
      <c r="AN68" t="b">
        <v>1</v>
      </c>
    </row>
    <row r="69" spans="36:40" x14ac:dyDescent="0.25">
      <c r="AJ69" t="s">
        <v>419</v>
      </c>
      <c r="AK69" t="s">
        <v>487</v>
      </c>
      <c r="AL69" t="s">
        <v>572</v>
      </c>
      <c r="AM69">
        <v>80</v>
      </c>
      <c r="AN69" t="b">
        <v>1</v>
      </c>
    </row>
    <row r="70" spans="36:40" x14ac:dyDescent="0.25">
      <c r="AJ70" t="s">
        <v>419</v>
      </c>
      <c r="AK70" t="s">
        <v>573</v>
      </c>
      <c r="AL70" t="s">
        <v>574</v>
      </c>
      <c r="AM70">
        <v>80</v>
      </c>
      <c r="AN70" t="b">
        <v>1</v>
      </c>
    </row>
    <row r="71" spans="36:40" x14ac:dyDescent="0.25">
      <c r="AJ71" t="s">
        <v>419</v>
      </c>
      <c r="AK71" t="s">
        <v>485</v>
      </c>
      <c r="AL71" t="s">
        <v>575</v>
      </c>
      <c r="AM71">
        <v>80</v>
      </c>
      <c r="AN71" t="b">
        <v>1</v>
      </c>
    </row>
    <row r="72" spans="36:40" x14ac:dyDescent="0.25">
      <c r="AJ72" t="s">
        <v>419</v>
      </c>
      <c r="AK72" t="s">
        <v>485</v>
      </c>
      <c r="AL72" t="s">
        <v>576</v>
      </c>
      <c r="AM72">
        <v>80</v>
      </c>
      <c r="AN72" t="b">
        <v>1</v>
      </c>
    </row>
    <row r="73" spans="36:40" x14ac:dyDescent="0.25">
      <c r="AJ73" t="s">
        <v>419</v>
      </c>
      <c r="AK73" t="s">
        <v>485</v>
      </c>
      <c r="AL73" t="s">
        <v>577</v>
      </c>
      <c r="AM73">
        <v>80</v>
      </c>
      <c r="AN73" t="b">
        <v>1</v>
      </c>
    </row>
    <row r="74" spans="36:40" x14ac:dyDescent="0.25">
      <c r="AJ74" t="s">
        <v>419</v>
      </c>
      <c r="AK74" t="s">
        <v>555</v>
      </c>
      <c r="AL74" t="s">
        <v>578</v>
      </c>
      <c r="AM74">
        <v>80</v>
      </c>
      <c r="AN74" t="b">
        <v>1</v>
      </c>
    </row>
    <row r="75" spans="36:40" x14ac:dyDescent="0.25">
      <c r="AJ75" t="s">
        <v>420</v>
      </c>
      <c r="AK75" t="s">
        <v>485</v>
      </c>
      <c r="AL75" t="s">
        <v>579</v>
      </c>
      <c r="AM75">
        <v>95</v>
      </c>
      <c r="AN75" t="b">
        <v>1</v>
      </c>
    </row>
    <row r="76" spans="36:40" x14ac:dyDescent="0.25">
      <c r="AJ76" t="s">
        <v>420</v>
      </c>
      <c r="AK76" t="s">
        <v>520</v>
      </c>
      <c r="AL76" t="s">
        <v>580</v>
      </c>
      <c r="AM76">
        <v>95</v>
      </c>
      <c r="AN76" t="b">
        <v>1</v>
      </c>
    </row>
    <row r="77" spans="36:40" x14ac:dyDescent="0.25">
      <c r="AJ77" t="s">
        <v>420</v>
      </c>
      <c r="AK77" t="s">
        <v>581</v>
      </c>
      <c r="AL77" t="s">
        <v>582</v>
      </c>
      <c r="AM77">
        <v>95</v>
      </c>
      <c r="AN77" t="b">
        <v>1</v>
      </c>
    </row>
    <row r="78" spans="36:40" x14ac:dyDescent="0.25">
      <c r="AJ78" t="s">
        <v>420</v>
      </c>
      <c r="AK78" t="s">
        <v>485</v>
      </c>
      <c r="AL78" t="s">
        <v>583</v>
      </c>
      <c r="AM78">
        <v>95</v>
      </c>
      <c r="AN78" t="b">
        <v>1</v>
      </c>
    </row>
    <row r="79" spans="36:40" x14ac:dyDescent="0.25">
      <c r="AJ79" t="s">
        <v>420</v>
      </c>
      <c r="AK79" t="s">
        <v>485</v>
      </c>
      <c r="AL79" t="s">
        <v>584</v>
      </c>
      <c r="AM79">
        <v>95</v>
      </c>
      <c r="AN79" t="b">
        <v>1</v>
      </c>
    </row>
    <row r="80" spans="36:40" x14ac:dyDescent="0.25">
      <c r="AJ80" t="s">
        <v>420</v>
      </c>
      <c r="AK80" t="s">
        <v>485</v>
      </c>
      <c r="AL80" t="s">
        <v>585</v>
      </c>
      <c r="AM80">
        <v>95</v>
      </c>
      <c r="AN80" t="b">
        <v>1</v>
      </c>
    </row>
    <row r="81" spans="36:40" x14ac:dyDescent="0.25">
      <c r="AJ81" t="s">
        <v>420</v>
      </c>
      <c r="AK81" t="s">
        <v>487</v>
      </c>
      <c r="AL81" t="s">
        <v>586</v>
      </c>
      <c r="AM81">
        <v>95</v>
      </c>
      <c r="AN81" t="b">
        <v>1</v>
      </c>
    </row>
    <row r="82" spans="36:40" x14ac:dyDescent="0.25">
      <c r="AJ82" t="s">
        <v>420</v>
      </c>
      <c r="AK82" t="s">
        <v>487</v>
      </c>
      <c r="AL82" t="s">
        <v>587</v>
      </c>
      <c r="AM82">
        <v>95</v>
      </c>
      <c r="AN82" t="b">
        <v>1</v>
      </c>
    </row>
    <row r="83" spans="36:40" x14ac:dyDescent="0.25">
      <c r="AJ83" t="s">
        <v>420</v>
      </c>
      <c r="AK83" t="s">
        <v>487</v>
      </c>
      <c r="AL83" t="s">
        <v>588</v>
      </c>
      <c r="AM83">
        <v>95</v>
      </c>
      <c r="AN83" t="b">
        <v>1</v>
      </c>
    </row>
    <row r="84" spans="36:40" x14ac:dyDescent="0.25">
      <c r="AJ84" t="s">
        <v>420</v>
      </c>
      <c r="AK84" t="s">
        <v>487</v>
      </c>
      <c r="AL84" t="s">
        <v>589</v>
      </c>
      <c r="AM84">
        <v>95</v>
      </c>
      <c r="AN84" t="b">
        <v>1</v>
      </c>
    </row>
    <row r="85" spans="36:40" x14ac:dyDescent="0.25">
      <c r="AJ85" t="s">
        <v>420</v>
      </c>
      <c r="AK85" t="s">
        <v>487</v>
      </c>
      <c r="AL85" t="s">
        <v>590</v>
      </c>
      <c r="AM85">
        <v>95</v>
      </c>
      <c r="AN85" t="b">
        <v>1</v>
      </c>
    </row>
    <row r="86" spans="36:40" x14ac:dyDescent="0.25">
      <c r="AJ86" t="s">
        <v>420</v>
      </c>
      <c r="AK86" t="s">
        <v>487</v>
      </c>
      <c r="AL86" t="s">
        <v>591</v>
      </c>
      <c r="AM86">
        <v>95</v>
      </c>
      <c r="AN86" t="b">
        <v>1</v>
      </c>
    </row>
    <row r="87" spans="36:40" x14ac:dyDescent="0.25">
      <c r="AJ87" t="s">
        <v>420</v>
      </c>
      <c r="AK87" t="s">
        <v>490</v>
      </c>
      <c r="AL87" t="s">
        <v>592</v>
      </c>
      <c r="AM87">
        <v>95</v>
      </c>
      <c r="AN87" t="b">
        <v>1</v>
      </c>
    </row>
    <row r="88" spans="36:40" x14ac:dyDescent="0.25">
      <c r="AJ88" t="s">
        <v>420</v>
      </c>
      <c r="AK88" t="s">
        <v>490</v>
      </c>
      <c r="AL88" t="s">
        <v>593</v>
      </c>
      <c r="AM88">
        <v>95</v>
      </c>
      <c r="AN88" t="b">
        <v>1</v>
      </c>
    </row>
    <row r="89" spans="36:40" x14ac:dyDescent="0.25">
      <c r="AJ89" t="s">
        <v>426</v>
      </c>
      <c r="AK89" t="s">
        <v>594</v>
      </c>
      <c r="AL89" t="s">
        <v>595</v>
      </c>
      <c r="AM89">
        <v>27.64</v>
      </c>
      <c r="AN89" t="b">
        <v>1</v>
      </c>
    </row>
    <row r="90" spans="36:40" x14ac:dyDescent="0.25">
      <c r="AJ90" t="s">
        <v>423</v>
      </c>
      <c r="AK90" t="s">
        <v>485</v>
      </c>
      <c r="AL90" t="s">
        <v>596</v>
      </c>
      <c r="AM90">
        <v>37</v>
      </c>
      <c r="AN90" t="b">
        <v>1</v>
      </c>
    </row>
    <row r="91" spans="36:40" x14ac:dyDescent="0.25">
      <c r="AJ91" t="s">
        <v>423</v>
      </c>
      <c r="AK91" t="s">
        <v>485</v>
      </c>
      <c r="AL91" t="s">
        <v>597</v>
      </c>
      <c r="AM91">
        <v>37</v>
      </c>
      <c r="AN91" t="b">
        <v>1</v>
      </c>
    </row>
    <row r="92" spans="36:40" x14ac:dyDescent="0.25">
      <c r="AJ92" t="s">
        <v>423</v>
      </c>
      <c r="AK92" t="s">
        <v>485</v>
      </c>
      <c r="AL92" t="s">
        <v>598</v>
      </c>
      <c r="AM92">
        <v>37</v>
      </c>
      <c r="AN92" t="b">
        <v>1</v>
      </c>
    </row>
    <row r="93" spans="36:40" x14ac:dyDescent="0.25">
      <c r="AJ93" t="s">
        <v>423</v>
      </c>
      <c r="AK93" t="s">
        <v>599</v>
      </c>
      <c r="AL93" t="s">
        <v>600</v>
      </c>
      <c r="AM93">
        <v>37</v>
      </c>
      <c r="AN93" t="b">
        <v>1</v>
      </c>
    </row>
    <row r="94" spans="36:40" x14ac:dyDescent="0.25">
      <c r="AJ94" t="s">
        <v>423</v>
      </c>
      <c r="AK94" t="s">
        <v>485</v>
      </c>
      <c r="AL94" t="s">
        <v>601</v>
      </c>
      <c r="AM94">
        <v>37</v>
      </c>
      <c r="AN94" t="b">
        <v>1</v>
      </c>
    </row>
    <row r="95" spans="36:40" x14ac:dyDescent="0.25">
      <c r="AJ95" t="s">
        <v>423</v>
      </c>
      <c r="AK95" t="s">
        <v>602</v>
      </c>
      <c r="AL95" t="s">
        <v>603</v>
      </c>
      <c r="AM95">
        <v>37</v>
      </c>
      <c r="AN95" t="b">
        <v>1</v>
      </c>
    </row>
    <row r="96" spans="36:40" x14ac:dyDescent="0.25">
      <c r="AJ96" t="s">
        <v>423</v>
      </c>
      <c r="AK96" t="s">
        <v>531</v>
      </c>
      <c r="AL96" t="s">
        <v>604</v>
      </c>
      <c r="AM96">
        <v>37</v>
      </c>
      <c r="AN96" t="b">
        <v>1</v>
      </c>
    </row>
    <row r="97" spans="36:40" x14ac:dyDescent="0.25">
      <c r="AJ97" t="s">
        <v>423</v>
      </c>
      <c r="AK97" t="s">
        <v>485</v>
      </c>
      <c r="AL97" t="s">
        <v>605</v>
      </c>
      <c r="AM97">
        <v>37</v>
      </c>
      <c r="AN97" t="b">
        <v>1</v>
      </c>
    </row>
    <row r="98" spans="36:40" x14ac:dyDescent="0.25">
      <c r="AJ98" t="s">
        <v>423</v>
      </c>
      <c r="AK98" t="s">
        <v>602</v>
      </c>
      <c r="AL98" t="s">
        <v>606</v>
      </c>
      <c r="AM98">
        <v>37</v>
      </c>
      <c r="AN98" t="b">
        <v>1</v>
      </c>
    </row>
    <row r="99" spans="36:40" x14ac:dyDescent="0.25">
      <c r="AJ99" t="s">
        <v>423</v>
      </c>
      <c r="AK99" t="s">
        <v>485</v>
      </c>
      <c r="AL99" t="s">
        <v>607</v>
      </c>
      <c r="AM99">
        <v>37</v>
      </c>
      <c r="AN99" t="b">
        <v>1</v>
      </c>
    </row>
    <row r="100" spans="36:40" x14ac:dyDescent="0.25">
      <c r="AJ100" t="s">
        <v>423</v>
      </c>
      <c r="AK100" t="s">
        <v>485</v>
      </c>
      <c r="AL100" t="s">
        <v>608</v>
      </c>
      <c r="AM100">
        <v>37</v>
      </c>
      <c r="AN100" t="b">
        <v>1</v>
      </c>
    </row>
    <row r="101" spans="36:40" x14ac:dyDescent="0.25">
      <c r="AJ101" t="s">
        <v>423</v>
      </c>
      <c r="AK101" t="s">
        <v>485</v>
      </c>
      <c r="AL101" t="s">
        <v>609</v>
      </c>
      <c r="AM101">
        <v>37</v>
      </c>
      <c r="AN101" t="b">
        <v>1</v>
      </c>
    </row>
    <row r="102" spans="36:40" x14ac:dyDescent="0.25">
      <c r="AJ102" t="s">
        <v>423</v>
      </c>
      <c r="AK102" t="s">
        <v>485</v>
      </c>
      <c r="AL102" t="s">
        <v>610</v>
      </c>
      <c r="AM102">
        <v>37</v>
      </c>
      <c r="AN102" t="b">
        <v>1</v>
      </c>
    </row>
    <row r="103" spans="36:40" x14ac:dyDescent="0.25">
      <c r="AJ103" t="s">
        <v>423</v>
      </c>
      <c r="AK103" t="s">
        <v>485</v>
      </c>
      <c r="AL103" t="s">
        <v>611</v>
      </c>
      <c r="AM103">
        <v>37</v>
      </c>
      <c r="AN103" t="b">
        <v>1</v>
      </c>
    </row>
    <row r="104" spans="36:40" x14ac:dyDescent="0.25">
      <c r="AJ104" t="s">
        <v>423</v>
      </c>
      <c r="AK104" t="s">
        <v>485</v>
      </c>
      <c r="AL104" t="s">
        <v>612</v>
      </c>
      <c r="AM104">
        <v>37</v>
      </c>
      <c r="AN104" t="b">
        <v>1</v>
      </c>
    </row>
    <row r="105" spans="36:40" x14ac:dyDescent="0.25">
      <c r="AJ105" t="s">
        <v>423</v>
      </c>
      <c r="AK105" t="s">
        <v>485</v>
      </c>
      <c r="AL105" t="s">
        <v>613</v>
      </c>
      <c r="AM105">
        <v>37</v>
      </c>
      <c r="AN105" t="b">
        <v>1</v>
      </c>
    </row>
    <row r="106" spans="36:40" x14ac:dyDescent="0.25">
      <c r="AJ106" t="s">
        <v>423</v>
      </c>
      <c r="AK106" t="s">
        <v>581</v>
      </c>
      <c r="AL106" t="s">
        <v>614</v>
      </c>
      <c r="AM106">
        <v>37</v>
      </c>
      <c r="AN106" t="b">
        <v>1</v>
      </c>
    </row>
    <row r="107" spans="36:40" x14ac:dyDescent="0.25">
      <c r="AJ107" t="s">
        <v>423</v>
      </c>
      <c r="AK107" t="s">
        <v>485</v>
      </c>
      <c r="AL107" t="s">
        <v>615</v>
      </c>
      <c r="AM107">
        <v>37</v>
      </c>
      <c r="AN107" t="b">
        <v>1</v>
      </c>
    </row>
    <row r="108" spans="36:40" x14ac:dyDescent="0.25">
      <c r="AJ108" t="s">
        <v>423</v>
      </c>
      <c r="AK108" t="s">
        <v>485</v>
      </c>
      <c r="AL108" t="s">
        <v>616</v>
      </c>
      <c r="AM108">
        <v>37</v>
      </c>
      <c r="AN108" t="b">
        <v>1</v>
      </c>
    </row>
    <row r="109" spans="36:40" x14ac:dyDescent="0.25">
      <c r="AJ109" t="s">
        <v>423</v>
      </c>
      <c r="AK109" t="s">
        <v>485</v>
      </c>
      <c r="AL109" t="s">
        <v>617</v>
      </c>
      <c r="AM109">
        <v>37</v>
      </c>
      <c r="AN109" t="b">
        <v>1</v>
      </c>
    </row>
    <row r="110" spans="36:40" x14ac:dyDescent="0.25">
      <c r="AJ110" t="s">
        <v>423</v>
      </c>
      <c r="AK110" t="s">
        <v>485</v>
      </c>
      <c r="AL110" t="s">
        <v>618</v>
      </c>
      <c r="AM110">
        <v>37</v>
      </c>
      <c r="AN110" t="b">
        <v>1</v>
      </c>
    </row>
    <row r="111" spans="36:40" x14ac:dyDescent="0.25">
      <c r="AJ111" t="s">
        <v>423</v>
      </c>
      <c r="AK111" t="s">
        <v>485</v>
      </c>
      <c r="AL111" t="s">
        <v>619</v>
      </c>
      <c r="AM111">
        <v>37</v>
      </c>
      <c r="AN111" t="b">
        <v>1</v>
      </c>
    </row>
    <row r="112" spans="36:40" x14ac:dyDescent="0.25">
      <c r="AJ112" t="s">
        <v>423</v>
      </c>
      <c r="AK112" t="s">
        <v>485</v>
      </c>
      <c r="AL112" t="s">
        <v>620</v>
      </c>
      <c r="AM112">
        <v>37</v>
      </c>
      <c r="AN112" t="b">
        <v>1</v>
      </c>
    </row>
    <row r="113" spans="36:40" x14ac:dyDescent="0.25">
      <c r="AJ113" t="s">
        <v>423</v>
      </c>
      <c r="AK113" t="s">
        <v>485</v>
      </c>
      <c r="AL113" t="s">
        <v>621</v>
      </c>
      <c r="AM113">
        <v>37</v>
      </c>
      <c r="AN113" t="b">
        <v>1</v>
      </c>
    </row>
    <row r="114" spans="36:40" x14ac:dyDescent="0.25">
      <c r="AJ114" t="s">
        <v>423</v>
      </c>
      <c r="AK114" t="s">
        <v>485</v>
      </c>
      <c r="AL114" t="s">
        <v>622</v>
      </c>
      <c r="AM114">
        <v>37</v>
      </c>
      <c r="AN114" t="b">
        <v>1</v>
      </c>
    </row>
    <row r="115" spans="36:40" x14ac:dyDescent="0.25">
      <c r="AJ115" t="s">
        <v>423</v>
      </c>
      <c r="AK115" t="s">
        <v>520</v>
      </c>
      <c r="AL115" t="s">
        <v>623</v>
      </c>
      <c r="AM115">
        <v>37</v>
      </c>
      <c r="AN115" t="b">
        <v>1</v>
      </c>
    </row>
    <row r="116" spans="36:40" x14ac:dyDescent="0.25">
      <c r="AJ116" t="s">
        <v>423</v>
      </c>
      <c r="AK116" t="s">
        <v>485</v>
      </c>
      <c r="AL116" t="s">
        <v>624</v>
      </c>
      <c r="AM116">
        <v>37</v>
      </c>
      <c r="AN116" t="b">
        <v>1</v>
      </c>
    </row>
    <row r="117" spans="36:40" x14ac:dyDescent="0.25">
      <c r="AJ117" t="s">
        <v>423</v>
      </c>
      <c r="AK117" t="s">
        <v>485</v>
      </c>
      <c r="AL117" t="s">
        <v>625</v>
      </c>
      <c r="AM117">
        <v>37</v>
      </c>
      <c r="AN117" t="b">
        <v>1</v>
      </c>
    </row>
    <row r="118" spans="36:40" x14ac:dyDescent="0.25">
      <c r="AJ118" t="s">
        <v>423</v>
      </c>
      <c r="AK118" t="s">
        <v>485</v>
      </c>
      <c r="AL118" t="s">
        <v>626</v>
      </c>
      <c r="AM118">
        <v>37</v>
      </c>
      <c r="AN118" t="b">
        <v>1</v>
      </c>
    </row>
    <row r="119" spans="36:40" x14ac:dyDescent="0.25">
      <c r="AJ119" t="s">
        <v>423</v>
      </c>
      <c r="AK119" t="s">
        <v>485</v>
      </c>
      <c r="AL119" t="s">
        <v>627</v>
      </c>
      <c r="AM119">
        <v>37</v>
      </c>
      <c r="AN119" t="b">
        <v>1</v>
      </c>
    </row>
    <row r="120" spans="36:40" x14ac:dyDescent="0.25">
      <c r="AJ120" t="s">
        <v>428</v>
      </c>
      <c r="AK120" t="s">
        <v>628</v>
      </c>
      <c r="AL120" t="s">
        <v>629</v>
      </c>
      <c r="AM120">
        <v>24</v>
      </c>
      <c r="AN120" t="b">
        <v>0</v>
      </c>
    </row>
    <row r="121" spans="36:40" x14ac:dyDescent="0.25">
      <c r="AJ121" t="s">
        <v>428</v>
      </c>
      <c r="AK121" t="s">
        <v>628</v>
      </c>
      <c r="AL121" t="s">
        <v>630</v>
      </c>
      <c r="AM121">
        <v>40</v>
      </c>
      <c r="AN121" t="b">
        <v>0</v>
      </c>
    </row>
    <row r="122" spans="36:40" x14ac:dyDescent="0.25">
      <c r="AJ122" t="s">
        <v>428</v>
      </c>
      <c r="AK122" t="s">
        <v>628</v>
      </c>
      <c r="AL122" t="s">
        <v>631</v>
      </c>
      <c r="AM122">
        <v>40</v>
      </c>
      <c r="AN122" t="b">
        <v>0</v>
      </c>
    </row>
    <row r="123" spans="36:40" x14ac:dyDescent="0.25">
      <c r="AJ123" t="s">
        <v>428</v>
      </c>
      <c r="AK123" t="s">
        <v>628</v>
      </c>
      <c r="AL123" t="s">
        <v>632</v>
      </c>
      <c r="AM123">
        <v>40</v>
      </c>
      <c r="AN123" t="b">
        <v>0</v>
      </c>
    </row>
    <row r="124" spans="36:40" x14ac:dyDescent="0.25">
      <c r="AJ124" t="s">
        <v>428</v>
      </c>
      <c r="AK124" t="s">
        <v>628</v>
      </c>
      <c r="AL124" t="s">
        <v>633</v>
      </c>
      <c r="AM124">
        <v>40</v>
      </c>
      <c r="AN124" t="b">
        <v>0</v>
      </c>
    </row>
    <row r="125" spans="36:40" x14ac:dyDescent="0.25">
      <c r="AJ125" t="s">
        <v>428</v>
      </c>
      <c r="AK125" t="s">
        <v>628</v>
      </c>
      <c r="AL125" t="s">
        <v>634</v>
      </c>
      <c r="AM125">
        <v>40</v>
      </c>
      <c r="AN125" t="b">
        <v>0</v>
      </c>
    </row>
    <row r="126" spans="36:40" x14ac:dyDescent="0.25">
      <c r="AJ126" t="s">
        <v>428</v>
      </c>
      <c r="AK126" t="s">
        <v>628</v>
      </c>
      <c r="AL126" t="s">
        <v>635</v>
      </c>
      <c r="AM126">
        <v>40</v>
      </c>
      <c r="AN126" t="b">
        <v>0</v>
      </c>
    </row>
    <row r="127" spans="36:40" x14ac:dyDescent="0.25">
      <c r="AJ127" t="s">
        <v>428</v>
      </c>
      <c r="AK127" t="s">
        <v>628</v>
      </c>
      <c r="AL127" t="s">
        <v>636</v>
      </c>
      <c r="AM127">
        <v>70</v>
      </c>
      <c r="AN127" t="b">
        <v>0</v>
      </c>
    </row>
    <row r="128" spans="36:40" x14ac:dyDescent="0.25">
      <c r="AJ128" t="s">
        <v>428</v>
      </c>
      <c r="AK128" t="s">
        <v>628</v>
      </c>
      <c r="AL128" t="s">
        <v>637</v>
      </c>
      <c r="AM128">
        <v>60</v>
      </c>
      <c r="AN128" t="b">
        <v>0</v>
      </c>
    </row>
    <row r="129" spans="36:40" x14ac:dyDescent="0.25">
      <c r="AJ129" t="s">
        <v>428</v>
      </c>
      <c r="AK129" t="s">
        <v>628</v>
      </c>
      <c r="AL129" t="s">
        <v>638</v>
      </c>
      <c r="AM129">
        <v>40</v>
      </c>
      <c r="AN129" t="b">
        <v>0</v>
      </c>
    </row>
    <row r="130" spans="36:40" x14ac:dyDescent="0.25">
      <c r="AJ130" t="s">
        <v>428</v>
      </c>
      <c r="AK130" t="s">
        <v>628</v>
      </c>
      <c r="AL130" t="s">
        <v>639</v>
      </c>
      <c r="AM130">
        <v>40</v>
      </c>
      <c r="AN130" t="b">
        <v>0</v>
      </c>
    </row>
    <row r="131" spans="36:40" x14ac:dyDescent="0.25">
      <c r="AJ131" t="s">
        <v>428</v>
      </c>
      <c r="AK131" t="s">
        <v>628</v>
      </c>
      <c r="AL131" t="s">
        <v>640</v>
      </c>
      <c r="AM131">
        <v>16</v>
      </c>
      <c r="AN131" t="b">
        <v>0</v>
      </c>
    </row>
    <row r="132" spans="36:40" x14ac:dyDescent="0.25">
      <c r="AJ132" t="s">
        <v>428</v>
      </c>
      <c r="AK132" t="s">
        <v>628</v>
      </c>
      <c r="AL132" t="s">
        <v>641</v>
      </c>
      <c r="AM132">
        <v>40</v>
      </c>
      <c r="AN132" t="b">
        <v>0</v>
      </c>
    </row>
    <row r="133" spans="36:40" x14ac:dyDescent="0.25">
      <c r="AJ133" t="s">
        <v>428</v>
      </c>
      <c r="AK133" t="s">
        <v>628</v>
      </c>
      <c r="AL133" t="s">
        <v>642</v>
      </c>
      <c r="AM133">
        <v>40</v>
      </c>
      <c r="AN133" t="b">
        <v>0</v>
      </c>
    </row>
    <row r="134" spans="36:40" x14ac:dyDescent="0.25">
      <c r="AJ134" t="s">
        <v>431</v>
      </c>
      <c r="AK134" t="s">
        <v>643</v>
      </c>
      <c r="AL134" t="s">
        <v>644</v>
      </c>
      <c r="AM134">
        <v>20</v>
      </c>
      <c r="AN134" t="b">
        <v>1</v>
      </c>
    </row>
    <row r="135" spans="36:40" x14ac:dyDescent="0.25">
      <c r="AJ135" t="s">
        <v>431</v>
      </c>
      <c r="AK135" t="s">
        <v>643</v>
      </c>
      <c r="AL135" t="s">
        <v>645</v>
      </c>
      <c r="AM135">
        <v>20</v>
      </c>
      <c r="AN135" t="b">
        <v>0</v>
      </c>
    </row>
    <row r="136" spans="36:40" x14ac:dyDescent="0.25">
      <c r="AJ136" t="s">
        <v>431</v>
      </c>
      <c r="AK136" t="s">
        <v>646</v>
      </c>
      <c r="AL136" t="s">
        <v>647</v>
      </c>
      <c r="AM136">
        <v>20</v>
      </c>
      <c r="AN136" t="b">
        <v>1</v>
      </c>
    </row>
    <row r="137" spans="36:40" x14ac:dyDescent="0.25">
      <c r="AJ137" t="s">
        <v>431</v>
      </c>
      <c r="AK137" t="s">
        <v>646</v>
      </c>
      <c r="AL137" t="s">
        <v>648</v>
      </c>
      <c r="AM137">
        <v>20</v>
      </c>
      <c r="AN137" t="b">
        <v>1</v>
      </c>
    </row>
    <row r="138" spans="36:40" x14ac:dyDescent="0.25">
      <c r="AJ138" t="s">
        <v>431</v>
      </c>
      <c r="AK138" t="s">
        <v>646</v>
      </c>
      <c r="AL138" t="s">
        <v>649</v>
      </c>
      <c r="AM138">
        <v>20</v>
      </c>
      <c r="AN138" t="b">
        <v>1</v>
      </c>
    </row>
    <row r="139" spans="36:40" x14ac:dyDescent="0.25">
      <c r="AJ139" t="s">
        <v>421</v>
      </c>
      <c r="AK139" t="s">
        <v>650</v>
      </c>
      <c r="AL139" t="s">
        <v>651</v>
      </c>
      <c r="AM139">
        <v>20</v>
      </c>
      <c r="AN139" t="b">
        <v>1</v>
      </c>
    </row>
    <row r="140" spans="36:40" x14ac:dyDescent="0.25">
      <c r="AJ140" t="s">
        <v>421</v>
      </c>
      <c r="AK140" t="s">
        <v>652</v>
      </c>
      <c r="AL140" t="s">
        <v>653</v>
      </c>
      <c r="AM140">
        <v>20</v>
      </c>
      <c r="AN140" t="b">
        <v>1</v>
      </c>
    </row>
    <row r="141" spans="36:40" x14ac:dyDescent="0.25">
      <c r="AJ141" t="s">
        <v>421</v>
      </c>
      <c r="AK141" t="s">
        <v>643</v>
      </c>
      <c r="AL141" t="s">
        <v>654</v>
      </c>
      <c r="AM141">
        <v>20</v>
      </c>
      <c r="AN141" t="b">
        <v>1</v>
      </c>
    </row>
    <row r="142" spans="36:40" x14ac:dyDescent="0.25">
      <c r="AJ142" t="s">
        <v>421</v>
      </c>
      <c r="AK142" t="s">
        <v>655</v>
      </c>
      <c r="AL142" t="s">
        <v>656</v>
      </c>
      <c r="AM142">
        <v>20</v>
      </c>
      <c r="AN142" t="b">
        <v>1</v>
      </c>
    </row>
    <row r="143" spans="36:40" x14ac:dyDescent="0.25">
      <c r="AJ143" t="s">
        <v>421</v>
      </c>
      <c r="AK143" t="s">
        <v>650</v>
      </c>
      <c r="AL143" t="s">
        <v>657</v>
      </c>
      <c r="AM143">
        <v>20</v>
      </c>
      <c r="AN143" t="b">
        <v>1</v>
      </c>
    </row>
    <row r="144" spans="36:40" x14ac:dyDescent="0.25">
      <c r="AJ144" t="s">
        <v>421</v>
      </c>
      <c r="AK144" t="s">
        <v>658</v>
      </c>
      <c r="AL144" t="s">
        <v>659</v>
      </c>
      <c r="AM144">
        <v>7</v>
      </c>
      <c r="AN144" t="b">
        <v>1</v>
      </c>
    </row>
    <row r="145" spans="36:40" x14ac:dyDescent="0.25">
      <c r="AJ145" t="s">
        <v>421</v>
      </c>
      <c r="AK145" t="s">
        <v>485</v>
      </c>
      <c r="AL145" t="s">
        <v>660</v>
      </c>
      <c r="AM145">
        <v>7</v>
      </c>
      <c r="AN145" t="b">
        <v>1</v>
      </c>
    </row>
    <row r="146" spans="36:40" x14ac:dyDescent="0.25">
      <c r="AJ146" t="s">
        <v>421</v>
      </c>
      <c r="AK146" t="s">
        <v>485</v>
      </c>
      <c r="AL146" t="s">
        <v>661</v>
      </c>
      <c r="AM146">
        <v>7</v>
      </c>
      <c r="AN146" t="b">
        <v>1</v>
      </c>
    </row>
    <row r="147" spans="36:40" x14ac:dyDescent="0.25">
      <c r="AJ147" t="s">
        <v>421</v>
      </c>
      <c r="AK147" t="s">
        <v>662</v>
      </c>
      <c r="AL147" t="s">
        <v>663</v>
      </c>
      <c r="AM147">
        <v>7</v>
      </c>
      <c r="AN147" t="b">
        <v>1</v>
      </c>
    </row>
    <row r="148" spans="36:40" x14ac:dyDescent="0.25">
      <c r="AJ148" t="s">
        <v>421</v>
      </c>
      <c r="AK148" t="s">
        <v>485</v>
      </c>
      <c r="AL148" t="s">
        <v>664</v>
      </c>
      <c r="AM148">
        <v>7</v>
      </c>
      <c r="AN148" t="b">
        <v>1</v>
      </c>
    </row>
    <row r="149" spans="36:40" x14ac:dyDescent="0.25">
      <c r="AJ149" t="s">
        <v>421</v>
      </c>
      <c r="AK149" t="s">
        <v>485</v>
      </c>
      <c r="AL149" t="s">
        <v>665</v>
      </c>
      <c r="AM149">
        <v>8</v>
      </c>
      <c r="AN149" t="b">
        <v>1</v>
      </c>
    </row>
    <row r="150" spans="36:40" x14ac:dyDescent="0.25">
      <c r="AJ150" t="s">
        <v>421</v>
      </c>
      <c r="AK150" t="s">
        <v>485</v>
      </c>
      <c r="AL150" t="s">
        <v>666</v>
      </c>
      <c r="AM150">
        <v>8</v>
      </c>
      <c r="AN150" t="b">
        <v>1</v>
      </c>
    </row>
    <row r="151" spans="36:40" x14ac:dyDescent="0.25">
      <c r="AJ151" t="s">
        <v>421</v>
      </c>
      <c r="AK151" t="s">
        <v>650</v>
      </c>
      <c r="AL151" t="s">
        <v>667</v>
      </c>
      <c r="AM151">
        <v>15</v>
      </c>
      <c r="AN151" t="b">
        <v>1</v>
      </c>
    </row>
    <row r="152" spans="36:40" x14ac:dyDescent="0.25">
      <c r="AJ152" t="s">
        <v>421</v>
      </c>
      <c r="AK152" t="s">
        <v>485</v>
      </c>
      <c r="AL152" t="s">
        <v>668</v>
      </c>
      <c r="AM152">
        <v>16</v>
      </c>
      <c r="AN152" t="b">
        <v>1</v>
      </c>
    </row>
    <row r="153" spans="36:40" x14ac:dyDescent="0.25">
      <c r="AJ153" t="s">
        <v>421</v>
      </c>
      <c r="AK153" t="s">
        <v>485</v>
      </c>
      <c r="AL153" t="s">
        <v>669</v>
      </c>
      <c r="AM153">
        <v>16</v>
      </c>
      <c r="AN153" t="b">
        <v>1</v>
      </c>
    </row>
    <row r="154" spans="36:40" x14ac:dyDescent="0.25">
      <c r="AJ154" t="s">
        <v>421</v>
      </c>
      <c r="AK154" t="s">
        <v>497</v>
      </c>
      <c r="AL154" t="s">
        <v>670</v>
      </c>
      <c r="AM154">
        <v>16</v>
      </c>
      <c r="AN154" t="b">
        <v>1</v>
      </c>
    </row>
    <row r="155" spans="36:40" x14ac:dyDescent="0.25">
      <c r="AJ155" t="s">
        <v>421</v>
      </c>
      <c r="AK155" t="s">
        <v>662</v>
      </c>
      <c r="AL155" t="s">
        <v>671</v>
      </c>
      <c r="AM155">
        <v>16</v>
      </c>
      <c r="AN155" t="b">
        <v>1</v>
      </c>
    </row>
    <row r="156" spans="36:40" x14ac:dyDescent="0.25">
      <c r="AJ156" t="s">
        <v>421</v>
      </c>
      <c r="AK156" t="s">
        <v>672</v>
      </c>
      <c r="AL156" t="s">
        <v>671</v>
      </c>
      <c r="AM156">
        <v>16</v>
      </c>
      <c r="AN156" t="b">
        <v>1</v>
      </c>
    </row>
    <row r="157" spans="36:40" x14ac:dyDescent="0.25">
      <c r="AJ157" t="s">
        <v>421</v>
      </c>
      <c r="AK157" t="s">
        <v>673</v>
      </c>
      <c r="AL157" t="s">
        <v>674</v>
      </c>
      <c r="AM157">
        <v>16</v>
      </c>
      <c r="AN157" t="b">
        <v>1</v>
      </c>
    </row>
    <row r="158" spans="36:40" x14ac:dyDescent="0.25">
      <c r="AJ158" t="s">
        <v>421</v>
      </c>
      <c r="AK158" t="s">
        <v>662</v>
      </c>
      <c r="AL158" t="s">
        <v>675</v>
      </c>
      <c r="AM158">
        <v>16</v>
      </c>
      <c r="AN158" t="b">
        <v>1</v>
      </c>
    </row>
    <row r="159" spans="36:40" x14ac:dyDescent="0.25">
      <c r="AJ159" t="s">
        <v>421</v>
      </c>
      <c r="AK159" t="s">
        <v>485</v>
      </c>
      <c r="AL159" t="s">
        <v>676</v>
      </c>
      <c r="AM159">
        <v>16</v>
      </c>
      <c r="AN159" t="b">
        <v>1</v>
      </c>
    </row>
    <row r="160" spans="36:40" x14ac:dyDescent="0.25">
      <c r="AJ160" t="s">
        <v>421</v>
      </c>
      <c r="AK160" t="s">
        <v>485</v>
      </c>
      <c r="AL160" t="s">
        <v>677</v>
      </c>
      <c r="AM160">
        <v>16</v>
      </c>
      <c r="AN160" t="b">
        <v>1</v>
      </c>
    </row>
    <row r="161" spans="36:40" x14ac:dyDescent="0.25">
      <c r="AJ161" t="s">
        <v>421</v>
      </c>
      <c r="AK161" t="s">
        <v>485</v>
      </c>
      <c r="AL161" t="s">
        <v>678</v>
      </c>
      <c r="AM161">
        <v>16</v>
      </c>
      <c r="AN161" t="b">
        <v>1</v>
      </c>
    </row>
    <row r="162" spans="36:40" x14ac:dyDescent="0.25">
      <c r="AJ162" t="s">
        <v>421</v>
      </c>
      <c r="AK162" t="s">
        <v>485</v>
      </c>
      <c r="AL162" t="s">
        <v>679</v>
      </c>
      <c r="AM162">
        <v>16</v>
      </c>
      <c r="AN162" t="b">
        <v>1</v>
      </c>
    </row>
    <row r="163" spans="36:40" x14ac:dyDescent="0.25">
      <c r="AJ163" t="s">
        <v>421</v>
      </c>
      <c r="AK163" t="s">
        <v>504</v>
      </c>
      <c r="AL163" t="s">
        <v>680</v>
      </c>
      <c r="AM163">
        <v>16</v>
      </c>
      <c r="AN163" t="b">
        <v>1</v>
      </c>
    </row>
    <row r="164" spans="36:40" x14ac:dyDescent="0.25">
      <c r="AJ164" t="s">
        <v>421</v>
      </c>
      <c r="AK164" t="s">
        <v>658</v>
      </c>
      <c r="AL164" t="s">
        <v>681</v>
      </c>
      <c r="AM164">
        <v>8</v>
      </c>
      <c r="AN164" t="b">
        <v>1</v>
      </c>
    </row>
    <row r="165" spans="36:40" x14ac:dyDescent="0.25">
      <c r="AJ165" t="s">
        <v>421</v>
      </c>
      <c r="AK165" t="s">
        <v>504</v>
      </c>
      <c r="AL165" t="s">
        <v>682</v>
      </c>
      <c r="AM165">
        <v>24</v>
      </c>
      <c r="AN165" t="b">
        <v>1</v>
      </c>
    </row>
    <row r="166" spans="36:40" x14ac:dyDescent="0.25">
      <c r="AJ166" t="s">
        <v>421</v>
      </c>
      <c r="AK166" t="s">
        <v>658</v>
      </c>
      <c r="AL166" t="s">
        <v>683</v>
      </c>
      <c r="AM166">
        <v>8</v>
      </c>
      <c r="AN166" t="b">
        <v>1</v>
      </c>
    </row>
    <row r="167" spans="36:40" x14ac:dyDescent="0.25">
      <c r="AJ167" t="s">
        <v>421</v>
      </c>
      <c r="AK167" t="s">
        <v>662</v>
      </c>
      <c r="AL167" t="s">
        <v>684</v>
      </c>
      <c r="AM167">
        <v>28</v>
      </c>
      <c r="AN167" t="b">
        <v>1</v>
      </c>
    </row>
    <row r="168" spans="36:40" x14ac:dyDescent="0.25">
      <c r="AJ168" t="s">
        <v>421</v>
      </c>
      <c r="AK168" t="s">
        <v>685</v>
      </c>
      <c r="AL168" t="s">
        <v>686</v>
      </c>
      <c r="AM168">
        <v>28</v>
      </c>
      <c r="AN168" t="b">
        <v>1</v>
      </c>
    </row>
    <row r="169" spans="36:40" x14ac:dyDescent="0.25">
      <c r="AJ169" t="s">
        <v>421</v>
      </c>
      <c r="AK169" t="s">
        <v>662</v>
      </c>
      <c r="AL169" t="s">
        <v>687</v>
      </c>
      <c r="AM169">
        <v>28</v>
      </c>
      <c r="AN169" t="b">
        <v>1</v>
      </c>
    </row>
    <row r="170" spans="36:40" x14ac:dyDescent="0.25">
      <c r="AJ170" t="s">
        <v>421</v>
      </c>
      <c r="AK170" t="s">
        <v>662</v>
      </c>
      <c r="AL170" t="s">
        <v>688</v>
      </c>
      <c r="AM170">
        <v>28</v>
      </c>
      <c r="AN170" t="b">
        <v>1</v>
      </c>
    </row>
    <row r="171" spans="36:40" x14ac:dyDescent="0.25">
      <c r="AJ171" t="s">
        <v>421</v>
      </c>
      <c r="AK171" t="s">
        <v>689</v>
      </c>
      <c r="AL171" t="s">
        <v>690</v>
      </c>
      <c r="AM171">
        <v>28</v>
      </c>
      <c r="AN171" t="b">
        <v>1</v>
      </c>
    </row>
    <row r="172" spans="36:40" x14ac:dyDescent="0.25">
      <c r="AJ172" t="s">
        <v>421</v>
      </c>
      <c r="AK172" t="s">
        <v>662</v>
      </c>
      <c r="AL172" t="s">
        <v>691</v>
      </c>
      <c r="AM172">
        <v>28</v>
      </c>
      <c r="AN172" t="b">
        <v>1</v>
      </c>
    </row>
    <row r="173" spans="36:40" x14ac:dyDescent="0.25">
      <c r="AJ173" t="s">
        <v>421</v>
      </c>
      <c r="AK173" t="s">
        <v>662</v>
      </c>
      <c r="AL173" t="s">
        <v>692</v>
      </c>
      <c r="AM173">
        <v>29.15</v>
      </c>
      <c r="AN173" t="b">
        <v>1</v>
      </c>
    </row>
    <row r="174" spans="36:40" x14ac:dyDescent="0.25">
      <c r="AJ174" t="s">
        <v>421</v>
      </c>
      <c r="AK174" t="s">
        <v>693</v>
      </c>
      <c r="AL174" t="s">
        <v>694</v>
      </c>
      <c r="AM174">
        <v>26</v>
      </c>
      <c r="AN174" t="b">
        <v>1</v>
      </c>
    </row>
    <row r="175" spans="36:40" x14ac:dyDescent="0.25">
      <c r="AJ175" t="s">
        <v>421</v>
      </c>
      <c r="AK175" t="s">
        <v>652</v>
      </c>
      <c r="AL175" t="s">
        <v>695</v>
      </c>
      <c r="AM175">
        <v>26</v>
      </c>
      <c r="AN175" t="b">
        <v>1</v>
      </c>
    </row>
    <row r="176" spans="36:40" x14ac:dyDescent="0.25">
      <c r="AJ176" t="s">
        <v>421</v>
      </c>
      <c r="AK176" t="s">
        <v>672</v>
      </c>
      <c r="AL176" t="s">
        <v>696</v>
      </c>
      <c r="AM176">
        <v>26</v>
      </c>
      <c r="AN176" t="b">
        <v>1</v>
      </c>
    </row>
    <row r="177" spans="36:40" x14ac:dyDescent="0.25">
      <c r="AJ177" t="s">
        <v>421</v>
      </c>
      <c r="AK177" t="s">
        <v>655</v>
      </c>
      <c r="AL177" t="s">
        <v>697</v>
      </c>
      <c r="AM177">
        <v>26</v>
      </c>
      <c r="AN177" t="b">
        <v>1</v>
      </c>
    </row>
    <row r="178" spans="36:40" x14ac:dyDescent="0.25">
      <c r="AJ178" t="s">
        <v>421</v>
      </c>
      <c r="AK178" t="s">
        <v>655</v>
      </c>
      <c r="AL178" t="s">
        <v>698</v>
      </c>
      <c r="AM178">
        <v>26</v>
      </c>
      <c r="AN178" t="b">
        <v>1</v>
      </c>
    </row>
    <row r="179" spans="36:40" x14ac:dyDescent="0.25">
      <c r="AJ179" t="s">
        <v>421</v>
      </c>
      <c r="AK179" t="s">
        <v>643</v>
      </c>
      <c r="AL179" t="s">
        <v>699</v>
      </c>
      <c r="AM179">
        <v>26</v>
      </c>
      <c r="AN179" t="b">
        <v>1</v>
      </c>
    </row>
    <row r="180" spans="36:40" x14ac:dyDescent="0.25">
      <c r="AJ180" t="s">
        <v>421</v>
      </c>
      <c r="AK180" t="s">
        <v>693</v>
      </c>
      <c r="AL180" t="s">
        <v>700</v>
      </c>
      <c r="AM180">
        <v>26</v>
      </c>
      <c r="AN180" t="b">
        <v>1</v>
      </c>
    </row>
    <row r="181" spans="36:40" x14ac:dyDescent="0.25">
      <c r="AJ181" t="s">
        <v>421</v>
      </c>
      <c r="AK181" t="s">
        <v>643</v>
      </c>
      <c r="AL181" t="s">
        <v>701</v>
      </c>
      <c r="AM181">
        <v>26</v>
      </c>
      <c r="AN181" t="b">
        <v>1</v>
      </c>
    </row>
    <row r="182" spans="36:40" x14ac:dyDescent="0.25">
      <c r="AJ182" t="s">
        <v>421</v>
      </c>
      <c r="AK182" t="s">
        <v>643</v>
      </c>
      <c r="AL182" t="s">
        <v>702</v>
      </c>
      <c r="AM182">
        <v>26</v>
      </c>
      <c r="AN182" t="b">
        <v>1</v>
      </c>
    </row>
    <row r="183" spans="36:40" x14ac:dyDescent="0.25">
      <c r="AJ183" t="s">
        <v>421</v>
      </c>
      <c r="AK183" t="s">
        <v>693</v>
      </c>
      <c r="AL183" t="s">
        <v>703</v>
      </c>
      <c r="AM183">
        <v>26</v>
      </c>
      <c r="AN183" t="b">
        <v>1</v>
      </c>
    </row>
    <row r="184" spans="36:40" x14ac:dyDescent="0.25">
      <c r="AJ184" t="s">
        <v>421</v>
      </c>
      <c r="AK184" t="s">
        <v>704</v>
      </c>
      <c r="AL184" t="s">
        <v>705</v>
      </c>
      <c r="AM184">
        <v>26</v>
      </c>
      <c r="AN184" t="b">
        <v>1</v>
      </c>
    </row>
    <row r="185" spans="36:40" x14ac:dyDescent="0.25">
      <c r="AJ185" t="s">
        <v>421</v>
      </c>
      <c r="AK185" t="s">
        <v>643</v>
      </c>
      <c r="AL185" t="s">
        <v>706</v>
      </c>
      <c r="AM185">
        <v>26</v>
      </c>
      <c r="AN185" t="b">
        <v>1</v>
      </c>
    </row>
    <row r="186" spans="36:40" x14ac:dyDescent="0.25">
      <c r="AJ186" t="s">
        <v>421</v>
      </c>
      <c r="AK186" t="s">
        <v>652</v>
      </c>
      <c r="AL186" t="s">
        <v>707</v>
      </c>
      <c r="AM186">
        <v>26</v>
      </c>
      <c r="AN186" t="b">
        <v>1</v>
      </c>
    </row>
    <row r="187" spans="36:40" x14ac:dyDescent="0.25">
      <c r="AJ187" t="s">
        <v>421</v>
      </c>
      <c r="AK187" t="s">
        <v>655</v>
      </c>
      <c r="AL187" t="s">
        <v>708</v>
      </c>
      <c r="AM187">
        <v>26</v>
      </c>
      <c r="AN187" t="b">
        <v>1</v>
      </c>
    </row>
    <row r="188" spans="36:40" x14ac:dyDescent="0.25">
      <c r="AJ188" t="s">
        <v>421</v>
      </c>
      <c r="AK188" t="s">
        <v>643</v>
      </c>
      <c r="AL188" t="s">
        <v>709</v>
      </c>
      <c r="AM188">
        <v>26</v>
      </c>
      <c r="AN188" t="b">
        <v>1</v>
      </c>
    </row>
    <row r="189" spans="36:40" x14ac:dyDescent="0.25">
      <c r="AJ189" t="s">
        <v>421</v>
      </c>
      <c r="AK189" t="s">
        <v>643</v>
      </c>
      <c r="AL189" t="s">
        <v>710</v>
      </c>
      <c r="AM189">
        <v>26</v>
      </c>
      <c r="AN189" t="b">
        <v>1</v>
      </c>
    </row>
    <row r="190" spans="36:40" x14ac:dyDescent="0.25">
      <c r="AJ190" t="s">
        <v>421</v>
      </c>
      <c r="AK190" t="s">
        <v>643</v>
      </c>
      <c r="AL190" t="s">
        <v>711</v>
      </c>
      <c r="AM190">
        <v>26</v>
      </c>
      <c r="AN190" t="b">
        <v>1</v>
      </c>
    </row>
    <row r="191" spans="36:40" x14ac:dyDescent="0.25">
      <c r="AJ191" t="s">
        <v>421</v>
      </c>
      <c r="AK191" t="s">
        <v>712</v>
      </c>
      <c r="AL191" t="s">
        <v>713</v>
      </c>
      <c r="AM191">
        <v>26</v>
      </c>
      <c r="AN191" t="b">
        <v>1</v>
      </c>
    </row>
    <row r="192" spans="36:40" x14ac:dyDescent="0.25">
      <c r="AJ192" t="s">
        <v>421</v>
      </c>
      <c r="AK192" t="s">
        <v>652</v>
      </c>
      <c r="AL192" t="s">
        <v>714</v>
      </c>
      <c r="AM192">
        <v>26</v>
      </c>
      <c r="AN192" t="b">
        <v>1</v>
      </c>
    </row>
    <row r="193" spans="36:40" x14ac:dyDescent="0.25">
      <c r="AJ193" t="s">
        <v>421</v>
      </c>
      <c r="AK193" t="s">
        <v>643</v>
      </c>
      <c r="AL193" t="s">
        <v>715</v>
      </c>
      <c r="AM193">
        <v>26</v>
      </c>
      <c r="AN193" t="b">
        <v>1</v>
      </c>
    </row>
    <row r="194" spans="36:40" x14ac:dyDescent="0.25">
      <c r="AJ194" t="s">
        <v>421</v>
      </c>
      <c r="AK194" t="s">
        <v>643</v>
      </c>
      <c r="AL194" t="s">
        <v>716</v>
      </c>
      <c r="AM194">
        <v>26</v>
      </c>
      <c r="AN194" t="b">
        <v>1</v>
      </c>
    </row>
    <row r="195" spans="36:40" x14ac:dyDescent="0.25">
      <c r="AJ195" t="s">
        <v>421</v>
      </c>
      <c r="AK195" t="s">
        <v>717</v>
      </c>
      <c r="AL195" t="s">
        <v>718</v>
      </c>
      <c r="AM195">
        <v>52</v>
      </c>
      <c r="AN195" t="b">
        <v>1</v>
      </c>
    </row>
    <row r="196" spans="36:40" x14ac:dyDescent="0.25">
      <c r="AJ196" t="s">
        <v>421</v>
      </c>
      <c r="AK196" t="s">
        <v>504</v>
      </c>
      <c r="AL196" t="s">
        <v>719</v>
      </c>
      <c r="AM196">
        <v>24</v>
      </c>
      <c r="AN196" t="b">
        <v>1</v>
      </c>
    </row>
    <row r="197" spans="36:40" x14ac:dyDescent="0.25">
      <c r="AJ197" t="s">
        <v>421</v>
      </c>
      <c r="AK197" t="s">
        <v>520</v>
      </c>
      <c r="AL197" t="s">
        <v>720</v>
      </c>
      <c r="AM197">
        <v>24</v>
      </c>
      <c r="AN197" t="b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TCD</vt:lpstr>
      <vt:lpstr>DataR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Flouriot Cindy</dc:creator>
  <cp:lastModifiedBy>GREGORY CAILLEY</cp:lastModifiedBy>
  <cp:lastPrinted>2019-06-01T12:42:05Z</cp:lastPrinted>
  <dcterms:created xsi:type="dcterms:W3CDTF">2019-05-29T17:52:45Z</dcterms:created>
  <dcterms:modified xsi:type="dcterms:W3CDTF">2019-06-16T17:46:53Z</dcterms:modified>
</cp:coreProperties>
</file>