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530" windowHeight="8560" activeTab="1"/>
  </bookViews>
  <sheets>
    <sheet name="Bilan" sheetId="1" r:id="rId1"/>
    <sheet name="TCD" sheetId="3" r:id="rId2"/>
    <sheet name="DataR" sheetId="4" r:id="rId3"/>
  </sheets>
  <calcPr calcId="145621"/>
  <pivotCaches>
    <pivotCache cacheId="14" r:id="rId4"/>
    <pivotCache cacheId="17" r:id="rId5"/>
    <pivotCache cacheId="20" r:id="rId6"/>
    <pivotCache cacheId="23" r:id="rId7"/>
    <pivotCache cacheId="26" r:id="rId8"/>
    <pivotCache cacheId="29" r:id="rId9"/>
    <pivotCache cacheId="35" r:id="rId10"/>
    <pivotCache cacheId="41" r:id="rId11"/>
    <pivotCache cacheId="45" r:id="rId12"/>
  </pivotCaches>
</workbook>
</file>

<file path=xl/calcChain.xml><?xml version="1.0" encoding="utf-8"?>
<calcChain xmlns="http://schemas.openxmlformats.org/spreadsheetml/2006/main">
  <c r="AB3" i="3" l="1"/>
  <c r="AB2" i="3"/>
  <c r="I44" i="1"/>
  <c r="F44" i="1"/>
  <c r="A44" i="1"/>
  <c r="K43" i="1"/>
  <c r="A43" i="1"/>
  <c r="K42" i="1"/>
  <c r="A42" i="1"/>
  <c r="K41" i="1"/>
  <c r="A41" i="1"/>
  <c r="K40" i="1"/>
  <c r="A40" i="1"/>
  <c r="K39" i="1"/>
  <c r="A39" i="1"/>
  <c r="K38" i="1"/>
  <c r="A38" i="1"/>
  <c r="K37" i="1"/>
  <c r="A37" i="1"/>
  <c r="K36" i="1"/>
  <c r="J36" i="1"/>
  <c r="A36" i="1"/>
  <c r="J35" i="1"/>
  <c r="K35" i="1" s="1"/>
  <c r="A35" i="1"/>
  <c r="K34" i="1"/>
  <c r="A34" i="1"/>
  <c r="K33" i="1"/>
  <c r="A33" i="1"/>
  <c r="K32" i="1"/>
  <c r="A32" i="1"/>
  <c r="K31" i="1"/>
  <c r="K44" i="1" s="1"/>
  <c r="A31" i="1"/>
  <c r="D29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D13" i="1"/>
  <c r="A13" i="1"/>
  <c r="K9" i="1"/>
  <c r="C2" i="1"/>
  <c r="E35" i="1"/>
  <c r="E33" i="1"/>
  <c r="B5" i="1"/>
  <c r="G43" i="1"/>
  <c r="G39" i="1"/>
  <c r="D33" i="1"/>
  <c r="F5" i="1"/>
  <c r="D5" i="1"/>
  <c r="E43" i="1"/>
  <c r="G35" i="1"/>
  <c r="F9" i="1"/>
  <c r="J9" i="1"/>
  <c r="G41" i="1"/>
  <c r="E26" i="1"/>
  <c r="K5" i="1"/>
  <c r="E39" i="1"/>
  <c r="G31" i="1"/>
  <c r="J5" i="1"/>
  <c r="D40" i="1"/>
  <c r="C9" i="1"/>
  <c r="G42" i="1"/>
  <c r="G37" i="1"/>
  <c r="E31" i="1"/>
  <c r="A5" i="1"/>
  <c r="D31" i="1"/>
  <c r="C5" i="1"/>
  <c r="G9" i="1"/>
  <c r="E41" i="1"/>
  <c r="G33" i="1"/>
  <c r="E42" i="1"/>
  <c r="B9" i="1"/>
  <c r="D35" i="1"/>
  <c r="E25" i="1"/>
  <c r="G32" i="1"/>
  <c r="D42" i="1"/>
  <c r="E38" i="1"/>
  <c r="G36" i="1"/>
  <c r="G34" i="1"/>
  <c r="E40" i="1"/>
  <c r="H31" i="1" l="1"/>
  <c r="H33" i="1"/>
  <c r="H35" i="1"/>
  <c r="H37" i="1"/>
  <c r="H32" i="1"/>
  <c r="H34" i="1"/>
  <c r="H42" i="1"/>
  <c r="E27" i="1"/>
  <c r="H39" i="1"/>
  <c r="H41" i="1"/>
  <c r="H43" i="1"/>
  <c r="H36" i="1"/>
  <c r="J44" i="1"/>
  <c r="G38" i="1"/>
  <c r="G40" i="1"/>
  <c r="D41" i="1"/>
  <c r="E37" i="1"/>
  <c r="D37" i="1"/>
  <c r="D38" i="1"/>
  <c r="D39" i="1"/>
  <c r="E34" i="1"/>
  <c r="D36" i="1"/>
  <c r="E32" i="1"/>
  <c r="D34" i="1"/>
  <c r="E36" i="1"/>
  <c r="D32" i="1"/>
  <c r="D43" i="1"/>
  <c r="H40" i="1" l="1"/>
  <c r="H38" i="1"/>
  <c r="G44" i="1"/>
  <c r="D44" i="1"/>
  <c r="E44" i="1"/>
  <c r="H44" i="1"/>
</calcChain>
</file>

<file path=xl/sharedStrings.xml><?xml version="1.0" encoding="utf-8"?>
<sst xmlns="http://schemas.openxmlformats.org/spreadsheetml/2006/main" count="1121" uniqueCount="621">
  <si>
    <t>Saison 2018-2019</t>
  </si>
  <si>
    <t>Saison 2017-2018</t>
  </si>
  <si>
    <t>Saison 2016-2017</t>
  </si>
  <si>
    <t>Saison 2015-2016</t>
  </si>
  <si>
    <t>Achat Armes</t>
  </si>
  <si>
    <t>Fonctionnement</t>
  </si>
  <si>
    <t>Licences</t>
  </si>
  <si>
    <t>OVH (internet)</t>
  </si>
  <si>
    <t>Salle</t>
  </si>
  <si>
    <t>commentaire</t>
  </si>
  <si>
    <t>titre_event</t>
  </si>
  <si>
    <t>Somme de nb_adherents</t>
  </si>
  <si>
    <t>Somme de nb_adherents_actif</t>
  </si>
  <si>
    <t>Somme de nb_inscriptions_annuelles</t>
  </si>
  <si>
    <t>Somme de nb_inscriptions_trimestrielles</t>
  </si>
  <si>
    <t>Étiquettes de lignes</t>
  </si>
  <si>
    <t>Total général</t>
  </si>
  <si>
    <t>Somme de nb_heures</t>
  </si>
  <si>
    <t>Somme de nb_evenement</t>
  </si>
  <si>
    <t>COMPTE RENDU ASSEMBLEE GENERALE ORDINAIRE</t>
  </si>
  <si>
    <t>Événements festifs</t>
  </si>
  <si>
    <t>Somme de total_realise</t>
  </si>
  <si>
    <t>Dépenses</t>
  </si>
  <si>
    <t>Recettes</t>
  </si>
  <si>
    <t>Total Budgété</t>
  </si>
  <si>
    <t>Total Réalisé</t>
  </si>
  <si>
    <t>∆ Réalisé vs Budget</t>
  </si>
  <si>
    <t>Total</t>
  </si>
  <si>
    <t>Prévisionnel saison prochaine</t>
  </si>
  <si>
    <t>Somme de tre_saison</t>
  </si>
  <si>
    <t>Somme de tre_fin_saison</t>
  </si>
  <si>
    <t>Variation trésorerie</t>
  </si>
  <si>
    <t>Trésorerie totale</t>
  </si>
  <si>
    <t>KPI par saison : alimente le haut du bilan</t>
  </si>
  <si>
    <t>Tableau du bas : trésorerie par catégorie</t>
  </si>
  <si>
    <t>Tableau pour graphique : evolution de la tresorerie</t>
  </si>
  <si>
    <t>Bilan Moral et financier : répartition des dépenses / recettes</t>
  </si>
  <si>
    <t>Type</t>
  </si>
  <si>
    <t>Total Saison</t>
  </si>
  <si>
    <t>Total Saison dernière</t>
  </si>
  <si>
    <t>Bilan Moral et financier : listing des revenus</t>
  </si>
  <si>
    <t>Catégorie</t>
  </si>
  <si>
    <t xml:space="preserve"> Date</t>
  </si>
  <si>
    <t xml:space="preserve"> Description</t>
  </si>
  <si>
    <t>Bilan Moral et financier : listing des dépenses</t>
  </si>
  <si>
    <t>Pas de subvention</t>
  </si>
  <si>
    <t>Cotisation annuelle 1 - Benoit CORBIERE</t>
  </si>
  <si>
    <t>Cotisation annuelle 1 - Cindy FLOURIOT</t>
  </si>
  <si>
    <t>Cotisation annuelle 1 - Dorian MARTINO</t>
  </si>
  <si>
    <t>Cotisation annuelle 1 - Elisa CARFANTAN</t>
  </si>
  <si>
    <t>Cotisation annuelle 1 - Eléonore FRAISSE</t>
  </si>
  <si>
    <t>Cotisation annuelle 1 - Francois RIGAUD</t>
  </si>
  <si>
    <t>Cotisation annuelle 1 - Guillaume GAUVRIT</t>
  </si>
  <si>
    <t>Cotisation annuelle 1 - Isabelle CHEVREUL</t>
  </si>
  <si>
    <t>Cotisation annuelle 1 - Kevin GUICHARD</t>
  </si>
  <si>
    <t>Cotisation annuelle 1 - Kevin REMEUF</t>
  </si>
  <si>
    <t>Cotisation annuelle 1 - Marc-antoine HELLEBOID</t>
  </si>
  <si>
    <t>Cotisation annuelle 1 - Mathieu QUINTON</t>
  </si>
  <si>
    <t>Cotisation annuelle 1 - Romain DOUARD</t>
  </si>
  <si>
    <t>Cotisation annuelle 1 - Thibaut ROUSSET</t>
  </si>
  <si>
    <t>Cotisation annuelle 1 - Vivien AUBERT</t>
  </si>
  <si>
    <t>Cotisation annuelle 2 - Benoit CORBIERE</t>
  </si>
  <si>
    <t>Cotisation annuelle 2 - Cindy FLOURIOT</t>
  </si>
  <si>
    <t>Cotisation annuelle 2 - Dorian MARTINO</t>
  </si>
  <si>
    <t>Cotisation annuelle 2 - Elisa CARFANTAN</t>
  </si>
  <si>
    <t>Cotisation annuelle 2 - Eléonore FRAISSE</t>
  </si>
  <si>
    <t>Cotisation annuelle 2 - Francois RIGAUD</t>
  </si>
  <si>
    <t>Cotisation annuelle 2 - Guillaume GAUVRIT</t>
  </si>
  <si>
    <t>Cotisation annuelle 2 - Isabelle CHEVREUL</t>
  </si>
  <si>
    <t>Cotisation annuelle 2 - Kevin GUICHARD</t>
  </si>
  <si>
    <t>Cotisation annuelle 2 - Kevin REMEUF</t>
  </si>
  <si>
    <t>Cotisation annuelle 2 - Marc-antoine HELLEBOID</t>
  </si>
  <si>
    <t>Cotisation annuelle 2 - Mathieu QUINTON</t>
  </si>
  <si>
    <t>Cotisation annuelle 2 - Romain DOUARD</t>
  </si>
  <si>
    <t>Cotisation annuelle 2 - Thibaut ROUSSET</t>
  </si>
  <si>
    <t>Cotisation annuelle 2 - Vivien AUBERT</t>
  </si>
  <si>
    <t>Cotisation annuelle 3 - Benoit CORBIERE</t>
  </si>
  <si>
    <t>Cotisation annuelle 3 - Cindy FLOURIOT</t>
  </si>
  <si>
    <t>Cotisation annuelle 3 - Dorian MARTINO</t>
  </si>
  <si>
    <t>Cotisation annuelle 3 - Elisa CARFANTAN</t>
  </si>
  <si>
    <t>Cotisation annuelle 3 - Eléonore FRAISSE</t>
  </si>
  <si>
    <t>Cotisation annuelle 3 - Francois RIGAUD</t>
  </si>
  <si>
    <t>Cotisation annuelle 3 - Guillaume GAUVRIT</t>
  </si>
  <si>
    <t>Cotisation annuelle 3 - Isabelle CHEVREUL</t>
  </si>
  <si>
    <t>Cotisation annuelle 3 - Kevin GUICHARD</t>
  </si>
  <si>
    <t>Cotisation annuelle 3 - Kevin REMEUF</t>
  </si>
  <si>
    <t>Cotisation annuelle 3 - Marc-antoine HELLEBOID</t>
  </si>
  <si>
    <t>Cotisation annuelle 3 - Mathieu QUINTON</t>
  </si>
  <si>
    <t>Cotisation annuelle 3 - Romain DOUARD</t>
  </si>
  <si>
    <t>Cotisation annuelle 3 - Thibaut ROUSSET</t>
  </si>
  <si>
    <t>Cotisation annuelle 3 - Vivien AUBERT</t>
  </si>
  <si>
    <t>Licence annuelle - Antoine MOLNAR</t>
  </si>
  <si>
    <t>Licence annuelle - Benoit CORBIERE</t>
  </si>
  <si>
    <t>Licence annuelle - Cindy FLOURIOT</t>
  </si>
  <si>
    <t>Licence annuelle - Dorian MARTINO</t>
  </si>
  <si>
    <t>Licence annuelle - Elisa CARFANTAN</t>
  </si>
  <si>
    <t>Licence annuelle - Eléonore FRAISSE</t>
  </si>
  <si>
    <t>Licence annuelle - Francois RIGAUD</t>
  </si>
  <si>
    <t>Licence annuelle - Guillaume GAUVRIT</t>
  </si>
  <si>
    <t>Licence annuelle - Gwendoline CHEVALIER</t>
  </si>
  <si>
    <t>Licence annuelle - Isabelle CHEVREUL</t>
  </si>
  <si>
    <t>Licence annuelle - Karim SALMI</t>
  </si>
  <si>
    <t>Licence annuelle - Kevin GUICHARD</t>
  </si>
  <si>
    <t>Licence annuelle - Kevin REMEUF</t>
  </si>
  <si>
    <t>Licence annuelle - Marc-antoine HELLEBOID</t>
  </si>
  <si>
    <t>Licence annuelle - Mathieu QUINTON</t>
  </si>
  <si>
    <t>Licence annuelle - Romain DOUARD</t>
  </si>
  <si>
    <t>Licence annuelle - Thibaut ROUSSET</t>
  </si>
  <si>
    <t>Licence annuelle - Vivien AUBERT</t>
  </si>
  <si>
    <t>Assurance MMA</t>
  </si>
  <si>
    <t>Reduction sur Licence annuelle - Cindy FLOURIOT</t>
  </si>
  <si>
    <t>Reduction sur Licence annuelle - Elisa CARFANTAN</t>
  </si>
  <si>
    <t>Reduction sur Licence annuelle - Francois RIGAUD</t>
  </si>
  <si>
    <t>Reduction sur Licence annuelle - Guillaume GAUVRIT</t>
  </si>
  <si>
    <t>Reduction sur Licence annuelle - Isabelle CHEVREUL</t>
  </si>
  <si>
    <t>Reduction sur Licence annuelle - Kevin GUICHARD</t>
  </si>
  <si>
    <t>Reduction sur Licence annuelle - Kevin REMEUF</t>
  </si>
  <si>
    <t>Reduction sur Licence annuelle - Marc-antoine HELLEBOID</t>
  </si>
  <si>
    <t>Reduction sur Licence annuelle - Thibaut ROUSSET</t>
  </si>
  <si>
    <t>Reduction sur Licence annuelle - Vivien AUBERT</t>
  </si>
  <si>
    <t>Total Fonctionnement</t>
  </si>
  <si>
    <t>Total Salle</t>
  </si>
  <si>
    <t>Total Licences</t>
  </si>
  <si>
    <t>Total OVH (internet)</t>
  </si>
  <si>
    <t>Formation professeur</t>
  </si>
  <si>
    <t>Cotisations Annuelles</t>
  </si>
  <si>
    <t>Cotisations Trimestrielles</t>
  </si>
  <si>
    <t>Ventes Armes</t>
  </si>
  <si>
    <t>Achats Armes</t>
  </si>
  <si>
    <t>Intérêts Bancaires</t>
  </si>
  <si>
    <t>Fédération</t>
  </si>
  <si>
    <t>Evènements Associatifs</t>
  </si>
  <si>
    <t>Evènements Kung-Fu</t>
  </si>
  <si>
    <t>Total Achats Armes</t>
  </si>
  <si>
    <t>Total Fédération</t>
  </si>
  <si>
    <t>Total Evènements Associatifs</t>
  </si>
  <si>
    <t>Total Evènements Kung-Fu</t>
  </si>
  <si>
    <t>Total Ventes Armes</t>
  </si>
  <si>
    <t>Total Cotisations Annuelles</t>
  </si>
  <si>
    <t>Total Cotisations Trimestrielles</t>
  </si>
  <si>
    <t>Total Intérêts Bancaires</t>
  </si>
  <si>
    <t>Somme de somme_pointe_saison</t>
  </si>
  <si>
    <t>Somme de somme_a_pointer_saison</t>
  </si>
  <si>
    <t>Saison 2019-2020</t>
  </si>
  <si>
    <t>17 adhérents pas d'accompagnement pour cet événement</t>
  </si>
  <si>
    <t>04/10/2019: Restaurant de début d'année</t>
  </si>
  <si>
    <t>12 personnes (3 externes)
participation association : 55,50 €</t>
  </si>
  <si>
    <t>30/11/2019: Repas restaurant Boeuf au balcon</t>
  </si>
  <si>
    <t>10 personnes (1 externe)
participation association : 210 €
4 xiao hu yan
2 lan jie
4 shuang cha hua</t>
  </si>
  <si>
    <t>30/11/2019: Stage Mains nues</t>
  </si>
  <si>
    <t>12 personnes (2 externes)
participation association : 0 €
16€ / personne</t>
  </si>
  <si>
    <t>14/12/2019: Laser Quest</t>
  </si>
  <si>
    <t>18/12/2019: verre au white fileds</t>
  </si>
  <si>
    <t>Cheque de 20 euros par adhérent</t>
  </si>
  <si>
    <t>18/01/2020: Brain Escape Game</t>
  </si>
  <si>
    <t>les brocanteurs</t>
  </si>
  <si>
    <t>01/02/2020: Repas nouvel an chinois</t>
  </si>
  <si>
    <t>Stage combat 9h-12h / 14h-17h
20 euros 6 personnes minimum</t>
  </si>
  <si>
    <t>01/02/2020: Stage combat</t>
  </si>
  <si>
    <t>01/09/2019</t>
  </si>
  <si>
    <t>01/10/2019</t>
  </si>
  <si>
    <t>01/11/2019</t>
  </si>
  <si>
    <t>01/12/2019</t>
  </si>
  <si>
    <t>01/01/2020</t>
  </si>
  <si>
    <t>01/02/2020</t>
  </si>
  <si>
    <t>01/03/2020</t>
  </si>
  <si>
    <t>01/04/2020</t>
  </si>
  <si>
    <t>01/06/2020</t>
  </si>
  <si>
    <t>27/10/2019</t>
  </si>
  <si>
    <t>Cotisation annuelle 1 - Antoine MOLNAR</t>
  </si>
  <si>
    <t>Cotisation annuelle 1 - Benoit MENARD</t>
  </si>
  <si>
    <t>Cotisation annuelle 1 - CLEMENT FOURNIOLS</t>
  </si>
  <si>
    <t>13/10/2019</t>
  </si>
  <si>
    <t>Cotisation annuelle 1 - Cecile CAILLEY</t>
  </si>
  <si>
    <t>Cotisation annuelle 1 - Cecile Tilleul</t>
  </si>
  <si>
    <t>13/09/2019</t>
  </si>
  <si>
    <t>14/09/2019</t>
  </si>
  <si>
    <t>Cotisation annuelle 1 - Gwendoline CHEVALIER</t>
  </si>
  <si>
    <t>Cotisation annuelle 1 - Idriss KOITA</t>
  </si>
  <si>
    <t>21/09/2019</t>
  </si>
  <si>
    <t>Cotisation annuelle 1 - JONATHAN DIXON</t>
  </si>
  <si>
    <t>Cotisation annuelle 1 - Thomas LECHEVALLIER</t>
  </si>
  <si>
    <t>30/11/2019</t>
  </si>
  <si>
    <t>Cotisation annuelle 2 - Antoine MOLNAR</t>
  </si>
  <si>
    <t>Cotisation annuelle 2 - Benoit MENARD</t>
  </si>
  <si>
    <t>Cotisation annuelle 2 - CLEMENT FOURNIOLS</t>
  </si>
  <si>
    <t>12/09/2019</t>
  </si>
  <si>
    <t>Cotisation annuelle 2 - Cecile CAILLEY</t>
  </si>
  <si>
    <t>Cotisation annuelle 2 - Cecile Tilleul</t>
  </si>
  <si>
    <t>Cotisation annuelle 2 - Gwendoline CHEVALIER</t>
  </si>
  <si>
    <t>Cotisation annuelle 2 - Idriss KOITA</t>
  </si>
  <si>
    <t>Cotisation annuelle 2 - JONATHAN DIXON</t>
  </si>
  <si>
    <t>Cotisation annuelle 2 - Thomas LECHEVALLIER</t>
  </si>
  <si>
    <t>21/12/2019</t>
  </si>
  <si>
    <t>Cotisation annuelle 3 - Antoine MOLNAR</t>
  </si>
  <si>
    <t>20/12/2019</t>
  </si>
  <si>
    <t>18/12/2019</t>
  </si>
  <si>
    <t>Cotisation annuelle 3 - Benoit MENARD</t>
  </si>
  <si>
    <t>Cotisation annuelle 3 - CLEMENT FOURNIOLS</t>
  </si>
  <si>
    <t>Cotisation annuelle 3 - Cecile CAILLEY</t>
  </si>
  <si>
    <t>Cotisation annuelle 3 - Cecile Tilleul</t>
  </si>
  <si>
    <t>Cotisation annuelle 3 - Gwendoline CHEVALIER</t>
  </si>
  <si>
    <t>Cotisation annuelle 3 - Idriss KOITA</t>
  </si>
  <si>
    <t>Cotisation annuelle 3 - JONATHAN DIXON</t>
  </si>
  <si>
    <t>27/12/2019</t>
  </si>
  <si>
    <t>Cotisation annuelle 3 - Thomas LECHEVALLIER</t>
  </si>
  <si>
    <t>Cotisation trimestrielle 1 - Karim SALMI</t>
  </si>
  <si>
    <t>Cotisation trimestrielle 1 - Philippe LECAVORZIN</t>
  </si>
  <si>
    <t>Cotisation trimestrielle 2 - Karim SALMI</t>
  </si>
  <si>
    <t>Cotisation trimestrielle 2 - Philippe LECAVORZIN</t>
  </si>
  <si>
    <t>26/01/2020</t>
  </si>
  <si>
    <t>Escape Game - Benoit CORBIERE</t>
  </si>
  <si>
    <t>Escape Game - Cindy FLOURIOT</t>
  </si>
  <si>
    <t>18/01/2020</t>
  </si>
  <si>
    <t>Escape Game - Cécile CAILLEY</t>
  </si>
  <si>
    <t>Escape Game - Francois RIGAUD</t>
  </si>
  <si>
    <t>Escape Game - Gregory CAILLEY</t>
  </si>
  <si>
    <t>Escape Game - Guillaume GAUVRIT</t>
  </si>
  <si>
    <t>Escape Game - Isabelle CHEVREUL</t>
  </si>
  <si>
    <t>Escape Game - Jonathan DIXON</t>
  </si>
  <si>
    <t>Escape Game - Philippe LECAVORZIN</t>
  </si>
  <si>
    <t>Escape Game - Romain DOUARD</t>
  </si>
  <si>
    <t>Escape Game - Vivien AUBERT</t>
  </si>
  <si>
    <t>Inscription Compétition - Dorian MARTINO</t>
  </si>
  <si>
    <t>31/12/2019</t>
  </si>
  <si>
    <t>Intérêts Livret A - 2019</t>
  </si>
  <si>
    <t>20/09/2019</t>
  </si>
  <si>
    <t>Licence annuelle - Benoit MENARD</t>
  </si>
  <si>
    <t>Licence annuelle - CLEMENT FOURNIOLS</t>
  </si>
  <si>
    <t>Licence annuelle - Cecile CAILLEY</t>
  </si>
  <si>
    <t>Licence annuelle - Cecile Tilleul</t>
  </si>
  <si>
    <t>Licence annuelle - Gregory CAILLEY</t>
  </si>
  <si>
    <t>Licence annuelle - Idriss KOITA</t>
  </si>
  <si>
    <t>Licence annuelle - JONATHAN DIXON</t>
  </si>
  <si>
    <t>Licence annuelle - Philippe LECAVORZIN</t>
  </si>
  <si>
    <t>Licence annuelle - Thomas LECHEVALLIER</t>
  </si>
  <si>
    <t>Reduction sur Licence annuelle - Antoine MOLNAR</t>
  </si>
  <si>
    <t>Reduction sur Licence annuelle - Benoit MENARD</t>
  </si>
  <si>
    <t>Reduction sur Licence annuelle - Dorian MARTINO</t>
  </si>
  <si>
    <t>Reduction sur Licence annuelle - Eléonore FRAISSE</t>
  </si>
  <si>
    <t>Reduction sur Licence annuelle - Gwendoline CHEVALIER</t>
  </si>
  <si>
    <t>Reduction sur Licence annuelle - Karim SALMI</t>
  </si>
  <si>
    <t>Reduction sur Licence annuelle - Mathieu QUINTON</t>
  </si>
  <si>
    <t>Reduction sur Licence annuelle - Romain DOUARD</t>
  </si>
  <si>
    <t>Vente de 1 2017-Ceinture Coton Rouge - Clement FOURNIOLS</t>
  </si>
  <si>
    <t>Vente de 1 2017-Ceinture Coton Rouge - Philippe LECAVORZIN</t>
  </si>
  <si>
    <t>07/04/2020</t>
  </si>
  <si>
    <t>Vente de 1 2017-Housse-Baton - Jonathan DIXON</t>
  </si>
  <si>
    <t>Vente de 1 2017-Tshirt-Homme-L - Clement FOURNIOLS</t>
  </si>
  <si>
    <t>Vente de 1 2017-Tshirt-Homme-L - Vivien AUBERT</t>
  </si>
  <si>
    <t>Vente de 1 2018 - Ceinture satin - Idriss KOITA</t>
  </si>
  <si>
    <t>Vente de 1 2018 - Ceinture satin - Jonathan DIXON</t>
  </si>
  <si>
    <t>Vente de 1 2018 - Ceinture satin - Thomas LECHEVALLIER</t>
  </si>
  <si>
    <t>Vente de 1 2018 - T-shirt femme M - Thomas LECHEVALLIER</t>
  </si>
  <si>
    <t>Vente de 1 2018-Baton wushuguan - Idriss KOITA</t>
  </si>
  <si>
    <t>Vente de 1 2018-Baton wushuguan - Jonathan DIXON</t>
  </si>
  <si>
    <t>04/04/2020</t>
  </si>
  <si>
    <t>Vente de 1 2018-Baton wushuguan - Philippe LECAVORZIN</t>
  </si>
  <si>
    <t>Vente de 1 2018-Baton wushuguan - Thomas LECHEVALLIER</t>
  </si>
  <si>
    <t>25/01/2020</t>
  </si>
  <si>
    <t>Vente de 1 2019-Gants Yoseikan (L) - Marc-antoine HELLEBOID</t>
  </si>
  <si>
    <t>Vente de 1 2019-Gants Yoseikan (M) - Thomas LECHEVALLIER</t>
  </si>
  <si>
    <t>08/03/2020</t>
  </si>
  <si>
    <t>Vente de 1 2020 - Pantalon Kung Fu 160-170 - Guillaume GAUVRIT</t>
  </si>
  <si>
    <t>02/03/2020</t>
  </si>
  <si>
    <t>Vente de 1 2020 - Pantalon Kung Fu 170-180 - Isabelle CHEVREUL</t>
  </si>
  <si>
    <t>08/02/2020</t>
  </si>
  <si>
    <t>Vente de 1 2020 - Pantalon Kung Fu 180-190 - Kevin REMEUF</t>
  </si>
  <si>
    <t>Vente de 1 2020 - Épée Bois Rouge, Kwon - Longueur de lame : 75 cm - Antoine MOLNAR</t>
  </si>
  <si>
    <t>Vente de 1 2020 - Épée Bois Rouge, Kwon - Longueur de lame : 75 cm - Benoit MENARD</t>
  </si>
  <si>
    <t>Vente de 1 2020 - Épée Bois Rouge, Kwon - Longueur de lame : 75 cm - Dorian MARTINO</t>
  </si>
  <si>
    <t>Vente de 1 2020 - Épée Bois Rouge, Kwon - Longueur de lame : 75 cm - Eléonore FRAISSE</t>
  </si>
  <si>
    <t>Vente de 1 2020 - Épée Bois Rouge, Kwon - Longueur de lame : 75 cm - Kevin REMEUF</t>
  </si>
  <si>
    <t>06/04/2020</t>
  </si>
  <si>
    <t>Vente de 3 2020 - Pantalon Kung Fu 180-190 - Vivien AUBERT</t>
  </si>
  <si>
    <t>30/01/2020</t>
  </si>
  <si>
    <t>Achat chez Decatlhon</t>
  </si>
  <si>
    <t>Achat chez Dragon Sport</t>
  </si>
  <si>
    <t>Achat chez DragonStore</t>
  </si>
  <si>
    <t>03/09/2019</t>
  </si>
  <si>
    <t>15/01/2020</t>
  </si>
  <si>
    <t>Championnat de bretagne de la ligue</t>
  </si>
  <si>
    <t>02/10/2019</t>
  </si>
  <si>
    <t>Cotisation Federation FFK</t>
  </si>
  <si>
    <t>Escape Game</t>
  </si>
  <si>
    <t>15/10/2019</t>
  </si>
  <si>
    <t>Licences FFK</t>
  </si>
  <si>
    <t>15/11/2019</t>
  </si>
  <si>
    <t>Participation repas nouvel an</t>
  </si>
  <si>
    <t>15/12/2019</t>
  </si>
  <si>
    <t>Passesport FFK</t>
  </si>
  <si>
    <t>Repas Stage Kung Fu</t>
  </si>
  <si>
    <t>04/10/2019</t>
  </si>
  <si>
    <t>Restaurant début d'année</t>
  </si>
  <si>
    <t>Salle Grand Cordel - Stage Fevrier 2020</t>
  </si>
  <si>
    <t>22/12/2019</t>
  </si>
  <si>
    <t>Salle Grand Cordel 2019 T4</t>
  </si>
  <si>
    <t>Salle Grand Cordel 2020 T1</t>
  </si>
  <si>
    <t>Salle Grand Cordel Stage Novembre</t>
  </si>
  <si>
    <t>03/11/2019</t>
  </si>
  <si>
    <t>Voyage Paris-Taiwan</t>
  </si>
  <si>
    <t>02/09/2019</t>
  </si>
  <si>
    <t>abonnement OVH</t>
  </si>
  <si>
    <t>Total Formation professeur</t>
  </si>
  <si>
    <t>Nombre d’inscriptions</t>
  </si>
  <si>
    <t>Nombre de membres actifs</t>
  </si>
  <si>
    <t>Nombre de cours</t>
  </si>
  <si>
    <t>Nombre d’évènements festifs</t>
  </si>
  <si>
    <t>Nombre d’h de bénévolat</t>
  </si>
  <si>
    <t>Nombre de cours d'essais</t>
  </si>
  <si>
    <t>annuelles         trimestrielles</t>
  </si>
  <si>
    <t>Somme de nb_cours</t>
  </si>
  <si>
    <t>Somme de nb_cours_essai</t>
  </si>
  <si>
    <t xml:space="preserve">Balance à date </t>
  </si>
  <si>
    <t xml:space="preserve">Montant total en banque à date </t>
  </si>
  <si>
    <t xml:space="preserve">Montant pointé durant la saison  </t>
  </si>
  <si>
    <t xml:space="preserve">Montant total restant à pointer </t>
  </si>
  <si>
    <t>Solde en banque en fin de saison</t>
  </si>
  <si>
    <t>nom</t>
  </si>
  <si>
    <t>active</t>
  </si>
  <si>
    <t>nb_adherents</t>
  </si>
  <si>
    <t>nb_adherents_actif</t>
  </si>
  <si>
    <t>nb_inscriptions_annuelles</t>
  </si>
  <si>
    <t>nb_inscriptions_trimestrielles</t>
  </si>
  <si>
    <t>nb_heures</t>
  </si>
  <si>
    <t>nb_evenement</t>
  </si>
  <si>
    <t>retard</t>
  </si>
  <si>
    <t>somme_pointe_saison</t>
  </si>
  <si>
    <t>somme_a_pointer_saison</t>
  </si>
  <si>
    <t>tre_saison</t>
  </si>
  <si>
    <t>tre_fin_saison</t>
  </si>
  <si>
    <t>nb_cours</t>
  </si>
  <si>
    <t>nb_cours_essai</t>
  </si>
  <si>
    <t>Saison 2019-2020</t>
  </si>
  <si>
    <t>Saison 2018-2019</t>
  </si>
  <si>
    <t>Saison 2017-2018</t>
  </si>
  <si>
    <t>Saison 2016-2017</t>
  </si>
  <si>
    <t>Saison 2015-2016</t>
  </si>
  <si>
    <t>categorie_name</t>
  </si>
  <si>
    <t>total_realise</t>
  </si>
  <si>
    <t>depense</t>
  </si>
  <si>
    <t>recette</t>
  </si>
  <si>
    <t>total_n1</t>
  </si>
  <si>
    <t>Cotisations Annuelles</t>
  </si>
  <si>
    <t>Cotisations Trimestrielles</t>
  </si>
  <si>
    <t>Ventes Armes</t>
  </si>
  <si>
    <t>Achats Armes</t>
  </si>
  <si>
    <t>Licences</t>
  </si>
  <si>
    <t>OVH (internet)</t>
  </si>
  <si>
    <t>Fonctionnement</t>
  </si>
  <si>
    <t>Intérêts Bancaires</t>
  </si>
  <si>
    <t>Fédération</t>
  </si>
  <si>
    <t>Evènements Associatifs</t>
  </si>
  <si>
    <t>Formation professeur</t>
  </si>
  <si>
    <t>Salle</t>
  </si>
  <si>
    <t>Evènements Kung-Fu</t>
  </si>
  <si>
    <t>description</t>
  </si>
  <si>
    <t>commentaire</t>
  </si>
  <si>
    <t>date_creation</t>
  </si>
  <si>
    <t>titre_event</t>
  </si>
  <si>
    <t>Restaurant de début d'année</t>
  </si>
  <si>
    <t>17 adhérents pas d'accompagnement pour cet événement</t>
  </si>
  <si>
    <t>2019-10-04</t>
  </si>
  <si>
    <t>04/10/2019: Restaurant de début d'année</t>
  </si>
  <si>
    <t>Repas restaurant Boeuf au balcon</t>
  </si>
  <si>
    <t>12 personnes (3 externes)
participation association : 55,50 €</t>
  </si>
  <si>
    <t>2019-11-30</t>
  </si>
  <si>
    <t>30/11/2019: Repas restaurant Boeuf au balcon</t>
  </si>
  <si>
    <t>Stage Mains nues</t>
  </si>
  <si>
    <t>10 personnes (1 externe)
participation association : 210 €
4 xiao hu yan
2 lan jie
4 shuang cha hua</t>
  </si>
  <si>
    <t>30/11/2019: Stage Mains nues</t>
  </si>
  <si>
    <t>Laser Quest</t>
  </si>
  <si>
    <t>12 personnes (2 externes)
participation association : 0 €
16€ / personne</t>
  </si>
  <si>
    <t>2019-12-14</t>
  </si>
  <si>
    <t>14/12/2019: Laser Quest</t>
  </si>
  <si>
    <t>verre au white fileds</t>
  </si>
  <si>
    <t>Pas de subvention</t>
  </si>
  <si>
    <t>2019-12-18</t>
  </si>
  <si>
    <t>18/12/2019: verre au white fileds</t>
  </si>
  <si>
    <t>Brain Escape Game</t>
  </si>
  <si>
    <t>Cheque de 20 euros par adhérent</t>
  </si>
  <si>
    <t>2020-01-18</t>
  </si>
  <si>
    <t>18/01/2020: Brain Escape Game</t>
  </si>
  <si>
    <t>Repas nouvel an chinois</t>
  </si>
  <si>
    <t>les brocanteurs</t>
  </si>
  <si>
    <t>2020-02-01</t>
  </si>
  <si>
    <t>01/02/2020: Repas nouvel an chinois</t>
  </si>
  <si>
    <t>Stage combat</t>
  </si>
  <si>
    <t>Stage combat 9h-12h / 14h-17h
20 euros 6 personnes minimum</t>
  </si>
  <si>
    <t>01/02/2020: Stage combat</t>
  </si>
  <si>
    <t>mois</t>
  </si>
  <si>
    <t>variation_tresorerie</t>
  </si>
  <si>
    <t>tresorerie_totale</t>
  </si>
  <si>
    <t>01/09/2019</t>
  </si>
  <si>
    <t>01/10/2019</t>
  </si>
  <si>
    <t>01/11/2019</t>
  </si>
  <si>
    <t>01/12/2019</t>
  </si>
  <si>
    <t>01/01/2020</t>
  </si>
  <si>
    <t>01/02/2020</t>
  </si>
  <si>
    <t>01/03/2020</t>
  </si>
  <si>
    <t>01/04/2020</t>
  </si>
  <si>
    <t>01/05/2020</t>
  </si>
  <si>
    <t>01/06/2020</t>
  </si>
  <si>
    <t>date</t>
  </si>
  <si>
    <t>montant</t>
  </si>
  <si>
    <t>pointe</t>
  </si>
  <si>
    <t>27/10/2019</t>
  </si>
  <si>
    <t>Cotisation annuelle 1 - Antoine MOLNAR</t>
  </si>
  <si>
    <t>Cotisation annuelle 1 - Benoit CORBIERE</t>
  </si>
  <si>
    <t>Cotisation annuelle 1 - Benoit MENARD</t>
  </si>
  <si>
    <t>Cotisation annuelle 1 - CLEMENT FOURNIOLS</t>
  </si>
  <si>
    <t>13/10/2019</t>
  </si>
  <si>
    <t>Cotisation annuelle 1 - Cecile CAILLEY</t>
  </si>
  <si>
    <t>Cotisation annuelle 1 - Cecile Tilleul</t>
  </si>
  <si>
    <t>13/09/2019</t>
  </si>
  <si>
    <t>Cotisation annuelle 1 - Cindy FLOURIOT</t>
  </si>
  <si>
    <t>Cotisation annuelle 1 - Dorian MARTINO</t>
  </si>
  <si>
    <t>Cotisation annuelle 1 - Elisa CARFANTAN</t>
  </si>
  <si>
    <t>Cotisation annuelle 1 - Eléonore FRAISSE</t>
  </si>
  <si>
    <t>14/09/2019</t>
  </si>
  <si>
    <t>Cotisation annuelle 1 - Francois RIGAUD</t>
  </si>
  <si>
    <t>Cotisation annuelle 1 - Guillaume GAUVRIT</t>
  </si>
  <si>
    <t>Cotisation annuelle 1 - Gwendoline CHEVALIER</t>
  </si>
  <si>
    <t>Cotisation annuelle 1 - Idriss KOITA</t>
  </si>
  <si>
    <t>Cotisation annuelle 1 - Isabelle CHEVREUL</t>
  </si>
  <si>
    <t>21/09/2019</t>
  </si>
  <si>
    <t>Cotisation annuelle 1 - JONATHAN DIXON</t>
  </si>
  <si>
    <t>Cotisation annuelle 1 - Kevin GUICHARD</t>
  </si>
  <si>
    <t>Cotisation annuelle 1 - Kevin REMEUF</t>
  </si>
  <si>
    <t>Cotisation annuelle 1 - Marc-antoine HELLEBOID</t>
  </si>
  <si>
    <t>Cotisation annuelle 1 - Mathieu QUINTON</t>
  </si>
  <si>
    <t>Cotisation annuelle 1 - Romain DOUARD</t>
  </si>
  <si>
    <t>Cotisation annuelle 1 - Thibaut ROUSSET</t>
  </si>
  <si>
    <t>Cotisation annuelle 1 - Thomas LECHEVALLIER</t>
  </si>
  <si>
    <t>Cotisation annuelle 1 - Vivien AUBERT</t>
  </si>
  <si>
    <t>30/11/2019</t>
  </si>
  <si>
    <t>Cotisation annuelle 2 - Antoine MOLNAR</t>
  </si>
  <si>
    <t>Cotisation annuelle 2 - Benoit CORBIERE</t>
  </si>
  <si>
    <t>Cotisation annuelle 2 - Benoit MENARD</t>
  </si>
  <si>
    <t>Cotisation annuelle 2 - CLEMENT FOURNIOLS</t>
  </si>
  <si>
    <t>12/09/2019</t>
  </si>
  <si>
    <t>Cotisation annuelle 2 - Cecile CAILLEY</t>
  </si>
  <si>
    <t>Cotisation annuelle 2 - Cecile Tilleul</t>
  </si>
  <si>
    <t>Cotisation annuelle 2 - Cindy FLOURIOT</t>
  </si>
  <si>
    <t>Cotisation annuelle 2 - Dorian MARTINO</t>
  </si>
  <si>
    <t>Cotisation annuelle 2 - Elisa CARFANTAN</t>
  </si>
  <si>
    <t>Cotisation annuelle 2 - Eléonore FRAISSE</t>
  </si>
  <si>
    <t>Cotisation annuelle 2 - Francois RIGAUD</t>
  </si>
  <si>
    <t>Cotisation annuelle 2 - Guillaume GAUVRIT</t>
  </si>
  <si>
    <t>Cotisation annuelle 2 - Gwendoline CHEVALIER</t>
  </si>
  <si>
    <t>Cotisation annuelle 2 - Idriss KOITA</t>
  </si>
  <si>
    <t>Cotisation annuelle 2 - Isabelle CHEVREUL</t>
  </si>
  <si>
    <t>Cotisation annuelle 2 - JONATHAN DIXON</t>
  </si>
  <si>
    <t>Cotisation annuelle 2 - Kevin GUICHARD</t>
  </si>
  <si>
    <t>Cotisation annuelle 2 - Kevin REMEUF</t>
  </si>
  <si>
    <t>Cotisation annuelle 2 - Marc-antoine HELLEBOID</t>
  </si>
  <si>
    <t>Cotisation annuelle 2 - Mathieu QUINTON</t>
  </si>
  <si>
    <t>Cotisation annuelle 2 - Romain DOUARD</t>
  </si>
  <si>
    <t>Cotisation annuelle 2 - Thibaut ROUSSET</t>
  </si>
  <si>
    <t>Cotisation annuelle 2 - Thomas LECHEVALLIER</t>
  </si>
  <si>
    <t>Cotisation annuelle 2 - Vivien AUBERT</t>
  </si>
  <si>
    <t>21/12/2019</t>
  </si>
  <si>
    <t>Cotisation annuelle 3 - Antoine MOLNAR</t>
  </si>
  <si>
    <t>20/12/2019</t>
  </si>
  <si>
    <t>Cotisation annuelle 3 - Benoit CORBIERE</t>
  </si>
  <si>
    <t>18/12/2019</t>
  </si>
  <si>
    <t>Cotisation annuelle 3 - Benoit MENARD</t>
  </si>
  <si>
    <t>Cotisation annuelle 3 - CLEMENT FOURNIOLS</t>
  </si>
  <si>
    <t>Cotisation annuelle 3 - Cecile CAILLEY</t>
  </si>
  <si>
    <t>Cotisation annuelle 3 - Cecile Tilleul</t>
  </si>
  <si>
    <t>Cotisation annuelle 3 - Cindy FLOURIOT</t>
  </si>
  <si>
    <t>Cotisation annuelle 3 - Dorian MARTINO</t>
  </si>
  <si>
    <t>Cotisation annuelle 3 - Elisa CARFANTAN</t>
  </si>
  <si>
    <t>Cotisation annuelle 3 - Eléonore FRAISSE</t>
  </si>
  <si>
    <t>Cotisation annuelle 3 - Francois RIGAUD</t>
  </si>
  <si>
    <t>Cotisation annuelle 3 - Guillaume GAUVRIT</t>
  </si>
  <si>
    <t>Cotisation annuelle 3 - Gwendoline CHEVALIER</t>
  </si>
  <si>
    <t>Cotisation annuelle 3 - Idriss KOITA</t>
  </si>
  <si>
    <t>Cotisation annuelle 3 - Isabelle CHEVREUL</t>
  </si>
  <si>
    <t>Cotisation annuelle 3 - JONATHAN DIXON</t>
  </si>
  <si>
    <t>Cotisation annuelle 3 - Kevin GUICHARD</t>
  </si>
  <si>
    <t>Cotisation annuelle 3 - Kevin REMEUF</t>
  </si>
  <si>
    <t>Cotisation annuelle 3 - Marc-antoine HELLEBOID</t>
  </si>
  <si>
    <t>Cotisation annuelle 3 - Mathieu QUINTON</t>
  </si>
  <si>
    <t>27/12/2019</t>
  </si>
  <si>
    <t>Cotisation annuelle 3 - Romain DOUARD</t>
  </si>
  <si>
    <t>Cotisation annuelle 3 - Thibaut ROUSSET</t>
  </si>
  <si>
    <t>Cotisation annuelle 3 - Thomas LECHEVALLIER</t>
  </si>
  <si>
    <t>Cotisation annuelle 3 - Vivien AUBERT</t>
  </si>
  <si>
    <t>Cotisation trimestrielle 1 - Karim SALMI</t>
  </si>
  <si>
    <t>Cotisation trimestrielle 1 - Philippe LECAVORZIN</t>
  </si>
  <si>
    <t>Cotisation trimestrielle 2 - Karim SALMI</t>
  </si>
  <si>
    <t>Cotisation trimestrielle 2 - Philippe LECAVORZIN</t>
  </si>
  <si>
    <t>26/01/2020</t>
  </si>
  <si>
    <t>Escape Game - Benoit CORBIERE</t>
  </si>
  <si>
    <t>Escape Game - Cindy FLOURIOT</t>
  </si>
  <si>
    <t>18/01/2020</t>
  </si>
  <si>
    <t>Escape Game - Cécile CAILLEY</t>
  </si>
  <si>
    <t>Escape Game - Francois RIGAUD</t>
  </si>
  <si>
    <t>Escape Game - Gregory CAILLEY</t>
  </si>
  <si>
    <t>Escape Game - Guillaume GAUVRIT</t>
  </si>
  <si>
    <t>Escape Game - Isabelle CHEVREUL</t>
  </si>
  <si>
    <t>Escape Game - Jonathan DIXON</t>
  </si>
  <si>
    <t>Escape Game - Philippe LECAVORZIN</t>
  </si>
  <si>
    <t>Escape Game - Romain DOUARD</t>
  </si>
  <si>
    <t>Escape Game - Vivien AUBERT</t>
  </si>
  <si>
    <t>Inscription Compétition - Dorian MARTINO</t>
  </si>
  <si>
    <t>31/12/2019</t>
  </si>
  <si>
    <t>Intérêts Livret A - 2019</t>
  </si>
  <si>
    <t>Licence annuelle - Antoine MOLNAR</t>
  </si>
  <si>
    <t>20/09/2019</t>
  </si>
  <si>
    <t>Licence annuelle - Benoit CORBIERE</t>
  </si>
  <si>
    <t>Licence annuelle - Benoit MENARD</t>
  </si>
  <si>
    <t>Licence annuelle - CLEMENT FOURNIOLS</t>
  </si>
  <si>
    <t>Licence annuelle - Cecile CAILLEY</t>
  </si>
  <si>
    <t>Licence annuelle - Cecile Tilleul</t>
  </si>
  <si>
    <t>Licence annuelle - Cindy FLOURIOT</t>
  </si>
  <si>
    <t>Licence annuelle - Dorian MARTINO</t>
  </si>
  <si>
    <t>Licence annuelle - Elisa CARFANTAN</t>
  </si>
  <si>
    <t>Licence annuelle - Eléonore FRAISSE</t>
  </si>
  <si>
    <t>Licence annuelle - Francois RIGAUD</t>
  </si>
  <si>
    <t>Licence annuelle - Gregory CAILLEY</t>
  </si>
  <si>
    <t>Licence annuelle - Guillaume GAUVRIT</t>
  </si>
  <si>
    <t>Licence annuelle - Gwendoline CHEVALIER</t>
  </si>
  <si>
    <t>Licence annuelle - Idriss KOITA</t>
  </si>
  <si>
    <t>Licence annuelle - Isabelle CHEVREUL</t>
  </si>
  <si>
    <t>Licence annuelle - JONATHAN DIXON</t>
  </si>
  <si>
    <t>Licence annuelle - Karim SALMI</t>
  </si>
  <si>
    <t>Licence annuelle - Kevin GUICHARD</t>
  </si>
  <si>
    <t>Licence annuelle - Kevin REMEUF</t>
  </si>
  <si>
    <t>Licence annuelle - Marc-antoine HELLEBOID</t>
  </si>
  <si>
    <t>Licence annuelle - Mathieu QUINTON</t>
  </si>
  <si>
    <t>Licence annuelle - Philippe LECAVORZIN</t>
  </si>
  <si>
    <t>Licence annuelle - Romain DOUARD</t>
  </si>
  <si>
    <t>Licence annuelle - Thibaut ROUSSET</t>
  </si>
  <si>
    <t>Licence annuelle - Thomas LECHEVALLIER</t>
  </si>
  <si>
    <t>Licence annuelle - Vivien AUBERT</t>
  </si>
  <si>
    <t>Reduction sur Licence annuelle - Antoine MOLNAR</t>
  </si>
  <si>
    <t>Reduction sur Licence annuelle - Benoit MENARD</t>
  </si>
  <si>
    <t>Reduction sur Licence annuelle - Cindy FLOURIOT</t>
  </si>
  <si>
    <t>Reduction sur Licence annuelle - Dorian MARTINO</t>
  </si>
  <si>
    <t>Reduction sur Licence annuelle - Elisa CARFANTAN</t>
  </si>
  <si>
    <t>Reduction sur Licence annuelle - Eléonore FRAISSE</t>
  </si>
  <si>
    <t>Reduction sur Licence annuelle - Francois RIGAUD</t>
  </si>
  <si>
    <t>Reduction sur Licence annuelle - Guillaume GAUVRIT</t>
  </si>
  <si>
    <t>Reduction sur Licence annuelle - Gwendoline CHEVALIER</t>
  </si>
  <si>
    <t>Reduction sur Licence annuelle - Isabelle CHEVREUL</t>
  </si>
  <si>
    <t>Reduction sur Licence annuelle - Karim SALMI</t>
  </si>
  <si>
    <t>Reduction sur Licence annuelle - Kevin GUICHARD</t>
  </si>
  <si>
    <t>Reduction sur Licence annuelle - Kevin REMEUF</t>
  </si>
  <si>
    <t>Reduction sur Licence annuelle - Marc-antoine HELLEBOID</t>
  </si>
  <si>
    <t>Reduction sur Licence annuelle - Mathieu QUINTON</t>
  </si>
  <si>
    <t>Reduction sur Licence annuelle - Romain DOUARD</t>
  </si>
  <si>
    <t>Reduction sur Licence annuelle - Thibaut ROUSSET</t>
  </si>
  <si>
    <t>Reduction sur Licence annuelle - Vivien AUBERT</t>
  </si>
  <si>
    <t>Vente de 1 2017-Ceinture Coton Rouge - Clement FOURNIOLS</t>
  </si>
  <si>
    <t>Vente de 1 2017-Ceinture Coton Rouge - Philippe LECAVORZIN</t>
  </si>
  <si>
    <t>07/04/2020</t>
  </si>
  <si>
    <t>Vente de 1 2017-Housse-Baton - Jonathan DIXON</t>
  </si>
  <si>
    <t>Vente de 1 2017-Tshirt-Homme-L - Clement FOURNIOLS</t>
  </si>
  <si>
    <t>Vente de 1 2017-Tshirt-Homme-L - Vivien AUBERT</t>
  </si>
  <si>
    <t>Vente de 1 2018 - Ceinture satin - Idriss KOITA</t>
  </si>
  <si>
    <t>Vente de 1 2018 - Ceinture satin - Jonathan DIXON</t>
  </si>
  <si>
    <t>Vente de 1 2018 - Ceinture satin - Thomas LECHEVALLIER</t>
  </si>
  <si>
    <t>Vente de 1 2018 - T-shirt femme M - Thomas LECHEVALLIER</t>
  </si>
  <si>
    <t>Vente de 1 2018-Baton wushuguan - Idriss KOITA</t>
  </si>
  <si>
    <t>Vente de 1 2018-Baton wushuguan - Jonathan DIXON</t>
  </si>
  <si>
    <t>04/04/2020</t>
  </si>
  <si>
    <t>Vente de 1 2018-Baton wushuguan - Philippe LECAVORZIN</t>
  </si>
  <si>
    <t>Vente de 1 2018-Baton wushuguan - Thomas LECHEVALLIER</t>
  </si>
  <si>
    <t>25/01/2020</t>
  </si>
  <si>
    <t>Vente de 1 2019-Gants Yoseikan (L) - Marc-antoine HELLEBOID</t>
  </si>
  <si>
    <t>Vente de 1 2019-Gants Yoseikan (M) - Thomas LECHEVALLIER</t>
  </si>
  <si>
    <t>27/05/2020</t>
  </si>
  <si>
    <t>Vente de 1 2020 - Pantalon Kung Fu 160-170 - Cindy FLOURIOT</t>
  </si>
  <si>
    <t>08/03/2020</t>
  </si>
  <si>
    <t>Vente de 1 2020 - Pantalon Kung Fu 160-170 - Guillaume GAUVRIT</t>
  </si>
  <si>
    <t>02/03/2020</t>
  </si>
  <si>
    <t>Vente de 1 2020 - Pantalon Kung Fu 170-180 - Isabelle CHEVREUL</t>
  </si>
  <si>
    <t>08/02/2020</t>
  </si>
  <si>
    <t>Vente de 1 2020 - Pantalon Kung Fu 180-190 - Kevin REMEUF</t>
  </si>
  <si>
    <t>Vente de 1 2020 - Épée Bois Rouge, Kwon - Longueur de lame : 75 cm - Antoine MOLNAR</t>
  </si>
  <si>
    <t>Vente de 1 2020 - Épée Bois Rouge, Kwon - Longueur de lame : 75 cm - Benoit MENARD</t>
  </si>
  <si>
    <t>Vente de 1 2020 - Épée Bois Rouge, Kwon - Longueur de lame : 75 cm - Dorian MARTINO</t>
  </si>
  <si>
    <t>Vente de 1 2020 - Épée Bois Rouge, Kwon - Longueur de lame : 75 cm - Eléonore FRAISSE</t>
  </si>
  <si>
    <t>Vente de 1 2020 - Épée Bois Rouge, Kwon - Longueur de lame : 75 cm - Kevin REMEUF</t>
  </si>
  <si>
    <t>06/04/2020</t>
  </si>
  <si>
    <t>Vente de 3 2020 - Pantalon Kung Fu 180-190 - Vivien AUBERT</t>
  </si>
  <si>
    <t>30/01/2020</t>
  </si>
  <si>
    <t>Achat chez Decatlhon</t>
  </si>
  <si>
    <t>Achat chez Dragon Sport</t>
  </si>
  <si>
    <t>Achat chez DragonStore</t>
  </si>
  <si>
    <t>03/09/2019</t>
  </si>
  <si>
    <t>Assurance MMA</t>
  </si>
  <si>
    <t>15/01/2020</t>
  </si>
  <si>
    <t>Championnat de bretagne de la ligue</t>
  </si>
  <si>
    <t>02/10/2019</t>
  </si>
  <si>
    <t>Cotisation Federation FFK</t>
  </si>
  <si>
    <t>Escape Game</t>
  </si>
  <si>
    <t>15/10/2019</t>
  </si>
  <si>
    <t>Licences FFK</t>
  </si>
  <si>
    <t>15/11/2019</t>
  </si>
  <si>
    <t>Participation repas nouvel an</t>
  </si>
  <si>
    <t>15/12/2019</t>
  </si>
  <si>
    <t>Passesport FFK</t>
  </si>
  <si>
    <t>Repas Stage Kung Fu</t>
  </si>
  <si>
    <t>04/10/2019</t>
  </si>
  <si>
    <t>Restaurant début d'année</t>
  </si>
  <si>
    <t>Salle Grand Cordel - Stage Fevrier 2020</t>
  </si>
  <si>
    <t>22/12/2019</t>
  </si>
  <si>
    <t>Salle Grand Cordel 2019 T4</t>
  </si>
  <si>
    <t>Salle Grand Cordel 2020 T1</t>
  </si>
  <si>
    <t>Salle Grand Cordel Stage Novembre</t>
  </si>
  <si>
    <t>03/11/2019</t>
  </si>
  <si>
    <t>Voyage Paris-Taiwan</t>
  </si>
  <si>
    <t>02/09/2019</t>
  </si>
  <si>
    <t>abonnement OVH</t>
  </si>
  <si>
    <t>05/06/2020</t>
  </si>
  <si>
    <t>Vente de 1 2017-Housse-Baton - Thomas LECHEVALLIER</t>
  </si>
  <si>
    <t>06/06/2020</t>
  </si>
  <si>
    <t>Remboursement cotisation annuelle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</si>
</sst>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#,##0\ &quot;€&quot;;[Red]\-#,##0\ &quot;€&quot;"/>
    <numFmt numFmtId="8" formatCode="#,##0.00\ &quot;€&quot;;[Red]\-#,##0.00\ &quot;€&quot;"/>
    <numFmt numFmtId="164" formatCode="#,##0\ &quot;â‚¬&quot;"/>
    <numFmt numFmtId="165" formatCode="#,##0\ &quot;€&quot;"/>
    <numFmt numFmtId="166" formatCode="#,##0.00\ &quot;â‚¬&quot;"/>
    <numFmt numFmtId="167" formatCode="#,##0.00\ &quot;€&quot;"/>
  </numFmts>
  <fonts count="21" x14ac:knownFonts="1">
    <font>
      <sz val="11"/>
      <color theme="1"/>
      <name val="Calibri"/>
      <family val="2"/>
      <scheme val="minor"/>
    </font>
    <font>
      <sz val="9"/>
      <color rgb="FF000000"/>
      <name val="Cambria"/>
    </font>
    <font>
      <u/>
      <sz val="9"/>
      <color rgb="FF000000"/>
      <name val="Cambria"/>
    </font>
    <font>
      <sz val="11"/>
      <color theme="1"/>
      <name val="Calibri"/>
    </font>
    <font>
      <b/>
      <sz val="10"/>
      <color rgb="FFFFFFFF"/>
      <name val="Cambria"/>
    </font>
    <font>
      <sz val="14"/>
      <color theme="0"/>
      <name val="Cambria"/>
    </font>
    <font>
      <sz val="18"/>
      <color theme="1"/>
      <name val="Arial"/>
    </font>
    <font>
      <sz val="20"/>
      <color theme="1"/>
      <name val="Cambria"/>
    </font>
    <font>
      <sz val="14"/>
      <color theme="0"/>
      <name val="Calibri"/>
    </font>
    <font>
      <b/>
      <sz val="12"/>
      <color rgb="FF000000"/>
      <name val="Cambria"/>
    </font>
    <font>
      <sz val="12"/>
      <color rgb="FF000000"/>
      <name val="Cambria"/>
    </font>
    <font>
      <sz val="11"/>
      <color theme="1"/>
      <name val="Cambria"/>
    </font>
    <font>
      <b/>
      <sz val="13"/>
      <color rgb="FF000000"/>
      <name val="Calibri"/>
    </font>
    <font>
      <sz val="12"/>
      <color theme="1"/>
      <name val="Cambria"/>
    </font>
    <font>
      <b/>
      <sz val="9"/>
      <color rgb="FFFFFFFF"/>
      <name val="Cambria"/>
    </font>
    <font>
      <b/>
      <sz val="11"/>
      <color theme="8"/>
      <name val="Cambria"/>
    </font>
    <font>
      <b/>
      <sz val="11"/>
      <color rgb="FF002060"/>
      <name val="Cambria"/>
    </font>
    <font>
      <sz val="11"/>
      <color theme="1"/>
      <name val="Cambria"/>
      <scheme val="major"/>
    </font>
    <font>
      <sz val="11"/>
      <color theme="0"/>
      <name val="Cambria"/>
      <scheme val="major"/>
    </font>
    <font>
      <i/>
      <sz val="11"/>
      <color theme="1"/>
      <name val="Cambria"/>
      <scheme val="major"/>
    </font>
    <font>
      <sz val="10"/>
      <color theme="1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E8D0D0"/>
        <bgColor indexed="64"/>
      </patternFill>
    </fill>
    <fill>
      <patternFill patternType="solid">
        <fgColor rgb="FFF4E9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double">
        <color indexed="64"/>
      </bottom>
      <diagonal/>
    </border>
    <border>
      <left style="medium">
        <color rgb="FFFFFFFF"/>
      </left>
      <right style="double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double">
        <color indexed="64"/>
      </right>
      <top style="medium">
        <color rgb="FFFFFFFF"/>
      </top>
      <bottom style="double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rgb="FFFFFFFF"/>
      </left>
      <right style="double">
        <color indexed="64"/>
      </right>
      <top/>
      <bottom style="medium">
        <color rgb="FFFFFFFF"/>
      </bottom>
      <diagonal/>
    </border>
    <border>
      <left/>
      <right style="double">
        <color indexed="64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double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double">
        <color indexed="64"/>
      </left>
      <right/>
      <top/>
      <bottom style="medium">
        <color rgb="FFFFFFFF"/>
      </bottom>
      <diagonal/>
    </border>
    <border>
      <left/>
      <right/>
      <top style="slantDashDot">
        <color theme="5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/>
      <right/>
      <top style="thick">
        <color theme="5"/>
      </top>
      <bottom style="medium">
        <color theme="5"/>
      </bottom>
      <diagonal/>
    </border>
    <border>
      <left style="thick">
        <color theme="5"/>
      </left>
      <right/>
      <top style="slantDashDot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/>
      <right style="medium">
        <color rgb="FFFFFFFF"/>
      </right>
      <top/>
      <bottom/>
      <diagonal/>
    </border>
    <border>
      <left style="thick">
        <color theme="5"/>
      </left>
      <right/>
      <top style="thick">
        <color theme="5"/>
      </top>
      <bottom style="slantDashDot">
        <color theme="5"/>
      </bottom>
      <diagonal/>
    </border>
    <border>
      <left/>
      <right/>
      <top style="thick">
        <color theme="5"/>
      </top>
      <bottom style="slantDashDot">
        <color theme="5"/>
      </bottom>
      <diagonal/>
    </border>
    <border>
      <left/>
      <right style="thick">
        <color theme="5"/>
      </right>
      <top style="thick">
        <color theme="5"/>
      </top>
      <bottom style="slantDashDot">
        <color theme="5"/>
      </bottom>
      <diagonal/>
    </border>
    <border>
      <left style="thick">
        <color theme="5"/>
      </left>
      <right/>
      <top style="medium">
        <color theme="5"/>
      </top>
      <bottom style="slantDashDot">
        <color theme="5"/>
      </bottom>
      <diagonal/>
    </border>
    <border>
      <left/>
      <right/>
      <top style="medium">
        <color theme="5"/>
      </top>
      <bottom style="slantDashDot">
        <color theme="5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theme="5"/>
      </right>
      <top style="medium">
        <color theme="5"/>
      </top>
      <bottom style="slantDashDot">
        <color theme="5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rgb="FFFFFFFF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15">
    <xf numFmtId="0" fontId="0" fillId="0" borderId="0" xfId="0"/>
    <xf numFmtId="6" fontId="1" fillId="2" borderId="1" xfId="0" applyNumberFormat="1" applyFont="1" applyFill="1" applyBorder="1" applyAlignment="1">
      <alignment horizontal="center" vertical="center" wrapText="1"/>
    </xf>
    <xf numFmtId="6" fontId="1" fillId="3" borderId="2" xfId="0" applyNumberFormat="1" applyFont="1" applyFill="1" applyBorder="1" applyAlignment="1">
      <alignment horizontal="center" vertical="center" wrapText="1"/>
    </xf>
    <xf numFmtId="6" fontId="2" fillId="3" borderId="3" xfId="0" applyNumberFormat="1" applyFont="1" applyFill="1" applyBorder="1" applyAlignment="1">
      <alignment horizontal="center" vertical="center" wrapText="1"/>
    </xf>
    <xf numFmtId="0" fontId="3" fillId="0" borderId="0" xfId="0" applyFont="1"/>
    <xf numFmtId="6" fontId="2" fillId="2" borderId="3" xfId="0" applyNumberFormat="1" applyFont="1" applyFill="1" applyBorder="1" applyAlignment="1">
      <alignment horizontal="center" vertical="center" wrapText="1"/>
    </xf>
    <xf numFmtId="6" fontId="2" fillId="3" borderId="4" xfId="0" applyNumberFormat="1" applyFont="1" applyFill="1" applyBorder="1" applyAlignment="1">
      <alignment horizontal="center" vertical="center" wrapText="1"/>
    </xf>
    <xf numFmtId="6" fontId="1" fillId="3" borderId="1" xfId="0" applyNumberFormat="1" applyFont="1" applyFill="1" applyBorder="1" applyAlignment="1">
      <alignment horizontal="center" vertical="center" wrapText="1"/>
    </xf>
    <xf numFmtId="6" fontId="2" fillId="3" borderId="5" xfId="0" applyNumberFormat="1" applyFont="1" applyFill="1" applyBorder="1" applyAlignment="1">
      <alignment horizontal="center" vertical="center" wrapText="1"/>
    </xf>
    <xf numFmtId="6" fontId="1" fillId="3" borderId="5" xfId="0" applyNumberFormat="1" applyFont="1" applyFill="1" applyBorder="1" applyAlignment="1">
      <alignment horizontal="center" vertical="center" wrapText="1"/>
    </xf>
    <xf numFmtId="6" fontId="2" fillId="4" borderId="6" xfId="0" applyNumberFormat="1" applyFont="1" applyFill="1" applyBorder="1" applyAlignment="1">
      <alignment horizontal="center" vertical="center" wrapText="1"/>
    </xf>
    <xf numFmtId="6" fontId="2" fillId="3" borderId="7" xfId="0" applyNumberFormat="1" applyFont="1" applyFill="1" applyBorder="1" applyAlignment="1">
      <alignment horizontal="center" vertical="center" wrapText="1"/>
    </xf>
    <xf numFmtId="164" fontId="3" fillId="0" borderId="0" xfId="0" applyNumberFormat="1" applyFont="1"/>
    <xf numFmtId="6" fontId="1" fillId="3" borderId="9" xfId="0" applyNumberFormat="1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6" fontId="1" fillId="2" borderId="1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3" xfId="0" applyFont="1" applyBorder="1" applyAlignment="1">
      <alignment vertical="top" wrapText="1"/>
    </xf>
    <xf numFmtId="0" fontId="7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vertical="top" wrapText="1"/>
    </xf>
    <xf numFmtId="6" fontId="1" fillId="3" borderId="1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5" borderId="2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6" fontId="2" fillId="3" borderId="12" xfId="0" applyNumberFormat="1" applyFont="1" applyFill="1" applyBorder="1" applyAlignment="1">
      <alignment horizontal="center" vertical="center" wrapText="1"/>
    </xf>
    <xf numFmtId="6" fontId="2" fillId="2" borderId="12" xfId="0" applyNumberFormat="1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/>
    </xf>
    <xf numFmtId="6" fontId="2" fillId="3" borderId="10" xfId="0" applyNumberFormat="1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center"/>
    </xf>
    <xf numFmtId="0" fontId="3" fillId="0" borderId="30" xfId="0" applyFont="1" applyBorder="1"/>
    <xf numFmtId="0" fontId="7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0" fillId="0" borderId="28" xfId="0" applyFont="1" applyBorder="1"/>
    <xf numFmtId="0" fontId="5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8" fillId="0" borderId="32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165" fontId="11" fillId="0" borderId="29" xfId="0" applyNumberFormat="1" applyFont="1" applyBorder="1"/>
    <xf numFmtId="0" fontId="10" fillId="0" borderId="30" xfId="0" applyFont="1" applyBorder="1"/>
    <xf numFmtId="165" fontId="11" fillId="0" borderId="32" xfId="0" applyNumberFormat="1" applyFont="1" applyBorder="1"/>
    <xf numFmtId="6" fontId="2" fillId="4" borderId="44" xfId="0" applyNumberFormat="1" applyFont="1" applyFill="1" applyBorder="1" applyAlignment="1">
      <alignment horizontal="center" vertical="center" wrapText="1"/>
    </xf>
    <xf numFmtId="6" fontId="1" fillId="3" borderId="10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6" fillId="0" borderId="0" xfId="0" applyFont="1"/>
    <xf numFmtId="0" fontId="15" fillId="0" borderId="0" xfId="0" applyFont="1"/>
    <xf numFmtId="166" fontId="11" fillId="0" borderId="0" xfId="0" applyNumberFormat="1" applyFont="1"/>
    <xf numFmtId="0" fontId="11" fillId="0" borderId="0" xfId="0" applyFont="1" applyAlignment="1">
      <alignment horizontal="left"/>
    </xf>
    <xf numFmtId="167" fontId="11" fillId="0" borderId="0" xfId="0" applyNumberFormat="1" applyFont="1"/>
    <xf numFmtId="0" fontId="0" fillId="0" borderId="0" xfId="0" applyNumberFormat="1"/>
    <xf numFmtId="0" fontId="17" fillId="0" borderId="0" xfId="0" pivotButton="1" applyFont="1"/>
    <xf numFmtId="0" fontId="17" fillId="0" borderId="0" xfId="0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9" fontId="17" fillId="0" borderId="0" xfId="0" applyNumberFormat="1" applyFont="1"/>
    <xf numFmtId="0" fontId="18" fillId="5" borderId="0" xfId="0" applyFont="1" applyFill="1" applyAlignment="1">
      <alignment horizontal="center"/>
    </xf>
    <xf numFmtId="0" fontId="18" fillId="7" borderId="0" xfId="0" applyFont="1" applyFill="1"/>
    <xf numFmtId="0" fontId="17" fillId="8" borderId="0" xfId="0" applyFont="1" applyFill="1"/>
    <xf numFmtId="167" fontId="17" fillId="0" borderId="0" xfId="0" applyNumberFormat="1" applyFont="1"/>
    <xf numFmtId="167" fontId="19" fillId="0" borderId="0" xfId="0" applyNumberFormat="1" applyFont="1"/>
    <xf numFmtId="8" fontId="17" fillId="0" borderId="0" xfId="0" applyNumberFormat="1" applyFont="1"/>
    <xf numFmtId="8" fontId="19" fillId="0" borderId="0" xfId="0" applyNumberFormat="1" applyFont="1"/>
    <xf numFmtId="0" fontId="4" fillId="5" borderId="1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4" fillId="5" borderId="46" xfId="0" applyFont="1" applyFill="1" applyBorder="1" applyAlignment="1">
      <alignment horizontal="center" vertical="center" wrapText="1"/>
    </xf>
    <xf numFmtId="0" fontId="14" fillId="5" borderId="47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4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 wrapText="1"/>
    </xf>
    <xf numFmtId="0" fontId="4" fillId="5" borderId="49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3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20" fillId="0" borderId="0" xfId="0" pivotButton="1" applyFont="1"/>
    <xf numFmtId="0" fontId="20" fillId="0" borderId="0" xfId="0" applyFont="1" applyAlignment="1">
      <alignment horizontal="center"/>
    </xf>
    <xf numFmtId="0" fontId="20" fillId="0" borderId="0" xfId="0" applyFont="1"/>
    <xf numFmtId="165" fontId="20" fillId="0" borderId="0" xfId="0" applyNumberFormat="1" applyFont="1" applyAlignment="1">
      <alignment horizontal="center"/>
    </xf>
    <xf numFmtId="165" fontId="20" fillId="0" borderId="0" xfId="0" applyNumberFormat="1" applyFont="1"/>
  </cellXfs>
  <cellStyles count="1">
    <cellStyle name="Normal" xfId="0" builtinId="0"/>
  </cellStyles>
  <dxfs count="209">
    <dxf>
      <font>
        <sz val="10"/>
      </font>
    </dxf>
    <dxf>
      <font>
        <sz val="10"/>
      </font>
    </dxf>
    <dxf>
      <font>
        <name val="Cambria"/>
        <scheme val="major"/>
      </font>
    </dxf>
    <dxf>
      <font>
        <sz val="11"/>
      </font>
    </dxf>
    <dxf>
      <numFmt numFmtId="165" formatCode="#,##0\ &quot;€&quot;"/>
    </dxf>
    <dxf>
      <font>
        <name val="Cambria"/>
        <scheme val="major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#,##0\ &quot;€&quot;"/>
    </dxf>
    <dxf>
      <font>
        <sz val="11"/>
      </font>
    </dxf>
    <dxf>
      <font>
        <name val="Cambria"/>
        <scheme val="major"/>
      </font>
    </dxf>
    <dxf>
      <numFmt numFmtId="13" formatCode="0%"/>
    </dxf>
    <dxf>
      <alignment horizontal="center" readingOrder="0"/>
    </dxf>
    <dxf>
      <font>
        <color theme="0"/>
      </font>
    </dxf>
    <dxf>
      <fill>
        <patternFill patternType="solid">
          <bgColor rgb="FFC00000"/>
        </patternFill>
      </fill>
    </dxf>
    <dxf>
      <font>
        <name val="Cambria"/>
        <scheme val="major"/>
      </font>
    </dxf>
    <dxf>
      <numFmt numFmtId="165" formatCode="#,##0\ &quot;€&quot;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name val="Cambria"/>
        <scheme val="major"/>
      </font>
    </dxf>
    <dxf>
      <font>
        <sz val="11"/>
      </font>
    </dxf>
    <dxf>
      <font>
        <name val="Cambria"/>
        <scheme val="major"/>
      </font>
    </dxf>
    <dxf>
      <font>
        <sz val="11"/>
      </font>
    </dxf>
    <dxf>
      <font>
        <name val="Cambria"/>
        <scheme val="major"/>
      </font>
    </dxf>
    <dxf>
      <font>
        <sz val="11"/>
      </font>
    </dxf>
    <dxf>
      <font>
        <name val="Cambria"/>
        <scheme val="major"/>
      </font>
    </dxf>
    <dxf>
      <numFmt numFmtId="13" formatCode="0%"/>
    </dxf>
    <dxf>
      <font>
        <name val="Cambria"/>
        <scheme val="major"/>
      </font>
    </dxf>
    <dxf>
      <font>
        <sz val="11"/>
      </font>
    </dxf>
    <dxf>
      <font>
        <name val="Cambria"/>
        <scheme val="major"/>
      </font>
    </dxf>
    <dxf>
      <font>
        <sz val="11"/>
      </font>
    </dxf>
    <dxf>
      <font>
        <name val="Cambria"/>
        <scheme val="major"/>
      </font>
    </dxf>
    <dxf>
      <numFmt numFmtId="165" formatCode="#,##0\ &quot;€&quot;"/>
    </dxf>
    <dxf>
      <font>
        <sz val="11"/>
      </font>
    </dxf>
    <dxf>
      <font>
        <name val="Cambria"/>
        <scheme val="major"/>
      </font>
    </dxf>
    <dxf>
      <numFmt numFmtId="12" formatCode="#,##0.00\ &quot;€&quot;;[Red]\-#,##0.00\ &quot;€&quot;"/>
    </dxf>
    <dxf>
      <numFmt numFmtId="167" formatCode="#,##0.00\ &quot;€&quot;"/>
    </dxf>
    <dxf>
      <font>
        <sz val="11"/>
      </font>
    </dxf>
    <dxf>
      <font>
        <name val="Cambria"/>
        <scheme val="major"/>
      </font>
    </dxf>
    <dxf>
      <numFmt numFmtId="168" formatCode="#,##0.00\ &quot;â‚¬&quot;;[Red]\-#,##0.00\ &quot;â‚¬&quot;"/>
    </dxf>
    <dxf>
      <font>
        <i/>
      </font>
    </dxf>
    <dxf>
      <fill>
        <patternFill patternType="solid">
          <bgColor theme="4" tint="0.79998168889431442"/>
        </patternFill>
      </fill>
    </dxf>
    <dxf>
      <font>
        <color theme="0"/>
      </font>
    </dxf>
    <dxf>
      <fill>
        <patternFill patternType="solid">
          <bgColor rgb="FF92D050"/>
        </patternFill>
      </fill>
    </dxf>
    <dxf>
      <alignment horizontal="center" readingOrder="0"/>
    </dxf>
    <dxf>
      <font>
        <color theme="0"/>
      </font>
    </dxf>
    <dxf>
      <fill>
        <patternFill patternType="solid">
          <bgColor rgb="FFC00000"/>
        </patternFill>
      </fill>
    </dxf>
    <dxf>
      <font>
        <name val="Cambria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[KFR_Bilan.xlsx]TCD!Tableau croisé dynamique1</c:name>
    <c:fmtId val="49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ln w="19050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</c:pivotFmt>
      <c:pivotFmt>
        <c:idx val="11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06877986405545"/>
          <c:y val="7.2368421052631582E-2"/>
          <c:w val="0.75704179285281648"/>
          <c:h val="0.72112619146290924"/>
        </c:manualLayout>
      </c:layout>
      <c:areaChart>
        <c:grouping val="standard"/>
        <c:varyColors val="0"/>
        <c:ser>
          <c:idx val="3"/>
          <c:order val="3"/>
          <c:tx>
            <c:strRef>
              <c:f>TCD!$X$2</c:f>
              <c:strCache>
                <c:ptCount val="1"/>
                <c:pt idx="0">
                  <c:v>Trésorerie totale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strRef>
              <c:f>TCD!$T$3:$T$13</c:f>
              <c:strCache>
                <c:ptCount val="10"/>
                <c:pt idx="0">
                  <c:v>01/09/2019</c:v>
                </c:pt>
                <c:pt idx="1">
                  <c:v>01/10/2019</c:v>
                </c:pt>
                <c:pt idx="2">
                  <c:v>01/11/2019</c:v>
                </c:pt>
                <c:pt idx="3">
                  <c:v>01/12/2019</c:v>
                </c:pt>
                <c:pt idx="4">
                  <c:v>01/01/2020</c:v>
                </c:pt>
                <c:pt idx="5">
                  <c:v>01/02/2020</c:v>
                </c:pt>
                <c:pt idx="6">
                  <c:v>01/03/2020</c:v>
                </c:pt>
                <c:pt idx="7">
                  <c:v>01/04/2020</c:v>
                </c:pt>
                <c:pt idx="8">
                  <c:v>01/06/2020</c:v>
                </c:pt>
                <c:pt idx="9">
                  <c:v>01/05/2020</c:v>
                </c:pt>
              </c:strCache>
            </c:strRef>
          </c:cat>
          <c:val>
            <c:numRef>
              <c:f>TCD!$X$3:$X$13</c:f>
              <c:numCache>
                <c:formatCode>General</c:formatCode>
                <c:ptCount val="10"/>
                <c:pt idx="0">
                  <c:v>10786.36</c:v>
                </c:pt>
                <c:pt idx="1">
                  <c:v>11094.76</c:v>
                </c:pt>
                <c:pt idx="2">
                  <c:v>10687.96</c:v>
                </c:pt>
                <c:pt idx="3">
                  <c:v>10930.65</c:v>
                </c:pt>
                <c:pt idx="4">
                  <c:v>10880.65</c:v>
                </c:pt>
                <c:pt idx="5">
                  <c:v>10311.89</c:v>
                </c:pt>
                <c:pt idx="6">
                  <c:v>10355.89</c:v>
                </c:pt>
                <c:pt idx="7">
                  <c:v>10044.89</c:v>
                </c:pt>
                <c:pt idx="8">
                  <c:v>9214.25</c:v>
                </c:pt>
                <c:pt idx="9">
                  <c:v>10066.89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1712"/>
        <c:axId val="111490176"/>
      </c:areaChart>
      <c:barChart>
        <c:barDir val="col"/>
        <c:grouping val="clustered"/>
        <c:varyColors val="0"/>
        <c:ser>
          <c:idx val="0"/>
          <c:order val="0"/>
          <c:tx>
            <c:strRef>
              <c:f>TCD!$U$2</c:f>
              <c:strCache>
                <c:ptCount val="1"/>
                <c:pt idx="0">
                  <c:v>Dépenses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TCD!$T$3:$T$13</c:f>
              <c:strCache>
                <c:ptCount val="10"/>
                <c:pt idx="0">
                  <c:v>01/09/2019</c:v>
                </c:pt>
                <c:pt idx="1">
                  <c:v>01/10/2019</c:v>
                </c:pt>
                <c:pt idx="2">
                  <c:v>01/11/2019</c:v>
                </c:pt>
                <c:pt idx="3">
                  <c:v>01/12/2019</c:v>
                </c:pt>
                <c:pt idx="4">
                  <c:v>01/01/2020</c:v>
                </c:pt>
                <c:pt idx="5">
                  <c:v>01/02/2020</c:v>
                </c:pt>
                <c:pt idx="6">
                  <c:v>01/03/2020</c:v>
                </c:pt>
                <c:pt idx="7">
                  <c:v>01/04/2020</c:v>
                </c:pt>
                <c:pt idx="8">
                  <c:v>01/06/2020</c:v>
                </c:pt>
                <c:pt idx="9">
                  <c:v>01/05/2020</c:v>
                </c:pt>
              </c:strCache>
            </c:strRef>
          </c:cat>
          <c:val>
            <c:numRef>
              <c:f>TCD!$U$3:$U$13</c:f>
              <c:numCache>
                <c:formatCode>General</c:formatCode>
                <c:ptCount val="10"/>
                <c:pt idx="0">
                  <c:v>-328.79</c:v>
                </c:pt>
                <c:pt idx="1">
                  <c:v>-1285.5999999999999</c:v>
                </c:pt>
                <c:pt idx="2">
                  <c:v>-1426.8</c:v>
                </c:pt>
                <c:pt idx="3">
                  <c:v>-1017</c:v>
                </c:pt>
                <c:pt idx="4">
                  <c:v>-367</c:v>
                </c:pt>
                <c:pt idx="5">
                  <c:v>-624.76</c:v>
                </c:pt>
                <c:pt idx="6">
                  <c:v>0</c:v>
                </c:pt>
                <c:pt idx="7">
                  <c:v>-600</c:v>
                </c:pt>
                <c:pt idx="8">
                  <c:v>-867.64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TCD!$V$2</c:f>
              <c:strCache>
                <c:ptCount val="1"/>
                <c:pt idx="0">
                  <c:v>Recettes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TCD!$T$3:$T$13</c:f>
              <c:strCache>
                <c:ptCount val="10"/>
                <c:pt idx="0">
                  <c:v>01/09/2019</c:v>
                </c:pt>
                <c:pt idx="1">
                  <c:v>01/10/2019</c:v>
                </c:pt>
                <c:pt idx="2">
                  <c:v>01/11/2019</c:v>
                </c:pt>
                <c:pt idx="3">
                  <c:v>01/12/2019</c:v>
                </c:pt>
                <c:pt idx="4">
                  <c:v>01/01/2020</c:v>
                </c:pt>
                <c:pt idx="5">
                  <c:v>01/02/2020</c:v>
                </c:pt>
                <c:pt idx="6">
                  <c:v>01/03/2020</c:v>
                </c:pt>
                <c:pt idx="7">
                  <c:v>01/04/2020</c:v>
                </c:pt>
                <c:pt idx="8">
                  <c:v>01/06/2020</c:v>
                </c:pt>
                <c:pt idx="9">
                  <c:v>01/05/2020</c:v>
                </c:pt>
              </c:strCache>
            </c:strRef>
          </c:cat>
          <c:val>
            <c:numRef>
              <c:f>TCD!$V$3:$V$13</c:f>
              <c:numCache>
                <c:formatCode>General</c:formatCode>
                <c:ptCount val="10"/>
                <c:pt idx="0">
                  <c:v>3399</c:v>
                </c:pt>
                <c:pt idx="1">
                  <c:v>1594</c:v>
                </c:pt>
                <c:pt idx="2">
                  <c:v>1020</c:v>
                </c:pt>
                <c:pt idx="3">
                  <c:v>1259.69</c:v>
                </c:pt>
                <c:pt idx="4">
                  <c:v>317</c:v>
                </c:pt>
                <c:pt idx="5">
                  <c:v>56</c:v>
                </c:pt>
                <c:pt idx="6">
                  <c:v>44</c:v>
                </c:pt>
                <c:pt idx="7">
                  <c:v>289</c:v>
                </c:pt>
                <c:pt idx="8">
                  <c:v>15</c:v>
                </c:pt>
                <c:pt idx="9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36320"/>
        <c:axId val="111738240"/>
      </c:barChart>
      <c:lineChart>
        <c:grouping val="standard"/>
        <c:varyColors val="0"/>
        <c:ser>
          <c:idx val="2"/>
          <c:order val="2"/>
          <c:tx>
            <c:strRef>
              <c:f>TCD!$W$2</c:f>
              <c:strCache>
                <c:ptCount val="1"/>
                <c:pt idx="0">
                  <c:v>Variation trésorerie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TCD!$T$3:$T$13</c:f>
              <c:strCache>
                <c:ptCount val="10"/>
                <c:pt idx="0">
                  <c:v>01/09/2019</c:v>
                </c:pt>
                <c:pt idx="1">
                  <c:v>01/10/2019</c:v>
                </c:pt>
                <c:pt idx="2">
                  <c:v>01/11/2019</c:v>
                </c:pt>
                <c:pt idx="3">
                  <c:v>01/12/2019</c:v>
                </c:pt>
                <c:pt idx="4">
                  <c:v>01/01/2020</c:v>
                </c:pt>
                <c:pt idx="5">
                  <c:v>01/02/2020</c:v>
                </c:pt>
                <c:pt idx="6">
                  <c:v>01/03/2020</c:v>
                </c:pt>
                <c:pt idx="7">
                  <c:v>01/04/2020</c:v>
                </c:pt>
                <c:pt idx="8">
                  <c:v>01/06/2020</c:v>
                </c:pt>
                <c:pt idx="9">
                  <c:v>01/05/2020</c:v>
                </c:pt>
              </c:strCache>
            </c:strRef>
          </c:cat>
          <c:val>
            <c:numRef>
              <c:f>TCD!$W$3:$W$13</c:f>
              <c:numCache>
                <c:formatCode>General</c:formatCode>
                <c:ptCount val="10"/>
                <c:pt idx="0">
                  <c:v>3070.21</c:v>
                </c:pt>
                <c:pt idx="1">
                  <c:v>308.39999999999998</c:v>
                </c:pt>
                <c:pt idx="2">
                  <c:v>-406.8</c:v>
                </c:pt>
                <c:pt idx="3">
                  <c:v>242.69</c:v>
                </c:pt>
                <c:pt idx="4">
                  <c:v>-50</c:v>
                </c:pt>
                <c:pt idx="5">
                  <c:v>-568.76</c:v>
                </c:pt>
                <c:pt idx="6">
                  <c:v>44</c:v>
                </c:pt>
                <c:pt idx="7">
                  <c:v>-311</c:v>
                </c:pt>
                <c:pt idx="8">
                  <c:v>-852.64</c:v>
                </c:pt>
                <c:pt idx="9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36320"/>
        <c:axId val="111738240"/>
      </c:lineChart>
      <c:catAx>
        <c:axId val="111736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738240"/>
        <c:crossesAt val="0"/>
        <c:auto val="1"/>
        <c:lblAlgn val="ctr"/>
        <c:lblOffset val="100"/>
        <c:noMultiLvlLbl val="0"/>
      </c:catAx>
      <c:valAx>
        <c:axId val="1117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111736320"/>
        <c:crosses val="autoZero"/>
        <c:crossBetween val="between"/>
      </c:valAx>
      <c:valAx>
        <c:axId val="111490176"/>
        <c:scaling>
          <c:orientation val="minMax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111491712"/>
        <c:crosses val="max"/>
        <c:crossBetween val="between"/>
      </c:valAx>
      <c:catAx>
        <c:axId val="11149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9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339659465643709E-3"/>
          <c:y val="0.85270513883133014"/>
          <c:w val="0.99326603405343561"/>
          <c:h val="0.14729486116866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>
                <a:latin typeface="+mj-lt"/>
              </a:rPr>
              <a:t>Répartition</a:t>
            </a:r>
            <a:r>
              <a:rPr lang="en-US" b="0" baseline="0">
                <a:latin typeface="+mj-lt"/>
              </a:rPr>
              <a:t> </a:t>
            </a:r>
          </a:p>
          <a:p>
            <a:pPr>
              <a:defRPr b="0"/>
            </a:pPr>
            <a:r>
              <a:rPr lang="en-US" b="0" baseline="0">
                <a:latin typeface="+mj-lt"/>
              </a:rPr>
              <a:t>Dépenses / Recettes</a:t>
            </a:r>
            <a:endParaRPr lang="en-US" b="0">
              <a:latin typeface="+mj-lt"/>
            </a:endParaRPr>
          </a:p>
        </c:rich>
      </c:tx>
      <c:layout>
        <c:manualLayout>
          <c:xMode val="edge"/>
          <c:yMode val="edge"/>
          <c:x val="0.17309620048504445"/>
          <c:y val="2.6845637583892617E-2"/>
        </c:manualLayout>
      </c:layout>
      <c:overlay val="0"/>
    </c:title>
    <c:autoTitleDeleted val="0"/>
    <c:pivotFmts>
      <c:pivotFmt>
        <c:idx val="0"/>
        <c:spPr>
          <a:solidFill>
            <a:srgbClr val="C00000"/>
          </a:solidFill>
        </c:spPr>
        <c:marker>
          <c:symbol val="none"/>
        </c:marker>
        <c:dLbl>
          <c:idx val="0"/>
          <c:numFmt formatCode="General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  <c:pivotFmt>
        <c:idx val="2"/>
        <c:spPr>
          <a:solidFill>
            <a:srgbClr val="92D050"/>
          </a:solidFill>
          <a:ln>
            <a:solidFill>
              <a:schemeClr val="bg1"/>
            </a:solidFill>
          </a:ln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solidFill>
              <a:srgbClr val="C00000"/>
            </a:solidFill>
          </c:spPr>
          <c:dPt>
            <c:idx val="1"/>
            <c:bubble3D val="0"/>
            <c:spPr>
              <a:solidFill>
                <a:srgbClr val="92D050"/>
              </a:solidFill>
              <a:ln>
                <a:solidFill>
                  <a:schemeClr val="bg1"/>
                </a:solidFill>
              </a:ln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Dépenses</c:v>
              </c:pt>
              <c:pt idx="1">
                <c:v>Recettes</c:v>
              </c:pt>
            </c:strLit>
          </c:cat>
          <c:val>
            <c:numRef>
              <c:f>TCD!$AB$2:$AB$3</c:f>
              <c:numCache>
                <c:formatCode>#,##0.00\ "€"</c:formatCode>
                <c:ptCount val="2"/>
                <c:pt idx="0">
                  <c:v>-6517.5899999999992</c:v>
                </c:pt>
                <c:pt idx="1">
                  <c:v>8015.69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050">
              <a:latin typeface="+mj-lt"/>
            </a:defRPr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[KFR_Bilan.xlsx]TCD!Tableau croisé dynamique6</c:name>
    <c:fmtId val="0"/>
  </c:pivotSource>
  <c:chart>
    <c:title>
      <c:tx>
        <c:rich>
          <a:bodyPr/>
          <a:lstStyle/>
          <a:p>
            <a:pPr>
              <a:defRPr b="0"/>
            </a:pPr>
            <a:r>
              <a:rPr lang="en-US" b="0"/>
              <a:t>Répartition Dépenses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TCD!$AO$2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TCD!$AN$3:$AN$13</c:f>
              <c:strCache>
                <c:ptCount val="10"/>
                <c:pt idx="0">
                  <c:v>Fonctionnement</c:v>
                </c:pt>
                <c:pt idx="1">
                  <c:v>Salle</c:v>
                </c:pt>
                <c:pt idx="2">
                  <c:v>Licences</c:v>
                </c:pt>
                <c:pt idx="3">
                  <c:v>OVH (internet)</c:v>
                </c:pt>
                <c:pt idx="4">
                  <c:v>Cotisations Annuelles</c:v>
                </c:pt>
                <c:pt idx="5">
                  <c:v>Achats Armes</c:v>
                </c:pt>
                <c:pt idx="6">
                  <c:v>Fédération</c:v>
                </c:pt>
                <c:pt idx="7">
                  <c:v>Evènements Associatifs</c:v>
                </c:pt>
                <c:pt idx="8">
                  <c:v>Formation professeur</c:v>
                </c:pt>
                <c:pt idx="9">
                  <c:v>Evènements Kung-Fu</c:v>
                </c:pt>
              </c:strCache>
            </c:strRef>
          </c:cat>
          <c:val>
            <c:numRef>
              <c:f>TCD!$AO$3:$AO$13</c:f>
              <c:numCache>
                <c:formatCode>0%</c:formatCode>
                <c:ptCount val="10"/>
                <c:pt idx="0">
                  <c:v>3.7744012740905768E-2</c:v>
                </c:pt>
                <c:pt idx="1">
                  <c:v>0.21173470561971527</c:v>
                </c:pt>
                <c:pt idx="2">
                  <c:v>0.15895446016088771</c:v>
                </c:pt>
                <c:pt idx="3">
                  <c:v>1.3414467617631673E-2</c:v>
                </c:pt>
                <c:pt idx="4">
                  <c:v>0.12704082337182918</c:v>
                </c:pt>
                <c:pt idx="5">
                  <c:v>8.7848422499727657E-2</c:v>
                </c:pt>
                <c:pt idx="6">
                  <c:v>3.8357736525310743E-2</c:v>
                </c:pt>
                <c:pt idx="7">
                  <c:v>8.9204752063262657E-2</c:v>
                </c:pt>
                <c:pt idx="8">
                  <c:v>0.14092478968453065</c:v>
                </c:pt>
                <c:pt idx="9">
                  <c:v>9.4775829716198801E-2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+mj-lt"/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[KFR_Bilan.xlsx]TCD!Tableau croisé dynamique7</c:name>
    <c:fmtId val="7"/>
  </c:pivotSource>
  <c:chart>
    <c:title>
      <c:tx>
        <c:rich>
          <a:bodyPr/>
          <a:lstStyle/>
          <a:p>
            <a:pPr>
              <a:defRPr b="0">
                <a:latin typeface="+mj-lt"/>
              </a:defRPr>
            </a:pPr>
            <a:r>
              <a:rPr lang="en-US" b="0">
                <a:latin typeface="+mj-lt"/>
              </a:rPr>
              <a:t>Répartition Recettes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TCD!$AR$2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TCD!$AQ$3:$AQ$10</c:f>
              <c:strCache>
                <c:ptCount val="7"/>
                <c:pt idx="0">
                  <c:v>Licences</c:v>
                </c:pt>
                <c:pt idx="1">
                  <c:v>Cotisations Annuelles</c:v>
                </c:pt>
                <c:pt idx="2">
                  <c:v>Cotisations Trimestrielles</c:v>
                </c:pt>
                <c:pt idx="3">
                  <c:v>Ventes Armes</c:v>
                </c:pt>
                <c:pt idx="4">
                  <c:v>Intérêts Bancaires</c:v>
                </c:pt>
                <c:pt idx="5">
                  <c:v>Evènements Associatifs</c:v>
                </c:pt>
                <c:pt idx="6">
                  <c:v>Evènements Kung-Fu</c:v>
                </c:pt>
              </c:strCache>
            </c:strRef>
          </c:cat>
          <c:val>
            <c:numRef>
              <c:f>TCD!$AR$3:$AR$10</c:f>
              <c:numCache>
                <c:formatCode>0%</c:formatCode>
                <c:ptCount val="7"/>
                <c:pt idx="0">
                  <c:v>0.11078272737593395</c:v>
                </c:pt>
                <c:pt idx="1">
                  <c:v>0.73168997304037464</c:v>
                </c:pt>
                <c:pt idx="2">
                  <c:v>4.8405065565160332E-2</c:v>
                </c:pt>
                <c:pt idx="3">
                  <c:v>7.0985779140660385E-2</c:v>
                </c:pt>
                <c:pt idx="4">
                  <c:v>5.3258047654038514E-3</c:v>
                </c:pt>
                <c:pt idx="5">
                  <c:v>3.2436384141602284E-2</c:v>
                </c:pt>
                <c:pt idx="6">
                  <c:v>3.7426597086464175E-4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>
              <a:latin typeface="+mj-lt"/>
            </a:defRPr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550414</xdr:colOff>
      <xdr:row>2</xdr:row>
      <xdr:rowOff>19749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91764" cy="451549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95250</xdr:colOff>
      <xdr:row>0</xdr:row>
      <xdr:rowOff>0</xdr:rowOff>
    </xdr:from>
    <xdr:to>
      <xdr:col>10</xdr:col>
      <xdr:colOff>603926</xdr:colOff>
      <xdr:row>2</xdr:row>
      <xdr:rowOff>65572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8750" y="0"/>
          <a:ext cx="508676" cy="497372"/>
        </a:xfrm>
        <a:prstGeom prst="rect">
          <a:avLst/>
        </a:prstGeom>
      </xdr:spPr>
    </xdr:pic>
    <xdr:clientData/>
  </xdr:twoCellAnchor>
  <xdr:twoCellAnchor>
    <xdr:from>
      <xdr:col>5</xdr:col>
      <xdr:colOff>152400</xdr:colOff>
      <xdr:row>21</xdr:row>
      <xdr:rowOff>38100</xdr:rowOff>
    </xdr:from>
    <xdr:to>
      <xdr:col>11</xdr:col>
      <xdr:colOff>19050</xdr:colOff>
      <xdr:row>27</xdr:row>
      <xdr:rowOff>469900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558800</xdr:colOff>
      <xdr:row>6</xdr:row>
      <xdr:rowOff>28575</xdr:rowOff>
    </xdr:from>
    <xdr:to>
      <xdr:col>31</xdr:col>
      <xdr:colOff>190500</xdr:colOff>
      <xdr:row>21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469900</xdr:colOff>
      <xdr:row>18</xdr:row>
      <xdr:rowOff>41275</xdr:rowOff>
    </xdr:from>
    <xdr:to>
      <xdr:col>40</xdr:col>
      <xdr:colOff>641350</xdr:colOff>
      <xdr:row>33</xdr:row>
      <xdr:rowOff>22225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311150</xdr:colOff>
      <xdr:row>17</xdr:row>
      <xdr:rowOff>180975</xdr:rowOff>
    </xdr:from>
    <xdr:to>
      <xdr:col>45</xdr:col>
      <xdr:colOff>183750</xdr:colOff>
      <xdr:row>32</xdr:row>
      <xdr:rowOff>161925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louriot Cindy" refreshedDate="44010.451939004626" createdVersion="5" refreshedVersion="4" minRefreshableVersion="3" recordCount="5">
  <cacheSource type="worksheet">
    <worksheetSource ref="A1:O6" sheet="DataR"/>
  </cacheSource>
  <cacheFields count="15">
    <cacheField name="nom" numFmtId="0">
      <sharedItems count="5">
        <s v="Saison 2019-2020"/>
        <s v="Saison 2018-2019"/>
        <s v="Saison 2017-2018"/>
        <s v="Saison 2016-2017"/>
        <s v="Saison 2015-2016"/>
      </sharedItems>
    </cacheField>
    <cacheField name="active" numFmtId="0">
      <sharedItems/>
    </cacheField>
    <cacheField name="nb_adherents" numFmtId="0">
      <sharedItems containsSemiMixedTypes="0" containsString="0" containsNumber="1" containsInteger="1" minValue="20" maxValue="34"/>
    </cacheField>
    <cacheField name="nb_adherents_actif" numFmtId="0">
      <sharedItems containsSemiMixedTypes="0" containsString="0" containsNumber="1" containsInteger="1" minValue="5" maxValue="26"/>
    </cacheField>
    <cacheField name="nb_inscriptions_annuelles" numFmtId="0">
      <sharedItems containsSemiMixedTypes="0" containsString="0" containsNumber="1" containsInteger="1" minValue="12" maxValue="24"/>
    </cacheField>
    <cacheField name="nb_inscriptions_trimestrielles" numFmtId="0">
      <sharedItems containsSemiMixedTypes="0" containsString="0" containsNumber="1" containsInteger="1" minValue="2" maxValue="8"/>
    </cacheField>
    <cacheField name="nb_heures" numFmtId="0">
      <sharedItems containsString="0" containsBlank="1" containsNumber="1" containsInteger="1" minValue="145" maxValue="303"/>
    </cacheField>
    <cacheField name="nb_evenement" numFmtId="0">
      <sharedItems containsString="0" containsBlank="1" containsNumber="1" containsInteger="1" minValue="8" maxValue="11"/>
    </cacheField>
    <cacheField name="retard" numFmtId="0">
      <sharedItems containsNonDate="0" containsString="0" containsBlank="1"/>
    </cacheField>
    <cacheField name="somme_pointe_saison" numFmtId="0">
      <sharedItems containsSemiMixedTypes="0" containsString="0" containsNumber="1" minValue="-70.249999999999503" maxValue="2241.1"/>
    </cacheField>
    <cacheField name="somme_a_pointer_saison" numFmtId="0">
      <sharedItems containsString="0" containsBlank="1" containsNumber="1" containsInteger="1" minValue="-743" maxValue="-743"/>
    </cacheField>
    <cacheField name="tre_saison" numFmtId="0">
      <sharedItems containsSemiMixedTypes="0" containsString="0" containsNumber="1" minValue="-70.249999999999503" maxValue="2326.1"/>
    </cacheField>
    <cacheField name="tre_fin_saison" numFmtId="0">
      <sharedItems containsSemiMixedTypes="0" containsString="0" containsNumber="1" minValue="4064.59" maxValue="10042.25"/>
    </cacheField>
    <cacheField name="nb_cours" numFmtId="0">
      <sharedItems containsString="0" containsBlank="1" containsNumber="1" containsInteger="1" minValue="65" maxValue="65"/>
    </cacheField>
    <cacheField name="nb_cours_essai" numFmtId="0">
      <sharedItems containsString="0" containsBlank="1" containsNumber="1" containsInteger="1" minValue="14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louriot Cindy" refreshedDate="44010.451940624996" createdVersion="4" refreshedVersion="4" minRefreshableVersion="3" recordCount="16">
  <cacheSource type="worksheet">
    <worksheetSource ref="Q1:R1048576" sheet="DataR"/>
  </cacheSource>
  <cacheFields count="2">
    <cacheField name="categorie_name" numFmtId="0">
      <sharedItems containsBlank="1" count="14">
        <s v="Cotisations Annuelles"/>
        <s v="Cotisations Trimestrielles"/>
        <s v="Ventes Armes"/>
        <s v="Achats Armes"/>
        <s v="Licences"/>
        <s v="OVH (internet)"/>
        <s v="Fonctionnement"/>
        <s v="Intérêts Bancaires"/>
        <s v="Fédération"/>
        <s v="Evènements Associatifs"/>
        <s v="Formation professeur"/>
        <s v="Salle"/>
        <s v="Evènements Kung-Fu"/>
        <m/>
      </sharedItems>
    </cacheField>
    <cacheField name="total_realise" numFmtId="0">
      <sharedItems containsString="0" containsBlank="1" containsNumber="1" minValue="-1380" maxValue="50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louriot Cindy" refreshedDate="44010.451942245367" createdVersion="4" refreshedVersion="4" minRefreshableVersion="3" recordCount="16">
  <cacheSource type="worksheet">
    <worksheetSource ref="AW1:AX1048576" sheet="DataR"/>
  </cacheSource>
  <cacheFields count="2">
    <cacheField name="categorie_name" numFmtId="0">
      <sharedItems containsBlank="1" count="14">
        <s v="Cotisations Annuelles"/>
        <s v="Cotisations Trimestrielles"/>
        <s v="Ventes Armes"/>
        <s v="Achats Armes"/>
        <s v="Licences"/>
        <s v="OVH (internet)"/>
        <s v="Fonctionnement"/>
        <s v="Intérêts Bancaires"/>
        <s v="Fédération"/>
        <s v="Evènements Associatifs"/>
        <s v="Formation professeur"/>
        <s v="Salle"/>
        <s v="Evènements Kung-Fu"/>
        <m/>
      </sharedItems>
    </cacheField>
    <cacheField name="depense" numFmtId="0">
      <sharedItems containsString="0" containsBlank="1" containsNumber="1" minValue="-138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louriot Cindy" refreshedDate="44010.451943865737" createdVersion="4" refreshedVersion="4" minRefreshableVersion="3" recordCount="16">
  <cacheSource type="worksheet">
    <worksheetSource ref="AZ1:BA1048576" sheet="DataR"/>
  </cacheSource>
  <cacheFields count="2">
    <cacheField name="categorie_name" numFmtId="0">
      <sharedItems containsBlank="1" count="14">
        <s v="Cotisations Annuelles"/>
        <s v="Cotisations Trimestrielles"/>
        <s v="Ventes Armes"/>
        <s v="Achats Armes"/>
        <s v="Licences"/>
        <s v="OVH (internet)"/>
        <s v="Fonctionnement"/>
        <s v="Intérêts Bancaires"/>
        <s v="Fédération"/>
        <s v="Evènements Associatifs"/>
        <s v="Formation professeur"/>
        <s v="Salle"/>
        <s v="Evènements Kung-Fu"/>
        <m/>
      </sharedItems>
    </cacheField>
    <cacheField name="recette" numFmtId="0">
      <sharedItems containsString="0" containsBlank="1" containsNumber="1" minValue="0" maxValue="58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Flouriot Cindy" refreshedDate="44010.451945486115" createdVersion="4" refreshedVersion="4" minRefreshableVersion="3" recordCount="16">
  <cacheSource type="worksheet">
    <worksheetSource ref="Q1:U1048576" sheet="DataR"/>
  </cacheSource>
  <cacheFields count="5">
    <cacheField name="categorie_name" numFmtId="0">
      <sharedItems containsBlank="1" count="22">
        <s v="Cotisations Annuelles"/>
        <s v="Cotisations Trimestrielles"/>
        <s v="Ventes Armes"/>
        <s v="Achats Armes"/>
        <s v="Licences"/>
        <s v="OVH (internet)"/>
        <s v="Fonctionnement"/>
        <s v="Intérêts Bancaires"/>
        <s v="Fédération"/>
        <s v="Evènements Associatifs"/>
        <s v="Formation professeur"/>
        <s v="Salle"/>
        <s v="Evènements Kung-Fu"/>
        <m/>
        <s v="Evenements Ass" u="1"/>
        <s v="Evenements KF" u="1"/>
        <s v="Federation" u="1"/>
        <s v="Achat Armes" u="1"/>
        <s v="Cotisation Annuelle" u="1"/>
        <s v="Cotisation Trimestrielle" u="1"/>
        <s v="Banque" u="1"/>
        <s v="Vente Armes" u="1"/>
      </sharedItems>
    </cacheField>
    <cacheField name="total_realise" numFmtId="0">
      <sharedItems containsString="0" containsBlank="1" containsNumber="1" minValue="-1380" maxValue="5037"/>
    </cacheField>
    <cacheField name="depense" numFmtId="0">
      <sharedItems containsString="0" containsBlank="1" containsNumber="1" minValue="-1380" maxValue="0"/>
    </cacheField>
    <cacheField name="recette" numFmtId="0">
      <sharedItems containsString="0" containsBlank="1" containsNumber="1" minValue="0" maxValue="5865"/>
    </cacheField>
    <cacheField name="total_n1" numFmtId="0">
      <sharedItems containsString="0" containsBlank="1" containsNumber="1" minValue="-2776.57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Flouriot Cindy" refreshedDate="44010.451946990739" createdVersion="4" refreshedVersion="4" minRefreshableVersion="3" recordCount="16">
  <cacheSource type="worksheet">
    <worksheetSource ref="AD1:AH1048576" sheet="DataR"/>
  </cacheSource>
  <cacheFields count="5">
    <cacheField name="mois" numFmtId="0">
      <sharedItems containsBlank="1" count="23">
        <s v="01/09/2019"/>
        <s v="01/10/2019"/>
        <s v="01/11/2019"/>
        <s v="01/12/2019"/>
        <s v="01/01/2020"/>
        <s v="01/02/2020"/>
        <s v="01/03/2020"/>
        <s v="01/04/2020"/>
        <s v="01/05/2020"/>
        <s v="01/06/2020"/>
        <m/>
        <s v="01/06/2018" u="1"/>
        <s v="01/06/2019" u="1"/>
        <s v="01/05/2019" u="1"/>
        <s v="01/04/2019" u="1"/>
        <s v="01/12/2018" u="1"/>
        <s v="01/09/2018" u="1"/>
        <s v="01/03/2019" u="1"/>
        <s v="01/11/2018" u="1"/>
        <s v="01/08/2018" u="1"/>
        <s v="01/02/2019" u="1"/>
        <s v="01/10/2018" u="1"/>
        <s v="01/01/2019" u="1"/>
      </sharedItems>
    </cacheField>
    <cacheField name="depense" numFmtId="0">
      <sharedItems containsString="0" containsBlank="1" containsNumber="1" minValue="-1426.8" maxValue="0"/>
    </cacheField>
    <cacheField name="recette" numFmtId="0">
      <sharedItems containsString="0" containsBlank="1" containsNumber="1" minValue="15" maxValue="3399"/>
    </cacheField>
    <cacheField name="variation_tresorerie" numFmtId="0">
      <sharedItems containsString="0" containsBlank="1" containsNumber="1" minValue="-852.64" maxValue="3070.21"/>
    </cacheField>
    <cacheField name="tresorerie_totale" numFmtId="0">
      <sharedItems containsString="0" containsBlank="1" containsNumber="1" minValue="9214.25" maxValue="11094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Flouriot Cindy" refreshedDate="44010.451948495371" createdVersion="4" refreshedVersion="4" minRefreshableVersion="3" recordCount="32">
  <cacheSource type="worksheet">
    <worksheetSource ref="AQ1:AU1048576" sheet="DataR"/>
  </cacheSource>
  <cacheFields count="5">
    <cacheField name="categorie_name" numFmtId="0">
      <sharedItems containsBlank="1" count="19">
        <s v="Achats Armes"/>
        <s v="Evènements Kung-Fu"/>
        <s v="Fonctionnement"/>
        <s v="Fédération"/>
        <s v="Evènements Associatifs"/>
        <s v="Licences"/>
        <s v="Cotisations Annuelles"/>
        <s v="Salle"/>
        <s v="Formation professeur"/>
        <s v="OVH (internet)"/>
        <m/>
        <s v="Evenements Ass" u="1"/>
        <s v="Evenements KF" u="1"/>
        <s v="Federation" u="1"/>
        <s v="Achat Armes" u="1"/>
        <s v="Cotisation Annuelle" u="1"/>
        <s v="Cotisation Trimestrielle" u="1"/>
        <s v="Banque" u="1"/>
        <s v="Vente Armes" u="1"/>
      </sharedItems>
    </cacheField>
    <cacheField name="date" numFmtId="0">
      <sharedItems containsBlank="1" count="74">
        <s v="30/01/2020"/>
        <s v="01/02/2020"/>
        <s v="30/11/2019"/>
        <s v="03/09/2019"/>
        <s v="15/01/2020"/>
        <s v="02/10/2019"/>
        <s v="18/01/2020"/>
        <s v="15/10/2019"/>
        <s v="15/11/2019"/>
        <s v="15/12/2019"/>
        <s v="06/06/2020"/>
        <s v="04/10/2019"/>
        <s v="07/04/2020"/>
        <s v="22/12/2019"/>
        <s v="01/04/2020"/>
        <s v="01/12/2019"/>
        <s v="03/11/2019"/>
        <s v="02/09/2019"/>
        <m/>
        <s v="01/10/2018" u="1"/>
        <s v="14/01/2019" u="1"/>
        <s v="04/11/2018" u="1"/>
        <s v="24/10/2018" u="1"/>
        <s v="25/06/2019" u="1"/>
        <s v="10/04/2019" u="1"/>
        <s v="22/08/2018" u="1"/>
        <s v="05/03/2019" u="1"/>
        <s v="07/10/2018" u="1"/>
        <s v="08/02/2019" u="1"/>
        <s v="30/06/2018" u="1"/>
        <s v="03/11/2018" u="1"/>
        <s v="23/10/2018" u="1"/>
        <s v="31/12/2018" u="1"/>
        <s v="04/05/2019" u="1"/>
        <s v="31/10/2018" u="1"/>
        <s v="19/03/2019" u="1"/>
        <s v="24/02/2019" u="1"/>
        <s v="29/12/2018" u="1"/>
        <s v="14/10/2018" u="1"/>
        <s v="20/05/2019" u="1"/>
        <s v="22/10/2018" u="1"/>
        <s v="03/03/2019" u="1"/>
        <s v="05/10/2018" u="1"/>
        <s v="18/01/2019" u="1"/>
        <s v="03/01/2019" u="1"/>
        <s v="28/10/2018" u="1"/>
        <s v="01/11/2018" u="1"/>
        <s v="21/10/2018" u="1"/>
        <s v="22/06/2019" u="1"/>
        <s v="29/09/2018" u="1"/>
        <s v="17/03/2019" u="1"/>
        <s v="25/05/2019" u="1"/>
        <s v="22/09/2018" u="1"/>
        <s v="05/04/2019" u="1"/>
        <s v="10/03/2019" u="1"/>
        <s v="28/02/2019" u="1"/>
        <s v="21/06/2019" u="1"/>
        <s v="03/12/2018" u="1"/>
        <s v="01/03/2019" u="1"/>
        <s v="03/10/2018" u="1"/>
        <s v="06/11/2018" u="1"/>
        <s v="11/10/2018" u="1"/>
        <s v="19/02/2019" u="1"/>
        <s v="14/11/2018" u="1"/>
        <s v="12/02/2019" u="1"/>
        <s v="27/09/2018" u="1"/>
        <s v="23/05/2019" u="1"/>
        <s v="30/11/2018" u="1"/>
        <s v="18/02/2019" u="1"/>
        <s v="30/06/2020" u="1"/>
        <s v="26/02/2019" u="1"/>
        <s v="16/12/2018" u="1"/>
        <s v="01/12/2018" u="1"/>
        <s v="31/08/2018" u="1"/>
      </sharedItems>
    </cacheField>
    <cacheField name="description" numFmtId="0">
      <sharedItems containsBlank="1" count="240">
        <s v="Achat chez Decatlhon"/>
        <s v="Achat chez Dragon Sport"/>
        <s v="Achat chez DragonStore"/>
        <s v="Assurance MMA"/>
        <s v="Championnat de bretagne de la ligue"/>
        <s v="Cotisation Federation FFK"/>
        <s v="Escape Game"/>
        <s v="Licences FFK"/>
        <s v="Participation repas nouvel an"/>
        <s v="Passesport FFK"/>
        <s v="Remboursement cotisation annuelle covid"/>
        <s v="Repas Stage Kung Fu"/>
        <s v="Restaurant début d'année"/>
        <s v="Salle Grand Cordel - Stage Fevrier 2020"/>
        <s v="Salle Grand Cordel 2019 T4"/>
        <s v="Salle Grand Cordel 2020 T1"/>
        <s v="Salle Grand Cordel Stage Novembre"/>
        <s v="Voyage Paris-Taiwan"/>
        <s v="abonnement OVH"/>
        <m/>
        <s v="Repas nouvel an chinois" u="1"/>
        <s v="site internet" u="1"/>
        <s v="Licences FFKDA" u="1"/>
        <s v="Sortie fin d'année - vélo" u="1"/>
        <s v="Cotisation trimestrielle 1 - Antoine MOLNAR" u="1"/>
        <s v="Cotisation trimestrielle 2 - Antoine MOLNAR" u="1"/>
        <s v="Cotisation trimestrielle 3 - Antoine MOLNAR" u="1"/>
        <s v="Vente de 1 2019-Gants Yoseikan (M) - Duncan ODY" u="1"/>
        <s v="Cotisation annuelle 1 - Ducan ODY" u="1"/>
        <s v="Cotisation annuelle 2 - Ducan ODY" u="1"/>
        <s v="Cotisation annuelle 3 - Ducan ODY" u="1"/>
        <s v="Achat chez Fitness boutique" u="1"/>
        <s v="Cotisation annuelle 1 - Benoît MENARD" u="1"/>
        <s v="Cotisation annuelle 1 - Pablo PEZZINO" u="1"/>
        <s v="Cotisation annuelle 2 - Benoît MENARD" u="1"/>
        <s v="Cotisation annuelle 2 - Pablo PEZZINO" u="1"/>
        <s v="Cotisation annuelle 3 - Benoît MENARD" u="1"/>
        <s v="Cotisation annuelle 3 - Pablo PEZZINO" u="1"/>
        <s v="Licence annuelle - Pablo PEZZINO" u="1"/>
        <s v="Vente de 1 2011-Shinai Bag - Valentin LEFEBVRE" u="1"/>
        <s v="Vente de 1 2018 - Ceinture satin - Dorian MARTINO" u="1"/>
        <s v="Licence annuelle - Francois RIGAUD" u="1"/>
        <s v="Vente de 1 2019-Gants Yoseikan (M) - Mathieu AOUIMEUR" u="1"/>
        <s v="Formation" u="1"/>
        <s v="Licence annuelle - Claire GUERIN" u="1"/>
        <s v="Licence annuelle - Kevin GUICHARD" u="1"/>
        <s v="Reduction sur Licence annuelle - Eddy GARCIA" u="1"/>
        <s v="Achat chez BudoStore" u="1"/>
        <s v="Cotisation annuelle 1 - Tom DELINOTTE" u="1"/>
        <s v="Cotisation annuelle 2 - Tom DELINOTTE" u="1"/>
        <s v="Cotisation annuelle 3 - Tom DELINOTTE" u="1"/>
        <s v="Vente de 1 2019-Gants Yoseikan (M) - Antoine MOLNAR" u="1"/>
        <s v="Vente de 1 2017-Tshirt-Homme-M - Eléonore FRAISSE" u="1"/>
        <s v="Cotisation annuelle 1 - Karim SALMI" u="1"/>
        <s v="Cotisation annuelle 2 - Karim SALMI" u="1"/>
        <s v="Cotisation annuelle 3 - Karim SALMI" u="1"/>
        <s v="Vente de 1 2018-Epee 74cm - Marinko RICHARD" u="1"/>
        <s v="Licence annuelle - Eddy GARCIA" u="1"/>
        <s v="Vente de 1 2017-Ceinture Coton Rouge - Lilian LAPORAL" u="1"/>
        <s v="Vente de 1 2017-Tshirt-Homme-M - Mathieu QUINTON" u="1"/>
        <s v="Restaurant de bienvenue" u="1"/>
        <s v="Cotisation annuelle 1 - Mathieu QUINTON" u="1"/>
        <s v="Cotisation annuelle 2 - Mathieu QUINTON" u="1"/>
        <s v="Cotisation annuelle 3 - Mathieu QUINTON" u="1"/>
        <s v="Vente de 1 2018-Epee 74cm - Marc-antoine HELLEBOID" u="1"/>
        <s v="Salle Grand Cordel 2020 T2" u="1"/>
        <s v="Sortie fin d'année - camping" u="1"/>
        <s v="Vente de 1 2011-Shinai Bag - Francois RIGAUD" u="1"/>
        <s v="Vente de 1 2019-Gants Yoseikan (M) - Valentin LEFEBVRE" u="1"/>
        <s v="Cotisation annuelle 1 - Dorian MARTINO" u="1"/>
        <s v="Cotisation annuelle 2 - Dorian MARTINO" u="1"/>
        <s v="Cotisation annuelle 3 - Dorian MARTINO" u="1"/>
        <s v="Achat Tshirt Ceinture Nadia" u="1"/>
        <s v="Vente de 1 2019-Sabre Bois BudoSport-69 - Kevin REMEUF" u="1"/>
        <s v="Intérêts Livret A - 2018" u="1"/>
        <s v="Vente de 1 2017-Ceinture Satin Rouge - Eléonore FRAISSE" u="1"/>
        <s v="Licence Fédéation FFKDA" u="1"/>
        <s v="Vente de 2 2019-Gants Yoseikan (M) - Tom DELINOTTE" u="1"/>
        <s v="Licence annuelle - Karim SALMI" u="1"/>
        <s v="Vente de 1 2017-Tshirt-Homme-L - Bertrand ROLIN" u="1"/>
        <s v="Vente de 1 2017-Ceinture Coton Rouge - Mathieu QUINTON" u="1"/>
        <s v="Cotisation annuelle 1 - Kevin REMEUF" u="1"/>
        <s v="Cotisation annuelle 2 - Kevin REMEUF" u="1"/>
        <s v="Cotisation annuelle 3 - Kevin REMEUF" u="1"/>
        <s v="Licence annuelle - Bertrand ROLIN" u="1"/>
        <s v="Vente de 1 2017-Ceinture Coton Rouge - Tom DELINOTTE" u="1"/>
        <s v="Licence annuelle - Marc-antoine HELLEBOID" u="1"/>
        <s v="Vente de Tshirt et ceinture - Duncan ODY" u="1"/>
        <s v="Licence annuelle - Eléonore FRAISSE" u="1"/>
        <s v="Reduction sur Licence annuelle - Claire GUERIN" u="1"/>
        <s v="Cotisation annuelle 1 - Bertrand ROLIN" u="1"/>
        <s v="Cotisation annuelle 2 - Bertrand ROLIN" u="1"/>
        <s v="Cotisation annuelle 3 - Bertrand ROLIN" u="1"/>
        <s v="Cotisation annuelle 1 - Francois RIGAUD" u="1"/>
        <s v="Cotisation annuelle 2 - Francois RIGAUD" u="1"/>
        <s v="Cotisation annuelle 3 - Francois RIGAUD" u="1"/>
        <s v="Cotisation trimestrielle 1 - Lilian LAPORAL" u="1"/>
        <s v="Cotisation trimestrielle 2 - Lilian LAPORAL" u="1"/>
        <s v="Licence annuelle - Isabelle CHEVREUL" u="1"/>
        <s v="Licence annuelle - Marinko RICHARD" u="1"/>
        <s v="Vente de 1 2019-Gants Yoseikan (M) - Benoit MENARD" u="1"/>
        <s v="Vente de 1 2019-Gants Yoseikan (M) - Marinko RICHARD" u="1"/>
        <s v="Cotisation annuelle 1 - Marinko RICHARD" u="1"/>
        <s v="Cotisation annuelle 2 - Marinko RICHARD" u="1"/>
        <s v="Cotisation annuelle 3 - Marinko RICHARD" u="1"/>
        <s v="Licence annuelle - Thibaut ROUSSET" u="1"/>
        <s v="Cotisation annuelle 1 - Nadia BECEL" u="1"/>
        <s v="Cotisation annuelle 2 - Nadia BECEL" u="1"/>
        <s v="Cotisation annuelle 3 - Nadia BECEL" u="1"/>
        <s v="Cotisation trimestrielle 1 - Eddy GARCIA" u="1"/>
        <s v="Cotisation trimestrielle 2 - Eddy GARCIA" u="1"/>
        <s v="Vente de 1 2019-Gants Yoseikan (S) - Elisa CARFANTAN" u="1"/>
        <s v="Reduction sur Licence annuelle - Guillaume GAUVRIT" u="1"/>
        <s v="Cotisation annuelle 1 - Cindy FLOURIOT" u="1"/>
        <s v="Cotisation annuelle 2 - Cindy FLOURIOT" u="1"/>
        <s v="Cotisation annuelle 3 - Cindy FLOURIOT" u="1"/>
        <s v="Tuishou interstyles" u="1"/>
        <s v="Vente de 1 2017-Tshirt-Homme-M - Pablo PEZZINO" u="1"/>
        <s v="Reduction sur Licence annuelle - Bertrand ROLIN" u="1"/>
        <s v="Reduction sur Licence annuelle - Thibaut ROUSSET" u="1"/>
        <s v="Vente de 1 2019-Sabre Bois BudoSport-69 - Francois RIGAUD" u="1"/>
        <s v="Cotisation trimestrielle 1 - Claire GUERIN" u="1"/>
        <s v="Cotisation trimestrielle 2 - Claire GUERIN" u="1"/>
        <s v="Reduction sur Licence annuelle - Vivien AUBERT" u="1"/>
        <s v="Restaurant Parfums d'asie" u="1"/>
        <s v="Cotisation annuelle 1 - Marc-antoine HELLEBOID" u="1"/>
        <s v="Cotisation annuelle 2 - Marc-antoine HELLEBOID" u="1"/>
        <s v="Cotisation annuelle 3 - Marc-antoine HELLEBOID" u="1"/>
        <s v="Cotisation annuelle 1 - Romain DOUARD" u="1"/>
        <s v="Cotisation annuelle 2 - Romain DOUARD" u="1"/>
        <s v="Cotisation annuelle 3 - Romain DOUARD" u="1"/>
        <s v="Vente de 1 2019-Sabre Bois BudoSport-69 - Valentin LEFEBVRE" u="1"/>
        <s v="Licence annuelle - Vivien AUBERT" u="1"/>
        <s v="Cotisation annuelle 1 - Vivien AUBERT" u="1"/>
        <s v="Cotisation annuelle 2 - Vivien AUBERT" u="1"/>
        <s v="Cotisation annuelle 3 - Vivien AUBERT" u="1"/>
        <s v="Vente de 1 2017-Tshirt-Homme-M - Tom DELINOTTE" u="1"/>
        <s v="Licence annuelle - Tom DELINOTTE" u="1"/>
        <s v="Vente de 1 2017-Ceinture Coton Rouge - Gwendoline CHEVALIER" u="1"/>
        <s v="Cotisation annuelle 1 - Valentin LEFEBVRE" u="1"/>
        <s v="Cotisation annuelle 2 - Valentin LEFEBVRE" u="1"/>
        <s v="Cotisation annuelle 3 - Valentin LEFEBVRE" u="1"/>
        <s v="Cotisation annuelle 1 - Guillaume GAUVRIT" u="1"/>
        <s v="Cotisation annuelle 2 - Guillaume GAUVRIT" u="1"/>
        <s v="Cotisation annuelle 3 - Guillaume GAUVRIT" u="1"/>
        <s v="Licence annuelle - Nadia BECEL" u="1"/>
        <s v="Vente de 1 2011-Shinai Bag - Vivien AUBERT" u="1"/>
        <s v="Licence annuelle - Valentin LEFEBVRE" u="1"/>
        <s v="Licence annuelle - Elisa CARFANTAN" u="1"/>
        <s v="Vente de 1 2017-Tshirt-Femme-M - Elisa CARFANTAN" u="1"/>
        <s v="Reduction sur Licence annuelle - Marc-antoine HELLEBOID" u="1"/>
        <s v="Sortie fin d'année - Repas" u="1"/>
        <s v="Vente de 1 2018-Epee 74cm - Isabelle CHEVREUL" u="1"/>
        <s v="Cotisation annuelle 1 - Elisa CARFANTAN" u="1"/>
        <s v="Cotisation annuelle 2 - Elisa CARFANTAN" u="1"/>
        <s v="Cotisation annuelle 3 - Elisa CARFANTAN" u="1"/>
        <s v="Vente de 1 2019-Gants Yoseikan (L) - Romain DOUARD" u="1"/>
        <s v="Vente de 1 2019-Gants Yoseikan (M) - Eléonore FRAISSE" u="1"/>
        <s v="Reduction sur Licence annuelle - Cindy FLOURIOT" u="1"/>
        <s v="Repas AG" u="1"/>
        <s v="Salle Grand Cordel 2018 T4" u="1"/>
        <s v="Licence annuelle - Guillaume GAUVRIT" u="1"/>
        <s v="Vente de 1 2019-Gants Yoseikan (M) - Gwendoline CHEVALIER" u="1"/>
        <s v="Sortie fin d'année - Evolution2" u="1"/>
        <s v="Vente de 1 2019-Gants Yoseikan (L) - Francois RIGAUD" u="1"/>
        <s v="Reduction sur Licence annuelle - Valentin LEFEBVRE" u="1"/>
        <s v="Licence annuelle - Ducan ODY" u="1"/>
        <s v="Achat de Tshirt chez Vista" u="1"/>
        <s v="Licence annuelle - Benoît MENARD" u="1"/>
        <s v="Reduction sur Licence annuelle - Tom DELINOTTE" u="1"/>
        <s v="Vente de 1 2017-Ceinture Coton Rouge - Romain DOUARD" u="1"/>
        <s v="Sortie fin d'année - Location salle" u="1"/>
        <s v="Cotisation annuelle 1 - Kevin GUICHARD" u="1"/>
        <s v="Cotisation annuelle 2 - Kevin GUICHARD" u="1"/>
        <s v="Cotisation annuelle 3 - Kevin GUICHARD" u="1"/>
        <s v="Cotisation annuelle 1 - Isabelle CHEVREUL" u="1"/>
        <s v="Cotisation annuelle 2 - Isabelle CHEVREUL" u="1"/>
        <s v="Cotisation annuelle 3 - Isabelle CHEVREUL" u="1"/>
        <s v="Vente de 1 2017-Tshirt-Homme-L - Romain DOUARD" u="1"/>
        <s v="Vente de 1 2019-Gants Yoseikan (M) - Guillaume GAUVRIT" u="1"/>
        <s v="Reduction sur Licence annuelle - Marinko RICHARD" u="1"/>
        <s v="Licence annuelle - Antoine MOLNAR" u="1"/>
        <s v="Reduction sur Licence annuelle - Elisa CARFANTAN" u="1"/>
        <s v="Licence annuelle - Romain DOUARD" u="1"/>
        <s v="Cotisation annuelle 1 - Eléonore FRAISSE" u="1"/>
        <s v="Cotisation annuelle 2 - Eléonore FRAISSE" u="1"/>
        <s v="Cotisation annuelle 3 - Eléonore FRAISSE" u="1"/>
        <s v="Cotisation trimestrielle 1 - Gwendoline CHEVALIER" u="1"/>
        <s v="Cotisation trimestrielle 2 - Gwendoline CHEVALIER" u="1"/>
        <s v="Cotisation trimestrielle 3 - Gwendoline CHEVALIER" u="1"/>
        <s v="Vente de 1 2017-Ceinture Satin Rouge - Pablo PEZZINO" u="1"/>
        <s v="Licence annuelle - Cindy FLOURIOT" u="1"/>
        <s v="Salle Grand Cordel 2019 T1" u="1"/>
        <s v="Salle Grand Cordel 2019 T2" u="1"/>
        <s v="Licence annuelle - Kevin REMEUF" u="1"/>
        <s v="Sortie fin d'année - Golf" u="1"/>
        <s v="Cotisation annuelle 1 - Thibaut ROUSSET" u="1"/>
        <s v="Cotisation annuelle 2 - Thibaut ROUSSET" u="1"/>
        <s v="Cotisation annuelle 3 - Thibaut ROUSSET" u="1"/>
        <s v="Vente de 1 2017-Tshirt-Femme-M - Isabelle CHEVREUL" u="1"/>
        <s v="Licence annuelle - Mathieu QUINTON" u="1"/>
        <s v="Vente de 1 2018 - Ceinture satin - Maela ROZAY" u="1"/>
        <s v="Vente de 1 2019-Gants Yoseikan (M) - Nadia BECEL" u="1"/>
        <s v="Vente de 1 2019-Gants Yoseikan (M) - Isabelle CHEVREUL" u="1"/>
        <s v="Trousse de premier secours" u="1"/>
        <s v="Vente de 1 2018 - Ceinture satin - Antoine MOLNAR" u="1"/>
        <s v="Vente de 1 2019-Gants Yoseikan (L) - Benoit CORBIERE" u="1"/>
        <s v="Vente de 1 2017-Tshirt-Homme-XL - Francois RIGAUD" u="1"/>
        <s v="Reduction sur Licence annuelle - Francois RIGAUD" u="1"/>
        <s v="Vente de 1 2011-Shinai Bag - Eddy GARCIA" u="1"/>
        <s v="Vente de 1 2018-Epee 81cm - Bertrand ROLIN" u="1"/>
        <s v="Vente de 1 2019-Gants Yoseikan (L) - Vivien AUBERT" u="1"/>
        <s v="Location salle - Stage 2019/02" u="1"/>
        <s v="Reduction sur Licence annuelle - Kevin GUICHARD" u="1"/>
        <s v="Vente de 1 2018-Epee 74cm - Francois RIGAUD" u="1"/>
        <s v="Licence annuelle - Maela ROZAY" u="1"/>
        <s v="Licence annuelle - Gwendoline CHEVALIER" u="1"/>
        <s v="Reduction sur Licence annuelle - Benoit CORBIERE" u="1"/>
        <s v="Reduction sur Licence annuelle - Isabelle CHEVREUL" u="1"/>
        <s v="Location salle - Stage 2019/04" u="1"/>
        <s v="Achat chez FujiSport" u="1"/>
        <s v="Cotisation trimestrielle 1 - Maela ROZAY" u="1"/>
        <s v="Cotisation trimestrielle 2 - Maela ROZAY" u="1"/>
        <s v="Vente de 1 2017-Tshirt-Homme-M - Lilian LAPORAL" u="1"/>
        <s v="Vente de 1 2019-Gants Yoseikan (M) - Kevin REMEUF" u="1"/>
        <s v="Vente de Tshirt et Ceinture - Karim SALMI" u="1"/>
        <s v="Sortie fin d'année - premier secours" u="1"/>
        <s v="Reduction sur Licence annuelle - Kevin REMEUF" u="1"/>
        <s v="Vente de 1 2017-Housse-Baton - Marinko RICHARD" u="1"/>
        <s v="Vente de 1 2019-Gants Yoseikan (M) - Pablo PEZZINO" u="1"/>
        <s v="Vente de 1 2018-Epee 74cm - Cindy FLOURIOT" u="1"/>
        <s v="Licence annuelle - Dorian MARTINO" u="1"/>
        <s v="Vente de 1 2011-Shinai Bag - Kevin REMEUF" u="1"/>
        <s v="Licence annuelle - Lilian LAPORAL" u="1"/>
        <s v="Vente de 1 2018-Epee 74cm - Thibaut ROUSSET" u="1"/>
        <s v="Vente de 1 2017-Tshirt-Homme-M - Benoit MENARD" u="1"/>
        <s v="Licence annuelle - Benoit CORBIERE" u="1"/>
        <s v="Cotisation annuelle 1 - Benoit CORBIERE" u="1"/>
        <s v="Cotisation annuelle 2 - Benoit CORBIERE" u="1"/>
        <s v="Cotisation annuelle 3 - Benoit CORBIERE" u="1"/>
      </sharedItems>
    </cacheField>
    <cacheField name="montant" numFmtId="0">
      <sharedItems containsString="0" containsBlank="1" containsNumber="1" minValue="-925" maxValue="-3"/>
    </cacheField>
    <cacheField name="pointe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Flouriot Cindy" refreshedDate="44010.451949884256" createdVersion="4" refreshedVersion="4" minRefreshableVersion="3" recordCount="161">
  <cacheSource type="worksheet">
    <worksheetSource ref="AK1:AO1048576" sheet="DataR"/>
  </cacheSource>
  <cacheFields count="5">
    <cacheField name="categorie_name" numFmtId="0">
      <sharedItems containsBlank="1" count="19">
        <s v="Cotisations Annuelles"/>
        <s v="Cotisations Trimestrielles"/>
        <s v="Evènements Associatifs"/>
        <s v="Evènements Kung-Fu"/>
        <s v="Intérêts Bancaires"/>
        <s v="Licences"/>
        <s v="Ventes Armes"/>
        <m/>
        <s v="Evenements Ass" u="1"/>
        <s v="Evenements KF" u="1"/>
        <s v="Federation" u="1"/>
        <s v="Achat Armes" u="1"/>
        <s v="Cotisation Annuelle" u="1"/>
        <s v="Cotisation Trimestrielle" u="1"/>
        <s v="Fonctionnement" u="1"/>
        <s v="Banque" u="1"/>
        <s v="Vente Armes" u="1"/>
        <s v="Salle" u="1"/>
        <s v="OVH (internet)" u="1"/>
      </sharedItems>
    </cacheField>
    <cacheField name="date" numFmtId="0">
      <sharedItems containsBlank="1" count="79">
        <s v="27/10/2019"/>
        <s v="13/10/2019"/>
        <s v="13/09/2019"/>
        <s v="14/09/2019"/>
        <s v="21/09/2019"/>
        <s v="30/11/2019"/>
        <s v="12/09/2019"/>
        <s v="21/12/2019"/>
        <s v="20/12/2019"/>
        <s v="18/12/2019"/>
        <s v="27/12/2019"/>
        <s v="01/09/2019"/>
        <s v="26/01/2020"/>
        <s v="18/01/2020"/>
        <s v="31/12/2019"/>
        <s v="20/09/2019"/>
        <s v="07/04/2020"/>
        <s v="05/06/2020"/>
        <s v="04/04/2020"/>
        <s v="25/01/2020"/>
        <s v="27/05/2020"/>
        <s v="08/03/2020"/>
        <s v="02/03/2020"/>
        <s v="08/02/2020"/>
        <s v="06/04/2020"/>
        <m/>
        <s v="01/10/2018" u="1"/>
        <s v="14/01/2019" u="1"/>
        <s v="04/11/2018" u="1"/>
        <s v="24/10/2018" u="1"/>
        <s v="01/03/2020" u="1"/>
        <s v="10/04/2019" u="1"/>
        <s v="22/08/2018" u="1"/>
        <s v="05/03/2019" u="1"/>
        <s v="07/10/2018" u="1"/>
        <s v="08/02/2019" u="1"/>
        <s v="30/06/2018" u="1"/>
        <s v="03/11/2018" u="1"/>
        <s v="23/10/2018" u="1"/>
        <s v="31/12/2018" u="1"/>
        <s v="04/05/2019" u="1"/>
        <s v="31/10/2018" u="1"/>
        <s v="19/03/2019" u="1"/>
        <s v="24/02/2019" u="1"/>
        <s v="29/12/2018" u="1"/>
        <s v="14/10/2018" u="1"/>
        <s v="20/05/2019" u="1"/>
        <s v="22/10/2018" u="1"/>
        <s v="03/03/2019" u="1"/>
        <s v="05/10/2018" u="1"/>
        <s v="18/01/2019" u="1"/>
        <s v="03/01/2019" u="1"/>
        <s v="22/03/2020" u="1"/>
        <s v="28/10/2018" u="1"/>
        <s v="01/11/2018" u="1"/>
        <s v="21/10/2018" u="1"/>
        <s v="29/09/2018" u="1"/>
        <s v="17/03/2019" u="1"/>
        <s v="25/05/2019" u="1"/>
        <s v="22/09/2018" u="1"/>
        <s v="05/04/2019" u="1"/>
        <s v="10/03/2019" u="1"/>
        <s v="28/02/2019" u="1"/>
        <s v="03/12/2018" u="1"/>
        <s v="01/03/2019" u="1"/>
        <s v="03/10/2018" u="1"/>
        <s v="06/11/2018" u="1"/>
        <s v="11/10/2018" u="1"/>
        <s v="19/02/2019" u="1"/>
        <s v="14/11/2018" u="1"/>
        <s v="12/02/2019" u="1"/>
        <s v="27/09/2018" u="1"/>
        <s v="23/05/2019" u="1"/>
        <s v="30/11/2018" u="1"/>
        <s v="18/02/2019" u="1"/>
        <s v="11/06/2019" u="1"/>
        <s v="26/02/2019" u="1"/>
        <s v="16/12/2018" u="1"/>
        <s v="01/12/2018" u="1"/>
      </sharedItems>
    </cacheField>
    <cacheField name="description" numFmtId="0">
      <sharedItems containsBlank="1" count="324">
        <s v="Cotisation annuelle 1 - Antoine MOLNAR"/>
        <s v="Cotisation annuelle 1 - Benoit CORBIERE"/>
        <s v="Cotisation annuelle 1 - Benoit MENARD"/>
        <s v="Cotisation annuelle 1 - CLEMENT FOURNIOLS"/>
        <s v="Cotisation annuelle 1 - Cecile CAILLEY"/>
        <s v="Cotisation annuelle 1 - Cecile Tilleul"/>
        <s v="Cotisation annuelle 1 - Cindy FLOURIOT"/>
        <s v="Cotisation annuelle 1 - Dorian MARTINO"/>
        <s v="Cotisation annuelle 1 - Elisa CARFANTAN"/>
        <s v="Cotisation annuelle 1 - Eléonore FRAISSE"/>
        <s v="Cotisation annuelle 1 - Francois RIGAUD"/>
        <s v="Cotisation annuelle 1 - Guillaume GAUVRIT"/>
        <s v="Cotisation annuelle 1 - Gwendoline CHEVALIER"/>
        <s v="Cotisation annuelle 1 - Idriss KOITA"/>
        <s v="Cotisation annuelle 1 - Isabelle CHEVREUL"/>
        <s v="Cotisation annuelle 1 - JONATHAN DIXON"/>
        <s v="Cotisation annuelle 1 - Kevin GUICHARD"/>
        <s v="Cotisation annuelle 1 - Kevin REMEUF"/>
        <s v="Cotisation annuelle 1 - Marc-antoine HELLEBOID"/>
        <s v="Cotisation annuelle 1 - Mathieu QUINTON"/>
        <s v="Cotisation annuelle 1 - Romain DOUARD"/>
        <s v="Cotisation annuelle 1 - Thibaut ROUSSET"/>
        <s v="Cotisation annuelle 1 - Thomas LECHEVALLIER"/>
        <s v="Cotisation annuelle 1 - Vivien AUBERT"/>
        <s v="Cotisation annuelle 2 - Antoine MOLNAR"/>
        <s v="Cotisation annuelle 2 - Benoit CORBIERE"/>
        <s v="Cotisation annuelle 2 - Benoit MENARD"/>
        <s v="Cotisation annuelle 2 - CLEMENT FOURNIOLS"/>
        <s v="Cotisation annuelle 2 - Cecile CAILLEY"/>
        <s v="Cotisation annuelle 2 - Cecile Tilleul"/>
        <s v="Cotisation annuelle 2 - Cindy FLOURIOT"/>
        <s v="Cotisation annuelle 2 - Dorian MARTINO"/>
        <s v="Cotisation annuelle 2 - Elisa CARFANTAN"/>
        <s v="Cotisation annuelle 2 - Eléonore FRAISSE"/>
        <s v="Cotisation annuelle 2 - Francois RIGAUD"/>
        <s v="Cotisation annuelle 2 - Guillaume GAUVRIT"/>
        <s v="Cotisation annuelle 2 - Gwendoline CHEVALIER"/>
        <s v="Cotisation annuelle 2 - Idriss KOITA"/>
        <s v="Cotisation annuelle 2 - Isabelle CHEVREUL"/>
        <s v="Cotisation annuelle 2 - JONATHAN DIXON"/>
        <s v="Cotisation annuelle 2 - Kevin GUICHARD"/>
        <s v="Cotisation annuelle 2 - Kevin REMEUF"/>
        <s v="Cotisation annuelle 2 - Marc-antoine HELLEBOID"/>
        <s v="Cotisation annuelle 2 - Mathieu QUINTON"/>
        <s v="Cotisation annuelle 2 - Romain DOUARD"/>
        <s v="Cotisation annuelle 2 - Thibaut ROUSSET"/>
        <s v="Cotisation annuelle 2 - Thomas LECHEVALLIER"/>
        <s v="Cotisation annuelle 2 - Vivien AUBERT"/>
        <s v="Cotisation annuelle 3 - Antoine MOLNAR"/>
        <s v="Cotisation annuelle 3 - Benoit CORBIERE"/>
        <s v="Cotisation annuelle 3 - Benoit MENARD"/>
        <s v="Cotisation annuelle 3 - CLEMENT FOURNIOLS"/>
        <s v="Cotisation annuelle 3 - Cecile CAILLEY"/>
        <s v="Cotisation annuelle 3 - Cecile Tilleul"/>
        <s v="Cotisation annuelle 3 - Cindy FLOURIOT"/>
        <s v="Cotisation annuelle 3 - Dorian MARTINO"/>
        <s v="Cotisation annuelle 3 - Elisa CARFANTAN"/>
        <s v="Cotisation annuelle 3 - Eléonore FRAISSE"/>
        <s v="Cotisation annuelle 3 - Francois RIGAUD"/>
        <s v="Cotisation annuelle 3 - Guillaume GAUVRIT"/>
        <s v="Cotisation annuelle 3 - Gwendoline CHEVALIER"/>
        <s v="Cotisation annuelle 3 - Idriss KOITA"/>
        <s v="Cotisation annuelle 3 - Isabelle CHEVREUL"/>
        <s v="Cotisation annuelle 3 - JONATHAN DIXON"/>
        <s v="Cotisation annuelle 3 - Kevin GUICHARD"/>
        <s v="Cotisation annuelle 3 - Kevin REMEUF"/>
        <s v="Cotisation annuelle 3 - Marc-antoine HELLEBOID"/>
        <s v="Cotisation annuelle 3 - Mathieu QUINTON"/>
        <s v="Cotisation annuelle 3 - Romain DOUARD"/>
        <s v="Cotisation annuelle 3 - Thibaut ROUSSET"/>
        <s v="Cotisation annuelle 3 - Thomas LECHEVALLIER"/>
        <s v="Cotisation annuelle 3 - Vivien AUBERT"/>
        <s v="Cotisation trimestrielle 1 - Karim SALMI"/>
        <s v="Cotisation trimestrielle 1 - Philippe LECAVORZIN"/>
        <s v="Cotisation trimestrielle 2 - Karim SALMI"/>
        <s v="Cotisation trimestrielle 2 - Philippe LECAVORZIN"/>
        <s v="Escape Game - Benoit CORBIERE"/>
        <s v="Escape Game - Cindy FLOURIOT"/>
        <s v="Escape Game - Cécile CAILLEY"/>
        <s v="Escape Game - Francois RIGAUD"/>
        <s v="Escape Game - Gregory CAILLEY"/>
        <s v="Escape Game - Guillaume GAUVRIT"/>
        <s v="Escape Game - Isabelle CHEVREUL"/>
        <s v="Escape Game - Jonathan DIXON"/>
        <s v="Escape Game - Philippe LECAVORZIN"/>
        <s v="Escape Game - Romain DOUARD"/>
        <s v="Escape Game - Vivien AUBERT"/>
        <s v="Inscription Compétition - Dorian MARTINO"/>
        <s v="Intérêts Livret A - 2019"/>
        <s v="Licence annuelle - Antoine MOLNAR"/>
        <s v="Licence annuelle - Benoit CORBIERE"/>
        <s v="Licence annuelle - Benoit MENARD"/>
        <s v="Licence annuelle - CLEMENT FOURNIOLS"/>
        <s v="Licence annuelle - Cecile CAILLEY"/>
        <s v="Licence annuelle - Cecile Tilleul"/>
        <s v="Licence annuelle - Cindy FLOURIOT"/>
        <s v="Licence annuelle - Dorian MARTINO"/>
        <s v="Licence annuelle - Elisa CARFANTAN"/>
        <s v="Licence annuelle - Eléonore FRAISSE"/>
        <s v="Licence annuelle - Francois RIGAUD"/>
        <s v="Licence annuelle - Gregory CAILLEY"/>
        <s v="Licence annuelle - Guillaume GAUVRIT"/>
        <s v="Licence annuelle - Gwendoline CHEVALIER"/>
        <s v="Licence annuelle - Idriss KOITA"/>
        <s v="Licence annuelle - Isabelle CHEVREUL"/>
        <s v="Licence annuelle - JONATHAN DIXON"/>
        <s v="Licence annuelle - Karim SALMI"/>
        <s v="Licence annuelle - Kevin GUICHARD"/>
        <s v="Licence annuelle - Kevin REMEUF"/>
        <s v="Licence annuelle - Marc-antoine HELLEBOID"/>
        <s v="Licence annuelle - Mathieu QUINTON"/>
        <s v="Licence annuelle - Philippe LECAVORZIN"/>
        <s v="Licence annuelle - Romain DOUARD"/>
        <s v="Licence annuelle - Thibaut ROUSSET"/>
        <s v="Licence annuelle - Thomas LECHEVALLIER"/>
        <s v="Licence annuelle - Vivien AUBERT"/>
        <s v="Reduction sur Licence annuelle - Antoine MOLNAR"/>
        <s v="Reduction sur Licence annuelle - Benoit MENARD"/>
        <s v="Reduction sur Licence annuelle - Cindy FLOURIOT"/>
        <s v="Reduction sur Licence annuelle - Dorian MARTINO"/>
        <s v="Reduction sur Licence annuelle - Elisa CARFANTAN"/>
        <s v="Reduction sur Licence annuelle - Eléonore FRAISSE"/>
        <s v="Reduction sur Licence annuelle - Francois RIGAUD"/>
        <s v="Reduction sur Licence annuelle - Guillaume GAUVRIT"/>
        <s v="Reduction sur Licence annuelle - Gwendoline CHEVALIER"/>
        <s v="Reduction sur Licence annuelle - Isabelle CHEVREUL"/>
        <s v="Reduction sur Licence annuelle - Karim SALMI"/>
        <s v="Reduction sur Licence annuelle - Kevin GUICHARD"/>
        <s v="Reduction sur Licence annuelle - Kevin REMEUF"/>
        <s v="Reduction sur Licence annuelle - Marc-antoine HELLEBOID"/>
        <s v="Reduction sur Licence annuelle - Mathieu QUINTON"/>
        <s v="Reduction sur Licence annuelle - Romain DOUARD"/>
        <s v="Reduction sur Licence annuelle - Thibaut ROUSSET"/>
        <s v="Reduction sur Licence annuelle - Vivien AUBERT"/>
        <s v="Vente de 1 2017-Ceinture Coton Rouge - Clement FOURNIOLS"/>
        <s v="Vente de 1 2017-Ceinture Coton Rouge - Philippe LECAVORZIN"/>
        <s v="Vente de 1 2017-Housse-Baton - Jonathan DIXON"/>
        <s v="Vente de 1 2017-Housse-Baton - Thomas LECHEVALLIER"/>
        <s v="Vente de 1 2017-Tshirt-Homme-L - Clement FOURNIOLS"/>
        <s v="Vente de 1 2017-Tshirt-Homme-L - Vivien AUBERT"/>
        <s v="Vente de 1 2018 - Ceinture satin - Idriss KOITA"/>
        <s v="Vente de 1 2018 - Ceinture satin - Jonathan DIXON"/>
        <s v="Vente de 1 2018 - Ceinture satin - Thomas LECHEVALLIER"/>
        <s v="Vente de 1 2018 - T-shirt femme M - Thomas LECHEVALLIER"/>
        <s v="Vente de 1 2018-Baton wushuguan - Idriss KOITA"/>
        <s v="Vente de 1 2018-Baton wushuguan - Jonathan DIXON"/>
        <s v="Vente de 1 2018-Baton wushuguan - Philippe LECAVORZIN"/>
        <s v="Vente de 1 2018-Baton wushuguan - Thomas LECHEVALLIER"/>
        <s v="Vente de 1 2019-Gants Yoseikan (L) - Marc-antoine HELLEBOID"/>
        <s v="Vente de 1 2019-Gants Yoseikan (M) - Thomas LECHEVALLIER"/>
        <s v="Vente de 1 2020 - Pantalon Kung Fu 160-170 - Cindy FLOURIOT"/>
        <s v="Vente de 1 2020 - Pantalon Kung Fu 160-170 - Guillaume GAUVRIT"/>
        <s v="Vente de 1 2020 - Pantalon Kung Fu 170-180 - Isabelle CHEVREUL"/>
        <s v="Vente de 1 2020 - Pantalon Kung Fu 180-190 - Kevin REMEUF"/>
        <s v="Vente de 1 2020 - Épée Bois Rouge, Kwon - Longueur de lame : 75 cm - Antoine MOLNAR"/>
        <s v="Vente de 1 2020 - Épée Bois Rouge, Kwon - Longueur de lame : 75 cm - Benoit MENARD"/>
        <s v="Vente de 1 2020 - Épée Bois Rouge, Kwon - Longueur de lame : 75 cm - Dorian MARTINO"/>
        <s v="Vente de 1 2020 - Épée Bois Rouge, Kwon - Longueur de lame : 75 cm - Eléonore FRAISSE"/>
        <s v="Vente de 1 2020 - Épée Bois Rouge, Kwon - Longueur de lame : 75 cm - Kevin REMEUF"/>
        <s v="Vente de 3 2020 - Pantalon Kung Fu 180-190 - Vivien AUBERT"/>
        <m/>
        <s v="Vente de 1 2019-Gants Yoseikan (M) - Duncan ODY" u="1"/>
        <s v="Vente de 1 2018-Epee 74cm - Marinko RICHARD" u="1"/>
        <s v="Vente de 1 2019-Gants Yoseikan (M) - Marinko RICHARD" u="1"/>
        <s v="Cotisation annuelle 1 - Pablo PEZZINO" u="1"/>
        <s v="Cotisation annuelle 2 - Pablo PEZZINO" u="1"/>
        <s v="Cotisation annuelle 3 - Pablo PEZZINO" u="1"/>
        <s v="Cotisation trimestrielle 1 - Lilian LAPORAL" u="1"/>
        <s v="Cotisation trimestrielle 2 - Lilian LAPORAL" u="1"/>
        <s v="Tuishou interstyles - gregory" u="1"/>
        <s v="Licences FFKDA" u="1"/>
        <s v="Tuishou interstyles - eleonore" u="1"/>
        <s v="Vente de 1 2018-Epee 74cm - Thibaut ROUSSET" u="1"/>
        <s v="Vente de 1 2011-Shinai Bag - Eddy GARCIA" u="1"/>
        <s v="Vente de 1 2019-Gants Yoseikan (M) - Valentin LEFEBVRE" u="1"/>
        <s v="Vente de 1 2011-Shinai Bag - Kevin REMEUF" u="1"/>
        <s v="Salle Grand Cordel 2018 T4" u="1"/>
        <s v="Cotisation trimestrielle 1 - Claire GUERIN" u="1"/>
        <s v="Cotisation trimestrielle 2 - Claire GUERIN" u="1"/>
        <s v="Sortie de fin d'année - isabelle" u="1"/>
        <s v="Vente de 1 2017-Tshirt-Homme-M - Eléonore FRAISSE" u="1"/>
        <s v="Sortie de fin d'année - benoit c" u="1"/>
        <s v="Salle Grand Cordel 2019 T1" u="1"/>
        <s v="Vente de 1 2019-Gants Yoseikan (M) - Guillaume GAUVRIT" u="1"/>
        <s v="Vente de 1 2019-Gants Yoseikan (S) - Elisa CARFANTAN" u="1"/>
        <s v="Location salle - Stage 2019/02" u="1"/>
        <s v="Location salle - Stage 2019/04" u="1"/>
        <s v="Reduction sur Licence annuelle - Marinko RICHARD" u="1"/>
        <s v="Sortie de fin d'année - gregory" u="1"/>
        <s v="Vente de 1 2019-Sabre Bois BudoSport-69 - Francois RIGAUD" u="1"/>
        <s v="Sortie de fin d'année - nadia" u="1"/>
        <s v="Vente de 2 2019-Gants Yoseikan (M) - Tom DELINOTTE" u="1"/>
        <s v="Restaurant Parfums d'asie" u="1"/>
        <s v="Tuishou interstyles - marinko" u="1"/>
        <s v="Vente de 1 2019-Gants Yoseikan (M) - Isabelle CHEVREUL" u="1"/>
        <s v="Licence annuelle - Maela ROZAY" u="1"/>
        <s v="site internet" u="1"/>
        <s v="Licence Fédéation FFKDA" u="1"/>
        <s v="Vente de 1 2019-Gants Yoseikan (M) - Antoine MOLNAR" u="1"/>
        <s v="Vente de 1 2011-Shinai Bag - Vivien AUBERT" u="1"/>
        <s v="Vente de 1 2019-Gants Yoseikan (L) - Romain DOUARD" u="1"/>
        <s v="Vente de 1 2018-Epee 74cm - Marc-antoine HELLEBOID" u="1"/>
        <s v="Achat chez Fitness boutique" u="1"/>
        <s v="Vente de 1 2017-Tshirt-Homme-L - Romain DOUARD" u="1"/>
        <s v="Vente de 1 2019-Gants Yoseikan (M) - Gwendoline CHEVALIER" u="1"/>
        <s v="Vente de 1 2019-Gants Yoseikan (L) - Francois RIGAUD" u="1"/>
        <s v="Sortie de fin d'année - françois" u="1"/>
        <s v="Cotisation annuelle 1 - Karim SALMI" u="1"/>
        <s v="Cotisation annuelle 2 - Karim SALMI" u="1"/>
        <s v="Cotisation annuelle 3 - Karim SALMI" u="1"/>
        <s v="Vente de Tshirt et ceinture - Duncan ODY" u="1"/>
        <s v="Vente de 1 2011-Shinai Bag - Francois RIGAUD" u="1"/>
        <s v="Achat chez BudoStore" u="1"/>
        <s v="Vente de 1 2018 - Ceinture satin - Dorian MARTINO" u="1"/>
        <s v="Vente de Tshirt et Ceinture - Karim SALMI" u="1"/>
        <s v="Achat de Tshirt chez Vista" u="1"/>
        <s v="Licence annuelle - Claire GUERIN" u="1"/>
        <s v="Vente de 1 2017-Tshirt-Homme-XL - Francois RIGAUD" u="1"/>
        <s v="Sortie de fin d'année - jerome" u="1"/>
        <s v="Reduction sur Licence annuelle - Benoit CORBIERE" u="1"/>
        <s v="Cotisation annuelle 1 - Marinko RICHARD" u="1"/>
        <s v="Cotisation annuelle 2 - Marinko RICHARD" u="1"/>
        <s v="Cotisation annuelle 3 - Marinko RICHARD" u="1"/>
        <s v="Vente de 1 2019-Gants Yoseikan (M) - Nadia BECEL" u="1"/>
        <s v="Vente de 1 2018-Epee 74cm - Cindy FLOURIOT" u="1"/>
        <s v="Cotisation annuelle 1 - Bertrand ROLIN" u="1"/>
        <s v="Cotisation annuelle 2 - Bertrand ROLIN" u="1"/>
        <s v="Cotisation annuelle 3 - Bertrand ROLIN" u="1"/>
        <s v="Vente de 1 2019-Gants Yoseikan (M) - Pablo PEZZINO" u="1"/>
        <s v="Vente de 1 2017-Ceinture Satin Rouge - Eléonore FRAISSE" u="1"/>
        <s v="Assurance MMA" u="1"/>
        <s v="Licence annuelle - Ducan ODY" u="1"/>
        <s v="Cotisation annuelle 1 - Valentin LEFEBVRE" u="1"/>
        <s v="Cotisation annuelle 2 - Valentin LEFEBVRE" u="1"/>
        <s v="Cotisation annuelle 3 - Valentin LEFEBVRE" u="1"/>
        <s v="Vente de 1 2017-Ceinture Coton Rouge - Mathieu QUINTON" u="1"/>
        <s v="Tuishou interstyles - thibaut" u="1"/>
        <s v="Cotisation trimestrielle 1 - Eddy GARCIA" u="1"/>
        <s v="Cotisation trimestrielle 2 - Eddy GARCIA" u="1"/>
        <s v="Vente de 1 2019-Gants Yoseikan (L) - Benoit CORBIERE" u="1"/>
        <s v="Vente de 1 2019-Gants Yoseikan (M) - Benoit MENARD" u="1"/>
        <s v="Intérêts Livret A - 2018" u="1"/>
        <s v="Licence annuelle - Eddy GARCIA" u="1"/>
        <s v="Vente de 1 2011-Shinai Bag - Valentin LEFEBVRE" u="1"/>
        <s v="Licence annuelle - Marinko RICHARD" u="1"/>
        <s v="Cotisation trimestrielle 1 - Antoine MOLNAR" u="1"/>
        <s v="Cotisation trimestrielle 2 - Antoine MOLNAR" u="1"/>
        <s v="Cotisation trimestrielle 3 - Antoine MOLNAR" u="1"/>
        <s v="Cotisation annuelle 1 - Benoît MENARD" u="1"/>
        <s v="Cotisation annuelle 2 - Benoît MENARD" u="1"/>
        <s v="Cotisation annuelle 3 - Benoît MENARD" u="1"/>
        <s v="Sortie de fin d'année - vivien" u="1"/>
        <s v="Reduction sur Licence annuelle - Eddy GARCIA" u="1"/>
        <s v="Trousse de premier secours" u="1"/>
        <s v="Tuishou interstyles" u="1"/>
        <s v="Licence annuelle - Pablo PEZZINO" u="1"/>
        <s v="Vente de 1 2017-Ceinture Coton Rouge - Tom DELINOTTE" u="1"/>
        <s v="Vente de 1 2011-Spear Bag - Thomas LECHEVALLIER" u="1"/>
        <s v="Repas nouvel an chinois" u="1"/>
        <s v="Sortie de fin d'année - mathieu" u="1"/>
        <s v="Sortie de fin d'année - guillaume" u="1"/>
        <s v="Vente de 1 2018 - Ceinture satin - Antoine MOLNAR" u="1"/>
        <s v="Licence annuelle - Nadia BECEL" u="1"/>
        <s v="Vente de 1 2019-Sabre Bois BudoSport-69 - Valentin LEFEBVRE" u="1"/>
        <s v="Vente de 1 2017-Ceinture Coton Rouge - Romain DOUARD" u="1"/>
        <s v="Cotisation trimestrielle 1 - Maela ROZAY" u="1"/>
        <s v="Cotisation trimestrielle 2 - Maela ROZAY" u="1"/>
        <s v="Vente de 1 2018-Epee 74cm - Isabelle CHEVREUL" u="1"/>
        <s v="Vente de 1 2017-Tshirt-Homme-M - Lilian LAPORAL" u="1"/>
        <s v="Vente de 1 2017-Ceinture Coton Rouge - Lilian LAPORAL" u="1"/>
        <s v="Sortie de fin d'année - benoit m" u="1"/>
        <s v="Reduction sur Licence annuelle - Valentin LEFEBVRE" u="1"/>
        <s v="Vente de 1 2018-Epee 81cm - Bertrand ROLIN" u="1"/>
        <s v="Cotisation trimestrielle 3 - Karim SALMI" u="1"/>
        <s v="Tuishou interstyles - isabelle" u="1"/>
        <s v="Sortie de fin d'année - marinko" u="1"/>
        <s v="Vente de 1 2017-Tshirt-Homme-M - Mathieu QUINTON" u="1"/>
        <s v="Cotisation annuelle 1 - Nadia BECEL" u="1"/>
        <s v="Cotisation annuelle 2 - Nadia BECEL" u="1"/>
        <s v="Cotisation annuelle 3 - Nadia BECEL" u="1"/>
        <s v="Sortie fin d'année - Evolution2" u="1"/>
        <s v="Licence annuelle - Valentin LEFEBVRE" u="1"/>
        <s v="Vente de 1 2018-Epee 74cm - Francois RIGAUD" u="1"/>
        <s v="Achat chez FujiSport" u="1"/>
        <s v="Sortie fin d'année - vélo" u="1"/>
        <s v="Restaurant de bienvenue" u="1"/>
        <s v="Licence annuelle - Bertrand ROLIN" u="1"/>
        <s v="Achat Tshirt Ceinture Nadia" u="1"/>
        <s v="Vente de 1 2017-Tshirt-Femme-M - Elisa CARFANTAN" u="1"/>
        <s v="Sortie de fin d'année" u="1"/>
        <s v="Vente de 1 2019-Gants Yoseikan (M) - Kevin REMEUF" u="1"/>
        <s v="Vente de 1 2019-Gants Yoseikan (M) - Mathieu AOUIMEUR" u="1"/>
        <s v="Reduction sur Licence annuelle - Tom DELINOTTE" u="1"/>
        <s v="Vente de 1 2017-Housse-Baton - Marinko RICHARD" u="1"/>
        <s v="Vente de 1 2017-Tshirt-Homme-M - Tom DELINOTTE" u="1"/>
        <s v="Vente de 1 2017-Tshirt-Femme-M - Isabelle CHEVREUL" u="1"/>
        <s v="Vente de 1 2019-Gants Yoseikan (M) - Eléonore FRAISSE" u="1"/>
        <s v="Reduction sur Licence annuelle - Claire GUERIN" u="1"/>
        <s v="Cotisation annuelle 1 - Ducan ODY" u="1"/>
        <s v="Cotisation annuelle 2 - Ducan ODY" u="1"/>
        <s v="Cotisation annuelle 3 - Ducan ODY" u="1"/>
        <s v="Vente de 1 2017-Ceinture Satin Rouge - Pablo PEZZINO" u="1"/>
        <s v="Sortie de fin d'année - cecile" u="1"/>
        <s v="Sortie de fin d'année - jordi" u="1"/>
        <s v="Vente de 1 2019-Sabre Bois BudoSport-69 - Kevin REMEUF" u="1"/>
        <s v="Licence annuelle - Tom DELINOTTE" u="1"/>
        <s v="Cotisation annuelle 1 - Tom DELINOTTE" u="1"/>
        <s v="Cotisation annuelle 2 - Tom DELINOTTE" u="1"/>
        <s v="Cotisation annuelle 3 - Tom DELINOTTE" u="1"/>
        <s v="Vente de 1 2017-Ceinture Coton Rouge - Gwendoline CHEVALIER" u="1"/>
        <s v="Licence annuelle - Benoît MENARD" u="1"/>
        <s v="Vente de 1 2019-Gants Yoseikan (L) - Vivien AUBERT" u="1"/>
        <s v="Reduction sur Licence annuelle - Bertrand ROLIN" u="1"/>
        <s v="Vente de 1 2017-Tshirt-Homme-M - Pablo PEZZINO" u="1"/>
        <s v="Vente de 1 2018 - Ceinture satin - Maela ROZAY" u="1"/>
        <s v="Sortie de fin d'année - pablo" u="1"/>
        <s v="Vente de 1 2017-Tshirt-Homme-L - Bertrand ROLIN" u="1"/>
        <s v="Cotisation trimestrielle 1 - Gwendoline CHEVALIER" u="1"/>
        <s v="Cotisation trimestrielle 2 - Gwendoline CHEVALIER" u="1"/>
        <s v="Cotisation trimestrielle 3 - Gwendoline CHEVALIER" u="1"/>
        <s v="Sortie fin d'année - camping" u="1"/>
        <s v="Licence annuelle - Lilian LAPORAL" u="1"/>
        <s v="Vente de 1 2017-Tshirt-Homme-M - Benoit MENARD" u="1"/>
        <s v="Cotisation trimestrielle 3 - Philippe LECAVORZIN" u="1"/>
      </sharedItems>
    </cacheField>
    <cacheField name="montant" numFmtId="0">
      <sharedItems containsString="0" containsBlank="1" containsNumber="1" minValue="-4" maxValue="97"/>
    </cacheField>
    <cacheField name="pointe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Flouriot Cindy" refreshedDate="44010.451951388888" createdVersion="4" refreshedVersion="4" minRefreshableVersion="3" recordCount="14">
  <cacheSource type="worksheet">
    <worksheetSource ref="X1:AA15" sheet="DataR"/>
  </cacheSource>
  <cacheFields count="4">
    <cacheField name="description" numFmtId="0">
      <sharedItems containsBlank="1"/>
    </cacheField>
    <cacheField name="commentaire" numFmtId="0">
      <sharedItems containsBlank="1" count="21">
        <s v="17 adhérents pas d'accompagnement pour cet événement"/>
        <s v="12 personnes (3 externes)_x000a_participation association : 55,50 €"/>
        <s v="10 personnes (1 externe)_x000a_participation association : 210 €_x000a_4 xiao hu yan_x000a_2 lan jie_x000a_4 shuang cha hua"/>
        <s v="12 personnes (2 externes)_x000a_participation association : 0 €_x000a_16€ / personne"/>
        <s v="Pas de subvention"/>
        <s v="Cheque de 20 euros par adhérent"/>
        <s v="les brocanteurs"/>
        <s v="Stage combat 9h-12h / 14h-17h_x000a_20 euros 6 personnes minimum"/>
        <m/>
        <s v="4 adhérents, démo de Marinko, Tom et Grégory, Pas de subvention" u="1"/>
        <s v="12 adhérents, 1 accompagnant, subvention: 240€ (20€/adh)" u="1"/>
        <s v="23 personnes dont 0 externes - participation de 115 euros (5 euros par personne)" u="1"/>
        <s v="11 adhérents, 1 accompagnant, pas de subvention" u="1"/>
        <s v="18 personnes dont 2 externes - participation de 270 euros (15euros par personne - menu 25euros)" u="1"/>
        <s v="13 adhérents, 3 accompagnants, Pas de subvention" u="1"/>
        <s v="23 adhérents - subvention : 115€ (5€/adhérent)" u="1"/>
        <s v="16 adhérents, 2 accompagnants - subvention : 270€ (15€/adh - menu 25€)" u="1"/>
        <s v="11 adhérents (9 en épée, 2 en bâton), subvention: 224€, prix 40€/personne" u="1"/>
        <s v="13 adhérents, subvention: 392€ (40 €/adhérents)" u="1"/>
        <s v="5 adhérents, Pas de subvention" u="1"/>
        <s v="11 adhérents, Pas de subvention" u="1"/>
      </sharedItems>
    </cacheField>
    <cacheField name="date_creation" numFmtId="0">
      <sharedItems containsBlank="1"/>
    </cacheField>
    <cacheField name="titre_event" numFmtId="0">
      <sharedItems containsBlank="1" count="20">
        <s v="04/10/2019: Restaurant de début d'année"/>
        <s v="30/11/2019: Repas restaurant Boeuf au balcon"/>
        <s v="30/11/2019: Stage Mains nues"/>
        <s v="14/12/2019: Laser Quest"/>
        <s v="18/12/2019: verre au white fileds"/>
        <s v="18/01/2020: Brain Escape Game"/>
        <s v="01/02/2020: Repas nouvel an chinois"/>
        <s v="01/02/2020: Stage combat"/>
        <m/>
        <s v="27/05/2019: Vidéo de présentation de l'association" u="1"/>
        <s v="06/04/2019: Stage taos armes - épée chinoise/baton" u="1"/>
        <s v="08/02/2019: Restaurant nouvel an chinois" u="1"/>
        <s v="23/03/2019: Rencontre Tuishou" u="1"/>
        <s v="05/04/2019: Restaurant Parfums d'asie" u="1"/>
        <s v="14/12/2018: Jeux de société" u="1"/>
        <s v="28/02/2019: Soirée Billard" u="1"/>
        <s v="11/10/2018: Restaurant de début d'année" u="1"/>
        <s v="08/02/2019: Stage taos mains nues" u="1"/>
        <s v="12/01/2019: Interstyles FFKDA" u="1"/>
        <s v="04/06/2019: Initiation Qi Gong de la part d'Eric Raffae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b v="1"/>
    <n v="27"/>
    <n v="26"/>
    <n v="23"/>
    <n v="2"/>
    <n v="145"/>
    <n v="8"/>
    <m/>
    <n v="2241.1"/>
    <n v="-743"/>
    <n v="2326.1"/>
    <n v="10042.25"/>
    <n v="65"/>
    <n v="14"/>
  </r>
  <r>
    <x v="1"/>
    <b v="0"/>
    <n v="34"/>
    <n v="21"/>
    <n v="24"/>
    <n v="6"/>
    <n v="303"/>
    <n v="11"/>
    <m/>
    <n v="2016.44"/>
    <m/>
    <n v="2016.44"/>
    <n v="7716.15"/>
    <m/>
    <m/>
  </r>
  <r>
    <x v="2"/>
    <b v="0"/>
    <n v="29"/>
    <n v="13"/>
    <n v="19"/>
    <n v="6"/>
    <m/>
    <m/>
    <m/>
    <n v="-70.249999999999503"/>
    <m/>
    <n v="-70.249999999999503"/>
    <n v="5699.71"/>
    <m/>
    <m/>
  </r>
  <r>
    <x v="3"/>
    <b v="0"/>
    <n v="27"/>
    <n v="9"/>
    <n v="15"/>
    <n v="8"/>
    <m/>
    <m/>
    <m/>
    <n v="1705.37"/>
    <m/>
    <n v="1705.37"/>
    <n v="5769.96"/>
    <m/>
    <m/>
  </r>
  <r>
    <x v="4"/>
    <b v="0"/>
    <n v="20"/>
    <n v="5"/>
    <n v="12"/>
    <n v="4"/>
    <m/>
    <m/>
    <m/>
    <n v="167.09"/>
    <m/>
    <n v="167.09"/>
    <n v="4064.59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n v="5037"/>
  </r>
  <r>
    <x v="1"/>
    <n v="388"/>
  </r>
  <r>
    <x v="2"/>
    <n v="569"/>
  </r>
  <r>
    <x v="3"/>
    <n v="-572.55999999999995"/>
  </r>
  <r>
    <x v="4"/>
    <n v="-148"/>
  </r>
  <r>
    <x v="5"/>
    <n v="-87.43"/>
  </r>
  <r>
    <x v="6"/>
    <n v="-246"/>
  </r>
  <r>
    <x v="7"/>
    <n v="42.69"/>
  </r>
  <r>
    <x v="8"/>
    <n v="-250"/>
  </r>
  <r>
    <x v="9"/>
    <n v="-321.39999999999998"/>
  </r>
  <r>
    <x v="10"/>
    <n v="-918.49"/>
  </r>
  <r>
    <x v="11"/>
    <n v="-1380"/>
  </r>
  <r>
    <x v="12"/>
    <n v="-614.71"/>
  </r>
  <r>
    <x v="13"/>
    <m/>
  </r>
  <r>
    <x v="13"/>
    <m/>
  </r>
  <r>
    <x v="1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n v="-828"/>
  </r>
  <r>
    <x v="1"/>
    <n v="0"/>
  </r>
  <r>
    <x v="2"/>
    <n v="0"/>
  </r>
  <r>
    <x v="3"/>
    <n v="-572.55999999999995"/>
  </r>
  <r>
    <x v="4"/>
    <n v="-1036"/>
  </r>
  <r>
    <x v="5"/>
    <n v="-87.43"/>
  </r>
  <r>
    <x v="6"/>
    <n v="-246"/>
  </r>
  <r>
    <x v="7"/>
    <n v="0"/>
  </r>
  <r>
    <x v="8"/>
    <n v="-250"/>
  </r>
  <r>
    <x v="9"/>
    <n v="-581.4"/>
  </r>
  <r>
    <x v="10"/>
    <n v="-918.49"/>
  </r>
  <r>
    <x v="11"/>
    <n v="-1380"/>
  </r>
  <r>
    <x v="12"/>
    <n v="-617.71"/>
  </r>
  <r>
    <x v="13"/>
    <m/>
  </r>
  <r>
    <x v="13"/>
    <m/>
  </r>
  <r>
    <x v="13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">
  <r>
    <x v="0"/>
    <n v="5865"/>
  </r>
  <r>
    <x v="1"/>
    <n v="388"/>
  </r>
  <r>
    <x v="2"/>
    <n v="569"/>
  </r>
  <r>
    <x v="3"/>
    <n v="0"/>
  </r>
  <r>
    <x v="4"/>
    <n v="888"/>
  </r>
  <r>
    <x v="5"/>
    <n v="0"/>
  </r>
  <r>
    <x v="6"/>
    <n v="0"/>
  </r>
  <r>
    <x v="7"/>
    <n v="42.69"/>
  </r>
  <r>
    <x v="8"/>
    <n v="0"/>
  </r>
  <r>
    <x v="9"/>
    <n v="260"/>
  </r>
  <r>
    <x v="10"/>
    <n v="0"/>
  </r>
  <r>
    <x v="11"/>
    <n v="0"/>
  </r>
  <r>
    <x v="12"/>
    <n v="3"/>
  </r>
  <r>
    <x v="13"/>
    <m/>
  </r>
  <r>
    <x v="13"/>
    <m/>
  </r>
  <r>
    <x v="13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">
  <r>
    <x v="0"/>
    <n v="5037"/>
    <n v="-828"/>
    <n v="5865"/>
    <n v="6000"/>
  </r>
  <r>
    <x v="1"/>
    <n v="388"/>
    <n v="0"/>
    <n v="388"/>
    <n v="1330"/>
  </r>
  <r>
    <x v="2"/>
    <n v="569"/>
    <n v="0"/>
    <n v="569"/>
    <n v="1352.85"/>
  </r>
  <r>
    <x v="3"/>
    <n v="-572.55999999999995"/>
    <n v="-572.55999999999995"/>
    <n v="0"/>
    <n v="-1397.72"/>
  </r>
  <r>
    <x v="4"/>
    <n v="-148"/>
    <n v="-1036"/>
    <n v="888"/>
    <n v="-74"/>
  </r>
  <r>
    <x v="5"/>
    <n v="-87.43"/>
    <n v="-87.43"/>
    <n v="0"/>
    <n v="-50.86"/>
  </r>
  <r>
    <x v="6"/>
    <n v="-246"/>
    <n v="-246"/>
    <n v="0"/>
    <n v="-254.9"/>
  </r>
  <r>
    <x v="7"/>
    <n v="42.69"/>
    <n v="0"/>
    <n v="42.69"/>
    <n v="27.64"/>
  </r>
  <r>
    <x v="8"/>
    <n v="-250"/>
    <n v="-250"/>
    <n v="0"/>
    <n v="-250"/>
  </r>
  <r>
    <x v="9"/>
    <n v="-321.39999999999998"/>
    <n v="-581.4"/>
    <n v="260"/>
    <n v="-2776.57"/>
  </r>
  <r>
    <x v="10"/>
    <n v="-918.49"/>
    <n v="-918.49"/>
    <n v="0"/>
    <n v="0"/>
  </r>
  <r>
    <x v="11"/>
    <n v="-1380"/>
    <n v="-1380"/>
    <n v="0"/>
    <n v="-1890"/>
  </r>
  <r>
    <x v="12"/>
    <n v="-614.71"/>
    <n v="-617.71"/>
    <n v="3"/>
    <n v="0"/>
  </r>
  <r>
    <x v="13"/>
    <m/>
    <m/>
    <m/>
    <m/>
  </r>
  <r>
    <x v="13"/>
    <m/>
    <m/>
    <m/>
    <m/>
  </r>
  <r>
    <x v="13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">
  <r>
    <x v="0"/>
    <n v="-328.79"/>
    <n v="3399"/>
    <n v="3070.21"/>
    <n v="10786.36"/>
  </r>
  <r>
    <x v="1"/>
    <n v="-1285.5999999999999"/>
    <n v="1594"/>
    <n v="308.39999999999998"/>
    <n v="11094.76"/>
  </r>
  <r>
    <x v="2"/>
    <n v="-1426.8"/>
    <n v="1020"/>
    <n v="-406.8"/>
    <n v="10687.96"/>
  </r>
  <r>
    <x v="3"/>
    <n v="-1017"/>
    <n v="1259.69"/>
    <n v="242.69"/>
    <n v="10930.65"/>
  </r>
  <r>
    <x v="4"/>
    <n v="-367"/>
    <n v="317"/>
    <n v="-50"/>
    <n v="10880.65"/>
  </r>
  <r>
    <x v="5"/>
    <n v="-624.76"/>
    <n v="56"/>
    <n v="-568.76"/>
    <n v="10311.89"/>
  </r>
  <r>
    <x v="6"/>
    <n v="0"/>
    <n v="44"/>
    <n v="44"/>
    <n v="10355.89"/>
  </r>
  <r>
    <x v="7"/>
    <n v="-600"/>
    <n v="289"/>
    <n v="-311"/>
    <n v="10044.89"/>
  </r>
  <r>
    <x v="8"/>
    <n v="0"/>
    <n v="22"/>
    <n v="22"/>
    <n v="10066.89"/>
  </r>
  <r>
    <x v="9"/>
    <n v="-867.64"/>
    <n v="15"/>
    <n v="-852.64"/>
    <n v="9214.25"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-104"/>
    <x v="0"/>
  </r>
  <r>
    <x v="0"/>
    <x v="1"/>
    <x v="1"/>
    <n v="-468.56"/>
    <x v="0"/>
  </r>
  <r>
    <x v="1"/>
    <x v="2"/>
    <x v="2"/>
    <n v="-377.71"/>
    <x v="0"/>
  </r>
  <r>
    <x v="2"/>
    <x v="3"/>
    <x v="3"/>
    <n v="-246"/>
    <x v="0"/>
  </r>
  <r>
    <x v="1"/>
    <x v="4"/>
    <x v="4"/>
    <n v="-3"/>
    <x v="0"/>
  </r>
  <r>
    <x v="3"/>
    <x v="5"/>
    <x v="5"/>
    <n v="-250"/>
    <x v="0"/>
  </r>
  <r>
    <x v="4"/>
    <x v="6"/>
    <x v="6"/>
    <n v="-150"/>
    <x v="0"/>
  </r>
  <r>
    <x v="4"/>
    <x v="6"/>
    <x v="6"/>
    <n v="-110"/>
    <x v="0"/>
  </r>
  <r>
    <x v="5"/>
    <x v="7"/>
    <x v="7"/>
    <n v="-925"/>
    <x v="0"/>
  </r>
  <r>
    <x v="5"/>
    <x v="8"/>
    <x v="7"/>
    <n v="-75"/>
    <x v="0"/>
  </r>
  <r>
    <x v="4"/>
    <x v="1"/>
    <x v="8"/>
    <n v="-156.19999999999999"/>
    <x v="0"/>
  </r>
  <r>
    <x v="1"/>
    <x v="9"/>
    <x v="9"/>
    <n v="-27"/>
    <x v="0"/>
  </r>
  <r>
    <x v="6"/>
    <x v="10"/>
    <x v="10"/>
    <n v="-92"/>
    <x v="1"/>
  </r>
  <r>
    <x v="6"/>
    <x v="10"/>
    <x v="10"/>
    <n v="-92"/>
    <x v="1"/>
  </r>
  <r>
    <x v="6"/>
    <x v="10"/>
    <x v="10"/>
    <n v="-92"/>
    <x v="1"/>
  </r>
  <r>
    <x v="6"/>
    <x v="10"/>
    <x v="10"/>
    <n v="-92"/>
    <x v="1"/>
  </r>
  <r>
    <x v="6"/>
    <x v="10"/>
    <x v="10"/>
    <n v="-92"/>
    <x v="1"/>
  </r>
  <r>
    <x v="6"/>
    <x v="10"/>
    <x v="10"/>
    <n v="-92"/>
    <x v="1"/>
  </r>
  <r>
    <x v="6"/>
    <x v="10"/>
    <x v="10"/>
    <n v="-92"/>
    <x v="1"/>
  </r>
  <r>
    <x v="6"/>
    <x v="10"/>
    <x v="10"/>
    <n v="-92"/>
    <x v="1"/>
  </r>
  <r>
    <x v="6"/>
    <x v="10"/>
    <x v="10"/>
    <n v="-92"/>
    <x v="1"/>
  </r>
  <r>
    <x v="4"/>
    <x v="2"/>
    <x v="11"/>
    <n v="-55.6"/>
    <x v="0"/>
  </r>
  <r>
    <x v="4"/>
    <x v="11"/>
    <x v="12"/>
    <n v="-109.6"/>
    <x v="0"/>
  </r>
  <r>
    <x v="7"/>
    <x v="12"/>
    <x v="13"/>
    <n v="-120"/>
    <x v="0"/>
  </r>
  <r>
    <x v="7"/>
    <x v="13"/>
    <x v="14"/>
    <n v="-780"/>
    <x v="0"/>
  </r>
  <r>
    <x v="7"/>
    <x v="14"/>
    <x v="15"/>
    <n v="-480"/>
    <x v="0"/>
  </r>
  <r>
    <x v="1"/>
    <x v="15"/>
    <x v="16"/>
    <n v="-210"/>
    <x v="0"/>
  </r>
  <r>
    <x v="8"/>
    <x v="16"/>
    <x v="17"/>
    <n v="-918.49"/>
    <x v="0"/>
  </r>
  <r>
    <x v="9"/>
    <x v="17"/>
    <x v="18"/>
    <n v="-47.79"/>
    <x v="0"/>
  </r>
  <r>
    <x v="9"/>
    <x v="10"/>
    <x v="18"/>
    <n v="-39.64"/>
    <x v="0"/>
  </r>
  <r>
    <x v="10"/>
    <x v="18"/>
    <x v="19"/>
    <m/>
    <x v="2"/>
  </r>
  <r>
    <x v="10"/>
    <x v="18"/>
    <x v="19"/>
    <m/>
    <x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61">
  <r>
    <x v="0"/>
    <x v="0"/>
    <x v="0"/>
    <n v="85"/>
    <x v="0"/>
  </r>
  <r>
    <x v="0"/>
    <x v="0"/>
    <x v="1"/>
    <n v="85"/>
    <x v="0"/>
  </r>
  <r>
    <x v="0"/>
    <x v="0"/>
    <x v="2"/>
    <n v="85"/>
    <x v="0"/>
  </r>
  <r>
    <x v="0"/>
    <x v="0"/>
    <x v="3"/>
    <n v="85"/>
    <x v="0"/>
  </r>
  <r>
    <x v="0"/>
    <x v="1"/>
    <x v="4"/>
    <n v="0"/>
    <x v="0"/>
  </r>
  <r>
    <x v="0"/>
    <x v="0"/>
    <x v="5"/>
    <n v="85"/>
    <x v="0"/>
  </r>
  <r>
    <x v="0"/>
    <x v="2"/>
    <x v="6"/>
    <n v="85"/>
    <x v="0"/>
  </r>
  <r>
    <x v="0"/>
    <x v="0"/>
    <x v="7"/>
    <n v="85"/>
    <x v="0"/>
  </r>
  <r>
    <x v="0"/>
    <x v="0"/>
    <x v="8"/>
    <n v="85"/>
    <x v="0"/>
  </r>
  <r>
    <x v="0"/>
    <x v="0"/>
    <x v="9"/>
    <n v="85"/>
    <x v="0"/>
  </r>
  <r>
    <x v="0"/>
    <x v="3"/>
    <x v="10"/>
    <n v="85"/>
    <x v="0"/>
  </r>
  <r>
    <x v="0"/>
    <x v="3"/>
    <x v="11"/>
    <n v="85"/>
    <x v="0"/>
  </r>
  <r>
    <x v="0"/>
    <x v="3"/>
    <x v="12"/>
    <n v="85"/>
    <x v="0"/>
  </r>
  <r>
    <x v="0"/>
    <x v="0"/>
    <x v="13"/>
    <n v="85"/>
    <x v="0"/>
  </r>
  <r>
    <x v="0"/>
    <x v="0"/>
    <x v="14"/>
    <n v="85"/>
    <x v="0"/>
  </r>
  <r>
    <x v="0"/>
    <x v="4"/>
    <x v="15"/>
    <n v="85"/>
    <x v="0"/>
  </r>
  <r>
    <x v="0"/>
    <x v="3"/>
    <x v="16"/>
    <n v="85"/>
    <x v="0"/>
  </r>
  <r>
    <x v="0"/>
    <x v="3"/>
    <x v="17"/>
    <n v="85"/>
    <x v="0"/>
  </r>
  <r>
    <x v="0"/>
    <x v="2"/>
    <x v="18"/>
    <n v="85"/>
    <x v="0"/>
  </r>
  <r>
    <x v="0"/>
    <x v="4"/>
    <x v="19"/>
    <n v="85"/>
    <x v="0"/>
  </r>
  <r>
    <x v="0"/>
    <x v="0"/>
    <x v="20"/>
    <n v="85"/>
    <x v="0"/>
  </r>
  <r>
    <x v="0"/>
    <x v="2"/>
    <x v="21"/>
    <n v="85"/>
    <x v="0"/>
  </r>
  <r>
    <x v="0"/>
    <x v="0"/>
    <x v="22"/>
    <n v="85"/>
    <x v="0"/>
  </r>
  <r>
    <x v="0"/>
    <x v="0"/>
    <x v="23"/>
    <n v="85"/>
    <x v="0"/>
  </r>
  <r>
    <x v="0"/>
    <x v="5"/>
    <x v="24"/>
    <n v="85"/>
    <x v="0"/>
  </r>
  <r>
    <x v="0"/>
    <x v="5"/>
    <x v="25"/>
    <n v="85"/>
    <x v="0"/>
  </r>
  <r>
    <x v="0"/>
    <x v="5"/>
    <x v="26"/>
    <n v="85"/>
    <x v="0"/>
  </r>
  <r>
    <x v="0"/>
    <x v="0"/>
    <x v="27"/>
    <n v="85"/>
    <x v="0"/>
  </r>
  <r>
    <x v="0"/>
    <x v="6"/>
    <x v="28"/>
    <n v="0"/>
    <x v="0"/>
  </r>
  <r>
    <x v="0"/>
    <x v="5"/>
    <x v="29"/>
    <n v="85"/>
    <x v="0"/>
  </r>
  <r>
    <x v="0"/>
    <x v="2"/>
    <x v="30"/>
    <n v="85"/>
    <x v="0"/>
  </r>
  <r>
    <x v="0"/>
    <x v="5"/>
    <x v="31"/>
    <n v="85"/>
    <x v="0"/>
  </r>
  <r>
    <x v="0"/>
    <x v="5"/>
    <x v="32"/>
    <n v="85"/>
    <x v="0"/>
  </r>
  <r>
    <x v="0"/>
    <x v="5"/>
    <x v="33"/>
    <n v="85"/>
    <x v="0"/>
  </r>
  <r>
    <x v="0"/>
    <x v="3"/>
    <x v="34"/>
    <n v="85"/>
    <x v="0"/>
  </r>
  <r>
    <x v="0"/>
    <x v="3"/>
    <x v="35"/>
    <n v="85"/>
    <x v="0"/>
  </r>
  <r>
    <x v="0"/>
    <x v="3"/>
    <x v="36"/>
    <n v="85"/>
    <x v="0"/>
  </r>
  <r>
    <x v="0"/>
    <x v="5"/>
    <x v="37"/>
    <n v="85"/>
    <x v="0"/>
  </r>
  <r>
    <x v="0"/>
    <x v="5"/>
    <x v="38"/>
    <n v="85"/>
    <x v="0"/>
  </r>
  <r>
    <x v="0"/>
    <x v="4"/>
    <x v="39"/>
    <n v="85"/>
    <x v="0"/>
  </r>
  <r>
    <x v="0"/>
    <x v="3"/>
    <x v="40"/>
    <n v="85"/>
    <x v="0"/>
  </r>
  <r>
    <x v="0"/>
    <x v="3"/>
    <x v="41"/>
    <n v="85"/>
    <x v="0"/>
  </r>
  <r>
    <x v="0"/>
    <x v="2"/>
    <x v="42"/>
    <n v="85"/>
    <x v="0"/>
  </r>
  <r>
    <x v="0"/>
    <x v="4"/>
    <x v="43"/>
    <n v="85"/>
    <x v="0"/>
  </r>
  <r>
    <x v="0"/>
    <x v="5"/>
    <x v="44"/>
    <n v="85"/>
    <x v="0"/>
  </r>
  <r>
    <x v="0"/>
    <x v="2"/>
    <x v="45"/>
    <n v="85"/>
    <x v="0"/>
  </r>
  <r>
    <x v="0"/>
    <x v="5"/>
    <x v="46"/>
    <n v="85"/>
    <x v="0"/>
  </r>
  <r>
    <x v="0"/>
    <x v="5"/>
    <x v="47"/>
    <n v="85"/>
    <x v="0"/>
  </r>
  <r>
    <x v="0"/>
    <x v="7"/>
    <x v="48"/>
    <n v="85"/>
    <x v="0"/>
  </r>
  <r>
    <x v="0"/>
    <x v="8"/>
    <x v="49"/>
    <n v="85"/>
    <x v="0"/>
  </r>
  <r>
    <x v="0"/>
    <x v="9"/>
    <x v="50"/>
    <n v="85"/>
    <x v="0"/>
  </r>
  <r>
    <x v="0"/>
    <x v="0"/>
    <x v="51"/>
    <n v="85"/>
    <x v="1"/>
  </r>
  <r>
    <x v="0"/>
    <x v="6"/>
    <x v="52"/>
    <n v="0"/>
    <x v="0"/>
  </r>
  <r>
    <x v="0"/>
    <x v="7"/>
    <x v="53"/>
    <n v="85"/>
    <x v="0"/>
  </r>
  <r>
    <x v="0"/>
    <x v="0"/>
    <x v="54"/>
    <n v="85"/>
    <x v="0"/>
  </r>
  <r>
    <x v="0"/>
    <x v="9"/>
    <x v="55"/>
    <n v="85"/>
    <x v="0"/>
  </r>
  <r>
    <x v="0"/>
    <x v="9"/>
    <x v="56"/>
    <n v="85"/>
    <x v="0"/>
  </r>
  <r>
    <x v="0"/>
    <x v="9"/>
    <x v="57"/>
    <n v="85"/>
    <x v="0"/>
  </r>
  <r>
    <x v="0"/>
    <x v="3"/>
    <x v="58"/>
    <n v="85"/>
    <x v="0"/>
  </r>
  <r>
    <x v="0"/>
    <x v="3"/>
    <x v="59"/>
    <n v="85"/>
    <x v="0"/>
  </r>
  <r>
    <x v="0"/>
    <x v="3"/>
    <x v="60"/>
    <n v="85"/>
    <x v="0"/>
  </r>
  <r>
    <x v="0"/>
    <x v="7"/>
    <x v="61"/>
    <n v="85"/>
    <x v="0"/>
  </r>
  <r>
    <x v="0"/>
    <x v="9"/>
    <x v="62"/>
    <n v="85"/>
    <x v="0"/>
  </r>
  <r>
    <x v="0"/>
    <x v="4"/>
    <x v="63"/>
    <n v="85"/>
    <x v="0"/>
  </r>
  <r>
    <x v="0"/>
    <x v="3"/>
    <x v="64"/>
    <n v="85"/>
    <x v="0"/>
  </r>
  <r>
    <x v="0"/>
    <x v="3"/>
    <x v="65"/>
    <n v="85"/>
    <x v="0"/>
  </r>
  <r>
    <x v="0"/>
    <x v="2"/>
    <x v="66"/>
    <n v="85"/>
    <x v="0"/>
  </r>
  <r>
    <x v="0"/>
    <x v="4"/>
    <x v="67"/>
    <n v="85"/>
    <x v="0"/>
  </r>
  <r>
    <x v="0"/>
    <x v="10"/>
    <x v="68"/>
    <n v="85"/>
    <x v="0"/>
  </r>
  <r>
    <x v="0"/>
    <x v="2"/>
    <x v="69"/>
    <n v="85"/>
    <x v="0"/>
  </r>
  <r>
    <x v="0"/>
    <x v="9"/>
    <x v="70"/>
    <n v="85"/>
    <x v="0"/>
  </r>
  <r>
    <x v="0"/>
    <x v="9"/>
    <x v="71"/>
    <n v="85"/>
    <x v="0"/>
  </r>
  <r>
    <x v="1"/>
    <x v="11"/>
    <x v="72"/>
    <n v="97"/>
    <x v="0"/>
  </r>
  <r>
    <x v="1"/>
    <x v="11"/>
    <x v="73"/>
    <n v="97"/>
    <x v="0"/>
  </r>
  <r>
    <x v="1"/>
    <x v="9"/>
    <x v="74"/>
    <n v="97"/>
    <x v="0"/>
  </r>
  <r>
    <x v="1"/>
    <x v="9"/>
    <x v="75"/>
    <n v="97"/>
    <x v="0"/>
  </r>
  <r>
    <x v="2"/>
    <x v="12"/>
    <x v="76"/>
    <n v="20"/>
    <x v="0"/>
  </r>
  <r>
    <x v="2"/>
    <x v="12"/>
    <x v="77"/>
    <n v="40"/>
    <x v="0"/>
  </r>
  <r>
    <x v="2"/>
    <x v="13"/>
    <x v="78"/>
    <n v="20"/>
    <x v="0"/>
  </r>
  <r>
    <x v="2"/>
    <x v="12"/>
    <x v="79"/>
    <n v="20"/>
    <x v="0"/>
  </r>
  <r>
    <x v="2"/>
    <x v="12"/>
    <x v="80"/>
    <n v="20"/>
    <x v="0"/>
  </r>
  <r>
    <x v="2"/>
    <x v="12"/>
    <x v="81"/>
    <n v="20"/>
    <x v="0"/>
  </r>
  <r>
    <x v="2"/>
    <x v="12"/>
    <x v="82"/>
    <n v="40"/>
    <x v="0"/>
  </r>
  <r>
    <x v="2"/>
    <x v="12"/>
    <x v="83"/>
    <n v="20"/>
    <x v="0"/>
  </r>
  <r>
    <x v="2"/>
    <x v="12"/>
    <x v="84"/>
    <n v="20"/>
    <x v="0"/>
  </r>
  <r>
    <x v="2"/>
    <x v="12"/>
    <x v="85"/>
    <n v="20"/>
    <x v="0"/>
  </r>
  <r>
    <x v="2"/>
    <x v="12"/>
    <x v="86"/>
    <n v="20"/>
    <x v="0"/>
  </r>
  <r>
    <x v="3"/>
    <x v="9"/>
    <x v="87"/>
    <n v="3"/>
    <x v="0"/>
  </r>
  <r>
    <x v="4"/>
    <x v="14"/>
    <x v="88"/>
    <n v="42.69"/>
    <x v="0"/>
  </r>
  <r>
    <x v="5"/>
    <x v="4"/>
    <x v="89"/>
    <n v="37"/>
    <x v="0"/>
  </r>
  <r>
    <x v="5"/>
    <x v="15"/>
    <x v="90"/>
    <n v="0"/>
    <x v="0"/>
  </r>
  <r>
    <x v="5"/>
    <x v="3"/>
    <x v="91"/>
    <n v="37"/>
    <x v="0"/>
  </r>
  <r>
    <x v="5"/>
    <x v="0"/>
    <x v="92"/>
    <n v="37"/>
    <x v="0"/>
  </r>
  <r>
    <x v="5"/>
    <x v="2"/>
    <x v="93"/>
    <n v="0"/>
    <x v="0"/>
  </r>
  <r>
    <x v="5"/>
    <x v="4"/>
    <x v="94"/>
    <n v="37"/>
    <x v="0"/>
  </r>
  <r>
    <x v="5"/>
    <x v="2"/>
    <x v="95"/>
    <n v="37"/>
    <x v="0"/>
  </r>
  <r>
    <x v="5"/>
    <x v="3"/>
    <x v="96"/>
    <n v="37"/>
    <x v="0"/>
  </r>
  <r>
    <x v="5"/>
    <x v="3"/>
    <x v="97"/>
    <n v="37"/>
    <x v="0"/>
  </r>
  <r>
    <x v="5"/>
    <x v="3"/>
    <x v="98"/>
    <n v="37"/>
    <x v="0"/>
  </r>
  <r>
    <x v="5"/>
    <x v="3"/>
    <x v="99"/>
    <n v="37"/>
    <x v="0"/>
  </r>
  <r>
    <x v="5"/>
    <x v="2"/>
    <x v="100"/>
    <n v="0"/>
    <x v="0"/>
  </r>
  <r>
    <x v="5"/>
    <x v="3"/>
    <x v="101"/>
    <n v="37"/>
    <x v="0"/>
  </r>
  <r>
    <x v="5"/>
    <x v="3"/>
    <x v="102"/>
    <n v="37"/>
    <x v="0"/>
  </r>
  <r>
    <x v="5"/>
    <x v="0"/>
    <x v="103"/>
    <n v="37"/>
    <x v="0"/>
  </r>
  <r>
    <x v="5"/>
    <x v="2"/>
    <x v="104"/>
    <n v="37"/>
    <x v="0"/>
  </r>
  <r>
    <x v="5"/>
    <x v="4"/>
    <x v="105"/>
    <n v="37"/>
    <x v="0"/>
  </r>
  <r>
    <x v="5"/>
    <x v="4"/>
    <x v="106"/>
    <n v="37"/>
    <x v="0"/>
  </r>
  <r>
    <x v="5"/>
    <x v="3"/>
    <x v="107"/>
    <n v="37"/>
    <x v="0"/>
  </r>
  <r>
    <x v="5"/>
    <x v="3"/>
    <x v="108"/>
    <n v="37"/>
    <x v="0"/>
  </r>
  <r>
    <x v="5"/>
    <x v="2"/>
    <x v="109"/>
    <n v="37"/>
    <x v="0"/>
  </r>
  <r>
    <x v="5"/>
    <x v="4"/>
    <x v="110"/>
    <n v="37"/>
    <x v="0"/>
  </r>
  <r>
    <x v="5"/>
    <x v="4"/>
    <x v="111"/>
    <n v="37"/>
    <x v="0"/>
  </r>
  <r>
    <x v="5"/>
    <x v="0"/>
    <x v="112"/>
    <n v="37"/>
    <x v="0"/>
  </r>
  <r>
    <x v="5"/>
    <x v="2"/>
    <x v="113"/>
    <n v="37"/>
    <x v="0"/>
  </r>
  <r>
    <x v="5"/>
    <x v="0"/>
    <x v="114"/>
    <n v="37"/>
    <x v="0"/>
  </r>
  <r>
    <x v="5"/>
    <x v="3"/>
    <x v="115"/>
    <n v="37"/>
    <x v="0"/>
  </r>
  <r>
    <x v="5"/>
    <x v="4"/>
    <x v="116"/>
    <n v="-1"/>
    <x v="0"/>
  </r>
  <r>
    <x v="5"/>
    <x v="3"/>
    <x v="117"/>
    <n v="-1"/>
    <x v="0"/>
  </r>
  <r>
    <x v="5"/>
    <x v="2"/>
    <x v="118"/>
    <n v="-3"/>
    <x v="0"/>
  </r>
  <r>
    <x v="5"/>
    <x v="3"/>
    <x v="119"/>
    <n v="-1"/>
    <x v="0"/>
  </r>
  <r>
    <x v="5"/>
    <x v="3"/>
    <x v="120"/>
    <n v="-3"/>
    <x v="0"/>
  </r>
  <r>
    <x v="5"/>
    <x v="3"/>
    <x v="121"/>
    <n v="-1"/>
    <x v="0"/>
  </r>
  <r>
    <x v="5"/>
    <x v="3"/>
    <x v="122"/>
    <n v="-2"/>
    <x v="0"/>
  </r>
  <r>
    <x v="5"/>
    <x v="3"/>
    <x v="123"/>
    <n v="-2"/>
    <x v="0"/>
  </r>
  <r>
    <x v="5"/>
    <x v="3"/>
    <x v="124"/>
    <n v="-1"/>
    <x v="0"/>
  </r>
  <r>
    <x v="5"/>
    <x v="2"/>
    <x v="125"/>
    <n v="-3"/>
    <x v="0"/>
  </r>
  <r>
    <x v="5"/>
    <x v="4"/>
    <x v="126"/>
    <n v="-1"/>
    <x v="0"/>
  </r>
  <r>
    <x v="5"/>
    <x v="3"/>
    <x v="127"/>
    <n v="-2"/>
    <x v="0"/>
  </r>
  <r>
    <x v="5"/>
    <x v="3"/>
    <x v="128"/>
    <n v="-2"/>
    <x v="0"/>
  </r>
  <r>
    <x v="5"/>
    <x v="2"/>
    <x v="129"/>
    <n v="-4"/>
    <x v="0"/>
  </r>
  <r>
    <x v="5"/>
    <x v="4"/>
    <x v="130"/>
    <n v="-1"/>
    <x v="0"/>
  </r>
  <r>
    <x v="5"/>
    <x v="0"/>
    <x v="131"/>
    <n v="-1"/>
    <x v="0"/>
  </r>
  <r>
    <x v="5"/>
    <x v="2"/>
    <x v="132"/>
    <n v="-4"/>
    <x v="0"/>
  </r>
  <r>
    <x v="5"/>
    <x v="3"/>
    <x v="133"/>
    <n v="-3"/>
    <x v="0"/>
  </r>
  <r>
    <x v="6"/>
    <x v="0"/>
    <x v="134"/>
    <n v="7"/>
    <x v="0"/>
  </r>
  <r>
    <x v="6"/>
    <x v="0"/>
    <x v="135"/>
    <n v="7"/>
    <x v="0"/>
  </r>
  <r>
    <x v="6"/>
    <x v="16"/>
    <x v="136"/>
    <n v="15"/>
    <x v="0"/>
  </r>
  <r>
    <x v="6"/>
    <x v="17"/>
    <x v="137"/>
    <n v="15"/>
    <x v="0"/>
  </r>
  <r>
    <x v="6"/>
    <x v="0"/>
    <x v="138"/>
    <n v="16"/>
    <x v="0"/>
  </r>
  <r>
    <x v="6"/>
    <x v="0"/>
    <x v="139"/>
    <n v="16"/>
    <x v="0"/>
  </r>
  <r>
    <x v="6"/>
    <x v="0"/>
    <x v="140"/>
    <n v="8"/>
    <x v="0"/>
  </r>
  <r>
    <x v="6"/>
    <x v="0"/>
    <x v="141"/>
    <n v="8"/>
    <x v="0"/>
  </r>
  <r>
    <x v="6"/>
    <x v="0"/>
    <x v="142"/>
    <n v="8"/>
    <x v="0"/>
  </r>
  <r>
    <x v="6"/>
    <x v="0"/>
    <x v="143"/>
    <n v="16"/>
    <x v="0"/>
  </r>
  <r>
    <x v="6"/>
    <x v="16"/>
    <x v="144"/>
    <n v="18"/>
    <x v="0"/>
  </r>
  <r>
    <x v="6"/>
    <x v="16"/>
    <x v="145"/>
    <n v="18"/>
    <x v="0"/>
  </r>
  <r>
    <x v="6"/>
    <x v="18"/>
    <x v="146"/>
    <n v="18"/>
    <x v="0"/>
  </r>
  <r>
    <x v="6"/>
    <x v="18"/>
    <x v="147"/>
    <n v="18"/>
    <x v="0"/>
  </r>
  <r>
    <x v="6"/>
    <x v="19"/>
    <x v="148"/>
    <n v="28.5"/>
    <x v="0"/>
  </r>
  <r>
    <x v="6"/>
    <x v="12"/>
    <x v="149"/>
    <n v="28.5"/>
    <x v="0"/>
  </r>
  <r>
    <x v="6"/>
    <x v="20"/>
    <x v="150"/>
    <n v="22"/>
    <x v="0"/>
  </r>
  <r>
    <x v="6"/>
    <x v="21"/>
    <x v="151"/>
    <n v="22"/>
    <x v="0"/>
  </r>
  <r>
    <x v="6"/>
    <x v="22"/>
    <x v="152"/>
    <n v="22"/>
    <x v="0"/>
  </r>
  <r>
    <x v="6"/>
    <x v="23"/>
    <x v="153"/>
    <n v="22"/>
    <x v="0"/>
  </r>
  <r>
    <x v="6"/>
    <x v="18"/>
    <x v="154"/>
    <n v="34"/>
    <x v="0"/>
  </r>
  <r>
    <x v="6"/>
    <x v="18"/>
    <x v="155"/>
    <n v="34"/>
    <x v="0"/>
  </r>
  <r>
    <x v="6"/>
    <x v="18"/>
    <x v="156"/>
    <n v="34"/>
    <x v="0"/>
  </r>
  <r>
    <x v="6"/>
    <x v="18"/>
    <x v="157"/>
    <n v="34"/>
    <x v="0"/>
  </r>
  <r>
    <x v="6"/>
    <x v="23"/>
    <x v="158"/>
    <n v="34"/>
    <x v="0"/>
  </r>
  <r>
    <x v="6"/>
    <x v="24"/>
    <x v="159"/>
    <n v="66"/>
    <x v="0"/>
  </r>
  <r>
    <x v="7"/>
    <x v="25"/>
    <x v="160"/>
    <m/>
    <x v="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4">
  <r>
    <s v="Restaurant de début d'année"/>
    <x v="0"/>
    <s v="2019-10-04"/>
    <x v="0"/>
  </r>
  <r>
    <s v="Repas restaurant Boeuf au balcon"/>
    <x v="1"/>
    <s v="2019-11-30"/>
    <x v="1"/>
  </r>
  <r>
    <s v="Stage Mains nues"/>
    <x v="2"/>
    <s v="2019-11-30"/>
    <x v="2"/>
  </r>
  <r>
    <s v="Laser Quest"/>
    <x v="3"/>
    <s v="2019-12-14"/>
    <x v="3"/>
  </r>
  <r>
    <s v="verre au white fileds"/>
    <x v="4"/>
    <s v="2019-12-18"/>
    <x v="4"/>
  </r>
  <r>
    <s v="Brain Escape Game"/>
    <x v="5"/>
    <s v="2020-01-18"/>
    <x v="5"/>
  </r>
  <r>
    <s v="Repas nouvel an chinois"/>
    <x v="6"/>
    <s v="2020-02-01"/>
    <x v="6"/>
  </r>
  <r>
    <s v="Stage combat"/>
    <x v="7"/>
    <s v="2020-02-01"/>
    <x v="7"/>
  </r>
  <r>
    <m/>
    <x v="8"/>
    <m/>
    <x v="8"/>
  </r>
  <r>
    <m/>
    <x v="8"/>
    <m/>
    <x v="8"/>
  </r>
  <r>
    <m/>
    <x v="8"/>
    <m/>
    <x v="8"/>
  </r>
  <r>
    <m/>
    <x v="8"/>
    <m/>
    <x v="8"/>
  </r>
  <r>
    <m/>
    <x v="8"/>
    <m/>
    <x v="8"/>
  </r>
  <r>
    <m/>
    <x v="8"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eau croisé dynamique6" cacheId="20" applyNumberFormats="0" applyBorderFormats="0" applyFontFormats="0" applyPatternFormats="0" applyAlignmentFormats="0" applyWidthHeightFormats="1" dataCaption="Valeurs" updatedVersion="4" minRefreshableVersion="3" showDrill="0" useAutoFormatting="1" itemPrintTitles="1" createdVersion="4" indent="0" outline="1" outlineData="1" multipleFieldFilters="0" chartFormat="16" rowHeaderCaption="Type">
  <location ref="AN2:AO13" firstHeaderRow="1" firstDataRow="1" firstDataCol="1"/>
  <pivotFields count="2">
    <pivotField axis="axisRow" showAll="0" measureFilter="1">
      <items count="15">
        <item x="6"/>
        <item x="11"/>
        <item x="4"/>
        <item x="5"/>
        <item x="13"/>
        <item x="0"/>
        <item x="1"/>
        <item x="2"/>
        <item x="3"/>
        <item x="7"/>
        <item x="8"/>
        <item x="9"/>
        <item x="10"/>
        <item x="12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5"/>
    </i>
    <i>
      <x v="8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Dépenses" fld="1" showDataAs="percentOfTotal" baseField="0" baseItem="0" numFmtId="9"/>
  </dataFields>
  <formats count="7">
    <format dxfId="169">
      <pivotArea type="all" dataOnly="0" outline="0" fieldPosition="0"/>
    </format>
    <format dxfId="1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5">
      <pivotArea outline="0" fieldPosition="0">
        <references count="1">
          <reference field="4294967294" count="1">
            <x v="0"/>
          </reference>
        </references>
      </pivotArea>
    </format>
    <format dxfId="164">
      <pivotArea type="all" dataOnly="0" outline="0" fieldPosition="0"/>
    </format>
    <format dxfId="163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Liste_revenu" cacheId="41" applyNumberFormats="0" applyBorderFormats="0" applyFontFormats="0" applyPatternFormats="0" applyAlignmentFormats="0" applyWidthHeightFormats="1" dataCaption="Valeurs" updatedVersion="4" minRefreshableVersion="3" showDrill="0" useAutoFormatting="1" itemPrintTitles="1" createdVersion="4" indent="0" compact="0" compactData="0" multipleFieldFilters="0">
  <location ref="AU3:AX171" firstHeaderRow="1" firstDataRow="1" firstDataCol="3"/>
  <pivotFields count="5">
    <pivotField name="Catégorie" axis="axisRow" compact="0" outline="0" showAll="0" measureFilter="1">
      <items count="20">
        <item m="1" x="12"/>
        <item m="1" x="13"/>
        <item m="1" x="9"/>
        <item x="5"/>
        <item m="1" x="16"/>
        <item x="7"/>
        <item m="1" x="15"/>
        <item m="1" x="11"/>
        <item m="1" x="14"/>
        <item m="1" x="10"/>
        <item m="1" x="17"/>
        <item m="1" x="8"/>
        <item m="1" x="18"/>
        <item x="6"/>
        <item x="0"/>
        <item x="1"/>
        <item x="4"/>
        <item x="2"/>
        <item x="3"/>
        <item t="default"/>
      </items>
    </pivotField>
    <pivotField name=" Date" axis="axisRow" compact="0" outline="0" showAll="0" defaultSubtotal="0">
      <items count="79">
        <item m="1" x="26"/>
        <item m="1" x="54"/>
        <item m="1" x="78"/>
        <item m="1" x="51"/>
        <item m="1" x="48"/>
        <item m="1" x="65"/>
        <item m="1" x="37"/>
        <item m="1" x="63"/>
        <item m="1" x="28"/>
        <item m="1" x="33"/>
        <item m="1" x="66"/>
        <item m="1" x="34"/>
        <item m="1" x="61"/>
        <item m="1" x="74"/>
        <item m="1" x="68"/>
        <item m="1" x="55"/>
        <item m="1" x="47"/>
        <item m="1" x="38"/>
        <item m="1" x="43"/>
        <item m="1" x="29"/>
        <item m="1" x="76"/>
        <item m="1" x="62"/>
        <item m="1" x="53"/>
        <item m="1" x="73"/>
        <item m="1" x="41"/>
        <item m="1" x="39"/>
        <item x="25"/>
        <item m="1" x="64"/>
        <item m="1" x="57"/>
        <item m="1" x="42"/>
        <item m="1" x="31"/>
        <item m="1" x="40"/>
        <item m="1" x="44"/>
        <item m="1" x="49"/>
        <item m="1" x="70"/>
        <item m="1" x="59"/>
        <item m="1" x="71"/>
        <item m="1" x="56"/>
        <item m="1" x="32"/>
        <item m="1" x="45"/>
        <item m="1" x="69"/>
        <item m="1" x="77"/>
        <item m="1" x="60"/>
        <item m="1" x="35"/>
        <item m="1" x="67"/>
        <item m="1" x="27"/>
        <item m="1" x="58"/>
        <item m="1" x="72"/>
        <item m="1" x="46"/>
        <item m="1" x="50"/>
        <item m="1" x="36"/>
        <item m="1"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52"/>
        <item m="1" x="30"/>
        <item x="12"/>
        <item x="13"/>
        <item x="14"/>
        <item x="15"/>
        <item x="16"/>
        <item x="18"/>
        <item x="19"/>
        <item x="21"/>
        <item x="22"/>
        <item x="23"/>
        <item x="24"/>
        <item x="17"/>
        <item x="20"/>
      </items>
    </pivotField>
    <pivotField name=" Description" axis="axisRow" compact="0" outline="0" showAll="0" defaultSubtotal="0">
      <items count="324">
        <item m="1" x="287"/>
        <item x="1"/>
        <item m="1" x="248"/>
        <item m="1" x="225"/>
        <item x="6"/>
        <item x="7"/>
        <item m="1" x="298"/>
        <item x="9"/>
        <item x="8"/>
        <item x="10"/>
        <item x="11"/>
        <item x="14"/>
        <item m="1" x="207"/>
        <item x="16"/>
        <item x="17"/>
        <item x="18"/>
        <item m="1" x="220"/>
        <item x="19"/>
        <item m="1" x="277"/>
        <item m="1" x="164"/>
        <item x="20"/>
        <item x="21"/>
        <item m="1" x="306"/>
        <item m="1" x="232"/>
        <item x="23"/>
        <item x="25"/>
        <item m="1" x="249"/>
        <item m="1" x="226"/>
        <item x="30"/>
        <item x="31"/>
        <item m="1" x="299"/>
        <item x="33"/>
        <item x="32"/>
        <item x="34"/>
        <item x="35"/>
        <item x="38"/>
        <item m="1" x="208"/>
        <item x="40"/>
        <item x="41"/>
        <item x="42"/>
        <item m="1" x="221"/>
        <item x="43"/>
        <item m="1" x="278"/>
        <item m="1" x="165"/>
        <item x="44"/>
        <item x="45"/>
        <item m="1" x="307"/>
        <item m="1" x="233"/>
        <item x="47"/>
        <item x="49"/>
        <item m="1" x="250"/>
        <item m="1" x="227"/>
        <item x="54"/>
        <item x="55"/>
        <item m="1" x="300"/>
        <item x="57"/>
        <item x="56"/>
        <item x="58"/>
        <item x="59"/>
        <item x="62"/>
        <item m="1" x="209"/>
        <item x="64"/>
        <item x="65"/>
        <item x="66"/>
        <item m="1" x="222"/>
        <item x="67"/>
        <item m="1" x="279"/>
        <item m="1" x="166"/>
        <item x="68"/>
        <item x="69"/>
        <item m="1" x="308"/>
        <item m="1" x="234"/>
        <item x="71"/>
        <item m="1" x="245"/>
        <item m="1" x="177"/>
        <item m="1" x="237"/>
        <item m="1" x="317"/>
        <item m="1" x="167"/>
        <item m="1" x="265"/>
        <item m="1" x="246"/>
        <item m="1" x="178"/>
        <item m="1" x="238"/>
        <item m="1" x="318"/>
        <item m="1" x="168"/>
        <item m="1" x="266"/>
        <item x="89"/>
        <item x="90"/>
        <item m="1" x="310"/>
        <item m="1" x="286"/>
        <item x="95"/>
        <item m="1" x="216"/>
        <item x="96"/>
        <item m="1" x="231"/>
        <item m="1" x="242"/>
        <item x="98"/>
        <item x="97"/>
        <item x="99"/>
        <item x="101"/>
        <item x="102"/>
        <item x="104"/>
        <item x="106"/>
        <item x="107"/>
        <item x="108"/>
        <item m="1" x="321"/>
        <item m="1" x="195"/>
        <item x="109"/>
        <item m="1" x="244"/>
        <item x="110"/>
        <item m="1" x="262"/>
        <item m="1" x="255"/>
        <item x="112"/>
        <item x="113"/>
        <item m="1" x="305"/>
        <item m="1" x="281"/>
        <item x="115"/>
        <item m="1" x="254"/>
        <item m="1" x="211"/>
        <item m="1" x="175"/>
        <item m="1" x="243"/>
        <item m="1" x="309"/>
        <item m="1" x="269"/>
        <item m="1" x="235"/>
        <item m="1" x="264"/>
        <item m="1" x="256"/>
        <item m="1" x="229"/>
        <item m="1" x="301"/>
        <item m="1" x="288"/>
        <item m="1" x="295"/>
        <item m="1" x="316"/>
        <item m="1" x="203"/>
        <item m="1" x="322"/>
        <item m="1" x="180"/>
        <item m="1" x="268"/>
        <item m="1" x="276"/>
        <item m="1" x="313"/>
        <item m="1" x="294"/>
        <item m="1" x="217"/>
        <item m="1" x="261"/>
        <item m="1" x="213"/>
        <item m="1" x="314"/>
        <item m="1" x="224"/>
        <item m="1" x="267"/>
        <item m="1" x="201"/>
        <item m="1" x="172"/>
        <item m="1" x="272"/>
        <item m="1" x="239"/>
        <item m="1" x="205"/>
        <item m="1" x="311"/>
        <item m="1" x="198"/>
        <item m="1" x="240"/>
        <item m="1" x="161"/>
        <item m="1" x="296"/>
        <item m="1" x="183"/>
        <item m="1" x="204"/>
        <item m="1" x="194"/>
        <item m="1" x="290"/>
        <item m="1" x="163"/>
        <item m="1" x="291"/>
        <item m="1" x="223"/>
        <item m="1" x="228"/>
        <item m="1" x="174"/>
        <item m="1" x="184"/>
        <item m="1" x="189"/>
        <item m="1" x="304"/>
        <item m="1" x="263"/>
        <item m="1" x="191"/>
        <item m="1" x="210"/>
        <item m="1" x="214"/>
        <item x="160"/>
        <item m="1" x="247"/>
        <item m="1" x="319"/>
        <item m="1" x="173"/>
        <item m="1" x="199"/>
        <item m="1" x="293"/>
        <item m="1" x="282"/>
        <item m="1" x="162"/>
        <item m="1" x="200"/>
        <item m="1" x="241"/>
        <item m="1" x="212"/>
        <item m="1" x="202"/>
        <item m="1" x="283"/>
        <item m="1" x="215"/>
        <item m="1" x="230"/>
        <item m="1" x="197"/>
        <item m="1" x="170"/>
        <item m="1" x="185"/>
        <item m="1" x="186"/>
        <item m="1" x="219"/>
        <item m="1" x="312"/>
        <item x="118"/>
        <item m="1" x="297"/>
        <item m="1" x="252"/>
        <item x="120"/>
        <item x="122"/>
        <item x="123"/>
        <item x="125"/>
        <item x="127"/>
        <item x="128"/>
        <item x="129"/>
        <item m="1" x="187"/>
        <item x="132"/>
        <item m="1" x="292"/>
        <item m="1" x="271"/>
        <item x="133"/>
        <item m="1" x="258"/>
        <item m="1" x="192"/>
        <item m="1" x="285"/>
        <item m="1" x="176"/>
        <item m="1" x="182"/>
        <item m="1" x="280"/>
        <item m="1" x="320"/>
        <item m="1" x="284"/>
        <item m="1" x="253"/>
        <item m="1" x="196"/>
        <item m="1" x="289"/>
        <item m="1" x="181"/>
        <item m="1" x="270"/>
        <item m="1" x="302"/>
        <item m="1" x="206"/>
        <item m="1" x="188"/>
        <item m="1" x="260"/>
        <item m="1" x="179"/>
        <item m="1" x="218"/>
        <item m="1" x="303"/>
        <item m="1" x="275"/>
        <item m="1" x="259"/>
        <item m="1" x="190"/>
        <item m="1" x="315"/>
        <item m="1" x="251"/>
        <item m="1" x="171"/>
        <item m="1" x="169"/>
        <item m="1" x="274"/>
        <item m="1" x="193"/>
        <item m="1" x="236"/>
        <item x="0"/>
        <item x="2"/>
        <item x="3"/>
        <item x="4"/>
        <item x="5"/>
        <item x="12"/>
        <item x="13"/>
        <item x="15"/>
        <item x="22"/>
        <item x="24"/>
        <item x="26"/>
        <item x="27"/>
        <item x="28"/>
        <item x="29"/>
        <item x="36"/>
        <item x="37"/>
        <item x="39"/>
        <item x="46"/>
        <item x="48"/>
        <item x="50"/>
        <item x="51"/>
        <item x="52"/>
        <item x="53"/>
        <item x="60"/>
        <item x="61"/>
        <item x="63"/>
        <item x="70"/>
        <item x="72"/>
        <item x="73"/>
        <item x="74"/>
        <item x="75"/>
        <item m="1" x="273"/>
        <item m="1" x="323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1"/>
        <item x="92"/>
        <item x="93"/>
        <item x="94"/>
        <item x="100"/>
        <item x="103"/>
        <item x="105"/>
        <item x="111"/>
        <item x="114"/>
        <item x="116"/>
        <item x="117"/>
        <item x="119"/>
        <item x="121"/>
        <item x="124"/>
        <item x="126"/>
        <item x="130"/>
        <item x="131"/>
        <item m="1" x="257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5"/>
        <item x="156"/>
        <item x="157"/>
        <item x="158"/>
        <item x="159"/>
        <item x="137"/>
        <item x="150"/>
      </items>
    </pivotField>
    <pivotField dataField="1" compact="0" outline="0" showAll="0"/>
    <pivotField name="P" compact="0" outline="0" showAll="0" defaultSubtotal="0">
      <items count="3">
        <item x="1"/>
        <item x="0"/>
        <item x="2"/>
      </items>
    </pivotField>
  </pivotFields>
  <rowFields count="3">
    <field x="0"/>
    <field x="1"/>
    <field x="2"/>
  </rowFields>
  <rowItems count="168">
    <i>
      <x v="3"/>
      <x v="52"/>
      <x v="110"/>
    </i>
    <i r="2">
      <x v="281"/>
    </i>
    <i r="2">
      <x v="285"/>
    </i>
    <i r="2">
      <x v="288"/>
    </i>
    <i r="2">
      <x v="296"/>
    </i>
    <i r="1">
      <x v="54"/>
      <x v="89"/>
    </i>
    <i r="2">
      <x v="99"/>
    </i>
    <i r="2">
      <x v="105"/>
    </i>
    <i r="2">
      <x v="111"/>
    </i>
    <i r="2">
      <x v="189"/>
    </i>
    <i r="2">
      <x v="195"/>
    </i>
    <i r="2">
      <x v="198"/>
    </i>
    <i r="2">
      <x v="200"/>
    </i>
    <i r="2">
      <x v="282"/>
    </i>
    <i r="2">
      <x v="284"/>
    </i>
    <i r="1">
      <x v="55"/>
      <x v="91"/>
    </i>
    <i r="2">
      <x v="94"/>
    </i>
    <i r="2">
      <x v="95"/>
    </i>
    <i r="2">
      <x v="96"/>
    </i>
    <i r="2">
      <x v="97"/>
    </i>
    <i r="2">
      <x v="98"/>
    </i>
    <i r="2">
      <x v="101"/>
    </i>
    <i r="2">
      <x v="102"/>
    </i>
    <i r="2">
      <x v="114"/>
    </i>
    <i r="2">
      <x v="192"/>
    </i>
    <i r="2">
      <x v="193"/>
    </i>
    <i r="2">
      <x v="194"/>
    </i>
    <i r="2">
      <x v="196"/>
    </i>
    <i r="2">
      <x v="197"/>
    </i>
    <i r="2">
      <x v="203"/>
    </i>
    <i r="2">
      <x v="280"/>
    </i>
    <i r="2">
      <x v="290"/>
    </i>
    <i r="2">
      <x v="291"/>
    </i>
    <i r="2">
      <x v="292"/>
    </i>
    <i r="2">
      <x v="293"/>
    </i>
    <i r="1">
      <x v="56"/>
      <x v="85"/>
    </i>
    <i r="2">
      <x v="100"/>
    </i>
    <i r="2">
      <x v="107"/>
    </i>
    <i r="2">
      <x v="283"/>
    </i>
    <i r="2">
      <x v="286"/>
    </i>
    <i r="2">
      <x v="287"/>
    </i>
    <i r="2">
      <x v="289"/>
    </i>
    <i r="2">
      <x v="294"/>
    </i>
    <i r="2">
      <x v="295"/>
    </i>
    <i r="1">
      <x v="69"/>
      <x v="86"/>
    </i>
    <i t="default">
      <x v="3"/>
    </i>
    <i>
      <x v="13"/>
      <x v="52"/>
      <x v="298"/>
    </i>
    <i r="2">
      <x v="299"/>
    </i>
    <i r="2">
      <x v="301"/>
    </i>
    <i r="2">
      <x v="302"/>
    </i>
    <i r="2">
      <x v="303"/>
    </i>
    <i r="2">
      <x v="304"/>
    </i>
    <i r="2">
      <x v="305"/>
    </i>
    <i r="2">
      <x v="306"/>
    </i>
    <i r="1">
      <x v="66"/>
      <x v="312"/>
    </i>
    <i r="1">
      <x v="70"/>
      <x v="300"/>
    </i>
    <i r="2">
      <x v="307"/>
    </i>
    <i r="2">
      <x v="308"/>
    </i>
    <i r="1">
      <x v="71"/>
      <x v="309"/>
    </i>
    <i r="2">
      <x v="310"/>
    </i>
    <i r="2">
      <x v="316"/>
    </i>
    <i r="2">
      <x v="317"/>
    </i>
    <i r="2">
      <x v="318"/>
    </i>
    <i r="2">
      <x v="319"/>
    </i>
    <i r="1">
      <x v="72"/>
      <x v="311"/>
    </i>
    <i r="1">
      <x v="73"/>
      <x v="313"/>
    </i>
    <i r="1">
      <x v="74"/>
      <x v="314"/>
    </i>
    <i r="1">
      <x v="75"/>
      <x v="315"/>
    </i>
    <i r="2">
      <x v="320"/>
    </i>
    <i r="1">
      <x v="76"/>
      <x v="321"/>
    </i>
    <i r="1">
      <x v="77"/>
      <x v="322"/>
    </i>
    <i r="1">
      <x v="78"/>
      <x v="323"/>
    </i>
    <i t="default">
      <x v="13"/>
    </i>
    <i>
      <x v="14"/>
      <x v="52"/>
      <x v="1"/>
    </i>
    <i r="2">
      <x v="5"/>
    </i>
    <i r="2">
      <x v="7"/>
    </i>
    <i r="2">
      <x v="8"/>
    </i>
    <i r="2">
      <x v="11"/>
    </i>
    <i r="2">
      <x v="20"/>
    </i>
    <i r="2">
      <x v="24"/>
    </i>
    <i r="2">
      <x v="52"/>
    </i>
    <i r="2">
      <x v="234"/>
    </i>
    <i r="2">
      <x v="235"/>
    </i>
    <i r="2">
      <x v="236"/>
    </i>
    <i r="2">
      <x v="238"/>
    </i>
    <i r="2">
      <x v="240"/>
    </i>
    <i r="2">
      <x v="242"/>
    </i>
    <i r="2">
      <x v="245"/>
    </i>
    <i r="2">
      <x v="254"/>
    </i>
    <i r="1">
      <x v="53"/>
      <x v="237"/>
    </i>
    <i r="1">
      <x v="54"/>
      <x v="4"/>
    </i>
    <i r="2">
      <x v="15"/>
    </i>
    <i r="2">
      <x v="21"/>
    </i>
    <i r="2">
      <x v="28"/>
    </i>
    <i r="2">
      <x v="39"/>
    </i>
    <i r="2">
      <x v="45"/>
    </i>
    <i r="2">
      <x v="63"/>
    </i>
    <i r="2">
      <x v="69"/>
    </i>
    <i r="1">
      <x v="55"/>
      <x v="9"/>
    </i>
    <i r="2">
      <x v="10"/>
    </i>
    <i r="2">
      <x v="13"/>
    </i>
    <i r="2">
      <x v="14"/>
    </i>
    <i r="2">
      <x v="33"/>
    </i>
    <i r="2">
      <x v="34"/>
    </i>
    <i r="2">
      <x v="37"/>
    </i>
    <i r="2">
      <x v="38"/>
    </i>
    <i r="2">
      <x v="57"/>
    </i>
    <i r="2">
      <x v="58"/>
    </i>
    <i r="2">
      <x v="61"/>
    </i>
    <i r="2">
      <x v="62"/>
    </i>
    <i r="2">
      <x v="239"/>
    </i>
    <i r="2">
      <x v="248"/>
    </i>
    <i r="2">
      <x v="257"/>
    </i>
    <i r="1">
      <x v="56"/>
      <x v="17"/>
    </i>
    <i r="2">
      <x v="41"/>
    </i>
    <i r="2">
      <x v="65"/>
    </i>
    <i r="2">
      <x v="241"/>
    </i>
    <i r="2">
      <x v="250"/>
    </i>
    <i r="2">
      <x v="259"/>
    </i>
    <i r="1">
      <x v="57"/>
      <x v="25"/>
    </i>
    <i r="2">
      <x v="29"/>
    </i>
    <i r="2">
      <x v="31"/>
    </i>
    <i r="2">
      <x v="32"/>
    </i>
    <i r="2">
      <x v="35"/>
    </i>
    <i r="2">
      <x v="44"/>
    </i>
    <i r="2">
      <x v="48"/>
    </i>
    <i r="2">
      <x v="243"/>
    </i>
    <i r="2">
      <x v="244"/>
    </i>
    <i r="2">
      <x v="247"/>
    </i>
    <i r="2">
      <x v="249"/>
    </i>
    <i r="2">
      <x v="251"/>
    </i>
    <i r="1">
      <x v="58"/>
      <x v="246"/>
    </i>
    <i r="2">
      <x v="255"/>
    </i>
    <i r="1">
      <x v="59"/>
      <x v="252"/>
    </i>
    <i r="2">
      <x v="256"/>
    </i>
    <i r="2">
      <x v="258"/>
    </i>
    <i r="1">
      <x v="60"/>
      <x v="49"/>
    </i>
    <i r="1">
      <x v="61"/>
      <x v="53"/>
    </i>
    <i r="2">
      <x v="55"/>
    </i>
    <i r="2">
      <x v="56"/>
    </i>
    <i r="2">
      <x v="59"/>
    </i>
    <i r="2">
      <x v="72"/>
    </i>
    <i r="2">
      <x v="253"/>
    </i>
    <i r="2">
      <x v="260"/>
    </i>
    <i r="1">
      <x v="62"/>
      <x v="68"/>
    </i>
    <i t="default">
      <x v="14"/>
    </i>
    <i>
      <x v="15"/>
      <x v="61"/>
      <x v="263"/>
    </i>
    <i r="2">
      <x v="264"/>
    </i>
    <i r="1">
      <x v="63"/>
      <x v="261"/>
    </i>
    <i r="2">
      <x v="262"/>
    </i>
    <i t="default">
      <x v="15"/>
    </i>
    <i>
      <x v="16"/>
      <x v="68"/>
      <x v="279"/>
    </i>
    <i t="default">
      <x v="16"/>
    </i>
    <i>
      <x v="17"/>
      <x v="66"/>
      <x v="267"/>
    </i>
    <i r="2">
      <x v="268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1">
      <x v="67"/>
      <x v="269"/>
    </i>
    <i t="default">
      <x v="17"/>
    </i>
    <i>
      <x v="18"/>
      <x v="61"/>
      <x v="278"/>
    </i>
    <i t="default">
      <x v="18"/>
    </i>
    <i t="grand">
      <x/>
    </i>
  </rowItems>
  <colItems count="1">
    <i/>
  </colItems>
  <dataFields count="1">
    <dataField name="Total" fld="3" baseField="4" baseItem="1" numFmtId="165"/>
  </dataFields>
  <formats count="12">
    <format dxfId="180">
      <pivotArea type="all" dataOnly="0" outline="0" fieldPosition="0"/>
    </format>
    <format dxfId="179">
      <pivotArea type="all" dataOnly="0" outline="0" fieldPosition="0"/>
    </format>
    <format dxfId="178">
      <pivotArea outline="0" collapsedLevelsAreSubtotals="1" fieldPosition="0"/>
    </format>
    <format dxfId="177">
      <pivotArea field="4" type="button" dataOnly="0" labelOnly="1" outline="0"/>
    </format>
    <format dxfId="176">
      <pivotArea dataOnly="0" labelOnly="1" outline="0" axis="axisValues" fieldPosition="0"/>
    </format>
    <format dxfId="175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174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173">
      <pivotArea dataOnly="0" labelOnly="1" outline="0" fieldPosition="0">
        <references count="1">
          <reference field="0" count="1" defaultSubtotal="1">
            <x v="4"/>
          </reference>
        </references>
      </pivotArea>
    </format>
    <format dxfId="172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171">
      <pivotArea dataOnly="0" labelOnly="1" grandRow="1" outline="0" fieldPosition="0"/>
    </format>
    <format dxfId="170">
      <pivotArea outline="0" fieldPosition="0">
        <references count="1">
          <reference field="4294967294" count="1">
            <x v="0"/>
          </reference>
        </references>
      </pivotArea>
    </format>
    <format dxfId="1">
      <pivotArea type="all" dataOnly="0" outline="0" fieldPosition="0"/>
    </format>
  </formats>
  <pivotTableStyleInfo name="PivotStyleLight9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45" applyNumberFormats="0" applyBorderFormats="0" applyFontFormats="0" applyPatternFormats="0" applyAlignmentFormats="0" applyWidthHeightFormats="1" dataCaption="Valeurs" updatedVersion="4" minRefreshableVersion="3" useAutoFormatting="1" rowGrandTotals="0" colGrandTotals="0" itemPrintTitles="1" createdVersion="4" indent="0" compact="0" compactData="0" multipleFieldFilters="0">
  <location ref="C16:D24" firstHeaderRow="1" firstDataRow="1" firstDataCol="2"/>
  <pivotFields count="4">
    <pivotField compact="0" outline="0" showAll="0" defaultSubtotal="0"/>
    <pivotField axis="axisRow" compact="0" outline="0" showAll="0" defaultSubtotal="0">
      <items count="21">
        <item m="1" x="13"/>
        <item x="8"/>
        <item m="1" x="11"/>
        <item m="1" x="9"/>
        <item m="1" x="12"/>
        <item m="1" x="19"/>
        <item m="1" x="16"/>
        <item m="1" x="15"/>
        <item m="1" x="10"/>
        <item m="1" x="14"/>
        <item m="1" x="17"/>
        <item m="1" x="18"/>
        <item x="4"/>
        <item m="1" x="20"/>
        <item x="0"/>
        <item x="1"/>
        <item x="2"/>
        <item x="3"/>
        <item x="5"/>
        <item x="6"/>
        <item x="7"/>
      </items>
    </pivotField>
    <pivotField compact="0" outline="0" showAll="0" defaultSubtotal="0"/>
    <pivotField axis="axisRow" compact="0" outline="0" showAll="0" defaultSubtotal="0">
      <items count="20">
        <item m="1" x="16"/>
        <item m="1" x="14"/>
        <item m="1" x="18"/>
        <item m="1" x="11"/>
        <item m="1" x="17"/>
        <item m="1" x="15"/>
        <item m="1" x="12"/>
        <item m="1" x="13"/>
        <item m="1" x="10"/>
        <item m="1" x="9"/>
        <item x="8"/>
        <item m="1" x="19"/>
        <item x="0"/>
        <item x="1"/>
        <item x="2"/>
        <item x="3"/>
        <item x="4"/>
        <item x="5"/>
        <item x="6"/>
        <item x="7"/>
      </items>
    </pivotField>
  </pivotFields>
  <rowFields count="2">
    <field x="3"/>
    <field x="1"/>
  </rowFields>
  <rowItems count="8">
    <i>
      <x v="12"/>
      <x v="14"/>
    </i>
    <i>
      <x v="13"/>
      <x v="15"/>
    </i>
    <i>
      <x v="14"/>
      <x v="16"/>
    </i>
    <i>
      <x v="15"/>
      <x v="17"/>
    </i>
    <i>
      <x v="16"/>
      <x v="12"/>
    </i>
    <i>
      <x v="17"/>
      <x v="18"/>
    </i>
    <i>
      <x v="18"/>
      <x v="19"/>
    </i>
    <i>
      <x v="19"/>
      <x v="20"/>
    </i>
  </rowItems>
  <colItems count="1">
    <i/>
  </colItems>
  <formats count="2">
    <format dxfId="182">
      <pivotArea type="all" dataOnly="0" outline="0" fieldPosition="0"/>
    </format>
    <format dxfId="181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3" type="captionNotContains" evalOrder="-1" id="1" stringValue1="vide">
      <autoFilter ref="A1">
        <filterColumn colId="0">
          <customFilters>
            <customFilter operator="notEqual" val="*vid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pi_bilan" cacheId="1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4:M10" firstHeaderRow="0" firstDataRow="1" firstDataCol="1"/>
  <pivotFields count="15">
    <pivotField axis="axisRow" showAll="0" sortType="descending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omme de nb_adherents" fld="2" baseField="0" baseItem="0"/>
    <dataField name="Somme de nb_adherents_actif" fld="3" baseField="0" baseItem="0"/>
    <dataField name="Somme de nb_inscriptions_annuelles" fld="4" baseField="0" baseItem="0"/>
    <dataField name="Somme de nb_inscriptions_trimestrielles" fld="5" baseField="0" baseItem="0"/>
    <dataField name="Somme de nb_heures" fld="6" baseField="0" baseItem="1"/>
    <dataField name="Somme de nb_evenement" fld="7" baseField="0" baseItem="1"/>
    <dataField name="Somme de tre_saison" fld="11" baseField="0" baseItem="0"/>
    <dataField name="Somme de tre_fin_saison" fld="12" baseField="0" baseItem="0"/>
    <dataField name="Somme de somme_pointe_saison" fld="9" baseField="0" baseItem="0"/>
    <dataField name="Somme de somme_a_pointer_saison" fld="10" baseField="0" baseItem="2"/>
    <dataField name="Somme de nb_cours" fld="13" baseField="0" baseItem="2"/>
    <dataField name="Somme de nb_cours_essai" fld="14" baseField="0" baseItem="2"/>
  </dataFields>
  <formats count="2">
    <format dxfId="184">
      <pivotArea type="all" dataOnly="0" outline="0" fieldPosition="0"/>
    </format>
    <format dxfId="18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7" cacheId="23" applyNumberFormats="0" applyBorderFormats="0" applyFontFormats="0" applyPatternFormats="0" applyAlignmentFormats="0" applyWidthHeightFormats="1" dataCaption="Valeurs" updatedVersion="4" minRefreshableVersion="3" showDrill="0" useAutoFormatting="1" itemPrintTitles="1" createdVersion="4" indent="0" outline="1" outlineData="1" multipleFieldFilters="0" chartFormat="23" rowHeaderCaption="Type">
  <location ref="AQ2:AR10" firstHeaderRow="1" firstDataRow="1" firstDataCol="1"/>
  <pivotFields count="2">
    <pivotField axis="axisRow" showAll="0" measureFilter="1">
      <items count="15">
        <item x="6"/>
        <item x="11"/>
        <item x="4"/>
        <item x="5"/>
        <item x="13"/>
        <item x="0"/>
        <item x="1"/>
        <item x="2"/>
        <item x="3"/>
        <item x="7"/>
        <item x="8"/>
        <item x="9"/>
        <item x="10"/>
        <item x="12"/>
        <item t="default"/>
      </items>
    </pivotField>
    <pivotField dataField="1" showAll="0"/>
  </pivotFields>
  <rowFields count="1">
    <field x="0"/>
  </rowFields>
  <rowItems count="8">
    <i>
      <x v="2"/>
    </i>
    <i>
      <x v="5"/>
    </i>
    <i>
      <x v="6"/>
    </i>
    <i>
      <x v="7"/>
    </i>
    <i>
      <x v="9"/>
    </i>
    <i>
      <x v="11"/>
    </i>
    <i>
      <x v="13"/>
    </i>
    <i t="grand">
      <x/>
    </i>
  </rowItems>
  <colItems count="1">
    <i/>
  </colItems>
  <dataFields count="1">
    <dataField name="Recettes" fld="1" showDataAs="percentOfTotal" baseField="0" baseItem="10" numFmtId="9"/>
  </dataFields>
  <formats count="4">
    <format dxfId="188">
      <pivotArea type="all" dataOnly="0" outline="0" fieldPosition="0"/>
    </format>
    <format dxfId="187">
      <pivotArea outline="0" fieldPosition="0">
        <references count="1">
          <reference field="4294967294" count="1">
            <x v="0"/>
          </reference>
        </references>
      </pivotArea>
    </format>
    <format dxfId="186">
      <pivotArea type="all" dataOnly="0" outline="0" fieldPosition="0"/>
    </format>
    <format dxfId="185">
      <pivotArea type="all" dataOnly="0" outline="0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1" cacheId="2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519">
  <location ref="T2:X13" firstHeaderRow="0" firstDataRow="1" firstDataCol="1"/>
  <pivotFields count="5">
    <pivotField axis="axisRow" showAll="0">
      <items count="24">
        <item m="1" x="11"/>
        <item m="1" x="19"/>
        <item m="1" x="16"/>
        <item m="1" x="21"/>
        <item m="1" x="18"/>
        <item m="1" x="15"/>
        <item m="1" x="22"/>
        <item m="1" x="20"/>
        <item m="1" x="17"/>
        <item m="1" x="14"/>
        <item m="1" x="13"/>
        <item m="1" x="12"/>
        <item x="10"/>
        <item x="0"/>
        <item x="1"/>
        <item x="2"/>
        <item x="3"/>
        <item x="4"/>
        <item x="5"/>
        <item x="6"/>
        <item x="7"/>
        <item x="9"/>
        <item x="8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épenses" fld="1" baseField="0" baseItem="0"/>
    <dataField name="Recettes" fld="2" baseField="0" baseItem="0"/>
    <dataField name="Variation trésorerie" fld="3" baseField="0" baseItem="0"/>
    <dataField name="Trésorerie totale" fld="4" baseField="0" baseItem="0"/>
  </dataFields>
  <formats count="2">
    <format dxfId="190">
      <pivotArea type="all" dataOnly="0" outline="0" fieldPosition="0"/>
    </format>
    <format dxfId="189">
      <pivotArea type="all" dataOnly="0" outline="0" fieldPosition="0"/>
    </format>
  </format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9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9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0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91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9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1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1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9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9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6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96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9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7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97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NotBeginsWith" evalOrder="-1" id="1" stringValue1="(">
      <autoFilter ref="A1">
        <filterColumn colId="0">
          <customFilters>
            <customFilter operator="notEqual" val="(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eau croisé dynamique3" cacheId="17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P2:Q16" firstHeaderRow="1" firstDataRow="1" firstDataCol="1"/>
  <pivotFields count="2">
    <pivotField axis="axisRow" showAll="0">
      <items count="15">
        <item x="6"/>
        <item x="11"/>
        <item x="4"/>
        <item x="5"/>
        <item x="0"/>
        <item x="1"/>
        <item x="2"/>
        <item x="3"/>
        <item x="7"/>
        <item x="8"/>
        <item x="9"/>
        <item x="10"/>
        <item x="12"/>
        <item x="13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total_realise" fld="1" baseField="0" baseItem="0"/>
  </dataFields>
  <formats count="2">
    <format dxfId="192">
      <pivotArea type="all" dataOnly="0" outline="0" fieldPosition="0"/>
    </format>
    <format dxfId="191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0" type="captionNotBeginsWith" evalOrder="-1" id="1" stringValue1="(">
      <autoFilter ref="A1">
        <filterColumn colId="0">
          <customFilters>
            <customFilter operator="notEqual" val="(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eau croisé dynamique9" cacheId="35" applyNumberFormats="0" applyBorderFormats="0" applyFontFormats="0" applyPatternFormats="0" applyAlignmentFormats="0" applyWidthHeightFormats="1" dataCaption="Valeurs" updatedVersion="4" minRefreshableVersion="3" showDrill="0" useAutoFormatting="1" itemPrintTitles="1" createdVersion="4" indent="0" compact="0" compactData="0" multipleFieldFilters="0">
  <location ref="BA3:BD35" firstHeaderRow="1" firstDataRow="1" firstDataCol="3"/>
  <pivotFields count="5">
    <pivotField name="Catégorie" axis="axisRow" compact="0" outline="0" showAll="0" measureFilter="1">
      <items count="20">
        <item x="5"/>
        <item x="10"/>
        <item m="1" x="14"/>
        <item x="2"/>
        <item m="1" x="13"/>
        <item x="7"/>
        <item m="1" x="11"/>
        <item x="9"/>
        <item m="1" x="12"/>
        <item m="1" x="18"/>
        <item m="1" x="15"/>
        <item m="1" x="16"/>
        <item m="1" x="17"/>
        <item x="0"/>
        <item x="8"/>
        <item x="3"/>
        <item x="4"/>
        <item x="1"/>
        <item x="6"/>
        <item t="default"/>
      </items>
    </pivotField>
    <pivotField name=" Date" axis="axisRow" compact="0" outline="0" showAll="0" defaultSubtotal="0">
      <items count="74">
        <item m="1" x="19"/>
        <item m="1" x="59"/>
        <item m="1" x="27"/>
        <item m="1" x="62"/>
        <item m="1" x="40"/>
        <item m="1" x="34"/>
        <item x="18"/>
        <item m="1" x="42"/>
        <item m="1" x="64"/>
        <item m="1" x="52"/>
        <item m="1" x="65"/>
        <item m="1" x="49"/>
        <item m="1" x="25"/>
        <item m="1" x="38"/>
        <item m="1" x="63"/>
        <item m="1" x="28"/>
        <item m="1" x="61"/>
        <item m="1" x="20"/>
        <item m="1" x="66"/>
        <item m="1" x="39"/>
        <item m="1" x="43"/>
        <item m="1" x="29"/>
        <item m="1" x="68"/>
        <item m="1" x="71"/>
        <item m="1" x="53"/>
        <item m="1" x="51"/>
        <item m="1" x="30"/>
        <item m="1" x="31"/>
        <item m="1" x="46"/>
        <item m="1" x="57"/>
        <item m="1" x="22"/>
        <item m="1" x="67"/>
        <item m="1" x="72"/>
        <item m="1" x="44"/>
        <item m="1" x="32"/>
        <item m="1" x="58"/>
        <item m="1" x="37"/>
        <item m="1" x="45"/>
        <item m="1" x="70"/>
        <item m="1" x="55"/>
        <item m="1" x="50"/>
        <item m="1" x="36"/>
        <item m="1" x="41"/>
        <item m="1" x="47"/>
        <item m="1" x="21"/>
        <item m="1" x="35"/>
        <item m="1" x="60"/>
        <item m="1" x="24"/>
        <item m="1" x="33"/>
        <item m="1" x="54"/>
        <item m="1" x="26"/>
        <item m="1" x="48"/>
        <item m="1" x="23"/>
        <item m="1" x="56"/>
        <item m="1" x="73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m="1" x="69"/>
        <item x="15"/>
        <item x="16"/>
        <item x="17"/>
        <item x="10"/>
      </items>
    </pivotField>
    <pivotField name=" Description" axis="axisRow" compact="0" outline="0" showAll="0" defaultSubtotal="0">
      <items count="240">
        <item x="19"/>
        <item m="1" x="47"/>
        <item m="1" x="31"/>
        <item m="1" x="220"/>
        <item m="1" x="167"/>
        <item x="3"/>
        <item m="1" x="76"/>
        <item m="1" x="22"/>
        <item sd="0" m="1" x="212"/>
        <item m="1" x="217"/>
        <item m="1" x="118"/>
        <item m="1" x="158"/>
        <item m="1" x="89"/>
        <item m="1" x="46"/>
        <item m="1" x="182"/>
        <item m="1" x="208"/>
        <item m="1" x="112"/>
        <item m="1" x="218"/>
        <item m="1" x="213"/>
        <item m="1" x="227"/>
        <item m="1" x="150"/>
        <item m="1" x="180"/>
        <item m="1" x="119"/>
        <item m="1" x="169"/>
        <item m="1" x="165"/>
        <item m="1" x="123"/>
        <item m="1" x="20"/>
        <item m="1" x="60"/>
        <item m="1" x="160"/>
        <item m="1" x="163"/>
        <item m="1" x="66"/>
        <item m="1" x="23"/>
        <item m="1" x="204"/>
        <item m="1" x="21"/>
        <item m="1" x="116"/>
        <item m="1" x="219"/>
        <item m="1" x="124"/>
        <item m="1" x="192"/>
        <item m="1" x="72"/>
        <item m="1" x="237"/>
        <item m="1" x="32"/>
        <item m="1" x="90"/>
        <item m="1" x="113"/>
        <item m="1" x="69"/>
        <item m="1" x="28"/>
        <item m="1" x="153"/>
        <item m="1" x="184"/>
        <item m="1" x="93"/>
        <item m="1" x="142"/>
        <item m="1" x="175"/>
        <item m="1" x="53"/>
        <item m="1" x="172"/>
        <item m="1" x="81"/>
        <item m="1" x="125"/>
        <item m="1" x="102"/>
        <item m="1" x="61"/>
        <item m="1" x="106"/>
        <item m="1" x="33"/>
        <item m="1" x="128"/>
        <item m="1" x="196"/>
        <item m="1" x="48"/>
        <item m="1" x="139"/>
        <item m="1" x="133"/>
        <item m="1" x="238"/>
        <item m="1" x="34"/>
        <item m="1" x="91"/>
        <item m="1" x="114"/>
        <item m="1" x="70"/>
        <item m="1" x="29"/>
        <item m="1" x="154"/>
        <item m="1" x="185"/>
        <item m="1" x="94"/>
        <item m="1" x="143"/>
        <item m="1" x="176"/>
        <item m="1" x="54"/>
        <item m="1" x="173"/>
        <item m="1" x="82"/>
        <item m="1" x="126"/>
        <item m="1" x="103"/>
        <item m="1" x="62"/>
        <item m="1" x="107"/>
        <item m="1" x="35"/>
        <item m="1" x="129"/>
        <item m="1" x="197"/>
        <item m="1" x="49"/>
        <item m="1" x="140"/>
        <item m="1" x="134"/>
        <item m="1" x="239"/>
        <item m="1" x="36"/>
        <item m="1" x="92"/>
        <item m="1" x="115"/>
        <item m="1" x="71"/>
        <item m="1" x="30"/>
        <item m="1" x="155"/>
        <item m="1" x="186"/>
        <item m="1" x="95"/>
        <item m="1" x="144"/>
        <item m="1" x="177"/>
        <item m="1" x="55"/>
        <item m="1" x="174"/>
        <item m="1" x="83"/>
        <item m="1" x="127"/>
        <item m="1" x="104"/>
        <item m="1" x="63"/>
        <item m="1" x="108"/>
        <item m="1" x="37"/>
        <item m="1" x="130"/>
        <item m="1" x="198"/>
        <item m="1" x="50"/>
        <item m="1" x="141"/>
        <item m="1" x="135"/>
        <item m="1" x="24"/>
        <item m="1" x="121"/>
        <item m="1" x="109"/>
        <item m="1" x="187"/>
        <item m="1" x="96"/>
        <item m="1" x="221"/>
        <item m="1" x="25"/>
        <item m="1" x="122"/>
        <item m="1" x="110"/>
        <item m="1" x="188"/>
        <item m="1" x="97"/>
        <item m="1" x="222"/>
        <item m="1" x="26"/>
        <item m="1" x="189"/>
        <item m="1" x="74"/>
        <item m="1" x="181"/>
        <item m="1" x="236"/>
        <item m="1" x="168"/>
        <item m="1" x="84"/>
        <item m="1" x="191"/>
        <item m="1" x="44"/>
        <item m="1" x="231"/>
        <item m="1" x="166"/>
        <item m="1" x="57"/>
        <item m="1" x="148"/>
        <item m="1" x="88"/>
        <item m="1" x="41"/>
        <item m="1" x="161"/>
        <item m="1" x="216"/>
        <item m="1" x="98"/>
        <item m="1" x="78"/>
        <item m="1" x="45"/>
        <item m="1" x="194"/>
        <item m="1" x="233"/>
        <item m="1" x="215"/>
        <item m="1" x="86"/>
        <item m="1" x="99"/>
        <item m="1" x="200"/>
        <item m="1" x="145"/>
        <item m="1" x="38"/>
        <item m="1" x="183"/>
        <item m="1" x="105"/>
        <item m="1" x="137"/>
        <item m="1" x="147"/>
        <item m="1" x="132"/>
        <item m="1" x="209"/>
        <item m="1" x="67"/>
        <item m="1" x="232"/>
        <item m="1" x="39"/>
        <item m="1" x="146"/>
        <item m="1" x="138"/>
        <item m="1" x="58"/>
        <item m="1" x="80"/>
        <item m="1" x="170"/>
        <item m="1" x="85"/>
        <item m="1" x="75"/>
        <item m="1" x="190"/>
        <item m="1" x="228"/>
        <item m="1" x="149"/>
        <item m="1" x="199"/>
        <item m="1" x="79"/>
        <item m="1" x="178"/>
        <item m="1" x="235"/>
        <item m="1" x="52"/>
        <item m="1" x="223"/>
        <item m="1" x="59"/>
        <item m="1" x="117"/>
        <item m="1" x="136"/>
        <item m="1" x="207"/>
        <item m="1" x="205"/>
        <item m="1" x="40"/>
        <item m="1" x="201"/>
        <item m="1" x="230"/>
        <item m="1" x="214"/>
        <item m="1" x="152"/>
        <item m="1" x="64"/>
        <item m="1" x="56"/>
        <item m="1" x="234"/>
        <item m="1" x="210"/>
        <item m="1" x="206"/>
        <item m="1" x="164"/>
        <item m="1" x="156"/>
        <item m="1" x="211"/>
        <item m="1" x="51"/>
        <item m="1" x="100"/>
        <item m="1" x="27"/>
        <item m="1" x="157"/>
        <item m="1" x="179"/>
        <item m="1" x="162"/>
        <item m="1" x="203"/>
        <item m="1" x="224"/>
        <item m="1" x="101"/>
        <item m="1" x="42"/>
        <item m="1" x="202"/>
        <item m="1" x="229"/>
        <item m="1" x="68"/>
        <item m="1" x="111"/>
        <item m="1" x="120"/>
        <item m="1" x="73"/>
        <item m="1" x="131"/>
        <item m="1" x="77"/>
        <item m="1" x="225"/>
        <item m="1" x="87"/>
        <item m="1" x="159"/>
        <item m="1" x="193"/>
        <item m="1" x="195"/>
        <item m="1" x="171"/>
        <item m="1" x="151"/>
        <item m="1" x="226"/>
        <item m="1" x="43"/>
        <item x="0"/>
        <item x="1"/>
        <item x="2"/>
        <item x="4"/>
        <item x="5"/>
        <item x="6"/>
        <item x="7"/>
        <item x="8"/>
        <item x="9"/>
        <item x="11"/>
        <item x="12"/>
        <item x="13"/>
        <item x="14"/>
        <item x="15"/>
        <item m="1" x="65"/>
        <item x="16"/>
        <item x="17"/>
        <item x="18"/>
        <item x="10"/>
      </items>
    </pivotField>
    <pivotField dataField="1" compact="0" outline="0" showAll="0"/>
    <pivotField name="P" compact="0" outline="0" showAll="0" defaultSubtotal="0">
      <items count="3">
        <item x="1"/>
        <item x="0"/>
        <item x="2"/>
      </items>
    </pivotField>
  </pivotFields>
  <rowFields count="3">
    <field x="0"/>
    <field x="1"/>
    <field x="2"/>
  </rowFields>
  <rowItems count="32">
    <i>
      <x/>
      <x v="62"/>
      <x v="227"/>
    </i>
    <i r="1">
      <x v="63"/>
      <x v="227"/>
    </i>
    <i t="default">
      <x/>
    </i>
    <i>
      <x v="3"/>
      <x v="58"/>
      <x v="5"/>
    </i>
    <i t="default">
      <x v="3"/>
    </i>
    <i>
      <x v="5"/>
      <x v="66"/>
      <x v="232"/>
    </i>
    <i r="1">
      <x v="67"/>
      <x v="233"/>
    </i>
    <i r="1">
      <x v="68"/>
      <x v="234"/>
    </i>
    <i t="default">
      <x v="5"/>
    </i>
    <i>
      <x v="7"/>
      <x v="72"/>
      <x v="238"/>
    </i>
    <i r="1">
      <x v="73"/>
      <x v="238"/>
    </i>
    <i t="default">
      <x v="7"/>
    </i>
    <i>
      <x v="13"/>
      <x v="55"/>
      <x v="221"/>
    </i>
    <i r="1">
      <x v="56"/>
      <x v="222"/>
    </i>
    <i t="default">
      <x v="13"/>
    </i>
    <i>
      <x v="14"/>
      <x v="71"/>
      <x v="237"/>
    </i>
    <i t="default">
      <x v="14"/>
    </i>
    <i>
      <x v="15"/>
      <x v="60"/>
      <x v="225"/>
    </i>
    <i t="default">
      <x v="15"/>
    </i>
    <i>
      <x v="16"/>
      <x v="56"/>
      <x v="228"/>
    </i>
    <i r="1">
      <x v="57"/>
      <x v="230"/>
    </i>
    <i r="1">
      <x v="61"/>
      <x v="226"/>
    </i>
    <i r="1">
      <x v="65"/>
      <x v="231"/>
    </i>
    <i t="default">
      <x v="16"/>
    </i>
    <i>
      <x v="17"/>
      <x v="57"/>
      <x v="223"/>
    </i>
    <i r="1">
      <x v="59"/>
      <x v="224"/>
    </i>
    <i r="1">
      <x v="64"/>
      <x v="229"/>
    </i>
    <i r="1">
      <x v="70"/>
      <x v="236"/>
    </i>
    <i t="default">
      <x v="17"/>
    </i>
    <i>
      <x v="18"/>
      <x v="73"/>
      <x v="239"/>
    </i>
    <i t="default">
      <x v="18"/>
    </i>
    <i t="grand">
      <x/>
    </i>
  </rowItems>
  <colItems count="1">
    <i/>
  </colItems>
  <dataFields count="1">
    <dataField name="Total" fld="3" baseField="4" baseItem="1" numFmtId="165"/>
  </dataFields>
  <formats count="4">
    <format dxfId="195">
      <pivotArea type="all" dataOnly="0" outline="0" fieldPosition="0"/>
    </format>
    <format dxfId="194">
      <pivotArea type="all" dataOnly="0" outline="0" fieldPosition="0"/>
    </format>
    <format dxfId="193">
      <pivotArea outline="0" fieldPosition="0">
        <references count="1">
          <reference field="4294967294" count="1">
            <x v="0"/>
          </reference>
        </references>
      </pivotArea>
    </format>
    <format dxfId="0">
      <pivotArea type="all" dataOnly="0" outline="0" fieldPosition="0"/>
    </format>
  </formats>
  <pivotTableStyleInfo name="PivotStyleLight10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eau croisé dynamique5" cacheId="26" applyNumberFormats="0" applyBorderFormats="0" applyFontFormats="0" applyPatternFormats="0" applyAlignmentFormats="0" applyWidthHeightFormats="1" dataCaption="Valeurs" updatedVersion="4" minRefreshableVersion="3" showDrill="0" useAutoFormatting="1" itemPrintTitles="1" createdVersion="4" indent="0" showHeaders="0" outline="1" outlineData="1" multipleFieldFilters="0" rowHeaderCaption="Type">
  <location ref="AG3:AK17" firstHeaderRow="0" firstDataRow="1" firstDataCol="1"/>
  <pivotFields count="5">
    <pivotField axis="axisRow" showAll="0">
      <items count="23">
        <item m="1" x="17"/>
        <item m="1" x="21"/>
        <item m="1" x="18"/>
        <item m="1" x="19"/>
        <item m="1" x="14"/>
        <item m="1" x="15"/>
        <item x="6"/>
        <item x="11"/>
        <item x="4"/>
        <item m="1" x="16"/>
        <item x="5"/>
        <item m="1" x="20"/>
        <item n="(vide)" x="13"/>
        <item x="0"/>
        <item x="1"/>
        <item x="2"/>
        <item x="3"/>
        <item x="7"/>
        <item x="8"/>
        <item x="9"/>
        <item n="Formation professeur" x="10"/>
        <item x="1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4">
    <i>
      <x v="6"/>
    </i>
    <i>
      <x v="7"/>
    </i>
    <i>
      <x v="8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épenses" fld="2" baseField="0" baseItem="1" numFmtId="166"/>
    <dataField name="Recettes" fld="3" baseField="0" baseItem="1" numFmtId="166"/>
    <dataField name="Total Saison" fld="1" baseField="0" baseItem="1" numFmtId="166"/>
    <dataField name="Total Saison dernière" fld="4" baseField="0" baseItem="1" numFmtId="166"/>
  </dataFields>
  <formats count="13">
    <format dxfId="208">
      <pivotArea type="all" dataOnly="0" outline="0" fieldPosition="0"/>
    </format>
    <format dxfId="2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0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00">
      <pivotArea collapsedLevelsAreSubtotals="1" fieldPosition="0">
        <references count="1">
          <reference field="0" count="0"/>
        </references>
      </pivotArea>
    </format>
    <format dxfId="199">
      <pivotArea type="all" dataOnly="0" outline="0" fieldPosition="0"/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collapsedLevelsAreSubtotals="1" fieldPosition="0">
        <references count="1">
          <reference field="0" count="13">
            <x v="6"/>
            <x v="7"/>
            <x v="8"/>
            <x v="10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</formats>
  <pivotTableStyleInfo name="PivotStyleLight15" showRowHeaders="1" showColHeaders="1" showRowStripes="0" showColStripes="0" showLastColumn="1"/>
  <filters count="1">
    <filter fld="0" type="captionNotBeginsWith" evalOrder="-1" id="2" stringValue1="(">
      <autoFilter ref="A1">
        <filterColumn colId="0">
          <customFilters>
            <customFilter operator="notEqual" val="(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topLeftCell="A22" workbookViewId="0">
      <selection activeCell="K44" sqref="A29:K44"/>
    </sheetView>
  </sheetViews>
  <sheetFormatPr baseColWidth="10" defaultColWidth="8.7265625" defaultRowHeight="14.5" x14ac:dyDescent="0.35"/>
  <cols>
    <col min="1" max="11" width="9.1796875" customWidth="1"/>
  </cols>
  <sheetData>
    <row r="1" spans="1:11" ht="17.25" customHeight="1" x14ac:dyDescent="0.35">
      <c r="A1" s="20"/>
      <c r="C1" s="79" t="s">
        <v>19</v>
      </c>
      <c r="D1" s="80"/>
      <c r="E1" s="80"/>
      <c r="F1" s="80"/>
      <c r="G1" s="80"/>
      <c r="H1" s="80"/>
      <c r="I1" s="80"/>
    </row>
    <row r="2" spans="1:11" ht="17.25" customHeight="1" x14ac:dyDescent="0.35">
      <c r="A2" s="22"/>
      <c r="C2" s="79" t="str">
        <f>TCD!A5</f>
        <v>Saison 2019-2020</v>
      </c>
      <c r="D2" s="80"/>
      <c r="E2" s="80"/>
      <c r="F2" s="80"/>
      <c r="G2" s="80"/>
      <c r="H2" s="80"/>
      <c r="I2" s="80"/>
    </row>
    <row r="3" spans="1:11" ht="15.5" customHeight="1" x14ac:dyDescent="0.35"/>
    <row r="4" spans="1:11" ht="16" customHeight="1" x14ac:dyDescent="0.35">
      <c r="A4" s="81" t="s">
        <v>304</v>
      </c>
      <c r="B4" s="82"/>
      <c r="C4" s="83"/>
      <c r="E4" s="81" t="s">
        <v>309</v>
      </c>
      <c r="F4" s="82"/>
      <c r="G4" s="83"/>
      <c r="I4" s="81" t="s">
        <v>307</v>
      </c>
      <c r="J4" s="82"/>
      <c r="K4" s="83"/>
    </row>
    <row r="5" spans="1:11" ht="25" customHeight="1" x14ac:dyDescent="0.5">
      <c r="A5" s="38">
        <f>GETPIVOTDATA("Somme de nb_inscriptions_annuelles",TCD!$A$4,"nom",TCD!A5)</f>
        <v>23</v>
      </c>
      <c r="B5" s="29">
        <f>(GETPIVOTDATA("Somme de nb_inscriptions_annuelles",TCD!$A$4,"nom",TCD!A5)-GETPIVOTDATA("Somme de nb_inscriptions_annuelles",TCD!$A$4,"nom",TCD!A6))</f>
        <v>-1</v>
      </c>
      <c r="C5" s="40">
        <f>GETPIVOTDATA("Somme de nb_inscriptions_trimestrielles",TCD!$A$4,"nom",TCD!A5)</f>
        <v>2</v>
      </c>
      <c r="D5" s="29">
        <f>GETPIVOTDATA("Somme de nb_inscriptions_trimestrielles",TCD!$A$4,"nom",TCD!A5)-GETPIVOTDATA("Somme de nb_inscriptions_trimestrielles",TCD!$A$4,"nom",TCD!A6)</f>
        <v>-4</v>
      </c>
      <c r="E5" s="45"/>
      <c r="F5" s="32">
        <f>GETPIVOTDATA("Somme de nb_cours_essai",TCD!$A$4,"nom",TCD!A5)</f>
        <v>14</v>
      </c>
      <c r="G5" s="46">
        <v>-1</v>
      </c>
      <c r="I5" s="52"/>
      <c r="J5" s="21">
        <f>GETPIVOTDATA("Somme de nb_evenement",TCD!$A$4,"nom",TCD!A5)</f>
        <v>8</v>
      </c>
      <c r="K5" s="46">
        <f>GETPIVOTDATA("Somme de nb_evenement",TCD!$A$4,"nom",TCD!A5)-GETPIVOTDATA("Somme de nb_evenement",TCD!$A$4,"nom",TCD!A6)</f>
        <v>-3</v>
      </c>
    </row>
    <row r="6" spans="1:11" ht="16" customHeight="1" x14ac:dyDescent="0.35">
      <c r="A6" s="87" t="s">
        <v>310</v>
      </c>
      <c r="B6" s="88"/>
      <c r="C6" s="89"/>
      <c r="E6" s="41"/>
      <c r="F6" s="47"/>
      <c r="G6" s="48"/>
      <c r="I6" s="41"/>
      <c r="J6" s="47"/>
      <c r="K6" s="48"/>
    </row>
    <row r="7" spans="1:11" ht="8" customHeight="1" x14ac:dyDescent="0.35">
      <c r="D7" s="4"/>
      <c r="E7" s="49"/>
      <c r="F7" s="49"/>
      <c r="G7" s="51"/>
    </row>
    <row r="8" spans="1:11" ht="16" customHeight="1" x14ac:dyDescent="0.35">
      <c r="A8" s="81" t="s">
        <v>305</v>
      </c>
      <c r="B8" s="82"/>
      <c r="C8" s="83"/>
      <c r="E8" s="84" t="s">
        <v>308</v>
      </c>
      <c r="F8" s="85"/>
      <c r="G8" s="86"/>
      <c r="I8" s="81" t="s">
        <v>306</v>
      </c>
      <c r="J8" s="82"/>
      <c r="K8" s="83"/>
    </row>
    <row r="9" spans="1:11" ht="25.5" customHeight="1" x14ac:dyDescent="0.35">
      <c r="A9" s="41"/>
      <c r="B9" s="42">
        <f>GETPIVOTDATA("Somme de nb_adherents_actif",TCD!$A$4,"nom",TCD!A5)</f>
        <v>26</v>
      </c>
      <c r="C9" s="43">
        <f>(GETPIVOTDATA("Somme de nb_adherents_actif",TCD!$A$4,"nom",TCD!A5)-GETPIVOTDATA("Somme de nb_adherents_actif",TCD!$A$4,"nom",TCD!A6))</f>
        <v>5</v>
      </c>
      <c r="E9" s="41"/>
      <c r="F9" s="42">
        <f>GETPIVOTDATA("Somme de nb_heures",TCD!$A$4,"nom",TCD!A5)</f>
        <v>145</v>
      </c>
      <c r="G9" s="43">
        <f>(GETPIVOTDATA("Somme de nb_heures",TCD!$A$4,"nom",TCD!A5)-GETPIVOTDATA("Somme de nb_heures",TCD!$A$4,"nom",TCD!A6))</f>
        <v>-158</v>
      </c>
      <c r="I9" s="41"/>
      <c r="J9" s="42">
        <f>GETPIVOTDATA("Somme de nb_cours",TCD!$A$4,"nom",TCD!A5)</f>
        <v>65</v>
      </c>
      <c r="K9" s="50">
        <f>-1</f>
        <v>-1</v>
      </c>
    </row>
    <row r="10" spans="1:11" ht="16.5" customHeight="1" x14ac:dyDescent="0.35">
      <c r="B10" s="32"/>
      <c r="C10" s="19"/>
      <c r="F10" s="32"/>
      <c r="G10" s="19"/>
      <c r="K10" s="24"/>
    </row>
    <row r="11" spans="1:11" ht="9" customHeight="1" x14ac:dyDescent="0.35"/>
    <row r="12" spans="1:11" x14ac:dyDescent="0.35">
      <c r="A12" s="77" t="s">
        <v>20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</row>
    <row r="13" spans="1:11" ht="27.75" customHeight="1" x14ac:dyDescent="0.35">
      <c r="A13" s="90" t="str">
        <f>IF(ISBLANK(TCD!C17),"",TCD!C17)</f>
        <v>04/10/2019: Restaurant de début d'année</v>
      </c>
      <c r="B13" s="91"/>
      <c r="C13" s="93"/>
      <c r="D13" s="97" t="str">
        <f>IF(ISBLANK(TCD!D17),"",TCD!D17)</f>
        <v>17 adhérents pas d'accompagnement pour cet événement</v>
      </c>
      <c r="E13" s="95"/>
      <c r="F13" s="95"/>
      <c r="G13" s="95"/>
      <c r="H13" s="95"/>
      <c r="I13" s="95"/>
      <c r="J13" s="95"/>
      <c r="K13" s="96"/>
    </row>
    <row r="14" spans="1:11" ht="27.75" customHeight="1" x14ac:dyDescent="0.35">
      <c r="A14" s="90" t="str">
        <f>IF(ISBLANK(TCD!C18),"",TCD!C18)</f>
        <v>30/11/2019: Repas restaurant Boeuf au balcon</v>
      </c>
      <c r="B14" s="91"/>
      <c r="C14" s="92"/>
      <c r="D14" s="94" t="str">
        <f>IF(ISBLANK(TCD!D18),"",TCD!D18)</f>
        <v>12 personnes (3 externes)
participation association : 55,50 €</v>
      </c>
      <c r="E14" s="95"/>
      <c r="F14" s="95"/>
      <c r="G14" s="95"/>
      <c r="H14" s="95"/>
      <c r="I14" s="95"/>
      <c r="J14" s="95"/>
      <c r="K14" s="96"/>
    </row>
    <row r="15" spans="1:11" ht="66.5" customHeight="1" x14ac:dyDescent="0.35">
      <c r="A15" s="90" t="str">
        <f>IF(ISBLANK(TCD!C19),"",TCD!C19)</f>
        <v>30/11/2019: Stage Mains nues</v>
      </c>
      <c r="B15" s="91"/>
      <c r="C15" s="92"/>
      <c r="D15" s="94" t="str">
        <f>IF(ISBLANK(TCD!D19),"",TCD!D19)</f>
        <v>10 personnes (1 externe)
participation association : 210 €
4 xiao hu yan
2 lan jie
4 shuang cha hua</v>
      </c>
      <c r="E15" s="95"/>
      <c r="F15" s="95"/>
      <c r="G15" s="95"/>
      <c r="H15" s="95"/>
      <c r="I15" s="95"/>
      <c r="J15" s="95"/>
      <c r="K15" s="96"/>
    </row>
    <row r="16" spans="1:11" ht="39" customHeight="1" x14ac:dyDescent="0.35">
      <c r="A16" s="90" t="str">
        <f>IF(ISBLANK(TCD!C20),"",TCD!C20)</f>
        <v>14/12/2019: Laser Quest</v>
      </c>
      <c r="B16" s="91"/>
      <c r="C16" s="92"/>
      <c r="D16" s="94" t="str">
        <f>IF(ISBLANK(TCD!D20),"",TCD!D20)</f>
        <v>12 personnes (2 externes)
participation association : 0 €
16€ / personne</v>
      </c>
      <c r="E16" s="95"/>
      <c r="F16" s="95"/>
      <c r="G16" s="95"/>
      <c r="H16" s="95"/>
      <c r="I16" s="95"/>
      <c r="J16" s="95"/>
      <c r="K16" s="96"/>
    </row>
    <row r="17" spans="1:21" x14ac:dyDescent="0.35">
      <c r="A17" s="90" t="str">
        <f>IF(ISBLANK(TCD!C21),"",TCD!C21)</f>
        <v>18/12/2019: verre au white fileds</v>
      </c>
      <c r="B17" s="91"/>
      <c r="C17" s="92"/>
      <c r="D17" s="94" t="str">
        <f>IF(ISBLANK(TCD!D21),"",TCD!D21)</f>
        <v>Pas de subvention</v>
      </c>
      <c r="E17" s="95"/>
      <c r="F17" s="95"/>
      <c r="G17" s="95"/>
      <c r="H17" s="95"/>
      <c r="I17" s="95"/>
      <c r="J17" s="95"/>
      <c r="K17" s="96"/>
    </row>
    <row r="18" spans="1:21" x14ac:dyDescent="0.35">
      <c r="A18" s="90" t="str">
        <f>IF(ISBLANK(TCD!C22),"",TCD!C22)</f>
        <v>18/01/2020: Brain Escape Game</v>
      </c>
      <c r="B18" s="91"/>
      <c r="C18" s="92"/>
      <c r="D18" s="94" t="str">
        <f>IF(ISBLANK(TCD!D22),"",TCD!D22)</f>
        <v>Cheque de 20 euros par adhérent</v>
      </c>
      <c r="E18" s="95"/>
      <c r="F18" s="95"/>
      <c r="G18" s="95"/>
      <c r="H18" s="95"/>
      <c r="I18" s="95"/>
      <c r="J18" s="95"/>
      <c r="K18" s="96"/>
      <c r="S18" s="12"/>
    </row>
    <row r="19" spans="1:21" ht="27.75" customHeight="1" x14ac:dyDescent="0.35">
      <c r="A19" s="90" t="str">
        <f>IF(ISBLANK(TCD!C23),"",TCD!C23)</f>
        <v>01/02/2020: Repas nouvel an chinois</v>
      </c>
      <c r="B19" s="91"/>
      <c r="C19" s="92"/>
      <c r="D19" s="94" t="str">
        <f>IF(ISBLANK(TCD!D23),"",TCD!D23)</f>
        <v>les brocanteurs</v>
      </c>
      <c r="E19" s="95"/>
      <c r="F19" s="95"/>
      <c r="G19" s="95"/>
      <c r="H19" s="95"/>
      <c r="I19" s="95"/>
      <c r="J19" s="95"/>
      <c r="K19" s="96"/>
    </row>
    <row r="20" spans="1:21" ht="27.75" customHeight="1" x14ac:dyDescent="0.35">
      <c r="A20" s="90" t="str">
        <f>IF(ISBLANK(TCD!C24),"",TCD!C24)</f>
        <v>01/02/2020: Stage combat</v>
      </c>
      <c r="B20" s="91"/>
      <c r="C20" s="92"/>
      <c r="D20" s="94" t="str">
        <f>IF(ISBLANK(TCD!D24),"",TCD!D24)</f>
        <v>Stage combat 9h-12h / 14h-17h
20 euros 6 personnes minimum</v>
      </c>
      <c r="E20" s="95"/>
      <c r="F20" s="95"/>
      <c r="G20" s="95"/>
      <c r="H20" s="95"/>
      <c r="I20" s="95"/>
      <c r="J20" s="95"/>
      <c r="K20" s="96"/>
      <c r="S20" s="12"/>
      <c r="U20" s="12"/>
    </row>
    <row r="21" spans="1:21" ht="27.75" customHeight="1" x14ac:dyDescent="0.35">
      <c r="A21" s="90" t="str">
        <f>IF(ISBLANK(TCD!C25),"",TCD!C25)</f>
        <v/>
      </c>
      <c r="B21" s="91"/>
      <c r="C21" s="92"/>
      <c r="D21" s="25" t="str">
        <f>IF(ISBLANK(TCD!D25),"",TCD!D25)</f>
        <v/>
      </c>
      <c r="E21" s="26"/>
      <c r="F21" s="26"/>
      <c r="G21" s="26"/>
      <c r="H21" s="26"/>
      <c r="I21" s="26"/>
      <c r="J21" s="26"/>
      <c r="K21" s="27"/>
    </row>
    <row r="22" spans="1:21" ht="40" customHeight="1" x14ac:dyDescent="0.35"/>
    <row r="23" spans="1:21" ht="15.5" customHeight="1" x14ac:dyDescent="0.35">
      <c r="A23" s="98" t="s">
        <v>313</v>
      </c>
      <c r="B23" s="99"/>
      <c r="C23" s="99"/>
      <c r="D23" s="99"/>
      <c r="E23" s="100"/>
    </row>
    <row r="24" spans="1:21" ht="15.5" customHeight="1" x14ac:dyDescent="0.35">
      <c r="A24" s="44" t="s">
        <v>314</v>
      </c>
      <c r="B24" s="4"/>
      <c r="C24" s="4"/>
      <c r="D24" s="4"/>
      <c r="E24" s="53">
        <v>9712.2199999999993</v>
      </c>
    </row>
    <row r="25" spans="1:21" ht="15.5" customHeight="1" x14ac:dyDescent="0.35">
      <c r="A25" s="44" t="s">
        <v>315</v>
      </c>
      <c r="B25" s="4"/>
      <c r="C25" s="4"/>
      <c r="D25" s="4"/>
      <c r="E25" s="53">
        <f>GETPIVOTDATA("Somme de somme_pointe_saison",TCD!$A$4,"nom",TCD!A5)</f>
        <v>2241.1</v>
      </c>
    </row>
    <row r="26" spans="1:21" ht="15.5" customHeight="1" x14ac:dyDescent="0.35">
      <c r="A26" s="44" t="s">
        <v>316</v>
      </c>
      <c r="B26" s="4"/>
      <c r="C26" s="4"/>
      <c r="D26" s="4"/>
      <c r="E26" s="53">
        <f>GETPIVOTDATA("Somme de somme_a_pointer_saison",TCD!$A$4,"nom",TCD!A5)</f>
        <v>-743</v>
      </c>
    </row>
    <row r="27" spans="1:21" ht="16" customHeight="1" x14ac:dyDescent="0.35">
      <c r="A27" s="54" t="s">
        <v>317</v>
      </c>
      <c r="B27" s="47"/>
      <c r="C27" s="47"/>
      <c r="D27" s="47"/>
      <c r="E27" s="55">
        <f>E24+E26</f>
        <v>8969.2199999999993</v>
      </c>
    </row>
    <row r="28" spans="1:21" ht="41.5" customHeight="1" x14ac:dyDescent="0.35"/>
    <row r="29" spans="1:21" ht="15" customHeight="1" x14ac:dyDescent="0.35">
      <c r="A29" s="28"/>
      <c r="B29" s="30"/>
      <c r="C29" s="31"/>
      <c r="D29" s="101" t="str">
        <f>TCD!A5</f>
        <v>Saison 2019-2020</v>
      </c>
      <c r="E29" s="102"/>
      <c r="F29" s="102"/>
      <c r="G29" s="102"/>
      <c r="H29" s="103"/>
      <c r="I29" s="104" t="s">
        <v>28</v>
      </c>
      <c r="J29" s="102"/>
      <c r="K29" s="102"/>
    </row>
    <row r="30" spans="1:21" ht="25.5" customHeight="1" x14ac:dyDescent="0.35">
      <c r="A30" s="33"/>
      <c r="B30" s="34"/>
      <c r="C30" s="35"/>
      <c r="D30" s="14" t="s">
        <v>22</v>
      </c>
      <c r="E30" s="14" t="s">
        <v>23</v>
      </c>
      <c r="F30" s="14" t="s">
        <v>24</v>
      </c>
      <c r="G30" s="14" t="s">
        <v>25</v>
      </c>
      <c r="H30" s="15" t="s">
        <v>26</v>
      </c>
      <c r="I30" s="16" t="s">
        <v>22</v>
      </c>
      <c r="J30" s="14" t="s">
        <v>23</v>
      </c>
      <c r="K30" s="14" t="s">
        <v>27</v>
      </c>
    </row>
    <row r="31" spans="1:21" ht="26" customHeight="1" x14ac:dyDescent="0.35">
      <c r="A31" s="105" t="str">
        <f>TCD!P3</f>
        <v>Fonctionnement</v>
      </c>
      <c r="B31" s="106"/>
      <c r="C31" s="107"/>
      <c r="D31" s="8">
        <f>GETPIVOTDATA("depense",TCD!$AG$3,"categorie_name",$A31)</f>
        <v>-246</v>
      </c>
      <c r="E31" s="8">
        <f>GETPIVOTDATA("recette",TCD!$AG$3,"categorie_name",$A31)</f>
        <v>0</v>
      </c>
      <c r="F31" s="9">
        <v>-250</v>
      </c>
      <c r="G31" s="8">
        <f>GETPIVOTDATA("total_realise",TCD!$AG$3,"categorie_name",$A31)</f>
        <v>-246</v>
      </c>
      <c r="H31" s="11">
        <f>G31-F31</f>
        <v>4</v>
      </c>
      <c r="I31" s="13">
        <v>-250</v>
      </c>
      <c r="J31" s="13">
        <v>0</v>
      </c>
      <c r="K31" s="9">
        <f t="shared" ref="K31:K43" si="0">SUM(I31:J31)</f>
        <v>-250</v>
      </c>
    </row>
    <row r="32" spans="1:21" ht="15" customHeight="1" x14ac:dyDescent="0.35">
      <c r="A32" s="105" t="str">
        <f>TCD!P4</f>
        <v>Salle</v>
      </c>
      <c r="B32" s="106"/>
      <c r="C32" s="107"/>
      <c r="D32" s="37">
        <f>GETPIVOTDATA("depense",TCD!$AG$3,"categorie_name",$A32)</f>
        <v>-1380</v>
      </c>
      <c r="E32" s="37">
        <f>GETPIVOTDATA("recette",TCD!$AG$3,"categorie_name",$A32)</f>
        <v>0</v>
      </c>
      <c r="F32" s="18">
        <v>-1912</v>
      </c>
      <c r="G32" s="37">
        <f>GETPIVOTDATA("total_realise",TCD!$P$2,"categorie_name",A32)</f>
        <v>-1380</v>
      </c>
      <c r="H32" s="5">
        <f>G32-F32</f>
        <v>532</v>
      </c>
      <c r="I32" s="1">
        <v>-2100</v>
      </c>
      <c r="J32" s="18">
        <v>0</v>
      </c>
      <c r="K32" s="18">
        <f t="shared" si="0"/>
        <v>-2100</v>
      </c>
    </row>
    <row r="33" spans="1:14" ht="15" customHeight="1" x14ac:dyDescent="0.35">
      <c r="A33" s="105" t="str">
        <f>TCD!P5</f>
        <v>Licences</v>
      </c>
      <c r="B33" s="106"/>
      <c r="C33" s="107"/>
      <c r="D33" s="36">
        <f>GETPIVOTDATA("depense",TCD!$AG$3,"categorie_name",$A33)</f>
        <v>-1036</v>
      </c>
      <c r="E33" s="36">
        <f>GETPIVOTDATA("recette",TCD!$AG$3,"categorie_name",$A33)</f>
        <v>888</v>
      </c>
      <c r="F33" s="23">
        <v>-128</v>
      </c>
      <c r="G33" s="36">
        <f>GETPIVOTDATA("total_realise",TCD!$P$2,"categorie_name",A33)</f>
        <v>-148</v>
      </c>
      <c r="H33" s="3">
        <f t="shared" ref="H33:H43" si="1">G33-F33</f>
        <v>-20</v>
      </c>
      <c r="I33" s="7">
        <v>-74</v>
      </c>
      <c r="J33" s="23">
        <v>0</v>
      </c>
      <c r="K33" s="23">
        <f t="shared" si="0"/>
        <v>-74</v>
      </c>
    </row>
    <row r="34" spans="1:14" ht="15" customHeight="1" x14ac:dyDescent="0.35">
      <c r="A34" s="105" t="str">
        <f>TCD!P6</f>
        <v>OVH (internet)</v>
      </c>
      <c r="B34" s="106"/>
      <c r="C34" s="107"/>
      <c r="D34" s="37">
        <f>GETPIVOTDATA("depense",TCD!$AG$3,"categorie_name",$A34)</f>
        <v>-87.43</v>
      </c>
      <c r="E34" s="37">
        <f>GETPIVOTDATA("recette",TCD!$AG$3,"categorie_name",$A34)</f>
        <v>0</v>
      </c>
      <c r="F34" s="18">
        <v>-50</v>
      </c>
      <c r="G34" s="37">
        <f>GETPIVOTDATA("total_realise",TCD!$P$2,"categorie_name",A34)</f>
        <v>-87.43</v>
      </c>
      <c r="H34" s="5">
        <f t="shared" si="1"/>
        <v>-37.430000000000007</v>
      </c>
      <c r="I34" s="1">
        <v>-51</v>
      </c>
      <c r="J34" s="18">
        <v>0</v>
      </c>
      <c r="K34" s="18">
        <f t="shared" si="0"/>
        <v>-51</v>
      </c>
    </row>
    <row r="35" spans="1:14" ht="15" customHeight="1" x14ac:dyDescent="0.35">
      <c r="A35" s="105" t="str">
        <f>TCD!P7</f>
        <v>Cotisations Annuelles</v>
      </c>
      <c r="B35" s="106"/>
      <c r="C35" s="107"/>
      <c r="D35" s="36">
        <f>GETPIVOTDATA("depense",TCD!$AG$3,"categorie_name",$A35)</f>
        <v>-828</v>
      </c>
      <c r="E35" s="36">
        <f>GETPIVOTDATA("recette",TCD!$AG$3,"categorie_name",$A35)</f>
        <v>5865</v>
      </c>
      <c r="F35" s="23">
        <v>4500</v>
      </c>
      <c r="G35" s="36">
        <f>GETPIVOTDATA("total_realise",TCD!$P$2,"categorie_name",A35)</f>
        <v>5037</v>
      </c>
      <c r="H35" s="3">
        <f t="shared" si="1"/>
        <v>537</v>
      </c>
      <c r="I35" s="17">
        <v>0</v>
      </c>
      <c r="J35" s="23">
        <f>255*18</f>
        <v>4590</v>
      </c>
      <c r="K35" s="23">
        <f t="shared" si="0"/>
        <v>4590</v>
      </c>
    </row>
    <row r="36" spans="1:14" ht="15" customHeight="1" x14ac:dyDescent="0.35">
      <c r="A36" s="105" t="str">
        <f>TCD!P8</f>
        <v>Cotisations Trimestrielles</v>
      </c>
      <c r="B36" s="106"/>
      <c r="C36" s="107"/>
      <c r="D36" s="37">
        <f>GETPIVOTDATA("depense",TCD!$AG$3,"categorie_name",$A36)</f>
        <v>0</v>
      </c>
      <c r="E36" s="37">
        <f>GETPIVOTDATA("recette",TCD!$AG$3,"categorie_name",$A36)</f>
        <v>388</v>
      </c>
      <c r="F36" s="18">
        <v>855</v>
      </c>
      <c r="G36" s="37">
        <f>GETPIVOTDATA("total_realise",TCD!$P$2,"categorie_name",A36)</f>
        <v>388</v>
      </c>
      <c r="H36" s="5">
        <f t="shared" si="1"/>
        <v>-467</v>
      </c>
      <c r="I36" s="1">
        <v>0</v>
      </c>
      <c r="J36" s="18">
        <f>290*4</f>
        <v>1160</v>
      </c>
      <c r="K36" s="18">
        <f t="shared" si="0"/>
        <v>1160</v>
      </c>
    </row>
    <row r="37" spans="1:14" ht="15" customHeight="1" x14ac:dyDescent="0.35">
      <c r="A37" s="105" t="str">
        <f>TCD!P9</f>
        <v>Ventes Armes</v>
      </c>
      <c r="B37" s="106"/>
      <c r="C37" s="107"/>
      <c r="D37" s="36">
        <f>GETPIVOTDATA("depense",TCD!$AG$3,"categorie_name",$A37)</f>
        <v>0</v>
      </c>
      <c r="E37" s="36">
        <f>GETPIVOTDATA("recette",TCD!$AG$3,"categorie_name",$A37)</f>
        <v>569</v>
      </c>
      <c r="F37" s="23">
        <v>800</v>
      </c>
      <c r="G37" s="36">
        <f>GETPIVOTDATA("total_realise",TCD!$P$2,"categorie_name",A37)</f>
        <v>569</v>
      </c>
      <c r="H37" s="3">
        <f t="shared" si="1"/>
        <v>-231</v>
      </c>
      <c r="I37" s="7">
        <v>0</v>
      </c>
      <c r="J37" s="23">
        <v>1000</v>
      </c>
      <c r="K37" s="23">
        <f t="shared" si="0"/>
        <v>1000</v>
      </c>
    </row>
    <row r="38" spans="1:14" ht="15" customHeight="1" x14ac:dyDescent="0.35">
      <c r="A38" s="105" t="str">
        <f>TCD!P10</f>
        <v>Achats Armes</v>
      </c>
      <c r="B38" s="106"/>
      <c r="C38" s="107"/>
      <c r="D38" s="37">
        <f>GETPIVOTDATA("depense",TCD!$AG$3,"categorie_name",$A38)</f>
        <v>-572.55999999999995</v>
      </c>
      <c r="E38" s="37">
        <f>GETPIVOTDATA("recette",TCD!$AG$3,"categorie_name",$A38)</f>
        <v>0</v>
      </c>
      <c r="F38" s="18">
        <v>-800</v>
      </c>
      <c r="G38" s="37">
        <f>GETPIVOTDATA("total_realise",TCD!$P$2,"categorie_name",A38)</f>
        <v>-572.55999999999995</v>
      </c>
      <c r="H38" s="5">
        <f t="shared" si="1"/>
        <v>227.44000000000005</v>
      </c>
      <c r="I38" s="1">
        <v>-1500</v>
      </c>
      <c r="J38" s="18">
        <v>0</v>
      </c>
      <c r="K38" s="18">
        <f t="shared" si="0"/>
        <v>-1500</v>
      </c>
    </row>
    <row r="39" spans="1:14" ht="15" customHeight="1" x14ac:dyDescent="0.35">
      <c r="A39" s="105" t="str">
        <f>TCD!P11</f>
        <v>Intérêts Bancaires</v>
      </c>
      <c r="B39" s="106"/>
      <c r="C39" s="107"/>
      <c r="D39" s="36">
        <f>GETPIVOTDATA("depense",TCD!$AG$3,"categorie_name",$A39)</f>
        <v>0</v>
      </c>
      <c r="E39" s="36">
        <f>GETPIVOTDATA("recette",TCD!$AG$3,"categorie_name",$A39)</f>
        <v>42.69</v>
      </c>
      <c r="F39" s="23">
        <v>30</v>
      </c>
      <c r="G39" s="36">
        <f>GETPIVOTDATA("total_realise",TCD!$P$2,"categorie_name",A39)</f>
        <v>42.69</v>
      </c>
      <c r="H39" s="3">
        <f t="shared" si="1"/>
        <v>12.689999999999998</v>
      </c>
      <c r="I39" s="7">
        <v>0</v>
      </c>
      <c r="J39" s="23">
        <v>28</v>
      </c>
      <c r="K39" s="23">
        <f t="shared" si="0"/>
        <v>28</v>
      </c>
    </row>
    <row r="40" spans="1:14" ht="15" customHeight="1" x14ac:dyDescent="0.35">
      <c r="A40" s="105" t="str">
        <f>TCD!P12</f>
        <v>Fédération</v>
      </c>
      <c r="B40" s="106"/>
      <c r="C40" s="107"/>
      <c r="D40" s="37">
        <f>GETPIVOTDATA("depense",TCD!$AG$3,"categorie_name",$A40)</f>
        <v>-250</v>
      </c>
      <c r="E40" s="37">
        <f>GETPIVOTDATA("recette",TCD!$AG$3,"categorie_name",$A40)</f>
        <v>0</v>
      </c>
      <c r="F40" s="18">
        <v>-250</v>
      </c>
      <c r="G40" s="37">
        <f>GETPIVOTDATA("total_realise",TCD!$P$2,"categorie_name",A40)</f>
        <v>-250</v>
      </c>
      <c r="H40" s="5">
        <f t="shared" si="1"/>
        <v>0</v>
      </c>
      <c r="I40" s="1">
        <v>-250</v>
      </c>
      <c r="J40" s="18">
        <v>0</v>
      </c>
      <c r="K40" s="18">
        <f t="shared" si="0"/>
        <v>-250</v>
      </c>
    </row>
    <row r="41" spans="1:14" ht="15" customHeight="1" x14ac:dyDescent="0.35">
      <c r="A41" s="105" t="str">
        <f>TCD!P13</f>
        <v>Evènements Associatifs</v>
      </c>
      <c r="B41" s="106"/>
      <c r="C41" s="107"/>
      <c r="D41" s="36">
        <f>GETPIVOTDATA("depense",TCD!$AG$3,"categorie_name",$A41)</f>
        <v>-581.4</v>
      </c>
      <c r="E41" s="36">
        <f>GETPIVOTDATA("recette",TCD!$AG$3,"categorie_name",$A41)</f>
        <v>260</v>
      </c>
      <c r="F41" s="23">
        <v>-1200</v>
      </c>
      <c r="G41" s="36">
        <f>GETPIVOTDATA("total_realise",TCD!$P$2,"categorie_name",A41)</f>
        <v>-321.39999999999998</v>
      </c>
      <c r="H41" s="3">
        <f t="shared" si="1"/>
        <v>878.6</v>
      </c>
      <c r="I41" s="7">
        <v>-2000</v>
      </c>
      <c r="J41" s="7">
        <v>0</v>
      </c>
      <c r="K41" s="23">
        <f t="shared" si="0"/>
        <v>-2000</v>
      </c>
      <c r="N41" s="4"/>
    </row>
    <row r="42" spans="1:14" ht="15" customHeight="1" x14ac:dyDescent="0.35">
      <c r="A42" s="105" t="str">
        <f>TCD!P14</f>
        <v>Formation professeur</v>
      </c>
      <c r="B42" s="106"/>
      <c r="C42" s="107"/>
      <c r="D42" s="37">
        <f>GETPIVOTDATA("depense",TCD!$AG$3,"categorie_name",$A42)</f>
        <v>-918.49</v>
      </c>
      <c r="E42" s="37">
        <f>GETPIVOTDATA("recette",TCD!$AG$3,"categorie_name",$A42)</f>
        <v>0</v>
      </c>
      <c r="F42" s="18">
        <v>0</v>
      </c>
      <c r="G42" s="37">
        <f>GETPIVOTDATA("total_realise",TCD!$P$2,"categorie_name",A42)</f>
        <v>-918.49</v>
      </c>
      <c r="H42" s="5">
        <f t="shared" si="1"/>
        <v>-918.49</v>
      </c>
      <c r="I42" s="1">
        <v>-2000</v>
      </c>
      <c r="J42" s="1">
        <v>0</v>
      </c>
      <c r="K42" s="18">
        <f t="shared" si="0"/>
        <v>-2000</v>
      </c>
      <c r="N42" s="4"/>
    </row>
    <row r="43" spans="1:14" ht="15" customHeight="1" x14ac:dyDescent="0.35">
      <c r="A43" s="105" t="str">
        <f>TCD!P15</f>
        <v>Evènements Kung-Fu</v>
      </c>
      <c r="B43" s="106"/>
      <c r="C43" s="107"/>
      <c r="D43" s="39">
        <f>GETPIVOTDATA("depense",TCD!$AG$3,"categorie_name",$A43)</f>
        <v>-617.71</v>
      </c>
      <c r="E43" s="39">
        <f>GETPIVOTDATA("recette",TCD!$AG$3,"categorie_name",$A43)</f>
        <v>3</v>
      </c>
      <c r="F43" s="57">
        <v>0</v>
      </c>
      <c r="G43" s="39">
        <f>GETPIVOTDATA("total_realise",TCD!$P$2,"categorie_name",A43)</f>
        <v>-614.71</v>
      </c>
      <c r="H43" s="6">
        <f t="shared" si="1"/>
        <v>-614.71</v>
      </c>
      <c r="I43" s="2">
        <v>-200</v>
      </c>
      <c r="J43" s="2">
        <v>0</v>
      </c>
      <c r="K43" s="57">
        <f t="shared" si="0"/>
        <v>-200</v>
      </c>
      <c r="N43" s="4"/>
    </row>
    <row r="44" spans="1:14" ht="26" customHeight="1" x14ac:dyDescent="0.35">
      <c r="A44" s="108" t="str">
        <f>TCD!P16</f>
        <v>Total général</v>
      </c>
      <c r="B44" s="108"/>
      <c r="C44" s="108"/>
      <c r="D44" s="10">
        <f t="shared" ref="D44:I44" si="2">SUM(D31:D43)</f>
        <v>-6517.5899999999992</v>
      </c>
      <c r="E44" s="10">
        <f t="shared" si="2"/>
        <v>8015.69</v>
      </c>
      <c r="F44" s="10">
        <f t="shared" si="2"/>
        <v>1595</v>
      </c>
      <c r="G44" s="10">
        <f t="shared" si="2"/>
        <v>1498.0999999999995</v>
      </c>
      <c r="H44" s="56">
        <f t="shared" si="2"/>
        <v>-96.899999999999864</v>
      </c>
      <c r="I44" s="10">
        <f t="shared" si="2"/>
        <v>-8425</v>
      </c>
      <c r="J44" s="10">
        <f t="shared" ref="J44" si="3">SUM(J31:J43)</f>
        <v>6778</v>
      </c>
      <c r="K44" s="10">
        <f>SUM(K31:K43)</f>
        <v>-1647</v>
      </c>
      <c r="N44" s="4"/>
    </row>
    <row r="45" spans="1:14" ht="15" customHeight="1" x14ac:dyDescent="0.35"/>
  </sheetData>
  <mergeCells count="44">
    <mergeCell ref="A43:C43"/>
    <mergeCell ref="A44:C44"/>
    <mergeCell ref="A38:C38"/>
    <mergeCell ref="A39:C39"/>
    <mergeCell ref="A40:C40"/>
    <mergeCell ref="A41:C41"/>
    <mergeCell ref="A42:C42"/>
    <mergeCell ref="A33:C33"/>
    <mergeCell ref="A34:C34"/>
    <mergeCell ref="A35:C35"/>
    <mergeCell ref="A36:C36"/>
    <mergeCell ref="A37:C37"/>
    <mergeCell ref="A23:E23"/>
    <mergeCell ref="D29:H29"/>
    <mergeCell ref="I29:K29"/>
    <mergeCell ref="A31:C31"/>
    <mergeCell ref="A32:C32"/>
    <mergeCell ref="D13:K13"/>
    <mergeCell ref="D14:K14"/>
    <mergeCell ref="D15:K15"/>
    <mergeCell ref="D16:K16"/>
    <mergeCell ref="D17:K17"/>
    <mergeCell ref="D18:K18"/>
    <mergeCell ref="D19:K19"/>
    <mergeCell ref="D20:K20"/>
    <mergeCell ref="A18:C18"/>
    <mergeCell ref="A19:C19"/>
    <mergeCell ref="A20:C20"/>
    <mergeCell ref="A21:C21"/>
    <mergeCell ref="A13:C13"/>
    <mergeCell ref="A14:C14"/>
    <mergeCell ref="A15:C15"/>
    <mergeCell ref="A16:C16"/>
    <mergeCell ref="A17:C17"/>
    <mergeCell ref="A12:K12"/>
    <mergeCell ref="C1:I1"/>
    <mergeCell ref="C2:I2"/>
    <mergeCell ref="I4:K4"/>
    <mergeCell ref="I8:K8"/>
    <mergeCell ref="E8:G8"/>
    <mergeCell ref="E4:G4"/>
    <mergeCell ref="A4:C4"/>
    <mergeCell ref="A8:C8"/>
    <mergeCell ref="A6:C6"/>
  </mergeCells>
  <pageMargins left="0.23622047244094491" right="0.23622047244094491" top="0.23622047244094491" bottom="0.23622047244094491" header="0.31496062992125984" footer="0.31496062992125984"/>
  <pageSetup paperSize="9" scale="84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6B8055C-29FC-43D2-9540-ED519598109B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B5 C9 G9 G5 K9 K5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1"/>
  <sheetViews>
    <sheetView tabSelected="1" topLeftCell="AW1" workbookViewId="0">
      <selection activeCell="BE7" sqref="BE7"/>
    </sheetView>
  </sheetViews>
  <sheetFormatPr baseColWidth="10" defaultColWidth="8.7265625" defaultRowHeight="14.5" x14ac:dyDescent="0.35"/>
  <cols>
    <col min="1" max="1" width="21.453125" customWidth="1"/>
    <col min="2" max="2" width="23.7265625" customWidth="1"/>
    <col min="3" max="3" width="28.54296875" customWidth="1"/>
    <col min="4" max="4" width="83.81640625" customWidth="1"/>
    <col min="5" max="5" width="39.08984375" customWidth="1"/>
    <col min="6" max="6" width="20.6328125" customWidth="1"/>
    <col min="7" max="7" width="24.7265625" customWidth="1"/>
    <col min="8" max="8" width="20.54296875" customWidth="1"/>
    <col min="9" max="9" width="23.81640625" customWidth="1"/>
    <col min="10" max="10" width="31.6328125" customWidth="1"/>
    <col min="11" max="11" width="34.36328125" customWidth="1"/>
    <col min="12" max="12" width="19.36328125" customWidth="1"/>
    <col min="13" max="13" width="24.81640625" customWidth="1"/>
    <col min="16" max="17" width="22.7265625" customWidth="1"/>
    <col min="20" max="20" width="21.453125" customWidth="1"/>
    <col min="21" max="21" width="9.90625" customWidth="1"/>
    <col min="22" max="22" width="9.26953125" customWidth="1"/>
    <col min="23" max="23" width="19.7265625" customWidth="1"/>
    <col min="24" max="24" width="17" customWidth="1"/>
    <col min="27" max="27" width="8.81640625" customWidth="1"/>
    <col min="28" max="28" width="13" customWidth="1"/>
    <col min="33" max="33" width="22.7265625" customWidth="1"/>
    <col min="34" max="34" width="11.36328125" customWidth="1"/>
    <col min="35" max="35" width="10.7265625" customWidth="1"/>
    <col min="36" max="36" width="12.36328125" customWidth="1"/>
    <col min="37" max="37" width="21" customWidth="1"/>
    <col min="38" max="38" width="6.1796875" customWidth="1"/>
    <col min="40" max="40" width="21" customWidth="1"/>
    <col min="41" max="41" width="9.90625" customWidth="1"/>
    <col min="42" max="42" width="7.453125" customWidth="1"/>
    <col min="43" max="43" width="22.7265625" customWidth="1"/>
    <col min="44" max="44" width="8.90625" customWidth="1"/>
    <col min="46" max="46" width="7.26953125" customWidth="1"/>
    <col min="47" max="47" width="17.08984375" customWidth="1"/>
    <col min="48" max="48" width="13.1796875" customWidth="1"/>
    <col min="49" max="49" width="40.81640625" customWidth="1"/>
    <col min="50" max="51" width="7.90625" customWidth="1"/>
    <col min="53" max="53" width="16.54296875" customWidth="1"/>
    <col min="54" max="54" width="14.26953125" customWidth="1"/>
    <col min="55" max="55" width="37.1796875" customWidth="1"/>
    <col min="56" max="57" width="8.54296875" customWidth="1"/>
  </cols>
  <sheetData>
    <row r="1" spans="1:56" x14ac:dyDescent="0.35">
      <c r="P1" s="59" t="s">
        <v>34</v>
      </c>
      <c r="T1" s="59" t="s">
        <v>35</v>
      </c>
      <c r="AA1" s="60" t="s">
        <v>36</v>
      </c>
      <c r="AN1" s="60" t="s">
        <v>36</v>
      </c>
      <c r="AU1" s="109" t="s">
        <v>40</v>
      </c>
      <c r="AV1" s="109"/>
      <c r="AW1" s="109"/>
      <c r="BA1" s="109" t="s">
        <v>44</v>
      </c>
      <c r="BB1" s="109"/>
      <c r="BC1" s="109"/>
    </row>
    <row r="2" spans="1:56" x14ac:dyDescent="0.35">
      <c r="A2" s="59" t="s">
        <v>33</v>
      </c>
      <c r="P2" s="65" t="s">
        <v>15</v>
      </c>
      <c r="Q2" s="66" t="s">
        <v>21</v>
      </c>
      <c r="T2" s="65" t="s">
        <v>15</v>
      </c>
      <c r="U2" s="66" t="s">
        <v>22</v>
      </c>
      <c r="V2" s="66" t="s">
        <v>23</v>
      </c>
      <c r="W2" s="66" t="s">
        <v>31</v>
      </c>
      <c r="X2" s="66" t="s">
        <v>32</v>
      </c>
      <c r="AA2" s="58" t="s">
        <v>22</v>
      </c>
      <c r="AB2" s="63">
        <f>VLOOKUP("Total général",AG:AI,2,FALSE)</f>
        <v>-6517.5899999999992</v>
      </c>
      <c r="AN2" s="65" t="s">
        <v>37</v>
      </c>
      <c r="AO2" s="66" t="s">
        <v>22</v>
      </c>
      <c r="AQ2" s="65" t="s">
        <v>37</v>
      </c>
      <c r="AR2" s="66" t="s">
        <v>23</v>
      </c>
      <c r="BA2" s="58" t="s">
        <v>4</v>
      </c>
    </row>
    <row r="3" spans="1:56" x14ac:dyDescent="0.35">
      <c r="P3" s="67" t="s">
        <v>5</v>
      </c>
      <c r="Q3" s="68">
        <v>-246</v>
      </c>
      <c r="T3" s="67" t="s">
        <v>159</v>
      </c>
      <c r="U3" s="68">
        <v>-328.79</v>
      </c>
      <c r="V3" s="68">
        <v>3399</v>
      </c>
      <c r="W3" s="68">
        <v>3070.21</v>
      </c>
      <c r="X3" s="68">
        <v>10786.36</v>
      </c>
      <c r="AA3" s="62" t="s">
        <v>23</v>
      </c>
      <c r="AB3" s="63">
        <f>VLOOKUP("Total général",AG:AI,3,FALSE)</f>
        <v>8015.69</v>
      </c>
      <c r="AG3" s="66"/>
      <c r="AH3" s="70" t="s">
        <v>22</v>
      </c>
      <c r="AI3" s="71" t="s">
        <v>23</v>
      </c>
      <c r="AJ3" s="66" t="s">
        <v>38</v>
      </c>
      <c r="AK3" s="72" t="s">
        <v>39</v>
      </c>
      <c r="AN3" s="67" t="s">
        <v>5</v>
      </c>
      <c r="AO3" s="69">
        <v>3.7744012740905768E-2</v>
      </c>
      <c r="AQ3" s="67" t="s">
        <v>6</v>
      </c>
      <c r="AR3" s="69">
        <v>0.11078272737593395</v>
      </c>
      <c r="AU3" s="110" t="s">
        <v>41</v>
      </c>
      <c r="AV3" s="110" t="s">
        <v>42</v>
      </c>
      <c r="AW3" s="110" t="s">
        <v>43</v>
      </c>
      <c r="AX3" s="111" t="s">
        <v>27</v>
      </c>
      <c r="BA3" s="110" t="s">
        <v>41</v>
      </c>
      <c r="BB3" s="110" t="s">
        <v>42</v>
      </c>
      <c r="BC3" s="110" t="s">
        <v>43</v>
      </c>
      <c r="BD3" s="112" t="s">
        <v>27</v>
      </c>
    </row>
    <row r="4" spans="1:56" x14ac:dyDescent="0.35">
      <c r="A4" s="65" t="s">
        <v>15</v>
      </c>
      <c r="B4" s="66" t="s">
        <v>11</v>
      </c>
      <c r="C4" s="66" t="s">
        <v>12</v>
      </c>
      <c r="D4" s="66" t="s">
        <v>13</v>
      </c>
      <c r="E4" s="66" t="s">
        <v>14</v>
      </c>
      <c r="F4" s="66" t="s">
        <v>17</v>
      </c>
      <c r="G4" s="66" t="s">
        <v>18</v>
      </c>
      <c r="H4" s="66" t="s">
        <v>29</v>
      </c>
      <c r="I4" s="66" t="s">
        <v>30</v>
      </c>
      <c r="J4" s="66" t="s">
        <v>141</v>
      </c>
      <c r="K4" s="66" t="s">
        <v>142</v>
      </c>
      <c r="L4" s="66" t="s">
        <v>311</v>
      </c>
      <c r="M4" s="66" t="s">
        <v>312</v>
      </c>
      <c r="P4" s="67" t="s">
        <v>8</v>
      </c>
      <c r="Q4" s="68">
        <v>-1380</v>
      </c>
      <c r="T4" s="67" t="s">
        <v>160</v>
      </c>
      <c r="U4" s="68">
        <v>-1285.5999999999999</v>
      </c>
      <c r="V4" s="68">
        <v>1594</v>
      </c>
      <c r="W4" s="68">
        <v>308.39999999999998</v>
      </c>
      <c r="X4" s="68">
        <v>11094.76</v>
      </c>
      <c r="AA4" s="62"/>
      <c r="AB4" s="61"/>
      <c r="AG4" s="67" t="s">
        <v>5</v>
      </c>
      <c r="AH4" s="75">
        <v>-246</v>
      </c>
      <c r="AI4" s="75">
        <v>0</v>
      </c>
      <c r="AJ4" s="75">
        <v>-246</v>
      </c>
      <c r="AK4" s="76">
        <v>-254.9</v>
      </c>
      <c r="AN4" s="67" t="s">
        <v>8</v>
      </c>
      <c r="AO4" s="69">
        <v>0.21173470561971527</v>
      </c>
      <c r="AQ4" s="67" t="s">
        <v>125</v>
      </c>
      <c r="AR4" s="69">
        <v>0.73168997304037464</v>
      </c>
      <c r="AU4" s="112" t="s">
        <v>6</v>
      </c>
      <c r="AV4" s="112" t="s">
        <v>168</v>
      </c>
      <c r="AW4" s="112" t="s">
        <v>106</v>
      </c>
      <c r="AX4" s="113">
        <v>37</v>
      </c>
      <c r="BA4" s="112" t="s">
        <v>6</v>
      </c>
      <c r="BB4" s="112" t="s">
        <v>285</v>
      </c>
      <c r="BC4" s="112" t="s">
        <v>286</v>
      </c>
      <c r="BD4" s="114">
        <v>-925</v>
      </c>
    </row>
    <row r="5" spans="1:56" x14ac:dyDescent="0.35">
      <c r="A5" s="67" t="s">
        <v>143</v>
      </c>
      <c r="B5" s="68">
        <v>27</v>
      </c>
      <c r="C5" s="68">
        <v>26</v>
      </c>
      <c r="D5" s="68">
        <v>23</v>
      </c>
      <c r="E5" s="68">
        <v>2</v>
      </c>
      <c r="F5" s="68">
        <v>145</v>
      </c>
      <c r="G5" s="68">
        <v>8</v>
      </c>
      <c r="H5" s="68">
        <v>2326.1</v>
      </c>
      <c r="I5" s="68">
        <v>10042.25</v>
      </c>
      <c r="J5" s="68">
        <v>2241.1</v>
      </c>
      <c r="K5" s="68">
        <v>-743</v>
      </c>
      <c r="L5" s="68">
        <v>65</v>
      </c>
      <c r="M5" s="68">
        <v>14</v>
      </c>
      <c r="P5" s="67" t="s">
        <v>6</v>
      </c>
      <c r="Q5" s="68">
        <v>-148</v>
      </c>
      <c r="T5" s="67" t="s">
        <v>161</v>
      </c>
      <c r="U5" s="68">
        <v>-1426.8</v>
      </c>
      <c r="V5" s="68">
        <v>1020</v>
      </c>
      <c r="W5" s="68">
        <v>-406.8</v>
      </c>
      <c r="X5" s="68">
        <v>10687.96</v>
      </c>
      <c r="AG5" s="67" t="s">
        <v>8</v>
      </c>
      <c r="AH5" s="75">
        <v>-1380</v>
      </c>
      <c r="AI5" s="75">
        <v>0</v>
      </c>
      <c r="AJ5" s="75">
        <v>-1380</v>
      </c>
      <c r="AK5" s="76">
        <v>-1890</v>
      </c>
      <c r="AN5" s="67" t="s">
        <v>6</v>
      </c>
      <c r="AO5" s="69">
        <v>0.15895446016088771</v>
      </c>
      <c r="AQ5" s="67" t="s">
        <v>126</v>
      </c>
      <c r="AR5" s="69">
        <v>4.8405065565160332E-2</v>
      </c>
      <c r="AU5" s="112"/>
      <c r="AV5" s="112"/>
      <c r="AW5" s="112" t="s">
        <v>228</v>
      </c>
      <c r="AX5" s="113">
        <v>37</v>
      </c>
      <c r="BA5" s="112"/>
      <c r="BB5" s="112" t="s">
        <v>287</v>
      </c>
      <c r="BC5" s="112" t="s">
        <v>286</v>
      </c>
      <c r="BD5" s="114">
        <v>-75</v>
      </c>
    </row>
    <row r="6" spans="1:56" x14ac:dyDescent="0.35">
      <c r="A6" s="67" t="s">
        <v>0</v>
      </c>
      <c r="B6" s="68">
        <v>34</v>
      </c>
      <c r="C6" s="68">
        <v>21</v>
      </c>
      <c r="D6" s="68">
        <v>24</v>
      </c>
      <c r="E6" s="68">
        <v>6</v>
      </c>
      <c r="F6" s="68">
        <v>303</v>
      </c>
      <c r="G6" s="68">
        <v>11</v>
      </c>
      <c r="H6" s="68">
        <v>2016.44</v>
      </c>
      <c r="I6" s="68">
        <v>7716.15</v>
      </c>
      <c r="J6" s="68">
        <v>2016.44</v>
      </c>
      <c r="K6" s="68"/>
      <c r="L6" s="68"/>
      <c r="M6" s="68"/>
      <c r="P6" s="67" t="s">
        <v>7</v>
      </c>
      <c r="Q6" s="68">
        <v>-87.43</v>
      </c>
      <c r="T6" s="67" t="s">
        <v>162</v>
      </c>
      <c r="U6" s="68">
        <v>-1017</v>
      </c>
      <c r="V6" s="68">
        <v>1259.69</v>
      </c>
      <c r="W6" s="68">
        <v>242.69</v>
      </c>
      <c r="X6" s="68">
        <v>10930.65</v>
      </c>
      <c r="AG6" s="67" t="s">
        <v>6</v>
      </c>
      <c r="AH6" s="75">
        <v>-1036</v>
      </c>
      <c r="AI6" s="75">
        <v>888</v>
      </c>
      <c r="AJ6" s="75">
        <v>-148</v>
      </c>
      <c r="AK6" s="76">
        <v>-74</v>
      </c>
      <c r="AN6" s="67" t="s">
        <v>7</v>
      </c>
      <c r="AO6" s="69">
        <v>1.3414467617631673E-2</v>
      </c>
      <c r="AQ6" s="67" t="s">
        <v>127</v>
      </c>
      <c r="AR6" s="69">
        <v>7.0985779140660385E-2</v>
      </c>
      <c r="AU6" s="112"/>
      <c r="AV6" s="112"/>
      <c r="AW6" s="112" t="s">
        <v>232</v>
      </c>
      <c r="AX6" s="113">
        <v>37</v>
      </c>
      <c r="BA6" s="112" t="s">
        <v>122</v>
      </c>
      <c r="BB6" s="112"/>
      <c r="BC6" s="112"/>
      <c r="BD6" s="114">
        <v>-1000</v>
      </c>
    </row>
    <row r="7" spans="1:56" x14ac:dyDescent="0.35">
      <c r="A7" s="67" t="s">
        <v>1</v>
      </c>
      <c r="B7" s="68">
        <v>29</v>
      </c>
      <c r="C7" s="68">
        <v>13</v>
      </c>
      <c r="D7" s="68">
        <v>19</v>
      </c>
      <c r="E7" s="68">
        <v>6</v>
      </c>
      <c r="F7" s="68"/>
      <c r="G7" s="68"/>
      <c r="H7" s="68">
        <v>-70.249999999999503</v>
      </c>
      <c r="I7" s="68">
        <v>5699.71</v>
      </c>
      <c r="J7" s="68">
        <v>-70.249999999999503</v>
      </c>
      <c r="K7" s="68"/>
      <c r="L7" s="68"/>
      <c r="M7" s="68"/>
      <c r="P7" s="67" t="s">
        <v>125</v>
      </c>
      <c r="Q7" s="68">
        <v>5037</v>
      </c>
      <c r="T7" s="67" t="s">
        <v>163</v>
      </c>
      <c r="U7" s="68">
        <v>-367</v>
      </c>
      <c r="V7" s="68">
        <v>317</v>
      </c>
      <c r="W7" s="68">
        <v>-50</v>
      </c>
      <c r="X7" s="68">
        <v>10880.65</v>
      </c>
      <c r="AG7" s="67" t="s">
        <v>7</v>
      </c>
      <c r="AH7" s="75">
        <v>-87.43</v>
      </c>
      <c r="AI7" s="75">
        <v>0</v>
      </c>
      <c r="AJ7" s="75">
        <v>-87.43</v>
      </c>
      <c r="AK7" s="76">
        <v>-50.86</v>
      </c>
      <c r="AN7" s="67" t="s">
        <v>125</v>
      </c>
      <c r="AO7" s="69">
        <v>0.12704082337182918</v>
      </c>
      <c r="AQ7" s="67" t="s">
        <v>129</v>
      </c>
      <c r="AR7" s="69">
        <v>5.3258047654038514E-3</v>
      </c>
      <c r="AU7" s="112"/>
      <c r="AV7" s="112"/>
      <c r="AW7" s="112" t="s">
        <v>235</v>
      </c>
      <c r="AX7" s="113">
        <v>37</v>
      </c>
      <c r="BA7" s="112" t="s">
        <v>5</v>
      </c>
      <c r="BB7" s="112" t="s">
        <v>279</v>
      </c>
      <c r="BC7" s="112" t="s">
        <v>109</v>
      </c>
      <c r="BD7" s="114">
        <v>-246</v>
      </c>
    </row>
    <row r="8" spans="1:56" x14ac:dyDescent="0.35">
      <c r="A8" s="67" t="s">
        <v>2</v>
      </c>
      <c r="B8" s="68">
        <v>27</v>
      </c>
      <c r="C8" s="68">
        <v>9</v>
      </c>
      <c r="D8" s="68">
        <v>15</v>
      </c>
      <c r="E8" s="68">
        <v>8</v>
      </c>
      <c r="F8" s="68"/>
      <c r="G8" s="68"/>
      <c r="H8" s="68">
        <v>1705.37</v>
      </c>
      <c r="I8" s="68">
        <v>5769.96</v>
      </c>
      <c r="J8" s="68">
        <v>1705.37</v>
      </c>
      <c r="K8" s="68"/>
      <c r="L8" s="68"/>
      <c r="M8" s="68"/>
      <c r="P8" s="67" t="s">
        <v>126</v>
      </c>
      <c r="Q8" s="68">
        <v>388</v>
      </c>
      <c r="T8" s="67" t="s">
        <v>164</v>
      </c>
      <c r="U8" s="68">
        <v>-624.76</v>
      </c>
      <c r="V8" s="68">
        <v>56</v>
      </c>
      <c r="W8" s="68">
        <v>-568.76</v>
      </c>
      <c r="X8" s="68">
        <v>10311.89</v>
      </c>
      <c r="AG8" s="67" t="s">
        <v>125</v>
      </c>
      <c r="AH8" s="75">
        <v>-828</v>
      </c>
      <c r="AI8" s="75">
        <v>5865</v>
      </c>
      <c r="AJ8" s="75">
        <v>5037</v>
      </c>
      <c r="AK8" s="76">
        <v>6000</v>
      </c>
      <c r="AN8" s="67" t="s">
        <v>128</v>
      </c>
      <c r="AO8" s="69">
        <v>8.7848422499727657E-2</v>
      </c>
      <c r="AQ8" s="67" t="s">
        <v>131</v>
      </c>
      <c r="AR8" s="69">
        <v>3.2436384141602284E-2</v>
      </c>
      <c r="AU8" s="112"/>
      <c r="AV8" s="112"/>
      <c r="AW8" s="112" t="s">
        <v>243</v>
      </c>
      <c r="AX8" s="113">
        <v>-1</v>
      </c>
      <c r="BA8" s="112" t="s">
        <v>120</v>
      </c>
      <c r="BB8" s="112"/>
      <c r="BC8" s="112"/>
      <c r="BD8" s="114">
        <v>-246</v>
      </c>
    </row>
    <row r="9" spans="1:56" x14ac:dyDescent="0.35">
      <c r="A9" s="67" t="s">
        <v>3</v>
      </c>
      <c r="B9" s="68">
        <v>20</v>
      </c>
      <c r="C9" s="68">
        <v>5</v>
      </c>
      <c r="D9" s="68">
        <v>12</v>
      </c>
      <c r="E9" s="68">
        <v>4</v>
      </c>
      <c r="F9" s="68"/>
      <c r="G9" s="68"/>
      <c r="H9" s="68">
        <v>167.09</v>
      </c>
      <c r="I9" s="68">
        <v>4064.59</v>
      </c>
      <c r="J9" s="68">
        <v>167.09</v>
      </c>
      <c r="K9" s="68"/>
      <c r="L9" s="68"/>
      <c r="M9" s="68"/>
      <c r="P9" s="67" t="s">
        <v>127</v>
      </c>
      <c r="Q9" s="68">
        <v>569</v>
      </c>
      <c r="T9" s="67" t="s">
        <v>165</v>
      </c>
      <c r="U9" s="68">
        <v>0</v>
      </c>
      <c r="V9" s="68">
        <v>44</v>
      </c>
      <c r="W9" s="68">
        <v>44</v>
      </c>
      <c r="X9" s="68">
        <v>10355.89</v>
      </c>
      <c r="AG9" s="67" t="s">
        <v>126</v>
      </c>
      <c r="AH9" s="75">
        <v>0</v>
      </c>
      <c r="AI9" s="75">
        <v>388</v>
      </c>
      <c r="AJ9" s="75">
        <v>388</v>
      </c>
      <c r="AK9" s="76">
        <v>1330</v>
      </c>
      <c r="AN9" s="67" t="s">
        <v>130</v>
      </c>
      <c r="AO9" s="69">
        <v>3.8357736525310743E-2</v>
      </c>
      <c r="AQ9" s="67" t="s">
        <v>132</v>
      </c>
      <c r="AR9" s="69">
        <v>3.7426597086464175E-4</v>
      </c>
      <c r="AU9" s="112"/>
      <c r="AV9" s="112" t="s">
        <v>175</v>
      </c>
      <c r="AW9" s="112" t="s">
        <v>93</v>
      </c>
      <c r="AX9" s="113">
        <v>37</v>
      </c>
      <c r="BA9" s="112" t="s">
        <v>8</v>
      </c>
      <c r="BB9" s="112" t="s">
        <v>246</v>
      </c>
      <c r="BC9" s="112" t="s">
        <v>294</v>
      </c>
      <c r="BD9" s="114">
        <v>-120</v>
      </c>
    </row>
    <row r="10" spans="1:56" x14ac:dyDescent="0.35">
      <c r="A10" s="67" t="s">
        <v>16</v>
      </c>
      <c r="B10" s="68">
        <v>137</v>
      </c>
      <c r="C10" s="68">
        <v>74</v>
      </c>
      <c r="D10" s="68">
        <v>93</v>
      </c>
      <c r="E10" s="68">
        <v>26</v>
      </c>
      <c r="F10" s="68">
        <v>448</v>
      </c>
      <c r="G10" s="68">
        <v>19</v>
      </c>
      <c r="H10" s="68">
        <v>6144.7500000000009</v>
      </c>
      <c r="I10" s="68">
        <v>33292.660000000003</v>
      </c>
      <c r="J10" s="68">
        <v>6059.7500000000009</v>
      </c>
      <c r="K10" s="68">
        <v>-743</v>
      </c>
      <c r="L10" s="68">
        <v>65</v>
      </c>
      <c r="M10" s="68">
        <v>14</v>
      </c>
      <c r="P10" s="67" t="s">
        <v>128</v>
      </c>
      <c r="Q10" s="68">
        <v>-572.55999999999995</v>
      </c>
      <c r="T10" s="67" t="s">
        <v>166</v>
      </c>
      <c r="U10" s="68">
        <v>-600</v>
      </c>
      <c r="V10" s="68">
        <v>289</v>
      </c>
      <c r="W10" s="68">
        <v>-311</v>
      </c>
      <c r="X10" s="68">
        <v>10044.89</v>
      </c>
      <c r="AG10" s="67" t="s">
        <v>127</v>
      </c>
      <c r="AH10" s="75">
        <v>0</v>
      </c>
      <c r="AI10" s="75">
        <v>569</v>
      </c>
      <c r="AJ10" s="75">
        <v>569</v>
      </c>
      <c r="AK10" s="76">
        <v>1352.85</v>
      </c>
      <c r="AN10" s="67" t="s">
        <v>131</v>
      </c>
      <c r="AO10" s="69">
        <v>8.9204752063262657E-2</v>
      </c>
      <c r="AQ10" s="67" t="s">
        <v>16</v>
      </c>
      <c r="AR10" s="69">
        <v>1</v>
      </c>
      <c r="AU10" s="112"/>
      <c r="AV10" s="112"/>
      <c r="AW10" s="112" t="s">
        <v>100</v>
      </c>
      <c r="AX10" s="113">
        <v>37</v>
      </c>
      <c r="BA10" s="112"/>
      <c r="BB10" s="112" t="s">
        <v>295</v>
      </c>
      <c r="BC10" s="112" t="s">
        <v>296</v>
      </c>
      <c r="BD10" s="114">
        <v>-780</v>
      </c>
    </row>
    <row r="11" spans="1:56" x14ac:dyDescent="0.35">
      <c r="P11" s="67" t="s">
        <v>129</v>
      </c>
      <c r="Q11" s="68">
        <v>42.69</v>
      </c>
      <c r="T11" s="67" t="s">
        <v>167</v>
      </c>
      <c r="U11" s="68">
        <v>-867.64</v>
      </c>
      <c r="V11" s="68">
        <v>15</v>
      </c>
      <c r="W11" s="68">
        <v>-852.64</v>
      </c>
      <c r="X11" s="68">
        <v>9214.25</v>
      </c>
      <c r="AG11" s="67" t="s">
        <v>128</v>
      </c>
      <c r="AH11" s="75">
        <v>-572.55999999999995</v>
      </c>
      <c r="AI11" s="75">
        <v>0</v>
      </c>
      <c r="AJ11" s="75">
        <v>-572.55999999999995</v>
      </c>
      <c r="AK11" s="76">
        <v>-1397.72</v>
      </c>
      <c r="AN11" s="67" t="s">
        <v>124</v>
      </c>
      <c r="AO11" s="69">
        <v>0.14092478968453065</v>
      </c>
      <c r="AU11" s="112"/>
      <c r="AV11" s="112"/>
      <c r="AW11" s="112" t="s">
        <v>104</v>
      </c>
      <c r="AX11" s="113">
        <v>37</v>
      </c>
      <c r="BA11" s="112"/>
      <c r="BB11" s="112" t="s">
        <v>166</v>
      </c>
      <c r="BC11" s="112" t="s">
        <v>297</v>
      </c>
      <c r="BD11" s="114">
        <v>-480</v>
      </c>
    </row>
    <row r="12" spans="1:56" x14ac:dyDescent="0.35">
      <c r="P12" s="67" t="s">
        <v>130</v>
      </c>
      <c r="Q12" s="68">
        <v>-250</v>
      </c>
      <c r="T12" s="67" t="s">
        <v>401</v>
      </c>
      <c r="U12" s="68">
        <v>0</v>
      </c>
      <c r="V12" s="68">
        <v>22</v>
      </c>
      <c r="W12" s="68">
        <v>22</v>
      </c>
      <c r="X12" s="68">
        <v>10066.89</v>
      </c>
      <c r="AG12" s="67" t="s">
        <v>129</v>
      </c>
      <c r="AH12" s="75">
        <v>0</v>
      </c>
      <c r="AI12" s="75">
        <v>42.69</v>
      </c>
      <c r="AJ12" s="75">
        <v>42.69</v>
      </c>
      <c r="AK12" s="76">
        <v>27.64</v>
      </c>
      <c r="AN12" s="67" t="s">
        <v>132</v>
      </c>
      <c r="AO12" s="69">
        <v>9.4775829716198801E-2</v>
      </c>
      <c r="AU12" s="112"/>
      <c r="AV12" s="112"/>
      <c r="AW12" s="112" t="s">
        <v>107</v>
      </c>
      <c r="AX12" s="113">
        <v>37</v>
      </c>
      <c r="BA12" s="112" t="s">
        <v>121</v>
      </c>
      <c r="BB12" s="112"/>
      <c r="BC12" s="112"/>
      <c r="BD12" s="114">
        <v>-1380</v>
      </c>
    </row>
    <row r="13" spans="1:56" x14ac:dyDescent="0.35">
      <c r="P13" s="67" t="s">
        <v>131</v>
      </c>
      <c r="Q13" s="68">
        <v>-321.39999999999998</v>
      </c>
      <c r="T13" s="67" t="s">
        <v>16</v>
      </c>
      <c r="U13" s="68">
        <v>-6517.59</v>
      </c>
      <c r="V13" s="68">
        <v>8015.6900000000005</v>
      </c>
      <c r="W13" s="68">
        <v>1498.1</v>
      </c>
      <c r="X13" s="68">
        <v>104374.19</v>
      </c>
      <c r="AG13" s="67" t="s">
        <v>130</v>
      </c>
      <c r="AH13" s="75">
        <v>-250</v>
      </c>
      <c r="AI13" s="75">
        <v>0</v>
      </c>
      <c r="AJ13" s="75">
        <v>-250</v>
      </c>
      <c r="AK13" s="76">
        <v>-250</v>
      </c>
      <c r="AN13" s="67" t="s">
        <v>16</v>
      </c>
      <c r="AO13" s="69">
        <v>1</v>
      </c>
      <c r="AU13" s="112"/>
      <c r="AV13" s="112"/>
      <c r="AW13" s="112" t="s">
        <v>110</v>
      </c>
      <c r="AX13" s="113">
        <v>-3</v>
      </c>
      <c r="BA13" s="112" t="s">
        <v>7</v>
      </c>
      <c r="BB13" s="112" t="s">
        <v>301</v>
      </c>
      <c r="BC13" s="112" t="s">
        <v>302</v>
      </c>
      <c r="BD13" s="114">
        <v>-47.79</v>
      </c>
    </row>
    <row r="14" spans="1:56" x14ac:dyDescent="0.35">
      <c r="P14" s="67" t="s">
        <v>124</v>
      </c>
      <c r="Q14" s="68">
        <v>-918.49</v>
      </c>
      <c r="AG14" s="67" t="s">
        <v>131</v>
      </c>
      <c r="AH14" s="75">
        <v>-581.4</v>
      </c>
      <c r="AI14" s="75">
        <v>260</v>
      </c>
      <c r="AJ14" s="75">
        <v>-321.39999999999998</v>
      </c>
      <c r="AK14" s="76">
        <v>-2776.57</v>
      </c>
      <c r="AU14" s="112"/>
      <c r="AV14" s="112"/>
      <c r="AW14" s="112" t="s">
        <v>114</v>
      </c>
      <c r="AX14" s="113">
        <v>-3</v>
      </c>
      <c r="BA14" s="112"/>
      <c r="BB14" s="112" t="s">
        <v>619</v>
      </c>
      <c r="BC14" s="112" t="s">
        <v>302</v>
      </c>
      <c r="BD14" s="114">
        <v>-39.64</v>
      </c>
    </row>
    <row r="15" spans="1:56" x14ac:dyDescent="0.35">
      <c r="P15" s="67" t="s">
        <v>132</v>
      </c>
      <c r="Q15" s="68">
        <v>-614.71</v>
      </c>
      <c r="AG15" s="67" t="s">
        <v>124</v>
      </c>
      <c r="AH15" s="75">
        <v>-918.49</v>
      </c>
      <c r="AI15" s="75">
        <v>0</v>
      </c>
      <c r="AJ15" s="75">
        <v>-918.49</v>
      </c>
      <c r="AK15" s="76">
        <v>0</v>
      </c>
      <c r="AU15" s="112"/>
      <c r="AV15" s="112"/>
      <c r="AW15" s="112" t="s">
        <v>117</v>
      </c>
      <c r="AX15" s="113">
        <v>-4</v>
      </c>
      <c r="BA15" s="112" t="s">
        <v>123</v>
      </c>
      <c r="BB15" s="112"/>
      <c r="BC15" s="112"/>
      <c r="BD15" s="114">
        <v>-87.43</v>
      </c>
    </row>
    <row r="16" spans="1:56" x14ac:dyDescent="0.35">
      <c r="C16" s="65" t="s">
        <v>10</v>
      </c>
      <c r="D16" s="65" t="s">
        <v>9</v>
      </c>
      <c r="P16" s="67" t="s">
        <v>16</v>
      </c>
      <c r="Q16" s="68">
        <v>1498.0999999999995</v>
      </c>
      <c r="AG16" s="67" t="s">
        <v>132</v>
      </c>
      <c r="AH16" s="75">
        <v>-617.71</v>
      </c>
      <c r="AI16" s="75">
        <v>3</v>
      </c>
      <c r="AJ16" s="75">
        <v>-614.71</v>
      </c>
      <c r="AK16" s="76">
        <v>0</v>
      </c>
      <c r="AU16" s="112"/>
      <c r="AV16" s="112"/>
      <c r="AW16" s="112" t="s">
        <v>118</v>
      </c>
      <c r="AX16" s="113">
        <v>-4</v>
      </c>
      <c r="BA16" s="112" t="s">
        <v>128</v>
      </c>
      <c r="BB16" s="112" t="s">
        <v>275</v>
      </c>
      <c r="BC16" s="112" t="s">
        <v>276</v>
      </c>
      <c r="BD16" s="114">
        <v>-104</v>
      </c>
    </row>
    <row r="17" spans="3:56" x14ac:dyDescent="0.35">
      <c r="C17" s="66" t="s">
        <v>145</v>
      </c>
      <c r="D17" s="66" t="s">
        <v>144</v>
      </c>
      <c r="AG17" s="67" t="s">
        <v>16</v>
      </c>
      <c r="AH17" s="73">
        <v>-6517.5899999999992</v>
      </c>
      <c r="AI17" s="73">
        <v>8015.69</v>
      </c>
      <c r="AJ17" s="73">
        <v>1498.0999999999995</v>
      </c>
      <c r="AK17" s="74">
        <v>2016.44</v>
      </c>
      <c r="AU17" s="112"/>
      <c r="AV17" s="112"/>
      <c r="AW17" s="112" t="s">
        <v>229</v>
      </c>
      <c r="AX17" s="113">
        <v>0</v>
      </c>
      <c r="BA17" s="112"/>
      <c r="BB17" s="112" t="s">
        <v>164</v>
      </c>
      <c r="BC17" s="112" t="s">
        <v>277</v>
      </c>
      <c r="BD17" s="114">
        <v>-468.56</v>
      </c>
    </row>
    <row r="18" spans="3:56" x14ac:dyDescent="0.35">
      <c r="C18" s="66" t="s">
        <v>147</v>
      </c>
      <c r="D18" s="66" t="s">
        <v>146</v>
      </c>
      <c r="AU18" s="112"/>
      <c r="AV18" s="112"/>
      <c r="AW18" s="112" t="s">
        <v>231</v>
      </c>
      <c r="AX18" s="113">
        <v>0</v>
      </c>
      <c r="BA18" s="112" t="s">
        <v>133</v>
      </c>
      <c r="BB18" s="112"/>
      <c r="BC18" s="112"/>
      <c r="BD18" s="114">
        <v>-572.55999999999995</v>
      </c>
    </row>
    <row r="19" spans="3:56" x14ac:dyDescent="0.35">
      <c r="C19" s="66" t="s">
        <v>149</v>
      </c>
      <c r="D19" s="66" t="s">
        <v>148</v>
      </c>
      <c r="AU19" s="112"/>
      <c r="AV19" s="112" t="s">
        <v>176</v>
      </c>
      <c r="AW19" s="112" t="s">
        <v>94</v>
      </c>
      <c r="AX19" s="113">
        <v>37</v>
      </c>
      <c r="BA19" s="112" t="s">
        <v>124</v>
      </c>
      <c r="BB19" s="112" t="s">
        <v>299</v>
      </c>
      <c r="BC19" s="112" t="s">
        <v>300</v>
      </c>
      <c r="BD19" s="114">
        <v>-918.49</v>
      </c>
    </row>
    <row r="20" spans="3:56" x14ac:dyDescent="0.35">
      <c r="C20" s="66" t="s">
        <v>151</v>
      </c>
      <c r="D20" s="66" t="s">
        <v>150</v>
      </c>
      <c r="AU20" s="112"/>
      <c r="AV20" s="112"/>
      <c r="AW20" s="112" t="s">
        <v>96</v>
      </c>
      <c r="AX20" s="113">
        <v>37</v>
      </c>
      <c r="BA20" s="112" t="s">
        <v>303</v>
      </c>
      <c r="BB20" s="112"/>
      <c r="BC20" s="112"/>
      <c r="BD20" s="114">
        <v>-918.49</v>
      </c>
    </row>
    <row r="21" spans="3:56" x14ac:dyDescent="0.35">
      <c r="C21" s="66" t="s">
        <v>152</v>
      </c>
      <c r="D21" s="66" t="s">
        <v>45</v>
      </c>
      <c r="AU21" s="112"/>
      <c r="AV21" s="112"/>
      <c r="AW21" s="112" t="s">
        <v>95</v>
      </c>
      <c r="AX21" s="113">
        <v>37</v>
      </c>
      <c r="BA21" s="112" t="s">
        <v>130</v>
      </c>
      <c r="BB21" s="112" t="s">
        <v>282</v>
      </c>
      <c r="BC21" s="112" t="s">
        <v>283</v>
      </c>
      <c r="BD21" s="114">
        <v>-250</v>
      </c>
    </row>
    <row r="22" spans="3:56" x14ac:dyDescent="0.35">
      <c r="C22" s="66" t="s">
        <v>154</v>
      </c>
      <c r="D22" s="66" t="s">
        <v>153</v>
      </c>
      <c r="AU22" s="112"/>
      <c r="AV22" s="112"/>
      <c r="AW22" s="112" t="s">
        <v>97</v>
      </c>
      <c r="AX22" s="113">
        <v>37</v>
      </c>
      <c r="BA22" s="112" t="s">
        <v>134</v>
      </c>
      <c r="BB22" s="112"/>
      <c r="BC22" s="112"/>
      <c r="BD22" s="114">
        <v>-250</v>
      </c>
    </row>
    <row r="23" spans="3:56" x14ac:dyDescent="0.35">
      <c r="C23" s="66" t="s">
        <v>156</v>
      </c>
      <c r="D23" s="66" t="s">
        <v>155</v>
      </c>
      <c r="AU23" s="112"/>
      <c r="AV23" s="112"/>
      <c r="AW23" s="112" t="s">
        <v>98</v>
      </c>
      <c r="AX23" s="113">
        <v>37</v>
      </c>
      <c r="BA23" s="112" t="s">
        <v>131</v>
      </c>
      <c r="BB23" s="112" t="s">
        <v>164</v>
      </c>
      <c r="BC23" s="112" t="s">
        <v>288</v>
      </c>
      <c r="BD23" s="114">
        <v>-156.19999999999999</v>
      </c>
    </row>
    <row r="24" spans="3:56" x14ac:dyDescent="0.35">
      <c r="C24" s="66" t="s">
        <v>158</v>
      </c>
      <c r="D24" s="66" t="s">
        <v>157</v>
      </c>
      <c r="AU24" s="112"/>
      <c r="AV24" s="112"/>
      <c r="AW24" s="112" t="s">
        <v>99</v>
      </c>
      <c r="AX24" s="113">
        <v>37</v>
      </c>
      <c r="BA24" s="112"/>
      <c r="BB24" s="112" t="s">
        <v>182</v>
      </c>
      <c r="BC24" s="112" t="s">
        <v>291</v>
      </c>
      <c r="BD24" s="114">
        <v>-55.6</v>
      </c>
    </row>
    <row r="25" spans="3:56" x14ac:dyDescent="0.35">
      <c r="AU25" s="112"/>
      <c r="AV25" s="112"/>
      <c r="AW25" s="112" t="s">
        <v>102</v>
      </c>
      <c r="AX25" s="113">
        <v>37</v>
      </c>
      <c r="BA25" s="112"/>
      <c r="BB25" s="112" t="s">
        <v>213</v>
      </c>
      <c r="BC25" s="112" t="s">
        <v>284</v>
      </c>
      <c r="BD25" s="114">
        <v>-260</v>
      </c>
    </row>
    <row r="26" spans="3:56" x14ac:dyDescent="0.35">
      <c r="AU26" s="112"/>
      <c r="AV26" s="112"/>
      <c r="AW26" s="112" t="s">
        <v>103</v>
      </c>
      <c r="AX26" s="113">
        <v>37</v>
      </c>
      <c r="BA26" s="112"/>
      <c r="BB26" s="112" t="s">
        <v>292</v>
      </c>
      <c r="BC26" s="112" t="s">
        <v>293</v>
      </c>
      <c r="BD26" s="114">
        <v>-109.6</v>
      </c>
    </row>
    <row r="27" spans="3:56" x14ac:dyDescent="0.35">
      <c r="AU27" s="112"/>
      <c r="AV27" s="112"/>
      <c r="AW27" s="112" t="s">
        <v>108</v>
      </c>
      <c r="AX27" s="113">
        <v>37</v>
      </c>
      <c r="BA27" s="112" t="s">
        <v>135</v>
      </c>
      <c r="BB27" s="112"/>
      <c r="BC27" s="112"/>
      <c r="BD27" s="114">
        <v>-581.4</v>
      </c>
    </row>
    <row r="28" spans="3:56" x14ac:dyDescent="0.35">
      <c r="AU28" s="112"/>
      <c r="AV28" s="112"/>
      <c r="AW28" s="112" t="s">
        <v>111</v>
      </c>
      <c r="AX28" s="113">
        <v>-3</v>
      </c>
      <c r="BA28" s="112" t="s">
        <v>132</v>
      </c>
      <c r="BB28" s="112" t="s">
        <v>182</v>
      </c>
      <c r="BC28" s="112" t="s">
        <v>278</v>
      </c>
      <c r="BD28" s="114">
        <v>-377.71</v>
      </c>
    </row>
    <row r="29" spans="3:56" x14ac:dyDescent="0.35">
      <c r="AU29" s="112"/>
      <c r="AV29" s="112"/>
      <c r="AW29" s="112" t="s">
        <v>112</v>
      </c>
      <c r="AX29" s="113">
        <v>-2</v>
      </c>
      <c r="BA29" s="112"/>
      <c r="BB29" s="112" t="s">
        <v>280</v>
      </c>
      <c r="BC29" s="112" t="s">
        <v>281</v>
      </c>
      <c r="BD29" s="114">
        <v>-3</v>
      </c>
    </row>
    <row r="30" spans="3:56" x14ac:dyDescent="0.35">
      <c r="AU30" s="112"/>
      <c r="AV30" s="112"/>
      <c r="AW30" s="112" t="s">
        <v>113</v>
      </c>
      <c r="AX30" s="113">
        <v>-2</v>
      </c>
      <c r="BA30" s="112"/>
      <c r="BB30" s="112" t="s">
        <v>289</v>
      </c>
      <c r="BC30" s="112" t="s">
        <v>290</v>
      </c>
      <c r="BD30" s="114">
        <v>-27</v>
      </c>
    </row>
    <row r="31" spans="3:56" x14ac:dyDescent="0.35">
      <c r="AU31" s="112"/>
      <c r="AV31" s="112"/>
      <c r="AW31" s="112" t="s">
        <v>115</v>
      </c>
      <c r="AX31" s="113">
        <v>-2</v>
      </c>
      <c r="BA31" s="112"/>
      <c r="BB31" s="112" t="s">
        <v>162</v>
      </c>
      <c r="BC31" s="112" t="s">
        <v>298</v>
      </c>
      <c r="BD31" s="114">
        <v>-210</v>
      </c>
    </row>
    <row r="32" spans="3:56" x14ac:dyDescent="0.35">
      <c r="AU32" s="112"/>
      <c r="AV32" s="112"/>
      <c r="AW32" s="112" t="s">
        <v>116</v>
      </c>
      <c r="AX32" s="113">
        <v>-2</v>
      </c>
      <c r="BA32" s="112" t="s">
        <v>136</v>
      </c>
      <c r="BB32" s="112"/>
      <c r="BC32" s="112"/>
      <c r="BD32" s="114">
        <v>-617.71</v>
      </c>
    </row>
    <row r="33" spans="47:56" x14ac:dyDescent="0.35">
      <c r="AU33" s="112"/>
      <c r="AV33" s="112"/>
      <c r="AW33" s="112" t="s">
        <v>119</v>
      </c>
      <c r="AX33" s="113">
        <v>-3</v>
      </c>
      <c r="BA33" s="112" t="s">
        <v>125</v>
      </c>
      <c r="BB33" s="112" t="s">
        <v>619</v>
      </c>
      <c r="BC33" s="112" t="s">
        <v>620</v>
      </c>
      <c r="BD33" s="114">
        <v>-828</v>
      </c>
    </row>
    <row r="34" spans="47:56" x14ac:dyDescent="0.35">
      <c r="AU34" s="112"/>
      <c r="AV34" s="112"/>
      <c r="AW34" s="112" t="s">
        <v>227</v>
      </c>
      <c r="AX34" s="113">
        <v>37</v>
      </c>
      <c r="BA34" s="112" t="s">
        <v>138</v>
      </c>
      <c r="BB34" s="112"/>
      <c r="BC34" s="112"/>
      <c r="BD34" s="114">
        <v>-828</v>
      </c>
    </row>
    <row r="35" spans="47:56" x14ac:dyDescent="0.35">
      <c r="AU35" s="112"/>
      <c r="AV35" s="112"/>
      <c r="AW35" s="112" t="s">
        <v>237</v>
      </c>
      <c r="AX35" s="113">
        <v>-1</v>
      </c>
      <c r="BA35" s="112" t="s">
        <v>16</v>
      </c>
      <c r="BB35" s="112"/>
      <c r="BC35" s="112"/>
      <c r="BD35" s="114">
        <v>-6481.59</v>
      </c>
    </row>
    <row r="36" spans="47:56" x14ac:dyDescent="0.35">
      <c r="AU36" s="112"/>
      <c r="AV36" s="112"/>
      <c r="AW36" s="112" t="s">
        <v>238</v>
      </c>
      <c r="AX36" s="113">
        <v>-1</v>
      </c>
    </row>
    <row r="37" spans="47:56" x14ac:dyDescent="0.35">
      <c r="AU37" s="112"/>
      <c r="AV37" s="112"/>
      <c r="AW37" s="112" t="s">
        <v>239</v>
      </c>
      <c r="AX37" s="113">
        <v>-1</v>
      </c>
    </row>
    <row r="38" spans="47:56" x14ac:dyDescent="0.35">
      <c r="AU38" s="112"/>
      <c r="AV38" s="112"/>
      <c r="AW38" s="112" t="s">
        <v>240</v>
      </c>
      <c r="AX38" s="113">
        <v>-1</v>
      </c>
    </row>
    <row r="39" spans="47:56" x14ac:dyDescent="0.35">
      <c r="AU39" s="112"/>
      <c r="AV39" s="112" t="s">
        <v>179</v>
      </c>
      <c r="AW39" s="112" t="s">
        <v>91</v>
      </c>
      <c r="AX39" s="113">
        <v>37</v>
      </c>
    </row>
    <row r="40" spans="47:56" x14ac:dyDescent="0.35">
      <c r="AU40" s="112"/>
      <c r="AV40" s="112"/>
      <c r="AW40" s="112" t="s">
        <v>101</v>
      </c>
      <c r="AX40" s="113">
        <v>37</v>
      </c>
    </row>
    <row r="41" spans="47:56" x14ac:dyDescent="0.35">
      <c r="AU41" s="112"/>
      <c r="AV41" s="112"/>
      <c r="AW41" s="112" t="s">
        <v>105</v>
      </c>
      <c r="AX41" s="113">
        <v>37</v>
      </c>
    </row>
    <row r="42" spans="47:56" x14ac:dyDescent="0.35">
      <c r="AU42" s="112"/>
      <c r="AV42" s="112"/>
      <c r="AW42" s="112" t="s">
        <v>230</v>
      </c>
      <c r="AX42" s="113">
        <v>37</v>
      </c>
    </row>
    <row r="43" spans="47:56" x14ac:dyDescent="0.35">
      <c r="AU43" s="112"/>
      <c r="AV43" s="112"/>
      <c r="AW43" s="112" t="s">
        <v>233</v>
      </c>
      <c r="AX43" s="113">
        <v>37</v>
      </c>
    </row>
    <row r="44" spans="47:56" x14ac:dyDescent="0.35">
      <c r="AU44" s="112"/>
      <c r="AV44" s="112"/>
      <c r="AW44" s="112" t="s">
        <v>234</v>
      </c>
      <c r="AX44" s="113">
        <v>37</v>
      </c>
    </row>
    <row r="45" spans="47:56" x14ac:dyDescent="0.35">
      <c r="AU45" s="112"/>
      <c r="AV45" s="112"/>
      <c r="AW45" s="112" t="s">
        <v>236</v>
      </c>
      <c r="AX45" s="113">
        <v>-1</v>
      </c>
    </row>
    <row r="46" spans="47:56" x14ac:dyDescent="0.35">
      <c r="AU46" s="112"/>
      <c r="AV46" s="112"/>
      <c r="AW46" s="112" t="s">
        <v>241</v>
      </c>
      <c r="AX46" s="113">
        <v>-1</v>
      </c>
    </row>
    <row r="47" spans="47:56" x14ac:dyDescent="0.35">
      <c r="AU47" s="112"/>
      <c r="AV47" s="112"/>
      <c r="AW47" s="112" t="s">
        <v>242</v>
      </c>
      <c r="AX47" s="113">
        <v>-1</v>
      </c>
    </row>
    <row r="48" spans="47:56" x14ac:dyDescent="0.35">
      <c r="AU48" s="112"/>
      <c r="AV48" s="112" t="s">
        <v>226</v>
      </c>
      <c r="AW48" s="112" t="s">
        <v>92</v>
      </c>
      <c r="AX48" s="113">
        <v>0</v>
      </c>
    </row>
    <row r="49" spans="47:50" x14ac:dyDescent="0.35">
      <c r="AU49" s="112" t="s">
        <v>122</v>
      </c>
      <c r="AV49" s="112"/>
      <c r="AW49" s="112"/>
      <c r="AX49" s="113">
        <v>852</v>
      </c>
    </row>
    <row r="50" spans="47:50" x14ac:dyDescent="0.35">
      <c r="AU50" s="112" t="s">
        <v>127</v>
      </c>
      <c r="AV50" s="112" t="s">
        <v>168</v>
      </c>
      <c r="AW50" s="112" t="s">
        <v>244</v>
      </c>
      <c r="AX50" s="113">
        <v>7</v>
      </c>
    </row>
    <row r="51" spans="47:50" x14ac:dyDescent="0.35">
      <c r="AU51" s="112"/>
      <c r="AV51" s="112"/>
      <c r="AW51" s="112" t="s">
        <v>245</v>
      </c>
      <c r="AX51" s="113">
        <v>7</v>
      </c>
    </row>
    <row r="52" spans="47:50" x14ac:dyDescent="0.35">
      <c r="AU52" s="112"/>
      <c r="AV52" s="112"/>
      <c r="AW52" s="112" t="s">
        <v>248</v>
      </c>
      <c r="AX52" s="113">
        <v>16</v>
      </c>
    </row>
    <row r="53" spans="47:50" x14ac:dyDescent="0.35">
      <c r="AU53" s="112"/>
      <c r="AV53" s="112"/>
      <c r="AW53" s="112" t="s">
        <v>249</v>
      </c>
      <c r="AX53" s="113">
        <v>16</v>
      </c>
    </row>
    <row r="54" spans="47:50" x14ac:dyDescent="0.35">
      <c r="AU54" s="112"/>
      <c r="AV54" s="112"/>
      <c r="AW54" s="112" t="s">
        <v>250</v>
      </c>
      <c r="AX54" s="113">
        <v>8</v>
      </c>
    </row>
    <row r="55" spans="47:50" x14ac:dyDescent="0.35">
      <c r="AU55" s="112"/>
      <c r="AV55" s="112"/>
      <c r="AW55" s="112" t="s">
        <v>251</v>
      </c>
      <c r="AX55" s="113">
        <v>8</v>
      </c>
    </row>
    <row r="56" spans="47:50" x14ac:dyDescent="0.35">
      <c r="AU56" s="112"/>
      <c r="AV56" s="112"/>
      <c r="AW56" s="112" t="s">
        <v>252</v>
      </c>
      <c r="AX56" s="113">
        <v>8</v>
      </c>
    </row>
    <row r="57" spans="47:50" x14ac:dyDescent="0.35">
      <c r="AU57" s="112"/>
      <c r="AV57" s="112"/>
      <c r="AW57" s="112" t="s">
        <v>253</v>
      </c>
      <c r="AX57" s="113">
        <v>16</v>
      </c>
    </row>
    <row r="58" spans="47:50" x14ac:dyDescent="0.35">
      <c r="AU58" s="112"/>
      <c r="AV58" s="112" t="s">
        <v>210</v>
      </c>
      <c r="AW58" s="112" t="s">
        <v>261</v>
      </c>
      <c r="AX58" s="113">
        <v>28.5</v>
      </c>
    </row>
    <row r="59" spans="47:50" x14ac:dyDescent="0.35">
      <c r="AU59" s="112"/>
      <c r="AV59" s="112" t="s">
        <v>246</v>
      </c>
      <c r="AW59" s="112" t="s">
        <v>247</v>
      </c>
      <c r="AX59" s="113">
        <v>15</v>
      </c>
    </row>
    <row r="60" spans="47:50" x14ac:dyDescent="0.35">
      <c r="AU60" s="112"/>
      <c r="AV60" s="112"/>
      <c r="AW60" s="112" t="s">
        <v>254</v>
      </c>
      <c r="AX60" s="113">
        <v>18</v>
      </c>
    </row>
    <row r="61" spans="47:50" x14ac:dyDescent="0.35">
      <c r="AU61" s="112"/>
      <c r="AV61" s="112"/>
      <c r="AW61" s="112" t="s">
        <v>255</v>
      </c>
      <c r="AX61" s="113">
        <v>18</v>
      </c>
    </row>
    <row r="62" spans="47:50" x14ac:dyDescent="0.35">
      <c r="AU62" s="112"/>
      <c r="AV62" s="112" t="s">
        <v>256</v>
      </c>
      <c r="AW62" s="112" t="s">
        <v>257</v>
      </c>
      <c r="AX62" s="113">
        <v>18</v>
      </c>
    </row>
    <row r="63" spans="47:50" x14ac:dyDescent="0.35">
      <c r="AU63" s="112"/>
      <c r="AV63" s="112"/>
      <c r="AW63" s="112" t="s">
        <v>258</v>
      </c>
      <c r="AX63" s="113">
        <v>18</v>
      </c>
    </row>
    <row r="64" spans="47:50" x14ac:dyDescent="0.35">
      <c r="AU64" s="112"/>
      <c r="AV64" s="112"/>
      <c r="AW64" s="112" t="s">
        <v>268</v>
      </c>
      <c r="AX64" s="113">
        <v>34</v>
      </c>
    </row>
    <row r="65" spans="47:50" x14ac:dyDescent="0.35">
      <c r="AU65" s="112"/>
      <c r="AV65" s="112"/>
      <c r="AW65" s="112" t="s">
        <v>269</v>
      </c>
      <c r="AX65" s="113">
        <v>34</v>
      </c>
    </row>
    <row r="66" spans="47:50" x14ac:dyDescent="0.35">
      <c r="AU66" s="112"/>
      <c r="AV66" s="112"/>
      <c r="AW66" s="112" t="s">
        <v>270</v>
      </c>
      <c r="AX66" s="113">
        <v>34</v>
      </c>
    </row>
    <row r="67" spans="47:50" x14ac:dyDescent="0.35">
      <c r="AU67" s="112"/>
      <c r="AV67" s="112"/>
      <c r="AW67" s="112" t="s">
        <v>271</v>
      </c>
      <c r="AX67" s="113">
        <v>34</v>
      </c>
    </row>
    <row r="68" spans="47:50" x14ac:dyDescent="0.35">
      <c r="AU68" s="112"/>
      <c r="AV68" s="112" t="s">
        <v>259</v>
      </c>
      <c r="AW68" s="112" t="s">
        <v>260</v>
      </c>
      <c r="AX68" s="113">
        <v>28.5</v>
      </c>
    </row>
    <row r="69" spans="47:50" x14ac:dyDescent="0.35">
      <c r="AU69" s="112"/>
      <c r="AV69" s="112" t="s">
        <v>262</v>
      </c>
      <c r="AW69" s="112" t="s">
        <v>263</v>
      </c>
      <c r="AX69" s="113">
        <v>22</v>
      </c>
    </row>
    <row r="70" spans="47:50" x14ac:dyDescent="0.35">
      <c r="AU70" s="112"/>
      <c r="AV70" s="112" t="s">
        <v>264</v>
      </c>
      <c r="AW70" s="112" t="s">
        <v>265</v>
      </c>
      <c r="AX70" s="113">
        <v>22</v>
      </c>
    </row>
    <row r="71" spans="47:50" x14ac:dyDescent="0.35">
      <c r="AU71" s="112"/>
      <c r="AV71" s="112" t="s">
        <v>266</v>
      </c>
      <c r="AW71" s="112" t="s">
        <v>267</v>
      </c>
      <c r="AX71" s="113">
        <v>22</v>
      </c>
    </row>
    <row r="72" spans="47:50" x14ac:dyDescent="0.35">
      <c r="AU72" s="112"/>
      <c r="AV72" s="112"/>
      <c r="AW72" s="112" t="s">
        <v>272</v>
      </c>
      <c r="AX72" s="113">
        <v>34</v>
      </c>
    </row>
    <row r="73" spans="47:50" x14ac:dyDescent="0.35">
      <c r="AU73" s="112"/>
      <c r="AV73" s="112" t="s">
        <v>273</v>
      </c>
      <c r="AW73" s="112" t="s">
        <v>274</v>
      </c>
      <c r="AX73" s="113">
        <v>66</v>
      </c>
    </row>
    <row r="74" spans="47:50" x14ac:dyDescent="0.35">
      <c r="AU74" s="112"/>
      <c r="AV74" s="112" t="s">
        <v>617</v>
      </c>
      <c r="AW74" s="112" t="s">
        <v>618</v>
      </c>
      <c r="AX74" s="113">
        <v>15</v>
      </c>
    </row>
    <row r="75" spans="47:50" x14ac:dyDescent="0.35">
      <c r="AU75" s="112"/>
      <c r="AV75" s="112" t="s">
        <v>573</v>
      </c>
      <c r="AW75" s="112" t="s">
        <v>574</v>
      </c>
      <c r="AX75" s="113">
        <v>22</v>
      </c>
    </row>
    <row r="76" spans="47:50" x14ac:dyDescent="0.35">
      <c r="AU76" s="112" t="s">
        <v>137</v>
      </c>
      <c r="AV76" s="112"/>
      <c r="AW76" s="112"/>
      <c r="AX76" s="113">
        <v>569</v>
      </c>
    </row>
    <row r="77" spans="47:50" x14ac:dyDescent="0.35">
      <c r="AU77" s="112" t="s">
        <v>125</v>
      </c>
      <c r="AV77" s="112" t="s">
        <v>168</v>
      </c>
      <c r="AW77" s="112" t="s">
        <v>46</v>
      </c>
      <c r="AX77" s="113">
        <v>85</v>
      </c>
    </row>
    <row r="78" spans="47:50" x14ac:dyDescent="0.35">
      <c r="AU78" s="112"/>
      <c r="AV78" s="112"/>
      <c r="AW78" s="112" t="s">
        <v>48</v>
      </c>
      <c r="AX78" s="113">
        <v>85</v>
      </c>
    </row>
    <row r="79" spans="47:50" x14ac:dyDescent="0.35">
      <c r="AU79" s="112"/>
      <c r="AV79" s="112"/>
      <c r="AW79" s="112" t="s">
        <v>50</v>
      </c>
      <c r="AX79" s="113">
        <v>85</v>
      </c>
    </row>
    <row r="80" spans="47:50" x14ac:dyDescent="0.35">
      <c r="AU80" s="112"/>
      <c r="AV80" s="112"/>
      <c r="AW80" s="112" t="s">
        <v>49</v>
      </c>
      <c r="AX80" s="113">
        <v>85</v>
      </c>
    </row>
    <row r="81" spans="47:50" x14ac:dyDescent="0.35">
      <c r="AU81" s="112"/>
      <c r="AV81" s="112"/>
      <c r="AW81" s="112" t="s">
        <v>53</v>
      </c>
      <c r="AX81" s="113">
        <v>85</v>
      </c>
    </row>
    <row r="82" spans="47:50" x14ac:dyDescent="0.35">
      <c r="AU82" s="112"/>
      <c r="AV82" s="112"/>
      <c r="AW82" s="112" t="s">
        <v>58</v>
      </c>
      <c r="AX82" s="113">
        <v>85</v>
      </c>
    </row>
    <row r="83" spans="47:50" x14ac:dyDescent="0.35">
      <c r="AU83" s="112"/>
      <c r="AV83" s="112"/>
      <c r="AW83" s="112" t="s">
        <v>60</v>
      </c>
      <c r="AX83" s="113">
        <v>85</v>
      </c>
    </row>
    <row r="84" spans="47:50" x14ac:dyDescent="0.35">
      <c r="AU84" s="112"/>
      <c r="AV84" s="112"/>
      <c r="AW84" s="112" t="s">
        <v>77</v>
      </c>
      <c r="AX84" s="113">
        <v>85</v>
      </c>
    </row>
    <row r="85" spans="47:50" x14ac:dyDescent="0.35">
      <c r="AU85" s="112"/>
      <c r="AV85" s="112"/>
      <c r="AW85" s="112" t="s">
        <v>169</v>
      </c>
      <c r="AX85" s="113">
        <v>85</v>
      </c>
    </row>
    <row r="86" spans="47:50" x14ac:dyDescent="0.35">
      <c r="AU86" s="112"/>
      <c r="AV86" s="112"/>
      <c r="AW86" s="112" t="s">
        <v>170</v>
      </c>
      <c r="AX86" s="113">
        <v>85</v>
      </c>
    </row>
    <row r="87" spans="47:50" x14ac:dyDescent="0.35">
      <c r="AU87" s="112"/>
      <c r="AV87" s="112"/>
      <c r="AW87" s="112" t="s">
        <v>171</v>
      </c>
      <c r="AX87" s="113">
        <v>85</v>
      </c>
    </row>
    <row r="88" spans="47:50" x14ac:dyDescent="0.35">
      <c r="AU88" s="112"/>
      <c r="AV88" s="112"/>
      <c r="AW88" s="112" t="s">
        <v>174</v>
      </c>
      <c r="AX88" s="113">
        <v>85</v>
      </c>
    </row>
    <row r="89" spans="47:50" x14ac:dyDescent="0.35">
      <c r="AU89" s="112"/>
      <c r="AV89" s="112"/>
      <c r="AW89" s="112" t="s">
        <v>178</v>
      </c>
      <c r="AX89" s="113">
        <v>85</v>
      </c>
    </row>
    <row r="90" spans="47:50" x14ac:dyDescent="0.35">
      <c r="AU90" s="112"/>
      <c r="AV90" s="112"/>
      <c r="AW90" s="112" t="s">
        <v>181</v>
      </c>
      <c r="AX90" s="113">
        <v>85</v>
      </c>
    </row>
    <row r="91" spans="47:50" x14ac:dyDescent="0.35">
      <c r="AU91" s="112"/>
      <c r="AV91" s="112"/>
      <c r="AW91" s="112" t="s">
        <v>185</v>
      </c>
      <c r="AX91" s="113">
        <v>85</v>
      </c>
    </row>
    <row r="92" spans="47:50" x14ac:dyDescent="0.35">
      <c r="AU92" s="112"/>
      <c r="AV92" s="112"/>
      <c r="AW92" s="112" t="s">
        <v>198</v>
      </c>
      <c r="AX92" s="113">
        <v>85</v>
      </c>
    </row>
    <row r="93" spans="47:50" x14ac:dyDescent="0.35">
      <c r="AU93" s="112"/>
      <c r="AV93" s="112" t="s">
        <v>172</v>
      </c>
      <c r="AW93" s="112" t="s">
        <v>173</v>
      </c>
      <c r="AX93" s="113">
        <v>0</v>
      </c>
    </row>
    <row r="94" spans="47:50" x14ac:dyDescent="0.35">
      <c r="AU94" s="112"/>
      <c r="AV94" s="112" t="s">
        <v>175</v>
      </c>
      <c r="AW94" s="112" t="s">
        <v>47</v>
      </c>
      <c r="AX94" s="113">
        <v>85</v>
      </c>
    </row>
    <row r="95" spans="47:50" x14ac:dyDescent="0.35">
      <c r="AU95" s="112"/>
      <c r="AV95" s="112"/>
      <c r="AW95" s="112" t="s">
        <v>56</v>
      </c>
      <c r="AX95" s="113">
        <v>85</v>
      </c>
    </row>
    <row r="96" spans="47:50" x14ac:dyDescent="0.35">
      <c r="AU96" s="112"/>
      <c r="AV96" s="112"/>
      <c r="AW96" s="112" t="s">
        <v>59</v>
      </c>
      <c r="AX96" s="113">
        <v>85</v>
      </c>
    </row>
    <row r="97" spans="47:50" x14ac:dyDescent="0.35">
      <c r="AU97" s="112"/>
      <c r="AV97" s="112"/>
      <c r="AW97" s="112" t="s">
        <v>62</v>
      </c>
      <c r="AX97" s="113">
        <v>85</v>
      </c>
    </row>
    <row r="98" spans="47:50" x14ac:dyDescent="0.35">
      <c r="AU98" s="112"/>
      <c r="AV98" s="112"/>
      <c r="AW98" s="112" t="s">
        <v>71</v>
      </c>
      <c r="AX98" s="113">
        <v>85</v>
      </c>
    </row>
    <row r="99" spans="47:50" x14ac:dyDescent="0.35">
      <c r="AU99" s="112"/>
      <c r="AV99" s="112"/>
      <c r="AW99" s="112" t="s">
        <v>74</v>
      </c>
      <c r="AX99" s="113">
        <v>85</v>
      </c>
    </row>
    <row r="100" spans="47:50" x14ac:dyDescent="0.35">
      <c r="AU100" s="112"/>
      <c r="AV100" s="112"/>
      <c r="AW100" s="112" t="s">
        <v>86</v>
      </c>
      <c r="AX100" s="113">
        <v>85</v>
      </c>
    </row>
    <row r="101" spans="47:50" x14ac:dyDescent="0.35">
      <c r="AU101" s="112"/>
      <c r="AV101" s="112"/>
      <c r="AW101" s="112" t="s">
        <v>89</v>
      </c>
      <c r="AX101" s="113">
        <v>85</v>
      </c>
    </row>
    <row r="102" spans="47:50" x14ac:dyDescent="0.35">
      <c r="AU102" s="112"/>
      <c r="AV102" s="112" t="s">
        <v>176</v>
      </c>
      <c r="AW102" s="112" t="s">
        <v>51</v>
      </c>
      <c r="AX102" s="113">
        <v>85</v>
      </c>
    </row>
    <row r="103" spans="47:50" x14ac:dyDescent="0.35">
      <c r="AU103" s="112"/>
      <c r="AV103" s="112"/>
      <c r="AW103" s="112" t="s">
        <v>52</v>
      </c>
      <c r="AX103" s="113">
        <v>85</v>
      </c>
    </row>
    <row r="104" spans="47:50" x14ac:dyDescent="0.35">
      <c r="AU104" s="112"/>
      <c r="AV104" s="112"/>
      <c r="AW104" s="112" t="s">
        <v>54</v>
      </c>
      <c r="AX104" s="113">
        <v>85</v>
      </c>
    </row>
    <row r="105" spans="47:50" x14ac:dyDescent="0.35">
      <c r="AU105" s="112"/>
      <c r="AV105" s="112"/>
      <c r="AW105" s="112" t="s">
        <v>55</v>
      </c>
      <c r="AX105" s="113">
        <v>85</v>
      </c>
    </row>
    <row r="106" spans="47:50" x14ac:dyDescent="0.35">
      <c r="AU106" s="112"/>
      <c r="AV106" s="112"/>
      <c r="AW106" s="112" t="s">
        <v>66</v>
      </c>
      <c r="AX106" s="113">
        <v>85</v>
      </c>
    </row>
    <row r="107" spans="47:50" x14ac:dyDescent="0.35">
      <c r="AU107" s="112"/>
      <c r="AV107" s="112"/>
      <c r="AW107" s="112" t="s">
        <v>67</v>
      </c>
      <c r="AX107" s="113">
        <v>85</v>
      </c>
    </row>
    <row r="108" spans="47:50" x14ac:dyDescent="0.35">
      <c r="AU108" s="112"/>
      <c r="AV108" s="112"/>
      <c r="AW108" s="112" t="s">
        <v>69</v>
      </c>
      <c r="AX108" s="113">
        <v>85</v>
      </c>
    </row>
    <row r="109" spans="47:50" x14ac:dyDescent="0.35">
      <c r="AU109" s="112"/>
      <c r="AV109" s="112"/>
      <c r="AW109" s="112" t="s">
        <v>70</v>
      </c>
      <c r="AX109" s="113">
        <v>85</v>
      </c>
    </row>
    <row r="110" spans="47:50" x14ac:dyDescent="0.35">
      <c r="AU110" s="112"/>
      <c r="AV110" s="112"/>
      <c r="AW110" s="112" t="s">
        <v>81</v>
      </c>
      <c r="AX110" s="113">
        <v>85</v>
      </c>
    </row>
    <row r="111" spans="47:50" x14ac:dyDescent="0.35">
      <c r="AU111" s="112"/>
      <c r="AV111" s="112"/>
      <c r="AW111" s="112" t="s">
        <v>82</v>
      </c>
      <c r="AX111" s="113">
        <v>85</v>
      </c>
    </row>
    <row r="112" spans="47:50" x14ac:dyDescent="0.35">
      <c r="AU112" s="112"/>
      <c r="AV112" s="112"/>
      <c r="AW112" s="112" t="s">
        <v>84</v>
      </c>
      <c r="AX112" s="113">
        <v>85</v>
      </c>
    </row>
    <row r="113" spans="47:50" x14ac:dyDescent="0.35">
      <c r="AU113" s="112"/>
      <c r="AV113" s="112"/>
      <c r="AW113" s="112" t="s">
        <v>85</v>
      </c>
      <c r="AX113" s="113">
        <v>85</v>
      </c>
    </row>
    <row r="114" spans="47:50" x14ac:dyDescent="0.35">
      <c r="AU114" s="112"/>
      <c r="AV114" s="112"/>
      <c r="AW114" s="112" t="s">
        <v>177</v>
      </c>
      <c r="AX114" s="113">
        <v>85</v>
      </c>
    </row>
    <row r="115" spans="47:50" x14ac:dyDescent="0.35">
      <c r="AU115" s="112"/>
      <c r="AV115" s="112"/>
      <c r="AW115" s="112" t="s">
        <v>189</v>
      </c>
      <c r="AX115" s="113">
        <v>85</v>
      </c>
    </row>
    <row r="116" spans="47:50" x14ac:dyDescent="0.35">
      <c r="AU116" s="112"/>
      <c r="AV116" s="112"/>
      <c r="AW116" s="112" t="s">
        <v>201</v>
      </c>
      <c r="AX116" s="113">
        <v>85</v>
      </c>
    </row>
    <row r="117" spans="47:50" x14ac:dyDescent="0.35">
      <c r="AU117" s="112"/>
      <c r="AV117" s="112" t="s">
        <v>179</v>
      </c>
      <c r="AW117" s="112" t="s">
        <v>57</v>
      </c>
      <c r="AX117" s="113">
        <v>85</v>
      </c>
    </row>
    <row r="118" spans="47:50" x14ac:dyDescent="0.35">
      <c r="AU118" s="112"/>
      <c r="AV118" s="112"/>
      <c r="AW118" s="112" t="s">
        <v>72</v>
      </c>
      <c r="AX118" s="113">
        <v>85</v>
      </c>
    </row>
    <row r="119" spans="47:50" x14ac:dyDescent="0.35">
      <c r="AU119" s="112"/>
      <c r="AV119" s="112"/>
      <c r="AW119" s="112" t="s">
        <v>87</v>
      </c>
      <c r="AX119" s="113">
        <v>85</v>
      </c>
    </row>
    <row r="120" spans="47:50" x14ac:dyDescent="0.35">
      <c r="AU120" s="112"/>
      <c r="AV120" s="112"/>
      <c r="AW120" s="112" t="s">
        <v>180</v>
      </c>
      <c r="AX120" s="113">
        <v>85</v>
      </c>
    </row>
    <row r="121" spans="47:50" x14ac:dyDescent="0.35">
      <c r="AU121" s="112"/>
      <c r="AV121" s="112"/>
      <c r="AW121" s="112" t="s">
        <v>191</v>
      </c>
      <c r="AX121" s="113">
        <v>85</v>
      </c>
    </row>
    <row r="122" spans="47:50" x14ac:dyDescent="0.35">
      <c r="AU122" s="112"/>
      <c r="AV122" s="112"/>
      <c r="AW122" s="112" t="s">
        <v>203</v>
      </c>
      <c r="AX122" s="113">
        <v>85</v>
      </c>
    </row>
    <row r="123" spans="47:50" x14ac:dyDescent="0.35">
      <c r="AU123" s="112"/>
      <c r="AV123" s="112" t="s">
        <v>182</v>
      </c>
      <c r="AW123" s="112" t="s">
        <v>61</v>
      </c>
      <c r="AX123" s="113">
        <v>85</v>
      </c>
    </row>
    <row r="124" spans="47:50" x14ac:dyDescent="0.35">
      <c r="AU124" s="112"/>
      <c r="AV124" s="112"/>
      <c r="AW124" s="112" t="s">
        <v>63</v>
      </c>
      <c r="AX124" s="113">
        <v>85</v>
      </c>
    </row>
    <row r="125" spans="47:50" x14ac:dyDescent="0.35">
      <c r="AU125" s="112"/>
      <c r="AV125" s="112"/>
      <c r="AW125" s="112" t="s">
        <v>65</v>
      </c>
      <c r="AX125" s="113">
        <v>85</v>
      </c>
    </row>
    <row r="126" spans="47:50" x14ac:dyDescent="0.35">
      <c r="AU126" s="112"/>
      <c r="AV126" s="112"/>
      <c r="AW126" s="112" t="s">
        <v>64</v>
      </c>
      <c r="AX126" s="113">
        <v>85</v>
      </c>
    </row>
    <row r="127" spans="47:50" x14ac:dyDescent="0.35">
      <c r="AU127" s="112"/>
      <c r="AV127" s="112"/>
      <c r="AW127" s="112" t="s">
        <v>68</v>
      </c>
      <c r="AX127" s="113">
        <v>85</v>
      </c>
    </row>
    <row r="128" spans="47:50" x14ac:dyDescent="0.35">
      <c r="AU128" s="112"/>
      <c r="AV128" s="112"/>
      <c r="AW128" s="112" t="s">
        <v>73</v>
      </c>
      <c r="AX128" s="113">
        <v>85</v>
      </c>
    </row>
    <row r="129" spans="47:50" x14ac:dyDescent="0.35">
      <c r="AU129" s="112"/>
      <c r="AV129" s="112"/>
      <c r="AW129" s="112" t="s">
        <v>75</v>
      </c>
      <c r="AX129" s="113">
        <v>85</v>
      </c>
    </row>
    <row r="130" spans="47:50" x14ac:dyDescent="0.35">
      <c r="AU130" s="112"/>
      <c r="AV130" s="112"/>
      <c r="AW130" s="112" t="s">
        <v>183</v>
      </c>
      <c r="AX130" s="113">
        <v>85</v>
      </c>
    </row>
    <row r="131" spans="47:50" x14ac:dyDescent="0.35">
      <c r="AU131" s="112"/>
      <c r="AV131" s="112"/>
      <c r="AW131" s="112" t="s">
        <v>184</v>
      </c>
      <c r="AX131" s="113">
        <v>85</v>
      </c>
    </row>
    <row r="132" spans="47:50" x14ac:dyDescent="0.35">
      <c r="AU132" s="112"/>
      <c r="AV132" s="112"/>
      <c r="AW132" s="112" t="s">
        <v>188</v>
      </c>
      <c r="AX132" s="113">
        <v>85</v>
      </c>
    </row>
    <row r="133" spans="47:50" x14ac:dyDescent="0.35">
      <c r="AU133" s="112"/>
      <c r="AV133" s="112"/>
      <c r="AW133" s="112" t="s">
        <v>190</v>
      </c>
      <c r="AX133" s="113">
        <v>85</v>
      </c>
    </row>
    <row r="134" spans="47:50" x14ac:dyDescent="0.35">
      <c r="AU134" s="112"/>
      <c r="AV134" s="112"/>
      <c r="AW134" s="112" t="s">
        <v>192</v>
      </c>
      <c r="AX134" s="113">
        <v>85</v>
      </c>
    </row>
    <row r="135" spans="47:50" x14ac:dyDescent="0.35">
      <c r="AU135" s="112"/>
      <c r="AV135" s="112" t="s">
        <v>186</v>
      </c>
      <c r="AW135" s="112" t="s">
        <v>187</v>
      </c>
      <c r="AX135" s="113">
        <v>0</v>
      </c>
    </row>
    <row r="136" spans="47:50" x14ac:dyDescent="0.35">
      <c r="AU136" s="112"/>
      <c r="AV136" s="112"/>
      <c r="AW136" s="112" t="s">
        <v>199</v>
      </c>
      <c r="AX136" s="113">
        <v>0</v>
      </c>
    </row>
    <row r="137" spans="47:50" x14ac:dyDescent="0.35">
      <c r="AU137" s="112"/>
      <c r="AV137" s="112" t="s">
        <v>193</v>
      </c>
      <c r="AW137" s="112" t="s">
        <v>194</v>
      </c>
      <c r="AX137" s="113">
        <v>85</v>
      </c>
    </row>
    <row r="138" spans="47:50" x14ac:dyDescent="0.35">
      <c r="AU138" s="112"/>
      <c r="AV138" s="112"/>
      <c r="AW138" s="112" t="s">
        <v>200</v>
      </c>
      <c r="AX138" s="113">
        <v>85</v>
      </c>
    </row>
    <row r="139" spans="47:50" x14ac:dyDescent="0.35">
      <c r="AU139" s="112"/>
      <c r="AV139" s="112"/>
      <c r="AW139" s="112" t="s">
        <v>202</v>
      </c>
      <c r="AX139" s="113">
        <v>85</v>
      </c>
    </row>
    <row r="140" spans="47:50" x14ac:dyDescent="0.35">
      <c r="AU140" s="112"/>
      <c r="AV140" s="112" t="s">
        <v>195</v>
      </c>
      <c r="AW140" s="112" t="s">
        <v>76</v>
      </c>
      <c r="AX140" s="113">
        <v>85</v>
      </c>
    </row>
    <row r="141" spans="47:50" x14ac:dyDescent="0.35">
      <c r="AU141" s="112"/>
      <c r="AV141" s="112" t="s">
        <v>196</v>
      </c>
      <c r="AW141" s="112" t="s">
        <v>78</v>
      </c>
      <c r="AX141" s="113">
        <v>85</v>
      </c>
    </row>
    <row r="142" spans="47:50" x14ac:dyDescent="0.35">
      <c r="AU142" s="112"/>
      <c r="AV142" s="112"/>
      <c r="AW142" s="112" t="s">
        <v>80</v>
      </c>
      <c r="AX142" s="113">
        <v>85</v>
      </c>
    </row>
    <row r="143" spans="47:50" x14ac:dyDescent="0.35">
      <c r="AU143" s="112"/>
      <c r="AV143" s="112"/>
      <c r="AW143" s="112" t="s">
        <v>79</v>
      </c>
      <c r="AX143" s="113">
        <v>85</v>
      </c>
    </row>
    <row r="144" spans="47:50" x14ac:dyDescent="0.35">
      <c r="AU144" s="112"/>
      <c r="AV144" s="112"/>
      <c r="AW144" s="112" t="s">
        <v>83</v>
      </c>
      <c r="AX144" s="113">
        <v>85</v>
      </c>
    </row>
    <row r="145" spans="47:50" x14ac:dyDescent="0.35">
      <c r="AU145" s="112"/>
      <c r="AV145" s="112"/>
      <c r="AW145" s="112" t="s">
        <v>90</v>
      </c>
      <c r="AX145" s="113">
        <v>85</v>
      </c>
    </row>
    <row r="146" spans="47:50" x14ac:dyDescent="0.35">
      <c r="AU146" s="112"/>
      <c r="AV146" s="112"/>
      <c r="AW146" s="112" t="s">
        <v>197</v>
      </c>
      <c r="AX146" s="113">
        <v>85</v>
      </c>
    </row>
    <row r="147" spans="47:50" x14ac:dyDescent="0.35">
      <c r="AU147" s="112"/>
      <c r="AV147" s="112"/>
      <c r="AW147" s="112" t="s">
        <v>205</v>
      </c>
      <c r="AX147" s="113">
        <v>85</v>
      </c>
    </row>
    <row r="148" spans="47:50" x14ac:dyDescent="0.35">
      <c r="AU148" s="112"/>
      <c r="AV148" s="112" t="s">
        <v>204</v>
      </c>
      <c r="AW148" s="112" t="s">
        <v>88</v>
      </c>
      <c r="AX148" s="113">
        <v>85</v>
      </c>
    </row>
    <row r="149" spans="47:50" x14ac:dyDescent="0.35">
      <c r="AU149" s="112" t="s">
        <v>138</v>
      </c>
      <c r="AV149" s="112"/>
      <c r="AW149" s="112"/>
      <c r="AX149" s="113">
        <v>5865</v>
      </c>
    </row>
    <row r="150" spans="47:50" x14ac:dyDescent="0.35">
      <c r="AU150" s="112" t="s">
        <v>126</v>
      </c>
      <c r="AV150" s="112" t="s">
        <v>196</v>
      </c>
      <c r="AW150" s="112" t="s">
        <v>208</v>
      </c>
      <c r="AX150" s="113">
        <v>97</v>
      </c>
    </row>
    <row r="151" spans="47:50" x14ac:dyDescent="0.35">
      <c r="AU151" s="112"/>
      <c r="AV151" s="112"/>
      <c r="AW151" s="112" t="s">
        <v>209</v>
      </c>
      <c r="AX151" s="113">
        <v>97</v>
      </c>
    </row>
    <row r="152" spans="47:50" x14ac:dyDescent="0.35">
      <c r="AU152" s="112"/>
      <c r="AV152" s="112" t="s">
        <v>159</v>
      </c>
      <c r="AW152" s="112" t="s">
        <v>206</v>
      </c>
      <c r="AX152" s="113">
        <v>97</v>
      </c>
    </row>
    <row r="153" spans="47:50" x14ac:dyDescent="0.35">
      <c r="AU153" s="112"/>
      <c r="AV153" s="112"/>
      <c r="AW153" s="112" t="s">
        <v>207</v>
      </c>
      <c r="AX153" s="113">
        <v>97</v>
      </c>
    </row>
    <row r="154" spans="47:50" x14ac:dyDescent="0.35">
      <c r="AU154" s="112" t="s">
        <v>139</v>
      </c>
      <c r="AV154" s="112"/>
      <c r="AW154" s="112"/>
      <c r="AX154" s="113">
        <v>388</v>
      </c>
    </row>
    <row r="155" spans="47:50" x14ac:dyDescent="0.35">
      <c r="AU155" s="112" t="s">
        <v>129</v>
      </c>
      <c r="AV155" s="112" t="s">
        <v>224</v>
      </c>
      <c r="AW155" s="112" t="s">
        <v>225</v>
      </c>
      <c r="AX155" s="113">
        <v>42.69</v>
      </c>
    </row>
    <row r="156" spans="47:50" x14ac:dyDescent="0.35">
      <c r="AU156" s="112" t="s">
        <v>140</v>
      </c>
      <c r="AV156" s="112"/>
      <c r="AW156" s="112"/>
      <c r="AX156" s="113">
        <v>42.69</v>
      </c>
    </row>
    <row r="157" spans="47:50" x14ac:dyDescent="0.35">
      <c r="AU157" s="112" t="s">
        <v>131</v>
      </c>
      <c r="AV157" s="112" t="s">
        <v>210</v>
      </c>
      <c r="AW157" s="112" t="s">
        <v>211</v>
      </c>
      <c r="AX157" s="113">
        <v>20</v>
      </c>
    </row>
    <row r="158" spans="47:50" x14ac:dyDescent="0.35">
      <c r="AU158" s="112"/>
      <c r="AV158" s="112"/>
      <c r="AW158" s="112" t="s">
        <v>212</v>
      </c>
      <c r="AX158" s="113">
        <v>40</v>
      </c>
    </row>
    <row r="159" spans="47:50" x14ac:dyDescent="0.35">
      <c r="AU159" s="112"/>
      <c r="AV159" s="112"/>
      <c r="AW159" s="112" t="s">
        <v>215</v>
      </c>
      <c r="AX159" s="113">
        <v>20</v>
      </c>
    </row>
    <row r="160" spans="47:50" x14ac:dyDescent="0.35">
      <c r="AU160" s="112"/>
      <c r="AV160" s="112"/>
      <c r="AW160" s="112" t="s">
        <v>216</v>
      </c>
      <c r="AX160" s="113">
        <v>20</v>
      </c>
    </row>
    <row r="161" spans="47:50" x14ac:dyDescent="0.35">
      <c r="AU161" s="112"/>
      <c r="AV161" s="112"/>
      <c r="AW161" s="112" t="s">
        <v>217</v>
      </c>
      <c r="AX161" s="113">
        <v>20</v>
      </c>
    </row>
    <row r="162" spans="47:50" x14ac:dyDescent="0.35">
      <c r="AU162" s="112"/>
      <c r="AV162" s="112"/>
      <c r="AW162" s="112" t="s">
        <v>218</v>
      </c>
      <c r="AX162" s="113">
        <v>40</v>
      </c>
    </row>
    <row r="163" spans="47:50" x14ac:dyDescent="0.35">
      <c r="AU163" s="112"/>
      <c r="AV163" s="112"/>
      <c r="AW163" s="112" t="s">
        <v>219</v>
      </c>
      <c r="AX163" s="113">
        <v>20</v>
      </c>
    </row>
    <row r="164" spans="47:50" x14ac:dyDescent="0.35">
      <c r="AU164" s="112"/>
      <c r="AV164" s="112"/>
      <c r="AW164" s="112" t="s">
        <v>220</v>
      </c>
      <c r="AX164" s="113">
        <v>20</v>
      </c>
    </row>
    <row r="165" spans="47:50" x14ac:dyDescent="0.35">
      <c r="AU165" s="112"/>
      <c r="AV165" s="112"/>
      <c r="AW165" s="112" t="s">
        <v>221</v>
      </c>
      <c r="AX165" s="113">
        <v>20</v>
      </c>
    </row>
    <row r="166" spans="47:50" x14ac:dyDescent="0.35">
      <c r="AU166" s="112"/>
      <c r="AV166" s="112"/>
      <c r="AW166" s="112" t="s">
        <v>222</v>
      </c>
      <c r="AX166" s="113">
        <v>20</v>
      </c>
    </row>
    <row r="167" spans="47:50" x14ac:dyDescent="0.35">
      <c r="AU167" s="112"/>
      <c r="AV167" s="112" t="s">
        <v>213</v>
      </c>
      <c r="AW167" s="112" t="s">
        <v>214</v>
      </c>
      <c r="AX167" s="113">
        <v>20</v>
      </c>
    </row>
    <row r="168" spans="47:50" x14ac:dyDescent="0.35">
      <c r="AU168" s="112" t="s">
        <v>135</v>
      </c>
      <c r="AV168" s="112"/>
      <c r="AW168" s="112"/>
      <c r="AX168" s="113">
        <v>260</v>
      </c>
    </row>
    <row r="169" spans="47:50" x14ac:dyDescent="0.35">
      <c r="AU169" s="112" t="s">
        <v>132</v>
      </c>
      <c r="AV169" s="112" t="s">
        <v>196</v>
      </c>
      <c r="AW169" s="112" t="s">
        <v>223</v>
      </c>
      <c r="AX169" s="113">
        <v>3</v>
      </c>
    </row>
    <row r="170" spans="47:50" x14ac:dyDescent="0.35">
      <c r="AU170" s="112" t="s">
        <v>136</v>
      </c>
      <c r="AV170" s="112"/>
      <c r="AW170" s="112"/>
      <c r="AX170" s="113">
        <v>3</v>
      </c>
    </row>
    <row r="171" spans="47:50" x14ac:dyDescent="0.35">
      <c r="AU171" s="111" t="s">
        <v>16</v>
      </c>
      <c r="AV171" s="111"/>
      <c r="AW171" s="111"/>
      <c r="AX171" s="113">
        <v>7979.69</v>
      </c>
    </row>
  </sheetData>
  <mergeCells count="2">
    <mergeCell ref="AU1:AW1"/>
    <mergeCell ref="BA1:BC1"/>
  </mergeCells>
  <pageMargins left="0.7" right="0.7" top="0.75" bottom="0.75" header="0.3" footer="0.3"/>
  <pageSetup paperSize="9" orientation="portrait" horizontalDpi="300" verticalDpi="300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1"/>
  <sheetViews>
    <sheetView topLeftCell="AF1" workbookViewId="0">
      <selection activeCell="AS17" sqref="AS17"/>
    </sheetView>
  </sheetViews>
  <sheetFormatPr baseColWidth="10" defaultColWidth="8.7265625" defaultRowHeight="14.5" x14ac:dyDescent="0.35"/>
  <sheetData>
    <row r="1" spans="1:53" x14ac:dyDescent="0.35">
      <c r="A1" t="s">
        <v>318</v>
      </c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  <c r="N1" t="s">
        <v>331</v>
      </c>
      <c r="O1" t="s">
        <v>332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X1" t="s">
        <v>356</v>
      </c>
      <c r="Y1" t="s">
        <v>357</v>
      </c>
      <c r="Z1" t="s">
        <v>358</v>
      </c>
      <c r="AA1" t="s">
        <v>359</v>
      </c>
      <c r="AD1" t="s">
        <v>390</v>
      </c>
      <c r="AE1" t="s">
        <v>340</v>
      </c>
      <c r="AF1" t="s">
        <v>341</v>
      </c>
      <c r="AG1" t="s">
        <v>391</v>
      </c>
      <c r="AH1" t="s">
        <v>392</v>
      </c>
      <c r="AK1" t="s">
        <v>338</v>
      </c>
      <c r="AL1" t="s">
        <v>403</v>
      </c>
      <c r="AM1" t="s">
        <v>356</v>
      </c>
      <c r="AN1" t="s">
        <v>404</v>
      </c>
      <c r="AO1" t="s">
        <v>405</v>
      </c>
      <c r="AQ1" t="s">
        <v>338</v>
      </c>
      <c r="AR1" t="s">
        <v>403</v>
      </c>
      <c r="AS1" t="s">
        <v>356</v>
      </c>
      <c r="AT1" t="s">
        <v>404</v>
      </c>
      <c r="AU1" t="s">
        <v>405</v>
      </c>
      <c r="AW1" t="s">
        <v>338</v>
      </c>
      <c r="AX1" t="s">
        <v>340</v>
      </c>
      <c r="AZ1" t="s">
        <v>338</v>
      </c>
      <c r="BA1" t="s">
        <v>341</v>
      </c>
    </row>
    <row r="2" spans="1:53" x14ac:dyDescent="0.35">
      <c r="A2" t="s">
        <v>333</v>
      </c>
      <c r="B2" t="b">
        <v>1</v>
      </c>
      <c r="C2">
        <v>27</v>
      </c>
      <c r="D2">
        <v>26</v>
      </c>
      <c r="E2">
        <v>23</v>
      </c>
      <c r="F2">
        <v>2</v>
      </c>
      <c r="G2">
        <v>145</v>
      </c>
      <c r="H2">
        <v>8</v>
      </c>
      <c r="J2">
        <v>2241.1</v>
      </c>
      <c r="K2">
        <v>-743</v>
      </c>
      <c r="L2">
        <v>2326.1</v>
      </c>
      <c r="M2">
        <v>10042.25</v>
      </c>
      <c r="N2" s="64">
        <v>65</v>
      </c>
      <c r="O2" s="64">
        <v>14</v>
      </c>
      <c r="Q2" t="s">
        <v>343</v>
      </c>
      <c r="R2">
        <v>5037</v>
      </c>
      <c r="S2">
        <v>-828</v>
      </c>
      <c r="T2">
        <v>5865</v>
      </c>
      <c r="U2">
        <v>6000</v>
      </c>
      <c r="X2" t="s">
        <v>360</v>
      </c>
      <c r="Y2" t="s">
        <v>361</v>
      </c>
      <c r="Z2" t="s">
        <v>362</v>
      </c>
      <c r="AA2" t="s">
        <v>363</v>
      </c>
      <c r="AD2" t="s">
        <v>393</v>
      </c>
      <c r="AE2">
        <v>-328.79</v>
      </c>
      <c r="AF2">
        <v>3399</v>
      </c>
      <c r="AG2">
        <v>3070.21</v>
      </c>
      <c r="AH2">
        <v>10786.36</v>
      </c>
      <c r="AK2" t="s">
        <v>343</v>
      </c>
      <c r="AL2" t="s">
        <v>406</v>
      </c>
      <c r="AM2" t="s">
        <v>407</v>
      </c>
      <c r="AN2">
        <v>85</v>
      </c>
      <c r="AO2" t="b">
        <v>1</v>
      </c>
      <c r="AQ2" t="s">
        <v>346</v>
      </c>
      <c r="AR2" t="s">
        <v>588</v>
      </c>
      <c r="AS2" t="s">
        <v>589</v>
      </c>
      <c r="AT2">
        <v>-104</v>
      </c>
      <c r="AU2" t="b">
        <v>1</v>
      </c>
      <c r="AW2" t="s">
        <v>343</v>
      </c>
      <c r="AX2">
        <v>-828</v>
      </c>
      <c r="AZ2" t="s">
        <v>343</v>
      </c>
      <c r="BA2">
        <v>5865</v>
      </c>
    </row>
    <row r="3" spans="1:53" x14ac:dyDescent="0.35">
      <c r="A3" t="s">
        <v>334</v>
      </c>
      <c r="B3" t="b">
        <v>0</v>
      </c>
      <c r="C3">
        <v>34</v>
      </c>
      <c r="D3">
        <v>21</v>
      </c>
      <c r="E3">
        <v>24</v>
      </c>
      <c r="F3">
        <v>6</v>
      </c>
      <c r="G3">
        <v>303</v>
      </c>
      <c r="H3">
        <v>11</v>
      </c>
      <c r="J3">
        <v>2016.44</v>
      </c>
      <c r="L3">
        <v>2016.44</v>
      </c>
      <c r="M3">
        <v>7716.15</v>
      </c>
      <c r="Q3" t="s">
        <v>344</v>
      </c>
      <c r="R3">
        <v>388</v>
      </c>
      <c r="S3">
        <v>0</v>
      </c>
      <c r="T3">
        <v>388</v>
      </c>
      <c r="U3">
        <v>1330</v>
      </c>
      <c r="X3" t="s">
        <v>364</v>
      </c>
      <c r="Y3" t="s">
        <v>365</v>
      </c>
      <c r="Z3" t="s">
        <v>366</v>
      </c>
      <c r="AA3" t="s">
        <v>367</v>
      </c>
      <c r="AD3" t="s">
        <v>394</v>
      </c>
      <c r="AE3">
        <v>-1285.5999999999999</v>
      </c>
      <c r="AF3">
        <v>1594</v>
      </c>
      <c r="AG3">
        <v>308.39999999999998</v>
      </c>
      <c r="AH3">
        <v>11094.76</v>
      </c>
      <c r="AK3" t="s">
        <v>343</v>
      </c>
      <c r="AL3" t="s">
        <v>406</v>
      </c>
      <c r="AM3" t="s">
        <v>408</v>
      </c>
      <c r="AN3">
        <v>85</v>
      </c>
      <c r="AO3" t="b">
        <v>1</v>
      </c>
      <c r="AQ3" t="s">
        <v>346</v>
      </c>
      <c r="AR3" t="s">
        <v>398</v>
      </c>
      <c r="AS3" t="s">
        <v>590</v>
      </c>
      <c r="AT3">
        <v>-468.56</v>
      </c>
      <c r="AU3" t="b">
        <v>1</v>
      </c>
      <c r="AW3" t="s">
        <v>344</v>
      </c>
      <c r="AX3">
        <v>0</v>
      </c>
      <c r="AZ3" t="s">
        <v>344</v>
      </c>
      <c r="BA3">
        <v>388</v>
      </c>
    </row>
    <row r="4" spans="1:53" x14ac:dyDescent="0.35">
      <c r="A4" t="s">
        <v>335</v>
      </c>
      <c r="B4" t="b">
        <v>0</v>
      </c>
      <c r="C4">
        <v>29</v>
      </c>
      <c r="D4">
        <v>13</v>
      </c>
      <c r="E4">
        <v>19</v>
      </c>
      <c r="F4">
        <v>6</v>
      </c>
      <c r="J4">
        <v>-70.249999999999503</v>
      </c>
      <c r="L4">
        <v>-70.249999999999503</v>
      </c>
      <c r="M4">
        <v>5699.71</v>
      </c>
      <c r="Q4" t="s">
        <v>345</v>
      </c>
      <c r="R4">
        <v>569</v>
      </c>
      <c r="S4">
        <v>0</v>
      </c>
      <c r="T4">
        <v>569</v>
      </c>
      <c r="U4">
        <v>1352.85</v>
      </c>
      <c r="X4" t="s">
        <v>368</v>
      </c>
      <c r="Y4" t="s">
        <v>369</v>
      </c>
      <c r="Z4" t="s">
        <v>366</v>
      </c>
      <c r="AA4" t="s">
        <v>370</v>
      </c>
      <c r="AD4" t="s">
        <v>395</v>
      </c>
      <c r="AE4">
        <v>-1426.8</v>
      </c>
      <c r="AF4">
        <v>1020</v>
      </c>
      <c r="AG4">
        <v>-406.8</v>
      </c>
      <c r="AH4">
        <v>10687.96</v>
      </c>
      <c r="AK4" t="s">
        <v>343</v>
      </c>
      <c r="AL4" t="s">
        <v>406</v>
      </c>
      <c r="AM4" t="s">
        <v>409</v>
      </c>
      <c r="AN4">
        <v>85</v>
      </c>
      <c r="AO4" t="b">
        <v>1</v>
      </c>
      <c r="AQ4" t="s">
        <v>355</v>
      </c>
      <c r="AR4" t="s">
        <v>435</v>
      </c>
      <c r="AS4" t="s">
        <v>591</v>
      </c>
      <c r="AT4">
        <v>-377.71</v>
      </c>
      <c r="AU4" t="b">
        <v>1</v>
      </c>
      <c r="AW4" t="s">
        <v>345</v>
      </c>
      <c r="AX4">
        <v>0</v>
      </c>
      <c r="AZ4" t="s">
        <v>345</v>
      </c>
      <c r="BA4">
        <v>569</v>
      </c>
    </row>
    <row r="5" spans="1:53" x14ac:dyDescent="0.35">
      <c r="A5" t="s">
        <v>336</v>
      </c>
      <c r="B5" t="b">
        <v>0</v>
      </c>
      <c r="C5">
        <v>27</v>
      </c>
      <c r="D5">
        <v>9</v>
      </c>
      <c r="E5">
        <v>15</v>
      </c>
      <c r="F5">
        <v>8</v>
      </c>
      <c r="J5">
        <v>1705.37</v>
      </c>
      <c r="L5">
        <v>1705.37</v>
      </c>
      <c r="M5">
        <v>5769.96</v>
      </c>
      <c r="Q5" t="s">
        <v>346</v>
      </c>
      <c r="R5">
        <v>-572.55999999999995</v>
      </c>
      <c r="S5">
        <v>-572.55999999999995</v>
      </c>
      <c r="T5">
        <v>0</v>
      </c>
      <c r="U5">
        <v>-1397.72</v>
      </c>
      <c r="X5" t="s">
        <v>371</v>
      </c>
      <c r="Y5" t="s">
        <v>372</v>
      </c>
      <c r="Z5" t="s">
        <v>373</v>
      </c>
      <c r="AA5" t="s">
        <v>374</v>
      </c>
      <c r="AD5" t="s">
        <v>396</v>
      </c>
      <c r="AE5">
        <v>-1017</v>
      </c>
      <c r="AF5">
        <v>1259.69</v>
      </c>
      <c r="AG5">
        <v>242.69</v>
      </c>
      <c r="AH5">
        <v>10930.65</v>
      </c>
      <c r="AK5" t="s">
        <v>343</v>
      </c>
      <c r="AL5" t="s">
        <v>406</v>
      </c>
      <c r="AM5" t="s">
        <v>410</v>
      </c>
      <c r="AN5">
        <v>85</v>
      </c>
      <c r="AO5" t="b">
        <v>1</v>
      </c>
      <c r="AQ5" t="s">
        <v>349</v>
      </c>
      <c r="AR5" t="s">
        <v>592</v>
      </c>
      <c r="AS5" t="s">
        <v>593</v>
      </c>
      <c r="AT5">
        <v>-246</v>
      </c>
      <c r="AU5" t="b">
        <v>1</v>
      </c>
      <c r="AW5" t="s">
        <v>346</v>
      </c>
      <c r="AX5">
        <v>-572.55999999999995</v>
      </c>
      <c r="AZ5" t="s">
        <v>346</v>
      </c>
      <c r="BA5">
        <v>0</v>
      </c>
    </row>
    <row r="6" spans="1:53" x14ac:dyDescent="0.35">
      <c r="A6" t="s">
        <v>337</v>
      </c>
      <c r="B6" t="b">
        <v>0</v>
      </c>
      <c r="C6">
        <v>20</v>
      </c>
      <c r="D6">
        <v>5</v>
      </c>
      <c r="E6">
        <v>12</v>
      </c>
      <c r="F6">
        <v>4</v>
      </c>
      <c r="J6">
        <v>167.09</v>
      </c>
      <c r="L6">
        <v>167.09</v>
      </c>
      <c r="M6">
        <v>4064.59</v>
      </c>
      <c r="Q6" t="s">
        <v>347</v>
      </c>
      <c r="R6">
        <v>-148</v>
      </c>
      <c r="S6">
        <v>-1036</v>
      </c>
      <c r="T6">
        <v>888</v>
      </c>
      <c r="U6">
        <v>-74</v>
      </c>
      <c r="X6" t="s">
        <v>375</v>
      </c>
      <c r="Y6" t="s">
        <v>376</v>
      </c>
      <c r="Z6" t="s">
        <v>377</v>
      </c>
      <c r="AA6" t="s">
        <v>378</v>
      </c>
      <c r="AD6" t="s">
        <v>397</v>
      </c>
      <c r="AE6">
        <v>-367</v>
      </c>
      <c r="AF6">
        <v>317</v>
      </c>
      <c r="AG6">
        <v>-50</v>
      </c>
      <c r="AH6">
        <v>10880.65</v>
      </c>
      <c r="AK6" t="s">
        <v>343</v>
      </c>
      <c r="AL6" t="s">
        <v>411</v>
      </c>
      <c r="AM6" t="s">
        <v>412</v>
      </c>
      <c r="AN6">
        <v>0</v>
      </c>
      <c r="AO6" t="b">
        <v>1</v>
      </c>
      <c r="AQ6" t="s">
        <v>355</v>
      </c>
      <c r="AR6" t="s">
        <v>594</v>
      </c>
      <c r="AS6" t="s">
        <v>595</v>
      </c>
      <c r="AT6">
        <v>-3</v>
      </c>
      <c r="AU6" t="b">
        <v>1</v>
      </c>
      <c r="AW6" t="s">
        <v>347</v>
      </c>
      <c r="AX6">
        <v>-1036</v>
      </c>
      <c r="AZ6" t="s">
        <v>347</v>
      </c>
      <c r="BA6">
        <v>888</v>
      </c>
    </row>
    <row r="7" spans="1:53" x14ac:dyDescent="0.35">
      <c r="Q7" t="s">
        <v>348</v>
      </c>
      <c r="R7">
        <v>-87.43</v>
      </c>
      <c r="S7">
        <v>-87.43</v>
      </c>
      <c r="T7">
        <v>0</v>
      </c>
      <c r="U7">
        <v>-50.86</v>
      </c>
      <c r="X7" t="s">
        <v>379</v>
      </c>
      <c r="Y7" t="s">
        <v>380</v>
      </c>
      <c r="Z7" t="s">
        <v>381</v>
      </c>
      <c r="AA7" t="s">
        <v>382</v>
      </c>
      <c r="AD7" t="s">
        <v>398</v>
      </c>
      <c r="AE7">
        <v>-624.76</v>
      </c>
      <c r="AF7">
        <v>56</v>
      </c>
      <c r="AG7">
        <v>-568.76</v>
      </c>
      <c r="AH7">
        <v>10311.89</v>
      </c>
      <c r="AK7" t="s">
        <v>343</v>
      </c>
      <c r="AL7" t="s">
        <v>406</v>
      </c>
      <c r="AM7" t="s">
        <v>413</v>
      </c>
      <c r="AN7">
        <v>85</v>
      </c>
      <c r="AO7" t="b">
        <v>1</v>
      </c>
      <c r="AQ7" t="s">
        <v>351</v>
      </c>
      <c r="AR7" t="s">
        <v>596</v>
      </c>
      <c r="AS7" t="s">
        <v>597</v>
      </c>
      <c r="AT7">
        <v>-250</v>
      </c>
      <c r="AU7" t="b">
        <v>1</v>
      </c>
      <c r="AW7" t="s">
        <v>348</v>
      </c>
      <c r="AX7">
        <v>-87.43</v>
      </c>
      <c r="AZ7" t="s">
        <v>348</v>
      </c>
      <c r="BA7">
        <v>0</v>
      </c>
    </row>
    <row r="8" spans="1:53" x14ac:dyDescent="0.35">
      <c r="Q8" t="s">
        <v>349</v>
      </c>
      <c r="R8">
        <v>-246</v>
      </c>
      <c r="S8">
        <v>-246</v>
      </c>
      <c r="T8">
        <v>0</v>
      </c>
      <c r="U8">
        <v>-254.9</v>
      </c>
      <c r="X8" t="s">
        <v>383</v>
      </c>
      <c r="Y8" t="s">
        <v>384</v>
      </c>
      <c r="Z8" t="s">
        <v>385</v>
      </c>
      <c r="AA8" t="s">
        <v>386</v>
      </c>
      <c r="AD8" t="s">
        <v>399</v>
      </c>
      <c r="AE8">
        <v>0</v>
      </c>
      <c r="AF8">
        <v>44</v>
      </c>
      <c r="AG8">
        <v>44</v>
      </c>
      <c r="AH8">
        <v>10355.89</v>
      </c>
      <c r="AK8" t="s">
        <v>343</v>
      </c>
      <c r="AL8" t="s">
        <v>414</v>
      </c>
      <c r="AM8" t="s">
        <v>415</v>
      </c>
      <c r="AN8">
        <v>85</v>
      </c>
      <c r="AO8" t="b">
        <v>1</v>
      </c>
      <c r="AQ8" t="s">
        <v>352</v>
      </c>
      <c r="AR8" t="s">
        <v>496</v>
      </c>
      <c r="AS8" t="s">
        <v>598</v>
      </c>
      <c r="AT8">
        <v>-150</v>
      </c>
      <c r="AU8" t="b">
        <v>1</v>
      </c>
      <c r="AW8" t="s">
        <v>349</v>
      </c>
      <c r="AX8">
        <v>-246</v>
      </c>
      <c r="AZ8" t="s">
        <v>349</v>
      </c>
      <c r="BA8">
        <v>0</v>
      </c>
    </row>
    <row r="9" spans="1:53" x14ac:dyDescent="0.35">
      <c r="Q9" t="s">
        <v>350</v>
      </c>
      <c r="R9">
        <v>42.69</v>
      </c>
      <c r="S9">
        <v>0</v>
      </c>
      <c r="T9">
        <v>42.69</v>
      </c>
      <c r="U9">
        <v>27.64</v>
      </c>
      <c r="X9" t="s">
        <v>387</v>
      </c>
      <c r="Y9" t="s">
        <v>388</v>
      </c>
      <c r="Z9" t="s">
        <v>385</v>
      </c>
      <c r="AA9" t="s">
        <v>389</v>
      </c>
      <c r="AD9" t="s">
        <v>400</v>
      </c>
      <c r="AE9">
        <v>-600</v>
      </c>
      <c r="AF9">
        <v>289</v>
      </c>
      <c r="AG9">
        <v>-311</v>
      </c>
      <c r="AH9">
        <v>10044.89</v>
      </c>
      <c r="AK9" t="s">
        <v>343</v>
      </c>
      <c r="AL9" t="s">
        <v>406</v>
      </c>
      <c r="AM9" t="s">
        <v>416</v>
      </c>
      <c r="AN9">
        <v>85</v>
      </c>
      <c r="AO9" t="b">
        <v>1</v>
      </c>
      <c r="AQ9" t="s">
        <v>352</v>
      </c>
      <c r="AR9" t="s">
        <v>496</v>
      </c>
      <c r="AS9" t="s">
        <v>598</v>
      </c>
      <c r="AT9">
        <v>-110</v>
      </c>
      <c r="AU9" t="b">
        <v>1</v>
      </c>
      <c r="AW9" t="s">
        <v>350</v>
      </c>
      <c r="AX9">
        <v>0</v>
      </c>
      <c r="AZ9" t="s">
        <v>350</v>
      </c>
      <c r="BA9">
        <v>42.69</v>
      </c>
    </row>
    <row r="10" spans="1:53" x14ac:dyDescent="0.35">
      <c r="Q10" t="s">
        <v>351</v>
      </c>
      <c r="R10">
        <v>-250</v>
      </c>
      <c r="S10">
        <v>-250</v>
      </c>
      <c r="T10">
        <v>0</v>
      </c>
      <c r="U10">
        <v>-250</v>
      </c>
      <c r="AD10" t="s">
        <v>401</v>
      </c>
      <c r="AE10">
        <v>0</v>
      </c>
      <c r="AF10">
        <v>22</v>
      </c>
      <c r="AG10">
        <v>22</v>
      </c>
      <c r="AH10">
        <v>10066.89</v>
      </c>
      <c r="AK10" t="s">
        <v>343</v>
      </c>
      <c r="AL10" t="s">
        <v>406</v>
      </c>
      <c r="AM10" t="s">
        <v>417</v>
      </c>
      <c r="AN10">
        <v>85</v>
      </c>
      <c r="AO10" t="b">
        <v>1</v>
      </c>
      <c r="AQ10" t="s">
        <v>347</v>
      </c>
      <c r="AR10" t="s">
        <v>599</v>
      </c>
      <c r="AS10" t="s">
        <v>600</v>
      </c>
      <c r="AT10">
        <v>-925</v>
      </c>
      <c r="AU10" t="b">
        <v>1</v>
      </c>
      <c r="AW10" t="s">
        <v>351</v>
      </c>
      <c r="AX10">
        <v>-250</v>
      </c>
      <c r="AZ10" t="s">
        <v>351</v>
      </c>
      <c r="BA10">
        <v>0</v>
      </c>
    </row>
    <row r="11" spans="1:53" x14ac:dyDescent="0.35">
      <c r="Q11" t="s">
        <v>352</v>
      </c>
      <c r="R11">
        <v>-321.39999999999998</v>
      </c>
      <c r="S11">
        <v>-581.4</v>
      </c>
      <c r="T11">
        <v>260</v>
      </c>
      <c r="U11">
        <v>-2776.57</v>
      </c>
      <c r="AD11" t="s">
        <v>402</v>
      </c>
      <c r="AE11">
        <v>-867.64</v>
      </c>
      <c r="AF11">
        <v>15</v>
      </c>
      <c r="AG11">
        <v>-852.64</v>
      </c>
      <c r="AH11">
        <v>9214.25</v>
      </c>
      <c r="AK11" t="s">
        <v>343</v>
      </c>
      <c r="AL11" t="s">
        <v>406</v>
      </c>
      <c r="AM11" t="s">
        <v>418</v>
      </c>
      <c r="AN11">
        <v>85</v>
      </c>
      <c r="AO11" t="b">
        <v>1</v>
      </c>
      <c r="AQ11" t="s">
        <v>347</v>
      </c>
      <c r="AR11" t="s">
        <v>601</v>
      </c>
      <c r="AS11" t="s">
        <v>600</v>
      </c>
      <c r="AT11">
        <v>-75</v>
      </c>
      <c r="AU11" t="b">
        <v>1</v>
      </c>
      <c r="AW11" t="s">
        <v>352</v>
      </c>
      <c r="AX11">
        <v>-581.4</v>
      </c>
      <c r="AZ11" t="s">
        <v>352</v>
      </c>
      <c r="BA11">
        <v>260</v>
      </c>
    </row>
    <row r="12" spans="1:53" x14ac:dyDescent="0.35">
      <c r="Q12" t="s">
        <v>353</v>
      </c>
      <c r="R12">
        <v>-918.49</v>
      </c>
      <c r="S12">
        <v>-918.49</v>
      </c>
      <c r="T12">
        <v>0</v>
      </c>
      <c r="U12">
        <v>0</v>
      </c>
      <c r="AK12" t="s">
        <v>343</v>
      </c>
      <c r="AL12" t="s">
        <v>419</v>
      </c>
      <c r="AM12" t="s">
        <v>420</v>
      </c>
      <c r="AN12">
        <v>85</v>
      </c>
      <c r="AO12" t="b">
        <v>1</v>
      </c>
      <c r="AQ12" t="s">
        <v>352</v>
      </c>
      <c r="AR12" t="s">
        <v>398</v>
      </c>
      <c r="AS12" t="s">
        <v>602</v>
      </c>
      <c r="AT12">
        <v>-156.19999999999999</v>
      </c>
      <c r="AU12" t="b">
        <v>1</v>
      </c>
      <c r="AW12" t="s">
        <v>353</v>
      </c>
      <c r="AX12">
        <v>-918.49</v>
      </c>
      <c r="AZ12" t="s">
        <v>353</v>
      </c>
      <c r="BA12">
        <v>0</v>
      </c>
    </row>
    <row r="13" spans="1:53" x14ac:dyDescent="0.35">
      <c r="Q13" t="s">
        <v>354</v>
      </c>
      <c r="R13">
        <v>-1380</v>
      </c>
      <c r="S13">
        <v>-1380</v>
      </c>
      <c r="T13">
        <v>0</v>
      </c>
      <c r="U13">
        <v>-1890</v>
      </c>
      <c r="AK13" t="s">
        <v>343</v>
      </c>
      <c r="AL13" t="s">
        <v>419</v>
      </c>
      <c r="AM13" t="s">
        <v>421</v>
      </c>
      <c r="AN13">
        <v>85</v>
      </c>
      <c r="AO13" t="b">
        <v>1</v>
      </c>
      <c r="AQ13" t="s">
        <v>355</v>
      </c>
      <c r="AR13" t="s">
        <v>603</v>
      </c>
      <c r="AS13" t="s">
        <v>604</v>
      </c>
      <c r="AT13">
        <v>-27</v>
      </c>
      <c r="AU13" t="b">
        <v>1</v>
      </c>
      <c r="AW13" t="s">
        <v>354</v>
      </c>
      <c r="AX13">
        <v>-1380</v>
      </c>
      <c r="AZ13" t="s">
        <v>354</v>
      </c>
      <c r="BA13">
        <v>0</v>
      </c>
    </row>
    <row r="14" spans="1:53" x14ac:dyDescent="0.35">
      <c r="Q14" t="s">
        <v>355</v>
      </c>
      <c r="R14">
        <v>-614.71</v>
      </c>
      <c r="S14">
        <v>-617.71</v>
      </c>
      <c r="T14">
        <v>3</v>
      </c>
      <c r="U14">
        <v>0</v>
      </c>
      <c r="AK14" t="s">
        <v>343</v>
      </c>
      <c r="AL14" t="s">
        <v>419</v>
      </c>
      <c r="AM14" t="s">
        <v>422</v>
      </c>
      <c r="AN14">
        <v>85</v>
      </c>
      <c r="AO14" t="b">
        <v>1</v>
      </c>
      <c r="AQ14" t="s">
        <v>343</v>
      </c>
      <c r="AR14" t="s">
        <v>619</v>
      </c>
      <c r="AS14" t="s">
        <v>620</v>
      </c>
      <c r="AT14">
        <v>-92</v>
      </c>
      <c r="AU14" t="b">
        <v>0</v>
      </c>
      <c r="AW14" t="s">
        <v>355</v>
      </c>
      <c r="AX14">
        <v>-617.71</v>
      </c>
      <c r="AZ14" t="s">
        <v>355</v>
      </c>
      <c r="BA14">
        <v>3</v>
      </c>
    </row>
    <row r="15" spans="1:53" x14ac:dyDescent="0.35">
      <c r="AK15" t="s">
        <v>343</v>
      </c>
      <c r="AL15" t="s">
        <v>406</v>
      </c>
      <c r="AM15" t="s">
        <v>423</v>
      </c>
      <c r="AN15">
        <v>85</v>
      </c>
      <c r="AO15" t="b">
        <v>1</v>
      </c>
      <c r="AQ15" t="s">
        <v>343</v>
      </c>
      <c r="AR15" t="s">
        <v>619</v>
      </c>
      <c r="AS15" t="s">
        <v>620</v>
      </c>
      <c r="AT15">
        <v>-92</v>
      </c>
      <c r="AU15" t="b">
        <v>0</v>
      </c>
    </row>
    <row r="16" spans="1:53" x14ac:dyDescent="0.35">
      <c r="AK16" t="s">
        <v>343</v>
      </c>
      <c r="AL16" t="s">
        <v>406</v>
      </c>
      <c r="AM16" t="s">
        <v>424</v>
      </c>
      <c r="AN16">
        <v>85</v>
      </c>
      <c r="AO16" t="b">
        <v>1</v>
      </c>
      <c r="AQ16" t="s">
        <v>343</v>
      </c>
      <c r="AR16" t="s">
        <v>619</v>
      </c>
      <c r="AS16" t="s">
        <v>620</v>
      </c>
      <c r="AT16">
        <v>-92</v>
      </c>
      <c r="AU16" t="b">
        <v>0</v>
      </c>
    </row>
    <row r="17" spans="37:47" x14ac:dyDescent="0.35">
      <c r="AK17" t="s">
        <v>343</v>
      </c>
      <c r="AL17" t="s">
        <v>425</v>
      </c>
      <c r="AM17" t="s">
        <v>426</v>
      </c>
      <c r="AN17">
        <v>85</v>
      </c>
      <c r="AO17" t="b">
        <v>1</v>
      </c>
      <c r="AQ17" t="s">
        <v>343</v>
      </c>
      <c r="AR17" t="s">
        <v>619</v>
      </c>
      <c r="AS17" t="s">
        <v>620</v>
      </c>
      <c r="AT17">
        <v>-92</v>
      </c>
      <c r="AU17" t="b">
        <v>0</v>
      </c>
    </row>
    <row r="18" spans="37:47" x14ac:dyDescent="0.35">
      <c r="AK18" t="s">
        <v>343</v>
      </c>
      <c r="AL18" t="s">
        <v>419</v>
      </c>
      <c r="AM18" t="s">
        <v>427</v>
      </c>
      <c r="AN18">
        <v>85</v>
      </c>
      <c r="AO18" t="b">
        <v>1</v>
      </c>
      <c r="AQ18" t="s">
        <v>343</v>
      </c>
      <c r="AR18" t="s">
        <v>619</v>
      </c>
      <c r="AS18" t="s">
        <v>620</v>
      </c>
      <c r="AT18">
        <v>-92</v>
      </c>
      <c r="AU18" t="b">
        <v>0</v>
      </c>
    </row>
    <row r="19" spans="37:47" x14ac:dyDescent="0.35">
      <c r="AK19" t="s">
        <v>343</v>
      </c>
      <c r="AL19" t="s">
        <v>419</v>
      </c>
      <c r="AM19" t="s">
        <v>428</v>
      </c>
      <c r="AN19">
        <v>85</v>
      </c>
      <c r="AO19" t="b">
        <v>1</v>
      </c>
      <c r="AQ19" t="s">
        <v>343</v>
      </c>
      <c r="AR19" t="s">
        <v>619</v>
      </c>
      <c r="AS19" t="s">
        <v>620</v>
      </c>
      <c r="AT19">
        <v>-92</v>
      </c>
      <c r="AU19" t="b">
        <v>0</v>
      </c>
    </row>
    <row r="20" spans="37:47" x14ac:dyDescent="0.35">
      <c r="AK20" t="s">
        <v>343</v>
      </c>
      <c r="AL20" t="s">
        <v>414</v>
      </c>
      <c r="AM20" t="s">
        <v>429</v>
      </c>
      <c r="AN20">
        <v>85</v>
      </c>
      <c r="AO20" t="b">
        <v>1</v>
      </c>
      <c r="AQ20" t="s">
        <v>343</v>
      </c>
      <c r="AR20" t="s">
        <v>619</v>
      </c>
      <c r="AS20" t="s">
        <v>620</v>
      </c>
      <c r="AT20">
        <v>-92</v>
      </c>
      <c r="AU20" t="b">
        <v>0</v>
      </c>
    </row>
    <row r="21" spans="37:47" x14ac:dyDescent="0.35">
      <c r="AK21" t="s">
        <v>343</v>
      </c>
      <c r="AL21" t="s">
        <v>425</v>
      </c>
      <c r="AM21" t="s">
        <v>430</v>
      </c>
      <c r="AN21">
        <v>85</v>
      </c>
      <c r="AO21" t="b">
        <v>1</v>
      </c>
      <c r="AQ21" t="s">
        <v>343</v>
      </c>
      <c r="AR21" t="s">
        <v>619</v>
      </c>
      <c r="AS21" t="s">
        <v>620</v>
      </c>
      <c r="AT21">
        <v>-92</v>
      </c>
      <c r="AU21" t="b">
        <v>0</v>
      </c>
    </row>
    <row r="22" spans="37:47" x14ac:dyDescent="0.35">
      <c r="AK22" t="s">
        <v>343</v>
      </c>
      <c r="AL22" t="s">
        <v>406</v>
      </c>
      <c r="AM22" t="s">
        <v>431</v>
      </c>
      <c r="AN22">
        <v>85</v>
      </c>
      <c r="AO22" t="b">
        <v>1</v>
      </c>
      <c r="AQ22" t="s">
        <v>343</v>
      </c>
      <c r="AR22" t="s">
        <v>619</v>
      </c>
      <c r="AS22" t="s">
        <v>620</v>
      </c>
      <c r="AT22">
        <v>-92</v>
      </c>
      <c r="AU22" t="b">
        <v>0</v>
      </c>
    </row>
    <row r="23" spans="37:47" x14ac:dyDescent="0.35">
      <c r="AK23" t="s">
        <v>343</v>
      </c>
      <c r="AL23" t="s">
        <v>414</v>
      </c>
      <c r="AM23" t="s">
        <v>432</v>
      </c>
      <c r="AN23">
        <v>85</v>
      </c>
      <c r="AO23" t="b">
        <v>1</v>
      </c>
      <c r="AQ23" t="s">
        <v>352</v>
      </c>
      <c r="AR23" t="s">
        <v>435</v>
      </c>
      <c r="AS23" t="s">
        <v>605</v>
      </c>
      <c r="AT23">
        <v>-55.6</v>
      </c>
      <c r="AU23" t="b">
        <v>1</v>
      </c>
    </row>
    <row r="24" spans="37:47" x14ac:dyDescent="0.35">
      <c r="AK24" t="s">
        <v>343</v>
      </c>
      <c r="AL24" t="s">
        <v>406</v>
      </c>
      <c r="AM24" t="s">
        <v>433</v>
      </c>
      <c r="AN24">
        <v>85</v>
      </c>
      <c r="AO24" t="b">
        <v>1</v>
      </c>
      <c r="AQ24" t="s">
        <v>352</v>
      </c>
      <c r="AR24" t="s">
        <v>606</v>
      </c>
      <c r="AS24" t="s">
        <v>607</v>
      </c>
      <c r="AT24">
        <v>-109.6</v>
      </c>
      <c r="AU24" t="b">
        <v>1</v>
      </c>
    </row>
    <row r="25" spans="37:47" x14ac:dyDescent="0.35">
      <c r="AK25" t="s">
        <v>343</v>
      </c>
      <c r="AL25" t="s">
        <v>406</v>
      </c>
      <c r="AM25" t="s">
        <v>434</v>
      </c>
      <c r="AN25">
        <v>85</v>
      </c>
      <c r="AO25" t="b">
        <v>1</v>
      </c>
      <c r="AQ25" t="s">
        <v>354</v>
      </c>
      <c r="AR25" t="s">
        <v>557</v>
      </c>
      <c r="AS25" t="s">
        <v>608</v>
      </c>
      <c r="AT25">
        <v>-120</v>
      </c>
      <c r="AU25" t="b">
        <v>1</v>
      </c>
    </row>
    <row r="26" spans="37:47" x14ac:dyDescent="0.35">
      <c r="AK26" t="s">
        <v>343</v>
      </c>
      <c r="AL26" t="s">
        <v>435</v>
      </c>
      <c r="AM26" t="s">
        <v>436</v>
      </c>
      <c r="AN26">
        <v>85</v>
      </c>
      <c r="AO26" t="b">
        <v>1</v>
      </c>
      <c r="AQ26" t="s">
        <v>354</v>
      </c>
      <c r="AR26" t="s">
        <v>609</v>
      </c>
      <c r="AS26" t="s">
        <v>610</v>
      </c>
      <c r="AT26">
        <v>-780</v>
      </c>
      <c r="AU26" t="b">
        <v>1</v>
      </c>
    </row>
    <row r="27" spans="37:47" x14ac:dyDescent="0.35">
      <c r="AK27" t="s">
        <v>343</v>
      </c>
      <c r="AL27" t="s">
        <v>435</v>
      </c>
      <c r="AM27" t="s">
        <v>437</v>
      </c>
      <c r="AN27">
        <v>85</v>
      </c>
      <c r="AO27" t="b">
        <v>1</v>
      </c>
      <c r="AQ27" t="s">
        <v>354</v>
      </c>
      <c r="AR27" t="s">
        <v>400</v>
      </c>
      <c r="AS27" t="s">
        <v>611</v>
      </c>
      <c r="AT27">
        <v>-480</v>
      </c>
      <c r="AU27" t="b">
        <v>1</v>
      </c>
    </row>
    <row r="28" spans="37:47" x14ac:dyDescent="0.35">
      <c r="AK28" t="s">
        <v>343</v>
      </c>
      <c r="AL28" t="s">
        <v>435</v>
      </c>
      <c r="AM28" t="s">
        <v>438</v>
      </c>
      <c r="AN28">
        <v>85</v>
      </c>
      <c r="AO28" t="b">
        <v>1</v>
      </c>
      <c r="AQ28" t="s">
        <v>355</v>
      </c>
      <c r="AR28" t="s">
        <v>396</v>
      </c>
      <c r="AS28" t="s">
        <v>612</v>
      </c>
      <c r="AT28">
        <v>-210</v>
      </c>
      <c r="AU28" t="b">
        <v>1</v>
      </c>
    </row>
    <row r="29" spans="37:47" x14ac:dyDescent="0.35">
      <c r="AK29" t="s">
        <v>343</v>
      </c>
      <c r="AL29" t="s">
        <v>406</v>
      </c>
      <c r="AM29" t="s">
        <v>439</v>
      </c>
      <c r="AN29">
        <v>85</v>
      </c>
      <c r="AO29" t="b">
        <v>1</v>
      </c>
      <c r="AQ29" t="s">
        <v>353</v>
      </c>
      <c r="AR29" t="s">
        <v>613</v>
      </c>
      <c r="AS29" t="s">
        <v>614</v>
      </c>
      <c r="AT29">
        <v>-918.49</v>
      </c>
      <c r="AU29" t="b">
        <v>1</v>
      </c>
    </row>
    <row r="30" spans="37:47" x14ac:dyDescent="0.35">
      <c r="AK30" t="s">
        <v>343</v>
      </c>
      <c r="AL30" t="s">
        <v>440</v>
      </c>
      <c r="AM30" t="s">
        <v>441</v>
      </c>
      <c r="AN30">
        <v>0</v>
      </c>
      <c r="AO30" t="b">
        <v>1</v>
      </c>
      <c r="AQ30" t="s">
        <v>348</v>
      </c>
      <c r="AR30" t="s">
        <v>615</v>
      </c>
      <c r="AS30" t="s">
        <v>616</v>
      </c>
      <c r="AT30">
        <v>-47.79</v>
      </c>
      <c r="AU30" t="b">
        <v>1</v>
      </c>
    </row>
    <row r="31" spans="37:47" x14ac:dyDescent="0.35">
      <c r="AK31" t="s">
        <v>343</v>
      </c>
      <c r="AL31" t="s">
        <v>435</v>
      </c>
      <c r="AM31" t="s">
        <v>442</v>
      </c>
      <c r="AN31">
        <v>85</v>
      </c>
      <c r="AO31" t="b">
        <v>1</v>
      </c>
      <c r="AQ31" t="s">
        <v>348</v>
      </c>
      <c r="AR31" t="s">
        <v>619</v>
      </c>
      <c r="AS31" t="s">
        <v>616</v>
      </c>
      <c r="AT31">
        <v>-39.64</v>
      </c>
      <c r="AU31" t="b">
        <v>1</v>
      </c>
    </row>
    <row r="32" spans="37:47" x14ac:dyDescent="0.35">
      <c r="AK32" t="s">
        <v>343</v>
      </c>
      <c r="AL32" t="s">
        <v>414</v>
      </c>
      <c r="AM32" t="s">
        <v>443</v>
      </c>
      <c r="AN32">
        <v>85</v>
      </c>
      <c r="AO32" t="b">
        <v>1</v>
      </c>
    </row>
    <row r="33" spans="37:41" x14ac:dyDescent="0.35">
      <c r="AK33" t="s">
        <v>343</v>
      </c>
      <c r="AL33" t="s">
        <v>435</v>
      </c>
      <c r="AM33" t="s">
        <v>444</v>
      </c>
      <c r="AN33">
        <v>85</v>
      </c>
      <c r="AO33" t="b">
        <v>1</v>
      </c>
    </row>
    <row r="34" spans="37:41" x14ac:dyDescent="0.35">
      <c r="AK34" t="s">
        <v>343</v>
      </c>
      <c r="AL34" t="s">
        <v>435</v>
      </c>
      <c r="AM34" t="s">
        <v>445</v>
      </c>
      <c r="AN34">
        <v>85</v>
      </c>
      <c r="AO34" t="b">
        <v>1</v>
      </c>
    </row>
    <row r="35" spans="37:41" x14ac:dyDescent="0.35">
      <c r="AK35" t="s">
        <v>343</v>
      </c>
      <c r="AL35" t="s">
        <v>435</v>
      </c>
      <c r="AM35" t="s">
        <v>446</v>
      </c>
      <c r="AN35">
        <v>85</v>
      </c>
      <c r="AO35" t="b">
        <v>1</v>
      </c>
    </row>
    <row r="36" spans="37:41" x14ac:dyDescent="0.35">
      <c r="AK36" t="s">
        <v>343</v>
      </c>
      <c r="AL36" t="s">
        <v>419</v>
      </c>
      <c r="AM36" t="s">
        <v>447</v>
      </c>
      <c r="AN36">
        <v>85</v>
      </c>
      <c r="AO36" t="b">
        <v>1</v>
      </c>
    </row>
    <row r="37" spans="37:41" x14ac:dyDescent="0.35">
      <c r="AK37" t="s">
        <v>343</v>
      </c>
      <c r="AL37" t="s">
        <v>419</v>
      </c>
      <c r="AM37" t="s">
        <v>448</v>
      </c>
      <c r="AN37">
        <v>85</v>
      </c>
      <c r="AO37" t="b">
        <v>1</v>
      </c>
    </row>
    <row r="38" spans="37:41" x14ac:dyDescent="0.35">
      <c r="AK38" t="s">
        <v>343</v>
      </c>
      <c r="AL38" t="s">
        <v>419</v>
      </c>
      <c r="AM38" t="s">
        <v>449</v>
      </c>
      <c r="AN38">
        <v>85</v>
      </c>
      <c r="AO38" t="b">
        <v>1</v>
      </c>
    </row>
    <row r="39" spans="37:41" x14ac:dyDescent="0.35">
      <c r="AK39" t="s">
        <v>343</v>
      </c>
      <c r="AL39" t="s">
        <v>435</v>
      </c>
      <c r="AM39" t="s">
        <v>450</v>
      </c>
      <c r="AN39">
        <v>85</v>
      </c>
      <c r="AO39" t="b">
        <v>1</v>
      </c>
    </row>
    <row r="40" spans="37:41" x14ac:dyDescent="0.35">
      <c r="AK40" t="s">
        <v>343</v>
      </c>
      <c r="AL40" t="s">
        <v>435</v>
      </c>
      <c r="AM40" t="s">
        <v>451</v>
      </c>
      <c r="AN40">
        <v>85</v>
      </c>
      <c r="AO40" t="b">
        <v>1</v>
      </c>
    </row>
    <row r="41" spans="37:41" x14ac:dyDescent="0.35">
      <c r="AK41" t="s">
        <v>343</v>
      </c>
      <c r="AL41" t="s">
        <v>425</v>
      </c>
      <c r="AM41" t="s">
        <v>452</v>
      </c>
      <c r="AN41">
        <v>85</v>
      </c>
      <c r="AO41" t="b">
        <v>1</v>
      </c>
    </row>
    <row r="42" spans="37:41" x14ac:dyDescent="0.35">
      <c r="AK42" t="s">
        <v>343</v>
      </c>
      <c r="AL42" t="s">
        <v>419</v>
      </c>
      <c r="AM42" t="s">
        <v>453</v>
      </c>
      <c r="AN42">
        <v>85</v>
      </c>
      <c r="AO42" t="b">
        <v>1</v>
      </c>
    </row>
    <row r="43" spans="37:41" x14ac:dyDescent="0.35">
      <c r="AK43" t="s">
        <v>343</v>
      </c>
      <c r="AL43" t="s">
        <v>419</v>
      </c>
      <c r="AM43" t="s">
        <v>454</v>
      </c>
      <c r="AN43">
        <v>85</v>
      </c>
      <c r="AO43" t="b">
        <v>1</v>
      </c>
    </row>
    <row r="44" spans="37:41" x14ac:dyDescent="0.35">
      <c r="AK44" t="s">
        <v>343</v>
      </c>
      <c r="AL44" t="s">
        <v>414</v>
      </c>
      <c r="AM44" t="s">
        <v>455</v>
      </c>
      <c r="AN44">
        <v>85</v>
      </c>
      <c r="AO44" t="b">
        <v>1</v>
      </c>
    </row>
    <row r="45" spans="37:41" x14ac:dyDescent="0.35">
      <c r="AK45" t="s">
        <v>343</v>
      </c>
      <c r="AL45" t="s">
        <v>425</v>
      </c>
      <c r="AM45" t="s">
        <v>456</v>
      </c>
      <c r="AN45">
        <v>85</v>
      </c>
      <c r="AO45" t="b">
        <v>1</v>
      </c>
    </row>
    <row r="46" spans="37:41" x14ac:dyDescent="0.35">
      <c r="AK46" t="s">
        <v>343</v>
      </c>
      <c r="AL46" t="s">
        <v>435</v>
      </c>
      <c r="AM46" t="s">
        <v>457</v>
      </c>
      <c r="AN46">
        <v>85</v>
      </c>
      <c r="AO46" t="b">
        <v>1</v>
      </c>
    </row>
    <row r="47" spans="37:41" x14ac:dyDescent="0.35">
      <c r="AK47" t="s">
        <v>343</v>
      </c>
      <c r="AL47" t="s">
        <v>414</v>
      </c>
      <c r="AM47" t="s">
        <v>458</v>
      </c>
      <c r="AN47">
        <v>85</v>
      </c>
      <c r="AO47" t="b">
        <v>1</v>
      </c>
    </row>
    <row r="48" spans="37:41" x14ac:dyDescent="0.35">
      <c r="AK48" t="s">
        <v>343</v>
      </c>
      <c r="AL48" t="s">
        <v>435</v>
      </c>
      <c r="AM48" t="s">
        <v>459</v>
      </c>
      <c r="AN48">
        <v>85</v>
      </c>
      <c r="AO48" t="b">
        <v>1</v>
      </c>
    </row>
    <row r="49" spans="37:41" x14ac:dyDescent="0.35">
      <c r="AK49" t="s">
        <v>343</v>
      </c>
      <c r="AL49" t="s">
        <v>435</v>
      </c>
      <c r="AM49" t="s">
        <v>460</v>
      </c>
      <c r="AN49">
        <v>85</v>
      </c>
      <c r="AO49" t="b">
        <v>1</v>
      </c>
    </row>
    <row r="50" spans="37:41" x14ac:dyDescent="0.35">
      <c r="AK50" t="s">
        <v>343</v>
      </c>
      <c r="AL50" t="s">
        <v>461</v>
      </c>
      <c r="AM50" t="s">
        <v>462</v>
      </c>
      <c r="AN50">
        <v>85</v>
      </c>
      <c r="AO50" t="b">
        <v>1</v>
      </c>
    </row>
    <row r="51" spans="37:41" x14ac:dyDescent="0.35">
      <c r="AK51" t="s">
        <v>343</v>
      </c>
      <c r="AL51" t="s">
        <v>463</v>
      </c>
      <c r="AM51" t="s">
        <v>464</v>
      </c>
      <c r="AN51">
        <v>85</v>
      </c>
      <c r="AO51" t="b">
        <v>1</v>
      </c>
    </row>
    <row r="52" spans="37:41" x14ac:dyDescent="0.35">
      <c r="AK52" t="s">
        <v>343</v>
      </c>
      <c r="AL52" t="s">
        <v>465</v>
      </c>
      <c r="AM52" t="s">
        <v>466</v>
      </c>
      <c r="AN52">
        <v>85</v>
      </c>
      <c r="AO52" t="b">
        <v>1</v>
      </c>
    </row>
    <row r="53" spans="37:41" x14ac:dyDescent="0.35">
      <c r="AK53" t="s">
        <v>343</v>
      </c>
      <c r="AL53" t="s">
        <v>406</v>
      </c>
      <c r="AM53" t="s">
        <v>467</v>
      </c>
      <c r="AN53">
        <v>85</v>
      </c>
      <c r="AO53" t="b">
        <v>0</v>
      </c>
    </row>
    <row r="54" spans="37:41" x14ac:dyDescent="0.35">
      <c r="AK54" t="s">
        <v>343</v>
      </c>
      <c r="AL54" t="s">
        <v>440</v>
      </c>
      <c r="AM54" t="s">
        <v>468</v>
      </c>
      <c r="AN54">
        <v>0</v>
      </c>
      <c r="AO54" t="b">
        <v>1</v>
      </c>
    </row>
    <row r="55" spans="37:41" x14ac:dyDescent="0.35">
      <c r="AK55" t="s">
        <v>343</v>
      </c>
      <c r="AL55" t="s">
        <v>461</v>
      </c>
      <c r="AM55" t="s">
        <v>469</v>
      </c>
      <c r="AN55">
        <v>85</v>
      </c>
      <c r="AO55" t="b">
        <v>1</v>
      </c>
    </row>
    <row r="56" spans="37:41" x14ac:dyDescent="0.35">
      <c r="AK56" t="s">
        <v>343</v>
      </c>
      <c r="AL56" t="s">
        <v>406</v>
      </c>
      <c r="AM56" t="s">
        <v>470</v>
      </c>
      <c r="AN56">
        <v>85</v>
      </c>
      <c r="AO56" t="b">
        <v>1</v>
      </c>
    </row>
    <row r="57" spans="37:41" x14ac:dyDescent="0.35">
      <c r="AK57" t="s">
        <v>343</v>
      </c>
      <c r="AL57" t="s">
        <v>465</v>
      </c>
      <c r="AM57" t="s">
        <v>471</v>
      </c>
      <c r="AN57">
        <v>85</v>
      </c>
      <c r="AO57" t="b">
        <v>1</v>
      </c>
    </row>
    <row r="58" spans="37:41" x14ac:dyDescent="0.35">
      <c r="AK58" t="s">
        <v>343</v>
      </c>
      <c r="AL58" t="s">
        <v>465</v>
      </c>
      <c r="AM58" t="s">
        <v>472</v>
      </c>
      <c r="AN58">
        <v>85</v>
      </c>
      <c r="AO58" t="b">
        <v>1</v>
      </c>
    </row>
    <row r="59" spans="37:41" x14ac:dyDescent="0.35">
      <c r="AK59" t="s">
        <v>343</v>
      </c>
      <c r="AL59" t="s">
        <v>465</v>
      </c>
      <c r="AM59" t="s">
        <v>473</v>
      </c>
      <c r="AN59">
        <v>85</v>
      </c>
      <c r="AO59" t="b">
        <v>1</v>
      </c>
    </row>
    <row r="60" spans="37:41" x14ac:dyDescent="0.35">
      <c r="AK60" t="s">
        <v>343</v>
      </c>
      <c r="AL60" t="s">
        <v>419</v>
      </c>
      <c r="AM60" t="s">
        <v>474</v>
      </c>
      <c r="AN60">
        <v>85</v>
      </c>
      <c r="AO60" t="b">
        <v>1</v>
      </c>
    </row>
    <row r="61" spans="37:41" x14ac:dyDescent="0.35">
      <c r="AK61" t="s">
        <v>343</v>
      </c>
      <c r="AL61" t="s">
        <v>419</v>
      </c>
      <c r="AM61" t="s">
        <v>475</v>
      </c>
      <c r="AN61">
        <v>85</v>
      </c>
      <c r="AO61" t="b">
        <v>1</v>
      </c>
    </row>
    <row r="62" spans="37:41" x14ac:dyDescent="0.35">
      <c r="AK62" t="s">
        <v>343</v>
      </c>
      <c r="AL62" t="s">
        <v>419</v>
      </c>
      <c r="AM62" t="s">
        <v>476</v>
      </c>
      <c r="AN62">
        <v>85</v>
      </c>
      <c r="AO62" t="b">
        <v>1</v>
      </c>
    </row>
    <row r="63" spans="37:41" x14ac:dyDescent="0.35">
      <c r="AK63" t="s">
        <v>343</v>
      </c>
      <c r="AL63" t="s">
        <v>461</v>
      </c>
      <c r="AM63" t="s">
        <v>477</v>
      </c>
      <c r="AN63">
        <v>85</v>
      </c>
      <c r="AO63" t="b">
        <v>1</v>
      </c>
    </row>
    <row r="64" spans="37:41" x14ac:dyDescent="0.35">
      <c r="AK64" t="s">
        <v>343</v>
      </c>
      <c r="AL64" t="s">
        <v>465</v>
      </c>
      <c r="AM64" t="s">
        <v>478</v>
      </c>
      <c r="AN64">
        <v>85</v>
      </c>
      <c r="AO64" t="b">
        <v>1</v>
      </c>
    </row>
    <row r="65" spans="37:41" x14ac:dyDescent="0.35">
      <c r="AK65" t="s">
        <v>343</v>
      </c>
      <c r="AL65" t="s">
        <v>425</v>
      </c>
      <c r="AM65" t="s">
        <v>479</v>
      </c>
      <c r="AN65">
        <v>85</v>
      </c>
      <c r="AO65" t="b">
        <v>1</v>
      </c>
    </row>
    <row r="66" spans="37:41" x14ac:dyDescent="0.35">
      <c r="AK66" t="s">
        <v>343</v>
      </c>
      <c r="AL66" t="s">
        <v>419</v>
      </c>
      <c r="AM66" t="s">
        <v>480</v>
      </c>
      <c r="AN66">
        <v>85</v>
      </c>
      <c r="AO66" t="b">
        <v>1</v>
      </c>
    </row>
    <row r="67" spans="37:41" x14ac:dyDescent="0.35">
      <c r="AK67" t="s">
        <v>343</v>
      </c>
      <c r="AL67" t="s">
        <v>419</v>
      </c>
      <c r="AM67" t="s">
        <v>481</v>
      </c>
      <c r="AN67">
        <v>85</v>
      </c>
      <c r="AO67" t="b">
        <v>1</v>
      </c>
    </row>
    <row r="68" spans="37:41" x14ac:dyDescent="0.35">
      <c r="AK68" t="s">
        <v>343</v>
      </c>
      <c r="AL68" t="s">
        <v>414</v>
      </c>
      <c r="AM68" t="s">
        <v>482</v>
      </c>
      <c r="AN68">
        <v>85</v>
      </c>
      <c r="AO68" t="b">
        <v>1</v>
      </c>
    </row>
    <row r="69" spans="37:41" x14ac:dyDescent="0.35">
      <c r="AK69" t="s">
        <v>343</v>
      </c>
      <c r="AL69" t="s">
        <v>425</v>
      </c>
      <c r="AM69" t="s">
        <v>483</v>
      </c>
      <c r="AN69">
        <v>85</v>
      </c>
      <c r="AO69" t="b">
        <v>1</v>
      </c>
    </row>
    <row r="70" spans="37:41" x14ac:dyDescent="0.35">
      <c r="AK70" t="s">
        <v>343</v>
      </c>
      <c r="AL70" t="s">
        <v>484</v>
      </c>
      <c r="AM70" t="s">
        <v>485</v>
      </c>
      <c r="AN70">
        <v>85</v>
      </c>
      <c r="AO70" t="b">
        <v>1</v>
      </c>
    </row>
    <row r="71" spans="37:41" x14ac:dyDescent="0.35">
      <c r="AK71" t="s">
        <v>343</v>
      </c>
      <c r="AL71" t="s">
        <v>414</v>
      </c>
      <c r="AM71" t="s">
        <v>486</v>
      </c>
      <c r="AN71">
        <v>85</v>
      </c>
      <c r="AO71" t="b">
        <v>1</v>
      </c>
    </row>
    <row r="72" spans="37:41" x14ac:dyDescent="0.35">
      <c r="AK72" t="s">
        <v>343</v>
      </c>
      <c r="AL72" t="s">
        <v>465</v>
      </c>
      <c r="AM72" t="s">
        <v>487</v>
      </c>
      <c r="AN72">
        <v>85</v>
      </c>
      <c r="AO72" t="b">
        <v>1</v>
      </c>
    </row>
    <row r="73" spans="37:41" x14ac:dyDescent="0.35">
      <c r="AK73" t="s">
        <v>343</v>
      </c>
      <c r="AL73" t="s">
        <v>465</v>
      </c>
      <c r="AM73" t="s">
        <v>488</v>
      </c>
      <c r="AN73">
        <v>85</v>
      </c>
      <c r="AO73" t="b">
        <v>1</v>
      </c>
    </row>
    <row r="74" spans="37:41" x14ac:dyDescent="0.35">
      <c r="AK74" t="s">
        <v>344</v>
      </c>
      <c r="AL74" t="s">
        <v>393</v>
      </c>
      <c r="AM74" t="s">
        <v>489</v>
      </c>
      <c r="AN74">
        <v>97</v>
      </c>
      <c r="AO74" t="b">
        <v>1</v>
      </c>
    </row>
    <row r="75" spans="37:41" x14ac:dyDescent="0.35">
      <c r="AK75" t="s">
        <v>344</v>
      </c>
      <c r="AL75" t="s">
        <v>393</v>
      </c>
      <c r="AM75" t="s">
        <v>490</v>
      </c>
      <c r="AN75">
        <v>97</v>
      </c>
      <c r="AO75" t="b">
        <v>1</v>
      </c>
    </row>
    <row r="76" spans="37:41" x14ac:dyDescent="0.35">
      <c r="AK76" t="s">
        <v>344</v>
      </c>
      <c r="AL76" t="s">
        <v>465</v>
      </c>
      <c r="AM76" t="s">
        <v>491</v>
      </c>
      <c r="AN76">
        <v>97</v>
      </c>
      <c r="AO76" t="b">
        <v>1</v>
      </c>
    </row>
    <row r="77" spans="37:41" x14ac:dyDescent="0.35">
      <c r="AK77" t="s">
        <v>344</v>
      </c>
      <c r="AL77" t="s">
        <v>465</v>
      </c>
      <c r="AM77" t="s">
        <v>492</v>
      </c>
      <c r="AN77">
        <v>97</v>
      </c>
      <c r="AO77" t="b">
        <v>1</v>
      </c>
    </row>
    <row r="78" spans="37:41" x14ac:dyDescent="0.35">
      <c r="AK78" t="s">
        <v>352</v>
      </c>
      <c r="AL78" t="s">
        <v>493</v>
      </c>
      <c r="AM78" t="s">
        <v>494</v>
      </c>
      <c r="AN78">
        <v>20</v>
      </c>
      <c r="AO78" t="b">
        <v>1</v>
      </c>
    </row>
    <row r="79" spans="37:41" x14ac:dyDescent="0.35">
      <c r="AK79" t="s">
        <v>352</v>
      </c>
      <c r="AL79" t="s">
        <v>493</v>
      </c>
      <c r="AM79" t="s">
        <v>495</v>
      </c>
      <c r="AN79">
        <v>40</v>
      </c>
      <c r="AO79" t="b">
        <v>1</v>
      </c>
    </row>
    <row r="80" spans="37:41" x14ac:dyDescent="0.35">
      <c r="AK80" t="s">
        <v>352</v>
      </c>
      <c r="AL80" t="s">
        <v>496</v>
      </c>
      <c r="AM80" t="s">
        <v>497</v>
      </c>
      <c r="AN80">
        <v>20</v>
      </c>
      <c r="AO80" t="b">
        <v>1</v>
      </c>
    </row>
    <row r="81" spans="37:41" x14ac:dyDescent="0.35">
      <c r="AK81" t="s">
        <v>352</v>
      </c>
      <c r="AL81" t="s">
        <v>493</v>
      </c>
      <c r="AM81" t="s">
        <v>498</v>
      </c>
      <c r="AN81">
        <v>20</v>
      </c>
      <c r="AO81" t="b">
        <v>1</v>
      </c>
    </row>
    <row r="82" spans="37:41" x14ac:dyDescent="0.35">
      <c r="AK82" t="s">
        <v>352</v>
      </c>
      <c r="AL82" t="s">
        <v>493</v>
      </c>
      <c r="AM82" t="s">
        <v>499</v>
      </c>
      <c r="AN82">
        <v>20</v>
      </c>
      <c r="AO82" t="b">
        <v>1</v>
      </c>
    </row>
    <row r="83" spans="37:41" x14ac:dyDescent="0.35">
      <c r="AK83" t="s">
        <v>352</v>
      </c>
      <c r="AL83" t="s">
        <v>493</v>
      </c>
      <c r="AM83" t="s">
        <v>500</v>
      </c>
      <c r="AN83">
        <v>20</v>
      </c>
      <c r="AO83" t="b">
        <v>1</v>
      </c>
    </row>
    <row r="84" spans="37:41" x14ac:dyDescent="0.35">
      <c r="AK84" t="s">
        <v>352</v>
      </c>
      <c r="AL84" t="s">
        <v>493</v>
      </c>
      <c r="AM84" t="s">
        <v>501</v>
      </c>
      <c r="AN84">
        <v>40</v>
      </c>
      <c r="AO84" t="b">
        <v>1</v>
      </c>
    </row>
    <row r="85" spans="37:41" x14ac:dyDescent="0.35">
      <c r="AK85" t="s">
        <v>352</v>
      </c>
      <c r="AL85" t="s">
        <v>493</v>
      </c>
      <c r="AM85" t="s">
        <v>502</v>
      </c>
      <c r="AN85">
        <v>20</v>
      </c>
      <c r="AO85" t="b">
        <v>1</v>
      </c>
    </row>
    <row r="86" spans="37:41" x14ac:dyDescent="0.35">
      <c r="AK86" t="s">
        <v>352</v>
      </c>
      <c r="AL86" t="s">
        <v>493</v>
      </c>
      <c r="AM86" t="s">
        <v>503</v>
      </c>
      <c r="AN86">
        <v>20</v>
      </c>
      <c r="AO86" t="b">
        <v>1</v>
      </c>
    </row>
    <row r="87" spans="37:41" x14ac:dyDescent="0.35">
      <c r="AK87" t="s">
        <v>352</v>
      </c>
      <c r="AL87" t="s">
        <v>493</v>
      </c>
      <c r="AM87" t="s">
        <v>504</v>
      </c>
      <c r="AN87">
        <v>20</v>
      </c>
      <c r="AO87" t="b">
        <v>1</v>
      </c>
    </row>
    <row r="88" spans="37:41" x14ac:dyDescent="0.35">
      <c r="AK88" t="s">
        <v>352</v>
      </c>
      <c r="AL88" t="s">
        <v>493</v>
      </c>
      <c r="AM88" t="s">
        <v>505</v>
      </c>
      <c r="AN88">
        <v>20</v>
      </c>
      <c r="AO88" t="b">
        <v>1</v>
      </c>
    </row>
    <row r="89" spans="37:41" x14ac:dyDescent="0.35">
      <c r="AK89" t="s">
        <v>355</v>
      </c>
      <c r="AL89" t="s">
        <v>465</v>
      </c>
      <c r="AM89" t="s">
        <v>506</v>
      </c>
      <c r="AN89">
        <v>3</v>
      </c>
      <c r="AO89" t="b">
        <v>1</v>
      </c>
    </row>
    <row r="90" spans="37:41" x14ac:dyDescent="0.35">
      <c r="AK90" t="s">
        <v>350</v>
      </c>
      <c r="AL90" t="s">
        <v>507</v>
      </c>
      <c r="AM90" t="s">
        <v>508</v>
      </c>
      <c r="AN90">
        <v>42.69</v>
      </c>
      <c r="AO90" t="b">
        <v>1</v>
      </c>
    </row>
    <row r="91" spans="37:41" x14ac:dyDescent="0.35">
      <c r="AK91" t="s">
        <v>347</v>
      </c>
      <c r="AL91" t="s">
        <v>425</v>
      </c>
      <c r="AM91" t="s">
        <v>509</v>
      </c>
      <c r="AN91">
        <v>37</v>
      </c>
      <c r="AO91" t="b">
        <v>1</v>
      </c>
    </row>
    <row r="92" spans="37:41" x14ac:dyDescent="0.35">
      <c r="AK92" t="s">
        <v>347</v>
      </c>
      <c r="AL92" t="s">
        <v>510</v>
      </c>
      <c r="AM92" t="s">
        <v>511</v>
      </c>
      <c r="AN92">
        <v>0</v>
      </c>
      <c r="AO92" t="b">
        <v>1</v>
      </c>
    </row>
    <row r="93" spans="37:41" x14ac:dyDescent="0.35">
      <c r="AK93" t="s">
        <v>347</v>
      </c>
      <c r="AL93" t="s">
        <v>419</v>
      </c>
      <c r="AM93" t="s">
        <v>512</v>
      </c>
      <c r="AN93">
        <v>37</v>
      </c>
      <c r="AO93" t="b">
        <v>1</v>
      </c>
    </row>
    <row r="94" spans="37:41" x14ac:dyDescent="0.35">
      <c r="AK94" t="s">
        <v>347</v>
      </c>
      <c r="AL94" t="s">
        <v>406</v>
      </c>
      <c r="AM94" t="s">
        <v>513</v>
      </c>
      <c r="AN94">
        <v>37</v>
      </c>
      <c r="AO94" t="b">
        <v>1</v>
      </c>
    </row>
    <row r="95" spans="37:41" x14ac:dyDescent="0.35">
      <c r="AK95" t="s">
        <v>347</v>
      </c>
      <c r="AL95" t="s">
        <v>414</v>
      </c>
      <c r="AM95" t="s">
        <v>514</v>
      </c>
      <c r="AN95">
        <v>0</v>
      </c>
      <c r="AO95" t="b">
        <v>1</v>
      </c>
    </row>
    <row r="96" spans="37:41" x14ac:dyDescent="0.35">
      <c r="AK96" t="s">
        <v>347</v>
      </c>
      <c r="AL96" t="s">
        <v>425</v>
      </c>
      <c r="AM96" t="s">
        <v>515</v>
      </c>
      <c r="AN96">
        <v>37</v>
      </c>
      <c r="AO96" t="b">
        <v>1</v>
      </c>
    </row>
    <row r="97" spans="37:41" x14ac:dyDescent="0.35">
      <c r="AK97" t="s">
        <v>347</v>
      </c>
      <c r="AL97" t="s">
        <v>414</v>
      </c>
      <c r="AM97" t="s">
        <v>516</v>
      </c>
      <c r="AN97">
        <v>37</v>
      </c>
      <c r="AO97" t="b">
        <v>1</v>
      </c>
    </row>
    <row r="98" spans="37:41" x14ac:dyDescent="0.35">
      <c r="AK98" t="s">
        <v>347</v>
      </c>
      <c r="AL98" t="s">
        <v>419</v>
      </c>
      <c r="AM98" t="s">
        <v>517</v>
      </c>
      <c r="AN98">
        <v>37</v>
      </c>
      <c r="AO98" t="b">
        <v>1</v>
      </c>
    </row>
    <row r="99" spans="37:41" x14ac:dyDescent="0.35">
      <c r="AK99" t="s">
        <v>347</v>
      </c>
      <c r="AL99" t="s">
        <v>419</v>
      </c>
      <c r="AM99" t="s">
        <v>518</v>
      </c>
      <c r="AN99">
        <v>37</v>
      </c>
      <c r="AO99" t="b">
        <v>1</v>
      </c>
    </row>
    <row r="100" spans="37:41" x14ac:dyDescent="0.35">
      <c r="AK100" t="s">
        <v>347</v>
      </c>
      <c r="AL100" t="s">
        <v>419</v>
      </c>
      <c r="AM100" t="s">
        <v>519</v>
      </c>
      <c r="AN100">
        <v>37</v>
      </c>
      <c r="AO100" t="b">
        <v>1</v>
      </c>
    </row>
    <row r="101" spans="37:41" x14ac:dyDescent="0.35">
      <c r="AK101" t="s">
        <v>347</v>
      </c>
      <c r="AL101" t="s">
        <v>419</v>
      </c>
      <c r="AM101" t="s">
        <v>520</v>
      </c>
      <c r="AN101">
        <v>37</v>
      </c>
      <c r="AO101" t="b">
        <v>1</v>
      </c>
    </row>
    <row r="102" spans="37:41" x14ac:dyDescent="0.35">
      <c r="AK102" t="s">
        <v>347</v>
      </c>
      <c r="AL102" t="s">
        <v>414</v>
      </c>
      <c r="AM102" t="s">
        <v>521</v>
      </c>
      <c r="AN102">
        <v>0</v>
      </c>
      <c r="AO102" t="b">
        <v>1</v>
      </c>
    </row>
    <row r="103" spans="37:41" x14ac:dyDescent="0.35">
      <c r="AK103" t="s">
        <v>347</v>
      </c>
      <c r="AL103" t="s">
        <v>419</v>
      </c>
      <c r="AM103" t="s">
        <v>522</v>
      </c>
      <c r="AN103">
        <v>37</v>
      </c>
      <c r="AO103" t="b">
        <v>1</v>
      </c>
    </row>
    <row r="104" spans="37:41" x14ac:dyDescent="0.35">
      <c r="AK104" t="s">
        <v>347</v>
      </c>
      <c r="AL104" t="s">
        <v>419</v>
      </c>
      <c r="AM104" t="s">
        <v>523</v>
      </c>
      <c r="AN104">
        <v>37</v>
      </c>
      <c r="AO104" t="b">
        <v>1</v>
      </c>
    </row>
    <row r="105" spans="37:41" x14ac:dyDescent="0.35">
      <c r="AK105" t="s">
        <v>347</v>
      </c>
      <c r="AL105" t="s">
        <v>406</v>
      </c>
      <c r="AM105" t="s">
        <v>524</v>
      </c>
      <c r="AN105">
        <v>37</v>
      </c>
      <c r="AO105" t="b">
        <v>1</v>
      </c>
    </row>
    <row r="106" spans="37:41" x14ac:dyDescent="0.35">
      <c r="AK106" t="s">
        <v>347</v>
      </c>
      <c r="AL106" t="s">
        <v>414</v>
      </c>
      <c r="AM106" t="s">
        <v>525</v>
      </c>
      <c r="AN106">
        <v>37</v>
      </c>
      <c r="AO106" t="b">
        <v>1</v>
      </c>
    </row>
    <row r="107" spans="37:41" x14ac:dyDescent="0.35">
      <c r="AK107" t="s">
        <v>347</v>
      </c>
      <c r="AL107" t="s">
        <v>425</v>
      </c>
      <c r="AM107" t="s">
        <v>526</v>
      </c>
      <c r="AN107">
        <v>37</v>
      </c>
      <c r="AO107" t="b">
        <v>1</v>
      </c>
    </row>
    <row r="108" spans="37:41" x14ac:dyDescent="0.35">
      <c r="AK108" t="s">
        <v>347</v>
      </c>
      <c r="AL108" t="s">
        <v>425</v>
      </c>
      <c r="AM108" t="s">
        <v>527</v>
      </c>
      <c r="AN108">
        <v>37</v>
      </c>
      <c r="AO108" t="b">
        <v>1</v>
      </c>
    </row>
    <row r="109" spans="37:41" x14ac:dyDescent="0.35">
      <c r="AK109" t="s">
        <v>347</v>
      </c>
      <c r="AL109" t="s">
        <v>419</v>
      </c>
      <c r="AM109" t="s">
        <v>528</v>
      </c>
      <c r="AN109">
        <v>37</v>
      </c>
      <c r="AO109" t="b">
        <v>1</v>
      </c>
    </row>
    <row r="110" spans="37:41" x14ac:dyDescent="0.35">
      <c r="AK110" t="s">
        <v>347</v>
      </c>
      <c r="AL110" t="s">
        <v>419</v>
      </c>
      <c r="AM110" t="s">
        <v>529</v>
      </c>
      <c r="AN110">
        <v>37</v>
      </c>
      <c r="AO110" t="b">
        <v>1</v>
      </c>
    </row>
    <row r="111" spans="37:41" x14ac:dyDescent="0.35">
      <c r="AK111" t="s">
        <v>347</v>
      </c>
      <c r="AL111" t="s">
        <v>414</v>
      </c>
      <c r="AM111" t="s">
        <v>530</v>
      </c>
      <c r="AN111">
        <v>37</v>
      </c>
      <c r="AO111" t="b">
        <v>1</v>
      </c>
    </row>
    <row r="112" spans="37:41" x14ac:dyDescent="0.35">
      <c r="AK112" t="s">
        <v>347</v>
      </c>
      <c r="AL112" t="s">
        <v>425</v>
      </c>
      <c r="AM112" t="s">
        <v>531</v>
      </c>
      <c r="AN112">
        <v>37</v>
      </c>
      <c r="AO112" t="b">
        <v>1</v>
      </c>
    </row>
    <row r="113" spans="37:41" x14ac:dyDescent="0.35">
      <c r="AK113" t="s">
        <v>347</v>
      </c>
      <c r="AL113" t="s">
        <v>425</v>
      </c>
      <c r="AM113" t="s">
        <v>532</v>
      </c>
      <c r="AN113">
        <v>37</v>
      </c>
      <c r="AO113" t="b">
        <v>1</v>
      </c>
    </row>
    <row r="114" spans="37:41" x14ac:dyDescent="0.35">
      <c r="AK114" t="s">
        <v>347</v>
      </c>
      <c r="AL114" t="s">
        <v>406</v>
      </c>
      <c r="AM114" t="s">
        <v>533</v>
      </c>
      <c r="AN114">
        <v>37</v>
      </c>
      <c r="AO114" t="b">
        <v>1</v>
      </c>
    </row>
    <row r="115" spans="37:41" x14ac:dyDescent="0.35">
      <c r="AK115" t="s">
        <v>347</v>
      </c>
      <c r="AL115" t="s">
        <v>414</v>
      </c>
      <c r="AM115" t="s">
        <v>534</v>
      </c>
      <c r="AN115">
        <v>37</v>
      </c>
      <c r="AO115" t="b">
        <v>1</v>
      </c>
    </row>
    <row r="116" spans="37:41" x14ac:dyDescent="0.35">
      <c r="AK116" t="s">
        <v>347</v>
      </c>
      <c r="AL116" t="s">
        <v>406</v>
      </c>
      <c r="AM116" t="s">
        <v>535</v>
      </c>
      <c r="AN116">
        <v>37</v>
      </c>
      <c r="AO116" t="b">
        <v>1</v>
      </c>
    </row>
    <row r="117" spans="37:41" x14ac:dyDescent="0.35">
      <c r="AK117" t="s">
        <v>347</v>
      </c>
      <c r="AL117" t="s">
        <v>419</v>
      </c>
      <c r="AM117" t="s">
        <v>536</v>
      </c>
      <c r="AN117">
        <v>37</v>
      </c>
      <c r="AO117" t="b">
        <v>1</v>
      </c>
    </row>
    <row r="118" spans="37:41" x14ac:dyDescent="0.35">
      <c r="AK118" t="s">
        <v>347</v>
      </c>
      <c r="AL118" t="s">
        <v>425</v>
      </c>
      <c r="AM118" t="s">
        <v>537</v>
      </c>
      <c r="AN118">
        <v>-1</v>
      </c>
      <c r="AO118" t="b">
        <v>1</v>
      </c>
    </row>
    <row r="119" spans="37:41" x14ac:dyDescent="0.35">
      <c r="AK119" t="s">
        <v>347</v>
      </c>
      <c r="AL119" t="s">
        <v>419</v>
      </c>
      <c r="AM119" t="s">
        <v>538</v>
      </c>
      <c r="AN119">
        <v>-1</v>
      </c>
      <c r="AO119" t="b">
        <v>1</v>
      </c>
    </row>
    <row r="120" spans="37:41" x14ac:dyDescent="0.35">
      <c r="AK120" t="s">
        <v>347</v>
      </c>
      <c r="AL120" t="s">
        <v>414</v>
      </c>
      <c r="AM120" t="s">
        <v>539</v>
      </c>
      <c r="AN120">
        <v>-3</v>
      </c>
      <c r="AO120" t="b">
        <v>1</v>
      </c>
    </row>
    <row r="121" spans="37:41" x14ac:dyDescent="0.35">
      <c r="AK121" t="s">
        <v>347</v>
      </c>
      <c r="AL121" t="s">
        <v>419</v>
      </c>
      <c r="AM121" t="s">
        <v>540</v>
      </c>
      <c r="AN121">
        <v>-1</v>
      </c>
      <c r="AO121" t="b">
        <v>1</v>
      </c>
    </row>
    <row r="122" spans="37:41" x14ac:dyDescent="0.35">
      <c r="AK122" t="s">
        <v>347</v>
      </c>
      <c r="AL122" t="s">
        <v>419</v>
      </c>
      <c r="AM122" t="s">
        <v>541</v>
      </c>
      <c r="AN122">
        <v>-3</v>
      </c>
      <c r="AO122" t="b">
        <v>1</v>
      </c>
    </row>
    <row r="123" spans="37:41" x14ac:dyDescent="0.35">
      <c r="AK123" t="s">
        <v>347</v>
      </c>
      <c r="AL123" t="s">
        <v>419</v>
      </c>
      <c r="AM123" t="s">
        <v>542</v>
      </c>
      <c r="AN123">
        <v>-1</v>
      </c>
      <c r="AO123" t="b">
        <v>1</v>
      </c>
    </row>
    <row r="124" spans="37:41" x14ac:dyDescent="0.35">
      <c r="AK124" t="s">
        <v>347</v>
      </c>
      <c r="AL124" t="s">
        <v>419</v>
      </c>
      <c r="AM124" t="s">
        <v>543</v>
      </c>
      <c r="AN124">
        <v>-2</v>
      </c>
      <c r="AO124" t="b">
        <v>1</v>
      </c>
    </row>
    <row r="125" spans="37:41" x14ac:dyDescent="0.35">
      <c r="AK125" t="s">
        <v>347</v>
      </c>
      <c r="AL125" t="s">
        <v>419</v>
      </c>
      <c r="AM125" t="s">
        <v>544</v>
      </c>
      <c r="AN125">
        <v>-2</v>
      </c>
      <c r="AO125" t="b">
        <v>1</v>
      </c>
    </row>
    <row r="126" spans="37:41" x14ac:dyDescent="0.35">
      <c r="AK126" t="s">
        <v>347</v>
      </c>
      <c r="AL126" t="s">
        <v>419</v>
      </c>
      <c r="AM126" t="s">
        <v>545</v>
      </c>
      <c r="AN126">
        <v>-1</v>
      </c>
      <c r="AO126" t="b">
        <v>1</v>
      </c>
    </row>
    <row r="127" spans="37:41" x14ac:dyDescent="0.35">
      <c r="AK127" t="s">
        <v>347</v>
      </c>
      <c r="AL127" t="s">
        <v>414</v>
      </c>
      <c r="AM127" t="s">
        <v>546</v>
      </c>
      <c r="AN127">
        <v>-3</v>
      </c>
      <c r="AO127" t="b">
        <v>1</v>
      </c>
    </row>
    <row r="128" spans="37:41" x14ac:dyDescent="0.35">
      <c r="AK128" t="s">
        <v>347</v>
      </c>
      <c r="AL128" t="s">
        <v>425</v>
      </c>
      <c r="AM128" t="s">
        <v>547</v>
      </c>
      <c r="AN128">
        <v>-1</v>
      </c>
      <c r="AO128" t="b">
        <v>1</v>
      </c>
    </row>
    <row r="129" spans="37:41" x14ac:dyDescent="0.35">
      <c r="AK129" t="s">
        <v>347</v>
      </c>
      <c r="AL129" t="s">
        <v>419</v>
      </c>
      <c r="AM129" t="s">
        <v>548</v>
      </c>
      <c r="AN129">
        <v>-2</v>
      </c>
      <c r="AO129" t="b">
        <v>1</v>
      </c>
    </row>
    <row r="130" spans="37:41" x14ac:dyDescent="0.35">
      <c r="AK130" t="s">
        <v>347</v>
      </c>
      <c r="AL130" t="s">
        <v>419</v>
      </c>
      <c r="AM130" t="s">
        <v>549</v>
      </c>
      <c r="AN130">
        <v>-2</v>
      </c>
      <c r="AO130" t="b">
        <v>1</v>
      </c>
    </row>
    <row r="131" spans="37:41" x14ac:dyDescent="0.35">
      <c r="AK131" t="s">
        <v>347</v>
      </c>
      <c r="AL131" t="s">
        <v>414</v>
      </c>
      <c r="AM131" t="s">
        <v>550</v>
      </c>
      <c r="AN131">
        <v>-4</v>
      </c>
      <c r="AO131" t="b">
        <v>1</v>
      </c>
    </row>
    <row r="132" spans="37:41" x14ac:dyDescent="0.35">
      <c r="AK132" t="s">
        <v>347</v>
      </c>
      <c r="AL132" t="s">
        <v>425</v>
      </c>
      <c r="AM132" t="s">
        <v>551</v>
      </c>
      <c r="AN132">
        <v>-1</v>
      </c>
      <c r="AO132" t="b">
        <v>1</v>
      </c>
    </row>
    <row r="133" spans="37:41" x14ac:dyDescent="0.35">
      <c r="AK133" t="s">
        <v>347</v>
      </c>
      <c r="AL133" t="s">
        <v>406</v>
      </c>
      <c r="AM133" t="s">
        <v>552</v>
      </c>
      <c r="AN133">
        <v>-1</v>
      </c>
      <c r="AO133" t="b">
        <v>1</v>
      </c>
    </row>
    <row r="134" spans="37:41" x14ac:dyDescent="0.35">
      <c r="AK134" t="s">
        <v>347</v>
      </c>
      <c r="AL134" t="s">
        <v>414</v>
      </c>
      <c r="AM134" t="s">
        <v>553</v>
      </c>
      <c r="AN134">
        <v>-4</v>
      </c>
      <c r="AO134" t="b">
        <v>1</v>
      </c>
    </row>
    <row r="135" spans="37:41" x14ac:dyDescent="0.35">
      <c r="AK135" t="s">
        <v>347</v>
      </c>
      <c r="AL135" t="s">
        <v>419</v>
      </c>
      <c r="AM135" t="s">
        <v>554</v>
      </c>
      <c r="AN135">
        <v>-3</v>
      </c>
      <c r="AO135" t="b">
        <v>1</v>
      </c>
    </row>
    <row r="136" spans="37:41" x14ac:dyDescent="0.35">
      <c r="AK136" t="s">
        <v>345</v>
      </c>
      <c r="AL136" t="s">
        <v>406</v>
      </c>
      <c r="AM136" t="s">
        <v>555</v>
      </c>
      <c r="AN136">
        <v>7</v>
      </c>
      <c r="AO136" t="b">
        <v>1</v>
      </c>
    </row>
    <row r="137" spans="37:41" x14ac:dyDescent="0.35">
      <c r="AK137" t="s">
        <v>345</v>
      </c>
      <c r="AL137" t="s">
        <v>406</v>
      </c>
      <c r="AM137" t="s">
        <v>556</v>
      </c>
      <c r="AN137">
        <v>7</v>
      </c>
      <c r="AO137" t="b">
        <v>1</v>
      </c>
    </row>
    <row r="138" spans="37:41" x14ac:dyDescent="0.35">
      <c r="AK138" t="s">
        <v>345</v>
      </c>
      <c r="AL138" t="s">
        <v>557</v>
      </c>
      <c r="AM138" t="s">
        <v>558</v>
      </c>
      <c r="AN138">
        <v>15</v>
      </c>
      <c r="AO138" t="b">
        <v>1</v>
      </c>
    </row>
    <row r="139" spans="37:41" x14ac:dyDescent="0.35">
      <c r="AK139" t="s">
        <v>345</v>
      </c>
      <c r="AL139" t="s">
        <v>617</v>
      </c>
      <c r="AM139" t="s">
        <v>618</v>
      </c>
      <c r="AN139">
        <v>15</v>
      </c>
      <c r="AO139" t="b">
        <v>1</v>
      </c>
    </row>
    <row r="140" spans="37:41" x14ac:dyDescent="0.35">
      <c r="AK140" t="s">
        <v>345</v>
      </c>
      <c r="AL140" t="s">
        <v>406</v>
      </c>
      <c r="AM140" t="s">
        <v>559</v>
      </c>
      <c r="AN140">
        <v>16</v>
      </c>
      <c r="AO140" t="b">
        <v>1</v>
      </c>
    </row>
    <row r="141" spans="37:41" x14ac:dyDescent="0.35">
      <c r="AK141" t="s">
        <v>345</v>
      </c>
      <c r="AL141" t="s">
        <v>406</v>
      </c>
      <c r="AM141" t="s">
        <v>560</v>
      </c>
      <c r="AN141">
        <v>16</v>
      </c>
      <c r="AO141" t="b">
        <v>1</v>
      </c>
    </row>
    <row r="142" spans="37:41" x14ac:dyDescent="0.35">
      <c r="AK142" t="s">
        <v>345</v>
      </c>
      <c r="AL142" t="s">
        <v>406</v>
      </c>
      <c r="AM142" t="s">
        <v>561</v>
      </c>
      <c r="AN142">
        <v>8</v>
      </c>
      <c r="AO142" t="b">
        <v>1</v>
      </c>
    </row>
    <row r="143" spans="37:41" x14ac:dyDescent="0.35">
      <c r="AK143" t="s">
        <v>345</v>
      </c>
      <c r="AL143" t="s">
        <v>406</v>
      </c>
      <c r="AM143" t="s">
        <v>562</v>
      </c>
      <c r="AN143">
        <v>8</v>
      </c>
      <c r="AO143" t="b">
        <v>1</v>
      </c>
    </row>
    <row r="144" spans="37:41" x14ac:dyDescent="0.35">
      <c r="AK144" t="s">
        <v>345</v>
      </c>
      <c r="AL144" t="s">
        <v>406</v>
      </c>
      <c r="AM144" t="s">
        <v>563</v>
      </c>
      <c r="AN144">
        <v>8</v>
      </c>
      <c r="AO144" t="b">
        <v>1</v>
      </c>
    </row>
    <row r="145" spans="37:41" x14ac:dyDescent="0.35">
      <c r="AK145" t="s">
        <v>345</v>
      </c>
      <c r="AL145" t="s">
        <v>406</v>
      </c>
      <c r="AM145" t="s">
        <v>564</v>
      </c>
      <c r="AN145">
        <v>16</v>
      </c>
      <c r="AO145" t="b">
        <v>1</v>
      </c>
    </row>
    <row r="146" spans="37:41" x14ac:dyDescent="0.35">
      <c r="AK146" t="s">
        <v>345</v>
      </c>
      <c r="AL146" t="s">
        <v>557</v>
      </c>
      <c r="AM146" t="s">
        <v>565</v>
      </c>
      <c r="AN146">
        <v>18</v>
      </c>
      <c r="AO146" t="b">
        <v>1</v>
      </c>
    </row>
    <row r="147" spans="37:41" x14ac:dyDescent="0.35">
      <c r="AK147" t="s">
        <v>345</v>
      </c>
      <c r="AL147" t="s">
        <v>557</v>
      </c>
      <c r="AM147" t="s">
        <v>566</v>
      </c>
      <c r="AN147">
        <v>18</v>
      </c>
      <c r="AO147" t="b">
        <v>1</v>
      </c>
    </row>
    <row r="148" spans="37:41" x14ac:dyDescent="0.35">
      <c r="AK148" t="s">
        <v>345</v>
      </c>
      <c r="AL148" t="s">
        <v>567</v>
      </c>
      <c r="AM148" t="s">
        <v>568</v>
      </c>
      <c r="AN148">
        <v>18</v>
      </c>
      <c r="AO148" t="b">
        <v>1</v>
      </c>
    </row>
    <row r="149" spans="37:41" x14ac:dyDescent="0.35">
      <c r="AK149" t="s">
        <v>345</v>
      </c>
      <c r="AL149" t="s">
        <v>567</v>
      </c>
      <c r="AM149" t="s">
        <v>569</v>
      </c>
      <c r="AN149">
        <v>18</v>
      </c>
      <c r="AO149" t="b">
        <v>1</v>
      </c>
    </row>
    <row r="150" spans="37:41" x14ac:dyDescent="0.35">
      <c r="AK150" t="s">
        <v>345</v>
      </c>
      <c r="AL150" t="s">
        <v>570</v>
      </c>
      <c r="AM150" t="s">
        <v>571</v>
      </c>
      <c r="AN150">
        <v>28.5</v>
      </c>
      <c r="AO150" t="b">
        <v>1</v>
      </c>
    </row>
    <row r="151" spans="37:41" x14ac:dyDescent="0.35">
      <c r="AK151" t="s">
        <v>345</v>
      </c>
      <c r="AL151" t="s">
        <v>493</v>
      </c>
      <c r="AM151" t="s">
        <v>572</v>
      </c>
      <c r="AN151">
        <v>28.5</v>
      </c>
      <c r="AO151" t="b">
        <v>1</v>
      </c>
    </row>
    <row r="152" spans="37:41" x14ac:dyDescent="0.35">
      <c r="AK152" t="s">
        <v>345</v>
      </c>
      <c r="AL152" t="s">
        <v>573</v>
      </c>
      <c r="AM152" t="s">
        <v>574</v>
      </c>
      <c r="AN152">
        <v>22</v>
      </c>
      <c r="AO152" t="b">
        <v>1</v>
      </c>
    </row>
    <row r="153" spans="37:41" x14ac:dyDescent="0.35">
      <c r="AK153" t="s">
        <v>345</v>
      </c>
      <c r="AL153" t="s">
        <v>575</v>
      </c>
      <c r="AM153" t="s">
        <v>576</v>
      </c>
      <c r="AN153">
        <v>22</v>
      </c>
      <c r="AO153" t="b">
        <v>1</v>
      </c>
    </row>
    <row r="154" spans="37:41" x14ac:dyDescent="0.35">
      <c r="AK154" t="s">
        <v>345</v>
      </c>
      <c r="AL154" t="s">
        <v>577</v>
      </c>
      <c r="AM154" t="s">
        <v>578</v>
      </c>
      <c r="AN154">
        <v>22</v>
      </c>
      <c r="AO154" t="b">
        <v>1</v>
      </c>
    </row>
    <row r="155" spans="37:41" x14ac:dyDescent="0.35">
      <c r="AK155" t="s">
        <v>345</v>
      </c>
      <c r="AL155" t="s">
        <v>579</v>
      </c>
      <c r="AM155" t="s">
        <v>580</v>
      </c>
      <c r="AN155">
        <v>22</v>
      </c>
      <c r="AO155" t="b">
        <v>1</v>
      </c>
    </row>
    <row r="156" spans="37:41" x14ac:dyDescent="0.35">
      <c r="AK156" t="s">
        <v>345</v>
      </c>
      <c r="AL156" t="s">
        <v>567</v>
      </c>
      <c r="AM156" t="s">
        <v>581</v>
      </c>
      <c r="AN156">
        <v>34</v>
      </c>
      <c r="AO156" t="b">
        <v>1</v>
      </c>
    </row>
    <row r="157" spans="37:41" x14ac:dyDescent="0.35">
      <c r="AK157" t="s">
        <v>345</v>
      </c>
      <c r="AL157" t="s">
        <v>567</v>
      </c>
      <c r="AM157" t="s">
        <v>582</v>
      </c>
      <c r="AN157">
        <v>34</v>
      </c>
      <c r="AO157" t="b">
        <v>1</v>
      </c>
    </row>
    <row r="158" spans="37:41" x14ac:dyDescent="0.35">
      <c r="AK158" t="s">
        <v>345</v>
      </c>
      <c r="AL158" t="s">
        <v>567</v>
      </c>
      <c r="AM158" t="s">
        <v>583</v>
      </c>
      <c r="AN158">
        <v>34</v>
      </c>
      <c r="AO158" t="b">
        <v>1</v>
      </c>
    </row>
    <row r="159" spans="37:41" x14ac:dyDescent="0.35">
      <c r="AK159" t="s">
        <v>345</v>
      </c>
      <c r="AL159" t="s">
        <v>567</v>
      </c>
      <c r="AM159" t="s">
        <v>584</v>
      </c>
      <c r="AN159">
        <v>34</v>
      </c>
      <c r="AO159" t="b">
        <v>1</v>
      </c>
    </row>
    <row r="160" spans="37:41" x14ac:dyDescent="0.35">
      <c r="AK160" t="s">
        <v>345</v>
      </c>
      <c r="AL160" t="s">
        <v>579</v>
      </c>
      <c r="AM160" t="s">
        <v>585</v>
      </c>
      <c r="AN160">
        <v>34</v>
      </c>
      <c r="AO160" t="b">
        <v>1</v>
      </c>
    </row>
    <row r="161" spans="37:41" x14ac:dyDescent="0.35">
      <c r="AK161" t="s">
        <v>345</v>
      </c>
      <c r="AL161" t="s">
        <v>586</v>
      </c>
      <c r="AM161" t="s">
        <v>587</v>
      </c>
      <c r="AN161">
        <v>66</v>
      </c>
      <c r="AO161" t="b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Bilan</vt:lpstr>
      <vt:lpstr>TCD</vt:lpstr>
      <vt:lpstr>DataR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Flouriot Cindy</dc:creator>
  <cp:lastModifiedBy>Flouriot Cindy</cp:lastModifiedBy>
  <cp:lastPrinted>2020-05-11T09:36:21Z</cp:lastPrinted>
  <dcterms:created xsi:type="dcterms:W3CDTF">2019-05-29T17:52:45Z</dcterms:created>
  <dcterms:modified xsi:type="dcterms:W3CDTF">2020-06-28T09:40:01Z</dcterms:modified>
</cp:coreProperties>
</file>