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Boat Calculation" sheetId="1" r:id="rId1"/>
  </sheets>
  <calcPr calcId="145621"/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7" i="1"/>
  <c r="C1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8" i="1"/>
  <c r="C9" i="1"/>
  <c r="C10" i="1"/>
  <c r="C11" i="1"/>
  <c r="C12" i="1"/>
  <c r="C13" i="1"/>
  <c r="C14" i="1"/>
  <c r="C15" i="1"/>
  <c r="C8" i="1"/>
  <c r="B3" i="1" l="1"/>
  <c r="I13" i="1" l="1"/>
  <c r="I17" i="1"/>
  <c r="I29" i="1"/>
  <c r="I8" i="1"/>
  <c r="I12" i="1"/>
  <c r="I20" i="1"/>
  <c r="I24" i="1"/>
  <c r="I28" i="1"/>
  <c r="I30" i="1"/>
  <c r="I15" i="1"/>
  <c r="I23" i="1"/>
  <c r="I31" i="1"/>
  <c r="I27" i="1"/>
  <c r="I26" i="1"/>
  <c r="I32" i="1"/>
  <c r="I25" i="1"/>
  <c r="I22" i="1"/>
  <c r="I9" i="1"/>
  <c r="I10" i="1"/>
  <c r="I11" i="1"/>
  <c r="I14" i="1"/>
  <c r="I16" i="1"/>
  <c r="I18" i="1"/>
  <c r="I19" i="1"/>
  <c r="I21" i="1"/>
  <c r="F3" i="1"/>
  <c r="F2" i="1"/>
  <c r="D3" i="1"/>
  <c r="D2" i="1"/>
  <c r="B24" i="1" l="1"/>
  <c r="B28" i="1"/>
  <c r="B32" i="1"/>
  <c r="B26" i="1"/>
  <c r="B23" i="1"/>
  <c r="B31" i="1"/>
  <c r="B25" i="1"/>
  <c r="B29" i="1"/>
  <c r="B22" i="1"/>
  <c r="B30" i="1"/>
  <c r="B27" i="1"/>
  <c r="I7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B9" i="1"/>
  <c r="K7" i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B13" i="1"/>
  <c r="G2" i="1"/>
  <c r="B8" i="1"/>
  <c r="C7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B14" i="1"/>
  <c r="B21" i="1"/>
  <c r="B18" i="1"/>
  <c r="B10" i="1"/>
  <c r="B17" i="1"/>
  <c r="B20" i="1"/>
  <c r="B16" i="1"/>
  <c r="B12" i="1"/>
  <c r="B19" i="1"/>
  <c r="B15" i="1"/>
  <c r="B11" i="1"/>
  <c r="B7" i="1"/>
  <c r="C33" i="1" l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B33" i="1"/>
</calcChain>
</file>

<file path=xl/comments1.xml><?xml version="1.0" encoding="utf-8"?>
<comments xmlns="http://schemas.openxmlformats.org/spreadsheetml/2006/main">
  <authors>
    <author>Greg Carpenter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Greg Carpenter:</t>
        </r>
        <r>
          <rPr>
            <sz val="9"/>
            <color indexed="81"/>
            <rFont val="Tahoma"/>
            <family val="2"/>
          </rPr>
          <t xml:space="preserve">
Change this figure.</t>
        </r>
      </text>
    </comment>
  </commentList>
</comments>
</file>

<file path=xl/sharedStrings.xml><?xml version="1.0" encoding="utf-8"?>
<sst xmlns="http://schemas.openxmlformats.org/spreadsheetml/2006/main" count="21" uniqueCount="12">
  <si>
    <t>Entity</t>
  </si>
  <si>
    <t>Purchase Price</t>
  </si>
  <si>
    <t>Osage</t>
  </si>
  <si>
    <t>State</t>
  </si>
  <si>
    <t>Tax Rate</t>
  </si>
  <si>
    <t>Title Fee</t>
  </si>
  <si>
    <t>Statutory Fee</t>
  </si>
  <si>
    <t>* Average price in 2012 is $65,000</t>
  </si>
  <si>
    <t>Actual</t>
  </si>
  <si>
    <t>Total</t>
  </si>
  <si>
    <t>Interpretation</t>
  </si>
  <si>
    <t>"Excise Tax"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</si>
</sst>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164" fontId="0" fillId="0" borderId="1" xfId="1" applyNumberFormat="1" applyFont="1" applyBorder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3"/>
  <sheetViews>
    <sheetView tabSelected="1" zoomScaleNormal="100" workbookViewId="0">
      <selection activeCell="B14" sqref="B14"/>
    </sheetView>
  </sheetViews>
  <sheetFormatPr defaultRowHeight="15" x14ac:dyDescent="0.25"/>
  <cols>
    <col min="2" max="2" width="14" bestFit="1" customWidth="1"/>
    <col min="3" max="3" width="10.5703125" bestFit="1" customWidth="1"/>
    <col min="4" max="4" width="11.140625" customWidth="1"/>
    <col min="5" max="5" width="10.5703125" bestFit="1" customWidth="1"/>
    <col min="6" max="6" width="13" bestFit="1" customWidth="1"/>
    <col min="8" max="8" width="10.5703125" bestFit="1" customWidth="1"/>
  </cols>
  <sheetData>
    <row r="1" spans="1:12" ht="15.75" thickBot="1" x14ac:dyDescent="0.3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6</v>
      </c>
    </row>
    <row r="2" spans="1:12" ht="15.75" thickBot="1" x14ac:dyDescent="0.3">
      <c r="A2" t="s">
        <v>2</v>
      </c>
      <c r="B2" s="4">
        <v>30507</v>
      </c>
      <c r="C2" s="3">
        <v>1.4999999999999999E-2</v>
      </c>
      <c r="D2" s="1">
        <f>B2*C2</f>
        <v>457.60499999999996</v>
      </c>
      <c r="E2" s="1">
        <v>6</v>
      </c>
      <c r="F2" s="1">
        <f>IF(1+(B2/200)&gt;100,100,IF(B2&lt;150,1.5,1+(B2/200)))</f>
        <v>100</v>
      </c>
      <c r="G2" s="2">
        <f>D2+E2+F2</f>
        <v>563.60500000000002</v>
      </c>
    </row>
    <row r="3" spans="1:12" x14ac:dyDescent="0.25">
      <c r="A3" t="s">
        <v>3</v>
      </c>
      <c r="B3" s="1">
        <f>B2</f>
        <v>30507</v>
      </c>
      <c r="C3" s="3">
        <v>3.2500000000000001E-2</v>
      </c>
      <c r="D3" s="1">
        <f>B3*C3</f>
        <v>991.47750000000008</v>
      </c>
      <c r="E3" s="1">
        <v>0</v>
      </c>
      <c r="F3" s="1">
        <f>IF(2.25+(B3/100)&gt;151,151,IF(B3&lt;150,1.5,2.25+(B3/100)))</f>
        <v>151</v>
      </c>
    </row>
    <row r="5" spans="1:12" x14ac:dyDescent="0.25">
      <c r="B5" t="s">
        <v>8</v>
      </c>
      <c r="E5" t="s">
        <v>9</v>
      </c>
      <c r="H5" t="s">
        <v>10</v>
      </c>
      <c r="K5" t="s">
        <v>9</v>
      </c>
    </row>
    <row r="6" spans="1:12" x14ac:dyDescent="0.25">
      <c r="B6" t="s">
        <v>2</v>
      </c>
      <c r="C6" t="s">
        <v>3</v>
      </c>
      <c r="E6" t="s">
        <v>2</v>
      </c>
      <c r="F6" t="s">
        <v>3</v>
      </c>
      <c r="H6" t="s">
        <v>2</v>
      </c>
      <c r="I6" t="s">
        <v>3</v>
      </c>
      <c r="K6" t="s">
        <v>2</v>
      </c>
      <c r="L6" t="s">
        <v>3</v>
      </c>
    </row>
    <row r="7" spans="1:12" x14ac:dyDescent="0.25">
      <c r="A7">
        <v>1</v>
      </c>
      <c r="B7" s="1">
        <f>$B$2*$C$2+E2+F2</f>
        <v>563.60500000000002</v>
      </c>
      <c r="C7" s="1">
        <f>D3+F3</f>
        <v>1142.4775</v>
      </c>
      <c r="E7" s="2">
        <f>B7</f>
        <v>563.60500000000002</v>
      </c>
      <c r="F7" s="2">
        <f>C7</f>
        <v>1142.4775</v>
      </c>
      <c r="H7" s="2">
        <f>$B$2*$C$2+E2+F2+1.5</f>
        <v>565.10500000000002</v>
      </c>
      <c r="I7" s="2">
        <f>D3+F3</f>
        <v>1142.4775</v>
      </c>
      <c r="K7" s="2">
        <f>H7</f>
        <v>565.10500000000002</v>
      </c>
      <c r="L7" s="2">
        <f>I7</f>
        <v>1142.4775</v>
      </c>
    </row>
    <row r="8" spans="1:12" x14ac:dyDescent="0.25">
      <c r="A8">
        <v>2</v>
      </c>
      <c r="B8" s="1">
        <f>$B$2*$C$2+$F$2*(0.8^(A8-1))</f>
        <v>537.60500000000002</v>
      </c>
      <c r="C8" s="1">
        <f>IF(2.25+(($B$3/100)*(0.9^(A8-1)))&gt;151,151,IF($B$3&lt;150,1.5,IF(A8&lt;10,2.25+(($B$3/100)*(0.9^(A8-1))),2.25+(($B$3/100)*(0.9^11)))))</f>
        <v>151</v>
      </c>
      <c r="E8" s="2">
        <f>E7+B8</f>
        <v>1101.21</v>
      </c>
      <c r="F8" s="2">
        <f>F7+C8</f>
        <v>1293.4775</v>
      </c>
      <c r="H8" s="1">
        <f>IF($B$2&lt;150,1,IF($B$2*(0.005*(0.8^(A8-1)))+1&gt;100,100,IF(A8&gt;10,$B$2*(0.005*(0.8^11))+1,$B$2*(0.005*(0.8^(A8-1)))+1)))</f>
        <v>100</v>
      </c>
      <c r="I8" s="2">
        <f>C8</f>
        <v>151</v>
      </c>
      <c r="K8" s="2">
        <f>K7+H8</f>
        <v>665.10500000000002</v>
      </c>
      <c r="L8" s="2">
        <f>L7+I8</f>
        <v>1293.4775</v>
      </c>
    </row>
    <row r="9" spans="1:12" x14ac:dyDescent="0.25">
      <c r="A9">
        <v>3</v>
      </c>
      <c r="B9" s="1">
        <f t="shared" ref="B9:B32" si="0">$B$2*$C$2+$F$2*(0.8^(A9-1))</f>
        <v>521.60500000000002</v>
      </c>
      <c r="C9" s="1">
        <f t="shared" ref="C9:C32" si="1">IF(2.25+(($B$3/100)*(0.9^(A9-1)))&gt;151,151,IF($B$3&lt;150,1.5,IF(A9&lt;10,2.25+(($B$3/100)*(0.9^(A9-1))),2.25+(($B$3/100)*(0.9^11)))))</f>
        <v>151</v>
      </c>
      <c r="E9" s="1">
        <f t="shared" ref="E9:E21" si="2">E8+B9</f>
        <v>1622.8150000000001</v>
      </c>
      <c r="F9" s="1">
        <f t="shared" ref="F9:F21" si="3">F8+C9</f>
        <v>1444.4775</v>
      </c>
      <c r="H9" s="1">
        <f t="shared" ref="H9:H32" si="4">IF($B$2&lt;150,1,IF($B$2*(0.005*(0.8^(A9-1)))+1&gt;100,100,IF(A9&gt;10,$B$2*(0.005*(0.8^11))+1,$B$2*(0.005*(0.8^(A9-1)))+1)))</f>
        <v>98.622400000000013</v>
      </c>
      <c r="I9" s="2">
        <f t="shared" ref="I9:I32" si="5">C9</f>
        <v>151</v>
      </c>
      <c r="K9" s="2">
        <f t="shared" ref="K9:K32" si="6">K8+H9</f>
        <v>763.72739999999999</v>
      </c>
      <c r="L9" s="2">
        <f t="shared" ref="L9:L32" si="7">L8+I9</f>
        <v>1444.4775</v>
      </c>
    </row>
    <row r="10" spans="1:12" x14ac:dyDescent="0.25">
      <c r="A10">
        <v>4</v>
      </c>
      <c r="B10" s="1">
        <f t="shared" si="0"/>
        <v>508.80499999999995</v>
      </c>
      <c r="C10" s="1">
        <f t="shared" si="1"/>
        <v>151</v>
      </c>
      <c r="E10" s="1">
        <f t="shared" si="2"/>
        <v>2131.62</v>
      </c>
      <c r="F10" s="1">
        <f t="shared" si="3"/>
        <v>1595.4775</v>
      </c>
      <c r="H10" s="1">
        <f t="shared" si="4"/>
        <v>79.097920000000016</v>
      </c>
      <c r="I10" s="2">
        <f t="shared" si="5"/>
        <v>151</v>
      </c>
      <c r="K10" s="2">
        <f t="shared" si="6"/>
        <v>842.82532000000003</v>
      </c>
      <c r="L10" s="2">
        <f t="shared" si="7"/>
        <v>1595.4775</v>
      </c>
    </row>
    <row r="11" spans="1:12" x14ac:dyDescent="0.25">
      <c r="A11">
        <v>5</v>
      </c>
      <c r="B11" s="1">
        <f t="shared" si="0"/>
        <v>498.565</v>
      </c>
      <c r="C11" s="1">
        <f t="shared" si="1"/>
        <v>151</v>
      </c>
      <c r="E11" s="1">
        <f t="shared" si="2"/>
        <v>2630.1849999999999</v>
      </c>
      <c r="F11" s="1">
        <f t="shared" si="3"/>
        <v>1746.4775</v>
      </c>
      <c r="H11" s="1">
        <f t="shared" si="4"/>
        <v>63.478336000000027</v>
      </c>
      <c r="I11" s="2">
        <f t="shared" si="5"/>
        <v>151</v>
      </c>
      <c r="K11" s="2">
        <f t="shared" si="6"/>
        <v>906.30365600000005</v>
      </c>
      <c r="L11" s="2">
        <f t="shared" si="7"/>
        <v>1746.4775</v>
      </c>
    </row>
    <row r="12" spans="1:12" x14ac:dyDescent="0.25">
      <c r="A12">
        <v>6</v>
      </c>
      <c r="B12" s="1">
        <f t="shared" si="0"/>
        <v>490.37299999999999</v>
      </c>
      <c r="C12" s="1">
        <f t="shared" si="1"/>
        <v>151</v>
      </c>
      <c r="E12" s="1">
        <f t="shared" si="2"/>
        <v>3120.558</v>
      </c>
      <c r="F12" s="1">
        <f t="shared" si="3"/>
        <v>1897.4775</v>
      </c>
      <c r="H12" s="1">
        <f t="shared" si="4"/>
        <v>50.982668800000027</v>
      </c>
      <c r="I12" s="2">
        <f t="shared" si="5"/>
        <v>151</v>
      </c>
      <c r="K12" s="2">
        <f t="shared" si="6"/>
        <v>957.2863248000001</v>
      </c>
      <c r="L12" s="2">
        <f t="shared" si="7"/>
        <v>1897.4775</v>
      </c>
    </row>
    <row r="13" spans="1:12" x14ac:dyDescent="0.25">
      <c r="A13">
        <v>7</v>
      </c>
      <c r="B13" s="1">
        <f t="shared" si="0"/>
        <v>483.81939999999997</v>
      </c>
      <c r="C13" s="1">
        <f t="shared" si="1"/>
        <v>151</v>
      </c>
      <c r="E13" s="1">
        <f t="shared" si="2"/>
        <v>3604.3773999999999</v>
      </c>
      <c r="F13" s="1">
        <f t="shared" si="3"/>
        <v>2048.4775</v>
      </c>
      <c r="H13" s="1">
        <f t="shared" si="4"/>
        <v>40.986135040000029</v>
      </c>
      <c r="I13" s="2">
        <f t="shared" si="5"/>
        <v>151</v>
      </c>
      <c r="K13" s="2">
        <f t="shared" si="6"/>
        <v>998.27245984000012</v>
      </c>
      <c r="L13" s="2">
        <f t="shared" si="7"/>
        <v>2048.4775</v>
      </c>
    </row>
    <row r="14" spans="1:12" x14ac:dyDescent="0.25">
      <c r="A14">
        <v>8</v>
      </c>
      <c r="B14" s="1">
        <f t="shared" si="0"/>
        <v>478.57651999999996</v>
      </c>
      <c r="C14" s="1">
        <f t="shared" si="1"/>
        <v>148.16403528300003</v>
      </c>
      <c r="E14" s="1">
        <f t="shared" si="2"/>
        <v>4082.9539199999999</v>
      </c>
      <c r="F14" s="1">
        <f t="shared" si="3"/>
        <v>2196.6415352829999</v>
      </c>
      <c r="H14" s="1">
        <f t="shared" si="4"/>
        <v>32.988908032000026</v>
      </c>
      <c r="I14" s="2">
        <f t="shared" si="5"/>
        <v>148.16403528300003</v>
      </c>
      <c r="K14" s="2">
        <f t="shared" si="6"/>
        <v>1031.2613678720002</v>
      </c>
      <c r="L14" s="2">
        <f t="shared" si="7"/>
        <v>2196.6415352829999</v>
      </c>
    </row>
    <row r="15" spans="1:12" x14ac:dyDescent="0.25">
      <c r="A15">
        <v>9</v>
      </c>
      <c r="B15" s="1">
        <f t="shared" si="0"/>
        <v>474.38221599999997</v>
      </c>
      <c r="C15" s="1">
        <f t="shared" si="1"/>
        <v>133.57263175470004</v>
      </c>
      <c r="E15" s="1">
        <f t="shared" si="2"/>
        <v>4557.3361359999999</v>
      </c>
      <c r="F15" s="1">
        <f t="shared" si="3"/>
        <v>2330.2141670377</v>
      </c>
      <c r="H15" s="1">
        <f t="shared" si="4"/>
        <v>26.59112642560002</v>
      </c>
      <c r="I15" s="2">
        <f t="shared" si="5"/>
        <v>133.57263175470004</v>
      </c>
      <c r="K15" s="2">
        <f t="shared" si="6"/>
        <v>1057.8524942976003</v>
      </c>
      <c r="L15" s="2">
        <f t="shared" si="7"/>
        <v>2330.2141670377</v>
      </c>
    </row>
    <row r="16" spans="1:12" x14ac:dyDescent="0.25">
      <c r="A16">
        <v>10</v>
      </c>
      <c r="B16" s="1">
        <f t="shared" si="0"/>
        <v>471.02677279999995</v>
      </c>
      <c r="C16" s="1">
        <f>IF(2.25+(($B$3/100)*(0.9^(A16-1)))&gt;151,151,IF($B$3&lt;150,1.5,IF(A16&lt;11,2.25+(($B$3/100)*(0.9^(A16-1))),2.25+(($B$3/100)*(0.9^11)))))</f>
        <v>120.44036857923004</v>
      </c>
      <c r="E16" s="1">
        <f t="shared" si="2"/>
        <v>5028.3629087999998</v>
      </c>
      <c r="F16" s="1">
        <f t="shared" si="3"/>
        <v>2450.6545356169299</v>
      </c>
      <c r="H16" s="1">
        <f t="shared" si="4"/>
        <v>21.472901140480019</v>
      </c>
      <c r="I16" s="2">
        <f t="shared" si="5"/>
        <v>120.44036857923004</v>
      </c>
      <c r="K16" s="2">
        <f t="shared" si="6"/>
        <v>1079.3253954380802</v>
      </c>
      <c r="L16" s="2">
        <f t="shared" si="7"/>
        <v>2450.6545356169299</v>
      </c>
    </row>
    <row r="17" spans="1:12" x14ac:dyDescent="0.25">
      <c r="A17">
        <v>11</v>
      </c>
      <c r="B17" s="1">
        <f t="shared" si="0"/>
        <v>468.34241823999997</v>
      </c>
      <c r="C17" s="1">
        <f>IF(2.25+(($B$3/100)*(0.9^(A17-1)))&gt;151,151,IF($B$3&lt;150,1.5,IF(A17&lt;11,2.25+(($B$3/100)*(0.9^(A17-1))),2.25+(($B$3/100)*(0.9^10)))))</f>
        <v>108.62133172130704</v>
      </c>
      <c r="E17" s="1">
        <f t="shared" si="2"/>
        <v>5496.7053270400002</v>
      </c>
      <c r="F17" s="1">
        <f t="shared" si="3"/>
        <v>2559.2758673382368</v>
      </c>
      <c r="H17" s="1">
        <f t="shared" si="4"/>
        <v>14.102656729907213</v>
      </c>
      <c r="I17" s="2">
        <f t="shared" si="5"/>
        <v>108.62133172130704</v>
      </c>
      <c r="K17" s="2">
        <f t="shared" si="6"/>
        <v>1093.4280521679875</v>
      </c>
      <c r="L17" s="2">
        <f t="shared" si="7"/>
        <v>2559.2758673382368</v>
      </c>
    </row>
    <row r="18" spans="1:12" x14ac:dyDescent="0.25">
      <c r="A18">
        <v>12</v>
      </c>
      <c r="B18" s="1">
        <f t="shared" si="0"/>
        <v>466.19493459199998</v>
      </c>
      <c r="C18" s="1">
        <f t="shared" ref="C18:C32" si="8">IF(2.25+(($B$3/100)*(0.9^(A18-1)))&gt;151,151,IF($B$3&lt;150,1.5,IF(A18&lt;11,2.25+(($B$3/100)*(0.9^(A18-1))),2.25+(($B$3/100)*(0.9^10)))))</f>
        <v>108.62133172130704</v>
      </c>
      <c r="E18" s="1">
        <f t="shared" si="2"/>
        <v>5962.9002616320004</v>
      </c>
      <c r="F18" s="1">
        <f t="shared" si="3"/>
        <v>2667.8971990595437</v>
      </c>
      <c r="H18" s="1">
        <f t="shared" si="4"/>
        <v>14.102656729907213</v>
      </c>
      <c r="I18" s="2">
        <f t="shared" si="5"/>
        <v>108.62133172130704</v>
      </c>
      <c r="K18" s="2">
        <f t="shared" si="6"/>
        <v>1107.5307088978948</v>
      </c>
      <c r="L18" s="2">
        <f t="shared" si="7"/>
        <v>2667.8971990595437</v>
      </c>
    </row>
    <row r="19" spans="1:12" x14ac:dyDescent="0.25">
      <c r="A19">
        <v>13</v>
      </c>
      <c r="B19" s="1">
        <f t="shared" si="0"/>
        <v>464.47694767359997</v>
      </c>
      <c r="C19" s="1">
        <f t="shared" si="8"/>
        <v>108.62133172130704</v>
      </c>
      <c r="E19" s="1">
        <f t="shared" si="2"/>
        <v>6427.3772093056004</v>
      </c>
      <c r="F19" s="1">
        <f t="shared" si="3"/>
        <v>2776.5185307808506</v>
      </c>
      <c r="H19" s="1">
        <f t="shared" si="4"/>
        <v>14.102656729907213</v>
      </c>
      <c r="I19" s="2">
        <f t="shared" si="5"/>
        <v>108.62133172130704</v>
      </c>
      <c r="K19" s="2">
        <f t="shared" si="6"/>
        <v>1121.633365627802</v>
      </c>
      <c r="L19" s="2">
        <f t="shared" si="7"/>
        <v>2776.5185307808506</v>
      </c>
    </row>
    <row r="20" spans="1:12" x14ac:dyDescent="0.25">
      <c r="A20">
        <v>14</v>
      </c>
      <c r="B20" s="1">
        <f t="shared" si="0"/>
        <v>463.10255813887994</v>
      </c>
      <c r="C20" s="1">
        <f t="shared" si="8"/>
        <v>108.62133172130704</v>
      </c>
      <c r="E20" s="2">
        <f t="shared" si="2"/>
        <v>6890.4797674444808</v>
      </c>
      <c r="F20" s="2">
        <f t="shared" si="3"/>
        <v>2885.1398625021575</v>
      </c>
      <c r="H20" s="1">
        <f t="shared" si="4"/>
        <v>14.102656729907213</v>
      </c>
      <c r="I20" s="2">
        <f t="shared" si="5"/>
        <v>108.62133172130704</v>
      </c>
      <c r="K20" s="2">
        <f t="shared" si="6"/>
        <v>1135.7360223577093</v>
      </c>
      <c r="L20" s="2">
        <f t="shared" si="7"/>
        <v>2885.1398625021575</v>
      </c>
    </row>
    <row r="21" spans="1:12" x14ac:dyDescent="0.25">
      <c r="A21">
        <v>15</v>
      </c>
      <c r="B21" s="1">
        <f t="shared" si="0"/>
        <v>462.00304651110395</v>
      </c>
      <c r="C21" s="1">
        <f t="shared" si="8"/>
        <v>108.62133172130704</v>
      </c>
      <c r="E21" s="2">
        <f t="shared" si="2"/>
        <v>7352.4828139555848</v>
      </c>
      <c r="F21" s="2">
        <f t="shared" si="3"/>
        <v>2993.7611942234644</v>
      </c>
      <c r="H21" s="1">
        <f t="shared" si="4"/>
        <v>14.102656729907213</v>
      </c>
      <c r="I21" s="2">
        <f t="shared" si="5"/>
        <v>108.62133172130704</v>
      </c>
      <c r="K21" s="2">
        <f t="shared" si="6"/>
        <v>1149.8386790876166</v>
      </c>
      <c r="L21" s="2">
        <f t="shared" si="7"/>
        <v>2993.7611942234644</v>
      </c>
    </row>
    <row r="22" spans="1:12" x14ac:dyDescent="0.25">
      <c r="A22">
        <v>16</v>
      </c>
      <c r="B22" s="1">
        <f t="shared" si="0"/>
        <v>461.12343720888316</v>
      </c>
      <c r="C22" s="1">
        <f t="shared" si="8"/>
        <v>108.62133172130704</v>
      </c>
      <c r="E22" s="2">
        <f t="shared" ref="E22:E32" si="9">E21+B22</f>
        <v>7813.6062511644677</v>
      </c>
      <c r="F22" s="2">
        <f t="shared" ref="F22:F32" si="10">F21+C22</f>
        <v>3102.3825259447713</v>
      </c>
      <c r="H22" s="1">
        <f t="shared" si="4"/>
        <v>14.102656729907213</v>
      </c>
      <c r="I22" s="2">
        <f t="shared" si="5"/>
        <v>108.62133172130704</v>
      </c>
      <c r="K22" s="2">
        <f t="shared" si="6"/>
        <v>1163.9413358175238</v>
      </c>
      <c r="L22" s="2">
        <f t="shared" si="7"/>
        <v>3102.3825259447713</v>
      </c>
    </row>
    <row r="23" spans="1:12" x14ac:dyDescent="0.25">
      <c r="A23">
        <v>17</v>
      </c>
      <c r="B23" s="1">
        <f t="shared" si="0"/>
        <v>460.41974976710651</v>
      </c>
      <c r="C23" s="1">
        <f t="shared" si="8"/>
        <v>108.62133172130704</v>
      </c>
      <c r="E23" s="2">
        <f t="shared" si="9"/>
        <v>8274.0260009315734</v>
      </c>
      <c r="F23" s="2">
        <f t="shared" si="10"/>
        <v>3211.0038576660781</v>
      </c>
      <c r="H23" s="1">
        <f t="shared" si="4"/>
        <v>14.102656729907213</v>
      </c>
      <c r="I23" s="2">
        <f t="shared" si="5"/>
        <v>108.62133172130704</v>
      </c>
      <c r="K23" s="2">
        <f t="shared" si="6"/>
        <v>1178.0439925474311</v>
      </c>
      <c r="L23" s="2">
        <f t="shared" si="7"/>
        <v>3211.0038576660781</v>
      </c>
    </row>
    <row r="24" spans="1:12" x14ac:dyDescent="0.25">
      <c r="A24">
        <v>18</v>
      </c>
      <c r="B24" s="1">
        <f t="shared" si="0"/>
        <v>459.8567998136852</v>
      </c>
      <c r="C24" s="1">
        <f t="shared" si="8"/>
        <v>108.62133172130704</v>
      </c>
      <c r="E24" s="2">
        <f t="shared" si="9"/>
        <v>8733.8828007452594</v>
      </c>
      <c r="F24" s="2">
        <f t="shared" si="10"/>
        <v>3319.625189387385</v>
      </c>
      <c r="H24" s="1">
        <f t="shared" si="4"/>
        <v>14.102656729907213</v>
      </c>
      <c r="I24" s="2">
        <f t="shared" si="5"/>
        <v>108.62133172130704</v>
      </c>
      <c r="K24" s="2">
        <f t="shared" si="6"/>
        <v>1192.1466492773384</v>
      </c>
      <c r="L24" s="2">
        <f t="shared" si="7"/>
        <v>3319.625189387385</v>
      </c>
    </row>
    <row r="25" spans="1:12" x14ac:dyDescent="0.25">
      <c r="A25">
        <v>19</v>
      </c>
      <c r="B25" s="1">
        <f t="shared" si="0"/>
        <v>459.40643985094817</v>
      </c>
      <c r="C25" s="1">
        <f t="shared" si="8"/>
        <v>108.62133172130704</v>
      </c>
      <c r="E25" s="2">
        <f t="shared" si="9"/>
        <v>9193.2892405962084</v>
      </c>
      <c r="F25" s="2">
        <f t="shared" si="10"/>
        <v>3428.2465211086919</v>
      </c>
      <c r="H25" s="1">
        <f t="shared" si="4"/>
        <v>14.102656729907213</v>
      </c>
      <c r="I25" s="2">
        <f t="shared" si="5"/>
        <v>108.62133172130704</v>
      </c>
      <c r="K25" s="2">
        <f t="shared" si="6"/>
        <v>1206.2493060072457</v>
      </c>
      <c r="L25" s="2">
        <f t="shared" si="7"/>
        <v>3428.2465211086919</v>
      </c>
    </row>
    <row r="26" spans="1:12" x14ac:dyDescent="0.25">
      <c r="A26">
        <v>20</v>
      </c>
      <c r="B26" s="1">
        <f t="shared" si="0"/>
        <v>459.04615188075854</v>
      </c>
      <c r="C26" s="1">
        <f t="shared" si="8"/>
        <v>108.62133172130704</v>
      </c>
      <c r="E26" s="2">
        <f t="shared" si="9"/>
        <v>9652.3353924769672</v>
      </c>
      <c r="F26" s="2">
        <f t="shared" si="10"/>
        <v>3536.8678528299988</v>
      </c>
      <c r="H26" s="1">
        <f t="shared" si="4"/>
        <v>14.102656729907213</v>
      </c>
      <c r="I26" s="2">
        <f t="shared" si="5"/>
        <v>108.62133172130704</v>
      </c>
      <c r="K26" s="2">
        <f t="shared" si="6"/>
        <v>1220.3519627371529</v>
      </c>
      <c r="L26" s="2">
        <f t="shared" si="7"/>
        <v>3536.8678528299988</v>
      </c>
    </row>
    <row r="27" spans="1:12" x14ac:dyDescent="0.25">
      <c r="A27">
        <v>21</v>
      </c>
      <c r="B27" s="1">
        <f t="shared" si="0"/>
        <v>458.75792150460683</v>
      </c>
      <c r="C27" s="1">
        <f t="shared" si="8"/>
        <v>108.62133172130704</v>
      </c>
      <c r="E27" s="2">
        <f t="shared" si="9"/>
        <v>10111.093313981573</v>
      </c>
      <c r="F27" s="2">
        <f t="shared" si="10"/>
        <v>3645.4891845513057</v>
      </c>
      <c r="H27" s="1">
        <f t="shared" si="4"/>
        <v>14.102656729907213</v>
      </c>
      <c r="I27" s="2">
        <f t="shared" si="5"/>
        <v>108.62133172130704</v>
      </c>
      <c r="K27" s="2">
        <f t="shared" si="6"/>
        <v>1234.4546194670602</v>
      </c>
      <c r="L27" s="2">
        <f t="shared" si="7"/>
        <v>3645.4891845513057</v>
      </c>
    </row>
    <row r="28" spans="1:12" x14ac:dyDescent="0.25">
      <c r="A28">
        <v>22</v>
      </c>
      <c r="B28" s="1">
        <f t="shared" si="0"/>
        <v>458.52733720368542</v>
      </c>
      <c r="C28" s="1">
        <f t="shared" si="8"/>
        <v>108.62133172130704</v>
      </c>
      <c r="E28" s="2">
        <f t="shared" si="9"/>
        <v>10569.620651185258</v>
      </c>
      <c r="F28" s="2">
        <f t="shared" si="10"/>
        <v>3754.1105162726126</v>
      </c>
      <c r="H28" s="1">
        <f t="shared" si="4"/>
        <v>14.102656729907213</v>
      </c>
      <c r="I28" s="2">
        <f t="shared" si="5"/>
        <v>108.62133172130704</v>
      </c>
      <c r="K28" s="2">
        <f t="shared" si="6"/>
        <v>1248.5572761969675</v>
      </c>
      <c r="L28" s="2">
        <f t="shared" si="7"/>
        <v>3754.1105162726126</v>
      </c>
    </row>
    <row r="29" spans="1:12" x14ac:dyDescent="0.25">
      <c r="A29">
        <v>23</v>
      </c>
      <c r="B29" s="1">
        <f t="shared" si="0"/>
        <v>458.34286976294834</v>
      </c>
      <c r="C29" s="1">
        <f t="shared" si="8"/>
        <v>108.62133172130704</v>
      </c>
      <c r="E29" s="2">
        <f t="shared" si="9"/>
        <v>11027.963520948206</v>
      </c>
      <c r="F29" s="2">
        <f t="shared" si="10"/>
        <v>3862.7318479939195</v>
      </c>
      <c r="H29" s="1">
        <f t="shared" si="4"/>
        <v>14.102656729907213</v>
      </c>
      <c r="I29" s="2">
        <f t="shared" si="5"/>
        <v>108.62133172130704</v>
      </c>
      <c r="K29" s="2">
        <f t="shared" si="6"/>
        <v>1262.6599329268747</v>
      </c>
      <c r="L29" s="2">
        <f t="shared" si="7"/>
        <v>3862.7318479939195</v>
      </c>
    </row>
    <row r="30" spans="1:12" x14ac:dyDescent="0.25">
      <c r="A30">
        <v>24</v>
      </c>
      <c r="B30" s="1">
        <f t="shared" si="0"/>
        <v>458.19529581035869</v>
      </c>
      <c r="C30" s="1">
        <f t="shared" si="8"/>
        <v>108.62133172130704</v>
      </c>
      <c r="E30" s="2">
        <f t="shared" si="9"/>
        <v>11486.158816758565</v>
      </c>
      <c r="F30" s="2">
        <f t="shared" si="10"/>
        <v>3971.3531797152264</v>
      </c>
      <c r="H30" s="1">
        <f t="shared" si="4"/>
        <v>14.102656729907213</v>
      </c>
      <c r="I30" s="2">
        <f t="shared" si="5"/>
        <v>108.62133172130704</v>
      </c>
      <c r="K30" s="2">
        <f t="shared" si="6"/>
        <v>1276.762589656782</v>
      </c>
      <c r="L30" s="2">
        <f t="shared" si="7"/>
        <v>3971.3531797152264</v>
      </c>
    </row>
    <row r="31" spans="1:12" x14ac:dyDescent="0.25">
      <c r="A31">
        <v>25</v>
      </c>
      <c r="B31" s="1">
        <f t="shared" si="0"/>
        <v>458.07723664828694</v>
      </c>
      <c r="C31" s="1">
        <f t="shared" si="8"/>
        <v>108.62133172130704</v>
      </c>
      <c r="E31" s="2">
        <f t="shared" si="9"/>
        <v>11944.236053406852</v>
      </c>
      <c r="F31" s="2">
        <f t="shared" si="10"/>
        <v>4079.9745114365332</v>
      </c>
      <c r="H31" s="1">
        <f t="shared" si="4"/>
        <v>14.102656729907213</v>
      </c>
      <c r="I31" s="2">
        <f t="shared" si="5"/>
        <v>108.62133172130704</v>
      </c>
      <c r="K31" s="2">
        <f t="shared" si="6"/>
        <v>1290.8652463866893</v>
      </c>
      <c r="L31" s="2">
        <f t="shared" si="7"/>
        <v>4079.9745114365332</v>
      </c>
    </row>
    <row r="32" spans="1:12" x14ac:dyDescent="0.25">
      <c r="A32">
        <v>26</v>
      </c>
      <c r="B32" s="1">
        <f t="shared" si="0"/>
        <v>457.98278931862956</v>
      </c>
      <c r="C32" s="1">
        <f t="shared" si="8"/>
        <v>108.62133172130704</v>
      </c>
      <c r="E32" s="2">
        <f t="shared" si="9"/>
        <v>12402.218842725482</v>
      </c>
      <c r="F32" s="2">
        <f t="shared" si="10"/>
        <v>4188.5958431578401</v>
      </c>
      <c r="H32" s="1">
        <f t="shared" si="4"/>
        <v>14.102656729907213</v>
      </c>
      <c r="I32" s="2">
        <f t="shared" si="5"/>
        <v>108.62133172130704</v>
      </c>
      <c r="K32" s="2">
        <f t="shared" si="6"/>
        <v>1304.9679031165965</v>
      </c>
      <c r="L32" s="2">
        <f t="shared" si="7"/>
        <v>4188.5958431578401</v>
      </c>
    </row>
    <row r="33" spans="2:8" x14ac:dyDescent="0.25">
      <c r="B33" s="1">
        <f>SUM(B7:B21)</f>
        <v>7352.4828139555848</v>
      </c>
      <c r="C33" s="2">
        <f>SUM(C7:C21)</f>
        <v>2993.7611942234644</v>
      </c>
    </row>
    <row r="36" spans="2:8" x14ac:dyDescent="0.25">
      <c r="B36" t="s">
        <v>7</v>
      </c>
    </row>
    <row r="43" spans="2:8" x14ac:dyDescent="0.25">
      <c r="H43" s="5"/>
    </row>
  </sheetData>
  <pageMargins left="0.7" right="0.7" top="0.75" bottom="0.75" header="0.3" footer="0.3"/>
  <pageSetup scale="9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Boat Calculation</vt:lpstr>
    </vt:vector>
  </TitlesOfParts>
  <Company>Osage Nation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Carpenter</dc:creator>
  <cp:lastModifiedBy>Greg Carpenter</cp:lastModifiedBy>
  <cp:lastPrinted>2015-06-10T16:41:26Z</cp:lastPrinted>
  <dcterms:created xsi:type="dcterms:W3CDTF">2015-04-02T14:49:26Z</dcterms:created>
  <dcterms:modified xsi:type="dcterms:W3CDTF">2015-06-10T18:29:05Z</dcterms:modified>
</cp:coreProperties>
</file>