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01-09-2023 (P)" sheetId="1" r:id="rId4"/>
    <sheet state="visible" name="LIBRO DIARIO (P)" sheetId="2" r:id="rId5"/>
    <sheet state="visible" name="LIBRO MAYOR (P)" sheetId="3" r:id="rId6"/>
    <sheet state="visible" name="CUADRO DE RESULTADOS (P)" sheetId="4" r:id="rId7"/>
    <sheet state="visible" name="BALANCE 30-09-2023 (P)" sheetId="5" r:id="rId8"/>
    <sheet state="visible" name="BALANCE 01-09-2023" sheetId="6" r:id="rId9"/>
    <sheet state="visible" name="LIBRO DIARIO" sheetId="7" r:id="rId10"/>
    <sheet state="visible" name="LIBRO MAYOR" sheetId="8" r:id="rId11"/>
    <sheet state="visible" name="CUADRO DE RESULTADOS" sheetId="9" r:id="rId12"/>
    <sheet state="visible" name="BALANCE 30-09-2023" sheetId="10" r:id="rId13"/>
  </sheets>
  <definedNames>
    <definedName hidden="1" localSheetId="1" name="_xlnm._FilterDatabase">'LIBRO DIARIO (P)'!$B$3:$F$30</definedName>
    <definedName hidden="1" localSheetId="6" name="_xlnm._FilterDatabase">'LIBRO DIARIO'!$B$3:$F$30</definedName>
  </definedNames>
  <calcPr/>
  <extLst>
    <ext uri="GoogleSheetsCustomDataVersion2">
      <go:sheetsCustomData xmlns:go="http://customooxmlschemas.google.com/" r:id="rId14" roundtripDataChecksum="VAmYX+3GH+yqO5xWHi4iNBceFY/dK7B9E0PvcRJf9O0="/>
    </ext>
  </extLst>
</workbook>
</file>

<file path=xl/sharedStrings.xml><?xml version="1.0" encoding="utf-8"?>
<sst xmlns="http://schemas.openxmlformats.org/spreadsheetml/2006/main" count="439" uniqueCount="72">
  <si>
    <t>BALANCE EBT I</t>
  </si>
  <si>
    <t>01 DE SEPTIEMBRE DE 2023</t>
  </si>
  <si>
    <t>ACTIVO</t>
  </si>
  <si>
    <t>PASIVO</t>
  </si>
  <si>
    <t>ACTIVO CORRIENTE</t>
  </si>
  <si>
    <t>PASIVO CORRIENTE</t>
  </si>
  <si>
    <t>DISPONIBILIDADES</t>
  </si>
  <si>
    <t>DEUDAS BANCARIAS</t>
  </si>
  <si>
    <t>CUENTA CORRIENTE</t>
  </si>
  <si>
    <t>TOTAL ACTIVO CORRIENTE</t>
  </si>
  <si>
    <t>TOTAL PASIVO CORRIENTE</t>
  </si>
  <si>
    <t>ACTIVO NO CORRIENTE</t>
  </si>
  <si>
    <t>PASIVO NO CORRIENTE</t>
  </si>
  <si>
    <t>TOTAL ACTIVO NO CORRIENTE</t>
  </si>
  <si>
    <t>TOTAL PASIVO NO CORRIENTE</t>
  </si>
  <si>
    <t>TOTAL PASIVO</t>
  </si>
  <si>
    <t>PATRIMONIO NETO</t>
  </si>
  <si>
    <t>CAPITAL</t>
  </si>
  <si>
    <t>TOTAL PATRIMONIO NETO</t>
  </si>
  <si>
    <t>TOTAL ACTIVO</t>
  </si>
  <si>
    <t>TOTAL PASIVO + PATRIMONIO NETO</t>
  </si>
  <si>
    <t>LIBRO DIARIO</t>
  </si>
  <si>
    <t>FECHA</t>
  </si>
  <si>
    <t>CÓDIGO</t>
  </si>
  <si>
    <t>DETALLE</t>
  </si>
  <si>
    <t>DEBE</t>
  </si>
  <si>
    <t>HABER</t>
  </si>
  <si>
    <t>EGRESO</t>
  </si>
  <si>
    <t>ALQUILERES PAGADOS</t>
  </si>
  <si>
    <t>BIENES DE USO</t>
  </si>
  <si>
    <t>IVA C.F.</t>
  </si>
  <si>
    <t>PLAZO FIJO</t>
  </si>
  <si>
    <t>INGRESO</t>
  </si>
  <si>
    <t>VENTAS</t>
  </si>
  <si>
    <t>IVA D.F</t>
  </si>
  <si>
    <t>COSTO DE VENTAS</t>
  </si>
  <si>
    <t>SUELDOS A PAGAR</t>
  </si>
  <si>
    <t>GASTOS DE ADMINISTRACIÓN Y VENTAS</t>
  </si>
  <si>
    <t>DEUDAS PREVISIONALES</t>
  </si>
  <si>
    <t>CARGAS SOCIALES</t>
  </si>
  <si>
    <t>CRÉDITOS POR VENTAS</t>
  </si>
  <si>
    <t>FILTRACIONES</t>
  </si>
  <si>
    <t>INTERESES GANADOS</t>
  </si>
  <si>
    <t>INTERESES PAGADOS</t>
  </si>
  <si>
    <t>IMPUESTO A LAS GANANCIAS (35%)</t>
  </si>
  <si>
    <t>LIBRO MAYOR</t>
  </si>
  <si>
    <t>SALDO</t>
  </si>
  <si>
    <t>TOTAL</t>
  </si>
  <si>
    <t>IVA C.F</t>
  </si>
  <si>
    <t>POSICIÓN IVA</t>
  </si>
  <si>
    <t>CUADRO DE RESULTADOS EBT I</t>
  </si>
  <si>
    <t>01/09/203 AL 30/09/2023</t>
  </si>
  <si>
    <t>UTILIDAD BRUTA</t>
  </si>
  <si>
    <t>SUELDOS DE ADMINISTRACIÓN Y VENTAS</t>
  </si>
  <si>
    <t>CARGAS SOCIALES DE ADMINISTRACIÓN Y VENTAS</t>
  </si>
  <si>
    <t>ALQUILER</t>
  </si>
  <si>
    <t>UTILIDAD DE EXPLOTACIÓN</t>
  </si>
  <si>
    <t>INGRESOS SECUNDARIOS</t>
  </si>
  <si>
    <t>GASTOS SECUNDARIOS</t>
  </si>
  <si>
    <t>UTILIDAD OPERATIVA</t>
  </si>
  <si>
    <t>UTILIDAD NETA OPERATIVA</t>
  </si>
  <si>
    <t>UTILIDAD POR VENTA DE BIEN DE USO</t>
  </si>
  <si>
    <t>UTILIDAD NETA DEL EJERCICIO</t>
  </si>
  <si>
    <t>AJUSTE DE EJERCICIOS ANTERIORES</t>
  </si>
  <si>
    <t>UTILIDAD ANTES DE I.G.</t>
  </si>
  <si>
    <t>UTILIDAD NETA</t>
  </si>
  <si>
    <t>30 DE SEPTIEMBRE DE 2023</t>
  </si>
  <si>
    <t>AMORTIZACIONES ACUMULADAS</t>
  </si>
  <si>
    <t>UTILIDADES</t>
  </si>
  <si>
    <t>IVA D.F.</t>
  </si>
  <si>
    <t>CRÉDITO POR VENTAS</t>
  </si>
  <si>
    <t>GASTOS DE FESTEJOS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</si>
</sst>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2C0A]\ #,##0.00;[Red][$$-2C0A]\ #,##0.00"/>
    <numFmt numFmtId="165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/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6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bottom/>
    </border>
    <border>
      <left/>
      <right/>
      <bottom/>
    </border>
    <border>
      <left/>
      <right style="medium">
        <color rgb="FF000000"/>
      </right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center"/>
    </xf>
    <xf borderId="9" fillId="0" fontId="3" numFmtId="0" xfId="0" applyBorder="1" applyFont="1"/>
    <xf borderId="10" fillId="2" fontId="2" numFmtId="0" xfId="0" applyBorder="1" applyFont="1"/>
    <xf borderId="11" fillId="2" fontId="4" numFmtId="0" xfId="0" applyBorder="1" applyFont="1"/>
    <xf borderId="12" fillId="2" fontId="4" numFmtId="0" xfId="0" applyBorder="1" applyFont="1"/>
    <xf borderId="13" fillId="2" fontId="4" numFmtId="0" xfId="0" applyBorder="1" applyFont="1"/>
    <xf borderId="1" fillId="2" fontId="4" numFmtId="164" xfId="0" applyBorder="1" applyFont="1" applyNumberFormat="1"/>
    <xf borderId="14" fillId="2" fontId="4" numFmtId="164" xfId="0" applyBorder="1" applyFont="1" applyNumberFormat="1"/>
    <xf borderId="11" fillId="2" fontId="2" numFmtId="164" xfId="0" applyBorder="1" applyFont="1" applyNumberFormat="1"/>
    <xf borderId="12" fillId="2" fontId="2" numFmtId="164" xfId="0" applyBorder="1" applyFont="1" applyNumberFormat="1"/>
    <xf borderId="13" fillId="2" fontId="2" numFmtId="0" xfId="0" applyBorder="1" applyFont="1"/>
    <xf borderId="14" fillId="2" fontId="2" numFmtId="164" xfId="0" applyBorder="1" applyFont="1" applyNumberFormat="1"/>
    <xf borderId="15" fillId="2" fontId="2" numFmtId="0" xfId="0" applyBorder="1" applyFont="1"/>
    <xf borderId="16" fillId="2" fontId="2" numFmtId="164" xfId="0" applyBorder="1" applyFont="1" applyNumberFormat="1"/>
    <xf borderId="17" fillId="2" fontId="2" numFmtId="164" xfId="0" applyBorder="1" applyFont="1" applyNumberFormat="1"/>
    <xf borderId="1" fillId="2" fontId="4" numFmtId="0" xfId="0" applyBorder="1" applyFont="1"/>
    <xf borderId="8" fillId="2" fontId="2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2" numFmtId="0" xfId="0" applyAlignment="1" applyBorder="1" applyFont="1">
      <alignment horizontal="center" vertical="center"/>
    </xf>
    <xf borderId="20" fillId="2" fontId="4" numFmtId="165" xfId="0" applyAlignment="1" applyBorder="1" applyFont="1" applyNumberFormat="1">
      <alignment horizontal="center" vertical="center"/>
    </xf>
    <xf borderId="20" fillId="2" fontId="4" numFmtId="0" xfId="0" applyAlignment="1" applyBorder="1" applyFont="1">
      <alignment horizontal="center" readingOrder="0" vertical="center"/>
    </xf>
    <xf borderId="20" fillId="2" fontId="4" numFmtId="0" xfId="0" applyAlignment="1" applyBorder="1" applyFont="1">
      <alignment readingOrder="0" vertical="center"/>
    </xf>
    <xf borderId="20" fillId="2" fontId="4" numFmtId="164" xfId="0" applyAlignment="1" applyBorder="1" applyFont="1" applyNumberFormat="1">
      <alignment horizontal="center" readingOrder="0" vertical="center"/>
    </xf>
    <xf borderId="21" fillId="2" fontId="4" numFmtId="164" xfId="0" applyAlignment="1" applyBorder="1" applyFont="1" applyNumberFormat="1">
      <alignment horizontal="center" vertical="center"/>
    </xf>
    <xf borderId="22" fillId="2" fontId="4" numFmtId="0" xfId="0" applyAlignment="1" applyBorder="1" applyFont="1">
      <alignment horizontal="center" vertical="center"/>
    </xf>
    <xf borderId="22" fillId="2" fontId="4" numFmtId="0" xfId="0" applyAlignment="1" applyBorder="1" applyFont="1">
      <alignment horizontal="center" readingOrder="0" vertical="center"/>
    </xf>
    <xf borderId="22" fillId="2" fontId="4" numFmtId="0" xfId="0" applyAlignment="1" applyBorder="1" applyFont="1">
      <alignment readingOrder="0" vertical="center"/>
    </xf>
    <xf borderId="22" fillId="2" fontId="4" numFmtId="164" xfId="0" applyAlignment="1" applyBorder="1" applyFont="1" applyNumberFormat="1">
      <alignment horizontal="center" vertical="center"/>
    </xf>
    <xf borderId="23" fillId="2" fontId="4" numFmtId="164" xfId="0" applyAlignment="1" applyBorder="1" applyFont="1" applyNumberFormat="1">
      <alignment horizontal="center" readingOrder="0" vertical="center"/>
    </xf>
    <xf borderId="22" fillId="2" fontId="4" numFmtId="165" xfId="0" applyAlignment="1" applyBorder="1" applyFont="1" applyNumberFormat="1">
      <alignment horizontal="center" vertical="center"/>
    </xf>
    <xf borderId="22" fillId="2" fontId="4" numFmtId="164" xfId="0" applyAlignment="1" applyBorder="1" applyFont="1" applyNumberFormat="1">
      <alignment horizontal="center" readingOrder="0" vertical="center"/>
    </xf>
    <xf borderId="23" fillId="2" fontId="4" numFmtId="164" xfId="0" applyAlignment="1" applyBorder="1" applyFont="1" applyNumberFormat="1">
      <alignment horizontal="center" vertical="center"/>
    </xf>
    <xf borderId="22" fillId="2" fontId="4" numFmtId="0" xfId="0" applyAlignment="1" applyBorder="1" applyFont="1">
      <alignment vertical="center"/>
    </xf>
    <xf borderId="24" fillId="2" fontId="4" numFmtId="0" xfId="0" applyAlignment="1" applyBorder="1" applyFont="1">
      <alignment horizontal="center" vertical="center"/>
    </xf>
    <xf borderId="24" fillId="2" fontId="4" numFmtId="0" xfId="0" applyAlignment="1" applyBorder="1" applyFont="1">
      <alignment horizontal="center" readingOrder="0" vertical="center"/>
    </xf>
    <xf borderId="24" fillId="2" fontId="4" numFmtId="0" xfId="0" applyAlignment="1" applyBorder="1" applyFont="1">
      <alignment readingOrder="0" vertical="center"/>
    </xf>
    <xf borderId="24" fillId="2" fontId="4" numFmtId="164" xfId="0" applyAlignment="1" applyBorder="1" applyFont="1" applyNumberFormat="1">
      <alignment horizontal="center" vertical="center"/>
    </xf>
    <xf borderId="25" fillId="2" fontId="4" numFmtId="164" xfId="0" applyAlignment="1" applyBorder="1" applyFont="1" applyNumberFormat="1">
      <alignment horizontal="center" readingOrder="0" vertical="center"/>
    </xf>
    <xf borderId="26" fillId="2" fontId="2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2" fontId="2" numFmtId="0" xfId="0" applyAlignment="1" applyBorder="1" applyFont="1">
      <alignment horizontal="center"/>
    </xf>
    <xf borderId="30" fillId="2" fontId="2" numFmtId="0" xfId="0" applyAlignment="1" applyBorder="1" applyFont="1">
      <alignment horizontal="center"/>
    </xf>
    <xf borderId="31" fillId="2" fontId="2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32" fillId="2" fontId="4" numFmtId="165" xfId="0" applyAlignment="1" applyBorder="1" applyFont="1" applyNumberFormat="1">
      <alignment horizontal="center"/>
    </xf>
    <xf borderId="33" fillId="2" fontId="4" numFmtId="0" xfId="0" applyAlignment="1" applyBorder="1" applyFont="1">
      <alignment horizontal="center"/>
    </xf>
    <xf borderId="33" fillId="2" fontId="4" numFmtId="164" xfId="0" applyAlignment="1" applyBorder="1" applyFont="1" applyNumberFormat="1">
      <alignment horizontal="center" readingOrder="0"/>
    </xf>
    <xf borderId="33" fillId="2" fontId="4" numFmtId="164" xfId="0" applyAlignment="1" applyBorder="1" applyFont="1" applyNumberFormat="1">
      <alignment horizontal="center"/>
    </xf>
    <xf borderId="34" fillId="2" fontId="4" numFmtId="164" xfId="0" applyAlignment="1" applyBorder="1" applyFont="1" applyNumberFormat="1">
      <alignment horizontal="center"/>
    </xf>
    <xf borderId="35" fillId="2" fontId="4" numFmtId="165" xfId="0" applyAlignment="1" applyBorder="1" applyFont="1" applyNumberFormat="1">
      <alignment horizontal="center"/>
    </xf>
    <xf borderId="36" fillId="2" fontId="4" numFmtId="0" xfId="0" applyAlignment="1" applyBorder="1" applyFont="1">
      <alignment horizontal="center"/>
    </xf>
    <xf borderId="36" fillId="2" fontId="4" numFmtId="164" xfId="0" applyAlignment="1" applyBorder="1" applyFont="1" applyNumberFormat="1">
      <alignment horizontal="center"/>
    </xf>
    <xf borderId="36" fillId="2" fontId="4" numFmtId="164" xfId="0" applyAlignment="1" applyBorder="1" applyFont="1" applyNumberFormat="1">
      <alignment horizontal="center" readingOrder="0"/>
    </xf>
    <xf borderId="37" fillId="2" fontId="4" numFmtId="164" xfId="0" applyAlignment="1" applyBorder="1" applyFont="1" applyNumberFormat="1">
      <alignment horizontal="center"/>
    </xf>
    <xf borderId="38" fillId="2" fontId="4" numFmtId="165" xfId="0" applyAlignment="1" applyBorder="1" applyFont="1" applyNumberFormat="1">
      <alignment horizontal="center"/>
    </xf>
    <xf borderId="39" fillId="2" fontId="4" numFmtId="0" xfId="0" applyAlignment="1" applyBorder="1" applyFont="1">
      <alignment horizontal="center"/>
    </xf>
    <xf borderId="39" fillId="2" fontId="4" numFmtId="164" xfId="0" applyAlignment="1" applyBorder="1" applyFont="1" applyNumberFormat="1">
      <alignment horizontal="center"/>
    </xf>
    <xf borderId="39" fillId="2" fontId="4" numFmtId="164" xfId="0" applyAlignment="1" applyBorder="1" applyFont="1" applyNumberFormat="1">
      <alignment horizontal="center" readingOrder="0"/>
    </xf>
    <xf borderId="40" fillId="2" fontId="4" numFmtId="164" xfId="0" applyAlignment="1" applyBorder="1" applyFont="1" applyNumberFormat="1">
      <alignment horizontal="center"/>
    </xf>
    <xf borderId="29" fillId="2" fontId="4" numFmtId="0" xfId="0" applyAlignment="1" applyBorder="1" applyFont="1">
      <alignment horizontal="center"/>
    </xf>
    <xf borderId="30" fillId="2" fontId="2" numFmtId="164" xfId="0" applyAlignment="1" applyBorder="1" applyFont="1" applyNumberFormat="1">
      <alignment horizontal="center"/>
    </xf>
    <xf borderId="31" fillId="2" fontId="2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  <xf borderId="29" fillId="2" fontId="4" numFmtId="165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4" numFmtId="165" xfId="0" applyAlignment="1" applyBorder="1" applyFont="1" applyNumberFormat="1">
      <alignment horizontal="center"/>
    </xf>
    <xf borderId="1" fillId="2" fontId="4" numFmtId="165" xfId="0" applyBorder="1" applyFont="1" applyNumberFormat="1"/>
    <xf borderId="10" fillId="2" fontId="4" numFmtId="0" xfId="0" applyBorder="1" applyFont="1"/>
    <xf borderId="41" fillId="2" fontId="4" numFmtId="164" xfId="0" applyAlignment="1" applyBorder="1" applyFont="1" applyNumberFormat="1">
      <alignment readingOrder="0"/>
    </xf>
    <xf borderId="42" fillId="2" fontId="4" numFmtId="164" xfId="0" applyAlignment="1" applyBorder="1" applyFont="1" applyNumberFormat="1">
      <alignment readingOrder="0"/>
    </xf>
    <xf borderId="41" fillId="2" fontId="2" numFmtId="164" xfId="0" applyBorder="1" applyFont="1" applyNumberFormat="1"/>
    <xf borderId="42" fillId="2" fontId="4" numFmtId="164" xfId="0" applyBorder="1" applyFont="1" applyNumberFormat="1"/>
    <xf borderId="31" fillId="2" fontId="2" numFmtId="164" xfId="0" applyBorder="1" applyFont="1" applyNumberFormat="1"/>
    <xf borderId="1" fillId="2" fontId="4" numFmtId="164" xfId="0" applyAlignment="1" applyBorder="1" applyFont="1" applyNumberFormat="1">
      <alignment readingOrder="0"/>
    </xf>
    <xf borderId="14" fillId="2" fontId="4" numFmtId="164" xfId="0" applyAlignment="1" applyBorder="1" applyFont="1" applyNumberFormat="1">
      <alignment readingOrder="0"/>
    </xf>
    <xf borderId="43" fillId="2" fontId="4" numFmtId="0" xfId="0" applyAlignment="1" applyBorder="1" applyFont="1">
      <alignment readingOrder="0"/>
    </xf>
    <xf borderId="44" fillId="2" fontId="4" numFmtId="164" xfId="0" applyAlignment="1" applyBorder="1" applyFont="1" applyNumberFormat="1">
      <alignment readingOrder="0"/>
    </xf>
    <xf borderId="43" fillId="2" fontId="4" numFmtId="0" xfId="0" applyBorder="1" applyFont="1"/>
    <xf borderId="45" fillId="2" fontId="4" numFmtId="164" xfId="0" applyBorder="1" applyFont="1" applyNumberFormat="1"/>
    <xf borderId="1" fillId="2" fontId="1" numFmtId="164" xfId="0" applyBorder="1" applyFont="1" applyNumberFormat="1"/>
    <xf borderId="20" fillId="2" fontId="4" numFmtId="0" xfId="0" applyAlignment="1" applyBorder="1" applyFont="1">
      <alignment vertical="center"/>
    </xf>
    <xf borderId="20" fillId="2" fontId="4" numFmtId="164" xfId="0" applyAlignment="1" applyBorder="1" applyFont="1" applyNumberFormat="1">
      <alignment horizontal="center" vertical="center"/>
    </xf>
    <xf borderId="24" fillId="2" fontId="4" numFmtId="0" xfId="0" applyAlignment="1" applyBorder="1" applyFont="1">
      <alignment vertical="center"/>
    </xf>
    <xf borderId="25" fillId="2" fontId="4" numFmtId="164" xfId="0" applyAlignment="1" applyBorder="1" applyFont="1" applyNumberFormat="1">
      <alignment horizontal="center" vertical="center"/>
    </xf>
    <xf borderId="41" fillId="2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0.57"/>
    <col customWidth="1" min="3" max="3" width="14.71"/>
    <col customWidth="1" min="4" max="4" width="37.14"/>
    <col customWidth="1" min="5" max="5" width="14.71"/>
    <col customWidth="1" min="6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</v>
      </c>
      <c r="C4" s="9"/>
      <c r="D4" s="8" t="s">
        <v>3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 t="s">
        <v>4</v>
      </c>
      <c r="C5" s="11"/>
      <c r="D5" s="10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6</v>
      </c>
      <c r="C6" s="14">
        <v>200000.0</v>
      </c>
      <c r="D6" s="13" t="s">
        <v>7</v>
      </c>
      <c r="E6" s="15">
        <v>200000.0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8</v>
      </c>
      <c r="C7" s="14">
        <v>1000000.0</v>
      </c>
      <c r="D7" s="13"/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9</v>
      </c>
      <c r="C8" s="16">
        <f>SUM(C6:C7)</f>
        <v>1200000</v>
      </c>
      <c r="D8" s="10" t="s">
        <v>10</v>
      </c>
      <c r="E8" s="17">
        <f>SUM(E6:E7)</f>
        <v>200000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4"/>
      <c r="D9" s="13"/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8" t="s">
        <v>11</v>
      </c>
      <c r="C10" s="14"/>
      <c r="D10" s="18" t="s">
        <v>12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14">
        <v>0.0</v>
      </c>
      <c r="D11" s="13"/>
      <c r="E11" s="15">
        <v>0.0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 t="s">
        <v>13</v>
      </c>
      <c r="C12" s="16">
        <f>SUM(C11)</f>
        <v>0</v>
      </c>
      <c r="D12" s="10" t="s">
        <v>14</v>
      </c>
      <c r="E12" s="17">
        <f>SUM(E11)</f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/>
      <c r="C13" s="14"/>
      <c r="D13" s="13"/>
      <c r="E13" s="1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/>
      <c r="C14" s="14"/>
      <c r="D14" s="18" t="s">
        <v>15</v>
      </c>
      <c r="E14" s="19">
        <f>E8+E12</f>
        <v>200000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/>
      <c r="C15" s="14"/>
      <c r="D15" s="8" t="s">
        <v>16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/>
      <c r="C16" s="14"/>
      <c r="D16" s="13" t="s">
        <v>17</v>
      </c>
      <c r="E16" s="15">
        <v>1000000.0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/>
      <c r="C17" s="14"/>
      <c r="D17" s="10" t="s">
        <v>18</v>
      </c>
      <c r="E17" s="17">
        <f>SUM(E16)</f>
        <v>1000000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/>
      <c r="C18" s="14"/>
      <c r="D18" s="13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 t="s">
        <v>19</v>
      </c>
      <c r="C19" s="21">
        <f>C8+C12</f>
        <v>1200000</v>
      </c>
      <c r="D19" s="20" t="s">
        <v>20</v>
      </c>
      <c r="E19" s="22">
        <f>E14+E17</f>
        <v>1200000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3:E3"/>
    <mergeCell ref="B4:C4"/>
    <mergeCell ref="D4:E4"/>
    <mergeCell ref="D15:E15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0.57"/>
    <col customWidth="1" min="3" max="3" width="14.71"/>
    <col customWidth="1" min="4" max="4" width="37.14"/>
    <col customWidth="1" min="5" max="5" width="14.71"/>
    <col customWidth="1" min="6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66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</v>
      </c>
      <c r="C4" s="9"/>
      <c r="D4" s="8" t="s">
        <v>3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8" t="s">
        <v>4</v>
      </c>
      <c r="C5" s="23"/>
      <c r="D5" s="10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6</v>
      </c>
      <c r="C6" s="14">
        <f>'LIBRO MAYOR'!F7</f>
        <v>150000</v>
      </c>
      <c r="D6" s="13" t="s">
        <v>7</v>
      </c>
      <c r="E6" s="15">
        <f>'LIBRO MAYOR'!L7</f>
        <v>180000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8</v>
      </c>
      <c r="C7" s="14">
        <f>'LIBRO MAYOR'!F20</f>
        <v>304200</v>
      </c>
      <c r="D7" s="13" t="s">
        <v>36</v>
      </c>
      <c r="E7" s="15">
        <f>'LIBRO MAYOR'!L12</f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 t="s">
        <v>31</v>
      </c>
      <c r="C8" s="14">
        <f>'LIBRO MAYOR'!F25</f>
        <v>220000</v>
      </c>
      <c r="D8" s="13" t="s">
        <v>38</v>
      </c>
      <c r="E8" s="15">
        <f>'LIBRO MAYOR'!L16</f>
        <v>150000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 t="s">
        <v>40</v>
      </c>
      <c r="C9" s="14">
        <f>'LIBRO MAYOR'!F29</f>
        <v>605000</v>
      </c>
      <c r="D9" s="13" t="s">
        <v>49</v>
      </c>
      <c r="E9" s="15">
        <f>'LIBRO MAYOR'!L22</f>
        <v>210000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 t="s">
        <v>9</v>
      </c>
      <c r="C10" s="16">
        <f>SUM(C6:C9)</f>
        <v>1279200</v>
      </c>
      <c r="D10" s="10" t="s">
        <v>10</v>
      </c>
      <c r="E10" s="17">
        <f>SUM(E6:E9)</f>
        <v>540000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14"/>
      <c r="D11" s="13"/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8" t="s">
        <v>11</v>
      </c>
      <c r="C12" s="14"/>
      <c r="D12" s="18" t="s">
        <v>12</v>
      </c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29</v>
      </c>
      <c r="C13" s="14">
        <f>'LIBRO MAYOR'!F33</f>
        <v>500000</v>
      </c>
      <c r="D13" s="13"/>
      <c r="E13" s="15">
        <v>0.0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 t="s">
        <v>13</v>
      </c>
      <c r="C14" s="16">
        <f>SUM(C13)</f>
        <v>500000</v>
      </c>
      <c r="D14" s="10" t="s">
        <v>14</v>
      </c>
      <c r="E14" s="17">
        <f>SUM(E13)</f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/>
      <c r="C15" s="14"/>
      <c r="D15" s="13"/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/>
      <c r="C16" s="14"/>
      <c r="D16" s="18" t="s">
        <v>15</v>
      </c>
      <c r="E16" s="19">
        <f>E10+E14</f>
        <v>540000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/>
      <c r="C17" s="14"/>
      <c r="D17" s="8" t="s">
        <v>16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/>
      <c r="C18" s="14"/>
      <c r="D18" s="13" t="s">
        <v>17</v>
      </c>
      <c r="E18" s="15">
        <v>1000000.0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/>
      <c r="C19" s="14"/>
      <c r="D19" s="13" t="s">
        <v>68</v>
      </c>
      <c r="E19" s="15">
        <f>'CUADRO DE RESULTADOS'!C22</f>
        <v>239200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3"/>
      <c r="C20" s="14"/>
      <c r="D20" s="10" t="s">
        <v>18</v>
      </c>
      <c r="E20" s="17">
        <f>SUM(E18:E19)</f>
        <v>1239200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3"/>
      <c r="C21" s="14"/>
      <c r="D21" s="13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0" t="s">
        <v>19</v>
      </c>
      <c r="C22" s="21">
        <f>C10+C14</f>
        <v>1779200</v>
      </c>
      <c r="D22" s="20" t="s">
        <v>20</v>
      </c>
      <c r="E22" s="22">
        <f>E16+E20</f>
        <v>1779200</v>
      </c>
      <c r="F22" s="8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3:E3"/>
    <mergeCell ref="B4:C4"/>
    <mergeCell ref="D4:E4"/>
    <mergeCell ref="D17:E1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13.29"/>
    <col customWidth="1" min="4" max="4" width="49.0"/>
    <col customWidth="1" min="5" max="6" width="14.71"/>
    <col customWidth="1" min="7" max="7" width="11.43"/>
    <col customWidth="1" min="8" max="26" width="10.71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3"/>
      <c r="B2" s="24" t="s">
        <v>21</v>
      </c>
      <c r="C2" s="25"/>
      <c r="D2" s="25"/>
      <c r="E2" s="25"/>
      <c r="F2" s="9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3"/>
      <c r="B3" s="26" t="s">
        <v>22</v>
      </c>
      <c r="C3" s="26" t="s">
        <v>23</v>
      </c>
      <c r="D3" s="26" t="s">
        <v>24</v>
      </c>
      <c r="E3" s="26" t="s">
        <v>25</v>
      </c>
      <c r="F3" s="26" t="s">
        <v>26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3"/>
      <c r="B4" s="27">
        <v>45170.0</v>
      </c>
      <c r="C4" s="28" t="s">
        <v>27</v>
      </c>
      <c r="D4" s="29" t="s">
        <v>28</v>
      </c>
      <c r="E4" s="30">
        <v>150000.0</v>
      </c>
      <c r="F4" s="31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3"/>
      <c r="B5" s="32"/>
      <c r="C5" s="33" t="s">
        <v>2</v>
      </c>
      <c r="D5" s="34" t="s">
        <v>8</v>
      </c>
      <c r="E5" s="35"/>
      <c r="F5" s="36">
        <v>150000.0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3"/>
      <c r="B6" s="37">
        <v>45170.0</v>
      </c>
      <c r="C6" s="33" t="s">
        <v>2</v>
      </c>
      <c r="D6" s="34" t="s">
        <v>29</v>
      </c>
      <c r="E6" s="38">
        <v>500000.0</v>
      </c>
      <c r="F6" s="39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3"/>
      <c r="B7" s="32"/>
      <c r="C7" s="33" t="s">
        <v>2</v>
      </c>
      <c r="D7" s="34" t="s">
        <v>30</v>
      </c>
      <c r="E7" s="35">
        <f>0.21*E6</f>
        <v>105000</v>
      </c>
      <c r="F7" s="39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3"/>
      <c r="B8" s="32"/>
      <c r="C8" s="33" t="s">
        <v>2</v>
      </c>
      <c r="D8" s="34" t="s">
        <v>8</v>
      </c>
      <c r="E8" s="35"/>
      <c r="F8" s="39">
        <f>E6+E7</f>
        <v>605000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3"/>
      <c r="B9" s="37">
        <v>45170.0</v>
      </c>
      <c r="C9" s="33" t="s">
        <v>2</v>
      </c>
      <c r="D9" s="34" t="s">
        <v>31</v>
      </c>
      <c r="E9" s="38">
        <v>200000.0</v>
      </c>
      <c r="F9" s="3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3"/>
      <c r="B10" s="32"/>
      <c r="C10" s="33" t="s">
        <v>2</v>
      </c>
      <c r="D10" s="34" t="s">
        <v>8</v>
      </c>
      <c r="E10" s="35"/>
      <c r="F10" s="36">
        <v>200000.0</v>
      </c>
      <c r="G10" s="1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3"/>
      <c r="B11" s="37">
        <v>45177.0</v>
      </c>
      <c r="C11" s="33" t="s">
        <v>32</v>
      </c>
      <c r="D11" s="34" t="s">
        <v>33</v>
      </c>
      <c r="E11" s="38"/>
      <c r="F11" s="36">
        <v>1000000.0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3"/>
      <c r="B12" s="32"/>
      <c r="C12" s="33" t="s">
        <v>3</v>
      </c>
      <c r="D12" s="34" t="s">
        <v>34</v>
      </c>
      <c r="E12" s="35"/>
      <c r="F12" s="39">
        <f>0.21*F11</f>
        <v>210000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3"/>
      <c r="B13" s="32"/>
      <c r="C13" s="33" t="s">
        <v>2</v>
      </c>
      <c r="D13" s="34" t="s">
        <v>8</v>
      </c>
      <c r="E13" s="35">
        <f>F11+F12</f>
        <v>1210000</v>
      </c>
      <c r="F13" s="39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3"/>
      <c r="B14" s="37">
        <v>45177.0</v>
      </c>
      <c r="C14" s="33" t="s">
        <v>27</v>
      </c>
      <c r="D14" s="34" t="s">
        <v>35</v>
      </c>
      <c r="E14" s="38">
        <v>200000.0</v>
      </c>
      <c r="F14" s="39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3"/>
      <c r="B15" s="32"/>
      <c r="C15" s="33" t="s">
        <v>2</v>
      </c>
      <c r="D15" s="34" t="s">
        <v>8</v>
      </c>
      <c r="E15" s="35"/>
      <c r="F15" s="36">
        <v>200000.0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3"/>
      <c r="B16" s="37">
        <v>45184.0</v>
      </c>
      <c r="C16" s="33" t="s">
        <v>3</v>
      </c>
      <c r="D16" s="34" t="s">
        <v>36</v>
      </c>
      <c r="E16" s="35"/>
      <c r="F16" s="36">
        <v>500000.0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3"/>
      <c r="B17" s="32"/>
      <c r="C17" s="33" t="s">
        <v>27</v>
      </c>
      <c r="D17" s="34" t="s">
        <v>37</v>
      </c>
      <c r="E17" s="38">
        <v>500000.0</v>
      </c>
      <c r="F17" s="39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3"/>
      <c r="B18" s="37">
        <v>45184.0</v>
      </c>
      <c r="C18" s="33" t="s">
        <v>3</v>
      </c>
      <c r="D18" s="34" t="s">
        <v>38</v>
      </c>
      <c r="E18" s="35"/>
      <c r="F18" s="39">
        <f>0.3*F16</f>
        <v>150000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3"/>
      <c r="B19" s="32"/>
      <c r="C19" s="33" t="s">
        <v>27</v>
      </c>
      <c r="D19" s="34" t="s">
        <v>39</v>
      </c>
      <c r="E19" s="38">
        <v>150000.0</v>
      </c>
      <c r="F19" s="3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3"/>
      <c r="B20" s="37">
        <v>45191.0</v>
      </c>
      <c r="C20" s="33" t="s">
        <v>32</v>
      </c>
      <c r="D20" s="34" t="s">
        <v>33</v>
      </c>
      <c r="E20" s="38"/>
      <c r="F20" s="36">
        <v>500000.0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37"/>
      <c r="C21" s="33" t="s">
        <v>3</v>
      </c>
      <c r="D21" s="34" t="s">
        <v>34</v>
      </c>
      <c r="E21" s="35"/>
      <c r="F21" s="39">
        <f>0.21*F20</f>
        <v>105000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32"/>
      <c r="C22" s="33" t="s">
        <v>2</v>
      </c>
      <c r="D22" s="34" t="s">
        <v>40</v>
      </c>
      <c r="E22" s="35">
        <f>F20+F21</f>
        <v>605000</v>
      </c>
      <c r="F22" s="39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37">
        <v>45191.0</v>
      </c>
      <c r="C23" s="33" t="s">
        <v>27</v>
      </c>
      <c r="D23" s="34" t="s">
        <v>35</v>
      </c>
      <c r="E23" s="38">
        <v>100000.0</v>
      </c>
      <c r="F23" s="39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32"/>
      <c r="C24" s="33" t="s">
        <v>2</v>
      </c>
      <c r="D24" s="34" t="s">
        <v>8</v>
      </c>
      <c r="E24" s="35"/>
      <c r="F24" s="36">
        <v>100000.0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37">
        <v>45197.0</v>
      </c>
      <c r="C25" s="33" t="s">
        <v>27</v>
      </c>
      <c r="D25" s="34" t="s">
        <v>41</v>
      </c>
      <c r="E25" s="38">
        <v>50000.0</v>
      </c>
      <c r="F25" s="39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32"/>
      <c r="C26" s="33" t="s">
        <v>2</v>
      </c>
      <c r="D26" s="34" t="s">
        <v>6</v>
      </c>
      <c r="E26" s="35"/>
      <c r="F26" s="36">
        <v>50000.0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37">
        <v>45198.0</v>
      </c>
      <c r="C27" s="33" t="s">
        <v>32</v>
      </c>
      <c r="D27" s="34" t="s">
        <v>42</v>
      </c>
      <c r="E27" s="35"/>
      <c r="F27" s="36">
        <v>20000.0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32"/>
      <c r="C28" s="33" t="s">
        <v>2</v>
      </c>
      <c r="D28" s="34" t="s">
        <v>31</v>
      </c>
      <c r="E28" s="38">
        <v>20000.0</v>
      </c>
      <c r="F28" s="39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37">
        <v>45198.0</v>
      </c>
      <c r="C29" s="33" t="s">
        <v>3</v>
      </c>
      <c r="D29" s="34" t="s">
        <v>36</v>
      </c>
      <c r="E29" s="38">
        <v>500000.0</v>
      </c>
      <c r="F29" s="36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32"/>
      <c r="C30" s="33" t="s">
        <v>2</v>
      </c>
      <c r="D30" s="34" t="s">
        <v>8</v>
      </c>
      <c r="E30" s="35"/>
      <c r="F30" s="36">
        <v>500000.0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37">
        <v>45198.0</v>
      </c>
      <c r="C31" s="32" t="s">
        <v>3</v>
      </c>
      <c r="D31" s="40" t="s">
        <v>7</v>
      </c>
      <c r="E31" s="35">
        <v>20000.0</v>
      </c>
      <c r="F31" s="39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37"/>
      <c r="C32" s="32" t="s">
        <v>27</v>
      </c>
      <c r="D32" s="40" t="s">
        <v>43</v>
      </c>
      <c r="E32" s="38">
        <v>2000.0</v>
      </c>
      <c r="F32" s="39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32"/>
      <c r="C33" s="32" t="s">
        <v>2</v>
      </c>
      <c r="D33" s="40" t="s">
        <v>8</v>
      </c>
      <c r="E33" s="35"/>
      <c r="F33" s="36">
        <v>22000.0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37">
        <v>45198.0</v>
      </c>
      <c r="C34" s="33" t="s">
        <v>27</v>
      </c>
      <c r="D34" s="34" t="s">
        <v>44</v>
      </c>
      <c r="E34" s="38">
        <v>128800.0</v>
      </c>
      <c r="F34" s="39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41"/>
      <c r="C35" s="42" t="s">
        <v>2</v>
      </c>
      <c r="D35" s="43" t="s">
        <v>8</v>
      </c>
      <c r="E35" s="44"/>
      <c r="F35" s="45">
        <v>128800.0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14"/>
      <c r="F36" s="14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14"/>
      <c r="F37" s="14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14"/>
      <c r="F38" s="14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14"/>
      <c r="F39" s="14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14"/>
      <c r="F40" s="14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14"/>
      <c r="F41" s="14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14"/>
      <c r="F42" s="14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14"/>
      <c r="F43" s="14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14"/>
      <c r="F44" s="14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$B$3:$F$30"/>
  <mergeCells count="1">
    <mergeCell ref="B2:F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23.14"/>
    <col customWidth="1" min="4" max="6" width="14.71"/>
    <col customWidth="1" min="7" max="7" width="11.43"/>
    <col customWidth="1" min="8" max="8" width="11.86"/>
    <col customWidth="1" min="9" max="9" width="24.0"/>
    <col customWidth="1" min="10" max="12" width="13.0"/>
    <col customWidth="1" min="13" max="26" width="10.71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3"/>
      <c r="B2" s="46" t="s">
        <v>45</v>
      </c>
      <c r="C2" s="47"/>
      <c r="D2" s="47"/>
      <c r="E2" s="47"/>
      <c r="F2" s="47"/>
      <c r="G2" s="47"/>
      <c r="H2" s="47"/>
      <c r="I2" s="47"/>
      <c r="J2" s="47"/>
      <c r="K2" s="47"/>
      <c r="L2" s="48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3"/>
      <c r="B3" s="46"/>
      <c r="C3" s="47"/>
      <c r="D3" s="47"/>
      <c r="E3" s="47"/>
      <c r="F3" s="47"/>
      <c r="G3" s="47"/>
      <c r="H3" s="47"/>
      <c r="I3" s="47"/>
      <c r="J3" s="47"/>
      <c r="K3" s="47"/>
      <c r="L3" s="4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3"/>
      <c r="B4" s="49" t="s">
        <v>22</v>
      </c>
      <c r="C4" s="50" t="s">
        <v>24</v>
      </c>
      <c r="D4" s="50" t="s">
        <v>25</v>
      </c>
      <c r="E4" s="50" t="s">
        <v>26</v>
      </c>
      <c r="F4" s="51" t="s">
        <v>46</v>
      </c>
      <c r="G4" s="52"/>
      <c r="H4" s="49" t="s">
        <v>22</v>
      </c>
      <c r="I4" s="50" t="s">
        <v>24</v>
      </c>
      <c r="J4" s="50" t="s">
        <v>25</v>
      </c>
      <c r="K4" s="50" t="s">
        <v>26</v>
      </c>
      <c r="L4" s="51" t="s">
        <v>46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3"/>
      <c r="B5" s="53">
        <v>45170.0</v>
      </c>
      <c r="C5" s="54" t="s">
        <v>6</v>
      </c>
      <c r="D5" s="55">
        <v>200000.0</v>
      </c>
      <c r="E5" s="56"/>
      <c r="F5" s="57">
        <f>D5-E5</f>
        <v>200000</v>
      </c>
      <c r="G5" s="52"/>
      <c r="H5" s="58">
        <v>45170.0</v>
      </c>
      <c r="I5" s="59" t="s">
        <v>7</v>
      </c>
      <c r="J5" s="60"/>
      <c r="K5" s="61">
        <v>200000.0</v>
      </c>
      <c r="L5" s="62">
        <f>J5-K5</f>
        <v>-200000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3"/>
      <c r="B6" s="63">
        <v>45191.0</v>
      </c>
      <c r="C6" s="64" t="s">
        <v>6</v>
      </c>
      <c r="D6" s="65"/>
      <c r="E6" s="66">
        <v>50000.0</v>
      </c>
      <c r="F6" s="67">
        <f>F5+D6-E6</f>
        <v>150000</v>
      </c>
      <c r="G6" s="52"/>
      <c r="H6" s="58">
        <v>45198.0</v>
      </c>
      <c r="I6" s="59" t="s">
        <v>7</v>
      </c>
      <c r="J6" s="61">
        <v>20000.0</v>
      </c>
      <c r="K6" s="60"/>
      <c r="L6" s="62">
        <f>L5+J6-K6</f>
        <v>-180000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3"/>
      <c r="B7" s="68"/>
      <c r="C7" s="50" t="s">
        <v>47</v>
      </c>
      <c r="D7" s="69">
        <f t="shared" ref="D7:E7" si="1">SUM(D5:D6)</f>
        <v>200000</v>
      </c>
      <c r="E7" s="69">
        <f t="shared" si="1"/>
        <v>50000</v>
      </c>
      <c r="F7" s="70">
        <f>D7-E7</f>
        <v>150000</v>
      </c>
      <c r="G7" s="52"/>
      <c r="H7" s="68"/>
      <c r="I7" s="50" t="s">
        <v>47</v>
      </c>
      <c r="J7" s="69">
        <f t="shared" ref="J7:K7" si="2">SUM(J5:J6)</f>
        <v>20000</v>
      </c>
      <c r="K7" s="69">
        <f t="shared" si="2"/>
        <v>200000</v>
      </c>
      <c r="L7" s="70">
        <f>-(J7-K7)</f>
        <v>180000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3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3"/>
      <c r="B9" s="49" t="s">
        <v>22</v>
      </c>
      <c r="C9" s="50" t="s">
        <v>24</v>
      </c>
      <c r="D9" s="50" t="s">
        <v>25</v>
      </c>
      <c r="E9" s="50" t="s">
        <v>26</v>
      </c>
      <c r="F9" s="51" t="s">
        <v>46</v>
      </c>
      <c r="G9" s="52"/>
      <c r="H9" s="49" t="s">
        <v>22</v>
      </c>
      <c r="I9" s="50" t="s">
        <v>24</v>
      </c>
      <c r="J9" s="50" t="s">
        <v>25</v>
      </c>
      <c r="K9" s="50" t="s">
        <v>26</v>
      </c>
      <c r="L9" s="51" t="s">
        <v>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3"/>
      <c r="B10" s="58">
        <v>45170.0</v>
      </c>
      <c r="C10" s="59" t="s">
        <v>8</v>
      </c>
      <c r="D10" s="61">
        <v>1000000.0</v>
      </c>
      <c r="E10" s="60"/>
      <c r="F10" s="62">
        <f>D10-E10</f>
        <v>1000000</v>
      </c>
      <c r="G10" s="52"/>
      <c r="H10" s="58">
        <v>45184.0</v>
      </c>
      <c r="I10" s="59" t="s">
        <v>36</v>
      </c>
      <c r="J10" s="60"/>
      <c r="K10" s="61">
        <v>500000.0</v>
      </c>
      <c r="L10" s="62">
        <f>J10-K10</f>
        <v>-500000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3"/>
      <c r="B11" s="58">
        <v>45170.0</v>
      </c>
      <c r="C11" s="59" t="s">
        <v>8</v>
      </c>
      <c r="D11" s="60"/>
      <c r="E11" s="61">
        <v>150000.0</v>
      </c>
      <c r="F11" s="62">
        <f t="shared" ref="F11:F19" si="3">F10+D11-E11</f>
        <v>850000</v>
      </c>
      <c r="G11" s="52"/>
      <c r="H11" s="58">
        <v>45198.0</v>
      </c>
      <c r="I11" s="59" t="s">
        <v>36</v>
      </c>
      <c r="J11" s="61">
        <v>500000.0</v>
      </c>
      <c r="K11" s="60"/>
      <c r="L11" s="62">
        <f>L10+J11-K11</f>
        <v>0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3"/>
      <c r="B12" s="58">
        <v>45170.0</v>
      </c>
      <c r="C12" s="59" t="s">
        <v>8</v>
      </c>
      <c r="D12" s="60"/>
      <c r="E12" s="61">
        <v>605000.0</v>
      </c>
      <c r="F12" s="62">
        <f t="shared" si="3"/>
        <v>245000</v>
      </c>
      <c r="G12" s="52"/>
      <c r="H12" s="68"/>
      <c r="I12" s="50" t="s">
        <v>47</v>
      </c>
      <c r="J12" s="69">
        <f t="shared" ref="J12:K12" si="4">SUM(J10:J11)</f>
        <v>500000</v>
      </c>
      <c r="K12" s="69">
        <f t="shared" si="4"/>
        <v>500000</v>
      </c>
      <c r="L12" s="70">
        <f>J12-K12</f>
        <v>0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3"/>
      <c r="B13" s="58">
        <v>45170.0</v>
      </c>
      <c r="C13" s="59" t="s">
        <v>8</v>
      </c>
      <c r="D13" s="60"/>
      <c r="E13" s="61">
        <v>200000.0</v>
      </c>
      <c r="F13" s="62">
        <f t="shared" si="3"/>
        <v>45000</v>
      </c>
      <c r="G13" s="52"/>
      <c r="H13" s="52"/>
      <c r="I13" s="52"/>
      <c r="J13" s="52"/>
      <c r="K13" s="52"/>
      <c r="L13" s="52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3"/>
      <c r="B14" s="58">
        <v>45177.0</v>
      </c>
      <c r="C14" s="59" t="s">
        <v>8</v>
      </c>
      <c r="D14" s="61">
        <v>1210000.0</v>
      </c>
      <c r="E14" s="60"/>
      <c r="F14" s="62">
        <f t="shared" si="3"/>
        <v>1255000</v>
      </c>
      <c r="G14" s="52"/>
      <c r="H14" s="49" t="s">
        <v>22</v>
      </c>
      <c r="I14" s="50" t="s">
        <v>24</v>
      </c>
      <c r="J14" s="50" t="s">
        <v>25</v>
      </c>
      <c r="K14" s="50" t="s">
        <v>26</v>
      </c>
      <c r="L14" s="51" t="s">
        <v>46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3"/>
      <c r="B15" s="58">
        <v>45177.0</v>
      </c>
      <c r="C15" s="59" t="s">
        <v>8</v>
      </c>
      <c r="D15" s="60"/>
      <c r="E15" s="61">
        <v>200000.0</v>
      </c>
      <c r="F15" s="62">
        <f t="shared" si="3"/>
        <v>1055000</v>
      </c>
      <c r="G15" s="52"/>
      <c r="H15" s="58">
        <v>45184.0</v>
      </c>
      <c r="I15" s="59" t="s">
        <v>38</v>
      </c>
      <c r="J15" s="60"/>
      <c r="K15" s="61">
        <v>150000.0</v>
      </c>
      <c r="L15" s="62">
        <f>J15-K15</f>
        <v>-150000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3"/>
      <c r="B16" s="58">
        <v>45191.0</v>
      </c>
      <c r="C16" s="59" t="s">
        <v>8</v>
      </c>
      <c r="D16" s="60"/>
      <c r="E16" s="61">
        <v>100000.0</v>
      </c>
      <c r="F16" s="62">
        <f t="shared" si="3"/>
        <v>955000</v>
      </c>
      <c r="G16" s="52"/>
      <c r="H16" s="68"/>
      <c r="I16" s="50" t="s">
        <v>47</v>
      </c>
      <c r="J16" s="69">
        <f t="shared" ref="J16:K16" si="5">SUM(J14:J15)</f>
        <v>0</v>
      </c>
      <c r="K16" s="69">
        <f t="shared" si="5"/>
        <v>150000</v>
      </c>
      <c r="L16" s="70">
        <f>-(J16-K16)</f>
        <v>150000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3"/>
      <c r="B17" s="58">
        <v>45198.0</v>
      </c>
      <c r="C17" s="59" t="s">
        <v>8</v>
      </c>
      <c r="D17" s="60"/>
      <c r="E17" s="61">
        <v>500000.0</v>
      </c>
      <c r="F17" s="62">
        <f t="shared" si="3"/>
        <v>455000</v>
      </c>
      <c r="G17" s="52"/>
      <c r="H17" s="52"/>
      <c r="I17" s="52"/>
      <c r="J17" s="52"/>
      <c r="K17" s="52"/>
      <c r="L17" s="52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3"/>
      <c r="B18" s="58">
        <v>45198.0</v>
      </c>
      <c r="C18" s="59" t="s">
        <v>8</v>
      </c>
      <c r="D18" s="60"/>
      <c r="E18" s="61">
        <v>22000.0</v>
      </c>
      <c r="F18" s="62">
        <f t="shared" si="3"/>
        <v>433000</v>
      </c>
      <c r="G18" s="52"/>
      <c r="H18" s="49" t="s">
        <v>22</v>
      </c>
      <c r="I18" s="50" t="s">
        <v>24</v>
      </c>
      <c r="J18" s="50" t="s">
        <v>25</v>
      </c>
      <c r="K18" s="50" t="s">
        <v>26</v>
      </c>
      <c r="L18" s="51" t="s">
        <v>46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3"/>
      <c r="B19" s="58">
        <v>45198.0</v>
      </c>
      <c r="C19" s="59" t="s">
        <v>8</v>
      </c>
      <c r="D19" s="60"/>
      <c r="E19" s="61">
        <v>128800.0</v>
      </c>
      <c r="F19" s="62">
        <f t="shared" si="3"/>
        <v>304200</v>
      </c>
      <c r="G19" s="52"/>
      <c r="H19" s="58">
        <v>45170.0</v>
      </c>
      <c r="I19" s="59" t="s">
        <v>48</v>
      </c>
      <c r="J19" s="61">
        <v>105000.0</v>
      </c>
      <c r="K19" s="60"/>
      <c r="L19" s="62">
        <f>J19-K19</f>
        <v>105000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3"/>
      <c r="B20" s="68"/>
      <c r="C20" s="50" t="s">
        <v>47</v>
      </c>
      <c r="D20" s="69">
        <f t="shared" ref="D20:E20" si="6">SUM(D10:D19)</f>
        <v>2210000</v>
      </c>
      <c r="E20" s="69">
        <f t="shared" si="6"/>
        <v>1905800</v>
      </c>
      <c r="F20" s="70">
        <f>D20-E20</f>
        <v>304200</v>
      </c>
      <c r="G20" s="52"/>
      <c r="H20" s="58">
        <v>45177.0</v>
      </c>
      <c r="I20" s="59" t="s">
        <v>34</v>
      </c>
      <c r="J20" s="60"/>
      <c r="K20" s="61">
        <v>210000.0</v>
      </c>
      <c r="L20" s="62">
        <f t="shared" ref="L20:L21" si="7">L19+J20-K20</f>
        <v>-105000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52"/>
      <c r="C21" s="52"/>
      <c r="D21" s="71"/>
      <c r="E21" s="71"/>
      <c r="F21" s="52"/>
      <c r="G21" s="52"/>
      <c r="H21" s="63">
        <v>45191.0</v>
      </c>
      <c r="I21" s="59" t="s">
        <v>34</v>
      </c>
      <c r="J21" s="60"/>
      <c r="K21" s="61">
        <v>105000.0</v>
      </c>
      <c r="L21" s="62">
        <f t="shared" si="7"/>
        <v>-210000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49" t="s">
        <v>22</v>
      </c>
      <c r="C22" s="50" t="s">
        <v>24</v>
      </c>
      <c r="D22" s="50" t="s">
        <v>25</v>
      </c>
      <c r="E22" s="50" t="s">
        <v>26</v>
      </c>
      <c r="F22" s="51" t="s">
        <v>46</v>
      </c>
      <c r="G22" s="52"/>
      <c r="H22" s="72">
        <v>45198.0</v>
      </c>
      <c r="I22" s="50" t="s">
        <v>49</v>
      </c>
      <c r="J22" s="69"/>
      <c r="K22" s="69"/>
      <c r="L22" s="70">
        <f>L21</f>
        <v>-210000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58">
        <v>45170.0</v>
      </c>
      <c r="C23" s="59" t="s">
        <v>31</v>
      </c>
      <c r="D23" s="61">
        <v>200000.0</v>
      </c>
      <c r="E23" s="60"/>
      <c r="F23" s="62">
        <f>D23-E23</f>
        <v>200000</v>
      </c>
      <c r="G23" s="52"/>
      <c r="H23" s="52"/>
      <c r="I23" s="52"/>
      <c r="J23" s="52"/>
      <c r="K23" s="52"/>
      <c r="L23" s="5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58">
        <v>45198.0</v>
      </c>
      <c r="C24" s="59" t="s">
        <v>31</v>
      </c>
      <c r="D24" s="61">
        <v>20000.0</v>
      </c>
      <c r="E24" s="60"/>
      <c r="F24" s="62">
        <f>F23+D24-E24</f>
        <v>220000</v>
      </c>
      <c r="G24" s="52"/>
      <c r="H24" s="52"/>
      <c r="I24" s="52"/>
      <c r="J24" s="52"/>
      <c r="K24" s="52"/>
      <c r="L24" s="52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68"/>
      <c r="C25" s="50" t="s">
        <v>47</v>
      </c>
      <c r="D25" s="69">
        <f t="shared" ref="D25:E25" si="8">SUM(D23:D24)</f>
        <v>220000</v>
      </c>
      <c r="E25" s="69">
        <f t="shared" si="8"/>
        <v>0</v>
      </c>
      <c r="F25" s="70">
        <f>D25-E25</f>
        <v>220000</v>
      </c>
      <c r="G25" s="52"/>
      <c r="H25" s="52"/>
      <c r="I25" s="52"/>
      <c r="J25" s="52"/>
      <c r="K25" s="52"/>
      <c r="L25" s="5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52"/>
      <c r="C26" s="73"/>
      <c r="D26" s="74"/>
      <c r="E26" s="74"/>
      <c r="F26" s="74"/>
      <c r="G26" s="52"/>
      <c r="H26" s="52"/>
      <c r="I26" s="52"/>
      <c r="J26" s="52"/>
      <c r="K26" s="52"/>
      <c r="L26" s="52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49" t="s">
        <v>22</v>
      </c>
      <c r="C27" s="50" t="s">
        <v>24</v>
      </c>
      <c r="D27" s="50" t="s">
        <v>25</v>
      </c>
      <c r="E27" s="50" t="s">
        <v>26</v>
      </c>
      <c r="F27" s="51" t="s">
        <v>46</v>
      </c>
      <c r="G27" s="52"/>
      <c r="H27" s="52"/>
      <c r="I27" s="52"/>
      <c r="J27" s="52"/>
      <c r="K27" s="52"/>
      <c r="L27" s="52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58">
        <v>45191.0</v>
      </c>
      <c r="C28" s="59" t="s">
        <v>40</v>
      </c>
      <c r="D28" s="61">
        <v>605000.0</v>
      </c>
      <c r="E28" s="60"/>
      <c r="F28" s="62">
        <f t="shared" ref="F28:F29" si="10">D28-E28</f>
        <v>605000</v>
      </c>
      <c r="G28" s="52"/>
      <c r="H28" s="52"/>
      <c r="I28" s="52"/>
      <c r="J28" s="52"/>
      <c r="K28" s="52"/>
      <c r="L28" s="5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68"/>
      <c r="C29" s="50" t="s">
        <v>47</v>
      </c>
      <c r="D29" s="69">
        <f t="shared" ref="D29:E29" si="9">SUM(D28)</f>
        <v>605000</v>
      </c>
      <c r="E29" s="69">
        <f t="shared" si="9"/>
        <v>0</v>
      </c>
      <c r="F29" s="70">
        <f t="shared" si="10"/>
        <v>605000</v>
      </c>
      <c r="G29" s="52"/>
      <c r="H29" s="52"/>
      <c r="I29" s="52"/>
      <c r="J29" s="52"/>
      <c r="K29" s="52"/>
      <c r="L29" s="52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75"/>
      <c r="C30" s="52"/>
      <c r="D30" s="71"/>
      <c r="E30" s="71"/>
      <c r="F30" s="52"/>
      <c r="G30" s="52"/>
      <c r="H30" s="52"/>
      <c r="I30" s="52"/>
      <c r="J30" s="52"/>
      <c r="K30" s="52"/>
      <c r="L30" s="52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49" t="s">
        <v>22</v>
      </c>
      <c r="C31" s="50" t="s">
        <v>24</v>
      </c>
      <c r="D31" s="50" t="s">
        <v>25</v>
      </c>
      <c r="E31" s="50" t="s">
        <v>26</v>
      </c>
      <c r="F31" s="51" t="s">
        <v>46</v>
      </c>
      <c r="G31" s="52"/>
      <c r="H31" s="52"/>
      <c r="I31" s="52"/>
      <c r="J31" s="52"/>
      <c r="K31" s="52"/>
      <c r="L31" s="52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58">
        <v>45170.0</v>
      </c>
      <c r="C32" s="59" t="s">
        <v>29</v>
      </c>
      <c r="D32" s="61">
        <v>500000.0</v>
      </c>
      <c r="E32" s="60"/>
      <c r="F32" s="62">
        <f t="shared" ref="F32:F33" si="12">D32-E32</f>
        <v>500000</v>
      </c>
      <c r="G32" s="52"/>
      <c r="H32" s="52"/>
      <c r="I32" s="52"/>
      <c r="J32" s="52"/>
      <c r="K32" s="52"/>
      <c r="L32" s="52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68"/>
      <c r="C33" s="50" t="s">
        <v>47</v>
      </c>
      <c r="D33" s="69">
        <f t="shared" ref="D33:E33" si="11">SUM(D32)</f>
        <v>500000</v>
      </c>
      <c r="E33" s="69">
        <f t="shared" si="11"/>
        <v>0</v>
      </c>
      <c r="F33" s="70">
        <f t="shared" si="12"/>
        <v>500000</v>
      </c>
      <c r="G33" s="52"/>
      <c r="H33" s="52"/>
      <c r="I33" s="52"/>
      <c r="J33" s="52"/>
      <c r="K33" s="52"/>
      <c r="L33" s="52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14"/>
      <c r="E34" s="14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76"/>
      <c r="C35" s="23"/>
      <c r="D35" s="14"/>
      <c r="E35" s="14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14"/>
      <c r="E36" s="14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76"/>
      <c r="C37" s="23"/>
      <c r="D37" s="14"/>
      <c r="E37" s="14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14"/>
      <c r="E38" s="14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76"/>
      <c r="C39" s="23"/>
      <c r="D39" s="14"/>
      <c r="E39" s="14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14"/>
      <c r="E40" s="1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76"/>
      <c r="C41" s="23"/>
      <c r="D41" s="14"/>
      <c r="E41" s="14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14"/>
      <c r="E42" s="14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76"/>
      <c r="C43" s="23"/>
      <c r="D43" s="14"/>
      <c r="E43" s="14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14"/>
      <c r="E44" s="14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14"/>
      <c r="E45" s="14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14"/>
      <c r="E46" s="14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14"/>
      <c r="E47" s="14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14"/>
      <c r="E48" s="14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14"/>
      <c r="E49" s="14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14"/>
      <c r="E50" s="14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14"/>
      <c r="E51" s="1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14"/>
      <c r="E52" s="14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14"/>
      <c r="E53" s="14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2:L2"/>
    <mergeCell ref="B3:L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9.0"/>
    <col customWidth="1" min="3" max="3" width="14.71"/>
    <col customWidth="1" min="4" max="6" width="11.43"/>
    <col customWidth="1" min="7" max="26" width="10.71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3"/>
      <c r="B2" s="2" t="s">
        <v>50</v>
      </c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3"/>
      <c r="B3" s="5" t="s">
        <v>51</v>
      </c>
      <c r="C3" s="7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3"/>
      <c r="B4" s="77" t="s">
        <v>33</v>
      </c>
      <c r="C4" s="78">
        <v>1500000.0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3"/>
      <c r="B5" s="13" t="s">
        <v>35</v>
      </c>
      <c r="C5" s="79">
        <v>-300000.0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3"/>
      <c r="B6" s="10" t="s">
        <v>52</v>
      </c>
      <c r="C6" s="80">
        <f>C4+C5</f>
        <v>1200000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3"/>
      <c r="B7" s="13" t="s">
        <v>53</v>
      </c>
      <c r="C7" s="79">
        <v>-500000.0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3"/>
      <c r="B8" s="13" t="s">
        <v>54</v>
      </c>
      <c r="C8" s="79">
        <v>-150000.0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3"/>
      <c r="B9" s="13" t="s">
        <v>55</v>
      </c>
      <c r="C9" s="79">
        <v>-150000.0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3"/>
      <c r="B10" s="10" t="s">
        <v>56</v>
      </c>
      <c r="C10" s="80">
        <f>SUM(C6:C9)</f>
        <v>400000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3"/>
      <c r="B11" s="13" t="s">
        <v>57</v>
      </c>
      <c r="C11" s="79">
        <v>0.0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3"/>
      <c r="B12" s="13" t="s">
        <v>58</v>
      </c>
      <c r="C12" s="79">
        <v>-50000.0</v>
      </c>
      <c r="D12" s="1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3"/>
      <c r="B13" s="10" t="s">
        <v>59</v>
      </c>
      <c r="C13" s="80">
        <f>SUM(C10:C12)</f>
        <v>350000</v>
      </c>
      <c r="D13" s="1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3"/>
      <c r="B14" s="13" t="s">
        <v>42</v>
      </c>
      <c r="C14" s="79">
        <v>20000.0</v>
      </c>
      <c r="D14" s="14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3"/>
      <c r="B15" s="13" t="s">
        <v>43</v>
      </c>
      <c r="C15" s="79">
        <v>-2000.0</v>
      </c>
      <c r="D15" s="1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3"/>
      <c r="B16" s="10" t="s">
        <v>60</v>
      </c>
      <c r="C16" s="80">
        <f>SUM(C13:C15)</f>
        <v>368000</v>
      </c>
      <c r="D16" s="14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3"/>
      <c r="B17" s="13" t="s">
        <v>61</v>
      </c>
      <c r="C17" s="81">
        <v>0.0</v>
      </c>
      <c r="D17" s="14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3"/>
      <c r="B18" s="10" t="s">
        <v>62</v>
      </c>
      <c r="C18" s="80">
        <f>SUM(C16:C17)</f>
        <v>368000</v>
      </c>
      <c r="D18" s="14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3"/>
      <c r="B19" s="13" t="s">
        <v>63</v>
      </c>
      <c r="C19" s="81">
        <v>0.0</v>
      </c>
      <c r="D19" s="1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3"/>
      <c r="B20" s="10" t="s">
        <v>64</v>
      </c>
      <c r="C20" s="80">
        <f>SUM(C18:C19)</f>
        <v>368000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13" t="s">
        <v>44</v>
      </c>
      <c r="C21" s="81">
        <f>-0.35*C20</f>
        <v>-128800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0" t="s">
        <v>65</v>
      </c>
      <c r="C22" s="82">
        <f>SUM(C20:C21)</f>
        <v>239200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1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1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1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2:C2"/>
    <mergeCell ref="B3:C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2.14"/>
    <col customWidth="1" min="3" max="3" width="14.71"/>
    <col customWidth="1" min="4" max="4" width="37.14"/>
    <col customWidth="1" min="5" max="5" width="14.71"/>
    <col customWidth="1" min="6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66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</v>
      </c>
      <c r="C4" s="9"/>
      <c r="D4" s="8" t="s">
        <v>3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8" t="s">
        <v>4</v>
      </c>
      <c r="C5" s="23"/>
      <c r="D5" s="10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6</v>
      </c>
      <c r="C6" s="83">
        <v>150000.0</v>
      </c>
      <c r="D6" s="13" t="s">
        <v>7</v>
      </c>
      <c r="E6" s="84">
        <v>180000.0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8</v>
      </c>
      <c r="C7" s="83">
        <v>304200.0</v>
      </c>
      <c r="D7" s="13" t="s">
        <v>36</v>
      </c>
      <c r="E7" s="84">
        <v>0.0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 t="s">
        <v>31</v>
      </c>
      <c r="C8" s="83">
        <v>220000.0</v>
      </c>
      <c r="D8" s="13" t="s">
        <v>38</v>
      </c>
      <c r="E8" s="84">
        <v>150000.0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 t="s">
        <v>40</v>
      </c>
      <c r="C9" s="83">
        <v>605000.0</v>
      </c>
      <c r="D9" s="13" t="s">
        <v>49</v>
      </c>
      <c r="E9" s="84">
        <v>210000.0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 t="s">
        <v>9</v>
      </c>
      <c r="C10" s="16">
        <f>SUM(C6:C9)</f>
        <v>1279200</v>
      </c>
      <c r="D10" s="10" t="s">
        <v>10</v>
      </c>
      <c r="E10" s="17">
        <f>SUM(E6:E9)</f>
        <v>540000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14"/>
      <c r="D11" s="13"/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8" t="s">
        <v>11</v>
      </c>
      <c r="C12" s="14"/>
      <c r="D12" s="18" t="s">
        <v>12</v>
      </c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29</v>
      </c>
      <c r="C13" s="83">
        <v>500000.0</v>
      </c>
      <c r="D13" s="13"/>
      <c r="E13" s="15">
        <v>0.0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85" t="s">
        <v>67</v>
      </c>
      <c r="C14" s="86">
        <v>-250000.0</v>
      </c>
      <c r="D14" s="87"/>
      <c r="E14" s="8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 t="s">
        <v>13</v>
      </c>
      <c r="C15" s="16">
        <f>SUM(C13:C14)</f>
        <v>250000</v>
      </c>
      <c r="D15" s="10" t="s">
        <v>14</v>
      </c>
      <c r="E15" s="17">
        <f>SUM(E13)</f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/>
      <c r="C16" s="14"/>
      <c r="D16" s="13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/>
      <c r="C17" s="14"/>
      <c r="D17" s="18" t="s">
        <v>15</v>
      </c>
      <c r="E17" s="19">
        <f>E10+E15</f>
        <v>540000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/>
      <c r="C18" s="14"/>
      <c r="D18" s="8" t="s">
        <v>16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/>
      <c r="C19" s="14"/>
      <c r="D19" s="13" t="s">
        <v>17</v>
      </c>
      <c r="E19" s="84">
        <v>1000000.0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3"/>
      <c r="C20" s="14"/>
      <c r="D20" s="13" t="s">
        <v>68</v>
      </c>
      <c r="E20" s="84">
        <f>239200-250000</f>
        <v>-10800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3"/>
      <c r="C21" s="14"/>
      <c r="D21" s="10" t="s">
        <v>18</v>
      </c>
      <c r="E21" s="17">
        <f>SUM(E19:E20)</f>
        <v>989200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3"/>
      <c r="C22" s="14"/>
      <c r="D22" s="13"/>
      <c r="E22" s="1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0" t="s">
        <v>19</v>
      </c>
      <c r="C23" s="21">
        <f>C10+C15</f>
        <v>1529200</v>
      </c>
      <c r="D23" s="20" t="s">
        <v>20</v>
      </c>
      <c r="E23" s="22">
        <f>E17+E21</f>
        <v>1529200</v>
      </c>
      <c r="F23" s="8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B2:E2"/>
    <mergeCell ref="B3:E3"/>
    <mergeCell ref="B4:C4"/>
    <mergeCell ref="D4:E4"/>
    <mergeCell ref="D18:E1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0.57"/>
    <col customWidth="1" min="3" max="3" width="14.71"/>
    <col customWidth="1" min="4" max="4" width="37.14"/>
    <col customWidth="1" min="5" max="5" width="14.71"/>
    <col customWidth="1" min="6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</v>
      </c>
      <c r="C4" s="9"/>
      <c r="D4" s="8" t="s">
        <v>3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 t="s">
        <v>4</v>
      </c>
      <c r="C5" s="11"/>
      <c r="D5" s="10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6</v>
      </c>
      <c r="C6" s="14">
        <v>200000.0</v>
      </c>
      <c r="D6" s="13" t="s">
        <v>7</v>
      </c>
      <c r="E6" s="15">
        <v>200000.0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8</v>
      </c>
      <c r="C7" s="14">
        <v>1000000.0</v>
      </c>
      <c r="D7" s="13"/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9</v>
      </c>
      <c r="C8" s="16">
        <f>SUM(C6:C7)</f>
        <v>1200000</v>
      </c>
      <c r="D8" s="10" t="s">
        <v>10</v>
      </c>
      <c r="E8" s="17">
        <f>SUM(E6:E7)</f>
        <v>200000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4"/>
      <c r="D9" s="13"/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8" t="s">
        <v>11</v>
      </c>
      <c r="C10" s="14"/>
      <c r="D10" s="18" t="s">
        <v>12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14">
        <v>0.0</v>
      </c>
      <c r="D11" s="13"/>
      <c r="E11" s="15">
        <v>0.0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 t="s">
        <v>13</v>
      </c>
      <c r="C12" s="16">
        <f>SUM(C11)</f>
        <v>0</v>
      </c>
      <c r="D12" s="10" t="s">
        <v>14</v>
      </c>
      <c r="E12" s="17">
        <f>SUM(E11)</f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/>
      <c r="C13" s="14"/>
      <c r="D13" s="13"/>
      <c r="E13" s="1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/>
      <c r="C14" s="14"/>
      <c r="D14" s="18" t="s">
        <v>15</v>
      </c>
      <c r="E14" s="19">
        <f>E8+E12</f>
        <v>200000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/>
      <c r="C15" s="14"/>
      <c r="D15" s="8" t="s">
        <v>16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/>
      <c r="C16" s="14"/>
      <c r="D16" s="13" t="s">
        <v>17</v>
      </c>
      <c r="E16" s="15">
        <v>1000000.0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/>
      <c r="C17" s="14"/>
      <c r="D17" s="10" t="s">
        <v>18</v>
      </c>
      <c r="E17" s="17">
        <f>SUM(E16)</f>
        <v>1000000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/>
      <c r="C18" s="14"/>
      <c r="D18" s="13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 t="s">
        <v>19</v>
      </c>
      <c r="C19" s="21">
        <f>C8+C12</f>
        <v>1200000</v>
      </c>
      <c r="D19" s="20" t="s">
        <v>20</v>
      </c>
      <c r="E19" s="22">
        <f>E14+E17</f>
        <v>1200000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3:E3"/>
    <mergeCell ref="B4:C4"/>
    <mergeCell ref="D4:E4"/>
    <mergeCell ref="D15:E15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13.29"/>
    <col customWidth="1" min="4" max="4" width="49.0"/>
    <col customWidth="1" min="5" max="6" width="14.71"/>
    <col customWidth="1" min="7" max="7" width="11.43"/>
    <col customWidth="1" min="8" max="26" width="10.71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3"/>
      <c r="B2" s="24" t="s">
        <v>21</v>
      </c>
      <c r="C2" s="25"/>
      <c r="D2" s="25"/>
      <c r="E2" s="25"/>
      <c r="F2" s="9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3"/>
      <c r="B3" s="26" t="s">
        <v>22</v>
      </c>
      <c r="C3" s="26" t="s">
        <v>23</v>
      </c>
      <c r="D3" s="26" t="s">
        <v>24</v>
      </c>
      <c r="E3" s="26" t="s">
        <v>25</v>
      </c>
      <c r="F3" s="26" t="s">
        <v>26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3"/>
      <c r="B4" s="27">
        <v>45170.0</v>
      </c>
      <c r="C4" s="27" t="s">
        <v>27</v>
      </c>
      <c r="D4" s="90" t="s">
        <v>55</v>
      </c>
      <c r="E4" s="91">
        <v>150000.0</v>
      </c>
      <c r="F4" s="31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3"/>
      <c r="B5" s="32"/>
      <c r="C5" s="32" t="s">
        <v>2</v>
      </c>
      <c r="D5" s="40" t="s">
        <v>8</v>
      </c>
      <c r="E5" s="35"/>
      <c r="F5" s="39">
        <f>E4</f>
        <v>150000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3"/>
      <c r="B6" s="37">
        <v>45170.0</v>
      </c>
      <c r="C6" s="37" t="s">
        <v>2</v>
      </c>
      <c r="D6" s="40" t="s">
        <v>29</v>
      </c>
      <c r="E6" s="35">
        <v>500000.0</v>
      </c>
      <c r="F6" s="39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3"/>
      <c r="B7" s="32"/>
      <c r="C7" s="32" t="s">
        <v>2</v>
      </c>
      <c r="D7" s="40" t="s">
        <v>30</v>
      </c>
      <c r="E7" s="35">
        <f>0.21*E6</f>
        <v>105000</v>
      </c>
      <c r="F7" s="39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3"/>
      <c r="B8" s="32"/>
      <c r="C8" s="32" t="s">
        <v>2</v>
      </c>
      <c r="D8" s="40" t="s">
        <v>8</v>
      </c>
      <c r="E8" s="35"/>
      <c r="F8" s="39">
        <f>E6+E7</f>
        <v>605000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3"/>
      <c r="B9" s="37">
        <v>45170.0</v>
      </c>
      <c r="C9" s="37" t="s">
        <v>2</v>
      </c>
      <c r="D9" s="40" t="s">
        <v>31</v>
      </c>
      <c r="E9" s="35">
        <v>200000.0</v>
      </c>
      <c r="F9" s="3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3"/>
      <c r="B10" s="32"/>
      <c r="C10" s="32" t="s">
        <v>2</v>
      </c>
      <c r="D10" s="40" t="s">
        <v>8</v>
      </c>
      <c r="E10" s="35"/>
      <c r="F10" s="39">
        <f>E9</f>
        <v>200000</v>
      </c>
      <c r="G10" s="1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3"/>
      <c r="B11" s="37">
        <v>45177.0</v>
      </c>
      <c r="C11" s="37" t="s">
        <v>2</v>
      </c>
      <c r="D11" s="40" t="s">
        <v>8</v>
      </c>
      <c r="E11" s="35">
        <f>SUM(F12:F13)</f>
        <v>1210000</v>
      </c>
      <c r="F11" s="3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3"/>
      <c r="B12" s="32"/>
      <c r="C12" s="32" t="s">
        <v>32</v>
      </c>
      <c r="D12" s="40" t="s">
        <v>33</v>
      </c>
      <c r="E12" s="35"/>
      <c r="F12" s="39">
        <v>1000000.0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3"/>
      <c r="B13" s="32"/>
      <c r="C13" s="32" t="s">
        <v>3</v>
      </c>
      <c r="D13" s="40" t="s">
        <v>69</v>
      </c>
      <c r="E13" s="35"/>
      <c r="F13" s="39">
        <f>0.21*F12</f>
        <v>210000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3"/>
      <c r="B14" s="37">
        <v>45177.0</v>
      </c>
      <c r="C14" s="37" t="s">
        <v>27</v>
      </c>
      <c r="D14" s="40" t="s">
        <v>35</v>
      </c>
      <c r="E14" s="35">
        <v>200000.0</v>
      </c>
      <c r="F14" s="39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3"/>
      <c r="B15" s="32"/>
      <c r="C15" s="32" t="s">
        <v>2</v>
      </c>
      <c r="D15" s="40" t="s">
        <v>8</v>
      </c>
      <c r="E15" s="35"/>
      <c r="F15" s="39">
        <f>E14</f>
        <v>200000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3"/>
      <c r="B16" s="37">
        <v>45184.0</v>
      </c>
      <c r="C16" s="37" t="s">
        <v>27</v>
      </c>
      <c r="D16" s="40" t="s">
        <v>53</v>
      </c>
      <c r="E16" s="35">
        <v>500000.0</v>
      </c>
      <c r="F16" s="39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3"/>
      <c r="B17" s="32"/>
      <c r="C17" s="32" t="s">
        <v>3</v>
      </c>
      <c r="D17" s="40" t="s">
        <v>36</v>
      </c>
      <c r="E17" s="35"/>
      <c r="F17" s="39">
        <f>E16</f>
        <v>500000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3"/>
      <c r="B18" s="37">
        <v>45184.0</v>
      </c>
      <c r="C18" s="37" t="s">
        <v>27</v>
      </c>
      <c r="D18" s="40" t="s">
        <v>54</v>
      </c>
      <c r="E18" s="35">
        <f>E16*0.3</f>
        <v>150000</v>
      </c>
      <c r="F18" s="39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3"/>
      <c r="B19" s="32"/>
      <c r="C19" s="32" t="s">
        <v>3</v>
      </c>
      <c r="D19" s="40" t="s">
        <v>38</v>
      </c>
      <c r="E19" s="35"/>
      <c r="F19" s="39">
        <f>E18</f>
        <v>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3"/>
      <c r="B20" s="37">
        <v>45191.0</v>
      </c>
      <c r="C20" s="37" t="s">
        <v>2</v>
      </c>
      <c r="D20" s="40" t="s">
        <v>70</v>
      </c>
      <c r="E20" s="35">
        <f>SUM(F21:F22)</f>
        <v>605000</v>
      </c>
      <c r="F20" s="39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37"/>
      <c r="C21" s="37" t="s">
        <v>32</v>
      </c>
      <c r="D21" s="40" t="s">
        <v>33</v>
      </c>
      <c r="E21" s="35"/>
      <c r="F21" s="39">
        <v>500000.0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32"/>
      <c r="C22" s="32" t="s">
        <v>3</v>
      </c>
      <c r="D22" s="40" t="s">
        <v>69</v>
      </c>
      <c r="E22" s="35"/>
      <c r="F22" s="39">
        <f>0.21*F21</f>
        <v>105000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37">
        <v>45191.0</v>
      </c>
      <c r="C23" s="37" t="s">
        <v>27</v>
      </c>
      <c r="D23" s="40" t="s">
        <v>35</v>
      </c>
      <c r="E23" s="35">
        <v>100000.0</v>
      </c>
      <c r="F23" s="39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32"/>
      <c r="C24" s="32" t="s">
        <v>2</v>
      </c>
      <c r="D24" s="40" t="s">
        <v>8</v>
      </c>
      <c r="E24" s="35"/>
      <c r="F24" s="39">
        <f>E23</f>
        <v>100000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37">
        <v>45197.0</v>
      </c>
      <c r="C25" s="37" t="s">
        <v>27</v>
      </c>
      <c r="D25" s="40" t="s">
        <v>71</v>
      </c>
      <c r="E25" s="35">
        <v>50000.0</v>
      </c>
      <c r="F25" s="39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32"/>
      <c r="C26" s="32" t="s">
        <v>2</v>
      </c>
      <c r="D26" s="40" t="s">
        <v>6</v>
      </c>
      <c r="E26" s="35"/>
      <c r="F26" s="39">
        <f>E25</f>
        <v>50000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37">
        <v>45198.0</v>
      </c>
      <c r="C27" s="37" t="s">
        <v>3</v>
      </c>
      <c r="D27" s="40" t="s">
        <v>36</v>
      </c>
      <c r="E27" s="35">
        <f>F17</f>
        <v>500000</v>
      </c>
      <c r="F27" s="39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32"/>
      <c r="C28" s="32" t="s">
        <v>2</v>
      </c>
      <c r="D28" s="40" t="s">
        <v>8</v>
      </c>
      <c r="E28" s="35"/>
      <c r="F28" s="39">
        <f>E27</f>
        <v>500000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37">
        <v>45198.0</v>
      </c>
      <c r="C29" s="37" t="s">
        <v>2</v>
      </c>
      <c r="D29" s="40" t="s">
        <v>31</v>
      </c>
      <c r="E29" s="35">
        <v>20000.0</v>
      </c>
      <c r="F29" s="39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32"/>
      <c r="C30" s="32" t="s">
        <v>32</v>
      </c>
      <c r="D30" s="40" t="s">
        <v>42</v>
      </c>
      <c r="E30" s="35"/>
      <c r="F30" s="39">
        <v>20000.0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37">
        <v>45198.0</v>
      </c>
      <c r="C31" s="32" t="s">
        <v>3</v>
      </c>
      <c r="D31" s="40" t="s">
        <v>7</v>
      </c>
      <c r="E31" s="35">
        <v>20000.0</v>
      </c>
      <c r="F31" s="39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37"/>
      <c r="C32" s="32" t="s">
        <v>27</v>
      </c>
      <c r="D32" s="40" t="s">
        <v>43</v>
      </c>
      <c r="E32" s="35">
        <f>0.01*'BALANCE 01-09-2023'!E6</f>
        <v>2000</v>
      </c>
      <c r="F32" s="39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32"/>
      <c r="C33" s="32" t="s">
        <v>2</v>
      </c>
      <c r="D33" s="40" t="s">
        <v>8</v>
      </c>
      <c r="E33" s="35"/>
      <c r="F33" s="39">
        <f>SUM(E31:E32)</f>
        <v>22000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37">
        <v>45198.0</v>
      </c>
      <c r="C34" s="37" t="s">
        <v>27</v>
      </c>
      <c r="D34" s="40" t="s">
        <v>44</v>
      </c>
      <c r="E34" s="35">
        <f>-'CUADRO DE RESULTADOS'!C21</f>
        <v>128800</v>
      </c>
      <c r="F34" s="39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41"/>
      <c r="C35" s="41" t="s">
        <v>2</v>
      </c>
      <c r="D35" s="92" t="s">
        <v>8</v>
      </c>
      <c r="E35" s="44"/>
      <c r="F35" s="93">
        <f>E34</f>
        <v>128800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14"/>
      <c r="F36" s="14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14"/>
      <c r="F37" s="14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14"/>
      <c r="F38" s="14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14"/>
      <c r="F39" s="14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14"/>
      <c r="F40" s="14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14"/>
      <c r="F41" s="14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14"/>
      <c r="F42" s="14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14"/>
      <c r="F43" s="14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14"/>
      <c r="F44" s="14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$B$3:$F$30"/>
  <mergeCells count="1">
    <mergeCell ref="B2:F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23.14"/>
    <col customWidth="1" min="4" max="6" width="14.71"/>
    <col customWidth="1" min="7" max="7" width="11.43"/>
    <col customWidth="1" min="8" max="8" width="11.86"/>
    <col customWidth="1" min="9" max="9" width="24.0"/>
    <col customWidth="1" min="10" max="12" width="13.0"/>
    <col customWidth="1" min="13" max="26" width="10.71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3"/>
      <c r="B2" s="46" t="s">
        <v>45</v>
      </c>
      <c r="C2" s="47"/>
      <c r="D2" s="47"/>
      <c r="E2" s="47"/>
      <c r="F2" s="47"/>
      <c r="G2" s="47"/>
      <c r="H2" s="47"/>
      <c r="I2" s="47"/>
      <c r="J2" s="47"/>
      <c r="K2" s="47"/>
      <c r="L2" s="48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3"/>
      <c r="B3" s="46"/>
      <c r="C3" s="47"/>
      <c r="D3" s="47"/>
      <c r="E3" s="47"/>
      <c r="F3" s="47"/>
      <c r="G3" s="47"/>
      <c r="H3" s="47"/>
      <c r="I3" s="47"/>
      <c r="J3" s="47"/>
      <c r="K3" s="47"/>
      <c r="L3" s="4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3"/>
      <c r="B4" s="49" t="s">
        <v>22</v>
      </c>
      <c r="C4" s="50" t="s">
        <v>24</v>
      </c>
      <c r="D4" s="50" t="s">
        <v>25</v>
      </c>
      <c r="E4" s="50" t="s">
        <v>26</v>
      </c>
      <c r="F4" s="51" t="s">
        <v>46</v>
      </c>
      <c r="G4" s="52"/>
      <c r="H4" s="49" t="s">
        <v>22</v>
      </c>
      <c r="I4" s="50" t="s">
        <v>24</v>
      </c>
      <c r="J4" s="50" t="s">
        <v>25</v>
      </c>
      <c r="K4" s="50" t="s">
        <v>26</v>
      </c>
      <c r="L4" s="51" t="s">
        <v>46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3"/>
      <c r="B5" s="53">
        <v>45170.0</v>
      </c>
      <c r="C5" s="54" t="s">
        <v>6</v>
      </c>
      <c r="D5" s="56">
        <f>'BALANCE 01-09-2023'!C6</f>
        <v>200000</v>
      </c>
      <c r="E5" s="56"/>
      <c r="F5" s="57">
        <f>D5-E5</f>
        <v>200000</v>
      </c>
      <c r="G5" s="52"/>
      <c r="H5" s="58">
        <v>45170.0</v>
      </c>
      <c r="I5" s="59" t="s">
        <v>7</v>
      </c>
      <c r="J5" s="60"/>
      <c r="K5" s="60">
        <f>'BALANCE 01-09-2023'!E6</f>
        <v>200000</v>
      </c>
      <c r="L5" s="62">
        <f>J5-K5</f>
        <v>-200000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3"/>
      <c r="B6" s="63">
        <v>45191.0</v>
      </c>
      <c r="C6" s="64" t="s">
        <v>6</v>
      </c>
      <c r="D6" s="65"/>
      <c r="E6" s="65">
        <f>'LIBRO DIARIO'!F26</f>
        <v>50000</v>
      </c>
      <c r="F6" s="67">
        <f>F5+D6-E6</f>
        <v>150000</v>
      </c>
      <c r="G6" s="52"/>
      <c r="H6" s="58">
        <v>45198.0</v>
      </c>
      <c r="I6" s="59" t="s">
        <v>7</v>
      </c>
      <c r="J6" s="60">
        <f>'LIBRO DIARIO'!E31</f>
        <v>20000</v>
      </c>
      <c r="K6" s="60"/>
      <c r="L6" s="62">
        <f>L5+J6-K6</f>
        <v>-180000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3"/>
      <c r="B7" s="68"/>
      <c r="C7" s="50" t="s">
        <v>47</v>
      </c>
      <c r="D7" s="69">
        <f t="shared" ref="D7:E7" si="1">SUM(D5:D6)</f>
        <v>200000</v>
      </c>
      <c r="E7" s="69">
        <f t="shared" si="1"/>
        <v>50000</v>
      </c>
      <c r="F7" s="70">
        <f>D7-E7</f>
        <v>150000</v>
      </c>
      <c r="G7" s="52"/>
      <c r="H7" s="68"/>
      <c r="I7" s="50" t="s">
        <v>47</v>
      </c>
      <c r="J7" s="69">
        <f t="shared" ref="J7:K7" si="2">SUM(J5:J6)</f>
        <v>20000</v>
      </c>
      <c r="K7" s="69">
        <f t="shared" si="2"/>
        <v>200000</v>
      </c>
      <c r="L7" s="70">
        <f>-(J7-K7)</f>
        <v>180000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3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3"/>
      <c r="B9" s="49" t="s">
        <v>22</v>
      </c>
      <c r="C9" s="50" t="s">
        <v>24</v>
      </c>
      <c r="D9" s="50" t="s">
        <v>25</v>
      </c>
      <c r="E9" s="50" t="s">
        <v>26</v>
      </c>
      <c r="F9" s="51" t="s">
        <v>46</v>
      </c>
      <c r="G9" s="52"/>
      <c r="H9" s="49" t="s">
        <v>22</v>
      </c>
      <c r="I9" s="50" t="s">
        <v>24</v>
      </c>
      <c r="J9" s="50" t="s">
        <v>25</v>
      </c>
      <c r="K9" s="50" t="s">
        <v>26</v>
      </c>
      <c r="L9" s="51" t="s">
        <v>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3"/>
      <c r="B10" s="58">
        <v>45170.0</v>
      </c>
      <c r="C10" s="59" t="s">
        <v>8</v>
      </c>
      <c r="D10" s="60">
        <f>'BALANCE 01-09-2023'!C7</f>
        <v>1000000</v>
      </c>
      <c r="E10" s="60"/>
      <c r="F10" s="62">
        <f>D10-E10</f>
        <v>1000000</v>
      </c>
      <c r="G10" s="52"/>
      <c r="H10" s="58">
        <v>45184.0</v>
      </c>
      <c r="I10" s="59" t="s">
        <v>36</v>
      </c>
      <c r="J10" s="60"/>
      <c r="K10" s="60">
        <f>'LIBRO DIARIO'!F17</f>
        <v>500000</v>
      </c>
      <c r="L10" s="62">
        <f>J10-K10</f>
        <v>-500000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3"/>
      <c r="B11" s="58">
        <v>45170.0</v>
      </c>
      <c r="C11" s="59" t="s">
        <v>8</v>
      </c>
      <c r="D11" s="60"/>
      <c r="E11" s="60">
        <f>'LIBRO DIARIO'!F5</f>
        <v>150000</v>
      </c>
      <c r="F11" s="62">
        <f t="shared" ref="F11:F19" si="3">F10+D11-E11</f>
        <v>850000</v>
      </c>
      <c r="G11" s="52"/>
      <c r="H11" s="58">
        <v>45198.0</v>
      </c>
      <c r="I11" s="59" t="s">
        <v>36</v>
      </c>
      <c r="J11" s="60">
        <f>'LIBRO DIARIO'!E27</f>
        <v>500000</v>
      </c>
      <c r="K11" s="60"/>
      <c r="L11" s="62">
        <f>L10+J11-K11</f>
        <v>0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3"/>
      <c r="B12" s="58">
        <v>45170.0</v>
      </c>
      <c r="C12" s="59" t="s">
        <v>8</v>
      </c>
      <c r="D12" s="60"/>
      <c r="E12" s="60">
        <f>'LIBRO DIARIO'!F8</f>
        <v>605000</v>
      </c>
      <c r="F12" s="62">
        <f t="shared" si="3"/>
        <v>245000</v>
      </c>
      <c r="G12" s="52"/>
      <c r="H12" s="68"/>
      <c r="I12" s="50" t="s">
        <v>47</v>
      </c>
      <c r="J12" s="69">
        <f t="shared" ref="J12:K12" si="4">SUM(J10:J11)</f>
        <v>500000</v>
      </c>
      <c r="K12" s="69">
        <f t="shared" si="4"/>
        <v>500000</v>
      </c>
      <c r="L12" s="70">
        <f>J12-K12</f>
        <v>0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3"/>
      <c r="B13" s="58">
        <v>45170.0</v>
      </c>
      <c r="C13" s="59" t="s">
        <v>8</v>
      </c>
      <c r="D13" s="60"/>
      <c r="E13" s="60">
        <f>'LIBRO DIARIO'!F10</f>
        <v>200000</v>
      </c>
      <c r="F13" s="62">
        <f t="shared" si="3"/>
        <v>45000</v>
      </c>
      <c r="G13" s="52"/>
      <c r="H13" s="52"/>
      <c r="I13" s="52"/>
      <c r="J13" s="52"/>
      <c r="K13" s="52"/>
      <c r="L13" s="52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3"/>
      <c r="B14" s="58">
        <v>45177.0</v>
      </c>
      <c r="C14" s="59" t="s">
        <v>8</v>
      </c>
      <c r="D14" s="60">
        <f>'LIBRO DIARIO'!E11</f>
        <v>1210000</v>
      </c>
      <c r="E14" s="60"/>
      <c r="F14" s="62">
        <f t="shared" si="3"/>
        <v>1255000</v>
      </c>
      <c r="G14" s="52"/>
      <c r="H14" s="49" t="s">
        <v>22</v>
      </c>
      <c r="I14" s="50" t="s">
        <v>24</v>
      </c>
      <c r="J14" s="50" t="s">
        <v>25</v>
      </c>
      <c r="K14" s="50" t="s">
        <v>26</v>
      </c>
      <c r="L14" s="51" t="s">
        <v>46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3"/>
      <c r="B15" s="58">
        <v>45177.0</v>
      </c>
      <c r="C15" s="59" t="s">
        <v>8</v>
      </c>
      <c r="D15" s="60"/>
      <c r="E15" s="60">
        <f>'LIBRO DIARIO'!F15</f>
        <v>200000</v>
      </c>
      <c r="F15" s="62">
        <f t="shared" si="3"/>
        <v>1055000</v>
      </c>
      <c r="G15" s="52"/>
      <c r="H15" s="58">
        <v>45184.0</v>
      </c>
      <c r="I15" s="59" t="s">
        <v>38</v>
      </c>
      <c r="J15" s="60"/>
      <c r="K15" s="60">
        <f>'LIBRO DIARIO'!F19</f>
        <v>150000</v>
      </c>
      <c r="L15" s="62">
        <f>J15-K15</f>
        <v>-150000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3"/>
      <c r="B16" s="58">
        <v>45191.0</v>
      </c>
      <c r="C16" s="59" t="s">
        <v>8</v>
      </c>
      <c r="D16" s="60"/>
      <c r="E16" s="60">
        <f>'LIBRO DIARIO'!F24</f>
        <v>100000</v>
      </c>
      <c r="F16" s="62">
        <f t="shared" si="3"/>
        <v>955000</v>
      </c>
      <c r="G16" s="52"/>
      <c r="H16" s="68"/>
      <c r="I16" s="50" t="s">
        <v>47</v>
      </c>
      <c r="J16" s="69">
        <f t="shared" ref="J16:K16" si="5">SUM(J14:J15)</f>
        <v>0</v>
      </c>
      <c r="K16" s="69">
        <f t="shared" si="5"/>
        <v>150000</v>
      </c>
      <c r="L16" s="70">
        <f>-(J16-K16)</f>
        <v>150000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3"/>
      <c r="B17" s="58">
        <v>45198.0</v>
      </c>
      <c r="C17" s="59" t="s">
        <v>8</v>
      </c>
      <c r="D17" s="60"/>
      <c r="E17" s="60">
        <f>'LIBRO DIARIO'!F28</f>
        <v>500000</v>
      </c>
      <c r="F17" s="62">
        <f t="shared" si="3"/>
        <v>455000</v>
      </c>
      <c r="G17" s="52"/>
      <c r="H17" s="52"/>
      <c r="I17" s="52"/>
      <c r="J17" s="52"/>
      <c r="K17" s="52"/>
      <c r="L17" s="52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3"/>
      <c r="B18" s="58">
        <v>45198.0</v>
      </c>
      <c r="C18" s="59" t="s">
        <v>8</v>
      </c>
      <c r="D18" s="60"/>
      <c r="E18" s="60">
        <v>22000.0</v>
      </c>
      <c r="F18" s="62">
        <f t="shared" si="3"/>
        <v>433000</v>
      </c>
      <c r="G18" s="52"/>
      <c r="H18" s="49" t="s">
        <v>22</v>
      </c>
      <c r="I18" s="50" t="s">
        <v>24</v>
      </c>
      <c r="J18" s="50" t="s">
        <v>25</v>
      </c>
      <c r="K18" s="50" t="s">
        <v>26</v>
      </c>
      <c r="L18" s="51" t="s">
        <v>46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3"/>
      <c r="B19" s="58">
        <v>45198.0</v>
      </c>
      <c r="C19" s="59" t="s">
        <v>8</v>
      </c>
      <c r="D19" s="60"/>
      <c r="E19" s="60">
        <f>'LIBRO DIARIO'!F35</f>
        <v>128800</v>
      </c>
      <c r="F19" s="62">
        <f t="shared" si="3"/>
        <v>304200</v>
      </c>
      <c r="G19" s="52"/>
      <c r="H19" s="58">
        <v>45170.0</v>
      </c>
      <c r="I19" s="59" t="s">
        <v>48</v>
      </c>
      <c r="J19" s="60"/>
      <c r="K19" s="60">
        <f>'LIBRO DIARIO'!E7</f>
        <v>105000</v>
      </c>
      <c r="L19" s="62">
        <f>J19-K19</f>
        <v>-105000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3"/>
      <c r="B20" s="68"/>
      <c r="C20" s="50" t="s">
        <v>47</v>
      </c>
      <c r="D20" s="69">
        <f t="shared" ref="D20:E20" si="6">SUM(D10:D19)</f>
        <v>2210000</v>
      </c>
      <c r="E20" s="69">
        <f t="shared" si="6"/>
        <v>1905800</v>
      </c>
      <c r="F20" s="70">
        <f>D20-E20</f>
        <v>304200</v>
      </c>
      <c r="G20" s="52"/>
      <c r="H20" s="58">
        <v>45177.0</v>
      </c>
      <c r="I20" s="59" t="s">
        <v>34</v>
      </c>
      <c r="J20" s="60">
        <f>'LIBRO DIARIO'!F13</f>
        <v>210000</v>
      </c>
      <c r="K20" s="60"/>
      <c r="L20" s="62">
        <f t="shared" ref="L20:L21" si="7">L19+J20-K20</f>
        <v>105000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52"/>
      <c r="C21" s="52"/>
      <c r="D21" s="71"/>
      <c r="E21" s="71"/>
      <c r="F21" s="52"/>
      <c r="G21" s="52"/>
      <c r="H21" s="63">
        <v>45191.0</v>
      </c>
      <c r="I21" s="59" t="s">
        <v>34</v>
      </c>
      <c r="J21" s="60">
        <f>'LIBRO DIARIO'!F22</f>
        <v>105000</v>
      </c>
      <c r="K21" s="60"/>
      <c r="L21" s="62">
        <f t="shared" si="7"/>
        <v>210000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49" t="s">
        <v>22</v>
      </c>
      <c r="C22" s="50" t="s">
        <v>24</v>
      </c>
      <c r="D22" s="50" t="s">
        <v>25</v>
      </c>
      <c r="E22" s="50" t="s">
        <v>26</v>
      </c>
      <c r="F22" s="51" t="s">
        <v>46</v>
      </c>
      <c r="G22" s="52"/>
      <c r="H22" s="72">
        <v>45198.0</v>
      </c>
      <c r="I22" s="50" t="s">
        <v>49</v>
      </c>
      <c r="J22" s="69"/>
      <c r="K22" s="69"/>
      <c r="L22" s="70">
        <f>L21</f>
        <v>210000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58">
        <v>45170.0</v>
      </c>
      <c r="C23" s="59" t="s">
        <v>31</v>
      </c>
      <c r="D23" s="60">
        <f>'LIBRO DIARIO'!E9</f>
        <v>200000</v>
      </c>
      <c r="E23" s="60"/>
      <c r="F23" s="62">
        <f>D23-E23</f>
        <v>200000</v>
      </c>
      <c r="G23" s="52"/>
      <c r="H23" s="52"/>
      <c r="I23" s="52"/>
      <c r="J23" s="52"/>
      <c r="K23" s="52"/>
      <c r="L23" s="5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58">
        <v>45198.0</v>
      </c>
      <c r="C24" s="59" t="s">
        <v>31</v>
      </c>
      <c r="D24" s="60">
        <f>'LIBRO DIARIO'!E29</f>
        <v>20000</v>
      </c>
      <c r="E24" s="60"/>
      <c r="F24" s="62">
        <f>F23+D24-E24</f>
        <v>220000</v>
      </c>
      <c r="G24" s="52"/>
      <c r="H24" s="52"/>
      <c r="I24" s="52"/>
      <c r="J24" s="52"/>
      <c r="K24" s="52"/>
      <c r="L24" s="52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68"/>
      <c r="C25" s="50" t="s">
        <v>47</v>
      </c>
      <c r="D25" s="69">
        <f t="shared" ref="D25:E25" si="8">SUM(D23:D24)</f>
        <v>220000</v>
      </c>
      <c r="E25" s="69">
        <f t="shared" si="8"/>
        <v>0</v>
      </c>
      <c r="F25" s="70">
        <f>D25-E25</f>
        <v>220000</v>
      </c>
      <c r="G25" s="52"/>
      <c r="H25" s="52"/>
      <c r="I25" s="52"/>
      <c r="J25" s="52"/>
      <c r="K25" s="52"/>
      <c r="L25" s="5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52"/>
      <c r="C26" s="73"/>
      <c r="D26" s="74"/>
      <c r="E26" s="74"/>
      <c r="F26" s="74"/>
      <c r="G26" s="52"/>
      <c r="H26" s="52"/>
      <c r="I26" s="52"/>
      <c r="J26" s="52"/>
      <c r="K26" s="52"/>
      <c r="L26" s="52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49" t="s">
        <v>22</v>
      </c>
      <c r="C27" s="50" t="s">
        <v>24</v>
      </c>
      <c r="D27" s="50" t="s">
        <v>25</v>
      </c>
      <c r="E27" s="50" t="s">
        <v>26</v>
      </c>
      <c r="F27" s="51" t="s">
        <v>46</v>
      </c>
      <c r="G27" s="52"/>
      <c r="H27" s="52"/>
      <c r="I27" s="52"/>
      <c r="J27" s="52"/>
      <c r="K27" s="52"/>
      <c r="L27" s="52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58">
        <v>45191.0</v>
      </c>
      <c r="C28" s="59" t="s">
        <v>40</v>
      </c>
      <c r="D28" s="60">
        <f>'LIBRO DIARIO'!E20</f>
        <v>605000</v>
      </c>
      <c r="E28" s="60"/>
      <c r="F28" s="62">
        <f t="shared" ref="F28:F29" si="10">D28-E28</f>
        <v>605000</v>
      </c>
      <c r="G28" s="52"/>
      <c r="H28" s="52"/>
      <c r="I28" s="52"/>
      <c r="J28" s="52"/>
      <c r="K28" s="52"/>
      <c r="L28" s="5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68"/>
      <c r="C29" s="50" t="s">
        <v>47</v>
      </c>
      <c r="D29" s="69">
        <f t="shared" ref="D29:E29" si="9">SUM(D28)</f>
        <v>605000</v>
      </c>
      <c r="E29" s="69">
        <f t="shared" si="9"/>
        <v>0</v>
      </c>
      <c r="F29" s="70">
        <f t="shared" si="10"/>
        <v>605000</v>
      </c>
      <c r="G29" s="52"/>
      <c r="H29" s="52"/>
      <c r="I29" s="52"/>
      <c r="J29" s="52"/>
      <c r="K29" s="52"/>
      <c r="L29" s="52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75"/>
      <c r="C30" s="52"/>
      <c r="D30" s="71"/>
      <c r="E30" s="71"/>
      <c r="F30" s="52"/>
      <c r="G30" s="52"/>
      <c r="H30" s="52"/>
      <c r="I30" s="52"/>
      <c r="J30" s="52"/>
      <c r="K30" s="52"/>
      <c r="L30" s="52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49" t="s">
        <v>22</v>
      </c>
      <c r="C31" s="50" t="s">
        <v>24</v>
      </c>
      <c r="D31" s="50" t="s">
        <v>25</v>
      </c>
      <c r="E31" s="50" t="s">
        <v>26</v>
      </c>
      <c r="F31" s="51" t="s">
        <v>46</v>
      </c>
      <c r="G31" s="52"/>
      <c r="H31" s="52"/>
      <c r="I31" s="52"/>
      <c r="J31" s="52"/>
      <c r="K31" s="52"/>
      <c r="L31" s="52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58">
        <v>45170.0</v>
      </c>
      <c r="C32" s="59" t="s">
        <v>29</v>
      </c>
      <c r="D32" s="60">
        <f>'LIBRO DIARIO'!E6</f>
        <v>500000</v>
      </c>
      <c r="E32" s="60"/>
      <c r="F32" s="62">
        <f t="shared" ref="F32:F33" si="12">D32-E32</f>
        <v>500000</v>
      </c>
      <c r="G32" s="52"/>
      <c r="H32" s="52"/>
      <c r="I32" s="52"/>
      <c r="J32" s="52"/>
      <c r="K32" s="52"/>
      <c r="L32" s="52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68"/>
      <c r="C33" s="50" t="s">
        <v>47</v>
      </c>
      <c r="D33" s="69">
        <f t="shared" ref="D33:E33" si="11">SUM(D32)</f>
        <v>500000</v>
      </c>
      <c r="E33" s="69">
        <f t="shared" si="11"/>
        <v>0</v>
      </c>
      <c r="F33" s="70">
        <f t="shared" si="12"/>
        <v>500000</v>
      </c>
      <c r="G33" s="52"/>
      <c r="H33" s="52"/>
      <c r="I33" s="52"/>
      <c r="J33" s="52"/>
      <c r="K33" s="52"/>
      <c r="L33" s="52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14"/>
      <c r="E34" s="14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76"/>
      <c r="C35" s="23"/>
      <c r="D35" s="14"/>
      <c r="E35" s="14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14"/>
      <c r="E36" s="14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76"/>
      <c r="C37" s="23"/>
      <c r="D37" s="14"/>
      <c r="E37" s="14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14"/>
      <c r="E38" s="14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76"/>
      <c r="C39" s="23"/>
      <c r="D39" s="14"/>
      <c r="E39" s="14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14"/>
      <c r="E40" s="1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76"/>
      <c r="C41" s="23"/>
      <c r="D41" s="14"/>
      <c r="E41" s="14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14"/>
      <c r="E42" s="14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76"/>
      <c r="C43" s="23"/>
      <c r="D43" s="14"/>
      <c r="E43" s="14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14"/>
      <c r="E44" s="14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14"/>
      <c r="E45" s="14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14"/>
      <c r="E46" s="14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14"/>
      <c r="E47" s="14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14"/>
      <c r="E48" s="14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14"/>
      <c r="E49" s="14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14"/>
      <c r="E50" s="14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14"/>
      <c r="E51" s="1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14"/>
      <c r="E52" s="14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14"/>
      <c r="E53" s="14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2:L2"/>
    <mergeCell ref="B3:L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9.0"/>
    <col customWidth="1" min="3" max="3" width="14.71"/>
    <col customWidth="1" min="4" max="6" width="11.43"/>
    <col customWidth="1" min="7" max="26" width="10.71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3"/>
      <c r="B2" s="2" t="s">
        <v>50</v>
      </c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3"/>
      <c r="B3" s="5" t="s">
        <v>51</v>
      </c>
      <c r="C3" s="7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3"/>
      <c r="B4" s="77" t="s">
        <v>33</v>
      </c>
      <c r="C4" s="94">
        <f>'LIBRO DIARIO'!F12+'LIBRO DIARIO'!F21</f>
        <v>1500000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3"/>
      <c r="B5" s="13" t="s">
        <v>35</v>
      </c>
      <c r="C5" s="81">
        <f>-'LIBRO DIARIO'!E14-'LIBRO DIARIO'!E23</f>
        <v>-300000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3"/>
      <c r="B6" s="10" t="s">
        <v>52</v>
      </c>
      <c r="C6" s="80">
        <f>C4+C5</f>
        <v>1200000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3"/>
      <c r="B7" s="13" t="s">
        <v>53</v>
      </c>
      <c r="C7" s="81">
        <f>-'LIBRO DIARIO'!E16</f>
        <v>-500000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3"/>
      <c r="B8" s="13" t="s">
        <v>54</v>
      </c>
      <c r="C8" s="81">
        <f>-'LIBRO DIARIO'!E18</f>
        <v>-150000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3"/>
      <c r="B9" s="13" t="s">
        <v>55</v>
      </c>
      <c r="C9" s="81">
        <f>-'LIBRO DIARIO'!E4</f>
        <v>-150000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3"/>
      <c r="B10" s="10" t="s">
        <v>56</v>
      </c>
      <c r="C10" s="80">
        <f>SUM(C6:C9)</f>
        <v>400000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3"/>
      <c r="B11" s="13" t="s">
        <v>57</v>
      </c>
      <c r="C11" s="81">
        <v>0.0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3"/>
      <c r="B12" s="13" t="s">
        <v>58</v>
      </c>
      <c r="C12" s="81">
        <f>-'LIBRO DIARIO'!E25</f>
        <v>-50000</v>
      </c>
      <c r="D12" s="1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3"/>
      <c r="B13" s="10" t="s">
        <v>59</v>
      </c>
      <c r="C13" s="80">
        <f>SUM(C10:C12)</f>
        <v>350000</v>
      </c>
      <c r="D13" s="1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3"/>
      <c r="B14" s="13" t="s">
        <v>42</v>
      </c>
      <c r="C14" s="81">
        <f>'LIBRO DIARIO'!F30</f>
        <v>20000</v>
      </c>
      <c r="D14" s="14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3"/>
      <c r="B15" s="13" t="s">
        <v>43</v>
      </c>
      <c r="C15" s="81">
        <f>-'LIBRO DIARIO'!E32</f>
        <v>-2000</v>
      </c>
      <c r="D15" s="1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3"/>
      <c r="B16" s="10" t="s">
        <v>60</v>
      </c>
      <c r="C16" s="80">
        <f>SUM(C13:C15)</f>
        <v>368000</v>
      </c>
      <c r="D16" s="14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3"/>
      <c r="B17" s="13" t="s">
        <v>61</v>
      </c>
      <c r="C17" s="81">
        <v>0.0</v>
      </c>
      <c r="D17" s="14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3"/>
      <c r="B18" s="10" t="s">
        <v>62</v>
      </c>
      <c r="C18" s="80">
        <f>SUM(C16:C17)</f>
        <v>368000</v>
      </c>
      <c r="D18" s="14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3"/>
      <c r="B19" s="13" t="s">
        <v>63</v>
      </c>
      <c r="C19" s="81">
        <v>0.0</v>
      </c>
      <c r="D19" s="1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3"/>
      <c r="B20" s="10" t="s">
        <v>64</v>
      </c>
      <c r="C20" s="80">
        <f>SUM(C18:C19)</f>
        <v>368000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13" t="s">
        <v>44</v>
      </c>
      <c r="C21" s="81">
        <f>-0.35*C20</f>
        <v>-128800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0" t="s">
        <v>65</v>
      </c>
      <c r="C22" s="82">
        <f>SUM(C20:C21)</f>
        <v>239200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1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1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1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2:C2"/>
    <mergeCell ref="B3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2023-09-09T19:06:55Z</dcterms:created>
  <dc:creator>Andres</dc:creator>
</cp:coreProperties>
</file>