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Documents/KCOU_sports/"/>
    </mc:Choice>
  </mc:AlternateContent>
  <xr:revisionPtr revIDLastSave="0" documentId="13_ncr:1_{6730C2E2-B3C2-8249-9E5E-78F38931BAA2}" xr6:coauthVersionLast="47" xr6:coauthVersionMax="47" xr10:uidLastSave="{00000000-0000-0000-0000-000000000000}"/>
  <bookViews>
    <workbookView xWindow="4460" yWindow="500" windowWidth="24340" windowHeight="16300" firstSheet="7" activeTab="10" xr2:uid="{05120AF1-1574-714F-923B-393E15C7CBE7}"/>
  </bookViews>
  <sheets>
    <sheet name="season_opener" sheetId="1" r:id="rId1"/>
    <sheet name="home_opener" sheetId="3" r:id="rId2"/>
    <sheet name="vs_illinois" sheetId="4" r:id="rId3"/>
    <sheet name="class" sheetId="5" r:id="rId4"/>
    <sheet name="model_data" sheetId="18" r:id="rId5"/>
    <sheet name="mizzou_class" sheetId="6" r:id="rId6"/>
    <sheet name="minn_roster" sheetId="17" r:id="rId7"/>
    <sheet name="Sheet5" sheetId="9" r:id="rId8"/>
    <sheet name="miz_off_stats" sheetId="10" r:id="rId9"/>
    <sheet name="2020_shots" sheetId="19" r:id="rId10"/>
    <sheet name="by_half" sheetId="20" r:id="rId11"/>
    <sheet name="miz_h_vs_a" sheetId="13" r:id="rId12"/>
    <sheet name="ill_off_stats" sheetId="14" r:id="rId13"/>
    <sheet name="NCAATavg" sheetId="7" r:id="rId14"/>
    <sheet name="Sheet4" sheetId="8" r:id="rId15"/>
    <sheet name="Illinois_return" sheetId="15" r:id="rId16"/>
    <sheet name="stef_golan_vs_illinois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0" l="1"/>
  <c r="C17" i="20"/>
  <c r="D17" i="20"/>
  <c r="A17" i="20"/>
  <c r="G16" i="20"/>
  <c r="F16" i="20"/>
  <c r="F3" i="20"/>
  <c r="G3" i="20"/>
  <c r="F4" i="20"/>
  <c r="G4" i="20"/>
  <c r="F5" i="20"/>
  <c r="G5" i="20"/>
  <c r="F6" i="20"/>
  <c r="G6" i="20"/>
  <c r="F7" i="20"/>
  <c r="G7" i="20"/>
  <c r="F8" i="20"/>
  <c r="G8" i="20"/>
  <c r="F9" i="20"/>
  <c r="G9" i="20"/>
  <c r="F10" i="20"/>
  <c r="G10" i="20"/>
  <c r="F11" i="20"/>
  <c r="G11" i="20"/>
  <c r="F12" i="20"/>
  <c r="G12" i="20"/>
  <c r="F13" i="20"/>
  <c r="G13" i="20"/>
  <c r="F14" i="20"/>
  <c r="G14" i="20"/>
  <c r="F15" i="20"/>
  <c r="G15" i="20"/>
  <c r="G2" i="20"/>
  <c r="F2" i="20"/>
  <c r="J9" i="3"/>
  <c r="K9" i="3"/>
  <c r="L9" i="3"/>
  <c r="J10" i="3"/>
  <c r="K10" i="3"/>
  <c r="L10" i="3"/>
  <c r="J11" i="3"/>
  <c r="K11" i="3"/>
  <c r="L11" i="3"/>
  <c r="J12" i="3"/>
  <c r="K12" i="3"/>
  <c r="L12" i="3"/>
  <c r="J13" i="3"/>
  <c r="K13" i="3"/>
  <c r="L13" i="3"/>
  <c r="J14" i="3"/>
  <c r="K14" i="3"/>
  <c r="L14" i="3"/>
  <c r="J15" i="3"/>
  <c r="K15" i="3"/>
  <c r="L15" i="3"/>
  <c r="J16" i="3"/>
  <c r="K16" i="3"/>
  <c r="L16" i="3"/>
  <c r="J17" i="3"/>
  <c r="K17" i="3"/>
  <c r="L17" i="3"/>
  <c r="K8" i="3"/>
  <c r="L8" i="3"/>
  <c r="J8" i="3"/>
  <c r="I8" i="3" a="1"/>
  <c r="I8" i="3" s="1"/>
  <c r="S5" i="10"/>
  <c r="T5" i="10"/>
  <c r="U5" i="10"/>
  <c r="T4" i="10"/>
  <c r="U4" i="10"/>
  <c r="S4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3" i="10"/>
  <c r="C14" i="4"/>
  <c r="B14" i="4"/>
  <c r="C28" i="3"/>
  <c r="D28" i="3"/>
  <c r="S10" i="6"/>
  <c r="S8" i="6"/>
  <c r="S9" i="6"/>
  <c r="S2" i="17"/>
  <c r="R8" i="17"/>
  <c r="R9" i="17"/>
  <c r="A28" i="6"/>
  <c r="A11" i="17"/>
  <c r="C11" i="17"/>
  <c r="D11" i="17"/>
  <c r="E11" i="17"/>
  <c r="B11" i="17"/>
  <c r="C28" i="6"/>
  <c r="D28" i="6"/>
  <c r="E28" i="6"/>
  <c r="B28" i="6"/>
  <c r="R7" i="17"/>
  <c r="S1" i="17"/>
  <c r="S2" i="6"/>
  <c r="S4" i="6"/>
  <c r="S5" i="6"/>
  <c r="S6" i="6"/>
  <c r="S7" i="6"/>
  <c r="S3" i="6"/>
  <c r="R3" i="17"/>
  <c r="R4" i="17"/>
  <c r="R5" i="17"/>
  <c r="R6" i="17"/>
  <c r="R2" i="17"/>
  <c r="B9" i="18"/>
  <c r="C9" i="18"/>
  <c r="D9" i="18"/>
  <c r="E9" i="18"/>
  <c r="F9" i="18"/>
  <c r="G9" i="18"/>
  <c r="H9" i="18"/>
  <c r="I9" i="18"/>
  <c r="P11" i="17" l="1"/>
  <c r="O11" i="17"/>
  <c r="N11" i="17"/>
  <c r="N3" i="17"/>
  <c r="O3" i="17"/>
  <c r="P3" i="17"/>
  <c r="N4" i="17"/>
  <c r="O4" i="17"/>
  <c r="P4" i="17"/>
  <c r="N5" i="17"/>
  <c r="O5" i="17"/>
  <c r="P5" i="17"/>
  <c r="N6" i="17"/>
  <c r="O6" i="17"/>
  <c r="P6" i="17"/>
  <c r="N7" i="17"/>
  <c r="O7" i="17"/>
  <c r="P7" i="17"/>
  <c r="N8" i="17"/>
  <c r="O8" i="17"/>
  <c r="P8" i="17"/>
  <c r="N9" i="17"/>
  <c r="O9" i="17"/>
  <c r="P9" i="17"/>
  <c r="O2" i="17"/>
  <c r="P2" i="17"/>
  <c r="N2" i="17"/>
  <c r="M11" i="17"/>
  <c r="M3" i="17"/>
  <c r="M4" i="17"/>
  <c r="M5" i="17"/>
  <c r="M6" i="17"/>
  <c r="M7" i="17"/>
  <c r="M2" i="17"/>
  <c r="Q27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" i="6"/>
  <c r="O27" i="6"/>
  <c r="P27" i="6"/>
  <c r="N27" i="6"/>
  <c r="N3" i="6"/>
  <c r="O3" i="6"/>
  <c r="P3" i="6"/>
  <c r="N4" i="6"/>
  <c r="O4" i="6"/>
  <c r="P4" i="6"/>
  <c r="N5" i="6"/>
  <c r="O5" i="6"/>
  <c r="P5" i="6"/>
  <c r="N6" i="6"/>
  <c r="O6" i="6"/>
  <c r="P6" i="6"/>
  <c r="N7" i="6"/>
  <c r="O7" i="6"/>
  <c r="P7" i="6"/>
  <c r="N8" i="6"/>
  <c r="O8" i="6"/>
  <c r="P8" i="6"/>
  <c r="N9" i="6"/>
  <c r="O9" i="6"/>
  <c r="P9" i="6"/>
  <c r="N10" i="6"/>
  <c r="O10" i="6"/>
  <c r="P10" i="6"/>
  <c r="N11" i="6"/>
  <c r="O11" i="6"/>
  <c r="P11" i="6"/>
  <c r="N12" i="6"/>
  <c r="O12" i="6"/>
  <c r="P12" i="6"/>
  <c r="N13" i="6"/>
  <c r="O13" i="6"/>
  <c r="P13" i="6"/>
  <c r="N14" i="6"/>
  <c r="O14" i="6"/>
  <c r="P14" i="6"/>
  <c r="N15" i="6"/>
  <c r="O15" i="6"/>
  <c r="P15" i="6"/>
  <c r="N16" i="6"/>
  <c r="O16" i="6"/>
  <c r="P16" i="6"/>
  <c r="N17" i="6"/>
  <c r="O17" i="6"/>
  <c r="P17" i="6"/>
  <c r="N18" i="6"/>
  <c r="O18" i="6"/>
  <c r="P18" i="6"/>
  <c r="N19" i="6"/>
  <c r="O19" i="6"/>
  <c r="P19" i="6"/>
  <c r="N20" i="6"/>
  <c r="O20" i="6"/>
  <c r="P20" i="6"/>
  <c r="N21" i="6"/>
  <c r="O21" i="6"/>
  <c r="P21" i="6"/>
  <c r="N22" i="6"/>
  <c r="O22" i="6"/>
  <c r="P22" i="6"/>
  <c r="N23" i="6"/>
  <c r="O23" i="6"/>
  <c r="P23" i="6"/>
  <c r="N24" i="6"/>
  <c r="O24" i="6"/>
  <c r="P24" i="6"/>
  <c r="N25" i="6"/>
  <c r="O25" i="6"/>
  <c r="P25" i="6"/>
  <c r="O2" i="6"/>
  <c r="P2" i="6"/>
  <c r="N2" i="6"/>
  <c r="L28" i="6"/>
  <c r="K28" i="6"/>
  <c r="L11" i="17"/>
  <c r="K11" i="17"/>
  <c r="L3" i="17"/>
  <c r="L4" i="17"/>
  <c r="L5" i="17"/>
  <c r="L6" i="17"/>
  <c r="L7" i="17"/>
  <c r="L8" i="17"/>
  <c r="L9" i="17"/>
  <c r="L10" i="17"/>
  <c r="K3" i="17"/>
  <c r="K4" i="17"/>
  <c r="K5" i="17"/>
  <c r="K6" i="17"/>
  <c r="K7" i="17"/>
  <c r="K8" i="17"/>
  <c r="K9" i="17"/>
  <c r="K10" i="17"/>
  <c r="H7" i="17"/>
  <c r="I7" i="17"/>
  <c r="I8" i="17"/>
  <c r="I2" i="17"/>
  <c r="J2" i="17"/>
  <c r="F3" i="17"/>
  <c r="J3" i="17" s="1"/>
  <c r="F4" i="17"/>
  <c r="J4" i="17" s="1"/>
  <c r="F5" i="17"/>
  <c r="J5" i="17" s="1"/>
  <c r="F6" i="17"/>
  <c r="J6" i="17" s="1"/>
  <c r="F7" i="17"/>
  <c r="J7" i="17" s="1"/>
  <c r="F8" i="17"/>
  <c r="J8" i="17" s="1"/>
  <c r="F9" i="17"/>
  <c r="J9" i="17" s="1"/>
  <c r="F10" i="17"/>
  <c r="J10" i="17" s="1"/>
  <c r="F2" i="17"/>
  <c r="G2" i="17" s="1"/>
  <c r="H1" i="17"/>
  <c r="I1" i="17"/>
  <c r="J1" i="17"/>
  <c r="G1" i="17"/>
  <c r="D3" i="16" a="1"/>
  <c r="D3" i="16" s="1"/>
  <c r="D4" i="16" a="1"/>
  <c r="D4" i="16" s="1"/>
  <c r="D5" i="16" a="1"/>
  <c r="D5" i="16" s="1"/>
  <c r="D6" i="16" a="1"/>
  <c r="D6" i="16" s="1"/>
  <c r="D7" i="16" a="1"/>
  <c r="D7" i="16" s="1"/>
  <c r="D8" i="16" a="1"/>
  <c r="D8" i="16" s="1"/>
  <c r="D9" i="16" a="1"/>
  <c r="D9" i="16" s="1"/>
  <c r="D10" i="16" a="1"/>
  <c r="D10" i="16" s="1"/>
  <c r="D2" i="16" a="1"/>
  <c r="D2" i="16" s="1"/>
  <c r="D28" i="15"/>
  <c r="E28" i="15"/>
  <c r="F28" i="15"/>
  <c r="G28" i="15"/>
  <c r="H28" i="15"/>
  <c r="I28" i="15"/>
  <c r="J28" i="15"/>
  <c r="K28" i="15"/>
  <c r="L28" i="15"/>
  <c r="M28" i="15"/>
  <c r="N28" i="15"/>
  <c r="C28" i="15"/>
  <c r="N10" i="9"/>
  <c r="J58" i="13"/>
  <c r="K58" i="13"/>
  <c r="L58" i="13"/>
  <c r="L57" i="13"/>
  <c r="K57" i="13"/>
  <c r="J57" i="13"/>
  <c r="I58" i="13"/>
  <c r="I57" i="13"/>
  <c r="H57" i="13"/>
  <c r="H58" i="13"/>
  <c r="G58" i="13"/>
  <c r="G57" i="13"/>
  <c r="E63" i="13"/>
  <c r="F63" i="13"/>
  <c r="E64" i="13"/>
  <c r="F64" i="13"/>
  <c r="D64" i="13"/>
  <c r="D63" i="13"/>
  <c r="E62" i="13"/>
  <c r="F62" i="13"/>
  <c r="D62" i="13"/>
  <c r="E59" i="13"/>
  <c r="F59" i="13"/>
  <c r="D59" i="13"/>
  <c r="E61" i="13"/>
  <c r="F61" i="13"/>
  <c r="D61" i="13"/>
  <c r="E60" i="13"/>
  <c r="F60" i="13"/>
  <c r="D60" i="13"/>
  <c r="D58" i="13"/>
  <c r="E58" i="13"/>
  <c r="F58" i="13"/>
  <c r="E57" i="13"/>
  <c r="F57" i="13"/>
  <c r="D57" i="13"/>
  <c r="N20" i="10"/>
  <c r="N21" i="10"/>
  <c r="N19" i="10"/>
  <c r="I23" i="10"/>
  <c r="I22" i="10"/>
  <c r="E23" i="10"/>
  <c r="F23" i="10"/>
  <c r="G23" i="10"/>
  <c r="H23" i="10"/>
  <c r="F22" i="10"/>
  <c r="G22" i="10"/>
  <c r="H22" i="10"/>
  <c r="E22" i="10"/>
  <c r="H29" i="10"/>
  <c r="L20" i="10"/>
  <c r="L21" i="10"/>
  <c r="L19" i="10"/>
  <c r="K20" i="10"/>
  <c r="K21" i="10"/>
  <c r="K19" i="10"/>
  <c r="J20" i="10"/>
  <c r="M20" i="10" s="1"/>
  <c r="J21" i="10"/>
  <c r="M21" i="10" s="1"/>
  <c r="J19" i="10"/>
  <c r="M19" i="10" s="1"/>
  <c r="I17" i="10"/>
  <c r="J17" i="10"/>
  <c r="K17" i="10"/>
  <c r="H17" i="10"/>
  <c r="I20" i="10"/>
  <c r="I21" i="10"/>
  <c r="I19" i="10"/>
  <c r="F19" i="10"/>
  <c r="G19" i="10"/>
  <c r="H19" i="10"/>
  <c r="F20" i="10"/>
  <c r="G20" i="10"/>
  <c r="H20" i="10"/>
  <c r="F21" i="10"/>
  <c r="G21" i="10"/>
  <c r="H21" i="10"/>
  <c r="E20" i="10"/>
  <c r="E21" i="10"/>
  <c r="E19" i="10"/>
  <c r="H32" i="7"/>
  <c r="I32" i="7"/>
  <c r="J32" i="7"/>
  <c r="K32" i="7"/>
  <c r="L32" i="7"/>
  <c r="M32" i="7"/>
  <c r="G32" i="7"/>
  <c r="G31" i="7"/>
  <c r="H31" i="7"/>
  <c r="I31" i="7"/>
  <c r="J31" i="7"/>
  <c r="K31" i="7"/>
  <c r="M31" i="7" s="1"/>
  <c r="L31" i="7"/>
  <c r="J30" i="7"/>
  <c r="I30" i="7"/>
  <c r="L30" i="7" s="1"/>
  <c r="H30" i="7"/>
  <c r="G30" i="7"/>
  <c r="K30" i="7" s="1"/>
  <c r="M30" i="7" s="1"/>
  <c r="C30" i="7"/>
  <c r="D30" i="7"/>
  <c r="E30" i="7"/>
  <c r="F30" i="7"/>
  <c r="C31" i="7"/>
  <c r="D31" i="7"/>
  <c r="E31" i="7"/>
  <c r="F31" i="7"/>
  <c r="B31" i="7"/>
  <c r="B30" i="7"/>
  <c r="C29" i="7"/>
  <c r="D29" i="7"/>
  <c r="E29" i="7"/>
  <c r="F29" i="7"/>
  <c r="G29" i="7"/>
  <c r="H29" i="7"/>
  <c r="I29" i="7"/>
  <c r="J29" i="7"/>
  <c r="K29" i="7"/>
  <c r="L29" i="7"/>
  <c r="M29" i="7"/>
  <c r="B29" i="7"/>
  <c r="C28" i="7"/>
  <c r="D28" i="7"/>
  <c r="E28" i="7"/>
  <c r="F28" i="7"/>
  <c r="G28" i="7"/>
  <c r="H28" i="7"/>
  <c r="I28" i="7"/>
  <c r="J28" i="7"/>
  <c r="K28" i="7"/>
  <c r="L28" i="7"/>
  <c r="M28" i="7"/>
  <c r="B28" i="7"/>
  <c r="C27" i="7"/>
  <c r="D27" i="7"/>
  <c r="E27" i="7"/>
  <c r="F27" i="7"/>
  <c r="G27" i="7"/>
  <c r="H27" i="7"/>
  <c r="I27" i="7"/>
  <c r="J27" i="7"/>
  <c r="K27" i="7"/>
  <c r="L27" i="7"/>
  <c r="M27" i="7"/>
  <c r="B27" i="7"/>
  <c r="C26" i="7"/>
  <c r="D26" i="7"/>
  <c r="E26" i="7"/>
  <c r="F26" i="7"/>
  <c r="G26" i="7"/>
  <c r="H26" i="7"/>
  <c r="I26" i="7"/>
  <c r="J26" i="7"/>
  <c r="K26" i="7"/>
  <c r="L26" i="7"/>
  <c r="M26" i="7"/>
  <c r="B26" i="7"/>
  <c r="D27" i="3"/>
  <c r="J3" i="3"/>
  <c r="K3" i="3"/>
  <c r="I3" i="3"/>
  <c r="J17" i="4"/>
  <c r="K17" i="4"/>
  <c r="K20" i="4" s="1"/>
  <c r="I17" i="4"/>
  <c r="I18" i="4"/>
  <c r="J18" i="4"/>
  <c r="K18" i="4"/>
  <c r="I19" i="4"/>
  <c r="J19" i="4"/>
  <c r="K19" i="4"/>
  <c r="I11" i="4"/>
  <c r="J11" i="4"/>
  <c r="K11" i="4"/>
  <c r="I12" i="4"/>
  <c r="J12" i="4"/>
  <c r="K12" i="4"/>
  <c r="J10" i="4"/>
  <c r="K10" i="4"/>
  <c r="I10" i="4"/>
  <c r="I4" i="4"/>
  <c r="J4" i="4"/>
  <c r="K4" i="4"/>
  <c r="I5" i="4"/>
  <c r="J5" i="4"/>
  <c r="K5" i="4"/>
  <c r="J3" i="4"/>
  <c r="K3" i="4"/>
  <c r="I3" i="4"/>
  <c r="D27" i="4"/>
  <c r="D26" i="4"/>
  <c r="D22" i="4"/>
  <c r="D21" i="4"/>
  <c r="D20" i="4"/>
  <c r="D19" i="4"/>
  <c r="D18" i="4"/>
  <c r="D17" i="4"/>
  <c r="D16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" i="3"/>
  <c r="B3" i="3"/>
  <c r="K5" i="1"/>
  <c r="L5" i="1"/>
  <c r="J5" i="1"/>
  <c r="J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K3" i="1" s="1"/>
  <c r="K6" i="1" s="1"/>
  <c r="B16" i="1"/>
  <c r="B2" i="1"/>
  <c r="K4" i="1" s="1"/>
  <c r="H6" i="17" l="1"/>
  <c r="L2" i="17"/>
  <c r="I5" i="17"/>
  <c r="I10" i="17"/>
  <c r="I4" i="17"/>
  <c r="H10" i="17"/>
  <c r="I6" i="17"/>
  <c r="I3" i="17"/>
  <c r="K2" i="17"/>
  <c r="H3" i="17"/>
  <c r="I9" i="17"/>
  <c r="H9" i="17"/>
  <c r="H4" i="17"/>
  <c r="H2" i="17"/>
  <c r="G10" i="17"/>
  <c r="G9" i="17"/>
  <c r="G8" i="17"/>
  <c r="G7" i="17"/>
  <c r="G6" i="17"/>
  <c r="G5" i="17"/>
  <c r="G4" i="17"/>
  <c r="G3" i="17"/>
  <c r="H8" i="17"/>
  <c r="H5" i="17"/>
  <c r="J20" i="4"/>
  <c r="I20" i="4"/>
  <c r="K6" i="4"/>
  <c r="I6" i="4"/>
  <c r="I13" i="4"/>
  <c r="K13" i="4"/>
  <c r="J13" i="4"/>
  <c r="L4" i="1"/>
  <c r="L3" i="1"/>
  <c r="J4" i="1"/>
  <c r="J6" i="1" s="1"/>
  <c r="J6" i="4"/>
  <c r="L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<sst xmlns="http://schemas.openxmlformats.org/spreadsheetml/2006/main" count="996" uniqueCount="296">
  <si>
    <t>year</t>
  </si>
  <si>
    <t>result</t>
  </si>
  <si>
    <t>miz_score</t>
  </si>
  <si>
    <t>opp_score</t>
  </si>
  <si>
    <t>location</t>
  </si>
  <si>
    <t>team</t>
  </si>
  <si>
    <t>away</t>
  </si>
  <si>
    <t>South Carolina</t>
  </si>
  <si>
    <t>home</t>
  </si>
  <si>
    <t>So. Miss</t>
  </si>
  <si>
    <t>Iowa</t>
  </si>
  <si>
    <t>Illinois</t>
  </si>
  <si>
    <t>Cent. Arkansas</t>
  </si>
  <si>
    <t>TCU</t>
  </si>
  <si>
    <t>neutral</t>
  </si>
  <si>
    <t>Syracuse</t>
  </si>
  <si>
    <t>SMU</t>
  </si>
  <si>
    <t>Memphis</t>
  </si>
  <si>
    <t>San Diego</t>
  </si>
  <si>
    <t>Maryland</t>
  </si>
  <si>
    <t>Creighton</t>
  </si>
  <si>
    <t>Indiana</t>
  </si>
  <si>
    <t>W</t>
  </si>
  <si>
    <t>L</t>
  </si>
  <si>
    <t>T</t>
  </si>
  <si>
    <t>Loyola-Chicago</t>
  </si>
  <si>
    <t>Northwestern</t>
  </si>
  <si>
    <t>Vanderbilt</t>
  </si>
  <si>
    <t>Iowa State</t>
  </si>
  <si>
    <t>E. Illinois</t>
  </si>
  <si>
    <t>Arkansas</t>
  </si>
  <si>
    <t>Illinois State</t>
  </si>
  <si>
    <t>Wisconsin</t>
  </si>
  <si>
    <t>Colorado</t>
  </si>
  <si>
    <t>Texas</t>
  </si>
  <si>
    <t>miz_g</t>
  </si>
  <si>
    <t>ill_g</t>
  </si>
  <si>
    <t>game_type</t>
  </si>
  <si>
    <t>rs</t>
  </si>
  <si>
    <t>exh</t>
  </si>
  <si>
    <t>ncaat</t>
  </si>
  <si>
    <t></t>
  </si>
  <si>
    <t>mizzou</t>
  </si>
  <si>
    <t>freshman</t>
  </si>
  <si>
    <t>sophomore</t>
  </si>
  <si>
    <t>junior</t>
  </si>
  <si>
    <t>senior</t>
  </si>
  <si>
    <t>illinois</t>
  </si>
  <si>
    <t>school</t>
  </si>
  <si>
    <t>fresh_pct</t>
  </si>
  <si>
    <t>soph_pct</t>
  </si>
  <si>
    <t>jun_pct</t>
  </si>
  <si>
    <t>sen_pct</t>
  </si>
  <si>
    <t>total_players</t>
  </si>
  <si>
    <t>un_class</t>
  </si>
  <si>
    <t>up_class</t>
  </si>
  <si>
    <t>diff</t>
  </si>
  <si>
    <t>AVERAGE</t>
  </si>
  <si>
    <t>Diff</t>
  </si>
  <si>
    <t>x</t>
  </si>
  <si>
    <t>NCAAT</t>
  </si>
  <si>
    <t>NCAATsum</t>
  </si>
  <si>
    <t>nNCAATsum</t>
  </si>
  <si>
    <t>Game-By-Game Our Offensive Stats Statistics</t>
  </si>
  <si>
    <t>Date</t>
  </si>
  <si>
    <t>Opponent</t>
  </si>
  <si>
    <t>Score</t>
  </si>
  <si>
    <t>G</t>
  </si>
  <si>
    <t>A</t>
  </si>
  <si>
    <t>PTS</t>
  </si>
  <si>
    <t>SH</t>
  </si>
  <si>
    <t>Shot%</t>
  </si>
  <si>
    <t>SOG</t>
  </si>
  <si>
    <t>SOG%</t>
  </si>
  <si>
    <t>YC-RC</t>
  </si>
  <si>
    <t>GW</t>
  </si>
  <si>
    <t>PK-ATT</t>
  </si>
  <si>
    <t>Min</t>
  </si>
  <si>
    <t>at South Carolina</t>
  </si>
  <si>
    <t>0-1</t>
  </si>
  <si>
    <t>0-0</t>
  </si>
  <si>
    <t>vs Vanderbilt</t>
  </si>
  <si>
    <t>at Tennessee</t>
  </si>
  <si>
    <t>vs LSU</t>
  </si>
  <si>
    <t>at Mississippi State</t>
  </si>
  <si>
    <t>vs Kentucky</t>
  </si>
  <si>
    <t>vs Florida</t>
  </si>
  <si>
    <t>vs Creighton</t>
  </si>
  <si>
    <t>vs BYU</t>
  </si>
  <si>
    <t>at Notre Dame</t>
  </si>
  <si>
    <t>vs Kansas St.</t>
  </si>
  <si>
    <t>vs Kansas</t>
  </si>
  <si>
    <t>SH%</t>
  </si>
  <si>
    <t>H</t>
  </si>
  <si>
    <t>vs Southern Miss</t>
  </si>
  <si>
    <t>at Ohio St.</t>
  </si>
  <si>
    <t>vs CIN</t>
  </si>
  <si>
    <t>vs Xavier</t>
  </si>
  <si>
    <t>vs Murray St.</t>
  </si>
  <si>
    <t>vs Loyola-Chicago</t>
  </si>
  <si>
    <t>vs Cal State Fullerton</t>
  </si>
  <si>
    <t>vs Northern Colorado</t>
  </si>
  <si>
    <t>at Ole Miss</t>
  </si>
  <si>
    <t>at Florida</t>
  </si>
  <si>
    <t>vs UGA</t>
  </si>
  <si>
    <t>vs South Carolina</t>
  </si>
  <si>
    <t>at Vanderbilt</t>
  </si>
  <si>
    <t>vs Tennessee</t>
  </si>
  <si>
    <t>at Kentucky</t>
  </si>
  <si>
    <t>vs Alabama</t>
  </si>
  <si>
    <t>at Texas A&amp;M</t>
  </si>
  <si>
    <t>vs Mississippi State</t>
  </si>
  <si>
    <t>at IOWA</t>
  </si>
  <si>
    <t>at Iowa State</t>
  </si>
  <si>
    <t>at Colorado</t>
  </si>
  <si>
    <t>vs Northwestern</t>
  </si>
  <si>
    <t>vs TCU</t>
  </si>
  <si>
    <t>at USC</t>
  </si>
  <si>
    <t>vs Gonzaga</t>
  </si>
  <si>
    <t>vs Portland State</t>
  </si>
  <si>
    <t>at Georgia</t>
  </si>
  <si>
    <t>at Arkansas</t>
  </si>
  <si>
    <t>vs Ole Miss</t>
  </si>
  <si>
    <t>at LSU</t>
  </si>
  <si>
    <t>vs Auburn</t>
  </si>
  <si>
    <t>SH_pct</t>
  </si>
  <si>
    <t>SOG_pct</t>
  </si>
  <si>
    <t>pct_SOG</t>
  </si>
  <si>
    <t>vs Purdue</t>
  </si>
  <si>
    <t>vs Iowa</t>
  </si>
  <si>
    <t>vs Penn St.</t>
  </si>
  <si>
    <t>at Wisconsin</t>
  </si>
  <si>
    <t>at Minnesota</t>
  </si>
  <si>
    <t>at Indiana</t>
  </si>
  <si>
    <t>vs Nebraska</t>
  </si>
  <si>
    <t>vs Ohio St.</t>
  </si>
  <si>
    <t>at Michigan</t>
  </si>
  <si>
    <t>at Michigan St.</t>
  </si>
  <si>
    <t>at Northwestern</t>
  </si>
  <si>
    <t>vs Loyola Chicago</t>
  </si>
  <si>
    <t>vs Dayton</t>
  </si>
  <si>
    <t>at Pepperdine</t>
  </si>
  <si>
    <t>at San Francisco</t>
  </si>
  <si>
    <t>at ILS</t>
  </si>
  <si>
    <t>at BUTLER</t>
  </si>
  <si>
    <t>vs Colorado College</t>
  </si>
  <si>
    <t>at #25 Iowa</t>
  </si>
  <si>
    <t>at Nebraska</t>
  </si>
  <si>
    <t>vs Indiana</t>
  </si>
  <si>
    <t>at Maryland</t>
  </si>
  <si>
    <t>vs Michigan</t>
  </si>
  <si>
    <t>vs Michigan State</t>
  </si>
  <si>
    <t>at Penn St.</t>
  </si>
  <si>
    <t>vs Wisconsin</t>
  </si>
  <si>
    <t>vs Minnesota</t>
  </si>
  <si>
    <t>roster_size</t>
  </si>
  <si>
    <t>under_pct</t>
  </si>
  <si>
    <t>upper_pct</t>
  </si>
  <si>
    <t>s carolina</t>
  </si>
  <si>
    <t>tenessee</t>
  </si>
  <si>
    <t>vandy</t>
  </si>
  <si>
    <t>georgia</t>
  </si>
  <si>
    <t>florida</t>
  </si>
  <si>
    <t>kentucky</t>
  </si>
  <si>
    <t>arkansas</t>
  </si>
  <si>
    <t>tam</t>
  </si>
  <si>
    <t>auburn</t>
  </si>
  <si>
    <t>lsu</t>
  </si>
  <si>
    <t>msst</t>
  </si>
  <si>
    <t>olemiss</t>
  </si>
  <si>
    <t>bama</t>
  </si>
  <si>
    <t>senior+</t>
  </si>
  <si>
    <t>Individual Overall Offensive Statistics</t>
  </si>
  <si>
    <t>#</t>
  </si>
  <si>
    <t>Player</t>
  </si>
  <si>
    <t>GP</t>
  </si>
  <si>
    <t>GS</t>
  </si>
  <si>
    <t>MIN</t>
  </si>
  <si>
    <t>PG-PA</t>
  </si>
  <si>
    <t>Pasquale, Kendra</t>
  </si>
  <si>
    <t>Silber, Makena</t>
  </si>
  <si>
    <t>Hillman, Maggie</t>
  </si>
  <si>
    <t>Murphy, Eileen</t>
  </si>
  <si>
    <t>Garrison, Summer</t>
  </si>
  <si>
    <t>Treiterer, Aleah</t>
  </si>
  <si>
    <t>Berschel, Kennedy</t>
  </si>
  <si>
    <t>Breslin, Hope</t>
  </si>
  <si>
    <t>Cathro, Ashley</t>
  </si>
  <si>
    <t>Kollhoff, Zoey</t>
  </si>
  <si>
    <t>Buescher, Katelynn</t>
  </si>
  <si>
    <t>Eichenbaum, Julia</t>
  </si>
  <si>
    <t>Johnson-Monfort, Meredith</t>
  </si>
  <si>
    <t>Lefevre, Ashleigh</t>
  </si>
  <si>
    <t>Lucas, Lilian</t>
  </si>
  <si>
    <t>Stibich, Lauren</t>
  </si>
  <si>
    <t>Verzosa-Dolezal, Joanna</t>
  </si>
  <si>
    <t>Woods, Makala</t>
  </si>
  <si>
    <t>Total</t>
  </si>
  <si>
    <t>-</t>
  </si>
  <si>
    <t>Returning</t>
  </si>
  <si>
    <t>minn</t>
  </si>
  <si>
    <t>ill</t>
  </si>
  <si>
    <t>fresh</t>
  </si>
  <si>
    <t>soph</t>
  </si>
  <si>
    <t>un_pct</t>
  </si>
  <si>
    <t>up_pct</t>
  </si>
  <si>
    <t>soph_matric</t>
  </si>
  <si>
    <t>jun_matric</t>
  </si>
  <si>
    <t>sen_matric</t>
  </si>
  <si>
    <t>fresh_sen_matric</t>
  </si>
  <si>
    <t>fressh_sen_matric</t>
  </si>
  <si>
    <t>return</t>
  </si>
  <si>
    <t>return_pct</t>
  </si>
  <si>
    <t>season_21</t>
  </si>
  <si>
    <t>season_16</t>
  </si>
  <si>
    <t>season_17</t>
  </si>
  <si>
    <t>season_18</t>
  </si>
  <si>
    <t>season_19</t>
  </si>
  <si>
    <t>season_20</t>
  </si>
  <si>
    <t>pts</t>
  </si>
  <si>
    <t>turnover</t>
  </si>
  <si>
    <t>roster_size_change</t>
  </si>
  <si>
    <t>lost_players</t>
  </si>
  <si>
    <t>new_players</t>
  </si>
  <si>
    <t>returners</t>
  </si>
  <si>
    <t>season</t>
  </si>
  <si>
    <t>scored_first</t>
  </si>
  <si>
    <t>MIZ</t>
  </si>
  <si>
    <r>
      <t>9 </t>
    </r>
    <r>
      <rPr>
        <i/>
        <sz val="12"/>
        <color rgb="FF494949"/>
        <rFont val="Helvetica"/>
        <family val="2"/>
      </rPr>
      <t>(5)</t>
    </r>
  </si>
  <si>
    <t>SC</t>
  </si>
  <si>
    <r>
      <t>19 </t>
    </r>
    <r>
      <rPr>
        <i/>
        <sz val="12"/>
        <color rgb="FF494949"/>
        <rFont val="Helvetica"/>
        <family val="2"/>
      </rPr>
      <t>(7)</t>
    </r>
  </si>
  <si>
    <t>VAN</t>
  </si>
  <si>
    <r>
      <t>12 </t>
    </r>
    <r>
      <rPr>
        <i/>
        <sz val="12"/>
        <color rgb="FF494949"/>
        <rFont val="Helvetica"/>
        <family val="2"/>
      </rPr>
      <t>(4)</t>
    </r>
  </si>
  <si>
    <r>
      <t>10 </t>
    </r>
    <r>
      <rPr>
        <i/>
        <sz val="12"/>
        <color rgb="FF494949"/>
        <rFont val="Helvetica"/>
        <family val="2"/>
      </rPr>
      <t>(4)</t>
    </r>
  </si>
  <si>
    <r>
      <t>19 </t>
    </r>
    <r>
      <rPr>
        <i/>
        <sz val="12"/>
        <color rgb="FF494949"/>
        <rFont val="Helvetica"/>
        <family val="2"/>
      </rPr>
      <t>(9)</t>
    </r>
  </si>
  <si>
    <t>UTK</t>
  </si>
  <si>
    <r>
      <t>7 </t>
    </r>
    <r>
      <rPr>
        <i/>
        <sz val="12"/>
        <color rgb="FF494949"/>
        <rFont val="Helvetica"/>
        <family val="2"/>
      </rPr>
      <t>(6)</t>
    </r>
  </si>
  <si>
    <t>Mizzou</t>
  </si>
  <si>
    <r>
      <t>13 </t>
    </r>
    <r>
      <rPr>
        <i/>
        <sz val="12"/>
        <color rgb="FF494949"/>
        <rFont val="Helvetica"/>
        <family val="2"/>
      </rPr>
      <t>(5)</t>
    </r>
  </si>
  <si>
    <t>MSST</t>
  </si>
  <si>
    <r>
      <t>11 </t>
    </r>
    <r>
      <rPr>
        <i/>
        <sz val="12"/>
        <color rgb="FF494949"/>
        <rFont val="Helvetica"/>
        <family val="2"/>
      </rPr>
      <t>(4)</t>
    </r>
  </si>
  <si>
    <t>UKY</t>
  </si>
  <si>
    <r>
      <t>18 </t>
    </r>
    <r>
      <rPr>
        <i/>
        <sz val="12"/>
        <color rgb="FF494949"/>
        <rFont val="Helvetica"/>
        <family val="2"/>
      </rPr>
      <t>(7)</t>
    </r>
  </si>
  <si>
    <r>
      <t>22 </t>
    </r>
    <r>
      <rPr>
        <i/>
        <sz val="12"/>
        <color rgb="FF494949"/>
        <rFont val="Helvetica"/>
        <family val="2"/>
      </rPr>
      <t>(10)</t>
    </r>
  </si>
  <si>
    <t>FLA</t>
  </si>
  <si>
    <r>
      <t>17 </t>
    </r>
    <r>
      <rPr>
        <i/>
        <sz val="12"/>
        <color rgb="FF494949"/>
        <rFont val="Helvetica"/>
        <family val="2"/>
      </rPr>
      <t>(11)</t>
    </r>
  </si>
  <si>
    <r>
      <t>25 </t>
    </r>
    <r>
      <rPr>
        <i/>
        <sz val="12"/>
        <color rgb="FF494949"/>
        <rFont val="Helvetica"/>
        <family val="2"/>
      </rPr>
      <t>(10)</t>
    </r>
  </si>
  <si>
    <t>UF</t>
  </si>
  <si>
    <r>
      <t>7 </t>
    </r>
    <r>
      <rPr>
        <i/>
        <sz val="12"/>
        <color rgb="FF494949"/>
        <rFont val="Helvetica"/>
        <family val="2"/>
      </rPr>
      <t>(2)</t>
    </r>
  </si>
  <si>
    <r>
      <t>18 </t>
    </r>
    <r>
      <rPr>
        <i/>
        <sz val="12"/>
        <color rgb="FF494949"/>
        <rFont val="Helvetica"/>
        <family val="2"/>
      </rPr>
      <t>(9)</t>
    </r>
  </si>
  <si>
    <r>
      <t>12 </t>
    </r>
    <r>
      <rPr>
        <i/>
        <sz val="12"/>
        <color rgb="FF494949"/>
        <rFont val="Helvetica"/>
        <family val="2"/>
      </rPr>
      <t>(6)</t>
    </r>
  </si>
  <si>
    <t>USC</t>
  </si>
  <si>
    <r>
      <t>14 </t>
    </r>
    <r>
      <rPr>
        <i/>
        <sz val="12"/>
        <color rgb="FF494949"/>
        <rFont val="Helvetica"/>
        <family val="2"/>
      </rPr>
      <t>(6)</t>
    </r>
  </si>
  <si>
    <t>CRE</t>
  </si>
  <si>
    <r>
      <t>7 </t>
    </r>
    <r>
      <rPr>
        <i/>
        <sz val="12"/>
        <color rgb="FF494949"/>
        <rFont val="Helvetica"/>
        <family val="2"/>
      </rPr>
      <t>(3)</t>
    </r>
  </si>
  <si>
    <r>
      <t>7 </t>
    </r>
    <r>
      <rPr>
        <i/>
        <sz val="12"/>
        <color rgb="FF494949"/>
        <rFont val="Helvetica"/>
        <family val="2"/>
      </rPr>
      <t>(5)</t>
    </r>
  </si>
  <si>
    <t>BYU</t>
  </si>
  <si>
    <r>
      <t>29 </t>
    </r>
    <r>
      <rPr>
        <i/>
        <sz val="12"/>
        <color rgb="FF494949"/>
        <rFont val="Helvetica"/>
        <family val="2"/>
      </rPr>
      <t>(9)</t>
    </r>
  </si>
  <si>
    <r>
      <t>14 </t>
    </r>
    <r>
      <rPr>
        <i/>
        <sz val="12"/>
        <color rgb="FF494949"/>
        <rFont val="Helvetica"/>
        <family val="2"/>
      </rPr>
      <t>(2)</t>
    </r>
  </si>
  <si>
    <t>EOF</t>
  </si>
  <si>
    <t>MIZZ</t>
  </si>
  <si>
    <r>
      <t>9 </t>
    </r>
    <r>
      <rPr>
        <i/>
        <sz val="12"/>
        <color rgb="FF494949"/>
        <rFont val="Helvetica"/>
        <family val="2"/>
      </rPr>
      <t>(3)</t>
    </r>
  </si>
  <si>
    <t>ND</t>
  </si>
  <si>
    <r>
      <t>16 </t>
    </r>
    <r>
      <rPr>
        <i/>
        <sz val="12"/>
        <color rgb="FF494949"/>
        <rFont val="Helvetica"/>
        <family val="2"/>
      </rPr>
      <t>(8)</t>
    </r>
  </si>
  <si>
    <t>KSU</t>
  </si>
  <si>
    <r>
      <t>16 </t>
    </r>
    <r>
      <rPr>
        <i/>
        <sz val="12"/>
        <color rgb="FF494949"/>
        <rFont val="Helvetica"/>
        <family val="2"/>
      </rPr>
      <t>(7)</t>
    </r>
  </si>
  <si>
    <r>
      <t>21 </t>
    </r>
    <r>
      <rPr>
        <i/>
        <sz val="12"/>
        <color rgb="FF494949"/>
        <rFont val="Helvetica"/>
        <family val="2"/>
      </rPr>
      <t>(11)</t>
    </r>
  </si>
  <si>
    <t>Kansas</t>
  </si>
  <si>
    <r>
      <t>12 </t>
    </r>
    <r>
      <rPr>
        <i/>
        <sz val="12"/>
        <color rgb="FF494949"/>
        <rFont val="Helvetica"/>
        <family val="2"/>
      </rPr>
      <t>(5)</t>
    </r>
  </si>
  <si>
    <r>
      <t>11 </t>
    </r>
    <r>
      <rPr>
        <i/>
        <sz val="12"/>
        <color rgb="FF494949"/>
        <rFont val="Helvetica"/>
        <family val="2"/>
      </rPr>
      <t>(3)</t>
    </r>
  </si>
  <si>
    <t>more_shots</t>
  </si>
  <si>
    <t>less</t>
  </si>
  <si>
    <t>tied</t>
  </si>
  <si>
    <t>conf</t>
  </si>
  <si>
    <t>SEC</t>
  </si>
  <si>
    <t>CUSA</t>
  </si>
  <si>
    <t>B1G</t>
  </si>
  <si>
    <t>Big 12</t>
  </si>
  <si>
    <t>ASUN</t>
  </si>
  <si>
    <t>American</t>
  </si>
  <si>
    <t>OVC</t>
  </si>
  <si>
    <t>MVC</t>
  </si>
  <si>
    <t>Big East</t>
  </si>
  <si>
    <t>PAC 12</t>
  </si>
  <si>
    <t>miz_first</t>
  </si>
  <si>
    <t>miz_second</t>
  </si>
  <si>
    <t>opp_first</t>
  </si>
  <si>
    <t>opp_second</t>
  </si>
  <si>
    <t>miz_total</t>
  </si>
  <si>
    <t>opp_total</t>
  </si>
  <si>
    <t>tennessee</t>
  </si>
  <si>
    <t>creighton</t>
  </si>
  <si>
    <t>byu</t>
  </si>
  <si>
    <t>nd</t>
  </si>
  <si>
    <t>kansas st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</si>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</sst>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03F9F"/>
      <name val="Courier New"/>
      <family val="1"/>
    </font>
    <font>
      <b/>
      <i/>
      <sz val="12"/>
      <color theme="1"/>
      <name val="Calibri"/>
      <family val="2"/>
      <scheme val="minor"/>
    </font>
    <font>
      <b/>
      <i/>
      <sz val="12"/>
      <color rgb="FF494949"/>
      <name val="Helvetica"/>
      <family val="2"/>
    </font>
    <font>
      <sz val="12"/>
      <color rgb="FF494949"/>
      <name val="Helvetica"/>
      <family val="2"/>
    </font>
    <font>
      <i/>
      <sz val="12"/>
      <color rgb="FF494949"/>
      <name val="Helvetic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EC92-58C9-DA4F-A03B-AABCB8192C42}">
  <dimension ref="A1:L20"/>
  <sheetViews>
    <sheetView workbookViewId="0">
      <selection activeCell="H22" sqref="H22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>
        <v>2020</v>
      </c>
      <c r="B2" t="str">
        <f>_xlfn.IFS(C2&gt;D2,"W",D2&gt;C2,"L",C2=D2,"T")</f>
        <v>L</v>
      </c>
      <c r="C2">
        <v>1</v>
      </c>
      <c r="D2">
        <v>4</v>
      </c>
      <c r="E2" t="s">
        <v>6</v>
      </c>
      <c r="F2" t="s">
        <v>7</v>
      </c>
      <c r="J2" t="s">
        <v>22</v>
      </c>
      <c r="K2" t="s">
        <v>23</v>
      </c>
      <c r="L2" t="s">
        <v>24</v>
      </c>
    </row>
    <row r="3" spans="1:12">
      <c r="A3">
        <v>2019</v>
      </c>
      <c r="B3" t="str">
        <f t="shared" ref="B3:B16" si="0">_xlfn.IFS(C3&gt;D3,"W",D3&gt;C3,"L",C3=D3,"T")</f>
        <v>W</v>
      </c>
      <c r="C3">
        <v>1</v>
      </c>
      <c r="D3">
        <v>0</v>
      </c>
      <c r="E3" t="s">
        <v>8</v>
      </c>
      <c r="F3" t="s">
        <v>9</v>
      </c>
      <c r="I3" t="s">
        <v>8</v>
      </c>
      <c r="J3">
        <f>COUNTIFS($E$2:$E$16,$I3,$B$2:$B$16,J$2)</f>
        <v>7</v>
      </c>
      <c r="K3">
        <f t="shared" ref="K3:L3" si="1">COUNTIFS($E$2:$E$16,$I3,$B$2:$B$16,K$2)</f>
        <v>0</v>
      </c>
      <c r="L3">
        <f t="shared" si="1"/>
        <v>0</v>
      </c>
    </row>
    <row r="4" spans="1:12">
      <c r="A4">
        <v>2018</v>
      </c>
      <c r="B4" t="str">
        <f t="shared" si="0"/>
        <v>T</v>
      </c>
      <c r="C4">
        <v>0</v>
      </c>
      <c r="D4">
        <v>0</v>
      </c>
      <c r="E4" t="s">
        <v>6</v>
      </c>
      <c r="F4" t="s">
        <v>10</v>
      </c>
      <c r="I4" t="s">
        <v>6</v>
      </c>
      <c r="J4">
        <f t="shared" ref="J4:L5" si="2">COUNTIFS($E$2:$E$16,$I4,$B$2:$B$16,J$2)</f>
        <v>2</v>
      </c>
      <c r="K4">
        <f t="shared" si="2"/>
        <v>3</v>
      </c>
      <c r="L4">
        <f t="shared" si="2"/>
        <v>2</v>
      </c>
    </row>
    <row r="5" spans="1:12">
      <c r="A5">
        <v>2017</v>
      </c>
      <c r="B5" t="str">
        <f t="shared" si="0"/>
        <v>W</v>
      </c>
      <c r="C5">
        <v>3</v>
      </c>
      <c r="D5">
        <v>1</v>
      </c>
      <c r="E5" t="s">
        <v>6</v>
      </c>
      <c r="F5" t="s">
        <v>11</v>
      </c>
      <c r="I5" t="s">
        <v>14</v>
      </c>
      <c r="J5">
        <f t="shared" si="2"/>
        <v>0</v>
      </c>
      <c r="K5">
        <f t="shared" si="2"/>
        <v>0</v>
      </c>
      <c r="L5">
        <f t="shared" si="2"/>
        <v>1</v>
      </c>
    </row>
    <row r="6" spans="1:12">
      <c r="A6">
        <v>2016</v>
      </c>
      <c r="B6" t="str">
        <f t="shared" si="0"/>
        <v>W</v>
      </c>
      <c r="C6">
        <v>3</v>
      </c>
      <c r="D6">
        <v>2</v>
      </c>
      <c r="E6" t="s">
        <v>8</v>
      </c>
      <c r="F6" t="s">
        <v>12</v>
      </c>
      <c r="J6">
        <f>SUM(J3:J5)</f>
        <v>9</v>
      </c>
      <c r="K6">
        <f t="shared" ref="K6:L6" si="3">SUM(K3:K5)</f>
        <v>3</v>
      </c>
      <c r="L6">
        <f t="shared" si="3"/>
        <v>3</v>
      </c>
    </row>
    <row r="7" spans="1:12">
      <c r="A7">
        <v>2015</v>
      </c>
      <c r="B7" t="str">
        <f t="shared" si="0"/>
        <v>W</v>
      </c>
      <c r="C7">
        <v>2</v>
      </c>
      <c r="D7">
        <v>0</v>
      </c>
      <c r="E7" t="s">
        <v>8</v>
      </c>
      <c r="F7" t="s">
        <v>13</v>
      </c>
    </row>
    <row r="8" spans="1:12">
      <c r="A8">
        <v>2014</v>
      </c>
      <c r="B8" t="str">
        <f t="shared" si="0"/>
        <v>T</v>
      </c>
      <c r="C8">
        <v>0</v>
      </c>
      <c r="D8">
        <v>0</v>
      </c>
      <c r="E8" t="s">
        <v>14</v>
      </c>
      <c r="F8" t="s">
        <v>15</v>
      </c>
    </row>
    <row r="9" spans="1:12">
      <c r="A9">
        <v>2013</v>
      </c>
      <c r="B9" t="str">
        <f t="shared" si="0"/>
        <v>W</v>
      </c>
      <c r="C9">
        <v>3</v>
      </c>
      <c r="D9">
        <v>2</v>
      </c>
      <c r="E9" t="s">
        <v>8</v>
      </c>
      <c r="F9" t="s">
        <v>16</v>
      </c>
    </row>
    <row r="10" spans="1:12">
      <c r="A10">
        <v>2012</v>
      </c>
      <c r="B10" t="str">
        <f t="shared" si="0"/>
        <v>W</v>
      </c>
      <c r="C10">
        <v>5</v>
      </c>
      <c r="D10">
        <v>1</v>
      </c>
      <c r="E10" t="s">
        <v>8</v>
      </c>
      <c r="F10" t="s">
        <v>17</v>
      </c>
    </row>
    <row r="11" spans="1:12">
      <c r="A11">
        <v>2011</v>
      </c>
      <c r="B11" t="str">
        <f t="shared" si="0"/>
        <v>L</v>
      </c>
      <c r="C11">
        <v>1</v>
      </c>
      <c r="D11">
        <v>2</v>
      </c>
      <c r="E11" t="s">
        <v>6</v>
      </c>
      <c r="F11" t="s">
        <v>18</v>
      </c>
    </row>
    <row r="12" spans="1:12">
      <c r="A12">
        <v>2010</v>
      </c>
      <c r="B12" t="str">
        <f t="shared" si="0"/>
        <v>L</v>
      </c>
      <c r="C12">
        <v>2</v>
      </c>
      <c r="D12">
        <v>3</v>
      </c>
      <c r="E12" t="s">
        <v>6</v>
      </c>
      <c r="F12" t="s">
        <v>19</v>
      </c>
    </row>
    <row r="13" spans="1:12">
      <c r="A13">
        <v>2009</v>
      </c>
      <c r="B13" t="str">
        <f t="shared" si="0"/>
        <v>W</v>
      </c>
      <c r="C13">
        <v>3</v>
      </c>
      <c r="D13">
        <v>2</v>
      </c>
      <c r="E13" t="s">
        <v>6</v>
      </c>
      <c r="F13" t="s">
        <v>10</v>
      </c>
    </row>
    <row r="14" spans="1:12">
      <c r="A14">
        <v>2008</v>
      </c>
      <c r="B14" t="str">
        <f t="shared" si="0"/>
        <v>T</v>
      </c>
      <c r="C14">
        <v>1</v>
      </c>
      <c r="D14">
        <v>1</v>
      </c>
      <c r="E14" t="s">
        <v>6</v>
      </c>
      <c r="F14" t="s">
        <v>20</v>
      </c>
    </row>
    <row r="15" spans="1:12">
      <c r="A15">
        <v>2007</v>
      </c>
      <c r="B15" t="str">
        <f t="shared" si="0"/>
        <v>W</v>
      </c>
      <c r="C15">
        <v>5</v>
      </c>
      <c r="D15">
        <v>0</v>
      </c>
      <c r="E15" t="s">
        <v>8</v>
      </c>
      <c r="F15" t="s">
        <v>21</v>
      </c>
    </row>
    <row r="16" spans="1:12">
      <c r="A16">
        <v>2006</v>
      </c>
      <c r="B16" t="str">
        <f t="shared" si="0"/>
        <v>W</v>
      </c>
      <c r="C16">
        <v>2</v>
      </c>
      <c r="D16">
        <v>0</v>
      </c>
      <c r="E16" t="s">
        <v>8</v>
      </c>
      <c r="F16" t="s">
        <v>10</v>
      </c>
    </row>
    <row r="17" spans="1:6">
      <c r="A17">
        <v>2002</v>
      </c>
      <c r="B17" t="s">
        <v>22</v>
      </c>
      <c r="C17">
        <v>2</v>
      </c>
      <c r="D17">
        <v>1</v>
      </c>
      <c r="E17" t="s">
        <v>8</v>
      </c>
      <c r="F17" t="s">
        <v>11</v>
      </c>
    </row>
    <row r="18" spans="1:6">
      <c r="A18">
        <v>2001</v>
      </c>
      <c r="B18" t="s">
        <v>22</v>
      </c>
      <c r="C18">
        <v>3</v>
      </c>
      <c r="D18">
        <v>2</v>
      </c>
      <c r="E18" t="s">
        <v>8</v>
      </c>
      <c r="F18" t="s">
        <v>17</v>
      </c>
    </row>
    <row r="19" spans="1:6">
      <c r="A19">
        <v>2000</v>
      </c>
      <c r="B19" t="s">
        <v>22</v>
      </c>
      <c r="C19">
        <v>4</v>
      </c>
      <c r="D19">
        <v>1</v>
      </c>
      <c r="E19" t="s">
        <v>8</v>
      </c>
      <c r="F19" t="s">
        <v>20</v>
      </c>
    </row>
    <row r="20" spans="1:6">
      <c r="A20">
        <v>1998</v>
      </c>
      <c r="B20" t="s">
        <v>22</v>
      </c>
      <c r="C20">
        <v>7</v>
      </c>
      <c r="D20">
        <v>0</v>
      </c>
      <c r="E20" t="s">
        <v>8</v>
      </c>
      <c r="F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C014-D85E-514D-868B-DF35D5FE1C7D}">
  <dimension ref="A1:L28"/>
  <sheetViews>
    <sheetView workbookViewId="0">
      <selection activeCell="A2" sqref="A2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273</v>
      </c>
    </row>
    <row r="2" spans="1:12">
      <c r="A2">
        <v>2020</v>
      </c>
      <c r="B2" t="str">
        <f t="shared" ref="B2:B26" si="0">_xlfn.IFS(C2&gt;D2,"W",D2&gt;C2,"L",C2=D2,"T")</f>
        <v>W</v>
      </c>
      <c r="C2">
        <v>2</v>
      </c>
      <c r="D2">
        <v>1</v>
      </c>
      <c r="E2" t="s">
        <v>8</v>
      </c>
      <c r="F2" t="s">
        <v>27</v>
      </c>
      <c r="G2" t="s">
        <v>274</v>
      </c>
      <c r="I2" t="s">
        <v>22</v>
      </c>
      <c r="J2" t="s">
        <v>23</v>
      </c>
      <c r="K2" t="s">
        <v>24</v>
      </c>
    </row>
    <row r="3" spans="1:12">
      <c r="A3">
        <v>2019</v>
      </c>
      <c r="B3" t="str">
        <f t="shared" si="0"/>
        <v>W</v>
      </c>
      <c r="C3">
        <v>1</v>
      </c>
      <c r="D3">
        <v>0</v>
      </c>
      <c r="E3" t="s">
        <v>8</v>
      </c>
      <c r="F3" t="s">
        <v>9</v>
      </c>
      <c r="G3" t="s">
        <v>275</v>
      </c>
      <c r="I3">
        <f>COUNTIF($B$2:$B$26,I2)</f>
        <v>21</v>
      </c>
      <c r="J3">
        <f t="shared" ref="J3:K3" si="1">COUNTIF($B$2:$B$26,J2)</f>
        <v>3</v>
      </c>
      <c r="K3">
        <f t="shared" si="1"/>
        <v>1</v>
      </c>
    </row>
    <row r="4" spans="1:12">
      <c r="A4">
        <v>2018</v>
      </c>
      <c r="B4" t="str">
        <f t="shared" si="0"/>
        <v>L</v>
      </c>
      <c r="C4">
        <v>0</v>
      </c>
      <c r="D4">
        <v>1</v>
      </c>
      <c r="E4" t="s">
        <v>8</v>
      </c>
      <c r="F4" t="s">
        <v>26</v>
      </c>
      <c r="G4" t="s">
        <v>276</v>
      </c>
    </row>
    <row r="5" spans="1:12">
      <c r="A5">
        <v>2017</v>
      </c>
      <c r="B5" t="str">
        <f t="shared" si="0"/>
        <v>W</v>
      </c>
      <c r="C5">
        <v>2</v>
      </c>
      <c r="D5">
        <v>0</v>
      </c>
      <c r="E5" t="s">
        <v>8</v>
      </c>
      <c r="F5" t="s">
        <v>28</v>
      </c>
      <c r="G5" t="s">
        <v>277</v>
      </c>
    </row>
    <row r="6" spans="1:12">
      <c r="A6">
        <v>2016</v>
      </c>
      <c r="B6" t="str">
        <f t="shared" si="0"/>
        <v>W</v>
      </c>
      <c r="C6">
        <v>3</v>
      </c>
      <c r="D6">
        <v>2</v>
      </c>
      <c r="E6" t="s">
        <v>8</v>
      </c>
      <c r="F6" t="s">
        <v>12</v>
      </c>
      <c r="G6" t="s">
        <v>278</v>
      </c>
    </row>
    <row r="7" spans="1:12">
      <c r="A7">
        <v>2015</v>
      </c>
      <c r="B7" t="str">
        <f t="shared" si="0"/>
        <v>W</v>
      </c>
      <c r="C7">
        <v>2</v>
      </c>
      <c r="D7">
        <v>0</v>
      </c>
      <c r="E7" t="s">
        <v>8</v>
      </c>
      <c r="F7" t="s">
        <v>13</v>
      </c>
      <c r="G7" t="s">
        <v>277</v>
      </c>
      <c r="J7" t="s">
        <v>22</v>
      </c>
      <c r="K7" t="s">
        <v>23</v>
      </c>
      <c r="L7" t="s">
        <v>24</v>
      </c>
    </row>
    <row r="8" spans="1:12">
      <c r="A8">
        <v>2014</v>
      </c>
      <c r="B8" t="str">
        <f t="shared" si="0"/>
        <v>T</v>
      </c>
      <c r="C8">
        <v>0</v>
      </c>
      <c r="D8">
        <v>0</v>
      </c>
      <c r="E8" t="s">
        <v>8</v>
      </c>
      <c r="F8" t="s">
        <v>26</v>
      </c>
      <c r="G8" t="s">
        <v>276</v>
      </c>
      <c r="I8" t="str" cm="1">
        <f t="array" ref="I8:I17">_xlfn.UNIQUE(G2:G26)</f>
        <v>SEC</v>
      </c>
      <c r="J8">
        <f>COUNTIFS($G$2:$G$26,$I8,$B$2:$B$26,J$7)</f>
        <v>2</v>
      </c>
      <c r="K8">
        <f t="shared" ref="K8:L17" si="2">COUNTIFS($G$2:$G$26,$I8,$B$2:$B$26,K$7)</f>
        <v>0</v>
      </c>
      <c r="L8">
        <f t="shared" si="2"/>
        <v>0</v>
      </c>
    </row>
    <row r="9" spans="1:12">
      <c r="A9">
        <v>2013</v>
      </c>
      <c r="B9" t="str">
        <f t="shared" si="0"/>
        <v>W</v>
      </c>
      <c r="C9">
        <v>3</v>
      </c>
      <c r="D9">
        <v>2</v>
      </c>
      <c r="E9" t="s">
        <v>8</v>
      </c>
      <c r="F9" t="s">
        <v>16</v>
      </c>
      <c r="G9" t="s">
        <v>279</v>
      </c>
      <c r="I9" t="str">
        <v>CUSA</v>
      </c>
      <c r="J9">
        <f t="shared" ref="J9:J17" si="3">COUNTIFS($G$2:$G$26,$I9,$B$2:$B$26,J$7)</f>
        <v>1</v>
      </c>
      <c r="K9">
        <f t="shared" si="2"/>
        <v>0</v>
      </c>
      <c r="L9">
        <f t="shared" si="2"/>
        <v>0</v>
      </c>
    </row>
    <row r="10" spans="1:12">
      <c r="A10">
        <v>2012</v>
      </c>
      <c r="B10" t="str">
        <f t="shared" si="0"/>
        <v>W</v>
      </c>
      <c r="C10">
        <v>5</v>
      </c>
      <c r="D10">
        <v>1</v>
      </c>
      <c r="E10" t="s">
        <v>8</v>
      </c>
      <c r="F10" t="s">
        <v>17</v>
      </c>
      <c r="G10" t="s">
        <v>279</v>
      </c>
      <c r="I10" t="str">
        <v>B1G</v>
      </c>
      <c r="J10">
        <f t="shared" si="3"/>
        <v>6</v>
      </c>
      <c r="K10">
        <f t="shared" si="2"/>
        <v>3</v>
      </c>
      <c r="L10">
        <f t="shared" si="2"/>
        <v>1</v>
      </c>
    </row>
    <row r="11" spans="1:12">
      <c r="A11">
        <v>2011</v>
      </c>
      <c r="B11" t="str">
        <f t="shared" si="0"/>
        <v>W</v>
      </c>
      <c r="C11">
        <v>4</v>
      </c>
      <c r="D11">
        <v>1</v>
      </c>
      <c r="E11" t="s">
        <v>8</v>
      </c>
      <c r="F11" t="s">
        <v>29</v>
      </c>
      <c r="G11" t="s">
        <v>280</v>
      </c>
      <c r="I11" t="str">
        <v>Big 12</v>
      </c>
      <c r="J11">
        <f t="shared" si="3"/>
        <v>3</v>
      </c>
      <c r="K11">
        <f t="shared" si="2"/>
        <v>0</v>
      </c>
      <c r="L11">
        <f t="shared" si="2"/>
        <v>0</v>
      </c>
    </row>
    <row r="12" spans="1:12">
      <c r="A12">
        <v>2010</v>
      </c>
      <c r="B12" t="str">
        <f t="shared" si="0"/>
        <v>W</v>
      </c>
      <c r="C12">
        <v>4</v>
      </c>
      <c r="D12">
        <v>0</v>
      </c>
      <c r="E12" t="s">
        <v>8</v>
      </c>
      <c r="F12" t="s">
        <v>30</v>
      </c>
      <c r="G12" t="s">
        <v>274</v>
      </c>
      <c r="I12" t="str">
        <v>ASUN</v>
      </c>
      <c r="J12">
        <f t="shared" si="3"/>
        <v>1</v>
      </c>
      <c r="K12">
        <f t="shared" si="2"/>
        <v>0</v>
      </c>
      <c r="L12">
        <f t="shared" si="2"/>
        <v>0</v>
      </c>
    </row>
    <row r="13" spans="1:12">
      <c r="A13">
        <v>2009</v>
      </c>
      <c r="B13" t="str">
        <f t="shared" si="0"/>
        <v>W</v>
      </c>
      <c r="C13">
        <v>2</v>
      </c>
      <c r="D13">
        <v>0</v>
      </c>
      <c r="E13" t="s">
        <v>8</v>
      </c>
      <c r="F13" t="s">
        <v>26</v>
      </c>
      <c r="G13" t="s">
        <v>276</v>
      </c>
      <c r="I13" t="str">
        <v>American</v>
      </c>
      <c r="J13">
        <f t="shared" si="3"/>
        <v>3</v>
      </c>
      <c r="K13">
        <f t="shared" si="2"/>
        <v>0</v>
      </c>
      <c r="L13">
        <f t="shared" si="2"/>
        <v>0</v>
      </c>
    </row>
    <row r="14" spans="1:12">
      <c r="A14">
        <v>2008</v>
      </c>
      <c r="B14" t="str">
        <f t="shared" si="0"/>
        <v>W</v>
      </c>
      <c r="C14">
        <v>5</v>
      </c>
      <c r="D14">
        <v>0</v>
      </c>
      <c r="E14" t="s">
        <v>8</v>
      </c>
      <c r="F14" t="s">
        <v>31</v>
      </c>
      <c r="G14" t="s">
        <v>281</v>
      </c>
      <c r="I14" t="str">
        <v>OVC</v>
      </c>
      <c r="J14">
        <f t="shared" si="3"/>
        <v>1</v>
      </c>
      <c r="K14">
        <f t="shared" si="2"/>
        <v>0</v>
      </c>
      <c r="L14">
        <f t="shared" si="2"/>
        <v>0</v>
      </c>
    </row>
    <row r="15" spans="1:12">
      <c r="A15">
        <v>2007</v>
      </c>
      <c r="B15" t="str">
        <f t="shared" si="0"/>
        <v>W</v>
      </c>
      <c r="C15">
        <v>5</v>
      </c>
      <c r="D15">
        <v>0</v>
      </c>
      <c r="E15" t="s">
        <v>8</v>
      </c>
      <c r="F15" t="s">
        <v>21</v>
      </c>
      <c r="G15" t="s">
        <v>276</v>
      </c>
      <c r="I15" t="str">
        <v>MVC</v>
      </c>
      <c r="J15">
        <f t="shared" si="3"/>
        <v>2</v>
      </c>
      <c r="K15">
        <f t="shared" si="2"/>
        <v>0</v>
      </c>
      <c r="L15">
        <f t="shared" si="2"/>
        <v>0</v>
      </c>
    </row>
    <row r="16" spans="1:12">
      <c r="A16">
        <v>2006</v>
      </c>
      <c r="B16" t="str">
        <f t="shared" si="0"/>
        <v>W</v>
      </c>
      <c r="C16">
        <v>2</v>
      </c>
      <c r="D16">
        <v>0</v>
      </c>
      <c r="E16" t="s">
        <v>8</v>
      </c>
      <c r="F16" t="s">
        <v>10</v>
      </c>
      <c r="G16" t="s">
        <v>276</v>
      </c>
      <c r="I16" t="str">
        <v>Big East</v>
      </c>
      <c r="J16">
        <f t="shared" si="3"/>
        <v>1</v>
      </c>
      <c r="K16">
        <f t="shared" si="2"/>
        <v>0</v>
      </c>
      <c r="L16">
        <f t="shared" si="2"/>
        <v>0</v>
      </c>
    </row>
    <row r="17" spans="1:12">
      <c r="A17">
        <v>2005</v>
      </c>
      <c r="B17" t="str">
        <f t="shared" si="0"/>
        <v>W</v>
      </c>
      <c r="C17">
        <v>2</v>
      </c>
      <c r="D17">
        <v>0</v>
      </c>
      <c r="E17" t="s">
        <v>8</v>
      </c>
      <c r="F17" t="s">
        <v>21</v>
      </c>
      <c r="G17" t="s">
        <v>276</v>
      </c>
      <c r="I17" t="str">
        <v>PAC 12</v>
      </c>
      <c r="J17">
        <f t="shared" si="3"/>
        <v>1</v>
      </c>
      <c r="K17">
        <f t="shared" si="2"/>
        <v>0</v>
      </c>
      <c r="L17">
        <f t="shared" si="2"/>
        <v>0</v>
      </c>
    </row>
    <row r="18" spans="1:12">
      <c r="A18">
        <v>2004</v>
      </c>
      <c r="B18" t="str">
        <f t="shared" si="0"/>
        <v>L</v>
      </c>
      <c r="C18">
        <v>1</v>
      </c>
      <c r="D18">
        <v>2</v>
      </c>
      <c r="E18" t="s">
        <v>8</v>
      </c>
      <c r="F18" t="s">
        <v>32</v>
      </c>
      <c r="G18" t="s">
        <v>276</v>
      </c>
    </row>
    <row r="19" spans="1:12">
      <c r="A19">
        <v>2003</v>
      </c>
      <c r="B19" t="str">
        <f t="shared" si="0"/>
        <v>W</v>
      </c>
      <c r="C19">
        <v>2</v>
      </c>
      <c r="D19">
        <v>0</v>
      </c>
      <c r="E19" t="s">
        <v>8</v>
      </c>
      <c r="F19" t="s">
        <v>26</v>
      </c>
      <c r="G19" t="s">
        <v>276</v>
      </c>
    </row>
    <row r="20" spans="1:12">
      <c r="A20">
        <v>2002</v>
      </c>
      <c r="B20" t="str">
        <f t="shared" si="0"/>
        <v>W</v>
      </c>
      <c r="C20">
        <v>2</v>
      </c>
      <c r="D20">
        <v>1</v>
      </c>
      <c r="E20" t="s">
        <v>8</v>
      </c>
      <c r="F20" t="s">
        <v>11</v>
      </c>
      <c r="G20" t="s">
        <v>276</v>
      </c>
    </row>
    <row r="21" spans="1:12">
      <c r="A21">
        <v>2001</v>
      </c>
      <c r="B21" t="str">
        <f t="shared" si="0"/>
        <v>W</v>
      </c>
      <c r="C21">
        <v>3</v>
      </c>
      <c r="D21">
        <v>2</v>
      </c>
      <c r="E21" t="s">
        <v>8</v>
      </c>
      <c r="F21" t="s">
        <v>17</v>
      </c>
      <c r="G21" t="s">
        <v>279</v>
      </c>
    </row>
    <row r="22" spans="1:12">
      <c r="A22">
        <v>2000</v>
      </c>
      <c r="B22" t="str">
        <f t="shared" si="0"/>
        <v>W</v>
      </c>
      <c r="C22">
        <v>4</v>
      </c>
      <c r="D22">
        <v>1</v>
      </c>
      <c r="E22" t="s">
        <v>8</v>
      </c>
      <c r="F22" t="s">
        <v>20</v>
      </c>
      <c r="G22" t="s">
        <v>282</v>
      </c>
    </row>
    <row r="23" spans="1:12">
      <c r="A23">
        <v>1999</v>
      </c>
      <c r="B23" t="str">
        <f t="shared" si="0"/>
        <v>W</v>
      </c>
      <c r="C23">
        <v>6</v>
      </c>
      <c r="D23">
        <v>2</v>
      </c>
      <c r="E23" t="s">
        <v>8</v>
      </c>
      <c r="F23" t="s">
        <v>33</v>
      </c>
      <c r="G23" t="s">
        <v>283</v>
      </c>
    </row>
    <row r="24" spans="1:12">
      <c r="A24">
        <v>1998</v>
      </c>
      <c r="B24" t="str">
        <f t="shared" si="0"/>
        <v>W</v>
      </c>
      <c r="C24">
        <v>7</v>
      </c>
      <c r="D24">
        <v>0</v>
      </c>
      <c r="E24" t="s">
        <v>8</v>
      </c>
      <c r="F24" t="s">
        <v>25</v>
      </c>
      <c r="G24" t="s">
        <v>281</v>
      </c>
    </row>
    <row r="25" spans="1:12">
      <c r="A25">
        <v>1997</v>
      </c>
      <c r="B25" t="str">
        <f t="shared" si="0"/>
        <v>W</v>
      </c>
      <c r="C25">
        <v>4</v>
      </c>
      <c r="D25">
        <v>1</v>
      </c>
      <c r="E25" t="s">
        <v>8</v>
      </c>
      <c r="F25" t="s">
        <v>34</v>
      </c>
      <c r="G25" t="s">
        <v>277</v>
      </c>
    </row>
    <row r="26" spans="1:12">
      <c r="A26">
        <v>1996</v>
      </c>
      <c r="B26" t="str">
        <f t="shared" si="0"/>
        <v>L</v>
      </c>
      <c r="C26">
        <v>1</v>
      </c>
      <c r="D26">
        <v>4</v>
      </c>
      <c r="E26" t="s">
        <v>8</v>
      </c>
      <c r="F26" t="s">
        <v>26</v>
      </c>
      <c r="G26" t="s">
        <v>276</v>
      </c>
    </row>
    <row r="27" spans="1:12">
      <c r="D27">
        <f>COUNTIF(D2:D26,0)</f>
        <v>12</v>
      </c>
    </row>
    <row r="28" spans="1:12">
      <c r="C28">
        <f>AVERAGE(C2:C11)</f>
        <v>2.2000000000000002</v>
      </c>
      <c r="D28">
        <f>AVERAGE(D2:D11)</f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F4AD-18AA-5642-9052-4EB15789217D}">
  <dimension ref="A1:K36"/>
  <sheetViews>
    <sheetView workbookViewId="0">
      <selection activeCell="E14" sqref="E14"/>
    </sheetView>
  </sheetViews>
  <sheetFormatPr baseColWidth="10" defaultRowHeight="16"/>
  <sheetData>
    <row r="1" spans="1:11">
      <c r="A1" t="s">
        <v>0</v>
      </c>
      <c r="B1" t="s">
        <v>35</v>
      </c>
      <c r="C1" t="s">
        <v>36</v>
      </c>
      <c r="D1" t="s">
        <v>1</v>
      </c>
      <c r="E1" t="s">
        <v>37</v>
      </c>
      <c r="F1" t="s">
        <v>4</v>
      </c>
    </row>
    <row r="2" spans="1:11">
      <c r="A2">
        <v>1998</v>
      </c>
      <c r="B2">
        <v>1</v>
      </c>
      <c r="C2">
        <v>2</v>
      </c>
      <c r="D2" t="s">
        <v>23</v>
      </c>
      <c r="E2" t="s">
        <v>38</v>
      </c>
      <c r="F2" t="s">
        <v>8</v>
      </c>
      <c r="I2" t="s">
        <v>22</v>
      </c>
      <c r="J2" t="s">
        <v>23</v>
      </c>
      <c r="K2" t="s">
        <v>24</v>
      </c>
    </row>
    <row r="3" spans="1:11">
      <c r="A3">
        <v>1999</v>
      </c>
      <c r="B3">
        <v>3</v>
      </c>
      <c r="C3">
        <v>2</v>
      </c>
      <c r="D3" t="s">
        <v>22</v>
      </c>
      <c r="E3" t="s">
        <v>38</v>
      </c>
      <c r="F3" t="s">
        <v>6</v>
      </c>
      <c r="H3" t="s">
        <v>38</v>
      </c>
      <c r="I3">
        <f>COUNTIFS($E$2:$E$14,$H3,$D$2:$D$14,I$2)</f>
        <v>6</v>
      </c>
      <c r="J3">
        <f t="shared" ref="J3:K5" si="0">COUNTIFS($E$2:$E$14,$H3,$D$2:$D$14,J$2)</f>
        <v>3</v>
      </c>
      <c r="K3">
        <f t="shared" si="0"/>
        <v>0</v>
      </c>
    </row>
    <row r="4" spans="1:11">
      <c r="A4">
        <v>2002</v>
      </c>
      <c r="B4">
        <v>2</v>
      </c>
      <c r="C4">
        <v>1</v>
      </c>
      <c r="D4" t="s">
        <v>22</v>
      </c>
      <c r="E4" t="s">
        <v>38</v>
      </c>
      <c r="F4" t="s">
        <v>8</v>
      </c>
      <c r="H4" t="s">
        <v>39</v>
      </c>
      <c r="I4">
        <f t="shared" ref="I4:I5" si="1">COUNTIFS($E$2:$E$14,$H4,$D$2:$D$14,I$2)</f>
        <v>0</v>
      </c>
      <c r="J4">
        <f t="shared" si="0"/>
        <v>0</v>
      </c>
      <c r="K4">
        <f t="shared" si="0"/>
        <v>2</v>
      </c>
    </row>
    <row r="5" spans="1:11">
      <c r="A5">
        <v>2004</v>
      </c>
      <c r="B5">
        <v>1</v>
      </c>
      <c r="C5">
        <v>4</v>
      </c>
      <c r="D5" t="s">
        <v>23</v>
      </c>
      <c r="E5" t="s">
        <v>38</v>
      </c>
      <c r="F5" t="s">
        <v>6</v>
      </c>
      <c r="H5" t="s">
        <v>40</v>
      </c>
      <c r="I5">
        <f t="shared" si="1"/>
        <v>0</v>
      </c>
      <c r="J5">
        <f t="shared" si="0"/>
        <v>0</v>
      </c>
      <c r="K5">
        <f t="shared" si="0"/>
        <v>1</v>
      </c>
    </row>
    <row r="6" spans="1:11">
      <c r="A6">
        <v>2006</v>
      </c>
      <c r="B6">
        <v>5</v>
      </c>
      <c r="C6">
        <v>0</v>
      </c>
      <c r="D6" t="s">
        <v>22</v>
      </c>
      <c r="E6" t="s">
        <v>38</v>
      </c>
      <c r="F6" t="s">
        <v>8</v>
      </c>
      <c r="I6">
        <f>SUM(I3:I5)</f>
        <v>6</v>
      </c>
      <c r="J6">
        <f t="shared" ref="J6:K6" si="2">SUM(J3:J5)</f>
        <v>3</v>
      </c>
      <c r="K6">
        <f t="shared" si="2"/>
        <v>3</v>
      </c>
    </row>
    <row r="7" spans="1:11">
      <c r="A7">
        <v>2007</v>
      </c>
      <c r="B7">
        <v>3</v>
      </c>
      <c r="C7">
        <v>1</v>
      </c>
      <c r="D7" t="s">
        <v>22</v>
      </c>
      <c r="E7" t="s">
        <v>38</v>
      </c>
      <c r="F7" t="s">
        <v>6</v>
      </c>
    </row>
    <row r="8" spans="1:11">
      <c r="A8">
        <v>2008</v>
      </c>
      <c r="B8">
        <v>1</v>
      </c>
      <c r="C8">
        <v>2</v>
      </c>
      <c r="D8" t="s">
        <v>23</v>
      </c>
      <c r="E8" t="s">
        <v>38</v>
      </c>
      <c r="F8" t="s">
        <v>8</v>
      </c>
    </row>
    <row r="9" spans="1:11">
      <c r="A9">
        <v>2010</v>
      </c>
      <c r="B9">
        <v>2</v>
      </c>
      <c r="C9">
        <v>2</v>
      </c>
      <c r="D9" t="s">
        <v>24</v>
      </c>
      <c r="E9" t="s">
        <v>39</v>
      </c>
      <c r="F9" t="s">
        <v>6</v>
      </c>
      <c r="I9" t="s">
        <v>22</v>
      </c>
      <c r="J9" t="s">
        <v>23</v>
      </c>
      <c r="K9" t="s">
        <v>24</v>
      </c>
    </row>
    <row r="10" spans="1:11">
      <c r="A10">
        <v>2011</v>
      </c>
      <c r="B10">
        <v>1</v>
      </c>
      <c r="C10">
        <v>1</v>
      </c>
      <c r="D10" t="s">
        <v>24</v>
      </c>
      <c r="E10" t="s">
        <v>39</v>
      </c>
      <c r="F10" t="s">
        <v>8</v>
      </c>
      <c r="H10" t="s">
        <v>8</v>
      </c>
      <c r="I10">
        <f>COUNTIFS($F$2:$F$14,$H10,$D$2:$D$14,I$2)</f>
        <v>4</v>
      </c>
      <c r="J10">
        <f t="shared" ref="J10:K12" si="3">COUNTIFS($F$2:$F$14,$H10,$D$2:$D$14,J$2)</f>
        <v>2</v>
      </c>
      <c r="K10">
        <f t="shared" si="3"/>
        <v>2</v>
      </c>
    </row>
    <row r="11" spans="1:11">
      <c r="A11">
        <v>2012</v>
      </c>
      <c r="B11">
        <v>1</v>
      </c>
      <c r="C11">
        <v>1</v>
      </c>
      <c r="D11" t="s">
        <v>24</v>
      </c>
      <c r="E11" t="s">
        <v>40</v>
      </c>
      <c r="F11" t="s">
        <v>8</v>
      </c>
      <c r="H11" t="s">
        <v>6</v>
      </c>
      <c r="I11">
        <f t="shared" ref="I11:I12" si="4">COUNTIFS($F$2:$F$14,$H11,$D$2:$D$14,I$2)</f>
        <v>2</v>
      </c>
      <c r="J11">
        <f t="shared" si="3"/>
        <v>1</v>
      </c>
      <c r="K11">
        <f t="shared" si="3"/>
        <v>1</v>
      </c>
    </row>
    <row r="12" spans="1:11">
      <c r="A12">
        <v>2016</v>
      </c>
      <c r="B12">
        <v>3</v>
      </c>
      <c r="C12">
        <v>2</v>
      </c>
      <c r="D12" t="s">
        <v>22</v>
      </c>
      <c r="E12" t="s">
        <v>38</v>
      </c>
      <c r="F12" t="s">
        <v>8</v>
      </c>
      <c r="I12">
        <f t="shared" si="4"/>
        <v>0</v>
      </c>
      <c r="J12">
        <f t="shared" si="3"/>
        <v>0</v>
      </c>
      <c r="K12">
        <f t="shared" si="3"/>
        <v>0</v>
      </c>
    </row>
    <row r="13" spans="1:11">
      <c r="A13">
        <v>2017</v>
      </c>
      <c r="B13">
        <v>3</v>
      </c>
      <c r="C13">
        <v>1</v>
      </c>
      <c r="D13" t="s">
        <v>22</v>
      </c>
      <c r="E13" t="s">
        <v>38</v>
      </c>
      <c r="F13" t="s">
        <v>8</v>
      </c>
      <c r="I13">
        <f>SUM(I10:I12)</f>
        <v>6</v>
      </c>
      <c r="J13">
        <f t="shared" ref="J13:K13" si="5">SUM(J10:J12)</f>
        <v>3</v>
      </c>
      <c r="K13">
        <f t="shared" si="5"/>
        <v>3</v>
      </c>
    </row>
    <row r="14" spans="1:11">
      <c r="B14">
        <f>AVERAGE(B10:B13)</f>
        <v>2</v>
      </c>
      <c r="C14">
        <f>AVERAGE(C10:C13)</f>
        <v>1.25</v>
      </c>
    </row>
    <row r="15" spans="1:11">
      <c r="A15" t="s">
        <v>0</v>
      </c>
      <c r="B15" t="s">
        <v>35</v>
      </c>
      <c r="C15" t="s">
        <v>36</v>
      </c>
      <c r="D15" t="s">
        <v>1</v>
      </c>
      <c r="E15" t="s">
        <v>37</v>
      </c>
      <c r="F15" t="s">
        <v>4</v>
      </c>
    </row>
    <row r="16" spans="1:11">
      <c r="A16">
        <v>1998</v>
      </c>
      <c r="B16">
        <v>1</v>
      </c>
      <c r="C16">
        <v>2</v>
      </c>
      <c r="D16" t="str">
        <f>_xlfn.IFS(B16&gt;C16,"W",B16&lt;C16,"L",B16=C16,"T")</f>
        <v>L</v>
      </c>
      <c r="E16" t="s">
        <v>38</v>
      </c>
      <c r="F16" t="s">
        <v>8</v>
      </c>
      <c r="I16" t="s">
        <v>22</v>
      </c>
      <c r="J16" t="s">
        <v>23</v>
      </c>
      <c r="K16" t="s">
        <v>24</v>
      </c>
    </row>
    <row r="17" spans="1:11">
      <c r="A17">
        <v>1999</v>
      </c>
      <c r="B17">
        <v>3</v>
      </c>
      <c r="C17">
        <v>2</v>
      </c>
      <c r="D17" t="str">
        <f t="shared" ref="D17:D27" si="6">_xlfn.IFS(B17&gt;C17,"W",B17&lt;C17,"L",B17=C17,"T")</f>
        <v>W</v>
      </c>
      <c r="E17" t="s">
        <v>38</v>
      </c>
      <c r="F17" t="s">
        <v>6</v>
      </c>
      <c r="H17" t="s">
        <v>8</v>
      </c>
      <c r="I17">
        <f>COUNTIFS($F$16:$F$27,$H17,$D$16:$D$27,I$2)</f>
        <v>4</v>
      </c>
      <c r="J17">
        <f t="shared" ref="J17:K17" si="7">COUNTIFS($F$16:$F$27,$H17,$D$16:$D$27,J$2)</f>
        <v>2</v>
      </c>
      <c r="K17">
        <f t="shared" si="7"/>
        <v>0</v>
      </c>
    </row>
    <row r="18" spans="1:11">
      <c r="A18">
        <v>2002</v>
      </c>
      <c r="B18">
        <v>2</v>
      </c>
      <c r="C18">
        <v>1</v>
      </c>
      <c r="D18" t="str">
        <f t="shared" si="6"/>
        <v>W</v>
      </c>
      <c r="E18" t="s">
        <v>38</v>
      </c>
      <c r="F18" t="s">
        <v>8</v>
      </c>
      <c r="H18" t="s">
        <v>6</v>
      </c>
      <c r="I18">
        <f t="shared" ref="I18:I19" si="8">COUNTIFS($F$16:$F$27,$H18,$D$16:$D$27,I$2)</f>
        <v>2</v>
      </c>
      <c r="J18">
        <f t="shared" ref="J18:K19" si="9">COUNTIFS($F$16:$F$27,$H18,$D$16:$D$27,J$2)</f>
        <v>1</v>
      </c>
      <c r="K18">
        <f t="shared" si="9"/>
        <v>0</v>
      </c>
    </row>
    <row r="19" spans="1:11">
      <c r="A19">
        <v>2004</v>
      </c>
      <c r="B19">
        <v>1</v>
      </c>
      <c r="C19">
        <v>4</v>
      </c>
      <c r="D19" t="str">
        <f t="shared" si="6"/>
        <v>L</v>
      </c>
      <c r="E19" t="s">
        <v>38</v>
      </c>
      <c r="F19" t="s">
        <v>6</v>
      </c>
      <c r="I19">
        <f t="shared" si="8"/>
        <v>0</v>
      </c>
      <c r="J19">
        <f t="shared" si="9"/>
        <v>0</v>
      </c>
      <c r="K19">
        <f t="shared" si="9"/>
        <v>0</v>
      </c>
    </row>
    <row r="20" spans="1:11">
      <c r="A20">
        <v>2006</v>
      </c>
      <c r="B20">
        <v>5</v>
      </c>
      <c r="C20">
        <v>0</v>
      </c>
      <c r="D20" t="str">
        <f t="shared" si="6"/>
        <v>W</v>
      </c>
      <c r="E20" t="s">
        <v>38</v>
      </c>
      <c r="F20" t="s">
        <v>8</v>
      </c>
      <c r="I20">
        <f>SUM(I17:I19)</f>
        <v>6</v>
      </c>
      <c r="J20">
        <f t="shared" ref="J20:K20" si="10">SUM(J17:J19)</f>
        <v>3</v>
      </c>
      <c r="K20">
        <f t="shared" si="10"/>
        <v>0</v>
      </c>
    </row>
    <row r="21" spans="1:11">
      <c r="A21">
        <v>2007</v>
      </c>
      <c r="B21">
        <v>3</v>
      </c>
      <c r="C21">
        <v>1</v>
      </c>
      <c r="D21" t="str">
        <f t="shared" si="6"/>
        <v>W</v>
      </c>
      <c r="E21" t="s">
        <v>38</v>
      </c>
      <c r="F21" t="s">
        <v>6</v>
      </c>
    </row>
    <row r="22" spans="1:11">
      <c r="A22">
        <v>2008</v>
      </c>
      <c r="B22">
        <v>1</v>
      </c>
      <c r="C22">
        <v>2</v>
      </c>
      <c r="D22" t="str">
        <f t="shared" si="6"/>
        <v>L</v>
      </c>
      <c r="E22" t="s">
        <v>38</v>
      </c>
      <c r="F22" t="s">
        <v>8</v>
      </c>
    </row>
    <row r="26" spans="1:11">
      <c r="A26">
        <v>2016</v>
      </c>
      <c r="B26">
        <v>3</v>
      </c>
      <c r="C26">
        <v>2</v>
      </c>
      <c r="D26" t="str">
        <f t="shared" si="6"/>
        <v>W</v>
      </c>
      <c r="E26" t="s">
        <v>38</v>
      </c>
      <c r="F26" t="s">
        <v>8</v>
      </c>
    </row>
    <row r="27" spans="1:11">
      <c r="A27">
        <v>2017</v>
      </c>
      <c r="B27">
        <v>3</v>
      </c>
      <c r="C27">
        <v>1</v>
      </c>
      <c r="D27" t="str">
        <f t="shared" si="6"/>
        <v>W</v>
      </c>
      <c r="E27" t="s">
        <v>38</v>
      </c>
      <c r="F27" t="s">
        <v>8</v>
      </c>
    </row>
    <row r="36" spans="10:10">
      <c r="J3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8CCD-7A88-AD4E-9CC4-D529E7DFF6DD}">
  <dimension ref="A1:L16"/>
  <sheetViews>
    <sheetView workbookViewId="0">
      <selection activeCell="H7" sqref="H7"/>
    </sheetView>
  </sheetViews>
  <sheetFormatPr baseColWidth="10" defaultRowHeight="16"/>
  <sheetData>
    <row r="1" spans="1:12">
      <c r="A1" t="s">
        <v>48</v>
      </c>
      <c r="B1" t="s">
        <v>43</v>
      </c>
      <c r="C1" t="s">
        <v>44</v>
      </c>
      <c r="D1" t="s">
        <v>45</v>
      </c>
      <c r="E1" t="s">
        <v>171</v>
      </c>
      <c r="F1" t="s">
        <v>155</v>
      </c>
      <c r="G1" t="s">
        <v>49</v>
      </c>
      <c r="H1" t="s">
        <v>50</v>
      </c>
      <c r="I1" t="s">
        <v>51</v>
      </c>
      <c r="J1" t="s">
        <v>52</v>
      </c>
      <c r="K1" t="s">
        <v>156</v>
      </c>
      <c r="L1" t="s">
        <v>157</v>
      </c>
    </row>
    <row r="2" spans="1:12">
      <c r="A2" t="s">
        <v>42</v>
      </c>
      <c r="B2">
        <v>8</v>
      </c>
      <c r="C2">
        <v>8</v>
      </c>
      <c r="D2">
        <v>7</v>
      </c>
      <c r="E2">
        <v>6</v>
      </c>
      <c r="F2">
        <v>29</v>
      </c>
      <c r="G2">
        <v>0.27586206896551724</v>
      </c>
      <c r="H2">
        <v>0.27586206896551724</v>
      </c>
      <c r="I2">
        <v>0.2413793103448276</v>
      </c>
      <c r="J2">
        <v>0.20689655172413793</v>
      </c>
      <c r="K2">
        <v>0.55172413793103448</v>
      </c>
      <c r="L2">
        <v>0.44827586206896552</v>
      </c>
    </row>
    <row r="3" spans="1:12">
      <c r="A3" t="s">
        <v>47</v>
      </c>
      <c r="B3">
        <v>9</v>
      </c>
      <c r="C3">
        <v>8</v>
      </c>
      <c r="D3">
        <v>9</v>
      </c>
      <c r="E3">
        <v>7</v>
      </c>
      <c r="F3">
        <v>33</v>
      </c>
      <c r="G3">
        <v>0.27272727272727271</v>
      </c>
      <c r="H3">
        <v>0.24242424242424243</v>
      </c>
      <c r="I3">
        <v>0.27272727272727271</v>
      </c>
      <c r="J3">
        <v>0.21212121212121213</v>
      </c>
      <c r="K3">
        <v>0.51515151515151514</v>
      </c>
      <c r="L3">
        <v>0.48484848484848486</v>
      </c>
    </row>
    <row r="4" spans="1:12">
      <c r="A4" t="s">
        <v>158</v>
      </c>
      <c r="B4">
        <v>6</v>
      </c>
      <c r="C4">
        <v>8</v>
      </c>
      <c r="D4">
        <v>8</v>
      </c>
      <c r="E4">
        <v>8</v>
      </c>
      <c r="F4">
        <v>30</v>
      </c>
      <c r="G4">
        <v>0.2</v>
      </c>
      <c r="H4">
        <v>0.26666666666666666</v>
      </c>
      <c r="I4">
        <v>0.26666666666666666</v>
      </c>
      <c r="J4">
        <v>0.26666666666666666</v>
      </c>
      <c r="K4">
        <v>0.46666666666666667</v>
      </c>
      <c r="L4">
        <v>0.53333333333333333</v>
      </c>
    </row>
    <row r="5" spans="1:12">
      <c r="A5" t="s">
        <v>159</v>
      </c>
      <c r="B5">
        <v>8</v>
      </c>
      <c r="C5">
        <v>8</v>
      </c>
      <c r="D5">
        <v>6</v>
      </c>
      <c r="E5">
        <v>7</v>
      </c>
      <c r="F5">
        <v>29</v>
      </c>
      <c r="G5">
        <v>0.27586206896551724</v>
      </c>
      <c r="H5">
        <v>0.27586206896551724</v>
      </c>
      <c r="I5">
        <v>0.20689655172413793</v>
      </c>
      <c r="J5">
        <v>0.2413793103448276</v>
      </c>
      <c r="K5">
        <v>0.55172413793103448</v>
      </c>
      <c r="L5">
        <v>0.44827586206896552</v>
      </c>
    </row>
    <row r="6" spans="1:12">
      <c r="A6" t="s">
        <v>160</v>
      </c>
      <c r="B6">
        <v>9</v>
      </c>
      <c r="C6">
        <v>8</v>
      </c>
      <c r="D6">
        <v>5</v>
      </c>
      <c r="E6">
        <v>10</v>
      </c>
      <c r="F6">
        <v>32</v>
      </c>
      <c r="G6">
        <v>0.28125</v>
      </c>
      <c r="H6">
        <v>0.25</v>
      </c>
      <c r="I6">
        <v>0.15625</v>
      </c>
      <c r="J6">
        <v>0.3125</v>
      </c>
      <c r="K6">
        <v>0.53125</v>
      </c>
      <c r="L6">
        <v>0.46875</v>
      </c>
    </row>
    <row r="7" spans="1:12">
      <c r="A7" t="s">
        <v>161</v>
      </c>
      <c r="B7">
        <v>14</v>
      </c>
      <c r="C7">
        <v>5</v>
      </c>
      <c r="D7">
        <v>8</v>
      </c>
      <c r="E7">
        <v>10</v>
      </c>
      <c r="F7">
        <v>37</v>
      </c>
      <c r="G7">
        <v>0.3783783783783784</v>
      </c>
      <c r="H7">
        <v>0.13513513513513514</v>
      </c>
      <c r="I7">
        <v>0.21621621621621623</v>
      </c>
      <c r="J7">
        <v>0.27027027027027029</v>
      </c>
      <c r="K7">
        <v>0.5135135135135136</v>
      </c>
      <c r="L7">
        <v>0.48648648648648651</v>
      </c>
    </row>
    <row r="8" spans="1:12">
      <c r="A8" t="s">
        <v>162</v>
      </c>
      <c r="B8">
        <v>7</v>
      </c>
      <c r="C8">
        <v>12</v>
      </c>
      <c r="D8">
        <v>7</v>
      </c>
      <c r="E8">
        <v>5</v>
      </c>
      <c r="F8">
        <v>31</v>
      </c>
      <c r="G8">
        <v>0.22580645161290322</v>
      </c>
      <c r="H8">
        <v>0.38709677419354838</v>
      </c>
      <c r="I8">
        <v>0.22580645161290322</v>
      </c>
      <c r="J8">
        <v>0.16129032258064516</v>
      </c>
      <c r="K8">
        <v>0.61290322580645162</v>
      </c>
      <c r="L8">
        <v>0.38709677419354838</v>
      </c>
    </row>
    <row r="9" spans="1:12">
      <c r="A9" t="s">
        <v>163</v>
      </c>
      <c r="B9">
        <v>12</v>
      </c>
      <c r="C9">
        <v>6</v>
      </c>
      <c r="D9">
        <v>8</v>
      </c>
      <c r="E9">
        <v>3</v>
      </c>
      <c r="F9">
        <v>29</v>
      </c>
      <c r="G9">
        <v>0.41379310344827586</v>
      </c>
      <c r="H9">
        <v>0.20689655172413793</v>
      </c>
      <c r="I9">
        <v>0.27586206896551724</v>
      </c>
      <c r="J9">
        <v>0.10344827586206896</v>
      </c>
      <c r="K9">
        <v>0.62068965517241381</v>
      </c>
      <c r="L9">
        <v>0.37931034482758619</v>
      </c>
    </row>
    <row r="10" spans="1:12">
      <c r="A10" t="s">
        <v>164</v>
      </c>
      <c r="B10">
        <v>10</v>
      </c>
      <c r="C10">
        <v>9</v>
      </c>
      <c r="D10">
        <v>7</v>
      </c>
      <c r="E10">
        <v>8</v>
      </c>
      <c r="F10">
        <v>34</v>
      </c>
      <c r="G10">
        <v>0.29411764705882354</v>
      </c>
      <c r="H10">
        <v>0.26470588235294118</v>
      </c>
      <c r="I10">
        <v>0.20588235294117646</v>
      </c>
      <c r="J10">
        <v>0.23529411764705882</v>
      </c>
      <c r="K10">
        <v>0.55882352941176472</v>
      </c>
      <c r="L10">
        <v>0.44117647058823528</v>
      </c>
    </row>
    <row r="11" spans="1:12">
      <c r="A11" t="s">
        <v>165</v>
      </c>
      <c r="B11">
        <v>9</v>
      </c>
      <c r="C11">
        <v>8</v>
      </c>
      <c r="D11">
        <v>6</v>
      </c>
      <c r="E11">
        <v>4</v>
      </c>
      <c r="F11">
        <v>27</v>
      </c>
      <c r="G11">
        <v>0.33333333333333331</v>
      </c>
      <c r="H11">
        <v>0.29629629629629628</v>
      </c>
      <c r="I11">
        <v>0.22222222222222221</v>
      </c>
      <c r="J11">
        <v>0.14814814814814814</v>
      </c>
      <c r="K11">
        <v>0.62962962962962954</v>
      </c>
      <c r="L11">
        <v>0.37037037037037035</v>
      </c>
    </row>
    <row r="12" spans="1:12">
      <c r="A12" t="s">
        <v>166</v>
      </c>
      <c r="B12">
        <v>9</v>
      </c>
      <c r="C12">
        <v>12</v>
      </c>
      <c r="D12">
        <v>3</v>
      </c>
      <c r="E12">
        <v>9</v>
      </c>
      <c r="F12">
        <v>33</v>
      </c>
      <c r="G12">
        <v>0.27272727272727271</v>
      </c>
      <c r="H12">
        <v>0.36363636363636365</v>
      </c>
      <c r="I12">
        <v>9.0909090909090912E-2</v>
      </c>
      <c r="J12">
        <v>0.27272727272727271</v>
      </c>
      <c r="K12">
        <v>0.63636363636363635</v>
      </c>
      <c r="L12">
        <v>0.36363636363636365</v>
      </c>
    </row>
    <row r="13" spans="1:12">
      <c r="A13" t="s">
        <v>167</v>
      </c>
      <c r="B13">
        <v>4</v>
      </c>
      <c r="C13">
        <v>5</v>
      </c>
      <c r="D13">
        <v>6</v>
      </c>
      <c r="E13">
        <v>17</v>
      </c>
      <c r="F13">
        <v>32</v>
      </c>
      <c r="G13">
        <v>0.125</v>
      </c>
      <c r="H13">
        <v>0.15625</v>
      </c>
      <c r="I13">
        <v>0.1875</v>
      </c>
      <c r="J13">
        <v>0.53125</v>
      </c>
      <c r="K13">
        <v>0.28125</v>
      </c>
      <c r="L13">
        <v>0.71875</v>
      </c>
    </row>
    <row r="14" spans="1:12">
      <c r="A14" t="s">
        <v>168</v>
      </c>
      <c r="B14">
        <v>11</v>
      </c>
      <c r="C14">
        <v>7</v>
      </c>
      <c r="D14">
        <v>5</v>
      </c>
      <c r="E14">
        <v>11</v>
      </c>
      <c r="F14">
        <v>34</v>
      </c>
      <c r="G14">
        <v>0.3235294117647059</v>
      </c>
      <c r="H14">
        <v>0.20588235294117646</v>
      </c>
      <c r="I14">
        <v>0.14705882352941177</v>
      </c>
      <c r="J14">
        <v>0.3235294117647059</v>
      </c>
      <c r="K14">
        <v>0.52941176470588236</v>
      </c>
      <c r="L14">
        <v>0.47058823529411764</v>
      </c>
    </row>
    <row r="15" spans="1:12">
      <c r="A15" t="s">
        <v>169</v>
      </c>
      <c r="B15">
        <v>9</v>
      </c>
      <c r="C15">
        <v>5</v>
      </c>
      <c r="D15">
        <v>5</v>
      </c>
      <c r="E15">
        <v>8</v>
      </c>
      <c r="F15">
        <v>27</v>
      </c>
      <c r="G15">
        <v>0.33333333333333331</v>
      </c>
      <c r="H15">
        <v>0.18518518518518517</v>
      </c>
      <c r="I15">
        <v>0.18518518518518517</v>
      </c>
      <c r="J15">
        <v>0.29629629629629628</v>
      </c>
      <c r="K15">
        <v>0.51851851851851849</v>
      </c>
      <c r="L15">
        <v>0.48148148148148145</v>
      </c>
    </row>
    <row r="16" spans="1:12">
      <c r="A16" t="s">
        <v>170</v>
      </c>
      <c r="B16">
        <v>11</v>
      </c>
      <c r="C16">
        <v>6</v>
      </c>
      <c r="D16">
        <v>6</v>
      </c>
      <c r="E16">
        <v>7</v>
      </c>
      <c r="F16">
        <v>30</v>
      </c>
      <c r="G16">
        <v>0.36666666666666664</v>
      </c>
      <c r="H16">
        <v>0.2</v>
      </c>
      <c r="I16">
        <v>0.2</v>
      </c>
      <c r="J16">
        <v>0.23333333333333334</v>
      </c>
      <c r="K16">
        <v>0.56666666666666665</v>
      </c>
      <c r="L16">
        <v>0.43333333333333335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1FC4-87D6-1340-9B81-01DBB7DA65D5}">
  <dimension ref="A1:I15"/>
  <sheetViews>
    <sheetView workbookViewId="0">
      <selection activeCell="B3" sqref="B3:D3"/>
    </sheetView>
  </sheetViews>
  <sheetFormatPr baseColWidth="10" defaultRowHeight="16"/>
  <sheetData>
    <row r="1" spans="1:9">
      <c r="A1" t="s">
        <v>225</v>
      </c>
      <c r="B1" t="s">
        <v>224</v>
      </c>
      <c r="C1" t="s">
        <v>53</v>
      </c>
      <c r="D1" t="s">
        <v>212</v>
      </c>
      <c r="E1" t="s">
        <v>223</v>
      </c>
      <c r="F1" t="s">
        <v>222</v>
      </c>
      <c r="G1" t="s">
        <v>221</v>
      </c>
      <c r="H1" t="s">
        <v>220</v>
      </c>
      <c r="I1" t="s">
        <v>219</v>
      </c>
    </row>
    <row r="2" spans="1:9">
      <c r="A2" t="s">
        <v>218</v>
      </c>
      <c r="B2">
        <v>20</v>
      </c>
      <c r="C2">
        <v>28</v>
      </c>
      <c r="D2">
        <v>0.7142857142857143</v>
      </c>
      <c r="E2">
        <v>8</v>
      </c>
      <c r="F2">
        <v>10</v>
      </c>
      <c r="G2">
        <v>-2</v>
      </c>
      <c r="H2">
        <v>18</v>
      </c>
      <c r="I2">
        <v>21</v>
      </c>
    </row>
    <row r="3" spans="1:9">
      <c r="A3" t="s">
        <v>217</v>
      </c>
      <c r="B3">
        <v>18</v>
      </c>
      <c r="C3">
        <v>30</v>
      </c>
      <c r="D3">
        <v>0.6</v>
      </c>
      <c r="E3">
        <v>12</v>
      </c>
      <c r="F3">
        <v>7</v>
      </c>
      <c r="G3">
        <v>5</v>
      </c>
      <c r="H3">
        <v>19</v>
      </c>
      <c r="I3">
        <v>22</v>
      </c>
    </row>
    <row r="4" spans="1:9">
      <c r="A4" t="s">
        <v>216</v>
      </c>
      <c r="B4">
        <v>19</v>
      </c>
      <c r="C4">
        <v>25</v>
      </c>
      <c r="D4">
        <v>0.76</v>
      </c>
      <c r="E4">
        <v>6</v>
      </c>
      <c r="F4">
        <v>9</v>
      </c>
      <c r="G4">
        <v>-3</v>
      </c>
      <c r="H4">
        <v>15</v>
      </c>
      <c r="I4">
        <v>20</v>
      </c>
    </row>
    <row r="5" spans="1:9">
      <c r="A5" t="s">
        <v>215</v>
      </c>
      <c r="B5">
        <v>18</v>
      </c>
      <c r="C5">
        <v>28</v>
      </c>
      <c r="D5">
        <v>0.6428571428571429</v>
      </c>
      <c r="E5">
        <v>10</v>
      </c>
      <c r="F5">
        <v>7</v>
      </c>
      <c r="G5">
        <v>3</v>
      </c>
      <c r="H5">
        <v>17</v>
      </c>
      <c r="I5">
        <v>25</v>
      </c>
    </row>
    <row r="6" spans="1:9">
      <c r="A6" t="s">
        <v>214</v>
      </c>
      <c r="B6">
        <v>18</v>
      </c>
      <c r="C6">
        <v>25</v>
      </c>
      <c r="D6">
        <v>0.72</v>
      </c>
      <c r="E6">
        <v>7</v>
      </c>
      <c r="F6">
        <v>9</v>
      </c>
      <c r="G6">
        <v>-2</v>
      </c>
      <c r="H6">
        <v>16</v>
      </c>
      <c r="I6">
        <v>35</v>
      </c>
    </row>
    <row r="7" spans="1:9">
      <c r="A7" s="13" t="s">
        <v>213</v>
      </c>
      <c r="B7" s="13">
        <v>21</v>
      </c>
      <c r="C7" s="13">
        <v>29</v>
      </c>
      <c r="D7" s="13">
        <v>0.72413793103448276</v>
      </c>
      <c r="E7" s="13">
        <v>8</v>
      </c>
      <c r="F7" s="13">
        <v>7</v>
      </c>
      <c r="G7" s="13">
        <v>1</v>
      </c>
      <c r="H7" s="13">
        <v>15</v>
      </c>
    </row>
    <row r="8" spans="1:9">
      <c r="B8">
        <v>-13.01395187</v>
      </c>
      <c r="C8">
        <v>-2.1871909500000002</v>
      </c>
      <c r="D8">
        <v>8.3472852</v>
      </c>
      <c r="E8">
        <v>-637.17948718000002</v>
      </c>
      <c r="F8">
        <v>-2.60659492</v>
      </c>
      <c r="G8">
        <v>-14.963940620000001</v>
      </c>
      <c r="H8">
        <v>-5.9305958199999997</v>
      </c>
      <c r="I8">
        <v>622.23076923078497</v>
      </c>
    </row>
    <row r="9" spans="1:9" ht="19">
      <c r="A9">
        <v>-13.01395187</v>
      </c>
      <c r="B9">
        <f>B7*B8</f>
        <v>-273.29298927000002</v>
      </c>
      <c r="C9">
        <f>C7*C8</f>
        <v>-63.428537550000009</v>
      </c>
      <c r="D9">
        <f>D7*D8</f>
        <v>6.044585834482759</v>
      </c>
      <c r="E9">
        <f>E7*E8</f>
        <v>-5097.4358974400002</v>
      </c>
      <c r="F9">
        <f>F7*F8</f>
        <v>-18.246164440000001</v>
      </c>
      <c r="G9">
        <f>G7*G8</f>
        <v>-14.963940620000001</v>
      </c>
      <c r="H9">
        <f>H7*H8</f>
        <v>-88.958937300000002</v>
      </c>
      <c r="I9" s="12">
        <f>SUM(B9:H9,I8)</f>
        <v>-4928.0511115547324</v>
      </c>
    </row>
    <row r="10" spans="1:9">
      <c r="A10">
        <v>-2.1871909500000002</v>
      </c>
    </row>
    <row r="11" spans="1:9">
      <c r="A11">
        <v>8.3472852</v>
      </c>
    </row>
    <row r="12" spans="1:9">
      <c r="A12">
        <v>-637.17948718000002</v>
      </c>
    </row>
    <row r="13" spans="1:9">
      <c r="A13">
        <v>-2.60659492</v>
      </c>
    </row>
    <row r="14" spans="1:9">
      <c r="A14">
        <v>-14.963940620000001</v>
      </c>
    </row>
    <row r="15" spans="1:9">
      <c r="A15">
        <v>-5.9305958199999997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6A78-8E27-724F-886A-1D53431D0603}">
  <dimension ref="A1:S28"/>
  <sheetViews>
    <sheetView topLeftCell="B1" workbookViewId="0">
      <selection activeCell="R11" sqref="R11"/>
    </sheetView>
  </sheetViews>
  <sheetFormatPr baseColWidth="10" defaultRowHeight="16"/>
  <cols>
    <col min="14" max="14" width="10.83203125" style="11"/>
    <col min="17" max="17" width="10.83203125" style="11"/>
  </cols>
  <sheetData>
    <row r="1" spans="1:19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53</v>
      </c>
      <c r="G1" t="s">
        <v>49</v>
      </c>
      <c r="H1" t="s">
        <v>50</v>
      </c>
      <c r="I1" t="s">
        <v>51</v>
      </c>
      <c r="J1" t="s">
        <v>52</v>
      </c>
      <c r="K1" t="s">
        <v>54</v>
      </c>
      <c r="L1" t="s">
        <v>55</v>
      </c>
      <c r="M1" t="s">
        <v>56</v>
      </c>
      <c r="N1" s="11" t="s">
        <v>206</v>
      </c>
      <c r="O1" t="s">
        <v>207</v>
      </c>
      <c r="P1" t="s">
        <v>208</v>
      </c>
      <c r="Q1" s="11" t="s">
        <v>209</v>
      </c>
      <c r="S1" t="s">
        <v>212</v>
      </c>
    </row>
    <row r="2" spans="1:19">
      <c r="A2">
        <v>2021</v>
      </c>
      <c r="B2">
        <v>8</v>
      </c>
      <c r="C2">
        <v>8</v>
      </c>
      <c r="D2">
        <v>7</v>
      </c>
      <c r="E2">
        <v>3</v>
      </c>
      <c r="F2">
        <v>26</v>
      </c>
      <c r="G2">
        <v>0.30769230769230771</v>
      </c>
      <c r="H2">
        <v>0.30769230769230771</v>
      </c>
      <c r="I2">
        <v>0.26923076923076922</v>
      </c>
      <c r="J2">
        <v>0.11538461538461539</v>
      </c>
      <c r="K2">
        <v>0.61538461538461542</v>
      </c>
      <c r="L2">
        <v>0.38461538461538458</v>
      </c>
      <c r="M2">
        <v>0.23076923076923084</v>
      </c>
      <c r="N2" s="11">
        <f>C2/B3</f>
        <v>0.88888888888888884</v>
      </c>
      <c r="O2">
        <f t="shared" ref="O2:P2" si="0">D2/C3</f>
        <v>1</v>
      </c>
      <c r="P2">
        <f t="shared" si="0"/>
        <v>0.6</v>
      </c>
      <c r="Q2" s="11">
        <f>E2/B5</f>
        <v>0.42857142857142855</v>
      </c>
      <c r="S2">
        <f>AVERAGE(S3:S7)</f>
        <v>0.84000000000000008</v>
      </c>
    </row>
    <row r="3" spans="1:19">
      <c r="A3">
        <v>2020</v>
      </c>
      <c r="B3">
        <v>9</v>
      </c>
      <c r="C3">
        <v>7</v>
      </c>
      <c r="D3">
        <v>5</v>
      </c>
      <c r="E3">
        <v>7</v>
      </c>
      <c r="F3">
        <v>28</v>
      </c>
      <c r="G3">
        <v>0.32142857142857145</v>
      </c>
      <c r="H3">
        <v>0.25</v>
      </c>
      <c r="I3">
        <v>0.17857142857142858</v>
      </c>
      <c r="J3">
        <v>0.25</v>
      </c>
      <c r="K3">
        <v>0.5714285714285714</v>
      </c>
      <c r="L3">
        <v>0.4285714285714286</v>
      </c>
      <c r="M3">
        <v>0.14285714285714279</v>
      </c>
      <c r="N3" s="11">
        <f t="shared" ref="N3:N26" si="1">C3/B4</f>
        <v>0.63636363636363635</v>
      </c>
      <c r="O3">
        <f t="shared" ref="O3:O26" si="2">D3/C4</f>
        <v>0.7142857142857143</v>
      </c>
      <c r="P3">
        <f t="shared" ref="P3:P26" si="3">E3/D4</f>
        <v>1</v>
      </c>
      <c r="Q3" s="11">
        <f t="shared" ref="Q3:Q27" si="4">E3/B6</f>
        <v>0.58333333333333337</v>
      </c>
      <c r="R3">
        <v>20</v>
      </c>
      <c r="S3">
        <f>R3/SUM(B4:D4)</f>
        <v>0.8</v>
      </c>
    </row>
    <row r="4" spans="1:19">
      <c r="A4">
        <v>2019</v>
      </c>
      <c r="B4">
        <v>11</v>
      </c>
      <c r="C4">
        <v>7</v>
      </c>
      <c r="D4">
        <v>7</v>
      </c>
      <c r="E4">
        <v>5</v>
      </c>
      <c r="F4">
        <v>30</v>
      </c>
      <c r="G4">
        <v>0.36666666666666664</v>
      </c>
      <c r="H4">
        <v>0.23333333333333334</v>
      </c>
      <c r="I4">
        <v>0.23333333333333334</v>
      </c>
      <c r="J4">
        <v>0.16666666666666666</v>
      </c>
      <c r="K4">
        <v>0.6</v>
      </c>
      <c r="L4">
        <v>0.4</v>
      </c>
      <c r="M4">
        <v>0.19999999999999996</v>
      </c>
      <c r="N4" s="11">
        <f t="shared" si="1"/>
        <v>1</v>
      </c>
      <c r="O4">
        <f t="shared" si="2"/>
        <v>0.77777777777777779</v>
      </c>
      <c r="P4">
        <f t="shared" si="3"/>
        <v>0.83333333333333337</v>
      </c>
      <c r="Q4" s="11">
        <f t="shared" si="4"/>
        <v>0.55555555555555558</v>
      </c>
      <c r="R4">
        <v>18</v>
      </c>
      <c r="S4">
        <f t="shared" ref="S4:S10" si="5">R4/SUM(B5:D5)</f>
        <v>0.81818181818181823</v>
      </c>
    </row>
    <row r="5" spans="1:19">
      <c r="A5">
        <v>2018</v>
      </c>
      <c r="B5">
        <v>7</v>
      </c>
      <c r="C5">
        <v>9</v>
      </c>
      <c r="D5">
        <v>6</v>
      </c>
      <c r="E5">
        <v>3</v>
      </c>
      <c r="F5">
        <v>25</v>
      </c>
      <c r="G5">
        <v>0.28000000000000003</v>
      </c>
      <c r="H5">
        <v>0.36</v>
      </c>
      <c r="I5">
        <v>0.24</v>
      </c>
      <c r="J5">
        <v>0.12</v>
      </c>
      <c r="K5">
        <v>0.64</v>
      </c>
      <c r="L5">
        <v>0.36</v>
      </c>
      <c r="M5">
        <v>0.28000000000000003</v>
      </c>
      <c r="N5" s="11">
        <f t="shared" si="1"/>
        <v>0.75</v>
      </c>
      <c r="O5">
        <f t="shared" si="2"/>
        <v>1</v>
      </c>
      <c r="P5">
        <f t="shared" si="3"/>
        <v>0.75</v>
      </c>
      <c r="Q5" s="11">
        <f t="shared" si="4"/>
        <v>0.42857142857142855</v>
      </c>
      <c r="R5">
        <v>19</v>
      </c>
      <c r="S5">
        <f t="shared" si="5"/>
        <v>0.86363636363636365</v>
      </c>
    </row>
    <row r="6" spans="1:19">
      <c r="A6">
        <v>2017</v>
      </c>
      <c r="B6">
        <v>12</v>
      </c>
      <c r="C6">
        <v>6</v>
      </c>
      <c r="D6">
        <v>4</v>
      </c>
      <c r="E6">
        <v>6</v>
      </c>
      <c r="F6">
        <v>28</v>
      </c>
      <c r="G6">
        <v>0.42857142857142855</v>
      </c>
      <c r="H6">
        <v>0.21428571428571427</v>
      </c>
      <c r="I6">
        <v>0.14285714285714285</v>
      </c>
      <c r="J6">
        <v>0.21428571428571427</v>
      </c>
      <c r="K6">
        <v>0.64285714285714279</v>
      </c>
      <c r="L6">
        <v>0.3571428571428571</v>
      </c>
      <c r="M6">
        <v>0.2857142857142857</v>
      </c>
      <c r="N6" s="11">
        <f t="shared" si="1"/>
        <v>0.66666666666666663</v>
      </c>
      <c r="O6">
        <f t="shared" si="2"/>
        <v>0.8</v>
      </c>
      <c r="P6">
        <f t="shared" si="3"/>
        <v>1</v>
      </c>
      <c r="Q6" s="11">
        <f t="shared" si="4"/>
        <v>0.75</v>
      </c>
      <c r="R6">
        <v>18</v>
      </c>
      <c r="S6">
        <f t="shared" si="5"/>
        <v>0.9</v>
      </c>
    </row>
    <row r="7" spans="1:19">
      <c r="A7">
        <v>2016</v>
      </c>
      <c r="B7">
        <v>9</v>
      </c>
      <c r="C7">
        <v>5</v>
      </c>
      <c r="D7">
        <v>6</v>
      </c>
      <c r="E7">
        <v>5</v>
      </c>
      <c r="F7">
        <v>25</v>
      </c>
      <c r="G7">
        <v>0.36</v>
      </c>
      <c r="H7">
        <v>0.2</v>
      </c>
      <c r="I7">
        <v>0.24</v>
      </c>
      <c r="J7">
        <v>0.2</v>
      </c>
      <c r="K7">
        <v>0.56000000000000005</v>
      </c>
      <c r="L7">
        <v>0.44</v>
      </c>
      <c r="M7">
        <v>0.12000000000000005</v>
      </c>
      <c r="N7" s="11">
        <f t="shared" si="1"/>
        <v>0.7142857142857143</v>
      </c>
      <c r="O7">
        <f t="shared" si="2"/>
        <v>0.75</v>
      </c>
      <c r="P7">
        <f t="shared" si="3"/>
        <v>0.7142857142857143</v>
      </c>
      <c r="Q7" s="11">
        <f t="shared" si="4"/>
        <v>0.7142857142857143</v>
      </c>
      <c r="R7">
        <v>18</v>
      </c>
      <c r="S7">
        <f t="shared" si="5"/>
        <v>0.81818181818181823</v>
      </c>
    </row>
    <row r="8" spans="1:19">
      <c r="A8">
        <v>2015</v>
      </c>
      <c r="B8">
        <v>7</v>
      </c>
      <c r="C8">
        <v>8</v>
      </c>
      <c r="D8">
        <v>7</v>
      </c>
      <c r="E8">
        <v>6</v>
      </c>
      <c r="F8">
        <v>28</v>
      </c>
      <c r="G8">
        <v>0.25</v>
      </c>
      <c r="H8">
        <v>0.2857142857142857</v>
      </c>
      <c r="I8">
        <v>0.25</v>
      </c>
      <c r="J8">
        <v>0.21428571428571427</v>
      </c>
      <c r="K8">
        <v>0.5357142857142857</v>
      </c>
      <c r="L8">
        <v>0.4642857142857143</v>
      </c>
      <c r="M8">
        <v>7.1428571428571397E-2</v>
      </c>
      <c r="N8" s="11">
        <f t="shared" si="1"/>
        <v>1</v>
      </c>
      <c r="O8">
        <f t="shared" si="2"/>
        <v>1</v>
      </c>
      <c r="P8">
        <f t="shared" si="3"/>
        <v>0.8571428571428571</v>
      </c>
      <c r="Q8" s="11">
        <f t="shared" si="4"/>
        <v>0.6</v>
      </c>
      <c r="R8">
        <v>17</v>
      </c>
      <c r="S8">
        <f t="shared" si="5"/>
        <v>0.77272727272727271</v>
      </c>
    </row>
    <row r="9" spans="1:19">
      <c r="A9">
        <v>2014</v>
      </c>
      <c r="B9">
        <v>8</v>
      </c>
      <c r="C9">
        <v>7</v>
      </c>
      <c r="D9">
        <v>7</v>
      </c>
      <c r="E9">
        <v>4</v>
      </c>
      <c r="F9">
        <v>26</v>
      </c>
      <c r="G9">
        <v>0.30769230769230771</v>
      </c>
      <c r="H9">
        <v>0.26923076923076922</v>
      </c>
      <c r="I9">
        <v>0.26923076923076922</v>
      </c>
      <c r="J9">
        <v>0.15384615384615385</v>
      </c>
      <c r="K9">
        <v>0.57692307692307687</v>
      </c>
      <c r="L9">
        <v>0.42307692307692307</v>
      </c>
      <c r="M9">
        <v>0.1538461538461538</v>
      </c>
      <c r="N9" s="11">
        <f t="shared" si="1"/>
        <v>1</v>
      </c>
      <c r="O9">
        <f t="shared" si="2"/>
        <v>1</v>
      </c>
      <c r="P9">
        <f t="shared" si="3"/>
        <v>1.3333333333333333</v>
      </c>
      <c r="Q9" s="11">
        <f t="shared" si="4"/>
        <v>0.4</v>
      </c>
      <c r="R9">
        <v>17</v>
      </c>
      <c r="S9">
        <f t="shared" si="5"/>
        <v>1</v>
      </c>
    </row>
    <row r="10" spans="1:19">
      <c r="A10">
        <v>2013</v>
      </c>
      <c r="B10">
        <v>7</v>
      </c>
      <c r="C10">
        <v>7</v>
      </c>
      <c r="D10">
        <v>3</v>
      </c>
      <c r="E10">
        <v>6</v>
      </c>
      <c r="F10">
        <v>23</v>
      </c>
      <c r="G10">
        <v>0.30434782608695654</v>
      </c>
      <c r="H10">
        <v>0.30434782608695654</v>
      </c>
      <c r="I10">
        <v>0.13043478260869565</v>
      </c>
      <c r="J10">
        <v>0.2608695652173913</v>
      </c>
      <c r="K10">
        <v>0.60869565217391308</v>
      </c>
      <c r="L10">
        <v>0.39130434782608692</v>
      </c>
      <c r="M10">
        <v>0.21739130434782616</v>
      </c>
      <c r="N10" s="11">
        <f t="shared" si="1"/>
        <v>0.7</v>
      </c>
      <c r="O10">
        <f t="shared" si="2"/>
        <v>0.75</v>
      </c>
      <c r="P10">
        <f t="shared" si="3"/>
        <v>1.2</v>
      </c>
      <c r="Q10" s="11">
        <f t="shared" si="4"/>
        <v>1</v>
      </c>
      <c r="R10">
        <v>14</v>
      </c>
      <c r="S10">
        <f t="shared" si="5"/>
        <v>0.73684210526315785</v>
      </c>
    </row>
    <row r="11" spans="1:19">
      <c r="A11">
        <v>2012</v>
      </c>
      <c r="B11">
        <v>10</v>
      </c>
      <c r="C11">
        <v>4</v>
      </c>
      <c r="D11">
        <v>5</v>
      </c>
      <c r="E11">
        <v>6</v>
      </c>
      <c r="F11">
        <v>25</v>
      </c>
      <c r="G11">
        <v>0.4</v>
      </c>
      <c r="H11">
        <v>0.16</v>
      </c>
      <c r="I11">
        <v>0.2</v>
      </c>
      <c r="J11">
        <v>0.24</v>
      </c>
      <c r="K11">
        <v>0.56000000000000005</v>
      </c>
      <c r="L11">
        <v>0.44</v>
      </c>
      <c r="M11">
        <v>0.12000000000000005</v>
      </c>
      <c r="N11" s="11">
        <f t="shared" si="1"/>
        <v>0.4</v>
      </c>
      <c r="O11">
        <f t="shared" si="2"/>
        <v>1</v>
      </c>
      <c r="P11">
        <f t="shared" si="3"/>
        <v>1.2</v>
      </c>
      <c r="Q11" s="11">
        <f t="shared" si="4"/>
        <v>0.8571428571428571</v>
      </c>
    </row>
    <row r="12" spans="1:19">
      <c r="A12">
        <v>2011</v>
      </c>
      <c r="B12">
        <v>10</v>
      </c>
      <c r="C12">
        <v>5</v>
      </c>
      <c r="D12">
        <v>5</v>
      </c>
      <c r="E12">
        <v>3</v>
      </c>
      <c r="F12">
        <v>23</v>
      </c>
      <c r="G12">
        <v>0.43478260869565216</v>
      </c>
      <c r="H12">
        <v>0.21739130434782608</v>
      </c>
      <c r="I12">
        <v>0.21739130434782608</v>
      </c>
      <c r="J12">
        <v>0.13043478260869565</v>
      </c>
      <c r="K12">
        <v>0.65217391304347827</v>
      </c>
      <c r="L12">
        <v>0.34782608695652173</v>
      </c>
      <c r="M12">
        <v>0.30434782608695654</v>
      </c>
      <c r="N12" s="11">
        <f t="shared" si="1"/>
        <v>0.83333333333333337</v>
      </c>
      <c r="O12">
        <f t="shared" si="2"/>
        <v>1</v>
      </c>
      <c r="P12">
        <f t="shared" si="3"/>
        <v>0.6</v>
      </c>
      <c r="Q12" s="11">
        <f t="shared" si="4"/>
        <v>0.5</v>
      </c>
    </row>
    <row r="13" spans="1:19">
      <c r="A13">
        <v>2010</v>
      </c>
      <c r="B13">
        <v>6</v>
      </c>
      <c r="C13">
        <v>5</v>
      </c>
      <c r="D13">
        <v>5</v>
      </c>
      <c r="E13">
        <v>4</v>
      </c>
      <c r="F13">
        <v>20</v>
      </c>
      <c r="G13">
        <v>0.3</v>
      </c>
      <c r="H13">
        <v>0.25</v>
      </c>
      <c r="I13">
        <v>0.25</v>
      </c>
      <c r="J13">
        <v>0.2</v>
      </c>
      <c r="K13">
        <v>0.55000000000000004</v>
      </c>
      <c r="L13">
        <v>0.45</v>
      </c>
      <c r="M13">
        <v>0.10000000000000003</v>
      </c>
      <c r="N13" s="11">
        <f t="shared" si="1"/>
        <v>0.7142857142857143</v>
      </c>
      <c r="O13">
        <f t="shared" si="2"/>
        <v>0.83333333333333337</v>
      </c>
      <c r="P13">
        <f t="shared" si="3"/>
        <v>0.8</v>
      </c>
      <c r="Q13" s="11">
        <f t="shared" si="4"/>
        <v>0.5714285714285714</v>
      </c>
    </row>
    <row r="14" spans="1:19">
      <c r="A14">
        <v>2009</v>
      </c>
      <c r="B14">
        <v>7</v>
      </c>
      <c r="C14">
        <v>6</v>
      </c>
      <c r="D14">
        <v>5</v>
      </c>
      <c r="E14">
        <v>6</v>
      </c>
      <c r="F14">
        <v>24</v>
      </c>
      <c r="G14">
        <v>0.29166666666666669</v>
      </c>
      <c r="H14">
        <v>0.25</v>
      </c>
      <c r="I14">
        <v>0.20833333333333334</v>
      </c>
      <c r="J14">
        <v>0.25</v>
      </c>
      <c r="K14">
        <v>0.54166666666666674</v>
      </c>
      <c r="L14">
        <v>0.45833333333333337</v>
      </c>
      <c r="M14">
        <v>8.333333333333337E-2</v>
      </c>
      <c r="N14" s="11">
        <f t="shared" si="1"/>
        <v>1</v>
      </c>
      <c r="O14">
        <f t="shared" si="2"/>
        <v>1</v>
      </c>
      <c r="P14">
        <f t="shared" si="3"/>
        <v>1.2</v>
      </c>
      <c r="Q14" s="11">
        <f t="shared" si="4"/>
        <v>0.8571428571428571</v>
      </c>
    </row>
    <row r="15" spans="1:19">
      <c r="A15">
        <v>2008</v>
      </c>
      <c r="B15">
        <v>6</v>
      </c>
      <c r="C15">
        <v>5</v>
      </c>
      <c r="D15">
        <v>5</v>
      </c>
      <c r="E15">
        <v>7</v>
      </c>
      <c r="F15">
        <v>23</v>
      </c>
      <c r="G15">
        <v>0.2608695652173913</v>
      </c>
      <c r="H15">
        <v>0.21739130434782608</v>
      </c>
      <c r="I15">
        <v>0.21739130434782608</v>
      </c>
      <c r="J15">
        <v>0.30434782608695654</v>
      </c>
      <c r="K15">
        <v>0.47826086956521741</v>
      </c>
      <c r="L15">
        <v>0.52173913043478259</v>
      </c>
      <c r="M15">
        <v>-4.3478260869565188E-2</v>
      </c>
      <c r="N15" s="11">
        <f t="shared" si="1"/>
        <v>0.7142857142857143</v>
      </c>
      <c r="O15">
        <f t="shared" si="2"/>
        <v>0.83333333333333337</v>
      </c>
      <c r="P15">
        <f t="shared" si="3"/>
        <v>1</v>
      </c>
      <c r="Q15" s="11">
        <f t="shared" si="4"/>
        <v>0.77777777777777779</v>
      </c>
    </row>
    <row r="16" spans="1:19">
      <c r="A16">
        <v>2007</v>
      </c>
      <c r="B16">
        <v>7</v>
      </c>
      <c r="C16">
        <v>6</v>
      </c>
      <c r="D16">
        <v>7</v>
      </c>
      <c r="E16">
        <v>0</v>
      </c>
      <c r="F16">
        <v>20</v>
      </c>
      <c r="G16">
        <v>0.35</v>
      </c>
      <c r="H16">
        <v>0.3</v>
      </c>
      <c r="I16">
        <v>0.35</v>
      </c>
      <c r="J16">
        <v>0</v>
      </c>
      <c r="K16">
        <v>0.64999999999999991</v>
      </c>
      <c r="L16">
        <v>0.35</v>
      </c>
      <c r="M16">
        <v>0.29999999999999993</v>
      </c>
      <c r="N16" s="11">
        <f t="shared" si="1"/>
        <v>0.8571428571428571</v>
      </c>
      <c r="O16">
        <f t="shared" si="2"/>
        <v>1</v>
      </c>
      <c r="P16">
        <f t="shared" si="3"/>
        <v>0</v>
      </c>
      <c r="Q16" s="11">
        <f t="shared" si="4"/>
        <v>0</v>
      </c>
    </row>
    <row r="17" spans="1:17">
      <c r="A17">
        <v>2006</v>
      </c>
      <c r="B17">
        <v>7</v>
      </c>
      <c r="C17">
        <v>7</v>
      </c>
      <c r="D17">
        <v>2</v>
      </c>
      <c r="E17">
        <v>4</v>
      </c>
      <c r="F17">
        <v>20</v>
      </c>
      <c r="G17">
        <v>0.35</v>
      </c>
      <c r="H17">
        <v>0.35</v>
      </c>
      <c r="I17">
        <v>0.1</v>
      </c>
      <c r="J17">
        <v>0.2</v>
      </c>
      <c r="K17">
        <v>0.7</v>
      </c>
      <c r="L17">
        <v>0.30000000000000004</v>
      </c>
      <c r="M17">
        <v>0.39999999999999991</v>
      </c>
      <c r="N17" s="11">
        <f t="shared" si="1"/>
        <v>0.77777777777777779</v>
      </c>
      <c r="O17">
        <f t="shared" si="2"/>
        <v>0.33333333333333331</v>
      </c>
      <c r="P17">
        <f t="shared" si="3"/>
        <v>0.8</v>
      </c>
      <c r="Q17" s="11">
        <f t="shared" si="4"/>
        <v>0.66666666666666663</v>
      </c>
    </row>
    <row r="18" spans="1:17">
      <c r="A18">
        <v>2005</v>
      </c>
      <c r="B18">
        <v>9</v>
      </c>
      <c r="C18">
        <v>6</v>
      </c>
      <c r="D18">
        <v>5</v>
      </c>
      <c r="E18">
        <v>4</v>
      </c>
      <c r="F18">
        <v>24</v>
      </c>
      <c r="G18">
        <v>0.375</v>
      </c>
      <c r="H18">
        <v>0.25</v>
      </c>
      <c r="I18">
        <v>0.20833333333333334</v>
      </c>
      <c r="J18">
        <v>0.16666666666666666</v>
      </c>
      <c r="K18">
        <v>0.625</v>
      </c>
      <c r="L18">
        <v>0.375</v>
      </c>
      <c r="M18">
        <v>0.25</v>
      </c>
      <c r="N18" s="11">
        <f t="shared" si="1"/>
        <v>0.8571428571428571</v>
      </c>
      <c r="O18">
        <f t="shared" si="2"/>
        <v>1</v>
      </c>
      <c r="P18">
        <f t="shared" si="3"/>
        <v>1</v>
      </c>
      <c r="Q18" s="11">
        <f t="shared" si="4"/>
        <v>0.5714285714285714</v>
      </c>
    </row>
    <row r="19" spans="1:17">
      <c r="A19">
        <v>2004</v>
      </c>
      <c r="B19">
        <v>7</v>
      </c>
      <c r="C19">
        <v>5</v>
      </c>
      <c r="D19">
        <v>4</v>
      </c>
      <c r="E19">
        <v>6</v>
      </c>
      <c r="F19">
        <v>22</v>
      </c>
      <c r="G19">
        <v>0.31818181818181818</v>
      </c>
      <c r="H19">
        <v>0.22727272727272727</v>
      </c>
      <c r="I19">
        <v>0.18181818181818182</v>
      </c>
      <c r="J19">
        <v>0.27272727272727271</v>
      </c>
      <c r="K19">
        <v>0.54545454545454541</v>
      </c>
      <c r="L19">
        <v>0.45454545454545453</v>
      </c>
      <c r="M19">
        <v>9.0909090909090884E-2</v>
      </c>
      <c r="N19" s="11">
        <f t="shared" si="1"/>
        <v>0.83333333333333337</v>
      </c>
      <c r="O19">
        <f t="shared" si="2"/>
        <v>1</v>
      </c>
      <c r="P19">
        <f t="shared" si="3"/>
        <v>0.8571428571428571</v>
      </c>
      <c r="Q19" s="11">
        <f t="shared" si="4"/>
        <v>0.66666666666666663</v>
      </c>
    </row>
    <row r="20" spans="1:17">
      <c r="A20">
        <v>2003</v>
      </c>
      <c r="B20">
        <v>6</v>
      </c>
      <c r="C20">
        <v>4</v>
      </c>
      <c r="D20">
        <v>7</v>
      </c>
      <c r="E20">
        <v>5</v>
      </c>
      <c r="F20">
        <v>22</v>
      </c>
      <c r="G20">
        <v>0.27272727272727271</v>
      </c>
      <c r="H20">
        <v>0.18181818181818182</v>
      </c>
      <c r="I20">
        <v>0.31818181818181818</v>
      </c>
      <c r="J20">
        <v>0.22727272727272727</v>
      </c>
      <c r="K20">
        <v>0.45454545454545453</v>
      </c>
      <c r="L20">
        <v>0.54545454545454541</v>
      </c>
      <c r="M20">
        <v>-9.0909090909090884E-2</v>
      </c>
      <c r="N20" s="11">
        <f t="shared" si="1"/>
        <v>0.5714285714285714</v>
      </c>
      <c r="O20">
        <f t="shared" si="2"/>
        <v>0.77777777777777779</v>
      </c>
      <c r="P20">
        <f t="shared" si="3"/>
        <v>1</v>
      </c>
      <c r="Q20" s="11">
        <f t="shared" si="4"/>
        <v>0.55555555555555558</v>
      </c>
    </row>
    <row r="21" spans="1:17">
      <c r="A21">
        <v>2002</v>
      </c>
      <c r="B21">
        <v>7</v>
      </c>
      <c r="C21">
        <v>9</v>
      </c>
      <c r="D21">
        <v>5</v>
      </c>
      <c r="E21">
        <v>2</v>
      </c>
      <c r="F21">
        <v>23</v>
      </c>
      <c r="G21">
        <v>0.30434782608695654</v>
      </c>
      <c r="H21">
        <v>0.39130434782608697</v>
      </c>
      <c r="I21">
        <v>0.21739130434782608</v>
      </c>
      <c r="J21">
        <v>8.6956521739130432E-2</v>
      </c>
      <c r="K21">
        <v>0.69565217391304346</v>
      </c>
      <c r="L21">
        <v>0.30434782608695654</v>
      </c>
      <c r="M21">
        <v>0.39130434782608692</v>
      </c>
      <c r="N21" s="11">
        <f t="shared" si="1"/>
        <v>1</v>
      </c>
      <c r="O21">
        <f t="shared" si="2"/>
        <v>0.7142857142857143</v>
      </c>
      <c r="P21">
        <f t="shared" si="3"/>
        <v>0.66666666666666663</v>
      </c>
      <c r="Q21" s="11">
        <f t="shared" si="4"/>
        <v>0.4</v>
      </c>
    </row>
    <row r="22" spans="1:17">
      <c r="A22">
        <v>2001</v>
      </c>
      <c r="B22">
        <v>9</v>
      </c>
      <c r="C22">
        <v>7</v>
      </c>
      <c r="D22">
        <v>3</v>
      </c>
      <c r="E22">
        <v>3</v>
      </c>
      <c r="F22">
        <v>22</v>
      </c>
      <c r="G22">
        <v>0.40909090909090912</v>
      </c>
      <c r="H22">
        <v>0.31818181818181818</v>
      </c>
      <c r="I22">
        <v>0.13636363636363635</v>
      </c>
      <c r="J22">
        <v>0.13636363636363635</v>
      </c>
      <c r="K22">
        <v>0.72727272727272729</v>
      </c>
      <c r="L22">
        <v>0.27272727272727271</v>
      </c>
      <c r="M22">
        <v>0.45454545454545459</v>
      </c>
      <c r="N22" s="11">
        <f t="shared" si="1"/>
        <v>0.77777777777777779</v>
      </c>
      <c r="O22">
        <f t="shared" si="2"/>
        <v>1</v>
      </c>
      <c r="P22">
        <f t="shared" si="3"/>
        <v>0.42857142857142855</v>
      </c>
      <c r="Q22" s="11">
        <f t="shared" si="4"/>
        <v>0.42857142857142855</v>
      </c>
    </row>
    <row r="23" spans="1:17">
      <c r="A23">
        <v>2000</v>
      </c>
      <c r="B23">
        <v>9</v>
      </c>
      <c r="C23">
        <v>3</v>
      </c>
      <c r="D23">
        <v>7</v>
      </c>
      <c r="E23">
        <v>5</v>
      </c>
      <c r="F23">
        <v>24</v>
      </c>
      <c r="G23">
        <v>0.375</v>
      </c>
      <c r="H23">
        <v>0.125</v>
      </c>
      <c r="I23">
        <v>0.29166666666666669</v>
      </c>
      <c r="J23">
        <v>0.20833333333333334</v>
      </c>
      <c r="K23">
        <v>0.5</v>
      </c>
      <c r="L23">
        <v>0.5</v>
      </c>
      <c r="M23">
        <v>0</v>
      </c>
      <c r="N23" s="11">
        <f t="shared" si="1"/>
        <v>0.6</v>
      </c>
      <c r="O23">
        <f t="shared" si="2"/>
        <v>1</v>
      </c>
      <c r="P23">
        <f t="shared" si="3"/>
        <v>1.25</v>
      </c>
      <c r="Q23" s="11">
        <f t="shared" si="4"/>
        <v>0.625</v>
      </c>
    </row>
    <row r="24" spans="1:17">
      <c r="A24">
        <v>1999</v>
      </c>
      <c r="B24">
        <v>5</v>
      </c>
      <c r="C24">
        <v>7</v>
      </c>
      <c r="D24">
        <v>4</v>
      </c>
      <c r="E24">
        <v>8</v>
      </c>
      <c r="F24">
        <v>24</v>
      </c>
      <c r="G24">
        <v>0.20833333333333334</v>
      </c>
      <c r="H24">
        <v>0.29166666666666669</v>
      </c>
      <c r="I24">
        <v>0.16666666666666666</v>
      </c>
      <c r="J24">
        <v>0.33333333333333331</v>
      </c>
      <c r="K24">
        <v>0.5</v>
      </c>
      <c r="L24">
        <v>0.5</v>
      </c>
      <c r="M24">
        <v>0</v>
      </c>
      <c r="N24" s="11">
        <f t="shared" si="1"/>
        <v>1</v>
      </c>
      <c r="O24">
        <f t="shared" si="2"/>
        <v>0.5714285714285714</v>
      </c>
      <c r="P24">
        <f t="shared" si="3"/>
        <v>1.1428571428571428</v>
      </c>
      <c r="Q24" s="11">
        <f t="shared" si="4"/>
        <v>0.47058823529411764</v>
      </c>
    </row>
    <row r="25" spans="1:17">
      <c r="A25">
        <v>1998</v>
      </c>
      <c r="B25">
        <v>7</v>
      </c>
      <c r="C25">
        <v>7</v>
      </c>
      <c r="D25">
        <v>7</v>
      </c>
      <c r="E25">
        <v>2</v>
      </c>
      <c r="F25">
        <v>23</v>
      </c>
      <c r="G25">
        <v>0.30434782608695654</v>
      </c>
      <c r="H25">
        <v>0.30434782608695654</v>
      </c>
      <c r="I25">
        <v>0.30434782608695654</v>
      </c>
      <c r="J25">
        <v>8.6956521739130432E-2</v>
      </c>
      <c r="K25">
        <v>0.60869565217391308</v>
      </c>
      <c r="L25">
        <v>0.39130434782608697</v>
      </c>
      <c r="M25">
        <v>0.21739130434782611</v>
      </c>
      <c r="N25" s="11">
        <f t="shared" si="1"/>
        <v>0.875</v>
      </c>
      <c r="O25">
        <f t="shared" si="2"/>
        <v>0.875</v>
      </c>
      <c r="P25">
        <f t="shared" si="3"/>
        <v>1</v>
      </c>
    </row>
    <row r="26" spans="1:17">
      <c r="A26">
        <v>1997</v>
      </c>
      <c r="B26">
        <v>8</v>
      </c>
      <c r="C26">
        <v>8</v>
      </c>
      <c r="D26">
        <v>2</v>
      </c>
      <c r="E26">
        <v>0</v>
      </c>
      <c r="F26">
        <v>18</v>
      </c>
      <c r="G26">
        <v>0.44444444444444442</v>
      </c>
      <c r="H26">
        <v>0.44444444444444442</v>
      </c>
      <c r="I26">
        <v>0.1111111111111111</v>
      </c>
      <c r="J26">
        <v>0</v>
      </c>
      <c r="K26">
        <v>0.88888888888888884</v>
      </c>
      <c r="L26">
        <v>0.1111111111111111</v>
      </c>
      <c r="M26">
        <v>0.77777777777777768</v>
      </c>
    </row>
    <row r="27" spans="1:17">
      <c r="A27">
        <v>1996</v>
      </c>
      <c r="B27">
        <v>17</v>
      </c>
      <c r="C27">
        <v>4</v>
      </c>
      <c r="D27">
        <v>0</v>
      </c>
      <c r="E27">
        <v>2</v>
      </c>
      <c r="F27">
        <v>23</v>
      </c>
      <c r="G27">
        <v>0.73913043478260865</v>
      </c>
      <c r="H27">
        <v>0.17391304347826086</v>
      </c>
      <c r="I27">
        <v>0</v>
      </c>
      <c r="J27">
        <v>8.6956521739130432E-2</v>
      </c>
      <c r="K27">
        <v>0.91304347826086951</v>
      </c>
      <c r="L27">
        <v>8.6956521739130432E-2</v>
      </c>
      <c r="M27">
        <v>0.82608695652173902</v>
      </c>
      <c r="N27" s="11">
        <f>AVERAGE(N2:N26)</f>
        <v>0.79865470177970188</v>
      </c>
      <c r="O27">
        <f t="shared" ref="O27:Q27" si="6">AVERAGE(O2:O26)</f>
        <v>0.86377314814814821</v>
      </c>
      <c r="P27">
        <f t="shared" si="6"/>
        <v>0.88472222222222208</v>
      </c>
      <c r="Q27" s="11">
        <f t="shared" si="6"/>
        <v>0.58296898469532732</v>
      </c>
    </row>
    <row r="28" spans="1:17">
      <c r="A28" s="10">
        <f>AVERAGE(B28:E28)</f>
        <v>1.62945102030741</v>
      </c>
      <c r="B28">
        <f>_xlfn.STDEV.P(B3:B25)</f>
        <v>1.7172537094027391</v>
      </c>
      <c r="C28">
        <f t="shared" ref="C28:E28" si="7">_xlfn.STDEV.P(C3:C25)</f>
        <v>1.4935273075928408</v>
      </c>
      <c r="D28">
        <f t="shared" si="7"/>
        <v>1.4511581972416205</v>
      </c>
      <c r="E28">
        <f t="shared" si="7"/>
        <v>1.8558648669924387</v>
      </c>
      <c r="K28">
        <f>AVERAGE(K2:K25)</f>
        <v>0.58915522279652699</v>
      </c>
      <c r="L28">
        <f>AVERAGE(L2:L25)</f>
        <v>0.4108447772034729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66FB-100A-2C45-9BDA-8DB5FE3C9409}">
  <dimension ref="A1:S11"/>
  <sheetViews>
    <sheetView workbookViewId="0">
      <selection activeCell="S3" sqref="S3"/>
    </sheetView>
  </sheetViews>
  <sheetFormatPr baseColWidth="10" defaultRowHeight="16"/>
  <sheetData>
    <row r="1" spans="1:19">
      <c r="A1" t="s">
        <v>0</v>
      </c>
      <c r="B1" t="s">
        <v>202</v>
      </c>
      <c r="C1" t="s">
        <v>203</v>
      </c>
      <c r="D1" t="s">
        <v>45</v>
      </c>
      <c r="E1" t="s">
        <v>46</v>
      </c>
      <c r="F1" t="s">
        <v>155</v>
      </c>
      <c r="G1" t="str">
        <f>_xlfn.CONCAT(B1,"_pct")</f>
        <v>fresh_pct</v>
      </c>
      <c r="H1" t="str">
        <f t="shared" ref="H1:J1" si="0">_xlfn.CONCAT(C1,"_pct")</f>
        <v>soph_pct</v>
      </c>
      <c r="I1" t="str">
        <f t="shared" si="0"/>
        <v>junior_pct</v>
      </c>
      <c r="J1" t="str">
        <f t="shared" si="0"/>
        <v>senior_pct</v>
      </c>
      <c r="K1" t="s">
        <v>204</v>
      </c>
      <c r="L1" t="s">
        <v>205</v>
      </c>
      <c r="M1" t="s">
        <v>210</v>
      </c>
      <c r="N1" s="11" t="s">
        <v>206</v>
      </c>
      <c r="O1" t="s">
        <v>207</v>
      </c>
      <c r="P1" t="s">
        <v>208</v>
      </c>
      <c r="Q1" t="s">
        <v>211</v>
      </c>
      <c r="R1" t="s">
        <v>212</v>
      </c>
      <c r="S1">
        <f>AVERAGE(R2:R6)</f>
        <v>0.92777777777777781</v>
      </c>
    </row>
    <row r="2" spans="1:19">
      <c r="A2" s="10">
        <v>2020</v>
      </c>
      <c r="B2">
        <v>5</v>
      </c>
      <c r="C2">
        <v>7</v>
      </c>
      <c r="D2">
        <v>7</v>
      </c>
      <c r="E2">
        <v>5</v>
      </c>
      <c r="F2">
        <f>SUM(B2:E2)</f>
        <v>24</v>
      </c>
      <c r="G2">
        <f>B2/$F2</f>
        <v>0.20833333333333334</v>
      </c>
      <c r="H2">
        <f t="shared" ref="H2:J2" si="1">C2/$F2</f>
        <v>0.29166666666666669</v>
      </c>
      <c r="I2">
        <f t="shared" si="1"/>
        <v>0.29166666666666669</v>
      </c>
      <c r="J2">
        <f t="shared" si="1"/>
        <v>0.20833333333333334</v>
      </c>
      <c r="K2">
        <f>SUM(G2:H2)</f>
        <v>0.5</v>
      </c>
      <c r="L2">
        <f>SUM(I2:J2)</f>
        <v>0.5</v>
      </c>
      <c r="M2">
        <f>E2/B5</f>
        <v>1</v>
      </c>
      <c r="N2" s="11">
        <f>C2/B3</f>
        <v>1</v>
      </c>
      <c r="O2" s="11">
        <f t="shared" ref="O2:P2" si="2">D2/C3</f>
        <v>1</v>
      </c>
      <c r="P2" s="11">
        <f t="shared" si="2"/>
        <v>1</v>
      </c>
      <c r="Q2">
        <v>19</v>
      </c>
      <c r="R2">
        <f>Q2/SUM(B3:D3)</f>
        <v>1</v>
      </c>
      <c r="S2">
        <f>AVERAGE(R2:R9)</f>
        <v>0.89358488733488728</v>
      </c>
    </row>
    <row r="3" spans="1:19">
      <c r="A3" s="10">
        <v>2019</v>
      </c>
      <c r="B3">
        <v>7</v>
      </c>
      <c r="C3">
        <v>7</v>
      </c>
      <c r="D3">
        <v>5</v>
      </c>
      <c r="E3">
        <v>5</v>
      </c>
      <c r="F3">
        <f t="shared" ref="F3:F10" si="3">SUM(B3:E3)</f>
        <v>24</v>
      </c>
      <c r="G3">
        <f t="shared" ref="G3:G10" si="4">B3/$F3</f>
        <v>0.29166666666666669</v>
      </c>
      <c r="H3">
        <f t="shared" ref="H3:H10" si="5">C3/$F3</f>
        <v>0.29166666666666669</v>
      </c>
      <c r="I3">
        <f t="shared" ref="I3:I10" si="6">D3/$F3</f>
        <v>0.20833333333333334</v>
      </c>
      <c r="J3">
        <f t="shared" ref="J3:J10" si="7">E3/$F3</f>
        <v>0.20833333333333334</v>
      </c>
      <c r="K3">
        <f t="shared" ref="K3:K10" si="8">SUM(G3:H3)</f>
        <v>0.58333333333333337</v>
      </c>
      <c r="L3">
        <f t="shared" ref="L3:L10" si="9">SUM(I3:J3)</f>
        <v>0.41666666666666669</v>
      </c>
      <c r="M3">
        <f t="shared" ref="M3:M10" si="10">E3/B6</f>
        <v>0.7142857142857143</v>
      </c>
      <c r="N3" s="11">
        <f t="shared" ref="N3:N11" si="11">C3/B4</f>
        <v>1.1666666666666667</v>
      </c>
      <c r="O3" s="11">
        <f t="shared" ref="O3:O11" si="12">D3/C4</f>
        <v>1</v>
      </c>
      <c r="P3" s="11">
        <f t="shared" ref="P3:P11" si="13">E3/D4</f>
        <v>0.7142857142857143</v>
      </c>
      <c r="Q3">
        <v>16</v>
      </c>
      <c r="R3">
        <f t="shared" ref="R3:R9" si="14">Q3/SUM(B4:D4)</f>
        <v>0.88888888888888884</v>
      </c>
    </row>
    <row r="4" spans="1:19">
      <c r="A4" s="10">
        <v>2018</v>
      </c>
      <c r="B4">
        <v>6</v>
      </c>
      <c r="C4">
        <v>5</v>
      </c>
      <c r="D4">
        <v>7</v>
      </c>
      <c r="E4">
        <v>5</v>
      </c>
      <c r="F4">
        <f t="shared" si="3"/>
        <v>23</v>
      </c>
      <c r="G4">
        <f t="shared" si="4"/>
        <v>0.2608695652173913</v>
      </c>
      <c r="H4">
        <f t="shared" si="5"/>
        <v>0.21739130434782608</v>
      </c>
      <c r="I4">
        <f t="shared" si="6"/>
        <v>0.30434782608695654</v>
      </c>
      <c r="J4">
        <f t="shared" si="7"/>
        <v>0.21739130434782608</v>
      </c>
      <c r="K4">
        <f t="shared" si="8"/>
        <v>0.47826086956521741</v>
      </c>
      <c r="L4">
        <f t="shared" si="9"/>
        <v>0.52173913043478259</v>
      </c>
      <c r="M4">
        <f t="shared" si="10"/>
        <v>0.7142857142857143</v>
      </c>
      <c r="N4" s="11">
        <f t="shared" si="11"/>
        <v>1</v>
      </c>
      <c r="O4" s="11">
        <f t="shared" si="12"/>
        <v>1.1666666666666667</v>
      </c>
      <c r="P4" s="11">
        <f t="shared" si="13"/>
        <v>1</v>
      </c>
      <c r="Q4">
        <v>16</v>
      </c>
      <c r="R4">
        <f t="shared" si="14"/>
        <v>1</v>
      </c>
    </row>
    <row r="5" spans="1:19">
      <c r="A5" s="10">
        <v>2017</v>
      </c>
      <c r="B5">
        <v>5</v>
      </c>
      <c r="C5">
        <v>6</v>
      </c>
      <c r="D5">
        <v>5</v>
      </c>
      <c r="E5">
        <v>6</v>
      </c>
      <c r="F5">
        <f t="shared" si="3"/>
        <v>22</v>
      </c>
      <c r="G5">
        <f t="shared" si="4"/>
        <v>0.22727272727272727</v>
      </c>
      <c r="H5">
        <f t="shared" si="5"/>
        <v>0.27272727272727271</v>
      </c>
      <c r="I5">
        <f t="shared" si="6"/>
        <v>0.22727272727272727</v>
      </c>
      <c r="J5">
        <f t="shared" si="7"/>
        <v>0.27272727272727271</v>
      </c>
      <c r="K5">
        <f t="shared" si="8"/>
        <v>0.5</v>
      </c>
      <c r="L5">
        <f t="shared" si="9"/>
        <v>0.5</v>
      </c>
      <c r="M5">
        <f t="shared" si="10"/>
        <v>0.6</v>
      </c>
      <c r="N5" s="11">
        <f t="shared" si="11"/>
        <v>0.8571428571428571</v>
      </c>
      <c r="O5" s="11">
        <f t="shared" si="12"/>
        <v>0.7142857142857143</v>
      </c>
      <c r="P5" s="11">
        <f t="shared" si="13"/>
        <v>1</v>
      </c>
      <c r="Q5">
        <v>16</v>
      </c>
      <c r="R5">
        <f t="shared" si="14"/>
        <v>0.8</v>
      </c>
    </row>
    <row r="6" spans="1:19">
      <c r="A6" s="10">
        <v>2016</v>
      </c>
      <c r="B6">
        <v>7</v>
      </c>
      <c r="C6">
        <v>7</v>
      </c>
      <c r="D6">
        <v>6</v>
      </c>
      <c r="E6">
        <v>6</v>
      </c>
      <c r="F6">
        <f t="shared" si="3"/>
        <v>26</v>
      </c>
      <c r="G6">
        <f t="shared" si="4"/>
        <v>0.26923076923076922</v>
      </c>
      <c r="H6">
        <f t="shared" si="5"/>
        <v>0.26923076923076922</v>
      </c>
      <c r="I6">
        <f t="shared" si="6"/>
        <v>0.23076923076923078</v>
      </c>
      <c r="J6">
        <f t="shared" si="7"/>
        <v>0.23076923076923078</v>
      </c>
      <c r="K6">
        <f t="shared" si="8"/>
        <v>0.53846153846153844</v>
      </c>
      <c r="L6">
        <f t="shared" si="9"/>
        <v>0.46153846153846156</v>
      </c>
      <c r="M6">
        <f t="shared" si="10"/>
        <v>0.75</v>
      </c>
      <c r="N6" s="11">
        <f t="shared" si="11"/>
        <v>1</v>
      </c>
      <c r="O6" s="11">
        <f t="shared" si="12"/>
        <v>0.8571428571428571</v>
      </c>
      <c r="P6" s="11">
        <f t="shared" si="13"/>
        <v>1</v>
      </c>
      <c r="Q6">
        <v>19</v>
      </c>
      <c r="R6">
        <f t="shared" si="14"/>
        <v>0.95</v>
      </c>
    </row>
    <row r="7" spans="1:19">
      <c r="A7" s="10">
        <v>2015</v>
      </c>
      <c r="B7">
        <v>7</v>
      </c>
      <c r="C7">
        <v>7</v>
      </c>
      <c r="D7">
        <v>6</v>
      </c>
      <c r="E7">
        <v>6</v>
      </c>
      <c r="F7">
        <f t="shared" si="3"/>
        <v>26</v>
      </c>
      <c r="G7">
        <f t="shared" si="4"/>
        <v>0.26923076923076922</v>
      </c>
      <c r="H7">
        <f t="shared" si="5"/>
        <v>0.26923076923076922</v>
      </c>
      <c r="I7">
        <f t="shared" si="6"/>
        <v>0.23076923076923078</v>
      </c>
      <c r="J7">
        <f t="shared" si="7"/>
        <v>0.23076923076923078</v>
      </c>
      <c r="K7">
        <f t="shared" si="8"/>
        <v>0.53846153846153844</v>
      </c>
      <c r="L7">
        <f t="shared" si="9"/>
        <v>0.46153846153846156</v>
      </c>
      <c r="M7">
        <f t="shared" si="10"/>
        <v>1.2</v>
      </c>
      <c r="N7" s="11">
        <f t="shared" si="11"/>
        <v>0.7</v>
      </c>
      <c r="O7" s="11">
        <f t="shared" si="12"/>
        <v>0.8571428571428571</v>
      </c>
      <c r="P7" s="11">
        <f t="shared" si="13"/>
        <v>1.2</v>
      </c>
      <c r="Q7">
        <v>19</v>
      </c>
      <c r="R7">
        <f t="shared" si="14"/>
        <v>0.86363636363636365</v>
      </c>
    </row>
    <row r="8" spans="1:19">
      <c r="A8" s="10">
        <v>2014</v>
      </c>
      <c r="B8">
        <v>10</v>
      </c>
      <c r="C8">
        <v>7</v>
      </c>
      <c r="D8">
        <v>5</v>
      </c>
      <c r="E8">
        <v>4</v>
      </c>
      <c r="F8">
        <f t="shared" si="3"/>
        <v>26</v>
      </c>
      <c r="G8">
        <f t="shared" si="4"/>
        <v>0.38461538461538464</v>
      </c>
      <c r="H8">
        <f t="shared" si="5"/>
        <v>0.26923076923076922</v>
      </c>
      <c r="I8">
        <f t="shared" si="6"/>
        <v>0.19230769230769232</v>
      </c>
      <c r="J8">
        <f t="shared" si="7"/>
        <v>0.15384615384615385</v>
      </c>
      <c r="K8">
        <f t="shared" si="8"/>
        <v>0.65384615384615385</v>
      </c>
      <c r="L8">
        <f t="shared" si="9"/>
        <v>0.34615384615384615</v>
      </c>
      <c r="N8" s="11">
        <f t="shared" si="11"/>
        <v>0.875</v>
      </c>
      <c r="O8" s="11">
        <f t="shared" si="12"/>
        <v>0.7142857142857143</v>
      </c>
      <c r="P8" s="11">
        <f t="shared" si="13"/>
        <v>0.8</v>
      </c>
      <c r="Q8">
        <v>16</v>
      </c>
      <c r="R8">
        <f t="shared" si="14"/>
        <v>0.8</v>
      </c>
    </row>
    <row r="9" spans="1:19">
      <c r="A9" s="10">
        <v>2013</v>
      </c>
      <c r="B9">
        <v>8</v>
      </c>
      <c r="C9">
        <v>7</v>
      </c>
      <c r="D9">
        <v>5</v>
      </c>
      <c r="E9">
        <v>3</v>
      </c>
      <c r="F9">
        <f t="shared" si="3"/>
        <v>23</v>
      </c>
      <c r="G9">
        <f t="shared" si="4"/>
        <v>0.34782608695652173</v>
      </c>
      <c r="H9">
        <f t="shared" si="5"/>
        <v>0.30434782608695654</v>
      </c>
      <c r="I9">
        <f t="shared" si="6"/>
        <v>0.21739130434782608</v>
      </c>
      <c r="J9">
        <f t="shared" si="7"/>
        <v>0.13043478260869565</v>
      </c>
      <c r="K9">
        <f t="shared" si="8"/>
        <v>0.65217391304347827</v>
      </c>
      <c r="L9">
        <f t="shared" si="9"/>
        <v>0.34782608695652173</v>
      </c>
      <c r="N9" s="11">
        <f t="shared" si="11"/>
        <v>1.4</v>
      </c>
      <c r="O9" s="11">
        <f t="shared" si="12"/>
        <v>1</v>
      </c>
      <c r="P9" s="11">
        <f t="shared" si="13"/>
        <v>1</v>
      </c>
      <c r="Q9">
        <v>11</v>
      </c>
      <c r="R9">
        <f t="shared" si="14"/>
        <v>0.84615384615384615</v>
      </c>
    </row>
    <row r="10" spans="1:19">
      <c r="A10" s="10">
        <v>2012</v>
      </c>
      <c r="B10">
        <v>5</v>
      </c>
      <c r="C10">
        <v>5</v>
      </c>
      <c r="D10">
        <v>3</v>
      </c>
      <c r="E10">
        <v>7</v>
      </c>
      <c r="F10">
        <f t="shared" si="3"/>
        <v>20</v>
      </c>
      <c r="G10">
        <f t="shared" si="4"/>
        <v>0.25</v>
      </c>
      <c r="H10">
        <f t="shared" si="5"/>
        <v>0.25</v>
      </c>
      <c r="I10">
        <f t="shared" si="6"/>
        <v>0.15</v>
      </c>
      <c r="J10">
        <f t="shared" si="7"/>
        <v>0.35</v>
      </c>
      <c r="K10">
        <f t="shared" si="8"/>
        <v>0.5</v>
      </c>
      <c r="L10">
        <f t="shared" si="9"/>
        <v>0.5</v>
      </c>
      <c r="N10" s="11"/>
      <c r="O10" s="11"/>
      <c r="P10" s="11"/>
    </row>
    <row r="11" spans="1:19">
      <c r="A11" s="10">
        <f>AVERAGE(B11:E11)</f>
        <v>1.1733524878307016</v>
      </c>
      <c r="B11">
        <f>_xlfn.STDEV.P(B2:B10)</f>
        <v>1.5634719199411433</v>
      </c>
      <c r="C11">
        <f t="shared" ref="C11:E11" si="15">_xlfn.STDEV.P(C2:C10)</f>
        <v>0.8314794192830981</v>
      </c>
      <c r="D11">
        <f t="shared" si="15"/>
        <v>1.1653431646335017</v>
      </c>
      <c r="E11">
        <f t="shared" si="15"/>
        <v>1.1331154474650633</v>
      </c>
      <c r="K11">
        <f>AVERAGE(K2:K10)</f>
        <v>0.54939303852347321</v>
      </c>
      <c r="L11">
        <f>AVERAGE(L2:L10)</f>
        <v>0.45060696147652674</v>
      </c>
      <c r="M11">
        <f>AVERAGE(M2:M10)</f>
        <v>0.82976190476190481</v>
      </c>
      <c r="N11">
        <f>AVERAGE(N2:N10)</f>
        <v>0.99985119047619042</v>
      </c>
      <c r="O11">
        <f>AVERAGE(O2:O10)</f>
        <v>0.91369047619047616</v>
      </c>
      <c r="P11">
        <f>AVERAGE(P2:P10)</f>
        <v>0.9642857142857143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A061-1F49-544D-9CA4-05549EAF7606}">
  <dimension ref="A1:N23"/>
  <sheetViews>
    <sheetView workbookViewId="0">
      <selection activeCell="F32" sqref="F32"/>
    </sheetView>
  </sheetViews>
  <sheetFormatPr baseColWidth="10" defaultRowHeight="16"/>
  <sheetData>
    <row r="1" spans="1:14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53</v>
      </c>
      <c r="G1" t="s">
        <v>49</v>
      </c>
      <c r="H1" t="s">
        <v>50</v>
      </c>
      <c r="I1" t="s">
        <v>51</v>
      </c>
      <c r="J1" t="s">
        <v>52</v>
      </c>
      <c r="K1" t="s">
        <v>54</v>
      </c>
      <c r="L1" t="s">
        <v>55</v>
      </c>
      <c r="M1" t="s">
        <v>56</v>
      </c>
    </row>
    <row r="2" spans="1:14">
      <c r="A2">
        <v>2001</v>
      </c>
      <c r="B2">
        <v>9</v>
      </c>
      <c r="C2">
        <v>7</v>
      </c>
      <c r="D2">
        <v>3</v>
      </c>
      <c r="E2">
        <v>3</v>
      </c>
      <c r="F2">
        <v>22</v>
      </c>
      <c r="G2">
        <v>0.40909090909090912</v>
      </c>
      <c r="H2">
        <v>0.31818181818181818</v>
      </c>
      <c r="I2">
        <v>0.13636363636363635</v>
      </c>
      <c r="J2">
        <v>0.13636363636363635</v>
      </c>
      <c r="K2">
        <v>0.72727272727272729</v>
      </c>
      <c r="L2">
        <v>0.27272727272727271</v>
      </c>
      <c r="M2">
        <v>0.45454545454545459</v>
      </c>
    </row>
    <row r="3" spans="1:14">
      <c r="A3">
        <v>2006</v>
      </c>
      <c r="B3">
        <v>7</v>
      </c>
      <c r="C3">
        <v>7</v>
      </c>
      <c r="D3">
        <v>2</v>
      </c>
      <c r="E3">
        <v>4</v>
      </c>
      <c r="F3">
        <v>20</v>
      </c>
      <c r="G3">
        <v>0.35</v>
      </c>
      <c r="H3">
        <v>0.35</v>
      </c>
      <c r="I3">
        <v>0.1</v>
      </c>
      <c r="J3">
        <v>0.2</v>
      </c>
      <c r="K3">
        <v>0.7</v>
      </c>
      <c r="L3">
        <v>0.30000000000000004</v>
      </c>
      <c r="M3">
        <v>0.39999999999999991</v>
      </c>
    </row>
    <row r="4" spans="1:14">
      <c r="A4">
        <v>2002</v>
      </c>
      <c r="B4">
        <v>7</v>
      </c>
      <c r="C4">
        <v>9</v>
      </c>
      <c r="D4">
        <v>5</v>
      </c>
      <c r="E4">
        <v>2</v>
      </c>
      <c r="F4">
        <v>23</v>
      </c>
      <c r="G4">
        <v>0.30434782608695654</v>
      </c>
      <c r="H4">
        <v>0.39130434782608697</v>
      </c>
      <c r="I4">
        <v>0.21739130434782608</v>
      </c>
      <c r="J4">
        <v>8.6956521739130432E-2</v>
      </c>
      <c r="K4">
        <v>0.69565217391304346</v>
      </c>
      <c r="L4">
        <v>0.30434782608695654</v>
      </c>
      <c r="M4">
        <v>0.39130434782608692</v>
      </c>
    </row>
    <row r="5" spans="1:14">
      <c r="A5">
        <v>2011</v>
      </c>
      <c r="B5">
        <v>10</v>
      </c>
      <c r="C5">
        <v>5</v>
      </c>
      <c r="D5">
        <v>5</v>
      </c>
      <c r="E5">
        <v>3</v>
      </c>
      <c r="F5">
        <v>23</v>
      </c>
      <c r="G5">
        <v>0.43478260869565216</v>
      </c>
      <c r="H5">
        <v>0.21739130434782608</v>
      </c>
      <c r="I5">
        <v>0.21739130434782608</v>
      </c>
      <c r="J5">
        <v>0.13043478260869565</v>
      </c>
      <c r="K5">
        <v>0.65217391304347827</v>
      </c>
      <c r="L5">
        <v>0.34782608695652173</v>
      </c>
      <c r="M5">
        <v>0.30434782608695654</v>
      </c>
    </row>
    <row r="6" spans="1:14">
      <c r="A6">
        <v>2007</v>
      </c>
      <c r="B6">
        <v>7</v>
      </c>
      <c r="C6">
        <v>6</v>
      </c>
      <c r="D6">
        <v>7</v>
      </c>
      <c r="E6">
        <v>0</v>
      </c>
      <c r="F6">
        <v>20</v>
      </c>
      <c r="G6">
        <v>0.35</v>
      </c>
      <c r="H6">
        <v>0.3</v>
      </c>
      <c r="I6">
        <v>0.35</v>
      </c>
      <c r="J6">
        <v>0</v>
      </c>
      <c r="K6">
        <v>0.64999999999999991</v>
      </c>
      <c r="L6">
        <v>0.35</v>
      </c>
      <c r="M6">
        <v>0.29999999999999993</v>
      </c>
    </row>
    <row r="7" spans="1:14">
      <c r="A7">
        <v>2017</v>
      </c>
      <c r="B7">
        <v>12</v>
      </c>
      <c r="C7">
        <v>6</v>
      </c>
      <c r="D7">
        <v>4</v>
      </c>
      <c r="E7">
        <v>6</v>
      </c>
      <c r="F7">
        <v>28</v>
      </c>
      <c r="G7">
        <v>0.42857142857142855</v>
      </c>
      <c r="H7">
        <v>0.21428571428571427</v>
      </c>
      <c r="I7">
        <v>0.14285714285714285</v>
      </c>
      <c r="J7">
        <v>0.21428571428571427</v>
      </c>
      <c r="K7">
        <v>0.64285714285714279</v>
      </c>
      <c r="L7">
        <v>0.3571428571428571</v>
      </c>
      <c r="M7">
        <v>0.2857142857142857</v>
      </c>
    </row>
    <row r="8" spans="1:14">
      <c r="A8">
        <v>2018</v>
      </c>
      <c r="B8">
        <v>7</v>
      </c>
      <c r="C8">
        <v>9</v>
      </c>
      <c r="D8">
        <v>6</v>
      </c>
      <c r="E8">
        <v>3</v>
      </c>
      <c r="F8">
        <v>25</v>
      </c>
      <c r="G8">
        <v>0.28000000000000003</v>
      </c>
      <c r="H8">
        <v>0.36</v>
      </c>
      <c r="I8">
        <v>0.24</v>
      </c>
      <c r="J8">
        <v>0.12</v>
      </c>
      <c r="K8">
        <v>0.64</v>
      </c>
      <c r="L8">
        <v>0.36</v>
      </c>
      <c r="M8">
        <v>0.28000000000000003</v>
      </c>
    </row>
    <row r="9" spans="1:14">
      <c r="A9">
        <v>2005</v>
      </c>
      <c r="B9">
        <v>9</v>
      </c>
      <c r="C9">
        <v>6</v>
      </c>
      <c r="D9">
        <v>5</v>
      </c>
      <c r="E9">
        <v>4</v>
      </c>
      <c r="F9">
        <v>24</v>
      </c>
      <c r="G9">
        <v>0.375</v>
      </c>
      <c r="H9">
        <v>0.25</v>
      </c>
      <c r="I9">
        <v>0.20833333333333334</v>
      </c>
      <c r="J9">
        <v>0.16666666666666666</v>
      </c>
      <c r="K9">
        <v>0.625</v>
      </c>
      <c r="L9">
        <v>0.375</v>
      </c>
      <c r="M9">
        <v>0.25</v>
      </c>
    </row>
    <row r="10" spans="1:14">
      <c r="A10">
        <v>2021</v>
      </c>
      <c r="B10">
        <v>8</v>
      </c>
      <c r="C10">
        <v>8</v>
      </c>
      <c r="D10">
        <v>7</v>
      </c>
      <c r="E10">
        <v>3</v>
      </c>
      <c r="F10">
        <v>26</v>
      </c>
      <c r="G10">
        <v>0.30769230769230771</v>
      </c>
      <c r="H10">
        <v>0.30769230769230771</v>
      </c>
      <c r="I10">
        <v>0.26923076923076922</v>
      </c>
      <c r="J10">
        <v>0.11538461538461539</v>
      </c>
      <c r="K10">
        <v>0.61538461538461542</v>
      </c>
      <c r="L10">
        <v>0.38461538461538458</v>
      </c>
      <c r="M10">
        <v>0.23076923076923084</v>
      </c>
      <c r="N10">
        <f>_xlfn.PERCENTRANK.EXC(K2:K23,K2)</f>
        <v>0.95599999999999996</v>
      </c>
    </row>
    <row r="11" spans="1:14">
      <c r="A11">
        <v>2013</v>
      </c>
      <c r="B11">
        <v>7</v>
      </c>
      <c r="C11">
        <v>7</v>
      </c>
      <c r="D11">
        <v>3</v>
      </c>
      <c r="E11">
        <v>6</v>
      </c>
      <c r="F11">
        <v>23</v>
      </c>
      <c r="G11">
        <v>0.30434782608695654</v>
      </c>
      <c r="H11">
        <v>0.30434782608695654</v>
      </c>
      <c r="I11">
        <v>0.13043478260869565</v>
      </c>
      <c r="J11">
        <v>0.2608695652173913</v>
      </c>
      <c r="K11">
        <v>0.60869565217391308</v>
      </c>
      <c r="L11">
        <v>0.39130434782608692</v>
      </c>
      <c r="M11">
        <v>0.21739130434782616</v>
      </c>
    </row>
    <row r="12" spans="1:14">
      <c r="A12">
        <v>2019</v>
      </c>
      <c r="B12">
        <v>11</v>
      </c>
      <c r="C12">
        <v>7</v>
      </c>
      <c r="D12">
        <v>7</v>
      </c>
      <c r="E12">
        <v>5</v>
      </c>
      <c r="F12">
        <v>30</v>
      </c>
      <c r="G12">
        <v>0.36666666666666664</v>
      </c>
      <c r="H12">
        <v>0.23333333333333334</v>
      </c>
      <c r="I12">
        <v>0.23333333333333334</v>
      </c>
      <c r="J12">
        <v>0.16666666666666666</v>
      </c>
      <c r="K12">
        <v>0.6</v>
      </c>
      <c r="L12">
        <v>0.4</v>
      </c>
      <c r="M12">
        <v>0.19999999999999996</v>
      </c>
    </row>
    <row r="13" spans="1:14">
      <c r="A13">
        <v>2014</v>
      </c>
      <c r="B13">
        <v>8</v>
      </c>
      <c r="C13">
        <v>7</v>
      </c>
      <c r="D13">
        <v>7</v>
      </c>
      <c r="E13">
        <v>4</v>
      </c>
      <c r="F13">
        <v>26</v>
      </c>
      <c r="G13">
        <v>0.30769230769230771</v>
      </c>
      <c r="H13">
        <v>0.26923076923076922</v>
      </c>
      <c r="I13">
        <v>0.26923076923076922</v>
      </c>
      <c r="J13">
        <v>0.15384615384615385</v>
      </c>
      <c r="K13">
        <v>0.57692307692307687</v>
      </c>
      <c r="L13">
        <v>0.42307692307692307</v>
      </c>
      <c r="M13">
        <v>0.1538461538461538</v>
      </c>
    </row>
    <row r="14" spans="1:14">
      <c r="A14">
        <v>2020</v>
      </c>
      <c r="B14">
        <v>9</v>
      </c>
      <c r="C14">
        <v>7</v>
      </c>
      <c r="D14">
        <v>5</v>
      </c>
      <c r="E14">
        <v>7</v>
      </c>
      <c r="F14">
        <v>28</v>
      </c>
      <c r="G14">
        <v>0.32142857142857145</v>
      </c>
      <c r="H14">
        <v>0.25</v>
      </c>
      <c r="I14">
        <v>0.17857142857142858</v>
      </c>
      <c r="J14">
        <v>0.25</v>
      </c>
      <c r="K14">
        <v>0.5714285714285714</v>
      </c>
      <c r="L14">
        <v>0.4285714285714286</v>
      </c>
      <c r="M14">
        <v>0.14285714285714279</v>
      </c>
    </row>
    <row r="15" spans="1:14">
      <c r="A15">
        <v>2016</v>
      </c>
      <c r="B15">
        <v>9</v>
      </c>
      <c r="C15">
        <v>5</v>
      </c>
      <c r="D15">
        <v>6</v>
      </c>
      <c r="E15">
        <v>5</v>
      </c>
      <c r="F15">
        <v>25</v>
      </c>
      <c r="G15">
        <v>0.36</v>
      </c>
      <c r="H15">
        <v>0.2</v>
      </c>
      <c r="I15">
        <v>0.24</v>
      </c>
      <c r="J15">
        <v>0.2</v>
      </c>
      <c r="K15">
        <v>0.56000000000000005</v>
      </c>
      <c r="L15">
        <v>0.44</v>
      </c>
      <c r="M15">
        <v>0.12000000000000005</v>
      </c>
    </row>
    <row r="16" spans="1:14">
      <c r="A16">
        <v>2012</v>
      </c>
      <c r="B16">
        <v>10</v>
      </c>
      <c r="C16">
        <v>4</v>
      </c>
      <c r="D16">
        <v>5</v>
      </c>
      <c r="E16">
        <v>6</v>
      </c>
      <c r="F16">
        <v>25</v>
      </c>
      <c r="G16">
        <v>0.4</v>
      </c>
      <c r="H16">
        <v>0.16</v>
      </c>
      <c r="I16">
        <v>0.2</v>
      </c>
      <c r="J16">
        <v>0.24</v>
      </c>
      <c r="K16">
        <v>0.56000000000000005</v>
      </c>
      <c r="L16">
        <v>0.44</v>
      </c>
      <c r="M16">
        <v>0.12000000000000005</v>
      </c>
    </row>
    <row r="17" spans="1:13">
      <c r="A17">
        <v>2010</v>
      </c>
      <c r="B17">
        <v>6</v>
      </c>
      <c r="C17">
        <v>5</v>
      </c>
      <c r="D17">
        <v>5</v>
      </c>
      <c r="E17">
        <v>4</v>
      </c>
      <c r="F17">
        <v>20</v>
      </c>
      <c r="G17">
        <v>0.3</v>
      </c>
      <c r="H17">
        <v>0.25</v>
      </c>
      <c r="I17">
        <v>0.25</v>
      </c>
      <c r="J17">
        <v>0.2</v>
      </c>
      <c r="K17">
        <v>0.55000000000000004</v>
      </c>
      <c r="L17">
        <v>0.45</v>
      </c>
      <c r="M17">
        <v>0.10000000000000003</v>
      </c>
    </row>
    <row r="18" spans="1:13">
      <c r="A18">
        <v>2004</v>
      </c>
      <c r="B18">
        <v>7</v>
      </c>
      <c r="C18">
        <v>5</v>
      </c>
      <c r="D18">
        <v>4</v>
      </c>
      <c r="E18">
        <v>6</v>
      </c>
      <c r="F18">
        <v>22</v>
      </c>
      <c r="G18">
        <v>0.31818181818181818</v>
      </c>
      <c r="H18">
        <v>0.22727272727272727</v>
      </c>
      <c r="I18">
        <v>0.18181818181818182</v>
      </c>
      <c r="J18">
        <v>0.27272727272727271</v>
      </c>
      <c r="K18">
        <v>0.54545454545454541</v>
      </c>
      <c r="L18">
        <v>0.45454545454545453</v>
      </c>
      <c r="M18">
        <v>9.0909090909090884E-2</v>
      </c>
    </row>
    <row r="19" spans="1:13">
      <c r="A19">
        <v>2009</v>
      </c>
      <c r="B19">
        <v>7</v>
      </c>
      <c r="C19">
        <v>6</v>
      </c>
      <c r="D19">
        <v>5</v>
      </c>
      <c r="E19">
        <v>6</v>
      </c>
      <c r="F19">
        <v>24</v>
      </c>
      <c r="G19">
        <v>0.29166666666666669</v>
      </c>
      <c r="H19">
        <v>0.25</v>
      </c>
      <c r="I19">
        <v>0.20833333333333334</v>
      </c>
      <c r="J19">
        <v>0.25</v>
      </c>
      <c r="K19">
        <v>0.54166666666666674</v>
      </c>
      <c r="L19">
        <v>0.45833333333333337</v>
      </c>
      <c r="M19">
        <v>8.333333333333337E-2</v>
      </c>
    </row>
    <row r="20" spans="1:13">
      <c r="A20">
        <v>2015</v>
      </c>
      <c r="B20">
        <v>7</v>
      </c>
      <c r="C20">
        <v>8</v>
      </c>
      <c r="D20">
        <v>7</v>
      </c>
      <c r="E20">
        <v>6</v>
      </c>
      <c r="F20">
        <v>28</v>
      </c>
      <c r="G20">
        <v>0.25</v>
      </c>
      <c r="H20">
        <v>0.2857142857142857</v>
      </c>
      <c r="I20">
        <v>0.25</v>
      </c>
      <c r="J20">
        <v>0.21428571428571427</v>
      </c>
      <c r="K20">
        <v>0.5357142857142857</v>
      </c>
      <c r="L20">
        <v>0.4642857142857143</v>
      </c>
      <c r="M20">
        <v>7.1428571428571397E-2</v>
      </c>
    </row>
    <row r="21" spans="1:13">
      <c r="A21">
        <v>2000</v>
      </c>
      <c r="B21">
        <v>9</v>
      </c>
      <c r="C21">
        <v>3</v>
      </c>
      <c r="D21">
        <v>7</v>
      </c>
      <c r="E21">
        <v>5</v>
      </c>
      <c r="F21">
        <v>24</v>
      </c>
      <c r="G21">
        <v>0.375</v>
      </c>
      <c r="H21">
        <v>0.125</v>
      </c>
      <c r="I21">
        <v>0.29166666666666669</v>
      </c>
      <c r="J21">
        <v>0.20833333333333334</v>
      </c>
      <c r="K21">
        <v>0.5</v>
      </c>
      <c r="L21">
        <v>0.5</v>
      </c>
      <c r="M21">
        <v>0</v>
      </c>
    </row>
    <row r="22" spans="1:13">
      <c r="A22">
        <v>2008</v>
      </c>
      <c r="B22">
        <v>6</v>
      </c>
      <c r="C22">
        <v>5</v>
      </c>
      <c r="D22">
        <v>5</v>
      </c>
      <c r="E22">
        <v>7</v>
      </c>
      <c r="F22">
        <v>23</v>
      </c>
      <c r="G22">
        <v>0.2608695652173913</v>
      </c>
      <c r="H22">
        <v>0.21739130434782608</v>
      </c>
      <c r="I22">
        <v>0.21739130434782608</v>
      </c>
      <c r="J22">
        <v>0.30434782608695654</v>
      </c>
      <c r="K22">
        <v>0.47826086956521741</v>
      </c>
      <c r="L22">
        <v>0.52173913043478259</v>
      </c>
      <c r="M22">
        <v>-4.3478260869565188E-2</v>
      </c>
    </row>
    <row r="23" spans="1:13">
      <c r="A23">
        <v>2003</v>
      </c>
      <c r="B23">
        <v>6</v>
      </c>
      <c r="C23">
        <v>4</v>
      </c>
      <c r="D23">
        <v>7</v>
      </c>
      <c r="E23">
        <v>5</v>
      </c>
      <c r="F23">
        <v>22</v>
      </c>
      <c r="G23">
        <v>0.27272727272727271</v>
      </c>
      <c r="H23">
        <v>0.18181818181818182</v>
      </c>
      <c r="I23">
        <v>0.31818181818181818</v>
      </c>
      <c r="J23">
        <v>0.22727272727272727</v>
      </c>
      <c r="K23">
        <v>0.45454545454545453</v>
      </c>
      <c r="L23">
        <v>0.54545454545454541</v>
      </c>
      <c r="M23">
        <v>-9.0909090909090884E-2</v>
      </c>
    </row>
  </sheetData>
  <sortState xmlns:xlrd2="http://schemas.microsoft.com/office/spreadsheetml/2017/richdata2" ref="A2:M23">
    <sortCondition descending="1" ref="K1:K2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2660-D1BA-DF48-809C-8CB73C39EC76}">
  <dimension ref="A1:U39"/>
  <sheetViews>
    <sheetView workbookViewId="0">
      <selection activeCell="D3" sqref="D3:D16"/>
    </sheetView>
  </sheetViews>
  <sheetFormatPr baseColWidth="10" defaultRowHeight="16"/>
  <sheetData>
    <row r="1" spans="1:21">
      <c r="A1" t="s">
        <v>63</v>
      </c>
    </row>
    <row r="2" spans="1:21">
      <c r="A2" t="s">
        <v>64</v>
      </c>
      <c r="B2" t="s">
        <v>65</v>
      </c>
      <c r="C2" t="s">
        <v>1</v>
      </c>
      <c r="D2" t="s">
        <v>4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226</v>
      </c>
    </row>
    <row r="3" spans="1:21">
      <c r="A3" s="1">
        <v>44101</v>
      </c>
      <c r="B3" t="s">
        <v>78</v>
      </c>
      <c r="C3" s="2" t="s">
        <v>23</v>
      </c>
      <c r="D3" s="2" t="s">
        <v>68</v>
      </c>
      <c r="E3">
        <v>1</v>
      </c>
      <c r="F3">
        <v>0</v>
      </c>
      <c r="G3">
        <v>0</v>
      </c>
      <c r="H3">
        <v>9</v>
      </c>
      <c r="I3">
        <v>0.111</v>
      </c>
      <c r="J3">
        <v>5</v>
      </c>
      <c r="K3">
        <v>0.55600000000000005</v>
      </c>
      <c r="L3" t="s">
        <v>79</v>
      </c>
      <c r="M3">
        <v>0</v>
      </c>
      <c r="N3" t="s">
        <v>80</v>
      </c>
      <c r="O3">
        <v>968</v>
      </c>
      <c r="P3">
        <v>1</v>
      </c>
      <c r="Q3" t="str">
        <f>IF(AND(P3=1,C3="W"),"score,win","else")</f>
        <v>else</v>
      </c>
      <c r="S3" t="s">
        <v>22</v>
      </c>
      <c r="T3" t="s">
        <v>23</v>
      </c>
      <c r="U3" t="s">
        <v>24</v>
      </c>
    </row>
    <row r="4" spans="1:21">
      <c r="A4" s="1">
        <v>44107</v>
      </c>
      <c r="B4" t="s">
        <v>81</v>
      </c>
      <c r="C4" s="2" t="s">
        <v>22</v>
      </c>
      <c r="D4" s="2" t="s">
        <v>93</v>
      </c>
      <c r="E4">
        <v>2</v>
      </c>
      <c r="F4">
        <v>2</v>
      </c>
      <c r="G4">
        <v>3</v>
      </c>
      <c r="H4">
        <v>10</v>
      </c>
      <c r="I4">
        <v>0.2</v>
      </c>
      <c r="J4">
        <v>4</v>
      </c>
      <c r="K4">
        <v>0.4</v>
      </c>
      <c r="L4" s="3">
        <v>36617</v>
      </c>
      <c r="M4">
        <v>1</v>
      </c>
      <c r="N4" t="s">
        <v>80</v>
      </c>
      <c r="O4">
        <v>990</v>
      </c>
      <c r="P4">
        <v>1</v>
      </c>
      <c r="Q4" t="str">
        <f t="shared" ref="Q4:Q16" si="0">IF(AND(P4=1,C4="W"),"score,win","else")</f>
        <v>score,win</v>
      </c>
      <c r="R4">
        <v>1</v>
      </c>
      <c r="S4">
        <f>COUNTIFS($P$3:$P$16,$R4,$C$3:$C$16,S$3)</f>
        <v>5</v>
      </c>
      <c r="T4">
        <f t="shared" ref="T4:U5" si="1">COUNTIFS($P$3:$P$16,$R4,$C$3:$C$16,T$3)</f>
        <v>1</v>
      </c>
      <c r="U4">
        <f t="shared" si="1"/>
        <v>2</v>
      </c>
    </row>
    <row r="5" spans="1:21">
      <c r="A5" s="1">
        <v>44113</v>
      </c>
      <c r="B5" t="s">
        <v>82</v>
      </c>
      <c r="C5" s="2" t="s">
        <v>23</v>
      </c>
      <c r="D5" s="2" t="s">
        <v>68</v>
      </c>
      <c r="E5">
        <v>1</v>
      </c>
      <c r="F5">
        <v>0</v>
      </c>
      <c r="G5">
        <v>0</v>
      </c>
      <c r="H5">
        <v>19</v>
      </c>
      <c r="I5">
        <v>5.2999999999999999E-2</v>
      </c>
      <c r="J5">
        <v>9</v>
      </c>
      <c r="K5">
        <v>0.47399999999999998</v>
      </c>
      <c r="L5" s="3">
        <v>36557</v>
      </c>
      <c r="M5">
        <v>0</v>
      </c>
      <c r="N5" t="s">
        <v>79</v>
      </c>
      <c r="O5">
        <v>990</v>
      </c>
      <c r="P5">
        <v>0</v>
      </c>
      <c r="Q5" t="str">
        <f t="shared" si="0"/>
        <v>else</v>
      </c>
      <c r="R5">
        <v>0</v>
      </c>
      <c r="S5">
        <f>COUNTIFS($P$3:$P$16,$R5,$C$3:$C$16,S$3)</f>
        <v>1</v>
      </c>
      <c r="T5">
        <f t="shared" si="1"/>
        <v>4</v>
      </c>
      <c r="U5">
        <f t="shared" si="1"/>
        <v>1</v>
      </c>
    </row>
    <row r="6" spans="1:21">
      <c r="A6" s="1">
        <v>44120</v>
      </c>
      <c r="B6" t="s">
        <v>83</v>
      </c>
      <c r="C6" s="2" t="s">
        <v>24</v>
      </c>
      <c r="D6" s="2" t="s">
        <v>93</v>
      </c>
      <c r="E6">
        <v>1</v>
      </c>
      <c r="F6">
        <v>1</v>
      </c>
      <c r="G6">
        <v>1</v>
      </c>
      <c r="H6">
        <v>19</v>
      </c>
      <c r="I6">
        <v>5.2999999999999999E-2</v>
      </c>
      <c r="J6">
        <v>5</v>
      </c>
      <c r="K6">
        <v>0.26300000000000001</v>
      </c>
      <c r="L6" s="3">
        <v>36526</v>
      </c>
      <c r="M6">
        <v>0</v>
      </c>
      <c r="N6" t="s">
        <v>80</v>
      </c>
      <c r="O6">
        <v>1210</v>
      </c>
      <c r="P6">
        <v>0</v>
      </c>
      <c r="Q6" t="str">
        <f t="shared" si="0"/>
        <v>else</v>
      </c>
    </row>
    <row r="7" spans="1:21">
      <c r="A7" s="1">
        <v>44128</v>
      </c>
      <c r="B7" t="s">
        <v>84</v>
      </c>
      <c r="C7" s="2" t="s">
        <v>24</v>
      </c>
      <c r="D7" s="2" t="s">
        <v>68</v>
      </c>
      <c r="E7">
        <v>1</v>
      </c>
      <c r="F7">
        <v>2</v>
      </c>
      <c r="G7">
        <v>1</v>
      </c>
      <c r="H7">
        <v>13</v>
      </c>
      <c r="I7">
        <v>7.6999999999999999E-2</v>
      </c>
      <c r="J7">
        <v>5</v>
      </c>
      <c r="K7">
        <v>0.38500000000000001</v>
      </c>
      <c r="L7" s="3">
        <v>36586</v>
      </c>
      <c r="M7">
        <v>0</v>
      </c>
      <c r="N7" t="s">
        <v>80</v>
      </c>
      <c r="O7">
        <v>1244</v>
      </c>
      <c r="P7">
        <v>1</v>
      </c>
      <c r="Q7" t="str">
        <f t="shared" si="0"/>
        <v>else</v>
      </c>
    </row>
    <row r="8" spans="1:21">
      <c r="A8" s="1">
        <v>44136</v>
      </c>
      <c r="B8" t="s">
        <v>85</v>
      </c>
      <c r="C8" s="2" t="s">
        <v>22</v>
      </c>
      <c r="D8" s="2" t="s">
        <v>93</v>
      </c>
      <c r="E8">
        <v>4</v>
      </c>
      <c r="F8">
        <v>2</v>
      </c>
      <c r="G8">
        <v>3</v>
      </c>
      <c r="H8">
        <v>22</v>
      </c>
      <c r="I8">
        <v>0.182</v>
      </c>
      <c r="J8">
        <v>10</v>
      </c>
      <c r="K8">
        <v>0.45500000000000002</v>
      </c>
      <c r="L8" t="s">
        <v>80</v>
      </c>
      <c r="M8">
        <v>1</v>
      </c>
      <c r="N8" t="s">
        <v>80</v>
      </c>
      <c r="O8">
        <v>990</v>
      </c>
      <c r="P8">
        <v>1</v>
      </c>
      <c r="Q8" t="str">
        <f t="shared" si="0"/>
        <v>score,win</v>
      </c>
    </row>
    <row r="9" spans="1:21">
      <c r="A9" s="1">
        <v>44143</v>
      </c>
      <c r="B9" t="s">
        <v>86</v>
      </c>
      <c r="C9" s="2" t="s">
        <v>22</v>
      </c>
      <c r="D9" s="2" t="s">
        <v>93</v>
      </c>
      <c r="E9">
        <v>5</v>
      </c>
      <c r="F9">
        <v>3</v>
      </c>
      <c r="G9">
        <v>3</v>
      </c>
      <c r="H9">
        <v>25</v>
      </c>
      <c r="I9">
        <v>0.2</v>
      </c>
      <c r="J9">
        <v>10</v>
      </c>
      <c r="K9">
        <v>0.4</v>
      </c>
      <c r="L9" s="3">
        <v>36557</v>
      </c>
      <c r="M9">
        <v>1</v>
      </c>
      <c r="N9" t="s">
        <v>80</v>
      </c>
      <c r="O9">
        <v>990</v>
      </c>
      <c r="P9">
        <v>0</v>
      </c>
      <c r="Q9" t="str">
        <f t="shared" si="0"/>
        <v>else</v>
      </c>
    </row>
    <row r="10" spans="1:21">
      <c r="A10" s="1">
        <v>44150</v>
      </c>
      <c r="B10" t="s">
        <v>86</v>
      </c>
      <c r="C10" s="2" t="s">
        <v>22</v>
      </c>
      <c r="D10" s="2" t="s">
        <v>93</v>
      </c>
      <c r="E10">
        <v>2</v>
      </c>
      <c r="F10">
        <v>3</v>
      </c>
      <c r="G10">
        <v>3</v>
      </c>
      <c r="H10">
        <v>18</v>
      </c>
      <c r="I10">
        <v>0.111</v>
      </c>
      <c r="J10">
        <v>9</v>
      </c>
      <c r="K10">
        <v>0.5</v>
      </c>
      <c r="L10" t="s">
        <v>80</v>
      </c>
      <c r="M10">
        <v>1</v>
      </c>
      <c r="N10" t="s">
        <v>80</v>
      </c>
      <c r="O10">
        <v>1035</v>
      </c>
      <c r="P10">
        <v>1</v>
      </c>
      <c r="Q10" t="str">
        <f t="shared" si="0"/>
        <v>score,win</v>
      </c>
    </row>
    <row r="11" spans="1:21">
      <c r="A11" s="1">
        <v>44152</v>
      </c>
      <c r="B11" t="s">
        <v>78</v>
      </c>
      <c r="C11" s="2" t="s">
        <v>23</v>
      </c>
      <c r="D11" s="2" t="s">
        <v>68</v>
      </c>
      <c r="E11">
        <v>2</v>
      </c>
      <c r="F11">
        <v>0</v>
      </c>
      <c r="G11">
        <v>0</v>
      </c>
      <c r="H11">
        <v>12</v>
      </c>
      <c r="I11">
        <v>0.16700000000000001</v>
      </c>
      <c r="J11">
        <v>6</v>
      </c>
      <c r="K11">
        <v>0.5</v>
      </c>
      <c r="L11" t="s">
        <v>80</v>
      </c>
      <c r="M11">
        <v>0</v>
      </c>
      <c r="N11" t="s">
        <v>80</v>
      </c>
      <c r="O11">
        <v>990</v>
      </c>
      <c r="P11">
        <v>0</v>
      </c>
      <c r="Q11" t="str">
        <f t="shared" si="0"/>
        <v>else</v>
      </c>
    </row>
    <row r="12" spans="1:21">
      <c r="A12" s="1">
        <v>44252</v>
      </c>
      <c r="B12" t="s">
        <v>87</v>
      </c>
      <c r="C12" s="2" t="s">
        <v>22</v>
      </c>
      <c r="D12" s="2" t="s">
        <v>93</v>
      </c>
      <c r="E12">
        <v>1</v>
      </c>
      <c r="F12">
        <v>1</v>
      </c>
      <c r="G12">
        <v>3</v>
      </c>
      <c r="H12">
        <v>7</v>
      </c>
      <c r="I12">
        <v>0.14299999999999999</v>
      </c>
      <c r="J12">
        <v>5</v>
      </c>
      <c r="K12">
        <v>0.71399999999999997</v>
      </c>
      <c r="L12" s="3">
        <v>36557</v>
      </c>
      <c r="M12">
        <v>1</v>
      </c>
      <c r="N12" t="s">
        <v>80</v>
      </c>
      <c r="O12">
        <v>985</v>
      </c>
      <c r="P12">
        <v>1</v>
      </c>
      <c r="Q12" t="str">
        <f t="shared" si="0"/>
        <v>score,win</v>
      </c>
    </row>
    <row r="13" spans="1:21">
      <c r="A13" s="1">
        <v>44258</v>
      </c>
      <c r="B13" t="s">
        <v>88</v>
      </c>
      <c r="C13" s="2" t="s">
        <v>23</v>
      </c>
      <c r="D13" s="2" t="s">
        <v>93</v>
      </c>
      <c r="E13">
        <v>0</v>
      </c>
      <c r="F13">
        <v>0</v>
      </c>
      <c r="G13">
        <v>0</v>
      </c>
      <c r="H13">
        <v>14</v>
      </c>
      <c r="I13">
        <v>0</v>
      </c>
      <c r="J13">
        <v>2</v>
      </c>
      <c r="K13">
        <v>0.14299999999999999</v>
      </c>
      <c r="L13" s="3">
        <v>36526</v>
      </c>
      <c r="M13">
        <v>0</v>
      </c>
      <c r="N13" t="s">
        <v>80</v>
      </c>
      <c r="O13">
        <v>990</v>
      </c>
      <c r="P13">
        <v>0</v>
      </c>
      <c r="Q13" t="str">
        <f t="shared" si="0"/>
        <v>else</v>
      </c>
    </row>
    <row r="14" spans="1:21">
      <c r="A14" s="1">
        <v>44275</v>
      </c>
      <c r="B14" t="s">
        <v>89</v>
      </c>
      <c r="C14" s="2" t="s">
        <v>23</v>
      </c>
      <c r="D14" s="2" t="s">
        <v>68</v>
      </c>
      <c r="E14">
        <v>0</v>
      </c>
      <c r="F14">
        <v>0</v>
      </c>
      <c r="G14">
        <v>0</v>
      </c>
      <c r="H14">
        <v>9</v>
      </c>
      <c r="I14">
        <v>0</v>
      </c>
      <c r="J14">
        <v>3</v>
      </c>
      <c r="K14">
        <v>0.33300000000000002</v>
      </c>
      <c r="L14" s="3">
        <v>36557</v>
      </c>
      <c r="M14">
        <v>0</v>
      </c>
      <c r="N14" t="s">
        <v>80</v>
      </c>
      <c r="O14">
        <v>990</v>
      </c>
      <c r="P14">
        <v>0</v>
      </c>
      <c r="Q14" t="str">
        <f t="shared" si="0"/>
        <v>else</v>
      </c>
    </row>
    <row r="15" spans="1:21">
      <c r="A15" s="1">
        <v>44283</v>
      </c>
      <c r="B15" t="s">
        <v>90</v>
      </c>
      <c r="C15" s="2" t="s">
        <v>24</v>
      </c>
      <c r="D15" s="2" t="s">
        <v>93</v>
      </c>
      <c r="E15">
        <v>3</v>
      </c>
      <c r="F15">
        <v>2</v>
      </c>
      <c r="G15">
        <v>1</v>
      </c>
      <c r="H15">
        <v>21</v>
      </c>
      <c r="I15">
        <v>0.14299999999999999</v>
      </c>
      <c r="J15">
        <v>11</v>
      </c>
      <c r="K15">
        <v>0.52400000000000002</v>
      </c>
      <c r="L15" s="3">
        <v>36526</v>
      </c>
      <c r="M15">
        <v>0</v>
      </c>
      <c r="N15" t="s">
        <v>80</v>
      </c>
      <c r="O15">
        <v>1210</v>
      </c>
      <c r="P15">
        <v>1</v>
      </c>
      <c r="Q15" t="str">
        <f t="shared" si="0"/>
        <v>else</v>
      </c>
    </row>
    <row r="16" spans="1:21">
      <c r="A16" s="1">
        <v>44303</v>
      </c>
      <c r="B16" t="s">
        <v>91</v>
      </c>
      <c r="C16" s="2" t="s">
        <v>22</v>
      </c>
      <c r="D16" s="2" t="s">
        <v>93</v>
      </c>
      <c r="E16">
        <v>1</v>
      </c>
      <c r="F16">
        <v>0</v>
      </c>
      <c r="G16">
        <v>3</v>
      </c>
      <c r="H16">
        <v>11</v>
      </c>
      <c r="I16">
        <v>9.0999999999999998E-2</v>
      </c>
      <c r="J16">
        <v>3</v>
      </c>
      <c r="K16">
        <v>0.27300000000000002</v>
      </c>
      <c r="L16" s="3">
        <v>36526</v>
      </c>
      <c r="M16">
        <v>1</v>
      </c>
      <c r="N16" t="s">
        <v>80</v>
      </c>
      <c r="O16">
        <v>990</v>
      </c>
      <c r="P16">
        <v>1</v>
      </c>
      <c r="Q16" t="str">
        <f t="shared" si="0"/>
        <v>score,win</v>
      </c>
    </row>
    <row r="17" spans="3:14">
      <c r="H17">
        <f>CORREL($G$3:$G$16,H3:H16)</f>
        <v>0.17941998224797479</v>
      </c>
      <c r="I17">
        <f>CORREL($G$3:$G$16,I3:I16)</f>
        <v>0.61780502423577566</v>
      </c>
      <c r="J17">
        <f>CORREL($G$3:$G$16,J3:J16)</f>
        <v>0.24783757667752829</v>
      </c>
      <c r="K17">
        <f>CORREL($G$3:$G$16,K3:K16)</f>
        <v>0.19920910031537331</v>
      </c>
    </row>
    <row r="18" spans="3:14">
      <c r="E18" t="s">
        <v>70</v>
      </c>
      <c r="F18" t="s">
        <v>92</v>
      </c>
      <c r="G18" t="s">
        <v>72</v>
      </c>
      <c r="H18" t="s">
        <v>73</v>
      </c>
      <c r="I18" t="s">
        <v>67</v>
      </c>
    </row>
    <row r="19" spans="3:14">
      <c r="D19" t="s">
        <v>22</v>
      </c>
      <c r="E19">
        <f t="shared" ref="E19:H21" si="2">AVERAGEIF($C$3:$C$16,$D19,H$3:H$16)</f>
        <v>15.5</v>
      </c>
      <c r="F19">
        <f t="shared" si="2"/>
        <v>0.1545</v>
      </c>
      <c r="G19">
        <f t="shared" si="2"/>
        <v>6.833333333333333</v>
      </c>
      <c r="H19">
        <f t="shared" si="2"/>
        <v>0.45700000000000002</v>
      </c>
      <c r="I19">
        <f>AVERAGEIF($C$3:$C$16,$D19,E$3:E$16)</f>
        <v>2.5</v>
      </c>
      <c r="J19">
        <f>SUMIF($C$3:$C$16,$D19,E$3:E$16)</f>
        <v>15</v>
      </c>
      <c r="K19">
        <f>SUMIF($C$3:$C$16,$D19,H$3:H$16)</f>
        <v>93</v>
      </c>
      <c r="L19">
        <f>COUNTIF(C$3:C16,D19)</f>
        <v>6</v>
      </c>
      <c r="M19">
        <f>J19/K19</f>
        <v>0.16129032258064516</v>
      </c>
      <c r="N19">
        <f>I19/G19</f>
        <v>0.36585365853658536</v>
      </c>
    </row>
    <row r="20" spans="3:14">
      <c r="D20" t="s">
        <v>23</v>
      </c>
      <c r="E20">
        <f t="shared" si="2"/>
        <v>12.6</v>
      </c>
      <c r="F20">
        <f t="shared" si="2"/>
        <v>6.6200000000000009E-2</v>
      </c>
      <c r="G20">
        <f t="shared" si="2"/>
        <v>5</v>
      </c>
      <c r="H20">
        <f t="shared" si="2"/>
        <v>0.40120000000000006</v>
      </c>
      <c r="I20">
        <f>AVERAGEIF($C$3:$C$16,$D20,E$3:E$16)</f>
        <v>0.8</v>
      </c>
      <c r="J20">
        <f>SUMIF($C$3:$C$16,$D20,E$3:E$16)</f>
        <v>4</v>
      </c>
      <c r="K20">
        <f>SUMIF($C$3:$C$16,$D20,H$3:H$16)</f>
        <v>63</v>
      </c>
      <c r="L20">
        <f>COUNTIF(C$3:C17,D20)</f>
        <v>5</v>
      </c>
      <c r="M20">
        <f t="shared" ref="M20:M21" si="3">J20/K20</f>
        <v>6.3492063492063489E-2</v>
      </c>
      <c r="N20">
        <f t="shared" ref="N20:N21" si="4">I20/G20</f>
        <v>0.16</v>
      </c>
    </row>
    <row r="21" spans="3:14">
      <c r="D21" t="s">
        <v>24</v>
      </c>
      <c r="E21">
        <f t="shared" si="2"/>
        <v>17.666666666666668</v>
      </c>
      <c r="F21">
        <f t="shared" si="2"/>
        <v>9.1000000000000011E-2</v>
      </c>
      <c r="G21">
        <f t="shared" si="2"/>
        <v>7</v>
      </c>
      <c r="H21">
        <f t="shared" si="2"/>
        <v>0.39066666666666672</v>
      </c>
      <c r="I21">
        <f>AVERAGEIF($C$3:$C$16,$D21,E$3:E$16)</f>
        <v>1.6666666666666667</v>
      </c>
      <c r="J21">
        <f>SUMIF($C$3:$C$16,$D21,E$3:E$16)</f>
        <v>5</v>
      </c>
      <c r="K21">
        <f>SUMIF($C$3:$C$16,$D21,H$3:H$16)</f>
        <v>53</v>
      </c>
      <c r="L21">
        <f>COUNTIF(C$3:C18,D21)</f>
        <v>3</v>
      </c>
      <c r="M21">
        <f t="shared" si="3"/>
        <v>9.4339622641509441E-2</v>
      </c>
      <c r="N21">
        <f t="shared" si="4"/>
        <v>0.23809523809523811</v>
      </c>
    </row>
    <row r="22" spans="3:14">
      <c r="D22" s="4" t="s">
        <v>93</v>
      </c>
      <c r="E22" s="4">
        <f>AVERAGEIF($D$3:$D$16,$D22,H$3:H$16)</f>
        <v>16.333333333333332</v>
      </c>
      <c r="F22" s="4">
        <f t="shared" ref="F22:H22" si="5">AVERAGEIF($D$3:$D$16,$D22,I$3:I$16)</f>
        <v>0.12477777777777778</v>
      </c>
      <c r="G22" s="4">
        <f t="shared" si="5"/>
        <v>6.5555555555555554</v>
      </c>
      <c r="H22" s="4">
        <f t="shared" si="5"/>
        <v>0.40800000000000003</v>
      </c>
      <c r="I22" s="4">
        <f>AVERAGEIF($D$3:$D$16,$D22,E$3:E$16)</f>
        <v>2.1111111111111112</v>
      </c>
      <c r="J22" s="4"/>
      <c r="K22" s="4"/>
      <c r="L22" s="4"/>
      <c r="M22" s="4"/>
    </row>
    <row r="23" spans="3:14">
      <c r="D23" t="s">
        <v>68</v>
      </c>
      <c r="E23" s="4">
        <f>AVERAGEIF($D$3:$D$16,$D23,H$3:H$16)</f>
        <v>12.4</v>
      </c>
      <c r="F23" s="4">
        <f t="shared" ref="F23" si="6">AVERAGEIF($D$3:$D$16,$D23,I$3:I$16)</f>
        <v>8.1600000000000006E-2</v>
      </c>
      <c r="G23" s="4">
        <f t="shared" ref="G23" si="7">AVERAGEIF($D$3:$D$16,$D23,J$3:J$16)</f>
        <v>5.6</v>
      </c>
      <c r="H23" s="4">
        <f t="shared" ref="H23" si="8">AVERAGEIF($D$3:$D$16,$D23,K$3:K$16)</f>
        <v>0.44960000000000006</v>
      </c>
      <c r="I23" s="4">
        <f>AVERAGEIF($D$3:$D$16,$D23,E$3:E$16)</f>
        <v>1</v>
      </c>
    </row>
    <row r="25" spans="3:14">
      <c r="C25" t="s">
        <v>1</v>
      </c>
      <c r="D25" t="s">
        <v>70</v>
      </c>
      <c r="E25" t="s">
        <v>72</v>
      </c>
    </row>
    <row r="26" spans="3:14">
      <c r="C26" s="2" t="s">
        <v>24</v>
      </c>
      <c r="D26">
        <v>21</v>
      </c>
      <c r="E26">
        <v>11</v>
      </c>
    </row>
    <row r="27" spans="3:14">
      <c r="C27" s="2" t="s">
        <v>22</v>
      </c>
      <c r="D27">
        <v>25</v>
      </c>
      <c r="E27">
        <v>10</v>
      </c>
    </row>
    <row r="28" spans="3:14">
      <c r="C28" s="2" t="s">
        <v>22</v>
      </c>
      <c r="D28">
        <v>22</v>
      </c>
      <c r="E28">
        <v>10</v>
      </c>
    </row>
    <row r="29" spans="3:14">
      <c r="C29" s="2" t="s">
        <v>23</v>
      </c>
      <c r="D29">
        <v>19</v>
      </c>
      <c r="E29">
        <v>9</v>
      </c>
      <c r="H29">
        <f>5*1.37</f>
        <v>6.8500000000000005</v>
      </c>
    </row>
    <row r="30" spans="3:14">
      <c r="C30" s="2" t="s">
        <v>22</v>
      </c>
      <c r="D30">
        <v>18</v>
      </c>
      <c r="E30">
        <v>9</v>
      </c>
    </row>
    <row r="31" spans="3:14">
      <c r="C31" s="2" t="s">
        <v>23</v>
      </c>
      <c r="D31">
        <v>12</v>
      </c>
      <c r="E31">
        <v>6</v>
      </c>
    </row>
    <row r="32" spans="3:14">
      <c r="C32" s="2" t="s">
        <v>24</v>
      </c>
      <c r="D32">
        <v>19</v>
      </c>
      <c r="E32">
        <v>5</v>
      </c>
    </row>
    <row r="33" spans="3:5">
      <c r="C33" s="2" t="s">
        <v>24</v>
      </c>
      <c r="D33">
        <v>13</v>
      </c>
      <c r="E33">
        <v>5</v>
      </c>
    </row>
    <row r="34" spans="3:5">
      <c r="C34" s="2" t="s">
        <v>23</v>
      </c>
      <c r="D34">
        <v>9</v>
      </c>
      <c r="E34">
        <v>5</v>
      </c>
    </row>
    <row r="35" spans="3:5">
      <c r="C35" s="2" t="s">
        <v>22</v>
      </c>
      <c r="D35">
        <v>7</v>
      </c>
      <c r="E35">
        <v>5</v>
      </c>
    </row>
    <row r="36" spans="3:5">
      <c r="C36" s="2" t="s">
        <v>22</v>
      </c>
      <c r="D36">
        <v>10</v>
      </c>
      <c r="E36">
        <v>4</v>
      </c>
    </row>
    <row r="37" spans="3:5">
      <c r="C37" s="2" t="s">
        <v>22</v>
      </c>
      <c r="D37">
        <v>11</v>
      </c>
      <c r="E37">
        <v>3</v>
      </c>
    </row>
    <row r="38" spans="3:5">
      <c r="C38" s="2" t="s">
        <v>23</v>
      </c>
      <c r="D38">
        <v>9</v>
      </c>
      <c r="E38">
        <v>3</v>
      </c>
    </row>
    <row r="39" spans="3:5">
      <c r="C39" s="2" t="s">
        <v>24</v>
      </c>
      <c r="D39">
        <v>14</v>
      </c>
      <c r="E39">
        <v>2</v>
      </c>
    </row>
  </sheetData>
  <sortState xmlns:xlrd2="http://schemas.microsoft.com/office/spreadsheetml/2017/richdata2" ref="C26:E39">
    <sortCondition descending="1" ref="E26:E3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5CD1-B4E4-5D49-9F98-CC75BD1D480F}">
  <dimension ref="A1:J29"/>
  <sheetViews>
    <sheetView workbookViewId="0">
      <selection activeCell="L2" sqref="L2"/>
    </sheetView>
  </sheetViews>
  <sheetFormatPr baseColWidth="10" defaultRowHeight="16"/>
  <sheetData>
    <row r="1" spans="1:10">
      <c r="A1" s="14"/>
      <c r="B1" s="14">
        <v>1</v>
      </c>
      <c r="C1" s="14">
        <v>2</v>
      </c>
      <c r="J1" t="s">
        <v>270</v>
      </c>
    </row>
    <row r="2" spans="1:10">
      <c r="A2" s="15" t="s">
        <v>227</v>
      </c>
      <c r="B2" s="15">
        <v>4</v>
      </c>
      <c r="C2" s="15">
        <v>5</v>
      </c>
      <c r="D2" s="15" t="s">
        <v>228</v>
      </c>
      <c r="F2" s="1">
        <v>44101</v>
      </c>
      <c r="G2" t="s">
        <v>78</v>
      </c>
      <c r="H2" s="2" t="s">
        <v>23</v>
      </c>
      <c r="I2" s="2" t="s">
        <v>68</v>
      </c>
      <c r="J2" t="s">
        <v>271</v>
      </c>
    </row>
    <row r="3" spans="1:10">
      <c r="A3" s="15" t="s">
        <v>229</v>
      </c>
      <c r="B3" s="15">
        <v>12</v>
      </c>
      <c r="C3" s="15">
        <v>7</v>
      </c>
      <c r="D3" s="15" t="s">
        <v>230</v>
      </c>
      <c r="F3" s="1">
        <v>44107</v>
      </c>
      <c r="G3" t="s">
        <v>81</v>
      </c>
      <c r="H3" s="2" t="s">
        <v>22</v>
      </c>
      <c r="I3" s="2" t="s">
        <v>93</v>
      </c>
      <c r="J3" t="s">
        <v>272</v>
      </c>
    </row>
    <row r="4" spans="1:10">
      <c r="A4" s="16" t="s">
        <v>231</v>
      </c>
      <c r="B4" s="16">
        <v>4</v>
      </c>
      <c r="C4" s="16">
        <v>8</v>
      </c>
      <c r="D4" s="16" t="s">
        <v>232</v>
      </c>
      <c r="F4" s="1">
        <v>44113</v>
      </c>
      <c r="G4" t="s">
        <v>82</v>
      </c>
      <c r="H4" s="2" t="s">
        <v>23</v>
      </c>
      <c r="I4" s="2" t="s">
        <v>68</v>
      </c>
      <c r="J4" t="s">
        <v>270</v>
      </c>
    </row>
    <row r="5" spans="1:10">
      <c r="A5" s="15" t="s">
        <v>227</v>
      </c>
      <c r="B5" s="15">
        <v>4</v>
      </c>
      <c r="C5" s="15">
        <v>6</v>
      </c>
      <c r="D5" s="15" t="s">
        <v>233</v>
      </c>
      <c r="F5" s="1">
        <v>44120</v>
      </c>
      <c r="G5" t="s">
        <v>83</v>
      </c>
      <c r="H5" s="2" t="s">
        <v>24</v>
      </c>
      <c r="I5" s="2" t="s">
        <v>93</v>
      </c>
      <c r="J5" t="s">
        <v>270</v>
      </c>
    </row>
    <row r="6" spans="1:10">
      <c r="A6" s="16" t="s">
        <v>227</v>
      </c>
      <c r="B6" s="16">
        <v>5</v>
      </c>
      <c r="C6" s="16">
        <v>14</v>
      </c>
      <c r="D6" s="16" t="s">
        <v>234</v>
      </c>
      <c r="F6" s="1">
        <v>44128</v>
      </c>
      <c r="G6" t="s">
        <v>84</v>
      </c>
      <c r="H6" s="2" t="s">
        <v>24</v>
      </c>
      <c r="I6" s="2" t="s">
        <v>68</v>
      </c>
      <c r="J6" t="s">
        <v>270</v>
      </c>
    </row>
    <row r="7" spans="1:10">
      <c r="A7" s="15" t="s">
        <v>235</v>
      </c>
      <c r="B7" s="15">
        <v>4</v>
      </c>
      <c r="C7" s="15">
        <v>3</v>
      </c>
      <c r="D7" s="15" t="s">
        <v>236</v>
      </c>
      <c r="F7" s="1">
        <v>44136</v>
      </c>
      <c r="G7" t="s">
        <v>85</v>
      </c>
      <c r="H7" s="2" t="s">
        <v>22</v>
      </c>
      <c r="I7" s="2" t="s">
        <v>93</v>
      </c>
      <c r="J7" t="s">
        <v>270</v>
      </c>
    </row>
    <row r="8" spans="1:10">
      <c r="A8" s="16" t="s">
        <v>227</v>
      </c>
      <c r="B8" s="16">
        <v>5</v>
      </c>
      <c r="C8" s="16">
        <v>14</v>
      </c>
      <c r="D8" s="16" t="s">
        <v>234</v>
      </c>
      <c r="F8" s="1">
        <v>44143</v>
      </c>
      <c r="G8" t="s">
        <v>86</v>
      </c>
      <c r="H8" s="2" t="s">
        <v>22</v>
      </c>
      <c r="I8" s="2" t="s">
        <v>93</v>
      </c>
      <c r="J8" t="s">
        <v>270</v>
      </c>
    </row>
    <row r="9" spans="1:10">
      <c r="A9" s="15" t="s">
        <v>235</v>
      </c>
      <c r="B9" s="15">
        <v>4</v>
      </c>
      <c r="C9" s="15">
        <v>3</v>
      </c>
      <c r="D9" s="15" t="s">
        <v>236</v>
      </c>
      <c r="F9" s="1">
        <v>44150</v>
      </c>
      <c r="G9" t="s">
        <v>86</v>
      </c>
      <c r="H9" s="2" t="s">
        <v>22</v>
      </c>
      <c r="I9" s="2" t="s">
        <v>93</v>
      </c>
      <c r="J9" t="s">
        <v>270</v>
      </c>
    </row>
    <row r="10" spans="1:10">
      <c r="A10" s="16" t="s">
        <v>237</v>
      </c>
      <c r="B10" s="16">
        <v>7</v>
      </c>
      <c r="C10" s="16">
        <v>4</v>
      </c>
      <c r="D10" s="16" t="s">
        <v>238</v>
      </c>
      <c r="F10" s="1">
        <v>44152</v>
      </c>
      <c r="G10" t="s">
        <v>78</v>
      </c>
      <c r="H10" s="2" t="s">
        <v>23</v>
      </c>
      <c r="I10" s="2" t="s">
        <v>68</v>
      </c>
      <c r="J10" t="s">
        <v>271</v>
      </c>
    </row>
    <row r="11" spans="1:10">
      <c r="A11" s="15" t="s">
        <v>239</v>
      </c>
      <c r="B11" s="15">
        <v>4</v>
      </c>
      <c r="C11" s="15">
        <v>3</v>
      </c>
      <c r="D11" s="15" t="s">
        <v>240</v>
      </c>
      <c r="F11" s="1">
        <v>44252</v>
      </c>
      <c r="G11" t="s">
        <v>87</v>
      </c>
      <c r="H11" s="2" t="s">
        <v>22</v>
      </c>
      <c r="I11" s="2" t="s">
        <v>93</v>
      </c>
      <c r="J11" t="s">
        <v>271</v>
      </c>
    </row>
    <row r="12" spans="1:10">
      <c r="A12" s="16" t="s">
        <v>241</v>
      </c>
      <c r="B12" s="16">
        <v>8</v>
      </c>
      <c r="C12" s="16">
        <v>10</v>
      </c>
      <c r="D12" s="16" t="s">
        <v>242</v>
      </c>
      <c r="F12" s="1">
        <v>44258</v>
      </c>
      <c r="G12" t="s">
        <v>88</v>
      </c>
      <c r="H12" s="2" t="s">
        <v>23</v>
      </c>
      <c r="I12" s="2" t="s">
        <v>93</v>
      </c>
      <c r="J12" t="s">
        <v>271</v>
      </c>
    </row>
    <row r="13" spans="1:10">
      <c r="A13" s="15" t="s">
        <v>227</v>
      </c>
      <c r="B13" s="15">
        <v>14</v>
      </c>
      <c r="C13" s="15">
        <v>8</v>
      </c>
      <c r="D13" s="15" t="s">
        <v>243</v>
      </c>
      <c r="F13" s="1">
        <v>44275</v>
      </c>
      <c r="G13" t="s">
        <v>89</v>
      </c>
      <c r="H13" s="2" t="s">
        <v>23</v>
      </c>
      <c r="I13" s="2" t="s">
        <v>68</v>
      </c>
      <c r="J13" t="s">
        <v>271</v>
      </c>
    </row>
    <row r="14" spans="1:10">
      <c r="A14" s="16" t="s">
        <v>244</v>
      </c>
      <c r="B14" s="16">
        <v>9</v>
      </c>
      <c r="C14" s="16">
        <v>8</v>
      </c>
      <c r="D14" s="16" t="s">
        <v>245</v>
      </c>
      <c r="F14" s="1">
        <v>44283</v>
      </c>
      <c r="G14" t="s">
        <v>90</v>
      </c>
      <c r="H14" s="2" t="s">
        <v>24</v>
      </c>
      <c r="I14" s="2" t="s">
        <v>93</v>
      </c>
      <c r="J14" t="s">
        <v>270</v>
      </c>
    </row>
    <row r="15" spans="1:10">
      <c r="A15" s="15" t="s">
        <v>227</v>
      </c>
      <c r="B15" s="15">
        <v>14</v>
      </c>
      <c r="C15" s="15">
        <v>11</v>
      </c>
      <c r="D15" s="15" t="s">
        <v>246</v>
      </c>
      <c r="F15" s="1">
        <v>44303</v>
      </c>
      <c r="G15" t="s">
        <v>91</v>
      </c>
      <c r="H15" s="2" t="s">
        <v>22</v>
      </c>
      <c r="I15" s="2" t="s">
        <v>93</v>
      </c>
      <c r="J15" t="s">
        <v>271</v>
      </c>
    </row>
    <row r="16" spans="1:10">
      <c r="A16" s="16" t="s">
        <v>247</v>
      </c>
      <c r="B16" s="16">
        <v>4</v>
      </c>
      <c r="C16" s="16">
        <v>3</v>
      </c>
      <c r="D16" s="16" t="s">
        <v>248</v>
      </c>
    </row>
    <row r="17" spans="1:5">
      <c r="A17" s="17" t="s">
        <v>227</v>
      </c>
      <c r="B17" s="17">
        <v>13</v>
      </c>
      <c r="C17" s="17">
        <v>5</v>
      </c>
      <c r="D17" s="17" t="s">
        <v>249</v>
      </c>
    </row>
    <row r="18" spans="1:5">
      <c r="A18" s="16" t="s">
        <v>227</v>
      </c>
      <c r="B18" s="16">
        <v>3</v>
      </c>
      <c r="C18" s="16">
        <v>9</v>
      </c>
      <c r="D18" s="16" t="s">
        <v>250</v>
      </c>
    </row>
    <row r="19" spans="1:5">
      <c r="A19" s="17" t="s">
        <v>251</v>
      </c>
      <c r="B19" s="17">
        <v>6</v>
      </c>
      <c r="C19" s="17">
        <v>8</v>
      </c>
      <c r="D19" s="17" t="s">
        <v>252</v>
      </c>
      <c r="E19" t="s">
        <v>259</v>
      </c>
    </row>
    <row r="20" spans="1:5">
      <c r="A20" s="16" t="s">
        <v>253</v>
      </c>
      <c r="B20" s="16">
        <v>3</v>
      </c>
      <c r="C20" s="16">
        <v>4</v>
      </c>
      <c r="D20" s="16" t="s">
        <v>254</v>
      </c>
    </row>
    <row r="21" spans="1:5">
      <c r="A21" s="17" t="s">
        <v>227</v>
      </c>
      <c r="B21" s="17">
        <v>1</v>
      </c>
      <c r="C21" s="17">
        <v>6</v>
      </c>
      <c r="D21" s="17" t="s">
        <v>255</v>
      </c>
    </row>
    <row r="22" spans="1:5">
      <c r="A22" s="16" t="s">
        <v>256</v>
      </c>
      <c r="B22" s="16">
        <v>14</v>
      </c>
      <c r="C22" s="16">
        <v>15</v>
      </c>
      <c r="D22" s="16" t="s">
        <v>257</v>
      </c>
    </row>
    <row r="23" spans="1:5">
      <c r="A23" s="17" t="s">
        <v>227</v>
      </c>
      <c r="B23" s="17">
        <v>4</v>
      </c>
      <c r="C23" s="17">
        <v>10</v>
      </c>
      <c r="D23" s="17" t="s">
        <v>258</v>
      </c>
    </row>
    <row r="24" spans="1:5">
      <c r="A24" s="16" t="s">
        <v>260</v>
      </c>
      <c r="B24" s="16">
        <v>5</v>
      </c>
      <c r="C24" s="16">
        <v>4</v>
      </c>
      <c r="D24" s="16" t="s">
        <v>261</v>
      </c>
    </row>
    <row r="25" spans="1:5">
      <c r="A25" s="17" t="s">
        <v>262</v>
      </c>
      <c r="B25" s="17">
        <v>6</v>
      </c>
      <c r="C25" s="17">
        <v>10</v>
      </c>
      <c r="D25" s="17" t="s">
        <v>263</v>
      </c>
    </row>
    <row r="26" spans="1:5">
      <c r="A26" s="16" t="s">
        <v>264</v>
      </c>
      <c r="B26" s="16">
        <v>1</v>
      </c>
      <c r="C26" s="16">
        <v>13</v>
      </c>
      <c r="D26" s="16" t="s">
        <v>265</v>
      </c>
    </row>
    <row r="27" spans="1:5">
      <c r="A27" s="17" t="s">
        <v>227</v>
      </c>
      <c r="B27" s="17">
        <v>7</v>
      </c>
      <c r="C27" s="17">
        <v>12</v>
      </c>
      <c r="D27" s="17" t="s">
        <v>266</v>
      </c>
    </row>
    <row r="28" spans="1:5">
      <c r="A28" s="16" t="s">
        <v>267</v>
      </c>
      <c r="B28" s="16">
        <v>9</v>
      </c>
      <c r="C28" s="16">
        <v>3</v>
      </c>
      <c r="D28" s="16" t="s">
        <v>268</v>
      </c>
    </row>
    <row r="29" spans="1:5">
      <c r="A29" s="17" t="s">
        <v>237</v>
      </c>
      <c r="B29" s="17">
        <v>6</v>
      </c>
      <c r="C29" s="17">
        <v>5</v>
      </c>
      <c r="D29" s="17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5A26-5362-B741-8B45-CA2F851DA23B}">
  <dimension ref="A1:H17"/>
  <sheetViews>
    <sheetView tabSelected="1" workbookViewId="0">
      <selection activeCell="D12" sqref="D12:D16"/>
    </sheetView>
  </sheetViews>
  <sheetFormatPr baseColWidth="10" defaultRowHeight="16"/>
  <sheetData>
    <row r="1" spans="1:8">
      <c r="A1" t="s">
        <v>284</v>
      </c>
      <c r="B1" t="s">
        <v>286</v>
      </c>
      <c r="C1" t="s">
        <v>285</v>
      </c>
      <c r="D1" t="s">
        <v>287</v>
      </c>
      <c r="E1" t="s">
        <v>5</v>
      </c>
      <c r="F1" t="s">
        <v>288</v>
      </c>
      <c r="G1" t="s">
        <v>289</v>
      </c>
    </row>
    <row r="2" spans="1:8">
      <c r="A2">
        <v>1</v>
      </c>
      <c r="B2">
        <v>1</v>
      </c>
      <c r="C2">
        <v>0</v>
      </c>
      <c r="D2">
        <v>3</v>
      </c>
      <c r="E2" t="s">
        <v>158</v>
      </c>
      <c r="F2">
        <f>SUM(A2,C2)</f>
        <v>1</v>
      </c>
      <c r="G2">
        <f>SUM(B2,D2)</f>
        <v>4</v>
      </c>
      <c r="H2" s="2" t="s">
        <v>68</v>
      </c>
    </row>
    <row r="3" spans="1:8">
      <c r="A3">
        <v>1</v>
      </c>
      <c r="B3">
        <v>0</v>
      </c>
      <c r="C3">
        <v>1</v>
      </c>
      <c r="D3">
        <v>1</v>
      </c>
      <c r="E3" t="s">
        <v>160</v>
      </c>
      <c r="F3">
        <f t="shared" ref="F3:F16" si="0">SUM(A3,C3)</f>
        <v>2</v>
      </c>
      <c r="G3">
        <f t="shared" ref="G3:G16" si="1">SUM(B3,D3)</f>
        <v>1</v>
      </c>
      <c r="H3" s="2" t="s">
        <v>93</v>
      </c>
    </row>
    <row r="4" spans="1:8">
      <c r="A4">
        <v>0</v>
      </c>
      <c r="B4">
        <v>1</v>
      </c>
      <c r="C4">
        <v>1</v>
      </c>
      <c r="D4">
        <v>1</v>
      </c>
      <c r="E4" t="s">
        <v>290</v>
      </c>
      <c r="F4">
        <f t="shared" si="0"/>
        <v>1</v>
      </c>
      <c r="G4">
        <f t="shared" si="1"/>
        <v>2</v>
      </c>
      <c r="H4" s="2" t="s">
        <v>68</v>
      </c>
    </row>
    <row r="5" spans="1:8">
      <c r="A5">
        <v>0</v>
      </c>
      <c r="B5">
        <v>1</v>
      </c>
      <c r="C5">
        <v>1</v>
      </c>
      <c r="D5">
        <v>0</v>
      </c>
      <c r="E5" t="s">
        <v>167</v>
      </c>
      <c r="F5">
        <f t="shared" si="0"/>
        <v>1</v>
      </c>
      <c r="G5">
        <f t="shared" si="1"/>
        <v>1</v>
      </c>
      <c r="H5" s="2" t="s">
        <v>93</v>
      </c>
    </row>
    <row r="6" spans="1:8">
      <c r="A6">
        <v>1</v>
      </c>
      <c r="B6">
        <v>0</v>
      </c>
      <c r="C6">
        <v>0</v>
      </c>
      <c r="D6">
        <v>1</v>
      </c>
      <c r="E6" t="s">
        <v>168</v>
      </c>
      <c r="F6">
        <f t="shared" si="0"/>
        <v>1</v>
      </c>
      <c r="G6">
        <f t="shared" si="1"/>
        <v>1</v>
      </c>
      <c r="H6" s="2" t="s">
        <v>68</v>
      </c>
    </row>
    <row r="7" spans="1:8">
      <c r="A7">
        <v>4</v>
      </c>
      <c r="B7">
        <v>0</v>
      </c>
      <c r="C7">
        <v>0</v>
      </c>
      <c r="D7">
        <v>1</v>
      </c>
      <c r="E7" t="s">
        <v>163</v>
      </c>
      <c r="F7">
        <f t="shared" si="0"/>
        <v>4</v>
      </c>
      <c r="G7">
        <f t="shared" si="1"/>
        <v>1</v>
      </c>
      <c r="H7" s="2" t="s">
        <v>93</v>
      </c>
    </row>
    <row r="8" spans="1:8">
      <c r="A8">
        <v>3</v>
      </c>
      <c r="B8">
        <v>1</v>
      </c>
      <c r="C8">
        <v>2</v>
      </c>
      <c r="D8">
        <v>1</v>
      </c>
      <c r="E8" t="s">
        <v>162</v>
      </c>
      <c r="F8">
        <f t="shared" si="0"/>
        <v>5</v>
      </c>
      <c r="G8">
        <f t="shared" si="1"/>
        <v>2</v>
      </c>
      <c r="H8" s="2" t="s">
        <v>93</v>
      </c>
    </row>
    <row r="9" spans="1:8">
      <c r="A9">
        <v>1</v>
      </c>
      <c r="B9">
        <v>1</v>
      </c>
      <c r="C9">
        <v>1</v>
      </c>
      <c r="D9">
        <v>0</v>
      </c>
      <c r="E9" t="s">
        <v>162</v>
      </c>
      <c r="F9">
        <f t="shared" si="0"/>
        <v>2</v>
      </c>
      <c r="G9">
        <f t="shared" si="1"/>
        <v>1</v>
      </c>
      <c r="H9" s="2" t="s">
        <v>93</v>
      </c>
    </row>
    <row r="10" spans="1:8">
      <c r="A10">
        <v>0</v>
      </c>
      <c r="B10">
        <v>2</v>
      </c>
      <c r="C10">
        <v>2</v>
      </c>
      <c r="D10">
        <v>1</v>
      </c>
      <c r="E10" t="s">
        <v>158</v>
      </c>
      <c r="F10">
        <f t="shared" si="0"/>
        <v>2</v>
      </c>
      <c r="G10">
        <f t="shared" si="1"/>
        <v>3</v>
      </c>
      <c r="H10" s="2" t="s">
        <v>68</v>
      </c>
    </row>
    <row r="11" spans="1:8">
      <c r="A11">
        <v>0</v>
      </c>
      <c r="B11">
        <v>0</v>
      </c>
      <c r="C11">
        <v>1</v>
      </c>
      <c r="D11">
        <v>0</v>
      </c>
      <c r="E11" t="s">
        <v>291</v>
      </c>
      <c r="F11">
        <f t="shared" si="0"/>
        <v>1</v>
      </c>
      <c r="G11">
        <f t="shared" si="1"/>
        <v>0</v>
      </c>
      <c r="H11" s="2" t="s">
        <v>93</v>
      </c>
    </row>
    <row r="12" spans="1:8">
      <c r="A12">
        <v>0</v>
      </c>
      <c r="B12">
        <v>1</v>
      </c>
      <c r="C12">
        <v>0</v>
      </c>
      <c r="D12">
        <v>2</v>
      </c>
      <c r="E12" t="s">
        <v>292</v>
      </c>
      <c r="F12">
        <f t="shared" si="0"/>
        <v>0</v>
      </c>
      <c r="G12">
        <f t="shared" si="1"/>
        <v>3</v>
      </c>
      <c r="H12" s="2" t="s">
        <v>93</v>
      </c>
    </row>
    <row r="13" spans="1:8">
      <c r="A13">
        <v>0</v>
      </c>
      <c r="B13">
        <v>1</v>
      </c>
      <c r="C13">
        <v>0</v>
      </c>
      <c r="D13">
        <v>1</v>
      </c>
      <c r="E13" t="s">
        <v>293</v>
      </c>
      <c r="F13">
        <f t="shared" si="0"/>
        <v>0</v>
      </c>
      <c r="G13">
        <f t="shared" si="1"/>
        <v>2</v>
      </c>
      <c r="H13" s="2" t="s">
        <v>68</v>
      </c>
    </row>
    <row r="14" spans="1:8">
      <c r="A14">
        <v>2</v>
      </c>
      <c r="B14">
        <v>0</v>
      </c>
      <c r="C14">
        <v>2</v>
      </c>
      <c r="D14">
        <v>3</v>
      </c>
      <c r="E14" t="s">
        <v>294</v>
      </c>
      <c r="F14">
        <f t="shared" si="0"/>
        <v>4</v>
      </c>
      <c r="G14">
        <f t="shared" si="1"/>
        <v>3</v>
      </c>
      <c r="H14" s="2" t="s">
        <v>93</v>
      </c>
    </row>
    <row r="15" spans="1:8">
      <c r="A15">
        <v>0</v>
      </c>
      <c r="B15">
        <v>0</v>
      </c>
      <c r="C15">
        <v>1</v>
      </c>
      <c r="D15">
        <v>0</v>
      </c>
      <c r="E15" t="s">
        <v>295</v>
      </c>
      <c r="F15">
        <f t="shared" si="0"/>
        <v>1</v>
      </c>
      <c r="G15">
        <f t="shared" si="1"/>
        <v>0</v>
      </c>
      <c r="H15" s="2" t="s">
        <v>93</v>
      </c>
    </row>
    <row r="16" spans="1:8">
      <c r="A16">
        <v>0</v>
      </c>
      <c r="B16">
        <v>1</v>
      </c>
      <c r="C16">
        <v>0</v>
      </c>
      <c r="D16">
        <v>3</v>
      </c>
      <c r="E16" t="s">
        <v>201</v>
      </c>
      <c r="F16">
        <f t="shared" si="0"/>
        <v>0</v>
      </c>
      <c r="G16">
        <f t="shared" si="1"/>
        <v>4</v>
      </c>
    </row>
    <row r="17" spans="1:4">
      <c r="A17">
        <f>SUM(A2:A16)</f>
        <v>13</v>
      </c>
      <c r="B17">
        <f t="shared" ref="B17:D17" si="2">SUM(B2:B16)</f>
        <v>10</v>
      </c>
      <c r="C17">
        <f t="shared" si="2"/>
        <v>12</v>
      </c>
      <c r="D17">
        <f t="shared" si="2"/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C577-C068-B445-8FC9-65C997EF524A}">
  <dimension ref="A1:L64"/>
  <sheetViews>
    <sheetView topLeftCell="A29" workbookViewId="0">
      <selection activeCell="D54" sqref="D54"/>
    </sheetView>
  </sheetViews>
  <sheetFormatPr baseColWidth="10" defaultRowHeight="16"/>
  <sheetData>
    <row r="1" spans="1:9">
      <c r="A1" t="s">
        <v>63</v>
      </c>
    </row>
    <row r="2" spans="1:9">
      <c r="A2" t="s">
        <v>64</v>
      </c>
      <c r="B2" t="s">
        <v>65</v>
      </c>
      <c r="C2" t="s">
        <v>66</v>
      </c>
      <c r="D2" t="s">
        <v>4</v>
      </c>
      <c r="E2" t="s">
        <v>67</v>
      </c>
      <c r="F2" t="s">
        <v>70</v>
      </c>
      <c r="G2" t="s">
        <v>71</v>
      </c>
      <c r="H2" t="s">
        <v>72</v>
      </c>
      <c r="I2" t="s">
        <v>73</v>
      </c>
    </row>
    <row r="3" spans="1:9">
      <c r="A3" s="1">
        <v>44101</v>
      </c>
      <c r="B3" t="s">
        <v>78</v>
      </c>
      <c r="C3" s="2" t="s">
        <v>23</v>
      </c>
      <c r="D3" s="2" t="s">
        <v>68</v>
      </c>
      <c r="E3">
        <v>1</v>
      </c>
      <c r="F3">
        <v>9</v>
      </c>
      <c r="G3">
        <v>0.111</v>
      </c>
      <c r="H3">
        <v>5</v>
      </c>
      <c r="I3">
        <v>0.55600000000000005</v>
      </c>
    </row>
    <row r="4" spans="1:9">
      <c r="A4" s="1">
        <v>44107</v>
      </c>
      <c r="B4" t="s">
        <v>81</v>
      </c>
      <c r="C4" s="2" t="s">
        <v>22</v>
      </c>
      <c r="D4" s="2" t="s">
        <v>93</v>
      </c>
      <c r="E4">
        <v>2</v>
      </c>
      <c r="F4">
        <v>10</v>
      </c>
      <c r="G4">
        <v>0.2</v>
      </c>
      <c r="H4">
        <v>4</v>
      </c>
      <c r="I4">
        <v>0.4</v>
      </c>
    </row>
    <row r="5" spans="1:9">
      <c r="A5" s="1">
        <v>44113</v>
      </c>
      <c r="B5" t="s">
        <v>82</v>
      </c>
      <c r="C5" s="2" t="s">
        <v>23</v>
      </c>
      <c r="D5" s="2" t="s">
        <v>68</v>
      </c>
      <c r="E5">
        <v>1</v>
      </c>
      <c r="F5">
        <v>19</v>
      </c>
      <c r="G5">
        <v>5.2999999999999999E-2</v>
      </c>
      <c r="H5">
        <v>9</v>
      </c>
      <c r="I5">
        <v>0.47399999999999998</v>
      </c>
    </row>
    <row r="6" spans="1:9">
      <c r="A6" s="1">
        <v>44120</v>
      </c>
      <c r="B6" t="s">
        <v>83</v>
      </c>
      <c r="C6" s="2" t="s">
        <v>24</v>
      </c>
      <c r="D6" s="2" t="s">
        <v>93</v>
      </c>
      <c r="E6">
        <v>1</v>
      </c>
      <c r="F6">
        <v>19</v>
      </c>
      <c r="G6">
        <v>5.2999999999999999E-2</v>
      </c>
      <c r="H6">
        <v>5</v>
      </c>
      <c r="I6">
        <v>0.26300000000000001</v>
      </c>
    </row>
    <row r="7" spans="1:9">
      <c r="A7" s="1">
        <v>44128</v>
      </c>
      <c r="B7" t="s">
        <v>84</v>
      </c>
      <c r="C7" s="2" t="s">
        <v>24</v>
      </c>
      <c r="D7" s="2" t="s">
        <v>68</v>
      </c>
      <c r="E7">
        <v>1</v>
      </c>
      <c r="F7">
        <v>13</v>
      </c>
      <c r="G7">
        <v>7.6999999999999999E-2</v>
      </c>
      <c r="H7">
        <v>5</v>
      </c>
      <c r="I7">
        <v>0.38500000000000001</v>
      </c>
    </row>
    <row r="8" spans="1:9">
      <c r="A8" s="1">
        <v>44136</v>
      </c>
      <c r="B8" t="s">
        <v>85</v>
      </c>
      <c r="C8" s="2" t="s">
        <v>22</v>
      </c>
      <c r="D8" s="2" t="s">
        <v>93</v>
      </c>
      <c r="E8">
        <v>4</v>
      </c>
      <c r="F8">
        <v>22</v>
      </c>
      <c r="G8">
        <v>0.182</v>
      </c>
      <c r="H8">
        <v>10</v>
      </c>
      <c r="I8">
        <v>0.45500000000000002</v>
      </c>
    </row>
    <row r="9" spans="1:9">
      <c r="A9" s="1">
        <v>44143</v>
      </c>
      <c r="B9" t="s">
        <v>86</v>
      </c>
      <c r="C9" s="2" t="s">
        <v>22</v>
      </c>
      <c r="D9" s="2" t="s">
        <v>93</v>
      </c>
      <c r="E9">
        <v>5</v>
      </c>
      <c r="F9">
        <v>25</v>
      </c>
      <c r="G9">
        <v>0.2</v>
      </c>
      <c r="H9">
        <v>10</v>
      </c>
      <c r="I9">
        <v>0.4</v>
      </c>
    </row>
    <row r="10" spans="1:9">
      <c r="A10" s="1">
        <v>44150</v>
      </c>
      <c r="B10" t="s">
        <v>86</v>
      </c>
      <c r="C10" s="2" t="s">
        <v>22</v>
      </c>
      <c r="D10" s="2" t="s">
        <v>93</v>
      </c>
      <c r="E10">
        <v>2</v>
      </c>
      <c r="F10">
        <v>18</v>
      </c>
      <c r="G10">
        <v>0.111</v>
      </c>
      <c r="H10">
        <v>9</v>
      </c>
      <c r="I10">
        <v>0.5</v>
      </c>
    </row>
    <row r="11" spans="1:9">
      <c r="A11" s="1">
        <v>44152</v>
      </c>
      <c r="B11" t="s">
        <v>78</v>
      </c>
      <c r="C11" s="2" t="s">
        <v>23</v>
      </c>
      <c r="D11" s="2" t="s">
        <v>68</v>
      </c>
      <c r="E11">
        <v>2</v>
      </c>
      <c r="F11">
        <v>12</v>
      </c>
      <c r="G11">
        <v>0.16700000000000001</v>
      </c>
      <c r="H11">
        <v>6</v>
      </c>
      <c r="I11">
        <v>0.5</v>
      </c>
    </row>
    <row r="12" spans="1:9">
      <c r="A12" s="1">
        <v>44252</v>
      </c>
      <c r="B12" t="s">
        <v>87</v>
      </c>
      <c r="C12" s="3" t="s">
        <v>24</v>
      </c>
      <c r="D12" s="3" t="s">
        <v>93</v>
      </c>
      <c r="E12">
        <v>1</v>
      </c>
      <c r="F12">
        <v>7</v>
      </c>
      <c r="G12">
        <v>0.14299999999999999</v>
      </c>
      <c r="H12">
        <v>5</v>
      </c>
      <c r="I12">
        <v>0.71399999999999997</v>
      </c>
    </row>
    <row r="13" spans="1:9">
      <c r="A13" s="1">
        <v>44258</v>
      </c>
      <c r="B13" t="s">
        <v>88</v>
      </c>
      <c r="C13" t="s">
        <v>23</v>
      </c>
      <c r="D13" s="2" t="s">
        <v>93</v>
      </c>
      <c r="E13">
        <v>0</v>
      </c>
      <c r="F13">
        <v>14</v>
      </c>
      <c r="G13">
        <v>0</v>
      </c>
      <c r="H13">
        <v>2</v>
      </c>
      <c r="I13">
        <v>0.14299999999999999</v>
      </c>
    </row>
    <row r="14" spans="1:9">
      <c r="A14" s="1">
        <v>44275</v>
      </c>
      <c r="B14" t="s">
        <v>89</v>
      </c>
      <c r="C14" t="s">
        <v>23</v>
      </c>
      <c r="D14" s="2" t="s">
        <v>68</v>
      </c>
      <c r="E14">
        <v>0</v>
      </c>
      <c r="F14">
        <v>9</v>
      </c>
      <c r="G14">
        <v>0</v>
      </c>
      <c r="H14">
        <v>3</v>
      </c>
      <c r="I14">
        <v>0.33300000000000002</v>
      </c>
    </row>
    <row r="15" spans="1:9">
      <c r="A15" s="1">
        <v>44283</v>
      </c>
      <c r="B15" t="s">
        <v>90</v>
      </c>
      <c r="C15" s="2" t="s">
        <v>24</v>
      </c>
      <c r="D15" s="2" t="s">
        <v>93</v>
      </c>
      <c r="E15">
        <v>3</v>
      </c>
      <c r="F15">
        <v>21</v>
      </c>
      <c r="G15">
        <v>0.14299999999999999</v>
      </c>
      <c r="H15">
        <v>11</v>
      </c>
      <c r="I15">
        <v>0.52400000000000002</v>
      </c>
    </row>
    <row r="16" spans="1:9">
      <c r="A16" s="1">
        <v>44303</v>
      </c>
      <c r="B16" t="s">
        <v>91</v>
      </c>
      <c r="C16" s="3" t="s">
        <v>24</v>
      </c>
      <c r="D16" s="3" t="s">
        <v>93</v>
      </c>
      <c r="E16">
        <v>1</v>
      </c>
      <c r="F16">
        <v>11</v>
      </c>
      <c r="G16">
        <v>9.0999999999999998E-2</v>
      </c>
      <c r="H16">
        <v>3</v>
      </c>
      <c r="I16">
        <v>0.27300000000000002</v>
      </c>
    </row>
    <row r="17" spans="1:9">
      <c r="A17" s="1">
        <v>43699</v>
      </c>
      <c r="B17" t="s">
        <v>94</v>
      </c>
      <c r="C17" s="3" t="s">
        <v>24</v>
      </c>
      <c r="D17" s="3" t="s">
        <v>93</v>
      </c>
      <c r="E17">
        <v>1</v>
      </c>
      <c r="F17">
        <v>12</v>
      </c>
      <c r="G17">
        <v>8.3000000000000004E-2</v>
      </c>
      <c r="H17">
        <v>6</v>
      </c>
      <c r="I17">
        <v>0.5</v>
      </c>
    </row>
    <row r="18" spans="1:9">
      <c r="A18" s="1">
        <v>43702</v>
      </c>
      <c r="B18" t="s">
        <v>95</v>
      </c>
      <c r="C18" s="2" t="s">
        <v>22</v>
      </c>
      <c r="D18" s="2" t="s">
        <v>68</v>
      </c>
      <c r="E18">
        <v>3</v>
      </c>
      <c r="F18">
        <v>13</v>
      </c>
      <c r="G18">
        <v>0.23100000000000001</v>
      </c>
      <c r="H18">
        <v>6</v>
      </c>
      <c r="I18">
        <v>0.46200000000000002</v>
      </c>
    </row>
    <row r="19" spans="1:9">
      <c r="A19" s="1">
        <v>43705</v>
      </c>
      <c r="B19" t="s">
        <v>96</v>
      </c>
      <c r="C19" s="2" t="s">
        <v>22</v>
      </c>
      <c r="D19" s="2" t="s">
        <v>93</v>
      </c>
      <c r="E19">
        <v>2</v>
      </c>
      <c r="F19">
        <v>9</v>
      </c>
      <c r="G19">
        <v>0.222</v>
      </c>
      <c r="H19">
        <v>3</v>
      </c>
      <c r="I19">
        <v>0.33300000000000002</v>
      </c>
    </row>
    <row r="20" spans="1:9">
      <c r="A20" s="1">
        <v>43709</v>
      </c>
      <c r="B20" t="s">
        <v>97</v>
      </c>
      <c r="C20" s="2" t="s">
        <v>22</v>
      </c>
      <c r="D20" s="2" t="s">
        <v>93</v>
      </c>
      <c r="E20">
        <v>3</v>
      </c>
      <c r="F20">
        <v>15</v>
      </c>
      <c r="G20">
        <v>0.2</v>
      </c>
      <c r="H20">
        <v>5</v>
      </c>
      <c r="I20">
        <v>0.33300000000000002</v>
      </c>
    </row>
    <row r="21" spans="1:9">
      <c r="A21" s="1">
        <v>43713</v>
      </c>
      <c r="B21" t="s">
        <v>98</v>
      </c>
      <c r="C21" s="2" t="s">
        <v>22</v>
      </c>
      <c r="D21" s="2" t="s">
        <v>93</v>
      </c>
      <c r="E21">
        <v>2</v>
      </c>
      <c r="F21">
        <v>16</v>
      </c>
      <c r="G21">
        <v>0.125</v>
      </c>
      <c r="H21">
        <v>5</v>
      </c>
      <c r="I21">
        <v>0.313</v>
      </c>
    </row>
    <row r="22" spans="1:9">
      <c r="A22" s="1">
        <v>43716</v>
      </c>
      <c r="B22" t="s">
        <v>99</v>
      </c>
      <c r="C22" s="2" t="s">
        <v>23</v>
      </c>
      <c r="D22" s="2" t="s">
        <v>93</v>
      </c>
      <c r="E22">
        <v>1</v>
      </c>
      <c r="F22">
        <v>14</v>
      </c>
      <c r="G22">
        <v>7.0999999999999994E-2</v>
      </c>
      <c r="H22">
        <v>7</v>
      </c>
      <c r="I22">
        <v>0.5</v>
      </c>
    </row>
    <row r="23" spans="1:9">
      <c r="A23" s="1">
        <v>43721</v>
      </c>
      <c r="B23" t="s">
        <v>100</v>
      </c>
      <c r="C23" s="2" t="s">
        <v>23</v>
      </c>
      <c r="D23" s="2" t="s">
        <v>93</v>
      </c>
      <c r="E23">
        <v>2</v>
      </c>
      <c r="F23">
        <v>9</v>
      </c>
      <c r="G23">
        <v>0.222</v>
      </c>
      <c r="H23">
        <v>4</v>
      </c>
      <c r="I23">
        <v>0.44400000000000001</v>
      </c>
    </row>
    <row r="24" spans="1:9">
      <c r="A24" s="1">
        <v>43723</v>
      </c>
      <c r="B24" t="s">
        <v>101</v>
      </c>
      <c r="C24" s="2" t="s">
        <v>22</v>
      </c>
      <c r="D24" s="2" t="s">
        <v>93</v>
      </c>
      <c r="E24">
        <v>2</v>
      </c>
      <c r="F24">
        <v>12</v>
      </c>
      <c r="G24">
        <v>0.16700000000000001</v>
      </c>
      <c r="H24">
        <v>6</v>
      </c>
      <c r="I24">
        <v>0.5</v>
      </c>
    </row>
    <row r="25" spans="1:9">
      <c r="A25" s="1">
        <v>43728</v>
      </c>
      <c r="B25" t="s">
        <v>102</v>
      </c>
      <c r="C25" s="2" t="s">
        <v>24</v>
      </c>
      <c r="D25" s="2" t="s">
        <v>68</v>
      </c>
      <c r="E25">
        <v>1</v>
      </c>
      <c r="F25">
        <v>18</v>
      </c>
      <c r="G25">
        <v>5.6000000000000001E-2</v>
      </c>
      <c r="H25">
        <v>6</v>
      </c>
      <c r="I25">
        <v>0.33300000000000002</v>
      </c>
    </row>
    <row r="26" spans="1:9">
      <c r="A26" s="1">
        <v>43734</v>
      </c>
      <c r="B26" t="s">
        <v>103</v>
      </c>
      <c r="C26" s="2" t="s">
        <v>23</v>
      </c>
      <c r="D26" s="2" t="s">
        <v>68</v>
      </c>
      <c r="E26">
        <v>2</v>
      </c>
      <c r="F26">
        <v>12</v>
      </c>
      <c r="G26">
        <v>0.16700000000000001</v>
      </c>
      <c r="H26">
        <v>6</v>
      </c>
      <c r="I26">
        <v>0.5</v>
      </c>
    </row>
    <row r="27" spans="1:9">
      <c r="A27" s="1">
        <v>43737</v>
      </c>
      <c r="B27" t="s">
        <v>104</v>
      </c>
      <c r="C27" s="2" t="s">
        <v>23</v>
      </c>
      <c r="D27" s="2" t="s">
        <v>93</v>
      </c>
      <c r="E27">
        <v>1</v>
      </c>
      <c r="F27">
        <v>12</v>
      </c>
      <c r="G27">
        <v>8.3000000000000004E-2</v>
      </c>
      <c r="H27">
        <v>2</v>
      </c>
      <c r="I27">
        <v>0.16700000000000001</v>
      </c>
    </row>
    <row r="28" spans="1:9">
      <c r="A28" s="1">
        <v>43742</v>
      </c>
      <c r="B28" t="s">
        <v>105</v>
      </c>
      <c r="C28" t="s">
        <v>23</v>
      </c>
      <c r="D28" s="2" t="s">
        <v>93</v>
      </c>
      <c r="E28">
        <v>0</v>
      </c>
      <c r="F28">
        <v>7</v>
      </c>
      <c r="G28">
        <v>0</v>
      </c>
      <c r="H28">
        <v>1</v>
      </c>
      <c r="I28">
        <v>0.14299999999999999</v>
      </c>
    </row>
    <row r="29" spans="1:9">
      <c r="A29" s="1">
        <v>43748</v>
      </c>
      <c r="B29" t="s">
        <v>106</v>
      </c>
      <c r="C29" s="2" t="s">
        <v>23</v>
      </c>
      <c r="D29" s="2" t="s">
        <v>68</v>
      </c>
      <c r="E29">
        <v>1</v>
      </c>
      <c r="F29">
        <v>15</v>
      </c>
      <c r="G29">
        <v>6.7000000000000004E-2</v>
      </c>
      <c r="H29">
        <v>9</v>
      </c>
      <c r="I29">
        <v>0.6</v>
      </c>
    </row>
    <row r="30" spans="1:9">
      <c r="A30" s="1">
        <v>43751</v>
      </c>
      <c r="B30" t="s">
        <v>107</v>
      </c>
      <c r="C30" s="3" t="s">
        <v>22</v>
      </c>
      <c r="D30" s="3" t="s">
        <v>93</v>
      </c>
      <c r="E30">
        <v>2</v>
      </c>
      <c r="F30">
        <v>14</v>
      </c>
      <c r="G30">
        <v>0.14299999999999999</v>
      </c>
      <c r="H30">
        <v>8</v>
      </c>
      <c r="I30">
        <v>0.57099999999999995</v>
      </c>
    </row>
    <row r="31" spans="1:9">
      <c r="A31" s="1">
        <v>43756</v>
      </c>
      <c r="B31" t="s">
        <v>108</v>
      </c>
      <c r="C31" s="2" t="s">
        <v>23</v>
      </c>
      <c r="D31" s="2" t="s">
        <v>68</v>
      </c>
      <c r="E31">
        <v>1</v>
      </c>
      <c r="F31">
        <v>14</v>
      </c>
      <c r="G31">
        <v>7.0999999999999994E-2</v>
      </c>
      <c r="H31">
        <v>8</v>
      </c>
      <c r="I31">
        <v>0.57099999999999995</v>
      </c>
    </row>
    <row r="32" spans="1:9">
      <c r="A32" s="1">
        <v>43762</v>
      </c>
      <c r="B32" t="s">
        <v>109</v>
      </c>
      <c r="C32" s="2" t="s">
        <v>23</v>
      </c>
      <c r="D32" s="2" t="s">
        <v>93</v>
      </c>
      <c r="E32">
        <v>1</v>
      </c>
      <c r="F32">
        <v>10</v>
      </c>
      <c r="G32">
        <v>0.1</v>
      </c>
      <c r="H32">
        <v>6</v>
      </c>
      <c r="I32">
        <v>0.6</v>
      </c>
    </row>
    <row r="33" spans="1:9">
      <c r="A33" s="1">
        <v>43765</v>
      </c>
      <c r="B33" t="s">
        <v>110</v>
      </c>
      <c r="C33" s="2" t="s">
        <v>23</v>
      </c>
      <c r="D33" s="2" t="s">
        <v>68</v>
      </c>
      <c r="E33">
        <v>3</v>
      </c>
      <c r="F33">
        <v>14</v>
      </c>
      <c r="G33">
        <v>0.214</v>
      </c>
      <c r="H33">
        <v>7</v>
      </c>
      <c r="I33">
        <v>0.5</v>
      </c>
    </row>
    <row r="34" spans="1:9">
      <c r="A34" s="1">
        <v>43769</v>
      </c>
      <c r="B34" t="s">
        <v>111</v>
      </c>
      <c r="C34" s="2" t="s">
        <v>23</v>
      </c>
      <c r="D34" s="2" t="s">
        <v>93</v>
      </c>
      <c r="E34">
        <v>2</v>
      </c>
      <c r="F34">
        <v>16</v>
      </c>
      <c r="G34">
        <v>0.125</v>
      </c>
      <c r="H34">
        <v>7</v>
      </c>
      <c r="I34">
        <v>0.438</v>
      </c>
    </row>
    <row r="35" spans="1:9">
      <c r="A35" s="1">
        <v>43329</v>
      </c>
      <c r="B35" t="s">
        <v>112</v>
      </c>
      <c r="C35" t="s">
        <v>24</v>
      </c>
      <c r="D35" s="2" t="s">
        <v>68</v>
      </c>
      <c r="E35">
        <v>0</v>
      </c>
      <c r="F35">
        <v>11</v>
      </c>
      <c r="G35">
        <v>0</v>
      </c>
      <c r="H35">
        <v>6</v>
      </c>
      <c r="I35">
        <v>0.54500000000000004</v>
      </c>
    </row>
    <row r="36" spans="1:9">
      <c r="A36" s="1">
        <v>43331</v>
      </c>
      <c r="B36" t="s">
        <v>113</v>
      </c>
      <c r="C36" s="2" t="s">
        <v>22</v>
      </c>
      <c r="D36" s="2" t="s">
        <v>68</v>
      </c>
      <c r="E36">
        <v>2</v>
      </c>
      <c r="F36">
        <v>15</v>
      </c>
      <c r="G36">
        <v>0.13300000000000001</v>
      </c>
      <c r="H36">
        <v>7</v>
      </c>
      <c r="I36">
        <v>0.46700000000000003</v>
      </c>
    </row>
    <row r="37" spans="1:9">
      <c r="A37" s="1">
        <v>43337</v>
      </c>
      <c r="B37" t="s">
        <v>114</v>
      </c>
      <c r="C37" t="s">
        <v>23</v>
      </c>
      <c r="D37" s="2" t="s">
        <v>68</v>
      </c>
      <c r="E37">
        <v>0</v>
      </c>
      <c r="F37">
        <v>5</v>
      </c>
      <c r="G37">
        <v>0</v>
      </c>
      <c r="H37">
        <v>3</v>
      </c>
      <c r="I37">
        <v>0.6</v>
      </c>
    </row>
    <row r="38" spans="1:9">
      <c r="A38" s="1">
        <v>43342</v>
      </c>
      <c r="B38" t="s">
        <v>115</v>
      </c>
      <c r="C38" t="s">
        <v>23</v>
      </c>
      <c r="D38" s="2" t="s">
        <v>93</v>
      </c>
      <c r="E38">
        <v>0</v>
      </c>
      <c r="F38">
        <v>13</v>
      </c>
      <c r="G38">
        <v>0</v>
      </c>
      <c r="H38">
        <v>4</v>
      </c>
      <c r="I38">
        <v>0.308</v>
      </c>
    </row>
    <row r="39" spans="1:9">
      <c r="A39" s="1">
        <v>43345</v>
      </c>
      <c r="B39" t="s">
        <v>116</v>
      </c>
      <c r="C39" t="s">
        <v>23</v>
      </c>
      <c r="D39" s="2" t="s">
        <v>93</v>
      </c>
      <c r="E39">
        <v>0</v>
      </c>
      <c r="F39">
        <v>12</v>
      </c>
      <c r="G39">
        <v>0</v>
      </c>
      <c r="H39">
        <v>3</v>
      </c>
      <c r="I39">
        <v>0.25</v>
      </c>
    </row>
    <row r="40" spans="1:9">
      <c r="A40" s="1">
        <v>43350</v>
      </c>
      <c r="B40" t="s">
        <v>117</v>
      </c>
      <c r="C40" t="s">
        <v>23</v>
      </c>
      <c r="D40" s="2" t="s">
        <v>68</v>
      </c>
      <c r="E40">
        <v>0</v>
      </c>
      <c r="F40">
        <v>4</v>
      </c>
      <c r="G40">
        <v>0</v>
      </c>
      <c r="H40">
        <v>1</v>
      </c>
      <c r="I40">
        <v>0.25</v>
      </c>
    </row>
    <row r="41" spans="1:9">
      <c r="A41" s="1">
        <v>43352</v>
      </c>
      <c r="B41" t="s">
        <v>118</v>
      </c>
      <c r="C41" s="3" t="s">
        <v>22</v>
      </c>
      <c r="D41" s="3" t="s">
        <v>93</v>
      </c>
      <c r="E41">
        <v>2</v>
      </c>
      <c r="F41">
        <v>20</v>
      </c>
      <c r="G41">
        <v>0.1</v>
      </c>
      <c r="H41">
        <v>4</v>
      </c>
      <c r="I41">
        <v>0.2</v>
      </c>
    </row>
    <row r="42" spans="1:9">
      <c r="A42" s="1">
        <v>43356</v>
      </c>
      <c r="B42" t="s">
        <v>85</v>
      </c>
      <c r="C42" s="3" t="s">
        <v>24</v>
      </c>
      <c r="D42" s="3" t="s">
        <v>93</v>
      </c>
      <c r="E42">
        <v>1</v>
      </c>
      <c r="F42">
        <v>22</v>
      </c>
      <c r="G42">
        <v>4.4999999999999998E-2</v>
      </c>
      <c r="H42">
        <v>7</v>
      </c>
      <c r="I42">
        <v>0.318</v>
      </c>
    </row>
    <row r="43" spans="1:9">
      <c r="A43" s="1">
        <v>43359</v>
      </c>
      <c r="B43" t="s">
        <v>119</v>
      </c>
      <c r="C43" s="2" t="s">
        <v>22</v>
      </c>
      <c r="D43" s="2" t="s">
        <v>93</v>
      </c>
      <c r="E43">
        <v>2</v>
      </c>
      <c r="F43">
        <v>20</v>
      </c>
      <c r="G43">
        <v>0.1</v>
      </c>
      <c r="H43">
        <v>9</v>
      </c>
      <c r="I43">
        <v>0.45</v>
      </c>
    </row>
    <row r="44" spans="1:9">
      <c r="A44" s="1">
        <v>43363</v>
      </c>
      <c r="B44" t="s">
        <v>120</v>
      </c>
      <c r="C44" t="s">
        <v>24</v>
      </c>
      <c r="D44" s="2" t="s">
        <v>68</v>
      </c>
      <c r="E44">
        <v>0</v>
      </c>
      <c r="F44">
        <v>12</v>
      </c>
      <c r="G44">
        <v>0</v>
      </c>
      <c r="H44">
        <v>8</v>
      </c>
      <c r="I44">
        <v>0.66700000000000004</v>
      </c>
    </row>
    <row r="45" spans="1:9">
      <c r="A45" s="1">
        <v>43366</v>
      </c>
      <c r="B45" t="s">
        <v>81</v>
      </c>
      <c r="C45" s="2" t="s">
        <v>23</v>
      </c>
      <c r="D45" s="2" t="s">
        <v>93</v>
      </c>
      <c r="E45">
        <v>1</v>
      </c>
      <c r="F45">
        <v>12</v>
      </c>
      <c r="G45">
        <v>8.3000000000000004E-2</v>
      </c>
      <c r="H45">
        <v>3</v>
      </c>
      <c r="I45">
        <v>0.25</v>
      </c>
    </row>
    <row r="46" spans="1:9">
      <c r="A46" s="1">
        <v>43370</v>
      </c>
      <c r="B46" t="s">
        <v>121</v>
      </c>
      <c r="C46" t="s">
        <v>23</v>
      </c>
      <c r="D46" s="2" t="s">
        <v>68</v>
      </c>
      <c r="E46">
        <v>0</v>
      </c>
      <c r="F46">
        <v>8</v>
      </c>
      <c r="G46">
        <v>0</v>
      </c>
      <c r="H46">
        <v>3</v>
      </c>
      <c r="I46">
        <v>0.375</v>
      </c>
    </row>
    <row r="47" spans="1:9">
      <c r="A47" s="1">
        <v>43377</v>
      </c>
      <c r="B47" t="s">
        <v>122</v>
      </c>
      <c r="C47" s="2" t="s">
        <v>22</v>
      </c>
      <c r="D47" s="2" t="s">
        <v>93</v>
      </c>
      <c r="E47">
        <v>2</v>
      </c>
      <c r="F47">
        <v>16</v>
      </c>
      <c r="G47">
        <v>0.125</v>
      </c>
      <c r="H47">
        <v>8</v>
      </c>
      <c r="I47">
        <v>0.5</v>
      </c>
    </row>
    <row r="48" spans="1:9">
      <c r="A48" s="1">
        <v>43380</v>
      </c>
      <c r="B48" t="s">
        <v>123</v>
      </c>
      <c r="C48" s="2" t="s">
        <v>23</v>
      </c>
      <c r="D48" s="2" t="s">
        <v>68</v>
      </c>
      <c r="E48">
        <v>1</v>
      </c>
      <c r="F48">
        <v>16</v>
      </c>
      <c r="G48">
        <v>6.3E-2</v>
      </c>
      <c r="H48">
        <v>7</v>
      </c>
      <c r="I48">
        <v>0.438</v>
      </c>
    </row>
    <row r="49" spans="1:12">
      <c r="A49" s="1">
        <v>43387</v>
      </c>
      <c r="B49" t="s">
        <v>124</v>
      </c>
      <c r="C49" t="s">
        <v>23</v>
      </c>
      <c r="D49" s="2" t="s">
        <v>93</v>
      </c>
      <c r="E49">
        <v>0</v>
      </c>
      <c r="F49">
        <v>13</v>
      </c>
      <c r="G49">
        <v>0</v>
      </c>
      <c r="H49">
        <v>4</v>
      </c>
      <c r="I49">
        <v>0.308</v>
      </c>
    </row>
    <row r="50" spans="1:12">
      <c r="A50" s="1">
        <v>43391</v>
      </c>
      <c r="B50" t="s">
        <v>78</v>
      </c>
      <c r="C50" t="s">
        <v>23</v>
      </c>
      <c r="D50" s="2" t="s">
        <v>68</v>
      </c>
      <c r="E50">
        <v>0</v>
      </c>
      <c r="F50">
        <v>8</v>
      </c>
      <c r="G50">
        <v>0</v>
      </c>
      <c r="H50">
        <v>4</v>
      </c>
      <c r="I50">
        <v>0.5</v>
      </c>
    </row>
    <row r="51" spans="1:12">
      <c r="A51" s="1">
        <v>43394</v>
      </c>
      <c r="B51" t="s">
        <v>86</v>
      </c>
      <c r="C51" s="3" t="s">
        <v>22</v>
      </c>
      <c r="D51" s="3" t="s">
        <v>93</v>
      </c>
      <c r="E51">
        <v>2</v>
      </c>
      <c r="F51">
        <v>11</v>
      </c>
      <c r="G51">
        <v>0.182</v>
      </c>
      <c r="H51">
        <v>7</v>
      </c>
      <c r="I51">
        <v>0.63600000000000001</v>
      </c>
    </row>
    <row r="52" spans="1:12">
      <c r="A52" s="1">
        <v>43398</v>
      </c>
      <c r="B52" t="s">
        <v>82</v>
      </c>
      <c r="C52" s="2" t="s">
        <v>23</v>
      </c>
      <c r="D52" s="2" t="s">
        <v>68</v>
      </c>
      <c r="E52">
        <v>1</v>
      </c>
      <c r="F52">
        <v>12</v>
      </c>
      <c r="G52">
        <v>8.3000000000000004E-2</v>
      </c>
      <c r="H52">
        <v>7</v>
      </c>
      <c r="I52">
        <v>0.58299999999999996</v>
      </c>
    </row>
    <row r="53" spans="1:12">
      <c r="A53" s="1">
        <v>43399</v>
      </c>
      <c r="B53" t="s">
        <v>123</v>
      </c>
      <c r="C53" s="2" t="s">
        <v>23</v>
      </c>
      <c r="D53" s="2" t="s">
        <v>68</v>
      </c>
      <c r="E53">
        <v>2</v>
      </c>
      <c r="F53">
        <v>20</v>
      </c>
      <c r="G53">
        <v>0.1</v>
      </c>
      <c r="H53">
        <v>7</v>
      </c>
      <c r="I53">
        <v>0.35</v>
      </c>
    </row>
    <row r="56" spans="1:12">
      <c r="D56" t="s">
        <v>22</v>
      </c>
      <c r="E56" t="s">
        <v>23</v>
      </c>
      <c r="F56" t="s">
        <v>24</v>
      </c>
      <c r="G56" t="s">
        <v>67</v>
      </c>
      <c r="H56" t="s">
        <v>70</v>
      </c>
      <c r="I56" t="s">
        <v>72</v>
      </c>
      <c r="J56" t="s">
        <v>125</v>
      </c>
      <c r="K56" t="s">
        <v>126</v>
      </c>
      <c r="L56" t="s">
        <v>127</v>
      </c>
    </row>
    <row r="57" spans="1:12">
      <c r="C57" t="s">
        <v>93</v>
      </c>
      <c r="D57" s="5">
        <f>COUNTIFS($C$3:$C$53,D$56,$D$3:$D$53,$C57)</f>
        <v>13</v>
      </c>
      <c r="E57" s="4">
        <f t="shared" ref="E57:F58" si="0">COUNTIFS($C$3:$C$53,E$56,$D$3:$D$53,$C57)</f>
        <v>11</v>
      </c>
      <c r="F57" s="6">
        <f t="shared" si="0"/>
        <v>6</v>
      </c>
      <c r="G57">
        <f>AVERAGEIF($D$3:$D$53,$C57,E$3:E$53)</f>
        <v>1.6</v>
      </c>
      <c r="H57">
        <f>AVERAGEIF($D$3:$D$53,$C57,F$3:F$53)</f>
        <v>14.4</v>
      </c>
      <c r="I57">
        <f>AVERAGEIF($D$3:$D$53,$C57,H$3:H$53)</f>
        <v>5.6</v>
      </c>
      <c r="J57">
        <f>G57/H57</f>
        <v>0.11111111111111112</v>
      </c>
      <c r="K57">
        <f>G57/I57</f>
        <v>0.28571428571428575</v>
      </c>
      <c r="L57">
        <f>I57/H57</f>
        <v>0.38888888888888884</v>
      </c>
    </row>
    <row r="58" spans="1:12">
      <c r="C58" t="s">
        <v>68</v>
      </c>
      <c r="D58" s="7">
        <f>COUNTIFS($C$3:$C$53,D$56,$D$3:$D$53,$C58)</f>
        <v>2</v>
      </c>
      <c r="E58" s="8">
        <f t="shared" si="0"/>
        <v>15</v>
      </c>
      <c r="F58" s="9">
        <f t="shared" si="0"/>
        <v>4</v>
      </c>
      <c r="G58">
        <f>AVERAGEIF($D$3:$D$53,$C58,E$3:E$53)</f>
        <v>1.0476190476190477</v>
      </c>
      <c r="H58">
        <f>AVERAGEIF($D$3:$D$53,$C58,F$3:F$53)</f>
        <v>12.333333333333334</v>
      </c>
      <c r="I58">
        <f>AVERAGEIF($D$3:$D$53,$C58,H$3:H$53)</f>
        <v>5.8571428571428568</v>
      </c>
      <c r="J58">
        <f>G58/H58</f>
        <v>8.4942084942084939E-2</v>
      </c>
      <c r="K58">
        <f>G58/I58</f>
        <v>0.17886178861788621</v>
      </c>
      <c r="L58">
        <f>I58/H58</f>
        <v>0.47490347490347484</v>
      </c>
    </row>
    <row r="59" spans="1:12">
      <c r="C59" t="s">
        <v>67</v>
      </c>
      <c r="D59">
        <f>AVERAGEIF($C$3:$C$53,D$56,$E$3:$E$53)</f>
        <v>2.4666666666666668</v>
      </c>
      <c r="E59">
        <f t="shared" ref="E59:F59" si="1">AVERAGEIF($C$3:$C$53,E$56,$E$3:$E$53)</f>
        <v>0.88461538461538458</v>
      </c>
      <c r="F59">
        <f t="shared" si="1"/>
        <v>1</v>
      </c>
    </row>
    <row r="60" spans="1:12">
      <c r="C60" t="s">
        <v>70</v>
      </c>
      <c r="D60">
        <f>AVERAGEIF($C$3:$C$53,D$56,$F$3:$F$53)</f>
        <v>15.733333333333333</v>
      </c>
      <c r="E60">
        <f t="shared" ref="E60:F60" si="2">AVERAGEIF($C$3:$C$53,E$56,$F$3:$F$53)</f>
        <v>11.884615384615385</v>
      </c>
      <c r="F60">
        <f t="shared" si="2"/>
        <v>14.6</v>
      </c>
    </row>
    <row r="61" spans="1:12">
      <c r="C61" t="s">
        <v>72</v>
      </c>
      <c r="D61">
        <f>AVERAGEIF($C$3:$C$53,D$56,$H$3:$H$53)</f>
        <v>6.7333333333333334</v>
      </c>
      <c r="E61">
        <f t="shared" ref="E61:F61" si="3">AVERAGEIF($C$3:$C$53,E$56,$H$3:$H$53)</f>
        <v>4.9230769230769234</v>
      </c>
      <c r="F61">
        <f t="shared" si="3"/>
        <v>6.2</v>
      </c>
    </row>
    <row r="62" spans="1:12">
      <c r="C62" t="s">
        <v>125</v>
      </c>
      <c r="D62">
        <f>D59/D60</f>
        <v>0.15677966101694918</v>
      </c>
      <c r="E62">
        <f t="shared" ref="E62:F62" si="4">E59/E60</f>
        <v>7.4433656957928793E-2</v>
      </c>
      <c r="F62">
        <f t="shared" si="4"/>
        <v>6.8493150684931503E-2</v>
      </c>
    </row>
    <row r="63" spans="1:12">
      <c r="C63" t="s">
        <v>126</v>
      </c>
      <c r="D63">
        <f>D59/D61</f>
        <v>0.36633663366336633</v>
      </c>
      <c r="E63">
        <f t="shared" ref="E63:F63" si="5">E59/E61</f>
        <v>0.17968749999999997</v>
      </c>
      <c r="F63">
        <f t="shared" si="5"/>
        <v>0.16129032258064516</v>
      </c>
    </row>
    <row r="64" spans="1:12">
      <c r="C64" t="s">
        <v>127</v>
      </c>
      <c r="D64">
        <f>D61/D60</f>
        <v>0.42796610169491528</v>
      </c>
      <c r="E64">
        <f t="shared" ref="E64:F64" si="6">E61/E60</f>
        <v>0.41423948220064727</v>
      </c>
      <c r="F64">
        <f t="shared" si="6"/>
        <v>0.42465753424657537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0588-2CFF-4441-B8CD-919C5D72EB1F}">
  <dimension ref="A1:N32"/>
  <sheetViews>
    <sheetView workbookViewId="0">
      <selection activeCell="C4" sqref="C4"/>
    </sheetView>
  </sheetViews>
  <sheetFormatPr baseColWidth="10" defaultRowHeight="16"/>
  <sheetData>
    <row r="1" spans="1:14">
      <c r="A1" t="s">
        <v>63</v>
      </c>
    </row>
    <row r="2" spans="1:1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</row>
    <row r="3" spans="1:14">
      <c r="A3" s="1">
        <v>44245</v>
      </c>
      <c r="B3" t="s">
        <v>128</v>
      </c>
      <c r="C3" s="3" t="s">
        <v>22</v>
      </c>
      <c r="D3">
        <v>1</v>
      </c>
      <c r="E3">
        <v>0</v>
      </c>
      <c r="F3">
        <v>2</v>
      </c>
      <c r="G3">
        <v>8</v>
      </c>
      <c r="H3">
        <v>0.125</v>
      </c>
      <c r="I3">
        <v>7</v>
      </c>
      <c r="J3">
        <v>0.875</v>
      </c>
      <c r="K3" t="s">
        <v>80</v>
      </c>
      <c r="L3">
        <v>1</v>
      </c>
      <c r="M3" t="s">
        <v>80</v>
      </c>
      <c r="N3">
        <v>990</v>
      </c>
    </row>
    <row r="4" spans="1:14">
      <c r="A4" s="1">
        <v>44252</v>
      </c>
      <c r="B4" t="s">
        <v>129</v>
      </c>
      <c r="C4" s="3" t="s">
        <v>22</v>
      </c>
      <c r="D4">
        <v>3</v>
      </c>
      <c r="E4">
        <v>0</v>
      </c>
      <c r="F4">
        <v>6</v>
      </c>
      <c r="G4">
        <v>9</v>
      </c>
      <c r="H4">
        <v>0.33300000000000002</v>
      </c>
      <c r="I4">
        <v>7</v>
      </c>
      <c r="J4">
        <v>0.77800000000000002</v>
      </c>
      <c r="K4" t="s">
        <v>80</v>
      </c>
      <c r="L4">
        <v>1</v>
      </c>
      <c r="M4" t="s">
        <v>80</v>
      </c>
      <c r="N4">
        <v>990</v>
      </c>
    </row>
    <row r="5" spans="1:14">
      <c r="A5" s="1">
        <v>44255</v>
      </c>
      <c r="B5" t="s">
        <v>130</v>
      </c>
      <c r="C5" t="s">
        <v>23</v>
      </c>
      <c r="D5">
        <v>0</v>
      </c>
      <c r="E5">
        <v>0</v>
      </c>
      <c r="F5">
        <v>0</v>
      </c>
      <c r="G5">
        <v>11</v>
      </c>
      <c r="H5">
        <v>0</v>
      </c>
      <c r="I5">
        <v>6</v>
      </c>
      <c r="J5">
        <v>0.54500000000000004</v>
      </c>
      <c r="K5" s="3">
        <v>36526</v>
      </c>
      <c r="L5">
        <v>0</v>
      </c>
      <c r="M5" t="s">
        <v>80</v>
      </c>
      <c r="N5">
        <v>990</v>
      </c>
    </row>
    <row r="6" spans="1:14">
      <c r="A6" s="1">
        <v>44259</v>
      </c>
      <c r="B6" t="s">
        <v>131</v>
      </c>
      <c r="C6" t="s">
        <v>23</v>
      </c>
      <c r="D6">
        <v>0</v>
      </c>
      <c r="E6">
        <v>0</v>
      </c>
      <c r="F6">
        <v>0</v>
      </c>
      <c r="G6">
        <v>6</v>
      </c>
      <c r="H6">
        <v>0</v>
      </c>
      <c r="I6">
        <v>1</v>
      </c>
      <c r="J6">
        <v>0.16700000000000001</v>
      </c>
      <c r="K6" s="3">
        <v>36526</v>
      </c>
      <c r="L6">
        <v>0</v>
      </c>
      <c r="M6" t="s">
        <v>80</v>
      </c>
      <c r="N6">
        <v>990</v>
      </c>
    </row>
    <row r="7" spans="1:14">
      <c r="A7" s="1">
        <v>44261</v>
      </c>
      <c r="B7" t="s">
        <v>132</v>
      </c>
      <c r="C7" t="s">
        <v>24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0.5</v>
      </c>
      <c r="K7" t="s">
        <v>80</v>
      </c>
      <c r="L7">
        <v>0</v>
      </c>
      <c r="M7" t="s">
        <v>80</v>
      </c>
      <c r="N7">
        <v>1210</v>
      </c>
    </row>
    <row r="8" spans="1:14">
      <c r="A8" s="1">
        <v>44268</v>
      </c>
      <c r="B8" t="s">
        <v>133</v>
      </c>
      <c r="C8" s="3" t="s">
        <v>24</v>
      </c>
      <c r="D8">
        <v>1</v>
      </c>
      <c r="E8">
        <v>1</v>
      </c>
      <c r="F8">
        <v>3</v>
      </c>
      <c r="G8">
        <v>10</v>
      </c>
      <c r="H8">
        <v>0.1</v>
      </c>
      <c r="I8">
        <v>4</v>
      </c>
      <c r="J8">
        <v>0.4</v>
      </c>
      <c r="K8" t="s">
        <v>80</v>
      </c>
      <c r="L8">
        <v>1</v>
      </c>
      <c r="M8" t="s">
        <v>80</v>
      </c>
      <c r="N8">
        <v>990</v>
      </c>
    </row>
    <row r="9" spans="1:14">
      <c r="A9" s="1">
        <v>44273</v>
      </c>
      <c r="B9" t="s">
        <v>134</v>
      </c>
      <c r="C9" s="2" t="s">
        <v>22</v>
      </c>
      <c r="D9">
        <v>3</v>
      </c>
      <c r="E9">
        <v>3</v>
      </c>
      <c r="F9">
        <v>9</v>
      </c>
      <c r="G9">
        <v>15</v>
      </c>
      <c r="H9">
        <v>0.2</v>
      </c>
      <c r="I9">
        <v>10</v>
      </c>
      <c r="J9">
        <v>0.66700000000000004</v>
      </c>
      <c r="K9" t="s">
        <v>80</v>
      </c>
      <c r="L9">
        <v>1</v>
      </c>
      <c r="M9" t="s">
        <v>80</v>
      </c>
      <c r="N9">
        <v>990</v>
      </c>
    </row>
    <row r="10" spans="1:14">
      <c r="A10" s="1">
        <v>44276</v>
      </c>
      <c r="B10" t="s">
        <v>135</v>
      </c>
      <c r="C10" s="2" t="s">
        <v>23</v>
      </c>
      <c r="D10">
        <v>1</v>
      </c>
      <c r="E10">
        <v>1</v>
      </c>
      <c r="F10">
        <v>3</v>
      </c>
      <c r="G10">
        <v>23</v>
      </c>
      <c r="H10">
        <v>4.2999999999999997E-2</v>
      </c>
      <c r="I10">
        <v>7</v>
      </c>
      <c r="J10">
        <v>0.30399999999999999</v>
      </c>
      <c r="K10" t="s">
        <v>80</v>
      </c>
      <c r="L10">
        <v>0</v>
      </c>
      <c r="M10" t="s">
        <v>80</v>
      </c>
      <c r="N10">
        <v>990</v>
      </c>
    </row>
    <row r="11" spans="1:14">
      <c r="A11" s="1">
        <v>44280</v>
      </c>
      <c r="B11" t="s">
        <v>136</v>
      </c>
      <c r="C11" t="s">
        <v>23</v>
      </c>
      <c r="D11">
        <v>0</v>
      </c>
      <c r="E11">
        <v>0</v>
      </c>
      <c r="F11">
        <v>0</v>
      </c>
      <c r="G11">
        <v>14</v>
      </c>
      <c r="H11">
        <v>0</v>
      </c>
      <c r="I11">
        <v>7</v>
      </c>
      <c r="J11">
        <v>0.5</v>
      </c>
      <c r="K11" s="3">
        <v>36526</v>
      </c>
      <c r="L11">
        <v>0</v>
      </c>
      <c r="M11" t="s">
        <v>80</v>
      </c>
      <c r="N11">
        <v>990</v>
      </c>
    </row>
    <row r="12" spans="1:14">
      <c r="A12" s="1">
        <v>44283</v>
      </c>
      <c r="B12" t="s">
        <v>137</v>
      </c>
      <c r="C12" s="2" t="s">
        <v>22</v>
      </c>
      <c r="D12">
        <v>2</v>
      </c>
      <c r="E12">
        <v>2</v>
      </c>
      <c r="F12">
        <v>6</v>
      </c>
      <c r="G12">
        <v>3</v>
      </c>
      <c r="H12">
        <v>0.66700000000000004</v>
      </c>
      <c r="I12">
        <v>2</v>
      </c>
      <c r="J12">
        <v>0.66700000000000004</v>
      </c>
      <c r="K12" t="s">
        <v>80</v>
      </c>
      <c r="L12">
        <v>1</v>
      </c>
      <c r="M12" t="s">
        <v>80</v>
      </c>
      <c r="N12">
        <v>990</v>
      </c>
    </row>
    <row r="13" spans="1:14">
      <c r="A13" s="1">
        <v>44289</v>
      </c>
      <c r="B13" t="s">
        <v>138</v>
      </c>
      <c r="C13" s="2" t="s">
        <v>22</v>
      </c>
      <c r="D13">
        <v>2</v>
      </c>
      <c r="E13">
        <v>2</v>
      </c>
      <c r="F13">
        <v>6</v>
      </c>
      <c r="G13">
        <v>9</v>
      </c>
      <c r="H13">
        <v>0.222</v>
      </c>
      <c r="I13">
        <v>5</v>
      </c>
      <c r="J13">
        <v>0.55600000000000005</v>
      </c>
      <c r="K13" t="s">
        <v>80</v>
      </c>
      <c r="L13">
        <v>1</v>
      </c>
      <c r="M13" t="s">
        <v>80</v>
      </c>
      <c r="N13">
        <v>990</v>
      </c>
    </row>
    <row r="14" spans="1:14">
      <c r="A14" s="1">
        <v>44294</v>
      </c>
      <c r="B14" t="s">
        <v>129</v>
      </c>
      <c r="C14" s="2" t="s">
        <v>23</v>
      </c>
      <c r="D14">
        <v>1</v>
      </c>
      <c r="E14">
        <v>0</v>
      </c>
      <c r="F14">
        <v>2</v>
      </c>
      <c r="G14">
        <v>15</v>
      </c>
      <c r="H14">
        <v>6.7000000000000004E-2</v>
      </c>
      <c r="I14">
        <v>7</v>
      </c>
      <c r="J14">
        <v>0.46700000000000003</v>
      </c>
      <c r="K14" t="s">
        <v>80</v>
      </c>
      <c r="L14">
        <v>0</v>
      </c>
      <c r="M14" t="s">
        <v>80</v>
      </c>
      <c r="N14">
        <v>1058</v>
      </c>
    </row>
    <row r="15" spans="1:14">
      <c r="A15" s="1">
        <v>43699</v>
      </c>
      <c r="B15" t="s">
        <v>139</v>
      </c>
      <c r="C15" s="2" t="s">
        <v>22</v>
      </c>
      <c r="D15">
        <v>3</v>
      </c>
      <c r="E15">
        <v>2</v>
      </c>
      <c r="F15">
        <v>8</v>
      </c>
      <c r="G15">
        <v>11</v>
      </c>
      <c r="H15">
        <v>0.27300000000000002</v>
      </c>
      <c r="I15">
        <v>6</v>
      </c>
      <c r="J15">
        <v>0.54500000000000004</v>
      </c>
      <c r="K15" t="s">
        <v>80</v>
      </c>
      <c r="L15">
        <v>1</v>
      </c>
      <c r="M15" t="s">
        <v>80</v>
      </c>
      <c r="N15">
        <v>991</v>
      </c>
    </row>
    <row r="16" spans="1:14">
      <c r="A16" s="1">
        <v>43702</v>
      </c>
      <c r="B16" t="s">
        <v>140</v>
      </c>
      <c r="C16" s="2" t="s">
        <v>22</v>
      </c>
      <c r="D16">
        <v>3</v>
      </c>
      <c r="E16">
        <v>1</v>
      </c>
      <c r="F16">
        <v>7</v>
      </c>
      <c r="G16">
        <v>12</v>
      </c>
      <c r="H16">
        <v>0.25</v>
      </c>
      <c r="I16">
        <v>6</v>
      </c>
      <c r="J16">
        <v>0.5</v>
      </c>
      <c r="K16" t="s">
        <v>80</v>
      </c>
      <c r="L16">
        <v>1</v>
      </c>
      <c r="M16" s="2">
        <v>44197</v>
      </c>
      <c r="N16">
        <v>969</v>
      </c>
    </row>
    <row r="17" spans="1:14">
      <c r="A17" s="1">
        <v>43707</v>
      </c>
      <c r="B17" t="s">
        <v>141</v>
      </c>
      <c r="C17" s="2" t="s">
        <v>22</v>
      </c>
      <c r="D17">
        <v>3</v>
      </c>
      <c r="E17">
        <v>0</v>
      </c>
      <c r="F17">
        <v>6</v>
      </c>
      <c r="G17">
        <v>7</v>
      </c>
      <c r="H17">
        <v>0.42899999999999999</v>
      </c>
      <c r="I17">
        <v>3</v>
      </c>
      <c r="J17">
        <v>0.42899999999999999</v>
      </c>
      <c r="K17" s="3">
        <v>36526</v>
      </c>
      <c r="L17">
        <v>1</v>
      </c>
      <c r="M17" t="s">
        <v>80</v>
      </c>
      <c r="N17">
        <v>995</v>
      </c>
    </row>
    <row r="18" spans="1:14">
      <c r="A18" s="1">
        <v>43709</v>
      </c>
      <c r="B18" t="s">
        <v>142</v>
      </c>
      <c r="C18" t="s">
        <v>23</v>
      </c>
      <c r="D18">
        <v>0</v>
      </c>
      <c r="E18">
        <v>0</v>
      </c>
      <c r="F18">
        <v>0</v>
      </c>
      <c r="G18">
        <v>9</v>
      </c>
      <c r="H18">
        <v>0</v>
      </c>
      <c r="I18">
        <v>4</v>
      </c>
      <c r="J18">
        <v>0.44400000000000001</v>
      </c>
      <c r="K18" s="3">
        <v>36557</v>
      </c>
      <c r="L18">
        <v>0</v>
      </c>
      <c r="M18" t="s">
        <v>80</v>
      </c>
      <c r="N18">
        <v>994</v>
      </c>
    </row>
    <row r="19" spans="1:14">
      <c r="A19" s="1">
        <v>43716</v>
      </c>
      <c r="B19" t="s">
        <v>143</v>
      </c>
      <c r="C19" s="2" t="s">
        <v>22</v>
      </c>
      <c r="D19">
        <v>3</v>
      </c>
      <c r="E19">
        <v>1</v>
      </c>
      <c r="F19">
        <v>7</v>
      </c>
      <c r="G19">
        <v>20</v>
      </c>
      <c r="H19">
        <v>0.15</v>
      </c>
      <c r="I19">
        <v>9</v>
      </c>
      <c r="J19">
        <v>0.45</v>
      </c>
      <c r="K19" s="3">
        <v>36526</v>
      </c>
      <c r="L19">
        <v>1</v>
      </c>
      <c r="M19" s="2">
        <v>44229</v>
      </c>
      <c r="N19">
        <v>990</v>
      </c>
    </row>
    <row r="20" spans="1:14">
      <c r="A20" s="1">
        <v>43720</v>
      </c>
      <c r="B20" t="s">
        <v>144</v>
      </c>
      <c r="C20" s="2" t="s">
        <v>22</v>
      </c>
      <c r="D20">
        <v>2</v>
      </c>
      <c r="E20">
        <v>0</v>
      </c>
      <c r="F20">
        <v>4</v>
      </c>
      <c r="G20">
        <v>4</v>
      </c>
      <c r="H20">
        <v>0.5</v>
      </c>
      <c r="I20">
        <v>3</v>
      </c>
      <c r="J20">
        <v>0.75</v>
      </c>
      <c r="K20" s="3">
        <v>36526</v>
      </c>
      <c r="L20">
        <v>1</v>
      </c>
      <c r="M20" s="2">
        <v>44197</v>
      </c>
      <c r="N20">
        <v>990</v>
      </c>
    </row>
    <row r="21" spans="1:14">
      <c r="A21" s="1">
        <v>43723</v>
      </c>
      <c r="B21" t="s">
        <v>145</v>
      </c>
      <c r="C21" s="3" t="s">
        <v>22</v>
      </c>
      <c r="D21">
        <v>2</v>
      </c>
      <c r="E21">
        <v>2</v>
      </c>
      <c r="F21">
        <v>6</v>
      </c>
      <c r="G21">
        <v>15</v>
      </c>
      <c r="H21">
        <v>0.13300000000000001</v>
      </c>
      <c r="I21">
        <v>5</v>
      </c>
      <c r="J21">
        <v>0.33300000000000002</v>
      </c>
      <c r="K21" s="3">
        <v>36526</v>
      </c>
      <c r="L21">
        <v>1</v>
      </c>
      <c r="M21" t="s">
        <v>80</v>
      </c>
      <c r="N21">
        <v>997</v>
      </c>
    </row>
    <row r="22" spans="1:14">
      <c r="A22" s="1">
        <v>43728</v>
      </c>
      <c r="B22" t="s">
        <v>115</v>
      </c>
      <c r="C22" s="2" t="s">
        <v>22</v>
      </c>
      <c r="D22">
        <v>3</v>
      </c>
      <c r="E22">
        <v>4</v>
      </c>
      <c r="F22">
        <v>10</v>
      </c>
      <c r="G22">
        <v>7</v>
      </c>
      <c r="H22">
        <v>0.42899999999999999</v>
      </c>
      <c r="I22">
        <v>4</v>
      </c>
      <c r="J22">
        <v>0.57099999999999995</v>
      </c>
      <c r="K22" t="s">
        <v>80</v>
      </c>
      <c r="L22">
        <v>1</v>
      </c>
      <c r="M22" t="s">
        <v>80</v>
      </c>
      <c r="N22">
        <v>996</v>
      </c>
    </row>
    <row r="23" spans="1:14">
      <c r="A23" s="1">
        <v>43734</v>
      </c>
      <c r="B23" t="s">
        <v>146</v>
      </c>
      <c r="C23" s="2" t="s">
        <v>23</v>
      </c>
      <c r="D23">
        <v>1</v>
      </c>
      <c r="E23">
        <v>1</v>
      </c>
      <c r="F23">
        <v>3</v>
      </c>
      <c r="G23">
        <v>6</v>
      </c>
      <c r="H23">
        <v>0.16700000000000001</v>
      </c>
      <c r="I23">
        <v>1</v>
      </c>
      <c r="J23">
        <v>0.16700000000000001</v>
      </c>
      <c r="K23" t="s">
        <v>80</v>
      </c>
      <c r="L23">
        <v>0</v>
      </c>
      <c r="M23" t="s">
        <v>80</v>
      </c>
      <c r="N23">
        <v>995</v>
      </c>
    </row>
    <row r="24" spans="1:14">
      <c r="A24" s="1">
        <v>43737</v>
      </c>
      <c r="B24" t="s">
        <v>147</v>
      </c>
      <c r="C24" t="s">
        <v>23</v>
      </c>
      <c r="D24">
        <v>0</v>
      </c>
      <c r="E24">
        <v>0</v>
      </c>
      <c r="F24">
        <v>0</v>
      </c>
      <c r="G24">
        <v>10</v>
      </c>
      <c r="H24">
        <v>0</v>
      </c>
      <c r="I24">
        <v>3</v>
      </c>
      <c r="J24">
        <v>0.3</v>
      </c>
      <c r="K24" s="3">
        <v>36526</v>
      </c>
      <c r="L24">
        <v>0</v>
      </c>
      <c r="M24" t="s">
        <v>80</v>
      </c>
      <c r="N24">
        <v>992</v>
      </c>
    </row>
    <row r="25" spans="1:14">
      <c r="A25" s="1">
        <v>43741</v>
      </c>
      <c r="B25" t="s">
        <v>148</v>
      </c>
      <c r="C25" t="s">
        <v>23</v>
      </c>
      <c r="D25">
        <v>0</v>
      </c>
      <c r="E25">
        <v>0</v>
      </c>
      <c r="F25">
        <v>0</v>
      </c>
      <c r="G25">
        <v>9</v>
      </c>
      <c r="H25">
        <v>0</v>
      </c>
      <c r="I25">
        <v>3</v>
      </c>
      <c r="J25">
        <v>0.33300000000000002</v>
      </c>
      <c r="K25" t="s">
        <v>80</v>
      </c>
      <c r="L25">
        <v>0</v>
      </c>
      <c r="M25" t="s">
        <v>80</v>
      </c>
      <c r="N25">
        <v>996</v>
      </c>
    </row>
    <row r="26" spans="1:14">
      <c r="A26" s="1">
        <v>43744</v>
      </c>
      <c r="B26" t="s">
        <v>149</v>
      </c>
      <c r="C26" s="2" t="s">
        <v>23</v>
      </c>
      <c r="D26">
        <v>2</v>
      </c>
      <c r="E26">
        <v>1</v>
      </c>
      <c r="F26">
        <v>5</v>
      </c>
      <c r="G26">
        <v>17</v>
      </c>
      <c r="H26">
        <v>0.11799999999999999</v>
      </c>
      <c r="I26">
        <v>8</v>
      </c>
      <c r="J26">
        <v>0.47099999999999997</v>
      </c>
      <c r="K26" t="s">
        <v>80</v>
      </c>
      <c r="L26">
        <v>0</v>
      </c>
      <c r="M26" t="s">
        <v>80</v>
      </c>
      <c r="N26">
        <v>997</v>
      </c>
    </row>
    <row r="27" spans="1:14">
      <c r="A27" s="1">
        <v>43749</v>
      </c>
      <c r="B27" t="s">
        <v>150</v>
      </c>
      <c r="C27" s="2" t="s">
        <v>23</v>
      </c>
      <c r="D27">
        <v>1</v>
      </c>
      <c r="E27">
        <v>0</v>
      </c>
      <c r="F27">
        <v>2</v>
      </c>
      <c r="G27">
        <v>12</v>
      </c>
      <c r="H27">
        <v>8.3000000000000004E-2</v>
      </c>
      <c r="I27">
        <v>5</v>
      </c>
      <c r="J27">
        <v>0.41699999999999998</v>
      </c>
      <c r="K27" t="s">
        <v>80</v>
      </c>
      <c r="L27">
        <v>0</v>
      </c>
      <c r="M27" t="s">
        <v>80</v>
      </c>
      <c r="N27">
        <v>990</v>
      </c>
    </row>
    <row r="28" spans="1:14">
      <c r="A28" s="1">
        <v>43751</v>
      </c>
      <c r="B28" t="s">
        <v>151</v>
      </c>
      <c r="C28" s="2" t="s">
        <v>22</v>
      </c>
      <c r="D28">
        <v>2</v>
      </c>
      <c r="E28">
        <v>1</v>
      </c>
      <c r="F28">
        <v>5</v>
      </c>
      <c r="G28">
        <v>14</v>
      </c>
      <c r="H28">
        <v>0.14299999999999999</v>
      </c>
      <c r="I28">
        <v>10</v>
      </c>
      <c r="J28">
        <v>0.71399999999999997</v>
      </c>
      <c r="K28" s="3">
        <v>36557</v>
      </c>
      <c r="L28">
        <v>1</v>
      </c>
      <c r="M28" s="2">
        <v>44198</v>
      </c>
      <c r="N28">
        <v>1147</v>
      </c>
    </row>
    <row r="29" spans="1:14">
      <c r="A29" s="1">
        <v>43755</v>
      </c>
      <c r="B29" t="s">
        <v>152</v>
      </c>
      <c r="C29" s="2" t="s">
        <v>23</v>
      </c>
      <c r="D29">
        <v>1</v>
      </c>
      <c r="E29">
        <v>1</v>
      </c>
      <c r="F29">
        <v>3</v>
      </c>
      <c r="G29">
        <v>11</v>
      </c>
      <c r="H29">
        <v>9.0999999999999998E-2</v>
      </c>
      <c r="I29">
        <v>4</v>
      </c>
      <c r="J29">
        <v>0.36399999999999999</v>
      </c>
      <c r="K29" t="s">
        <v>80</v>
      </c>
      <c r="L29">
        <v>0</v>
      </c>
      <c r="M29" t="s">
        <v>80</v>
      </c>
      <c r="N29">
        <v>993</v>
      </c>
    </row>
    <row r="30" spans="1:14">
      <c r="A30" s="1">
        <v>43758</v>
      </c>
      <c r="B30" t="s">
        <v>95</v>
      </c>
      <c r="C30" t="s">
        <v>24</v>
      </c>
      <c r="D30">
        <v>0</v>
      </c>
      <c r="E30">
        <v>0</v>
      </c>
      <c r="F30">
        <v>0</v>
      </c>
      <c r="G30">
        <v>16</v>
      </c>
      <c r="H30">
        <v>0</v>
      </c>
      <c r="I30">
        <v>5</v>
      </c>
      <c r="J30">
        <v>0.313</v>
      </c>
      <c r="K30" s="3">
        <v>36526</v>
      </c>
      <c r="L30">
        <v>0</v>
      </c>
      <c r="M30" t="s">
        <v>80</v>
      </c>
      <c r="N30">
        <v>1215</v>
      </c>
    </row>
    <row r="31" spans="1:14">
      <c r="A31" s="1">
        <v>43762</v>
      </c>
      <c r="B31" t="s">
        <v>153</v>
      </c>
      <c r="C31" t="s">
        <v>23</v>
      </c>
      <c r="D31">
        <v>0</v>
      </c>
      <c r="E31">
        <v>0</v>
      </c>
      <c r="F31">
        <v>0</v>
      </c>
      <c r="G31">
        <v>10</v>
      </c>
      <c r="H31">
        <v>0</v>
      </c>
      <c r="I31">
        <v>5</v>
      </c>
      <c r="J31">
        <v>0.5</v>
      </c>
      <c r="K31" t="s">
        <v>80</v>
      </c>
      <c r="L31">
        <v>0</v>
      </c>
      <c r="M31" t="s">
        <v>80</v>
      </c>
      <c r="N31">
        <v>993</v>
      </c>
    </row>
    <row r="32" spans="1:14">
      <c r="A32" s="1">
        <v>43765</v>
      </c>
      <c r="B32" t="s">
        <v>154</v>
      </c>
      <c r="C32" s="2" t="s">
        <v>22</v>
      </c>
      <c r="D32">
        <v>4</v>
      </c>
      <c r="E32">
        <v>2</v>
      </c>
      <c r="F32">
        <v>10</v>
      </c>
      <c r="G32">
        <v>14</v>
      </c>
      <c r="H32">
        <v>0.28599999999999998</v>
      </c>
      <c r="I32">
        <v>10</v>
      </c>
      <c r="J32">
        <v>0.71399999999999997</v>
      </c>
      <c r="K32" t="s">
        <v>80</v>
      </c>
      <c r="L32">
        <v>1</v>
      </c>
      <c r="M32" s="2">
        <v>44197</v>
      </c>
      <c r="N32">
        <v>990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0AC-C18F-694B-B570-6B86D9E34E54}">
  <dimension ref="A1:N32"/>
  <sheetViews>
    <sheetView workbookViewId="0">
      <selection sqref="A1:M25"/>
    </sheetView>
  </sheetViews>
  <sheetFormatPr baseColWidth="10" defaultRowHeight="16"/>
  <sheetData>
    <row r="1" spans="1:14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53</v>
      </c>
      <c r="G1" t="s">
        <v>49</v>
      </c>
      <c r="H1" t="s">
        <v>50</v>
      </c>
      <c r="I1" t="s">
        <v>51</v>
      </c>
      <c r="J1" t="s">
        <v>52</v>
      </c>
      <c r="K1" t="s">
        <v>54</v>
      </c>
      <c r="L1" t="s">
        <v>55</v>
      </c>
      <c r="M1" t="s">
        <v>56</v>
      </c>
      <c r="N1" t="s">
        <v>40</v>
      </c>
    </row>
    <row r="2" spans="1:14">
      <c r="A2">
        <v>2021</v>
      </c>
      <c r="B2">
        <v>8</v>
      </c>
      <c r="C2">
        <v>8</v>
      </c>
      <c r="D2">
        <v>7</v>
      </c>
      <c r="E2">
        <v>3</v>
      </c>
      <c r="F2">
        <v>26</v>
      </c>
      <c r="G2">
        <v>0.30769230769230771</v>
      </c>
      <c r="H2">
        <v>0.30769230769230771</v>
      </c>
      <c r="I2">
        <v>0.26923076923076922</v>
      </c>
      <c r="J2">
        <v>0.11538461538461539</v>
      </c>
      <c r="K2">
        <v>0.61538461538461542</v>
      </c>
      <c r="L2">
        <v>0.38461538461538458</v>
      </c>
      <c r="M2">
        <v>0.23076923076923084</v>
      </c>
    </row>
    <row r="3" spans="1:14">
      <c r="A3">
        <v>2020</v>
      </c>
      <c r="B3">
        <v>9</v>
      </c>
      <c r="C3">
        <v>7</v>
      </c>
      <c r="D3">
        <v>5</v>
      </c>
      <c r="E3">
        <v>7</v>
      </c>
      <c r="F3">
        <v>28</v>
      </c>
      <c r="G3">
        <v>0.32142857142857145</v>
      </c>
      <c r="H3">
        <v>0.25</v>
      </c>
      <c r="I3">
        <v>0.17857142857142858</v>
      </c>
      <c r="J3">
        <v>0.25</v>
      </c>
      <c r="K3">
        <v>0.5714285714285714</v>
      </c>
      <c r="L3">
        <v>0.4285714285714286</v>
      </c>
      <c r="M3">
        <v>0.14285714285714279</v>
      </c>
    </row>
    <row r="4" spans="1:14">
      <c r="A4">
        <v>2019</v>
      </c>
      <c r="B4">
        <v>11</v>
      </c>
      <c r="C4">
        <v>7</v>
      </c>
      <c r="D4">
        <v>7</v>
      </c>
      <c r="E4">
        <v>5</v>
      </c>
      <c r="F4">
        <v>30</v>
      </c>
      <c r="G4">
        <v>0.36666666666666664</v>
      </c>
      <c r="H4">
        <v>0.23333333333333334</v>
      </c>
      <c r="I4">
        <v>0.23333333333333334</v>
      </c>
      <c r="J4">
        <v>0.16666666666666666</v>
      </c>
      <c r="K4">
        <v>0.6</v>
      </c>
      <c r="L4">
        <v>0.4</v>
      </c>
      <c r="M4">
        <v>0.19999999999999996</v>
      </c>
    </row>
    <row r="5" spans="1:14">
      <c r="A5">
        <v>2018</v>
      </c>
      <c r="B5">
        <v>7</v>
      </c>
      <c r="C5">
        <v>9</v>
      </c>
      <c r="D5">
        <v>6</v>
      </c>
      <c r="E5">
        <v>3</v>
      </c>
      <c r="F5">
        <v>25</v>
      </c>
      <c r="G5">
        <v>0.28000000000000003</v>
      </c>
      <c r="H5">
        <v>0.36</v>
      </c>
      <c r="I5">
        <v>0.24</v>
      </c>
      <c r="J5">
        <v>0.12</v>
      </c>
      <c r="K5">
        <v>0.64</v>
      </c>
      <c r="L5">
        <v>0.36</v>
      </c>
      <c r="M5">
        <v>0.28000000000000003</v>
      </c>
    </row>
    <row r="6" spans="1:14">
      <c r="A6">
        <v>2017</v>
      </c>
      <c r="B6">
        <v>12</v>
      </c>
      <c r="C6">
        <v>6</v>
      </c>
      <c r="D6">
        <v>4</v>
      </c>
      <c r="E6">
        <v>6</v>
      </c>
      <c r="F6">
        <v>28</v>
      </c>
      <c r="G6">
        <v>0.42857142857142855</v>
      </c>
      <c r="H6">
        <v>0.21428571428571427</v>
      </c>
      <c r="I6">
        <v>0.14285714285714285</v>
      </c>
      <c r="J6">
        <v>0.21428571428571427</v>
      </c>
      <c r="K6">
        <v>0.64285714285714279</v>
      </c>
      <c r="L6">
        <v>0.3571428571428571</v>
      </c>
      <c r="M6">
        <v>0.2857142857142857</v>
      </c>
    </row>
    <row r="7" spans="1:14">
      <c r="A7">
        <v>2016</v>
      </c>
      <c r="B7">
        <v>9</v>
      </c>
      <c r="C7">
        <v>5</v>
      </c>
      <c r="D7">
        <v>6</v>
      </c>
      <c r="E7">
        <v>5</v>
      </c>
      <c r="F7">
        <v>25</v>
      </c>
      <c r="G7">
        <v>0.36</v>
      </c>
      <c r="H7">
        <v>0.2</v>
      </c>
      <c r="I7">
        <v>0.24</v>
      </c>
      <c r="J7">
        <v>0.2</v>
      </c>
      <c r="K7">
        <v>0.56000000000000005</v>
      </c>
      <c r="L7">
        <v>0.44</v>
      </c>
      <c r="M7">
        <v>0.12000000000000005</v>
      </c>
      <c r="N7" t="s">
        <v>59</v>
      </c>
    </row>
    <row r="8" spans="1:14">
      <c r="A8">
        <v>2015</v>
      </c>
      <c r="B8">
        <v>7</v>
      </c>
      <c r="C8">
        <v>8</v>
      </c>
      <c r="D8">
        <v>7</v>
      </c>
      <c r="E8">
        <v>6</v>
      </c>
      <c r="F8">
        <v>28</v>
      </c>
      <c r="G8">
        <v>0.25</v>
      </c>
      <c r="H8">
        <v>0.2857142857142857</v>
      </c>
      <c r="I8">
        <v>0.25</v>
      </c>
      <c r="J8">
        <v>0.21428571428571427</v>
      </c>
      <c r="K8">
        <v>0.5357142857142857</v>
      </c>
      <c r="L8">
        <v>0.4642857142857143</v>
      </c>
      <c r="M8">
        <v>7.1428571428571397E-2</v>
      </c>
    </row>
    <row r="9" spans="1:14">
      <c r="A9">
        <v>2014</v>
      </c>
      <c r="B9">
        <v>8</v>
      </c>
      <c r="C9">
        <v>7</v>
      </c>
      <c r="D9">
        <v>7</v>
      </c>
      <c r="E9">
        <v>4</v>
      </c>
      <c r="F9">
        <v>26</v>
      </c>
      <c r="G9">
        <v>0.30769230769230771</v>
      </c>
      <c r="H9">
        <v>0.26923076923076922</v>
      </c>
      <c r="I9">
        <v>0.26923076923076922</v>
      </c>
      <c r="J9">
        <v>0.15384615384615385</v>
      </c>
      <c r="K9">
        <v>0.57692307692307687</v>
      </c>
      <c r="L9">
        <v>0.42307692307692307</v>
      </c>
      <c r="M9">
        <v>0.1538461538461538</v>
      </c>
      <c r="N9" t="s">
        <v>59</v>
      </c>
    </row>
    <row r="10" spans="1:14">
      <c r="A10">
        <v>2013</v>
      </c>
      <c r="B10">
        <v>7</v>
      </c>
      <c r="C10">
        <v>7</v>
      </c>
      <c r="D10">
        <v>3</v>
      </c>
      <c r="E10">
        <v>6</v>
      </c>
      <c r="F10">
        <v>23</v>
      </c>
      <c r="G10">
        <v>0.30434782608695654</v>
      </c>
      <c r="H10">
        <v>0.30434782608695654</v>
      </c>
      <c r="I10">
        <v>0.13043478260869565</v>
      </c>
      <c r="J10">
        <v>0.2608695652173913</v>
      </c>
      <c r="K10">
        <v>0.60869565217391308</v>
      </c>
      <c r="L10">
        <v>0.39130434782608692</v>
      </c>
      <c r="M10">
        <v>0.21739130434782616</v>
      </c>
    </row>
    <row r="11" spans="1:14">
      <c r="A11">
        <v>2012</v>
      </c>
      <c r="B11">
        <v>10</v>
      </c>
      <c r="C11">
        <v>4</v>
      </c>
      <c r="D11">
        <v>5</v>
      </c>
      <c r="E11">
        <v>6</v>
      </c>
      <c r="F11">
        <v>25</v>
      </c>
      <c r="G11">
        <v>0.4</v>
      </c>
      <c r="H11">
        <v>0.16</v>
      </c>
      <c r="I11">
        <v>0.2</v>
      </c>
      <c r="J11">
        <v>0.24</v>
      </c>
      <c r="K11">
        <v>0.56000000000000005</v>
      </c>
      <c r="L11">
        <v>0.44</v>
      </c>
      <c r="M11">
        <v>0.12000000000000005</v>
      </c>
      <c r="N11" t="s">
        <v>59</v>
      </c>
    </row>
    <row r="12" spans="1:14">
      <c r="A12">
        <v>2011</v>
      </c>
      <c r="B12">
        <v>10</v>
      </c>
      <c r="C12">
        <v>5</v>
      </c>
      <c r="D12">
        <v>5</v>
      </c>
      <c r="E12">
        <v>3</v>
      </c>
      <c r="F12">
        <v>23</v>
      </c>
      <c r="G12">
        <v>0.43478260869565216</v>
      </c>
      <c r="H12">
        <v>0.21739130434782608</v>
      </c>
      <c r="I12">
        <v>0.21739130434782608</v>
      </c>
      <c r="J12">
        <v>0.13043478260869565</v>
      </c>
      <c r="K12">
        <v>0.65217391304347827</v>
      </c>
      <c r="L12">
        <v>0.34782608695652173</v>
      </c>
      <c r="M12">
        <v>0.30434782608695654</v>
      </c>
    </row>
    <row r="13" spans="1:14">
      <c r="A13">
        <v>2010</v>
      </c>
      <c r="B13">
        <v>6</v>
      </c>
      <c r="C13">
        <v>5</v>
      </c>
      <c r="D13">
        <v>5</v>
      </c>
      <c r="E13">
        <v>4</v>
      </c>
      <c r="F13">
        <v>20</v>
      </c>
      <c r="G13">
        <v>0.3</v>
      </c>
      <c r="H13">
        <v>0.25</v>
      </c>
      <c r="I13">
        <v>0.25</v>
      </c>
      <c r="J13">
        <v>0.2</v>
      </c>
      <c r="K13">
        <v>0.55000000000000004</v>
      </c>
      <c r="L13">
        <v>0.45</v>
      </c>
      <c r="M13">
        <v>0.10000000000000003</v>
      </c>
    </row>
    <row r="14" spans="1:14">
      <c r="A14">
        <v>2009</v>
      </c>
      <c r="B14">
        <v>7</v>
      </c>
      <c r="C14">
        <v>6</v>
      </c>
      <c r="D14">
        <v>5</v>
      </c>
      <c r="E14">
        <v>6</v>
      </c>
      <c r="F14">
        <v>24</v>
      </c>
      <c r="G14">
        <v>0.29166666666666669</v>
      </c>
      <c r="H14">
        <v>0.25</v>
      </c>
      <c r="I14">
        <v>0.20833333333333334</v>
      </c>
      <c r="J14">
        <v>0.25</v>
      </c>
      <c r="K14">
        <v>0.54166666666666674</v>
      </c>
      <c r="L14">
        <v>0.45833333333333337</v>
      </c>
      <c r="M14">
        <v>8.333333333333337E-2</v>
      </c>
    </row>
    <row r="15" spans="1:14">
      <c r="A15">
        <v>2008</v>
      </c>
      <c r="B15">
        <v>6</v>
      </c>
      <c r="C15">
        <v>5</v>
      </c>
      <c r="D15">
        <v>5</v>
      </c>
      <c r="E15">
        <v>7</v>
      </c>
      <c r="F15">
        <v>23</v>
      </c>
      <c r="G15">
        <v>0.2608695652173913</v>
      </c>
      <c r="H15">
        <v>0.21739130434782608</v>
      </c>
      <c r="I15">
        <v>0.21739130434782608</v>
      </c>
      <c r="J15">
        <v>0.30434782608695654</v>
      </c>
      <c r="K15">
        <v>0.47826086956521741</v>
      </c>
      <c r="L15">
        <v>0.52173913043478259</v>
      </c>
      <c r="M15">
        <v>-4.3478260869565188E-2</v>
      </c>
      <c r="N15" t="s">
        <v>59</v>
      </c>
    </row>
    <row r="16" spans="1:14">
      <c r="A16">
        <v>2007</v>
      </c>
      <c r="B16">
        <v>7</v>
      </c>
      <c r="C16">
        <v>6</v>
      </c>
      <c r="D16">
        <v>7</v>
      </c>
      <c r="E16">
        <v>0</v>
      </c>
      <c r="F16">
        <v>20</v>
      </c>
      <c r="G16">
        <v>0.35</v>
      </c>
      <c r="H16">
        <v>0.3</v>
      </c>
      <c r="I16">
        <v>0.35</v>
      </c>
      <c r="J16">
        <v>0</v>
      </c>
      <c r="K16">
        <v>0.64999999999999991</v>
      </c>
      <c r="L16">
        <v>0.35</v>
      </c>
      <c r="M16">
        <v>0.29999999999999993</v>
      </c>
      <c r="N16" t="s">
        <v>59</v>
      </c>
    </row>
    <row r="17" spans="1:14">
      <c r="A17">
        <v>2006</v>
      </c>
      <c r="B17">
        <v>7</v>
      </c>
      <c r="C17">
        <v>7</v>
      </c>
      <c r="D17">
        <v>2</v>
      </c>
      <c r="E17">
        <v>4</v>
      </c>
      <c r="F17">
        <v>20</v>
      </c>
      <c r="G17">
        <v>0.35</v>
      </c>
      <c r="H17">
        <v>0.35</v>
      </c>
      <c r="I17">
        <v>0.1</v>
      </c>
      <c r="J17">
        <v>0.2</v>
      </c>
      <c r="K17">
        <v>0.7</v>
      </c>
      <c r="L17">
        <v>0.30000000000000004</v>
      </c>
      <c r="M17">
        <v>0.39999999999999991</v>
      </c>
    </row>
    <row r="18" spans="1:14">
      <c r="A18">
        <v>2005</v>
      </c>
      <c r="B18">
        <v>9</v>
      </c>
      <c r="C18">
        <v>6</v>
      </c>
      <c r="D18">
        <v>5</v>
      </c>
      <c r="E18">
        <v>4</v>
      </c>
      <c r="F18">
        <v>24</v>
      </c>
      <c r="G18">
        <v>0.375</v>
      </c>
      <c r="H18">
        <v>0.25</v>
      </c>
      <c r="I18">
        <v>0.20833333333333334</v>
      </c>
      <c r="J18">
        <v>0.16666666666666666</v>
      </c>
      <c r="K18">
        <v>0.625</v>
      </c>
      <c r="L18">
        <v>0.375</v>
      </c>
      <c r="M18">
        <v>0.25</v>
      </c>
    </row>
    <row r="19" spans="1:14">
      <c r="A19">
        <v>2004</v>
      </c>
      <c r="B19">
        <v>7</v>
      </c>
      <c r="C19">
        <v>5</v>
      </c>
      <c r="D19">
        <v>4</v>
      </c>
      <c r="E19">
        <v>6</v>
      </c>
      <c r="F19">
        <v>22</v>
      </c>
      <c r="G19">
        <v>0.31818181818181818</v>
      </c>
      <c r="H19">
        <v>0.22727272727272727</v>
      </c>
      <c r="I19">
        <v>0.18181818181818182</v>
      </c>
      <c r="J19">
        <v>0.27272727272727271</v>
      </c>
      <c r="K19">
        <v>0.54545454545454541</v>
      </c>
      <c r="L19">
        <v>0.45454545454545453</v>
      </c>
      <c r="M19">
        <v>9.0909090909090884E-2</v>
      </c>
    </row>
    <row r="20" spans="1:14">
      <c r="A20">
        <v>2003</v>
      </c>
      <c r="B20">
        <v>6</v>
      </c>
      <c r="C20">
        <v>4</v>
      </c>
      <c r="D20">
        <v>7</v>
      </c>
      <c r="E20">
        <v>5</v>
      </c>
      <c r="F20">
        <v>22</v>
      </c>
      <c r="G20">
        <v>0.27272727272727271</v>
      </c>
      <c r="H20">
        <v>0.18181818181818182</v>
      </c>
      <c r="I20">
        <v>0.31818181818181818</v>
      </c>
      <c r="J20">
        <v>0.22727272727272727</v>
      </c>
      <c r="K20">
        <v>0.45454545454545453</v>
      </c>
      <c r="L20">
        <v>0.54545454545454541</v>
      </c>
      <c r="M20">
        <v>-9.0909090909090884E-2</v>
      </c>
      <c r="N20" t="s">
        <v>59</v>
      </c>
    </row>
    <row r="21" spans="1:14">
      <c r="A21">
        <v>2002</v>
      </c>
      <c r="B21">
        <v>7</v>
      </c>
      <c r="C21">
        <v>9</v>
      </c>
      <c r="D21">
        <v>5</v>
      </c>
      <c r="E21">
        <v>2</v>
      </c>
      <c r="F21">
        <v>23</v>
      </c>
      <c r="G21">
        <v>0.30434782608695654</v>
      </c>
      <c r="H21">
        <v>0.39130434782608697</v>
      </c>
      <c r="I21">
        <v>0.21739130434782608</v>
      </c>
      <c r="J21">
        <v>8.6956521739130432E-2</v>
      </c>
      <c r="K21">
        <v>0.69565217391304346</v>
      </c>
      <c r="L21">
        <v>0.30434782608695654</v>
      </c>
      <c r="M21">
        <v>0.39130434782608692</v>
      </c>
    </row>
    <row r="22" spans="1:14">
      <c r="A22">
        <v>2001</v>
      </c>
      <c r="B22">
        <v>9</v>
      </c>
      <c r="C22">
        <v>7</v>
      </c>
      <c r="D22">
        <v>3</v>
      </c>
      <c r="E22">
        <v>3</v>
      </c>
      <c r="F22">
        <v>22</v>
      </c>
      <c r="G22">
        <v>0.40909090909090912</v>
      </c>
      <c r="H22">
        <v>0.31818181818181818</v>
      </c>
      <c r="I22">
        <v>0.13636363636363635</v>
      </c>
      <c r="J22">
        <v>0.13636363636363635</v>
      </c>
      <c r="K22">
        <v>0.72727272727272729</v>
      </c>
      <c r="L22">
        <v>0.27272727272727271</v>
      </c>
      <c r="M22">
        <v>0.45454545454545459</v>
      </c>
    </row>
    <row r="23" spans="1:14">
      <c r="A23">
        <v>2000</v>
      </c>
      <c r="B23">
        <v>9</v>
      </c>
      <c r="C23">
        <v>3</v>
      </c>
      <c r="D23">
        <v>7</v>
      </c>
      <c r="E23">
        <v>5</v>
      </c>
      <c r="F23">
        <v>24</v>
      </c>
      <c r="G23">
        <v>0.375</v>
      </c>
      <c r="H23">
        <v>0.125</v>
      </c>
      <c r="I23">
        <v>0.29166666666666669</v>
      </c>
      <c r="J23">
        <v>0.20833333333333334</v>
      </c>
      <c r="K23">
        <v>0.5</v>
      </c>
      <c r="L23">
        <v>0.5</v>
      </c>
      <c r="M23">
        <v>0</v>
      </c>
    </row>
    <row r="24" spans="1:14">
      <c r="A24">
        <v>1999</v>
      </c>
      <c r="B24">
        <v>5</v>
      </c>
      <c r="C24">
        <v>7</v>
      </c>
      <c r="D24">
        <v>4</v>
      </c>
      <c r="E24">
        <v>8</v>
      </c>
      <c r="F24">
        <v>24</v>
      </c>
      <c r="G24">
        <v>0.20833333333333334</v>
      </c>
      <c r="H24">
        <v>0.29166666666666669</v>
      </c>
      <c r="I24">
        <v>0.16666666666666666</v>
      </c>
      <c r="J24">
        <v>0.33333333333333331</v>
      </c>
      <c r="K24">
        <v>0.5</v>
      </c>
      <c r="L24">
        <v>0.5</v>
      </c>
      <c r="M24">
        <v>0</v>
      </c>
      <c r="N24" t="s">
        <v>59</v>
      </c>
    </row>
    <row r="25" spans="1:14">
      <c r="A25">
        <v>1998</v>
      </c>
      <c r="B25">
        <v>7</v>
      </c>
      <c r="C25">
        <v>7</v>
      </c>
      <c r="D25">
        <v>7</v>
      </c>
      <c r="E25">
        <v>2</v>
      </c>
      <c r="F25">
        <v>23</v>
      </c>
      <c r="G25">
        <v>0.30434782608695654</v>
      </c>
      <c r="H25">
        <v>0.30434782608695654</v>
      </c>
      <c r="I25">
        <v>0.30434782608695654</v>
      </c>
      <c r="J25">
        <v>8.6956521739130432E-2</v>
      </c>
      <c r="K25">
        <v>0.60869565217391308</v>
      </c>
      <c r="L25">
        <v>0.39130434782608697</v>
      </c>
      <c r="M25">
        <v>0.21739130434782611</v>
      </c>
    </row>
    <row r="26" spans="1:14">
      <c r="A26" t="s">
        <v>57</v>
      </c>
      <c r="B26">
        <f>AVERAGE(B3:B25)</f>
        <v>7.9130434782608692</v>
      </c>
      <c r="C26">
        <f t="shared" ref="C26:M26" si="0">AVERAGE(C3:C25)</f>
        <v>6.1739130434782608</v>
      </c>
      <c r="D26">
        <f t="shared" si="0"/>
        <v>5.2608695652173916</v>
      </c>
      <c r="E26">
        <f t="shared" si="0"/>
        <v>4.6521739130434785</v>
      </c>
      <c r="F26">
        <f t="shared" si="0"/>
        <v>24</v>
      </c>
      <c r="G26">
        <f t="shared" si="0"/>
        <v>0.32926324463186463</v>
      </c>
      <c r="H26">
        <f t="shared" si="0"/>
        <v>0.25875156979126734</v>
      </c>
      <c r="I26">
        <f t="shared" si="0"/>
        <v>0.21966577530849749</v>
      </c>
      <c r="J26">
        <f t="shared" si="0"/>
        <v>0.19231941026837054</v>
      </c>
      <c r="K26">
        <f t="shared" si="0"/>
        <v>0.58801481442313197</v>
      </c>
      <c r="L26">
        <f t="shared" si="0"/>
        <v>0.41198518557686803</v>
      </c>
      <c r="M26">
        <f t="shared" si="0"/>
        <v>0.176029628846264</v>
      </c>
    </row>
    <row r="27" spans="1:14">
      <c r="A27" t="s">
        <v>58</v>
      </c>
      <c r="B27">
        <f>B2-B26</f>
        <v>8.6956521739130821E-2</v>
      </c>
      <c r="C27">
        <f t="shared" ref="C27:M27" si="1">C2-C26</f>
        <v>1.8260869565217392</v>
      </c>
      <c r="D27">
        <f t="shared" si="1"/>
        <v>1.7391304347826084</v>
      </c>
      <c r="E27">
        <f t="shared" si="1"/>
        <v>-1.6521739130434785</v>
      </c>
      <c r="F27">
        <f t="shared" si="1"/>
        <v>2</v>
      </c>
      <c r="G27">
        <f t="shared" si="1"/>
        <v>-2.1570936939556917E-2</v>
      </c>
      <c r="H27">
        <f t="shared" si="1"/>
        <v>4.8940737901040365E-2</v>
      </c>
      <c r="I27">
        <f t="shared" si="1"/>
        <v>4.9564993922271733E-2</v>
      </c>
      <c r="J27">
        <f t="shared" si="1"/>
        <v>-7.6934794883755153E-2</v>
      </c>
      <c r="K27">
        <f t="shared" si="1"/>
        <v>2.7369800961483448E-2</v>
      </c>
      <c r="L27">
        <f t="shared" si="1"/>
        <v>-2.7369800961483448E-2</v>
      </c>
      <c r="M27">
        <f t="shared" si="1"/>
        <v>5.4739601922966841E-2</v>
      </c>
    </row>
    <row r="28" spans="1:14">
      <c r="A28" t="s">
        <v>60</v>
      </c>
      <c r="B28">
        <f>AVERAGEIF($N$2:$N$24,"x",B2:B25)</f>
        <v>7.2857142857142856</v>
      </c>
      <c r="C28">
        <f t="shared" ref="C28:M28" si="2">AVERAGEIF($N$2:$N$24,"x",C2:C25)</f>
        <v>5.4285714285714288</v>
      </c>
      <c r="D28">
        <f t="shared" si="2"/>
        <v>5.8571428571428568</v>
      </c>
      <c r="E28">
        <f t="shared" si="2"/>
        <v>5</v>
      </c>
      <c r="F28">
        <f t="shared" si="2"/>
        <v>23.571428571428573</v>
      </c>
      <c r="G28">
        <f t="shared" si="2"/>
        <v>0.30851749699575787</v>
      </c>
      <c r="H28">
        <f t="shared" si="2"/>
        <v>0.2314438460090634</v>
      </c>
      <c r="I28">
        <f t="shared" si="2"/>
        <v>0.25163865120386858</v>
      </c>
      <c r="J28">
        <f t="shared" si="2"/>
        <v>0.20840000579131016</v>
      </c>
      <c r="K28">
        <f t="shared" si="2"/>
        <v>0.53996134300482124</v>
      </c>
      <c r="L28">
        <f t="shared" si="2"/>
        <v>0.46003865699517871</v>
      </c>
      <c r="M28">
        <f t="shared" si="2"/>
        <v>7.9922686009642543E-2</v>
      </c>
    </row>
    <row r="29" spans="1:14">
      <c r="A29" t="s">
        <v>58</v>
      </c>
      <c r="B29">
        <f>B2-B28</f>
        <v>0.71428571428571441</v>
      </c>
      <c r="C29">
        <f t="shared" ref="C29:M29" si="3">C2-C28</f>
        <v>2.5714285714285712</v>
      </c>
      <c r="D29">
        <f t="shared" si="3"/>
        <v>1.1428571428571432</v>
      </c>
      <c r="E29">
        <f t="shared" si="3"/>
        <v>-2</v>
      </c>
      <c r="F29">
        <f t="shared" si="3"/>
        <v>2.428571428571427</v>
      </c>
      <c r="G29">
        <f t="shared" si="3"/>
        <v>-8.2518930345015784E-4</v>
      </c>
      <c r="H29">
        <f t="shared" si="3"/>
        <v>7.6248461683244312E-2</v>
      </c>
      <c r="I29">
        <f t="shared" si="3"/>
        <v>1.7592118026900638E-2</v>
      </c>
      <c r="J29">
        <f t="shared" si="3"/>
        <v>-9.3015390406694765E-2</v>
      </c>
      <c r="K29">
        <f t="shared" si="3"/>
        <v>7.5423272379794182E-2</v>
      </c>
      <c r="L29">
        <f t="shared" si="3"/>
        <v>-7.5423272379794126E-2</v>
      </c>
      <c r="M29">
        <f t="shared" si="3"/>
        <v>0.15084654475958831</v>
      </c>
    </row>
    <row r="30" spans="1:14">
      <c r="A30" t="s">
        <v>61</v>
      </c>
      <c r="B30">
        <f>SUMIF($N$2:$N$24,"x",B$2:B$25)</f>
        <v>51</v>
      </c>
      <c r="C30">
        <f t="shared" ref="C30:F30" si="4">SUMIF($N$2:$N$24,"x",C$2:C$25)</f>
        <v>38</v>
      </c>
      <c r="D30">
        <f t="shared" si="4"/>
        <v>41</v>
      </c>
      <c r="E30">
        <f t="shared" si="4"/>
        <v>35</v>
      </c>
      <c r="F30">
        <f t="shared" si="4"/>
        <v>165</v>
      </c>
      <c r="G30">
        <f t="shared" ref="G30:J30" si="5">B30/$F30</f>
        <v>0.30909090909090908</v>
      </c>
      <c r="H30">
        <f t="shared" si="5"/>
        <v>0.23030303030303031</v>
      </c>
      <c r="I30">
        <f t="shared" si="5"/>
        <v>0.24848484848484848</v>
      </c>
      <c r="J30">
        <f t="shared" si="5"/>
        <v>0.21212121212121213</v>
      </c>
      <c r="K30">
        <f t="shared" ref="K30" si="6">SUM(G30:H30)</f>
        <v>0.53939393939393943</v>
      </c>
      <c r="L30">
        <f t="shared" ref="L30" si="7">SUM(I30:J30)</f>
        <v>0.46060606060606057</v>
      </c>
      <c r="M30">
        <f t="shared" ref="M30" si="8">K30-L30</f>
        <v>7.8787878787878851E-2</v>
      </c>
    </row>
    <row r="31" spans="1:14">
      <c r="A31" t="s">
        <v>62</v>
      </c>
      <c r="B31">
        <f>SUMIF($N$2:$N$24,"",B$2:B$25)</f>
        <v>132</v>
      </c>
      <c r="C31">
        <f t="shared" ref="C31:F31" si="9">SUMIF($N$2:$N$24,"",C$2:C$25)</f>
        <v>105</v>
      </c>
      <c r="D31">
        <f t="shared" si="9"/>
        <v>80</v>
      </c>
      <c r="E31">
        <f t="shared" si="9"/>
        <v>73</v>
      </c>
      <c r="F31">
        <f t="shared" si="9"/>
        <v>390</v>
      </c>
      <c r="G31">
        <f t="shared" ref="G31" si="10">B31/$F31</f>
        <v>0.33846153846153848</v>
      </c>
      <c r="H31">
        <f t="shared" ref="H31" si="11">C31/$F31</f>
        <v>0.26923076923076922</v>
      </c>
      <c r="I31">
        <f t="shared" ref="I31" si="12">D31/$F31</f>
        <v>0.20512820512820512</v>
      </c>
      <c r="J31">
        <f t="shared" ref="J31" si="13">E31/$F31</f>
        <v>0.18717948717948718</v>
      </c>
      <c r="K31">
        <f t="shared" ref="K31" si="14">SUM(G31:H31)</f>
        <v>0.60769230769230775</v>
      </c>
      <c r="L31">
        <f t="shared" ref="L31" si="15">SUM(I31:J31)</f>
        <v>0.3923076923076923</v>
      </c>
      <c r="M31">
        <f t="shared" ref="M31" si="16">K31-L31</f>
        <v>0.21538461538461545</v>
      </c>
    </row>
    <row r="32" spans="1:14">
      <c r="G32">
        <f>G30-G31</f>
        <v>-2.9370629370629397E-2</v>
      </c>
      <c r="H32">
        <f t="shared" ref="H32:M32" si="17">H30-H31</f>
        <v>-3.8927738927738903E-2</v>
      </c>
      <c r="I32">
        <f t="shared" si="17"/>
        <v>4.3356643356643354E-2</v>
      </c>
      <c r="J32">
        <f t="shared" si="17"/>
        <v>2.4941724941724946E-2</v>
      </c>
      <c r="K32">
        <f t="shared" si="17"/>
        <v>-6.8298368298368328E-2</v>
      </c>
      <c r="L32">
        <f t="shared" si="17"/>
        <v>6.8298368298368273E-2</v>
      </c>
      <c r="M32">
        <f t="shared" si="17"/>
        <v>-0.1365967365967366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81BC-A767-AB41-B293-4A668E483266}">
  <dimension ref="A1:M25"/>
  <sheetViews>
    <sheetView workbookViewId="0">
      <selection activeCell="L1" sqref="L1:L1048576"/>
    </sheetView>
  </sheetViews>
  <sheetFormatPr baseColWidth="10" defaultRowHeight="16"/>
  <sheetData>
    <row r="1" spans="1:1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53</v>
      </c>
      <c r="G1" t="s">
        <v>49</v>
      </c>
      <c r="H1" t="s">
        <v>50</v>
      </c>
      <c r="I1" t="s">
        <v>51</v>
      </c>
      <c r="J1" t="s">
        <v>52</v>
      </c>
      <c r="K1" t="s">
        <v>54</v>
      </c>
      <c r="L1" t="s">
        <v>55</v>
      </c>
      <c r="M1" t="s">
        <v>56</v>
      </c>
    </row>
    <row r="2" spans="1:13">
      <c r="A2">
        <v>2001</v>
      </c>
      <c r="B2">
        <v>9</v>
      </c>
      <c r="C2">
        <v>7</v>
      </c>
      <c r="D2">
        <v>3</v>
      </c>
      <c r="E2">
        <v>3</v>
      </c>
      <c r="F2">
        <v>22</v>
      </c>
      <c r="G2">
        <v>0.40909090909090912</v>
      </c>
      <c r="H2">
        <v>0.31818181818181818</v>
      </c>
      <c r="I2">
        <v>0.13636363636363635</v>
      </c>
      <c r="J2">
        <v>0.13636363636363635</v>
      </c>
      <c r="K2">
        <v>0.72727272727272729</v>
      </c>
      <c r="L2">
        <v>0.27272727272727271</v>
      </c>
      <c r="M2">
        <v>0.45454545454545459</v>
      </c>
    </row>
    <row r="3" spans="1:13">
      <c r="A3">
        <v>2006</v>
      </c>
      <c r="B3">
        <v>7</v>
      </c>
      <c r="C3">
        <v>7</v>
      </c>
      <c r="D3">
        <v>2</v>
      </c>
      <c r="E3">
        <v>4</v>
      </c>
      <c r="F3">
        <v>20</v>
      </c>
      <c r="G3">
        <v>0.35</v>
      </c>
      <c r="H3">
        <v>0.35</v>
      </c>
      <c r="I3">
        <v>0.1</v>
      </c>
      <c r="J3">
        <v>0.2</v>
      </c>
      <c r="K3">
        <v>0.7</v>
      </c>
      <c r="L3">
        <v>0.30000000000000004</v>
      </c>
      <c r="M3">
        <v>0.39999999999999991</v>
      </c>
    </row>
    <row r="4" spans="1:13">
      <c r="A4">
        <v>2002</v>
      </c>
      <c r="B4">
        <v>7</v>
      </c>
      <c r="C4">
        <v>9</v>
      </c>
      <c r="D4">
        <v>5</v>
      </c>
      <c r="E4">
        <v>2</v>
      </c>
      <c r="F4">
        <v>23</v>
      </c>
      <c r="G4">
        <v>0.30434782608695654</v>
      </c>
      <c r="H4">
        <v>0.39130434782608697</v>
      </c>
      <c r="I4">
        <v>0.21739130434782608</v>
      </c>
      <c r="J4">
        <v>8.6956521739130432E-2</v>
      </c>
      <c r="K4">
        <v>0.69565217391304346</v>
      </c>
      <c r="L4">
        <v>0.30434782608695654</v>
      </c>
      <c r="M4">
        <v>0.39130434782608692</v>
      </c>
    </row>
    <row r="5" spans="1:13">
      <c r="A5">
        <v>2011</v>
      </c>
      <c r="B5">
        <v>10</v>
      </c>
      <c r="C5">
        <v>5</v>
      </c>
      <c r="D5">
        <v>5</v>
      </c>
      <c r="E5">
        <v>3</v>
      </c>
      <c r="F5">
        <v>23</v>
      </c>
      <c r="G5">
        <v>0.43478260869565216</v>
      </c>
      <c r="H5">
        <v>0.21739130434782608</v>
      </c>
      <c r="I5">
        <v>0.21739130434782608</v>
      </c>
      <c r="J5">
        <v>0.13043478260869565</v>
      </c>
      <c r="K5">
        <v>0.65217391304347827</v>
      </c>
      <c r="L5">
        <v>0.34782608695652173</v>
      </c>
      <c r="M5">
        <v>0.30434782608695654</v>
      </c>
    </row>
    <row r="6" spans="1:13">
      <c r="A6">
        <v>2007</v>
      </c>
      <c r="B6">
        <v>7</v>
      </c>
      <c r="C6">
        <v>6</v>
      </c>
      <c r="D6">
        <v>7</v>
      </c>
      <c r="E6">
        <v>0</v>
      </c>
      <c r="F6">
        <v>20</v>
      </c>
      <c r="G6">
        <v>0.35</v>
      </c>
      <c r="H6">
        <v>0.3</v>
      </c>
      <c r="I6">
        <v>0.35</v>
      </c>
      <c r="J6">
        <v>0</v>
      </c>
      <c r="K6">
        <v>0.64999999999999991</v>
      </c>
      <c r="L6">
        <v>0.35</v>
      </c>
      <c r="M6">
        <v>0.29999999999999993</v>
      </c>
    </row>
    <row r="7" spans="1:13">
      <c r="A7">
        <v>2017</v>
      </c>
      <c r="B7">
        <v>12</v>
      </c>
      <c r="C7">
        <v>6</v>
      </c>
      <c r="D7">
        <v>4</v>
      </c>
      <c r="E7">
        <v>6</v>
      </c>
      <c r="F7">
        <v>28</v>
      </c>
      <c r="G7">
        <v>0.42857142857142855</v>
      </c>
      <c r="H7">
        <v>0.21428571428571427</v>
      </c>
      <c r="I7">
        <v>0.14285714285714285</v>
      </c>
      <c r="J7">
        <v>0.21428571428571427</v>
      </c>
      <c r="K7">
        <v>0.64285714285714279</v>
      </c>
      <c r="L7">
        <v>0.3571428571428571</v>
      </c>
      <c r="M7">
        <v>0.2857142857142857</v>
      </c>
    </row>
    <row r="8" spans="1:13">
      <c r="A8">
        <v>2018</v>
      </c>
      <c r="B8">
        <v>7</v>
      </c>
      <c r="C8">
        <v>9</v>
      </c>
      <c r="D8">
        <v>6</v>
      </c>
      <c r="E8">
        <v>3</v>
      </c>
      <c r="F8">
        <v>25</v>
      </c>
      <c r="G8">
        <v>0.28000000000000003</v>
      </c>
      <c r="H8">
        <v>0.36</v>
      </c>
      <c r="I8">
        <v>0.24</v>
      </c>
      <c r="J8">
        <v>0.12</v>
      </c>
      <c r="K8">
        <v>0.64</v>
      </c>
      <c r="L8">
        <v>0.36</v>
      </c>
      <c r="M8">
        <v>0.28000000000000003</v>
      </c>
    </row>
    <row r="9" spans="1:13">
      <c r="A9">
        <v>2005</v>
      </c>
      <c r="B9">
        <v>9</v>
      </c>
      <c r="C9">
        <v>6</v>
      </c>
      <c r="D9">
        <v>5</v>
      </c>
      <c r="E9">
        <v>4</v>
      </c>
      <c r="F9">
        <v>24</v>
      </c>
      <c r="G9">
        <v>0.375</v>
      </c>
      <c r="H9">
        <v>0.25</v>
      </c>
      <c r="I9">
        <v>0.20833333333333334</v>
      </c>
      <c r="J9">
        <v>0.16666666666666666</v>
      </c>
      <c r="K9">
        <v>0.625</v>
      </c>
      <c r="L9">
        <v>0.375</v>
      </c>
      <c r="M9">
        <v>0.25</v>
      </c>
    </row>
    <row r="10" spans="1:13">
      <c r="A10">
        <v>2021</v>
      </c>
      <c r="B10">
        <v>8</v>
      </c>
      <c r="C10">
        <v>8</v>
      </c>
      <c r="D10">
        <v>7</v>
      </c>
      <c r="E10">
        <v>3</v>
      </c>
      <c r="F10">
        <v>26</v>
      </c>
      <c r="G10">
        <v>0.30769230769230771</v>
      </c>
      <c r="H10">
        <v>0.30769230769230771</v>
      </c>
      <c r="I10">
        <v>0.26923076923076922</v>
      </c>
      <c r="J10">
        <v>0.11538461538461539</v>
      </c>
      <c r="K10">
        <v>0.61538461538461542</v>
      </c>
      <c r="L10">
        <v>0.38461538461538458</v>
      </c>
      <c r="M10">
        <v>0.23076923076923084</v>
      </c>
    </row>
    <row r="11" spans="1:13">
      <c r="A11">
        <v>1998</v>
      </c>
      <c r="B11">
        <v>7</v>
      </c>
      <c r="C11">
        <v>7</v>
      </c>
      <c r="D11">
        <v>7</v>
      </c>
      <c r="E11">
        <v>2</v>
      </c>
      <c r="F11">
        <v>23</v>
      </c>
      <c r="G11">
        <v>0.30434782608695654</v>
      </c>
      <c r="H11">
        <v>0.30434782608695654</v>
      </c>
      <c r="I11">
        <v>0.30434782608695654</v>
      </c>
      <c r="J11">
        <v>8.6956521739130432E-2</v>
      </c>
      <c r="K11">
        <v>0.60869565217391308</v>
      </c>
      <c r="L11">
        <v>0.39130434782608697</v>
      </c>
      <c r="M11">
        <v>0.21739130434782611</v>
      </c>
    </row>
    <row r="12" spans="1:13">
      <c r="A12">
        <v>2013</v>
      </c>
      <c r="B12">
        <v>7</v>
      </c>
      <c r="C12">
        <v>7</v>
      </c>
      <c r="D12">
        <v>3</v>
      </c>
      <c r="E12">
        <v>6</v>
      </c>
      <c r="F12">
        <v>23</v>
      </c>
      <c r="G12">
        <v>0.30434782608695654</v>
      </c>
      <c r="H12">
        <v>0.30434782608695654</v>
      </c>
      <c r="I12">
        <v>0.13043478260869565</v>
      </c>
      <c r="J12">
        <v>0.2608695652173913</v>
      </c>
      <c r="K12">
        <v>0.60869565217391308</v>
      </c>
      <c r="L12">
        <v>0.39130434782608692</v>
      </c>
      <c r="M12">
        <v>0.21739130434782616</v>
      </c>
    </row>
    <row r="13" spans="1:13">
      <c r="A13">
        <v>2019</v>
      </c>
      <c r="B13">
        <v>11</v>
      </c>
      <c r="C13">
        <v>7</v>
      </c>
      <c r="D13">
        <v>7</v>
      </c>
      <c r="E13">
        <v>5</v>
      </c>
      <c r="F13">
        <v>30</v>
      </c>
      <c r="G13">
        <v>0.36666666666666664</v>
      </c>
      <c r="H13">
        <v>0.23333333333333334</v>
      </c>
      <c r="I13">
        <v>0.23333333333333334</v>
      </c>
      <c r="J13">
        <v>0.16666666666666666</v>
      </c>
      <c r="K13">
        <v>0.6</v>
      </c>
      <c r="L13">
        <v>0.4</v>
      </c>
      <c r="M13">
        <v>0.19999999999999996</v>
      </c>
    </row>
    <row r="14" spans="1:13">
      <c r="A14">
        <v>2014</v>
      </c>
      <c r="B14">
        <v>8</v>
      </c>
      <c r="C14">
        <v>7</v>
      </c>
      <c r="D14">
        <v>7</v>
      </c>
      <c r="E14">
        <v>4</v>
      </c>
      <c r="F14">
        <v>26</v>
      </c>
      <c r="G14">
        <v>0.30769230769230771</v>
      </c>
      <c r="H14">
        <v>0.26923076923076922</v>
      </c>
      <c r="I14">
        <v>0.26923076923076922</v>
      </c>
      <c r="J14">
        <v>0.15384615384615385</v>
      </c>
      <c r="K14">
        <v>0.57692307692307687</v>
      </c>
      <c r="L14">
        <v>0.42307692307692307</v>
      </c>
      <c r="M14">
        <v>0.1538461538461538</v>
      </c>
    </row>
    <row r="15" spans="1:13">
      <c r="A15">
        <v>2020</v>
      </c>
      <c r="B15">
        <v>9</v>
      </c>
      <c r="C15">
        <v>7</v>
      </c>
      <c r="D15">
        <v>5</v>
      </c>
      <c r="E15">
        <v>7</v>
      </c>
      <c r="F15">
        <v>28</v>
      </c>
      <c r="G15">
        <v>0.32142857142857145</v>
      </c>
      <c r="H15">
        <v>0.25</v>
      </c>
      <c r="I15">
        <v>0.17857142857142858</v>
      </c>
      <c r="J15">
        <v>0.25</v>
      </c>
      <c r="K15">
        <v>0.5714285714285714</v>
      </c>
      <c r="L15">
        <v>0.4285714285714286</v>
      </c>
      <c r="M15">
        <v>0.14285714285714279</v>
      </c>
    </row>
    <row r="16" spans="1:13">
      <c r="A16">
        <v>2016</v>
      </c>
      <c r="B16">
        <v>9</v>
      </c>
      <c r="C16">
        <v>5</v>
      </c>
      <c r="D16">
        <v>6</v>
      </c>
      <c r="E16">
        <v>5</v>
      </c>
      <c r="F16">
        <v>25</v>
      </c>
      <c r="G16">
        <v>0.36</v>
      </c>
      <c r="H16">
        <v>0.2</v>
      </c>
      <c r="I16">
        <v>0.24</v>
      </c>
      <c r="J16">
        <v>0.2</v>
      </c>
      <c r="K16">
        <v>0.56000000000000005</v>
      </c>
      <c r="L16">
        <v>0.44</v>
      </c>
      <c r="M16">
        <v>0.12000000000000005</v>
      </c>
    </row>
    <row r="17" spans="1:13">
      <c r="A17">
        <v>2012</v>
      </c>
      <c r="B17">
        <v>10</v>
      </c>
      <c r="C17">
        <v>4</v>
      </c>
      <c r="D17">
        <v>5</v>
      </c>
      <c r="E17">
        <v>6</v>
      </c>
      <c r="F17">
        <v>25</v>
      </c>
      <c r="G17">
        <v>0.4</v>
      </c>
      <c r="H17">
        <v>0.16</v>
      </c>
      <c r="I17">
        <v>0.2</v>
      </c>
      <c r="J17">
        <v>0.24</v>
      </c>
      <c r="K17">
        <v>0.56000000000000005</v>
      </c>
      <c r="L17">
        <v>0.44</v>
      </c>
      <c r="M17">
        <v>0.12000000000000005</v>
      </c>
    </row>
    <row r="18" spans="1:13">
      <c r="A18">
        <v>2010</v>
      </c>
      <c r="B18">
        <v>6</v>
      </c>
      <c r="C18">
        <v>5</v>
      </c>
      <c r="D18">
        <v>5</v>
      </c>
      <c r="E18">
        <v>4</v>
      </c>
      <c r="F18">
        <v>20</v>
      </c>
      <c r="G18">
        <v>0.3</v>
      </c>
      <c r="H18">
        <v>0.25</v>
      </c>
      <c r="I18">
        <v>0.25</v>
      </c>
      <c r="J18">
        <v>0.2</v>
      </c>
      <c r="K18">
        <v>0.55000000000000004</v>
      </c>
      <c r="L18">
        <v>0.45</v>
      </c>
      <c r="M18">
        <v>0.10000000000000003</v>
      </c>
    </row>
    <row r="19" spans="1:13">
      <c r="A19">
        <v>2004</v>
      </c>
      <c r="B19">
        <v>7</v>
      </c>
      <c r="C19">
        <v>5</v>
      </c>
      <c r="D19">
        <v>4</v>
      </c>
      <c r="E19">
        <v>6</v>
      </c>
      <c r="F19">
        <v>22</v>
      </c>
      <c r="G19">
        <v>0.31818181818181818</v>
      </c>
      <c r="H19">
        <v>0.22727272727272727</v>
      </c>
      <c r="I19">
        <v>0.18181818181818182</v>
      </c>
      <c r="J19">
        <v>0.27272727272727271</v>
      </c>
      <c r="K19">
        <v>0.54545454545454541</v>
      </c>
      <c r="L19">
        <v>0.45454545454545453</v>
      </c>
      <c r="M19">
        <v>9.0909090909090884E-2</v>
      </c>
    </row>
    <row r="20" spans="1:13">
      <c r="A20">
        <v>2009</v>
      </c>
      <c r="B20">
        <v>7</v>
      </c>
      <c r="C20">
        <v>6</v>
      </c>
      <c r="D20">
        <v>5</v>
      </c>
      <c r="E20">
        <v>6</v>
      </c>
      <c r="F20">
        <v>24</v>
      </c>
      <c r="G20">
        <v>0.29166666666666669</v>
      </c>
      <c r="H20">
        <v>0.25</v>
      </c>
      <c r="I20">
        <v>0.20833333333333334</v>
      </c>
      <c r="J20">
        <v>0.25</v>
      </c>
      <c r="K20">
        <v>0.54166666666666674</v>
      </c>
      <c r="L20">
        <v>0.45833333333333337</v>
      </c>
      <c r="M20">
        <v>8.333333333333337E-2</v>
      </c>
    </row>
    <row r="21" spans="1:13">
      <c r="A21">
        <v>2015</v>
      </c>
      <c r="B21">
        <v>7</v>
      </c>
      <c r="C21">
        <v>8</v>
      </c>
      <c r="D21">
        <v>7</v>
      </c>
      <c r="E21">
        <v>6</v>
      </c>
      <c r="F21">
        <v>28</v>
      </c>
      <c r="G21">
        <v>0.25</v>
      </c>
      <c r="H21">
        <v>0.2857142857142857</v>
      </c>
      <c r="I21">
        <v>0.25</v>
      </c>
      <c r="J21">
        <v>0.21428571428571427</v>
      </c>
      <c r="K21">
        <v>0.5357142857142857</v>
      </c>
      <c r="L21">
        <v>0.4642857142857143</v>
      </c>
      <c r="M21">
        <v>7.1428571428571397E-2</v>
      </c>
    </row>
    <row r="22" spans="1:13">
      <c r="A22">
        <v>2000</v>
      </c>
      <c r="B22">
        <v>9</v>
      </c>
      <c r="C22">
        <v>3</v>
      </c>
      <c r="D22">
        <v>7</v>
      </c>
      <c r="E22">
        <v>5</v>
      </c>
      <c r="F22">
        <v>24</v>
      </c>
      <c r="G22">
        <v>0.375</v>
      </c>
      <c r="H22">
        <v>0.125</v>
      </c>
      <c r="I22">
        <v>0.29166666666666669</v>
      </c>
      <c r="J22">
        <v>0.20833333333333334</v>
      </c>
      <c r="K22">
        <v>0.5</v>
      </c>
      <c r="L22">
        <v>0.5</v>
      </c>
      <c r="M22">
        <v>0</v>
      </c>
    </row>
    <row r="23" spans="1:13">
      <c r="A23">
        <v>1999</v>
      </c>
      <c r="B23">
        <v>5</v>
      </c>
      <c r="C23">
        <v>7</v>
      </c>
      <c r="D23">
        <v>4</v>
      </c>
      <c r="E23">
        <v>8</v>
      </c>
      <c r="F23">
        <v>24</v>
      </c>
      <c r="G23">
        <v>0.20833333333333334</v>
      </c>
      <c r="H23">
        <v>0.29166666666666669</v>
      </c>
      <c r="I23">
        <v>0.16666666666666666</v>
      </c>
      <c r="J23">
        <v>0.33333333333333331</v>
      </c>
      <c r="K23">
        <v>0.5</v>
      </c>
      <c r="L23">
        <v>0.5</v>
      </c>
      <c r="M23">
        <v>0</v>
      </c>
    </row>
    <row r="24" spans="1:13">
      <c r="A24">
        <v>2008</v>
      </c>
      <c r="B24">
        <v>6</v>
      </c>
      <c r="C24">
        <v>5</v>
      </c>
      <c r="D24">
        <v>5</v>
      </c>
      <c r="E24">
        <v>7</v>
      </c>
      <c r="F24">
        <v>23</v>
      </c>
      <c r="G24">
        <v>0.2608695652173913</v>
      </c>
      <c r="H24">
        <v>0.21739130434782608</v>
      </c>
      <c r="I24">
        <v>0.21739130434782608</v>
      </c>
      <c r="J24">
        <v>0.30434782608695654</v>
      </c>
      <c r="K24">
        <v>0.47826086956521741</v>
      </c>
      <c r="L24">
        <v>0.52173913043478259</v>
      </c>
      <c r="M24">
        <v>-4.3478260869565188E-2</v>
      </c>
    </row>
    <row r="25" spans="1:13">
      <c r="A25">
        <v>2003</v>
      </c>
      <c r="B25">
        <v>6</v>
      </c>
      <c r="C25">
        <v>4</v>
      </c>
      <c r="D25">
        <v>7</v>
      </c>
      <c r="E25">
        <v>5</v>
      </c>
      <c r="F25">
        <v>22</v>
      </c>
      <c r="G25">
        <v>0.27272727272727271</v>
      </c>
      <c r="H25">
        <v>0.18181818181818182</v>
      </c>
      <c r="I25">
        <v>0.31818181818181818</v>
      </c>
      <c r="J25">
        <v>0.22727272727272727</v>
      </c>
      <c r="K25">
        <v>0.45454545454545453</v>
      </c>
      <c r="L25">
        <v>0.54545454545454541</v>
      </c>
      <c r="M25">
        <v>-9.0909090909090884E-2</v>
      </c>
    </row>
  </sheetData>
  <sortState xmlns:xlrd2="http://schemas.microsoft.com/office/spreadsheetml/2017/richdata2" ref="A2:M25">
    <sortCondition descending="1" ref="K1:K2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694B-5890-D343-93A9-7E0F18CE4889}">
  <dimension ref="A1:O28"/>
  <sheetViews>
    <sheetView workbookViewId="0">
      <selection activeCell="F17" sqref="F17"/>
    </sheetView>
  </sheetViews>
  <sheetFormatPr baseColWidth="10" defaultRowHeight="16"/>
  <cols>
    <col min="2" max="2" width="23.83203125" bestFit="1" customWidth="1"/>
  </cols>
  <sheetData>
    <row r="1" spans="1:15">
      <c r="A1" t="s">
        <v>172</v>
      </c>
    </row>
    <row r="2" spans="1:15">
      <c r="A2" t="s">
        <v>173</v>
      </c>
      <c r="B2" t="s">
        <v>174</v>
      </c>
      <c r="C2" t="s">
        <v>175</v>
      </c>
      <c r="D2" t="s">
        <v>176</v>
      </c>
      <c r="E2" t="s">
        <v>177</v>
      </c>
      <c r="F2" t="s">
        <v>67</v>
      </c>
      <c r="G2" t="s">
        <v>68</v>
      </c>
      <c r="H2" t="s">
        <v>69</v>
      </c>
      <c r="I2" t="s">
        <v>70</v>
      </c>
      <c r="J2" t="s">
        <v>92</v>
      </c>
      <c r="K2" t="s">
        <v>72</v>
      </c>
      <c r="L2" t="s">
        <v>73</v>
      </c>
      <c r="M2" t="s">
        <v>74</v>
      </c>
      <c r="N2" t="s">
        <v>75</v>
      </c>
      <c r="O2" t="s">
        <v>178</v>
      </c>
    </row>
    <row r="3" spans="1:15">
      <c r="A3">
        <v>32</v>
      </c>
      <c r="B3" t="s">
        <v>185</v>
      </c>
      <c r="C3">
        <v>10</v>
      </c>
      <c r="D3">
        <v>2</v>
      </c>
      <c r="E3">
        <v>252</v>
      </c>
      <c r="F3">
        <v>1</v>
      </c>
      <c r="G3">
        <v>0</v>
      </c>
      <c r="H3">
        <v>2</v>
      </c>
      <c r="I3">
        <v>2</v>
      </c>
      <c r="J3">
        <v>0.5</v>
      </c>
      <c r="K3">
        <v>2</v>
      </c>
      <c r="L3">
        <v>1</v>
      </c>
      <c r="M3" t="s">
        <v>80</v>
      </c>
      <c r="N3">
        <v>0</v>
      </c>
      <c r="O3" t="s">
        <v>80</v>
      </c>
    </row>
    <row r="4" spans="1:15">
      <c r="A4">
        <v>10</v>
      </c>
      <c r="B4" t="s">
        <v>186</v>
      </c>
      <c r="C4">
        <v>11</v>
      </c>
      <c r="D4">
        <v>11</v>
      </c>
      <c r="E4">
        <v>800</v>
      </c>
      <c r="F4">
        <v>0</v>
      </c>
      <c r="G4">
        <v>1</v>
      </c>
      <c r="H4">
        <v>1</v>
      </c>
      <c r="I4">
        <v>25</v>
      </c>
      <c r="J4">
        <v>0</v>
      </c>
      <c r="K4">
        <v>10</v>
      </c>
      <c r="L4">
        <v>0.4</v>
      </c>
      <c r="M4" s="3">
        <v>36526</v>
      </c>
      <c r="N4">
        <v>0</v>
      </c>
      <c r="O4" t="s">
        <v>80</v>
      </c>
    </row>
    <row r="5" spans="1:15">
      <c r="A5">
        <v>22</v>
      </c>
      <c r="B5" t="s">
        <v>189</v>
      </c>
      <c r="C5">
        <v>6</v>
      </c>
      <c r="D5">
        <v>1</v>
      </c>
      <c r="E5">
        <v>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80</v>
      </c>
      <c r="N5">
        <v>0</v>
      </c>
      <c r="O5" t="s">
        <v>80</v>
      </c>
    </row>
    <row r="6" spans="1:15">
      <c r="A6">
        <v>33</v>
      </c>
      <c r="B6" t="s">
        <v>187</v>
      </c>
      <c r="C6">
        <v>12</v>
      </c>
      <c r="D6">
        <v>12</v>
      </c>
      <c r="E6">
        <v>1097</v>
      </c>
      <c r="F6">
        <v>0</v>
      </c>
      <c r="G6">
        <v>1</v>
      </c>
      <c r="H6">
        <v>1</v>
      </c>
      <c r="I6">
        <v>7</v>
      </c>
      <c r="J6">
        <v>0</v>
      </c>
      <c r="K6">
        <v>5</v>
      </c>
      <c r="L6">
        <v>0.71399999999999997</v>
      </c>
      <c r="M6" t="s">
        <v>80</v>
      </c>
      <c r="N6">
        <v>0</v>
      </c>
      <c r="O6" t="s">
        <v>80</v>
      </c>
    </row>
    <row r="7" spans="1:15">
      <c r="A7">
        <v>24</v>
      </c>
      <c r="B7" t="s">
        <v>190</v>
      </c>
      <c r="C7">
        <v>5</v>
      </c>
      <c r="D7">
        <v>0</v>
      </c>
      <c r="E7">
        <v>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80</v>
      </c>
      <c r="N7">
        <v>0</v>
      </c>
      <c r="O7" t="s">
        <v>80</v>
      </c>
    </row>
    <row r="10" spans="1:15">
      <c r="A10">
        <v>26</v>
      </c>
      <c r="B10" t="s">
        <v>183</v>
      </c>
      <c r="C10">
        <v>12</v>
      </c>
      <c r="D10">
        <v>8</v>
      </c>
      <c r="E10">
        <v>649</v>
      </c>
      <c r="F10">
        <v>1</v>
      </c>
      <c r="G10">
        <v>1</v>
      </c>
      <c r="H10">
        <v>3</v>
      </c>
      <c r="I10">
        <v>6</v>
      </c>
      <c r="J10">
        <v>0.16700000000000001</v>
      </c>
      <c r="K10">
        <v>3</v>
      </c>
      <c r="L10">
        <v>0.5</v>
      </c>
      <c r="M10" t="s">
        <v>80</v>
      </c>
      <c r="N10">
        <v>1</v>
      </c>
      <c r="O10" t="s">
        <v>80</v>
      </c>
    </row>
    <row r="11" spans="1:15">
      <c r="A11">
        <v>27</v>
      </c>
      <c r="B11" t="s">
        <v>181</v>
      </c>
      <c r="C11">
        <v>12</v>
      </c>
      <c r="D11">
        <v>12</v>
      </c>
      <c r="E11">
        <v>900</v>
      </c>
      <c r="F11">
        <v>2</v>
      </c>
      <c r="G11">
        <v>0</v>
      </c>
      <c r="H11">
        <v>4</v>
      </c>
      <c r="I11">
        <v>6</v>
      </c>
      <c r="J11">
        <v>0.33300000000000002</v>
      </c>
      <c r="K11">
        <v>4</v>
      </c>
      <c r="L11">
        <v>0.66700000000000004</v>
      </c>
      <c r="M11" t="s">
        <v>80</v>
      </c>
      <c r="N11">
        <v>0</v>
      </c>
      <c r="O11" t="s">
        <v>80</v>
      </c>
    </row>
    <row r="12" spans="1:15">
      <c r="A12">
        <v>14</v>
      </c>
      <c r="B12" t="s">
        <v>191</v>
      </c>
      <c r="C12">
        <v>6</v>
      </c>
      <c r="D12">
        <v>2</v>
      </c>
      <c r="E12">
        <v>124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80</v>
      </c>
      <c r="N12">
        <v>0</v>
      </c>
      <c r="O12" t="s">
        <v>80</v>
      </c>
    </row>
    <row r="13" spans="1:15">
      <c r="A13">
        <v>15</v>
      </c>
      <c r="B13" t="s">
        <v>188</v>
      </c>
      <c r="C13">
        <v>6</v>
      </c>
      <c r="D13">
        <v>0</v>
      </c>
      <c r="E13">
        <v>110</v>
      </c>
      <c r="F13">
        <v>0</v>
      </c>
      <c r="G13">
        <v>1</v>
      </c>
      <c r="H13">
        <v>1</v>
      </c>
      <c r="I13">
        <v>4</v>
      </c>
      <c r="J13">
        <v>0</v>
      </c>
      <c r="K13">
        <v>2</v>
      </c>
      <c r="L13">
        <v>0.5</v>
      </c>
      <c r="M13" t="s">
        <v>80</v>
      </c>
      <c r="N13">
        <v>0</v>
      </c>
      <c r="O13" t="s">
        <v>80</v>
      </c>
    </row>
    <row r="15" spans="1:15">
      <c r="A15">
        <v>16</v>
      </c>
      <c r="B15" t="s">
        <v>192</v>
      </c>
      <c r="C15">
        <v>7</v>
      </c>
      <c r="D15">
        <v>0</v>
      </c>
      <c r="E15">
        <v>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80</v>
      </c>
      <c r="N15">
        <v>0</v>
      </c>
      <c r="O15" t="s">
        <v>80</v>
      </c>
    </row>
    <row r="16" spans="1:15">
      <c r="A16">
        <v>18</v>
      </c>
      <c r="B16" t="s">
        <v>193</v>
      </c>
      <c r="C16">
        <v>2</v>
      </c>
      <c r="D16">
        <v>0</v>
      </c>
      <c r="E16">
        <v>31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 t="s">
        <v>80</v>
      </c>
      <c r="N16">
        <v>0</v>
      </c>
      <c r="O16" t="s">
        <v>80</v>
      </c>
    </row>
    <row r="17" spans="1:15">
      <c r="A17">
        <v>3</v>
      </c>
      <c r="B17" t="s">
        <v>182</v>
      </c>
      <c r="C17">
        <v>12</v>
      </c>
      <c r="D17">
        <v>11</v>
      </c>
      <c r="E17">
        <v>888</v>
      </c>
      <c r="F17">
        <v>2</v>
      </c>
      <c r="G17">
        <v>0</v>
      </c>
      <c r="H17">
        <v>4</v>
      </c>
      <c r="I17">
        <v>16</v>
      </c>
      <c r="J17">
        <v>0.125</v>
      </c>
      <c r="K17">
        <v>7</v>
      </c>
      <c r="L17">
        <v>0.438</v>
      </c>
      <c r="M17" t="s">
        <v>80</v>
      </c>
      <c r="N17">
        <v>1</v>
      </c>
      <c r="O17" t="s">
        <v>80</v>
      </c>
    </row>
    <row r="18" spans="1:15">
      <c r="A18">
        <v>12</v>
      </c>
      <c r="B18" t="s">
        <v>179</v>
      </c>
      <c r="C18">
        <v>12</v>
      </c>
      <c r="D18">
        <v>12</v>
      </c>
      <c r="E18">
        <v>1038</v>
      </c>
      <c r="F18">
        <v>5</v>
      </c>
      <c r="G18">
        <v>2</v>
      </c>
      <c r="H18">
        <v>12</v>
      </c>
      <c r="I18">
        <v>21</v>
      </c>
      <c r="J18">
        <v>0.23799999999999999</v>
      </c>
      <c r="K18">
        <v>10</v>
      </c>
      <c r="L18">
        <v>0.47599999999999998</v>
      </c>
      <c r="M18" t="s">
        <v>80</v>
      </c>
      <c r="N18">
        <v>1</v>
      </c>
      <c r="O18" t="s">
        <v>80</v>
      </c>
    </row>
    <row r="19" spans="1:15">
      <c r="M19" s="3"/>
    </row>
    <row r="20" spans="1:15">
      <c r="A20">
        <v>20</v>
      </c>
      <c r="B20" t="s">
        <v>180</v>
      </c>
      <c r="C20">
        <v>12</v>
      </c>
      <c r="D20">
        <v>12</v>
      </c>
      <c r="E20">
        <v>885</v>
      </c>
      <c r="F20">
        <v>3</v>
      </c>
      <c r="G20">
        <v>0</v>
      </c>
      <c r="H20">
        <v>6</v>
      </c>
      <c r="I20">
        <v>27</v>
      </c>
      <c r="J20">
        <v>0.111</v>
      </c>
      <c r="K20">
        <v>16</v>
      </c>
      <c r="L20">
        <v>0.59299999999999997</v>
      </c>
      <c r="M20" t="s">
        <v>80</v>
      </c>
      <c r="N20">
        <v>3</v>
      </c>
      <c r="O20" t="s">
        <v>80</v>
      </c>
    </row>
    <row r="22" spans="1:15">
      <c r="A22">
        <v>35</v>
      </c>
      <c r="B22" t="s">
        <v>194</v>
      </c>
      <c r="C22">
        <v>11</v>
      </c>
      <c r="D22">
        <v>11</v>
      </c>
      <c r="E22">
        <v>905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80</v>
      </c>
      <c r="N22">
        <v>0</v>
      </c>
      <c r="O22" t="s">
        <v>80</v>
      </c>
    </row>
    <row r="23" spans="1:15">
      <c r="A23">
        <v>11</v>
      </c>
      <c r="B23" t="s">
        <v>184</v>
      </c>
      <c r="C23">
        <v>12</v>
      </c>
      <c r="D23">
        <v>12</v>
      </c>
      <c r="E23">
        <v>1103</v>
      </c>
      <c r="F23">
        <v>0</v>
      </c>
      <c r="G23">
        <v>3</v>
      </c>
      <c r="H23">
        <v>3</v>
      </c>
      <c r="I23">
        <v>3</v>
      </c>
      <c r="J23">
        <v>0</v>
      </c>
      <c r="K23">
        <v>1</v>
      </c>
      <c r="L23">
        <v>0.33300000000000002</v>
      </c>
      <c r="M23" t="s">
        <v>80</v>
      </c>
      <c r="N23">
        <v>0</v>
      </c>
      <c r="O23" t="s">
        <v>80</v>
      </c>
    </row>
    <row r="24" spans="1:15">
      <c r="M24" s="3"/>
    </row>
    <row r="25" spans="1:15">
      <c r="A25">
        <v>21</v>
      </c>
      <c r="B25" t="s">
        <v>195</v>
      </c>
      <c r="C25">
        <v>12</v>
      </c>
      <c r="D25">
        <v>12</v>
      </c>
      <c r="E25">
        <v>1103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0.5</v>
      </c>
      <c r="M25" t="s">
        <v>80</v>
      </c>
      <c r="N25">
        <v>0</v>
      </c>
      <c r="O25" t="s">
        <v>80</v>
      </c>
    </row>
    <row r="26" spans="1:15">
      <c r="A26">
        <v>4</v>
      </c>
      <c r="B26" t="s">
        <v>196</v>
      </c>
      <c r="C26">
        <v>3</v>
      </c>
      <c r="D26">
        <v>0</v>
      </c>
      <c r="E26">
        <v>71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80</v>
      </c>
      <c r="N26">
        <v>0</v>
      </c>
      <c r="O26" t="s">
        <v>80</v>
      </c>
    </row>
    <row r="27" spans="1:15">
      <c r="B27" t="s">
        <v>197</v>
      </c>
      <c r="C27">
        <v>12</v>
      </c>
      <c r="D27" t="s">
        <v>198</v>
      </c>
      <c r="E27">
        <v>12168</v>
      </c>
      <c r="F27">
        <v>14</v>
      </c>
      <c r="G27">
        <v>9</v>
      </c>
      <c r="H27">
        <v>37</v>
      </c>
      <c r="I27">
        <v>125</v>
      </c>
      <c r="J27">
        <v>0.112</v>
      </c>
      <c r="K27">
        <v>64</v>
      </c>
      <c r="L27">
        <v>0.51200000000000001</v>
      </c>
      <c r="M27" s="3">
        <v>36586</v>
      </c>
      <c r="N27">
        <v>6</v>
      </c>
      <c r="O27" t="s">
        <v>80</v>
      </c>
    </row>
    <row r="28" spans="1:15">
      <c r="B28" t="s">
        <v>199</v>
      </c>
      <c r="C28">
        <f>SUM(C3:C26)</f>
        <v>163</v>
      </c>
      <c r="D28">
        <f t="shared" ref="D28:N28" si="0">SUM(D3:D26)</f>
        <v>118</v>
      </c>
      <c r="E28">
        <f t="shared" si="0"/>
        <v>10247</v>
      </c>
      <c r="F28">
        <f t="shared" si="0"/>
        <v>14</v>
      </c>
      <c r="G28">
        <f t="shared" si="0"/>
        <v>9</v>
      </c>
      <c r="H28">
        <f t="shared" si="0"/>
        <v>37</v>
      </c>
      <c r="I28">
        <f t="shared" si="0"/>
        <v>120</v>
      </c>
      <c r="J28">
        <f t="shared" si="0"/>
        <v>1.474</v>
      </c>
      <c r="K28">
        <f t="shared" si="0"/>
        <v>62</v>
      </c>
      <c r="L28">
        <f t="shared" si="0"/>
        <v>7.1209999999999996</v>
      </c>
      <c r="M28">
        <f t="shared" si="0"/>
        <v>36526</v>
      </c>
      <c r="N28">
        <f t="shared" si="0"/>
        <v>6</v>
      </c>
      <c r="O28" t="s">
        <v>79</v>
      </c>
    </row>
  </sheetData>
  <sortState xmlns:xlrd2="http://schemas.microsoft.com/office/spreadsheetml/2017/richdata2" ref="A3:O26">
    <sortCondition ref="B3:B2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F318-25BB-764A-B32D-3711068842F4}">
  <dimension ref="A1:E10"/>
  <sheetViews>
    <sheetView workbookViewId="0">
      <selection activeCell="E13" sqref="E13"/>
    </sheetView>
  </sheetViews>
  <sheetFormatPr baseColWidth="10" defaultRowHeight="16"/>
  <sheetData>
    <row r="1" spans="1:5">
      <c r="A1" t="s">
        <v>0</v>
      </c>
      <c r="B1" t="s">
        <v>200</v>
      </c>
      <c r="C1" t="s">
        <v>201</v>
      </c>
      <c r="D1" t="s">
        <v>1</v>
      </c>
      <c r="E1" t="s">
        <v>4</v>
      </c>
    </row>
    <row r="2" spans="1:5">
      <c r="A2">
        <v>2020</v>
      </c>
      <c r="B2">
        <v>0</v>
      </c>
      <c r="C2">
        <v>0</v>
      </c>
      <c r="D2" t="str" cm="1">
        <f t="array" ref="D2">_xlfn.IFS(B2&gt;C2,"W",B2&lt;C2,"L",B2=C2,"T")</f>
        <v>T</v>
      </c>
      <c r="E2" t="s">
        <v>8</v>
      </c>
    </row>
    <row r="3" spans="1:5">
      <c r="A3">
        <v>2019</v>
      </c>
      <c r="B3">
        <v>1</v>
      </c>
      <c r="C3">
        <v>4</v>
      </c>
      <c r="D3" t="str" cm="1">
        <f t="array" ref="D3">_xlfn.IFS(B3&gt;C3,"W",B3&lt;C3,"L",B3=C3,"T")</f>
        <v>L</v>
      </c>
      <c r="E3" t="s">
        <v>6</v>
      </c>
    </row>
    <row r="4" spans="1:5">
      <c r="A4">
        <v>2018</v>
      </c>
      <c r="B4">
        <v>0</v>
      </c>
      <c r="C4">
        <v>2</v>
      </c>
      <c r="D4" t="str" cm="1">
        <f t="array" ref="D4">_xlfn.IFS(B4&gt;C4,"W",B4&lt;C4,"L",B4=C4,"T")</f>
        <v>L</v>
      </c>
      <c r="E4" t="s">
        <v>8</v>
      </c>
    </row>
    <row r="5" spans="1:5">
      <c r="A5">
        <v>2017</v>
      </c>
      <c r="B5">
        <v>4</v>
      </c>
      <c r="C5">
        <v>0</v>
      </c>
      <c r="D5" t="str" cm="1">
        <f t="array" ref="D5">_xlfn.IFS(B5&gt;C5,"W",B5&lt;C5,"L",B5=C5,"T")</f>
        <v>W</v>
      </c>
      <c r="E5" t="s">
        <v>6</v>
      </c>
    </row>
    <row r="6" spans="1:5">
      <c r="A6">
        <v>2015</v>
      </c>
      <c r="B6">
        <v>1</v>
      </c>
      <c r="C6">
        <v>3</v>
      </c>
      <c r="D6" t="str" cm="1">
        <f t="array" ref="D6">_xlfn.IFS(B6&gt;C6,"W",B6&lt;C6,"L",B6=C6,"T")</f>
        <v>L</v>
      </c>
      <c r="E6" t="s">
        <v>8</v>
      </c>
    </row>
    <row r="7" spans="1:5">
      <c r="A7">
        <v>2014</v>
      </c>
      <c r="B7">
        <v>2</v>
      </c>
      <c r="C7">
        <v>1</v>
      </c>
      <c r="D7" t="str" cm="1">
        <f t="array" ref="D7">_xlfn.IFS(B7&gt;C7,"W",B7&lt;C7,"L",B7=C7,"T")</f>
        <v>W</v>
      </c>
      <c r="E7" t="s">
        <v>6</v>
      </c>
    </row>
    <row r="8" spans="1:5">
      <c r="A8">
        <v>2013</v>
      </c>
      <c r="B8">
        <v>1</v>
      </c>
      <c r="C8">
        <v>3</v>
      </c>
      <c r="D8" t="str" cm="1">
        <f t="array" ref="D8">_xlfn.IFS(B8&gt;C8,"W",B8&lt;C8,"L",B8=C8,"T")</f>
        <v>L</v>
      </c>
      <c r="E8" t="s">
        <v>8</v>
      </c>
    </row>
    <row r="9" spans="1:5">
      <c r="A9">
        <v>2012</v>
      </c>
      <c r="B9">
        <v>3</v>
      </c>
      <c r="C9">
        <v>0</v>
      </c>
      <c r="D9" t="str" cm="1">
        <f t="array" ref="D9">_xlfn.IFS(B9&gt;C9,"W",B9&lt;C9,"L",B9=C9,"T")</f>
        <v>W</v>
      </c>
      <c r="E9" t="s">
        <v>8</v>
      </c>
    </row>
    <row r="10" spans="1:5">
      <c r="A10">
        <v>2012</v>
      </c>
      <c r="B10">
        <v>2</v>
      </c>
      <c r="C10">
        <v>2</v>
      </c>
      <c r="D10" t="str" cm="1">
        <f t="array" ref="D10">_xlfn.IFS(B10&gt;C10,"W",B10&lt;C10,"L",B10=C10,"T")</f>
        <v>T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season_opener</vt:lpstr>
      <vt:lpstr>home_opener</vt:lpstr>
      <vt:lpstr>vs_illinois</vt:lpstr>
      <vt:lpstr>class</vt:lpstr>
      <vt:lpstr>model_data</vt:lpstr>
      <vt:lpstr>mizzou_class</vt:lpstr>
      <vt:lpstr>minn_roster</vt:lpstr>
      <vt:lpstr>Sheet5</vt:lpstr>
      <vt:lpstr>miz_off_stats</vt:lpstr>
      <vt:lpstr>2020_shots</vt:lpstr>
      <vt:lpstr>by_half</vt:lpstr>
      <vt:lpstr>miz_h_vs_a</vt:lpstr>
      <vt:lpstr>ill_off_stats</vt:lpstr>
      <vt:lpstr>NCAATavg</vt:lpstr>
      <vt:lpstr>Sheet4</vt:lpstr>
      <vt:lpstr>Illinois_return</vt:lpstr>
      <vt:lpstr>stef_golan_vs_illinois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Geoffrey</dc:creator>
  <cp:lastModifiedBy>Microsoft Office User</cp:lastModifiedBy>
  <dcterms:created xsi:type="dcterms:W3CDTF">2021-08-18T15:28:31Z</dcterms:created>
  <dcterms:modified xsi:type="dcterms:W3CDTF">2021-08-20T02:08:09Z</dcterms:modified>
</cp:coreProperties>
</file>