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215" documentId="8_{F6CD641C-FED4-4C56-83AB-243F083768B3}" xr6:coauthVersionLast="47" xr6:coauthVersionMax="47" xr10:uidLastSave="{89934B7B-8D91-4735-A822-4D9876A10BF6}"/>
  <bookViews>
    <workbookView xWindow="-120" yWindow="-120" windowWidth="29040" windowHeight="15840" firstSheet="2" activeTab="3" xr2:uid="{00000000-000D-0000-FFFF-FFFF00000000}"/>
  </bookViews>
  <sheets>
    <sheet name="Ejercicio" sheetId="1" state="hidden" r:id="rId1"/>
    <sheet name="Solución" sheetId="2" state="hidden" r:id="rId2"/>
    <sheet name="Ejercicio (2)" sheetId="3" r:id="rId3"/>
    <sheet name="Solucion Ejercicio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4" l="1"/>
  <c r="O13" i="4"/>
  <c r="N6" i="4"/>
  <c r="O6" i="4" s="1"/>
  <c r="N7" i="4"/>
  <c r="O7" i="4" s="1"/>
  <c r="N8" i="4"/>
  <c r="O8" i="4" s="1"/>
  <c r="N9" i="4"/>
  <c r="N10" i="4"/>
  <c r="O10" i="4" s="1"/>
  <c r="N11" i="4"/>
  <c r="O11" i="4" s="1"/>
  <c r="N12" i="4"/>
  <c r="O12" i="4" s="1"/>
  <c r="N13" i="4"/>
  <c r="N14" i="4"/>
  <c r="O14" i="4" s="1"/>
  <c r="N5" i="4"/>
  <c r="O5" i="4" s="1"/>
  <c r="M6" i="4"/>
  <c r="M7" i="4"/>
  <c r="M8" i="4"/>
  <c r="M9" i="4"/>
  <c r="M10" i="4"/>
  <c r="M11" i="4"/>
  <c r="M12" i="4"/>
  <c r="M13" i="4"/>
  <c r="M14" i="4"/>
  <c r="M5" i="4"/>
  <c r="E25" i="4"/>
  <c r="C29" i="4"/>
  <c r="D25" i="4"/>
  <c r="C25" i="4"/>
  <c r="D6" i="4"/>
  <c r="D7" i="4"/>
  <c r="D8" i="4"/>
  <c r="D9" i="4"/>
  <c r="D10" i="4"/>
  <c r="D11" i="4"/>
  <c r="D12" i="4"/>
  <c r="D13" i="4"/>
  <c r="D14" i="4"/>
  <c r="D5" i="4"/>
  <c r="C6" i="4"/>
  <c r="C7" i="4"/>
  <c r="C8" i="4"/>
  <c r="C9" i="4"/>
  <c r="C10" i="4"/>
  <c r="C11" i="4"/>
  <c r="C12" i="4"/>
  <c r="C13" i="4"/>
  <c r="C14" i="4"/>
  <c r="C5" i="4"/>
  <c r="M5" i="1"/>
  <c r="D29" i="1"/>
  <c r="D30" i="1"/>
  <c r="D31" i="1"/>
  <c r="D32" i="1"/>
  <c r="D33" i="1"/>
  <c r="D34" i="1"/>
  <c r="D35" i="1"/>
  <c r="D36" i="1"/>
  <c r="D37" i="1"/>
  <c r="D28" i="1"/>
  <c r="C29" i="1"/>
  <c r="C30" i="1"/>
  <c r="C31" i="1"/>
  <c r="C32" i="1"/>
  <c r="C33" i="1"/>
  <c r="C34" i="1"/>
  <c r="C35" i="1"/>
  <c r="C36" i="1"/>
  <c r="C37" i="1"/>
  <c r="C28" i="1"/>
  <c r="C6" i="1"/>
  <c r="C7" i="1"/>
  <c r="C8" i="1"/>
  <c r="C9" i="1"/>
  <c r="C10" i="1"/>
  <c r="C11" i="1"/>
  <c r="C12" i="1"/>
  <c r="C13" i="1"/>
  <c r="C14" i="1"/>
  <c r="C5" i="1"/>
  <c r="U23" i="1"/>
  <c r="U22" i="1"/>
  <c r="S8" i="1"/>
  <c r="P8" i="1"/>
  <c r="S5" i="1"/>
  <c r="P5" i="1"/>
  <c r="N14" i="2"/>
  <c r="O14" i="2" s="1"/>
  <c r="M14" i="2"/>
  <c r="D14" i="2"/>
  <c r="C14" i="2"/>
  <c r="N13" i="2"/>
  <c r="O13" i="2" s="1"/>
  <c r="M13" i="2"/>
  <c r="D13" i="2"/>
  <c r="C13" i="2"/>
  <c r="N12" i="2"/>
  <c r="O12" i="2" s="1"/>
  <c r="M12" i="2"/>
  <c r="D12" i="2"/>
  <c r="C12" i="2"/>
  <c r="N11" i="2"/>
  <c r="M11" i="2"/>
  <c r="D11" i="2"/>
  <c r="C11" i="2"/>
  <c r="N10" i="2"/>
  <c r="M10" i="2"/>
  <c r="D10" i="2"/>
  <c r="C10" i="2"/>
  <c r="N9" i="2"/>
  <c r="O9" i="2" s="1"/>
  <c r="M9" i="2"/>
  <c r="D9" i="2"/>
  <c r="C9" i="2"/>
  <c r="N8" i="2"/>
  <c r="O8" i="2" s="1"/>
  <c r="M8" i="2"/>
  <c r="D8" i="2"/>
  <c r="C8" i="2"/>
  <c r="N7" i="2"/>
  <c r="M7" i="2"/>
  <c r="D7" i="2"/>
  <c r="C7" i="2"/>
  <c r="N6" i="2"/>
  <c r="M6" i="2"/>
  <c r="D6" i="2"/>
  <c r="C6" i="2"/>
  <c r="N5" i="2"/>
  <c r="O5" i="2" s="1"/>
  <c r="M5" i="2"/>
  <c r="D5" i="2"/>
  <c r="C5" i="2"/>
  <c r="J16" i="1"/>
  <c r="F16" i="1"/>
  <c r="N14" i="1"/>
  <c r="M14" i="1"/>
  <c r="D14" i="1"/>
  <c r="N13" i="1"/>
  <c r="M13" i="1"/>
  <c r="D13" i="1"/>
  <c r="N12" i="1"/>
  <c r="O12" i="1" s="1"/>
  <c r="M12" i="1"/>
  <c r="D12" i="1"/>
  <c r="N11" i="1"/>
  <c r="M11" i="1"/>
  <c r="D11" i="1"/>
  <c r="N10" i="1"/>
  <c r="M10" i="1"/>
  <c r="D10" i="1"/>
  <c r="N9" i="1"/>
  <c r="M9" i="1"/>
  <c r="D9" i="1"/>
  <c r="N8" i="1"/>
  <c r="O8" i="1" s="1"/>
  <c r="M8" i="1"/>
  <c r="D8" i="1"/>
  <c r="N7" i="1"/>
  <c r="M7" i="1"/>
  <c r="D7" i="1"/>
  <c r="N6" i="1"/>
  <c r="M6" i="1"/>
  <c r="D6" i="1"/>
  <c r="N5" i="1"/>
  <c r="D5" i="1"/>
  <c r="V23" i="1"/>
  <c r="V22" i="1"/>
  <c r="Q5" i="1"/>
  <c r="Q8" i="1"/>
  <c r="T8" i="1"/>
  <c r="T5" i="1"/>
  <c r="O14" i="1" l="1"/>
  <c r="O13" i="1"/>
  <c r="O6" i="2"/>
  <c r="O7" i="2"/>
  <c r="O5" i="1"/>
  <c r="O6" i="1"/>
  <c r="O7" i="1"/>
  <c r="O9" i="1"/>
  <c r="O10" i="1"/>
  <c r="O11" i="1"/>
  <c r="O10" i="2"/>
  <c r="O11" i="2"/>
</calcChain>
</file>

<file path=xl/sharedStrings.xml><?xml version="1.0" encoding="utf-8"?>
<sst xmlns="http://schemas.openxmlformats.org/spreadsheetml/2006/main" count="230" uniqueCount="70">
  <si>
    <t>Planilla de Sueldos</t>
  </si>
  <si>
    <t>Días extraordinarios</t>
  </si>
  <si>
    <t>Día 1</t>
  </si>
  <si>
    <t>Día 2</t>
  </si>
  <si>
    <t>Día 3</t>
  </si>
  <si>
    <t>Código</t>
  </si>
  <si>
    <t>Nombre</t>
  </si>
  <si>
    <t>Apellidos</t>
  </si>
  <si>
    <t>Ingreso</t>
  </si>
  <si>
    <t>Sueldo</t>
  </si>
  <si>
    <t>Salida</t>
  </si>
  <si>
    <t>Horas extras</t>
  </si>
  <si>
    <t>Bono 1</t>
  </si>
  <si>
    <t>Total</t>
  </si>
  <si>
    <t>C001-Ana-Torres</t>
  </si>
  <si>
    <t>C002-Juan-López</t>
  </si>
  <si>
    <t>C003-Ricardo-Pérez</t>
  </si>
  <si>
    <t>C004-Mario-Armas</t>
  </si>
  <si>
    <t>C005-Leopoldo-Carrión</t>
  </si>
  <si>
    <t>C006-María-Domingo</t>
  </si>
  <si>
    <t>C007-Bertha-Fiestas</t>
  </si>
  <si>
    <t>C008-Mónica-Larco</t>
  </si>
  <si>
    <t>C009-Nolberto-Cáceres</t>
  </si>
  <si>
    <t>C010-Boris-Sarmiento</t>
  </si>
  <si>
    <t>Bonificación</t>
  </si>
  <si>
    <t>Por año</t>
  </si>
  <si>
    <t>Hora de ingreso</t>
  </si>
  <si>
    <t>Hora de salida</t>
  </si>
  <si>
    <t>Costo por hora extra</t>
  </si>
  <si>
    <t>Entrada</t>
  </si>
  <si>
    <t>&lt;= 08:00</t>
  </si>
  <si>
    <t>&gt;=18:30</t>
  </si>
  <si>
    <t>Adicional</t>
  </si>
  <si>
    <t>C</t>
  </si>
  <si>
    <t>-</t>
  </si>
  <si>
    <t>A</t>
  </si>
  <si>
    <t>n</t>
  </si>
  <si>
    <t>a</t>
  </si>
  <si>
    <t>T</t>
  </si>
  <si>
    <t>o</t>
  </si>
  <si>
    <t>r</t>
  </si>
  <si>
    <t>e</t>
  </si>
  <si>
    <t>s</t>
  </si>
  <si>
    <t>J</t>
  </si>
  <si>
    <t>u</t>
  </si>
  <si>
    <t>L</t>
  </si>
  <si>
    <t>ó</t>
  </si>
  <si>
    <t>p</t>
  </si>
  <si>
    <t>z</t>
  </si>
  <si>
    <t>primer -</t>
  </si>
  <si>
    <t>segundo -</t>
  </si>
  <si>
    <t>=EXTRAE(B5,U22+1,U23-U22-1)</t>
  </si>
  <si>
    <t>C001-Ana Torres</t>
  </si>
  <si>
    <t>C002-Juan López</t>
  </si>
  <si>
    <t>C003-Ricardo Pérez</t>
  </si>
  <si>
    <t>C004-Mario Armas</t>
  </si>
  <si>
    <t>C005-Leopoldo Carrión</t>
  </si>
  <si>
    <t>C007-Bertha Fiestas</t>
  </si>
  <si>
    <t>C008-Mónica Larco</t>
  </si>
  <si>
    <t>C009-Nolberto Cáceres</t>
  </si>
  <si>
    <t>C010-Boris Sarmiento</t>
  </si>
  <si>
    <t>C006-María Domingo</t>
  </si>
  <si>
    <t>posicion del "-" + 1  ; posición del " " - posición del "-" - 1</t>
  </si>
  <si>
    <t xml:space="preserve">Regla: </t>
  </si>
  <si>
    <t>$</t>
  </si>
  <si>
    <t>min</t>
  </si>
  <si>
    <t>G en I</t>
  </si>
  <si>
    <t>H en J</t>
  </si>
  <si>
    <t>I en K</t>
  </si>
  <si>
    <t>J en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</si>
</sst>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409]* #,##0.00_ ;_-[$$-409]* \-#,##0.00\ ;_-[$$-409]* &quot;-&quot;??_ ;_-@_ "/>
    <numFmt numFmtId="165" formatCode="_ * #,##0_ ;_ * \-#,##0_ ;_ * &quot;-&quot;??_ ;_ @_ "/>
    <numFmt numFmtId="166" formatCode="_ * #,##0.0_ ;_ * \-#,##0.0_ ;_ * &quot;-&quot;??_ ;_ @_ "/>
    <numFmt numFmtId="167" formatCode="_ * #,##0.00_ ;_ * \-#,##0.00_ ;_ * &quot;-&quot;??_ ;_ @_ "/>
    <numFmt numFmtId="168" formatCode="0.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7" fontId="4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4" xfId="0" applyBorder="1"/>
    <xf numFmtId="14" fontId="0" fillId="0" borderId="4" xfId="0" applyNumberFormat="1" applyBorder="1"/>
    <xf numFmtId="165" fontId="0" fillId="0" borderId="4" xfId="1" applyNumberFormat="1" applyFont="1" applyBorder="1"/>
    <xf numFmtId="20" fontId="0" fillId="0" borderId="4" xfId="0" applyNumberFormat="1" applyBorder="1"/>
    <xf numFmtId="0" fontId="0" fillId="6" borderId="4" xfId="0" applyFill="1" applyBorder="1"/>
    <xf numFmtId="10" fontId="0" fillId="0" borderId="4" xfId="0" applyNumberFormat="1" applyBorder="1"/>
    <xf numFmtId="164" fontId="0" fillId="0" borderId="4" xfId="0" applyNumberFormat="1" applyBorder="1"/>
    <xf numFmtId="0" fontId="0" fillId="7" borderId="4" xfId="0" applyFill="1" applyBorder="1"/>
    <xf numFmtId="0" fontId="0" fillId="0" borderId="0" xfId="0" applyBorder="1"/>
    <xf numFmtId="168" fontId="0" fillId="0" borderId="4" xfId="0" applyNumberFormat="1" applyBorder="1"/>
    <xf numFmtId="166" fontId="0" fillId="0" borderId="4" xfId="1" applyNumberFormat="1" applyFont="1" applyBorder="1"/>
    <xf numFmtId="167" fontId="3" fillId="0" borderId="4" xfId="0" applyNumberFormat="1" applyFont="1" applyBorder="1"/>
    <xf numFmtId="0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2" fillId="5" borderId="4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0" xfId="0" quotePrefix="1" applyFon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20" fontId="1" fillId="0" borderId="0" xfId="0" applyNumberFormat="1" applyFont="1"/>
    <xf numFmtId="0" fontId="1" fillId="0" borderId="0" xfId="0" applyNumberFormat="1" applyFont="1"/>
    <xf numFmtId="0" fontId="1" fillId="0" borderId="0" xfId="0" quotePrefix="1" applyNumberFormat="1" applyFont="1"/>
  </cellXfs>
  <cellStyles count="2">
    <cellStyle name="Millares" xfId="1" builtinId="3"/>
    <cellStyle name="Normal" xfId="0" builtinId="0"/>
  </cellStyles>
  <dxfs count="2">
    <dxf>
      <font>
        <color rgb="FF002060"/>
      </font>
      <fill>
        <patternFill patternType="solid">
          <bgColor theme="7" tint="0.39991454817346722"/>
        </patternFill>
      </fill>
    </dxf>
    <dxf>
      <font>
        <color rgb="FF002060"/>
      </font>
      <fill>
        <patternFill patternType="solid">
          <bgColor theme="7" tint="0.39991454817346722"/>
        </patternFill>
      </fill>
    </dxf>
  </dxfs>
  <tableStyles count="0" defaultTableStyle="TableStyleMedium2" defaultPivotStyle="PivotStyleLight16"/>
  <colors>
    <mruColors>
      <color rgb="FFFFFFCC"/>
      <color rgb="FFFF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ursosengrupo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ursosengrupo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ursosengrupo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123825</xdr:rowOff>
    </xdr:from>
    <xdr:to>
      <xdr:col>14</xdr:col>
      <xdr:colOff>638175</xdr:colOff>
      <xdr:row>1</xdr:row>
      <xdr:rowOff>169545</xdr:rowOff>
    </xdr:to>
    <xdr:pic>
      <xdr:nvPicPr>
        <xdr:cNvPr id="2" name="Picture 1" descr="cursos-en-grupo-logo-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2650" y="123825"/>
          <a:ext cx="752475" cy="236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123825</xdr:rowOff>
    </xdr:from>
    <xdr:to>
      <xdr:col>14</xdr:col>
      <xdr:colOff>638175</xdr:colOff>
      <xdr:row>1</xdr:row>
      <xdr:rowOff>169545</xdr:rowOff>
    </xdr:to>
    <xdr:pic>
      <xdr:nvPicPr>
        <xdr:cNvPr id="2" name="Picture 1" descr="cursos-en-grupo-logo-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315BBF-92A6-40A5-AEBC-2FD7E5B30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2650" y="123825"/>
          <a:ext cx="752475" cy="236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123825</xdr:rowOff>
    </xdr:from>
    <xdr:to>
      <xdr:col>14</xdr:col>
      <xdr:colOff>638175</xdr:colOff>
      <xdr:row>1</xdr:row>
      <xdr:rowOff>169545</xdr:rowOff>
    </xdr:to>
    <xdr:pic>
      <xdr:nvPicPr>
        <xdr:cNvPr id="2" name="Picture 1" descr="cursos-en-grupo-logo-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636DFA-FA28-4950-819E-47518D2F9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2650" y="123825"/>
          <a:ext cx="752475" cy="236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37"/>
  <sheetViews>
    <sheetView showGridLines="0" workbookViewId="0">
      <pane xSplit="2" ySplit="4" topLeftCell="C5" activePane="bottomRight" state="frozen"/>
      <selection activeCell="N5" sqref="N5"/>
      <selection pane="topRight" activeCell="N5" sqref="N5"/>
      <selection pane="bottomLeft" activeCell="N5" sqref="N5"/>
      <selection pane="bottomRight" activeCell="N5" sqref="N5"/>
    </sheetView>
  </sheetViews>
  <sheetFormatPr baseColWidth="10" defaultColWidth="11" defaultRowHeight="15"/>
  <cols>
    <col min="1" max="1" width="3.85546875" customWidth="1"/>
    <col min="2" max="2" width="21.7109375" customWidth="1"/>
    <col min="3" max="4" width="12.7109375" customWidth="1"/>
    <col min="5" max="5" width="10.7109375" customWidth="1"/>
    <col min="6" max="12" width="9.140625" customWidth="1"/>
    <col min="13" max="13" width="11.85546875" customWidth="1"/>
    <col min="14" max="14" width="10.7109375" customWidth="1"/>
    <col min="17" max="17" width="6.7109375" customWidth="1"/>
    <col min="18" max="18" width="2.85546875" customWidth="1"/>
    <col min="19" max="19" width="4.42578125" customWidth="1"/>
    <col min="21" max="41" width="3.42578125" customWidth="1"/>
  </cols>
  <sheetData>
    <row r="2" spans="2:35">
      <c r="B2" s="1" t="s">
        <v>0</v>
      </c>
      <c r="G2" s="2" t="s">
        <v>1</v>
      </c>
      <c r="H2" s="3"/>
      <c r="I2" s="3"/>
      <c r="J2" s="3"/>
      <c r="K2" s="3"/>
      <c r="L2" s="4"/>
    </row>
    <row r="3" spans="2:35">
      <c r="G3" s="2" t="s">
        <v>2</v>
      </c>
      <c r="H3" s="4"/>
      <c r="I3" s="2" t="s">
        <v>3</v>
      </c>
      <c r="J3" s="4"/>
      <c r="K3" s="2" t="s">
        <v>4</v>
      </c>
      <c r="L3" s="4"/>
    </row>
    <row r="4" spans="2:35"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6" t="s">
        <v>8</v>
      </c>
      <c r="H4" s="6" t="s">
        <v>10</v>
      </c>
      <c r="I4" s="6" t="s">
        <v>8</v>
      </c>
      <c r="J4" s="6" t="s">
        <v>10</v>
      </c>
      <c r="K4" s="6" t="s">
        <v>8</v>
      </c>
      <c r="L4" s="6" t="s">
        <v>10</v>
      </c>
      <c r="M4" s="15" t="s">
        <v>11</v>
      </c>
      <c r="N4" s="15" t="s">
        <v>12</v>
      </c>
      <c r="O4" s="15" t="s">
        <v>13</v>
      </c>
      <c r="P4" s="16"/>
    </row>
    <row r="5" spans="2:35">
      <c r="B5" s="23" t="s">
        <v>14</v>
      </c>
      <c r="C5" s="8" t="str">
        <f>MID(B5,FIND("-",B5)+1,FIND("-",B5,FIND("-",B5)+1)-FIND("-",B5)-1)</f>
        <v>Ana</v>
      </c>
      <c r="D5" s="8" t="str">
        <f>RIGHT(B5,LEN(B5)-FIND("-",B5,FIND("-",B5)+1))</f>
        <v>Torres</v>
      </c>
      <c r="E5" s="9">
        <v>42335</v>
      </c>
      <c r="F5" s="10">
        <v>2300</v>
      </c>
      <c r="G5" s="11">
        <v>0.33675699999999997</v>
      </c>
      <c r="H5" s="11">
        <v>0.82837899999999998</v>
      </c>
      <c r="I5" s="11">
        <v>0.32681300000000002</v>
      </c>
      <c r="J5" s="11">
        <v>0.82359700000000002</v>
      </c>
      <c r="K5" s="11">
        <v>0.31703500000000001</v>
      </c>
      <c r="L5" s="11">
        <v>0.88305400000000001</v>
      </c>
      <c r="M5" s="17">
        <f>IF(AND(G5&lt;=D$22,H5&gt;=D$23),(H5-C$19)*24*C$20,0)+IF(AND(I5&lt;=D$22,J5&gt;=D$23),(J5-C$19)*24*C$20,0)+IF(AND(K5&lt;=D$22,L5&gt;=D$23),(L5-C$19)*24*C$20,0)</f>
        <v>123.99060000000003</v>
      </c>
      <c r="N5" s="10">
        <f ca="1">DATEDIF(E5,TODAY(),"y")*C$16*F5</f>
        <v>69</v>
      </c>
      <c r="O5" s="19">
        <f ca="1">F5+M5+N5</f>
        <v>2492.9906000000001</v>
      </c>
      <c r="P5" s="29">
        <f>5+1</f>
        <v>6</v>
      </c>
      <c r="Q5" t="str">
        <f ca="1">_xlfn.FORMULATEXT(P5)</f>
        <v>=5+1</v>
      </c>
      <c r="S5">
        <f>9-5-1</f>
        <v>3</v>
      </c>
      <c r="T5" t="str">
        <f ca="1">_xlfn.FORMULATEXT(S5)</f>
        <v>=9-5-1</v>
      </c>
      <c r="U5" s="26" t="s">
        <v>33</v>
      </c>
      <c r="V5" s="25">
        <v>0</v>
      </c>
      <c r="W5" s="25">
        <v>0</v>
      </c>
      <c r="X5" s="25">
        <v>1</v>
      </c>
      <c r="Y5" s="26" t="s">
        <v>34</v>
      </c>
      <c r="Z5" s="26" t="s">
        <v>35</v>
      </c>
      <c r="AA5" s="26" t="s">
        <v>36</v>
      </c>
      <c r="AB5" s="26" t="s">
        <v>37</v>
      </c>
      <c r="AC5" s="26" t="s">
        <v>34</v>
      </c>
      <c r="AD5" s="26" t="s">
        <v>38</v>
      </c>
      <c r="AE5" s="26" t="s">
        <v>39</v>
      </c>
      <c r="AF5" s="26" t="s">
        <v>40</v>
      </c>
      <c r="AG5" s="26" t="s">
        <v>40</v>
      </c>
      <c r="AH5" s="26" t="s">
        <v>41</v>
      </c>
      <c r="AI5" s="26" t="s">
        <v>42</v>
      </c>
    </row>
    <row r="6" spans="2:35">
      <c r="B6" s="7" t="s">
        <v>15</v>
      </c>
      <c r="C6" s="8" t="str">
        <f t="shared" ref="C6:C14" si="0">MID(B6,FIND("-",B6)+1,FIND("-",B6,FIND("-",B6)+1)-FIND("-",B6)-1)</f>
        <v>Juan</v>
      </c>
      <c r="D6" s="8" t="str">
        <f t="shared" ref="D6:D14" si="1">RIGHT(B6,LEN(B6)-FIND("-",B6,FIND("-",B6)+1))</f>
        <v>López</v>
      </c>
      <c r="E6" s="9">
        <v>37013</v>
      </c>
      <c r="F6" s="10">
        <v>3000</v>
      </c>
      <c r="G6" s="11">
        <v>0.33668500000000001</v>
      </c>
      <c r="H6" s="11">
        <v>0.80538799999999999</v>
      </c>
      <c r="I6" s="11">
        <v>0.32772200000000001</v>
      </c>
      <c r="J6" s="11">
        <v>0.89591399999999999</v>
      </c>
      <c r="K6" s="11">
        <v>0.31997100000000001</v>
      </c>
      <c r="L6" s="11">
        <v>0.91506900000000002</v>
      </c>
      <c r="M6" s="17">
        <f t="shared" ref="M6:M14" si="2">IF(AND(G6&lt;=D$22,H6&gt;=D$23),(H6-C$19)*24*C$20,0)+IF(AND(I6&lt;=D$22,J6&gt;=D$23),(J6-C$19)*24*C$20,0)+IF(AND(K6&lt;=D$22,L6&gt;=D$23),(L6-C$19)*24*C$20,0)</f>
        <v>186.5898</v>
      </c>
      <c r="N6" s="10">
        <f t="shared" ref="N6:N14" ca="1" si="3">DATEDIF(E6,TODAY(),"y")*C$16*F6</f>
        <v>300</v>
      </c>
      <c r="O6" s="19">
        <f t="shared" ref="O6:O14" ca="1" si="4">F6+M6+N6</f>
        <v>3486.5898000000002</v>
      </c>
      <c r="U6" s="25">
        <v>1</v>
      </c>
      <c r="V6" s="25">
        <v>2</v>
      </c>
      <c r="W6" s="25">
        <v>3</v>
      </c>
      <c r="X6" s="25">
        <v>4</v>
      </c>
      <c r="Y6" s="25">
        <v>5</v>
      </c>
      <c r="Z6" s="25">
        <v>6</v>
      </c>
      <c r="AA6" s="25">
        <v>7</v>
      </c>
      <c r="AB6" s="25">
        <v>8</v>
      </c>
      <c r="AC6" s="25">
        <v>9</v>
      </c>
      <c r="AD6" s="25">
        <v>10</v>
      </c>
      <c r="AE6" s="25">
        <v>11</v>
      </c>
      <c r="AF6" s="25">
        <v>12</v>
      </c>
      <c r="AG6" s="25">
        <v>13</v>
      </c>
      <c r="AH6" s="25">
        <v>14</v>
      </c>
      <c r="AI6" s="25">
        <v>15</v>
      </c>
    </row>
    <row r="7" spans="2:35">
      <c r="B7" s="7" t="s">
        <v>16</v>
      </c>
      <c r="C7" s="8" t="str">
        <f t="shared" si="0"/>
        <v>Ricardo</v>
      </c>
      <c r="D7" s="8" t="str">
        <f t="shared" si="1"/>
        <v>Pérez</v>
      </c>
      <c r="E7" s="9">
        <v>36358</v>
      </c>
      <c r="F7" s="10">
        <v>2300</v>
      </c>
      <c r="G7" s="11">
        <v>0.33239800000000003</v>
      </c>
      <c r="H7" s="11">
        <v>0.80487699999999995</v>
      </c>
      <c r="I7" s="11">
        <v>0.31556899999999999</v>
      </c>
      <c r="J7" s="11">
        <v>0.83214100000000002</v>
      </c>
      <c r="K7" s="11">
        <v>0.32767000000000002</v>
      </c>
      <c r="L7" s="11">
        <v>0.84508300000000003</v>
      </c>
      <c r="M7" s="17">
        <f t="shared" si="2"/>
        <v>139.26060000000001</v>
      </c>
      <c r="N7" s="10">
        <f t="shared" ca="1" si="3"/>
        <v>253</v>
      </c>
      <c r="O7" s="19">
        <f t="shared" ca="1" si="4"/>
        <v>2692.2606000000001</v>
      </c>
    </row>
    <row r="8" spans="2:35">
      <c r="B8" s="7" t="s">
        <v>17</v>
      </c>
      <c r="C8" s="8" t="str">
        <f t="shared" si="0"/>
        <v>Mario</v>
      </c>
      <c r="D8" s="8" t="str">
        <f t="shared" si="1"/>
        <v>Armas</v>
      </c>
      <c r="E8" s="9">
        <v>34524</v>
      </c>
      <c r="F8" s="10">
        <v>2000</v>
      </c>
      <c r="G8" s="11">
        <v>0.31727100000000003</v>
      </c>
      <c r="H8" s="11">
        <v>0.77433099999999999</v>
      </c>
      <c r="I8" s="11">
        <v>0.32648500000000003</v>
      </c>
      <c r="J8" s="11">
        <v>0.76652777777777803</v>
      </c>
      <c r="K8" s="11">
        <v>0.33097900000000002</v>
      </c>
      <c r="L8" s="11">
        <v>0.86050000000000004</v>
      </c>
      <c r="M8" s="17">
        <f t="shared" si="2"/>
        <v>80.898600000000016</v>
      </c>
      <c r="N8" s="10">
        <f t="shared" ca="1" si="3"/>
        <v>270</v>
      </c>
      <c r="O8" s="19">
        <f t="shared" ca="1" si="4"/>
        <v>2350.8986</v>
      </c>
      <c r="P8">
        <f>5+1</f>
        <v>6</v>
      </c>
      <c r="Q8" t="str">
        <f ca="1">_xlfn.FORMULATEXT(P8)</f>
        <v>=5+1</v>
      </c>
      <c r="S8">
        <f>10-5-1</f>
        <v>4</v>
      </c>
      <c r="T8" t="str">
        <f ca="1">_xlfn.FORMULATEXT(S8)</f>
        <v>=10-5-1</v>
      </c>
      <c r="U8" s="27" t="s">
        <v>33</v>
      </c>
      <c r="V8" s="28">
        <v>0</v>
      </c>
      <c r="W8" s="28">
        <v>0</v>
      </c>
      <c r="X8" s="28">
        <v>2</v>
      </c>
      <c r="Y8" s="27" t="s">
        <v>34</v>
      </c>
      <c r="Z8" s="27" t="s">
        <v>43</v>
      </c>
      <c r="AA8" s="27" t="s">
        <v>44</v>
      </c>
      <c r="AB8" s="27" t="s">
        <v>37</v>
      </c>
      <c r="AC8" s="27" t="s">
        <v>36</v>
      </c>
      <c r="AD8" s="27" t="s">
        <v>34</v>
      </c>
      <c r="AE8" s="27" t="s">
        <v>45</v>
      </c>
      <c r="AF8" s="27" t="s">
        <v>46</v>
      </c>
      <c r="AG8" s="27" t="s">
        <v>47</v>
      </c>
      <c r="AH8" s="27" t="s">
        <v>41</v>
      </c>
      <c r="AI8" s="27" t="s">
        <v>48</v>
      </c>
    </row>
    <row r="9" spans="2:35">
      <c r="B9" s="7" t="s">
        <v>18</v>
      </c>
      <c r="C9" s="8" t="str">
        <f t="shared" si="0"/>
        <v>Leopoldo</v>
      </c>
      <c r="D9" s="8" t="str">
        <f t="shared" si="1"/>
        <v>Carrión</v>
      </c>
      <c r="E9" s="9">
        <v>36775</v>
      </c>
      <c r="F9" s="10">
        <v>2350</v>
      </c>
      <c r="G9" s="11">
        <v>0.33061800000000002</v>
      </c>
      <c r="H9" s="11">
        <v>0.908161</v>
      </c>
      <c r="I9" s="11">
        <v>0.32809700000000003</v>
      </c>
      <c r="J9" s="11">
        <v>0.80361800000000005</v>
      </c>
      <c r="K9" s="11">
        <v>0.32081599999999999</v>
      </c>
      <c r="L9" s="11">
        <v>0.76047453703703705</v>
      </c>
      <c r="M9" s="17">
        <f t="shared" si="2"/>
        <v>127.06740000000002</v>
      </c>
      <c r="N9" s="10">
        <f t="shared" ca="1" si="3"/>
        <v>246.75</v>
      </c>
      <c r="O9" s="19">
        <f t="shared" ca="1" si="4"/>
        <v>2723.8173999999999</v>
      </c>
      <c r="P9" s="16"/>
      <c r="Q9" s="20"/>
      <c r="U9" s="28">
        <v>1</v>
      </c>
      <c r="V9" s="28">
        <v>2</v>
      </c>
      <c r="W9" s="28">
        <v>3</v>
      </c>
      <c r="X9" s="28">
        <v>4</v>
      </c>
      <c r="Y9" s="28">
        <v>5</v>
      </c>
      <c r="Z9" s="28">
        <v>6</v>
      </c>
      <c r="AA9" s="28">
        <v>7</v>
      </c>
      <c r="AB9" s="28">
        <v>8</v>
      </c>
      <c r="AC9" s="28">
        <v>9</v>
      </c>
      <c r="AD9" s="28">
        <v>10</v>
      </c>
      <c r="AE9" s="28">
        <v>11</v>
      </c>
      <c r="AF9" s="28">
        <v>12</v>
      </c>
      <c r="AG9" s="28">
        <v>13</v>
      </c>
      <c r="AH9" s="28">
        <v>14</v>
      </c>
      <c r="AI9" s="28">
        <v>15</v>
      </c>
    </row>
    <row r="10" spans="2:35">
      <c r="B10" s="7" t="s">
        <v>19</v>
      </c>
      <c r="C10" s="8" t="str">
        <f t="shared" si="0"/>
        <v>María</v>
      </c>
      <c r="D10" s="8" t="str">
        <f t="shared" si="1"/>
        <v>Domingo</v>
      </c>
      <c r="E10" s="9">
        <v>37640</v>
      </c>
      <c r="F10" s="10">
        <v>2400</v>
      </c>
      <c r="G10" s="11">
        <v>0.31914399999999998</v>
      </c>
      <c r="H10" s="11">
        <v>0.83145599999999997</v>
      </c>
      <c r="I10" s="11">
        <v>0.32305699999999998</v>
      </c>
      <c r="J10" s="11">
        <v>0.87522100000000003</v>
      </c>
      <c r="K10" s="11">
        <v>0.32290200000000002</v>
      </c>
      <c r="L10" s="11">
        <v>0.86337900000000001</v>
      </c>
      <c r="M10" s="17">
        <f t="shared" si="2"/>
        <v>192.03359999999998</v>
      </c>
      <c r="N10" s="10">
        <f t="shared" ca="1" si="3"/>
        <v>228</v>
      </c>
      <c r="O10" s="19">
        <f t="shared" ca="1" si="4"/>
        <v>2820.0335999999998</v>
      </c>
      <c r="P10" s="16"/>
      <c r="Q10" s="20"/>
    </row>
    <row r="11" spans="2:35">
      <c r="B11" s="7" t="s">
        <v>20</v>
      </c>
      <c r="C11" s="8" t="str">
        <f t="shared" si="0"/>
        <v>Bertha</v>
      </c>
      <c r="D11" s="8" t="str">
        <f t="shared" si="1"/>
        <v>Fiestas</v>
      </c>
      <c r="E11" s="9">
        <v>37254</v>
      </c>
      <c r="F11" s="10">
        <v>1800</v>
      </c>
      <c r="G11" s="11">
        <v>0.32802399999999998</v>
      </c>
      <c r="H11" s="11">
        <v>0.83886000000000005</v>
      </c>
      <c r="I11" s="11">
        <v>0.32110300000000003</v>
      </c>
      <c r="J11" s="11">
        <v>0.79391900000000004</v>
      </c>
      <c r="K11" s="11">
        <v>0.31797900000000001</v>
      </c>
      <c r="L11" s="11">
        <v>0.81804900000000003</v>
      </c>
      <c r="M11" s="17">
        <f t="shared" si="2"/>
        <v>120.49680000000006</v>
      </c>
      <c r="N11" s="10">
        <f t="shared" ca="1" si="3"/>
        <v>180</v>
      </c>
      <c r="O11" s="19">
        <f t="shared" ca="1" si="4"/>
        <v>2100.4967999999999</v>
      </c>
      <c r="P11" s="16"/>
      <c r="Q11" s="20"/>
    </row>
    <row r="12" spans="2:35">
      <c r="B12" s="7" t="s">
        <v>21</v>
      </c>
      <c r="C12" s="8" t="str">
        <f t="shared" si="0"/>
        <v>Mónica</v>
      </c>
      <c r="D12" s="8" t="str">
        <f t="shared" si="1"/>
        <v>Larco</v>
      </c>
      <c r="E12" s="9">
        <v>36292</v>
      </c>
      <c r="F12" s="10">
        <v>3000</v>
      </c>
      <c r="G12" s="11">
        <v>0.32578699999999999</v>
      </c>
      <c r="H12" s="11">
        <v>0.75383101851851897</v>
      </c>
      <c r="I12" s="11">
        <v>0.32050499999999998</v>
      </c>
      <c r="J12" s="11">
        <v>0.78658099999999997</v>
      </c>
      <c r="K12" s="11">
        <v>0.33402599999999999</v>
      </c>
      <c r="L12" s="11">
        <v>0.90304899999999999</v>
      </c>
      <c r="M12" s="17">
        <f t="shared" si="2"/>
        <v>21.948599999999985</v>
      </c>
      <c r="N12" s="10">
        <f t="shared" ca="1" si="3"/>
        <v>330</v>
      </c>
      <c r="O12" s="19">
        <f t="shared" ca="1" si="4"/>
        <v>3351.9486000000002</v>
      </c>
      <c r="P12" s="16"/>
      <c r="Q12" s="20"/>
    </row>
    <row r="13" spans="2:35">
      <c r="B13" s="7" t="s">
        <v>22</v>
      </c>
      <c r="C13" s="8" t="str">
        <f t="shared" si="0"/>
        <v>Nolberto</v>
      </c>
      <c r="D13" s="8" t="str">
        <f t="shared" si="1"/>
        <v>Cáceres</v>
      </c>
      <c r="E13" s="9">
        <v>35314</v>
      </c>
      <c r="F13" s="10">
        <v>2400</v>
      </c>
      <c r="G13" s="11">
        <v>0.32519100000000001</v>
      </c>
      <c r="H13" s="11">
        <v>0.85799199999999998</v>
      </c>
      <c r="I13" s="11">
        <v>0.323102</v>
      </c>
      <c r="J13" s="11">
        <v>0.90786999999999995</v>
      </c>
      <c r="K13" s="11">
        <v>0.32667099999999999</v>
      </c>
      <c r="L13" s="11">
        <v>0.90810100000000005</v>
      </c>
      <c r="M13" s="17">
        <f t="shared" si="2"/>
        <v>254.37779999999998</v>
      </c>
      <c r="N13" s="10">
        <f t="shared" ca="1" si="3"/>
        <v>300</v>
      </c>
      <c r="O13" s="19">
        <f t="shared" ca="1" si="4"/>
        <v>2954.3778000000002</v>
      </c>
      <c r="P13" s="16"/>
      <c r="Q13" s="20"/>
    </row>
    <row r="14" spans="2:35">
      <c r="B14" s="7" t="s">
        <v>23</v>
      </c>
      <c r="C14" s="8" t="str">
        <f t="shared" si="0"/>
        <v>Boris</v>
      </c>
      <c r="D14" s="8" t="str">
        <f t="shared" si="1"/>
        <v>Sarmiento</v>
      </c>
      <c r="E14" s="9">
        <v>37953</v>
      </c>
      <c r="F14" s="10">
        <v>1900</v>
      </c>
      <c r="G14" s="11">
        <v>0.31637900000000002</v>
      </c>
      <c r="H14" s="11">
        <v>0.79017899999999996</v>
      </c>
      <c r="I14" s="11">
        <v>0.322828</v>
      </c>
      <c r="J14" s="11">
        <v>0.856796</v>
      </c>
      <c r="K14" s="11">
        <v>0.32595200000000002</v>
      </c>
      <c r="L14" s="11">
        <v>0.91219899999999998</v>
      </c>
      <c r="M14" s="17">
        <f t="shared" si="2"/>
        <v>185.50439999999998</v>
      </c>
      <c r="N14" s="10">
        <f t="shared" ca="1" si="3"/>
        <v>171</v>
      </c>
      <c r="O14" s="19">
        <f t="shared" ca="1" si="4"/>
        <v>2256.5043999999998</v>
      </c>
      <c r="P14" s="16"/>
      <c r="Q14" s="20"/>
    </row>
    <row r="16" spans="2:35">
      <c r="B16" s="12" t="s">
        <v>24</v>
      </c>
      <c r="C16" s="13">
        <v>5.0000000000000001E-3</v>
      </c>
      <c r="D16" t="s">
        <v>25</v>
      </c>
      <c r="F16" s="21">
        <f>AVERAGE(F5:F14)</f>
        <v>2345</v>
      </c>
      <c r="G16" s="22"/>
      <c r="H16" s="22">
        <v>0.83333333333333304</v>
      </c>
      <c r="I16" s="22">
        <v>0.75</v>
      </c>
      <c r="J16" s="20">
        <f>(H16-I16)*24</f>
        <v>1.9999999999999929</v>
      </c>
    </row>
    <row r="17" spans="2:36" ht="5.25" customHeight="1"/>
    <row r="18" spans="2:36">
      <c r="B18" s="12" t="s">
        <v>26</v>
      </c>
      <c r="C18" s="11">
        <v>0.33333333333333298</v>
      </c>
    </row>
    <row r="19" spans="2:36">
      <c r="B19" s="12" t="s">
        <v>27</v>
      </c>
      <c r="C19" s="11">
        <v>0.75</v>
      </c>
    </row>
    <row r="20" spans="2:36">
      <c r="B20" s="12" t="s">
        <v>28</v>
      </c>
      <c r="C20" s="14">
        <v>25</v>
      </c>
    </row>
    <row r="21" spans="2:36" ht="5.25" customHeight="1"/>
    <row r="22" spans="2:36">
      <c r="B22" s="12" t="s">
        <v>29</v>
      </c>
      <c r="C22" s="8" t="s">
        <v>30</v>
      </c>
      <c r="D22" s="11">
        <v>0.33333333333333298</v>
      </c>
      <c r="T22" s="24" t="s">
        <v>49</v>
      </c>
      <c r="U22">
        <f>FIND("-",B5)</f>
        <v>5</v>
      </c>
      <c r="V22" t="str">
        <f ca="1">_xlfn.FORMULATEXT(U22)</f>
        <v>=ENCONTRAR("-",B5)</v>
      </c>
    </row>
    <row r="23" spans="2:36">
      <c r="B23" s="12" t="s">
        <v>10</v>
      </c>
      <c r="C23" s="8" t="s">
        <v>31</v>
      </c>
      <c r="D23" s="11">
        <v>0.77083333333333304</v>
      </c>
      <c r="T23" s="24" t="s">
        <v>50</v>
      </c>
      <c r="U23">
        <f>FIND("-",B5,FIND("-",B5)+1)</f>
        <v>9</v>
      </c>
      <c r="V23" t="str">
        <f ca="1">_xlfn.FORMULATEXT(U23)</f>
        <v>=ENCONTRAR("-",B5,ENCONTRAR("-",B5)+1)</v>
      </c>
    </row>
    <row r="25" spans="2:36">
      <c r="U25" s="29" t="s">
        <v>51</v>
      </c>
    </row>
    <row r="28" spans="2:36">
      <c r="B28" s="23" t="s">
        <v>52</v>
      </c>
      <c r="C28" t="str">
        <f>MID(B28,FIND("-",B28)+1,FIND(" ",B28)-FIND("-",B28)-1)</f>
        <v>Ana</v>
      </c>
      <c r="D28" t="str">
        <f>RIGHT(B28,LEN(B28)-FIND(" ",B28))</f>
        <v>Torres</v>
      </c>
      <c r="V28" s="26" t="s">
        <v>33</v>
      </c>
      <c r="W28" s="25">
        <v>0</v>
      </c>
      <c r="X28" s="25">
        <v>0</v>
      </c>
      <c r="Y28" s="25">
        <v>1</v>
      </c>
      <c r="Z28" s="26" t="s">
        <v>34</v>
      </c>
      <c r="AA28" s="26" t="s">
        <v>35</v>
      </c>
      <c r="AB28" s="26" t="s">
        <v>36</v>
      </c>
      <c r="AC28" s="26" t="s">
        <v>37</v>
      </c>
      <c r="AD28" s="26"/>
      <c r="AE28" s="26" t="s">
        <v>38</v>
      </c>
      <c r="AF28" s="26" t="s">
        <v>39</v>
      </c>
      <c r="AG28" s="26" t="s">
        <v>40</v>
      </c>
      <c r="AH28" s="26" t="s">
        <v>40</v>
      </c>
      <c r="AI28" s="26" t="s">
        <v>41</v>
      </c>
      <c r="AJ28" s="26" t="s">
        <v>42</v>
      </c>
    </row>
    <row r="29" spans="2:36">
      <c r="B29" s="23" t="s">
        <v>53</v>
      </c>
      <c r="C29" t="str">
        <f t="shared" ref="C29:C37" si="5">MID(B29,FIND("-",B29)+1,FIND(" ",B29)-FIND("-",B29)-1)</f>
        <v>Juan</v>
      </c>
      <c r="D29" t="str">
        <f t="shared" ref="D29:D37" si="6">RIGHT(B29,LEN(B29)-FIND(" ",B29))</f>
        <v>López</v>
      </c>
      <c r="V29">
        <v>1</v>
      </c>
      <c r="W29">
        <v>2</v>
      </c>
      <c r="X29">
        <v>3</v>
      </c>
      <c r="Y29">
        <v>4</v>
      </c>
      <c r="Z29">
        <v>5</v>
      </c>
      <c r="AA29">
        <v>6</v>
      </c>
      <c r="AB29">
        <v>7</v>
      </c>
      <c r="AC29">
        <v>8</v>
      </c>
      <c r="AD29">
        <v>9</v>
      </c>
      <c r="AE29">
        <v>10</v>
      </c>
      <c r="AF29">
        <v>11</v>
      </c>
      <c r="AG29">
        <v>12</v>
      </c>
      <c r="AH29">
        <v>13</v>
      </c>
      <c r="AI29">
        <v>14</v>
      </c>
      <c r="AJ29">
        <v>15</v>
      </c>
    </row>
    <row r="30" spans="2:36">
      <c r="B30" s="23" t="s">
        <v>54</v>
      </c>
      <c r="C30" t="str">
        <f t="shared" si="5"/>
        <v>Ricardo</v>
      </c>
      <c r="D30" t="str">
        <f t="shared" si="6"/>
        <v>Pérez</v>
      </c>
    </row>
    <row r="31" spans="2:36">
      <c r="B31" s="23" t="s">
        <v>55</v>
      </c>
      <c r="C31" t="str">
        <f t="shared" si="5"/>
        <v>Mario</v>
      </c>
      <c r="D31" t="str">
        <f t="shared" si="6"/>
        <v>Armas</v>
      </c>
    </row>
    <row r="32" spans="2:36">
      <c r="B32" s="23" t="s">
        <v>56</v>
      </c>
      <c r="C32" t="str">
        <f t="shared" si="5"/>
        <v>Leopoldo</v>
      </c>
      <c r="D32" t="str">
        <f t="shared" si="6"/>
        <v>Carrión</v>
      </c>
    </row>
    <row r="33" spans="2:4">
      <c r="B33" s="23" t="s">
        <v>61</v>
      </c>
      <c r="C33" t="str">
        <f t="shared" si="5"/>
        <v>María</v>
      </c>
      <c r="D33" t="str">
        <f t="shared" si="6"/>
        <v>Domingo</v>
      </c>
    </row>
    <row r="34" spans="2:4">
      <c r="B34" s="23" t="s">
        <v>57</v>
      </c>
      <c r="C34" t="str">
        <f t="shared" si="5"/>
        <v>Bertha</v>
      </c>
      <c r="D34" t="str">
        <f t="shared" si="6"/>
        <v>Fiestas</v>
      </c>
    </row>
    <row r="35" spans="2:4">
      <c r="B35" s="23" t="s">
        <v>58</v>
      </c>
      <c r="C35" t="str">
        <f t="shared" si="5"/>
        <v>Mónica</v>
      </c>
      <c r="D35" t="str">
        <f t="shared" si="6"/>
        <v>Larco</v>
      </c>
    </row>
    <row r="36" spans="2:4">
      <c r="B36" s="23" t="s">
        <v>59</v>
      </c>
      <c r="C36" t="str">
        <f t="shared" si="5"/>
        <v>Nolberto</v>
      </c>
      <c r="D36" t="str">
        <f t="shared" si="6"/>
        <v>Cáceres</v>
      </c>
    </row>
    <row r="37" spans="2:4">
      <c r="B37" s="23" t="s">
        <v>60</v>
      </c>
      <c r="C37" t="str">
        <f t="shared" si="5"/>
        <v>Boris</v>
      </c>
      <c r="D37" t="str">
        <f t="shared" si="6"/>
        <v>Sarmiento</v>
      </c>
    </row>
  </sheetData>
  <conditionalFormatting sqref="F5:F14">
    <cfRule type="expression" dxfId="1" priority="1">
      <formula>F5&gt;AVERAGE($F$5:$F$14)</formula>
    </cfRule>
  </conditionalFormatting>
  <dataValidations count="1">
    <dataValidation type="date" operator="lessThan" allowBlank="1" showInputMessage="1" showErrorMessage="1" errorTitle="Error" error="La fecha debe ser menor a la fecha de hoy" promptTitle="Fecha de Ingreso" prompt="Ingreso la fecha de ingreso" sqref="E5:E14" xr:uid="{00000000-0002-0000-0000-000000000000}">
      <formula1>TODAY()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3"/>
  <sheetViews>
    <sheetView workbookViewId="0">
      <selection activeCell="N6" sqref="N6"/>
    </sheetView>
  </sheetViews>
  <sheetFormatPr baseColWidth="10" defaultColWidth="11" defaultRowHeight="15"/>
  <cols>
    <col min="1" max="1" width="3.85546875" customWidth="1"/>
    <col min="2" max="2" width="21.7109375" customWidth="1"/>
    <col min="3" max="4" width="12.7109375" customWidth="1"/>
    <col min="5" max="5" width="10.7109375" customWidth="1"/>
    <col min="6" max="12" width="9.140625" customWidth="1"/>
    <col min="13" max="13" width="11.85546875" customWidth="1"/>
    <col min="14" max="14" width="10.7109375" customWidth="1"/>
  </cols>
  <sheetData>
    <row r="2" spans="2:17">
      <c r="B2" s="1" t="s">
        <v>0</v>
      </c>
      <c r="G2" s="2" t="s">
        <v>1</v>
      </c>
      <c r="H2" s="3"/>
      <c r="I2" s="3"/>
      <c r="J2" s="3"/>
      <c r="K2" s="3"/>
      <c r="L2" s="4"/>
    </row>
    <row r="3" spans="2:17">
      <c r="G3" s="2" t="s">
        <v>2</v>
      </c>
      <c r="H3" s="4"/>
      <c r="I3" s="2" t="s">
        <v>3</v>
      </c>
      <c r="J3" s="4"/>
      <c r="K3" s="2" t="s">
        <v>4</v>
      </c>
      <c r="L3" s="4"/>
    </row>
    <row r="4" spans="2:17"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6" t="s">
        <v>8</v>
      </c>
      <c r="H4" s="6" t="s">
        <v>10</v>
      </c>
      <c r="I4" s="6" t="s">
        <v>8</v>
      </c>
      <c r="J4" s="6" t="s">
        <v>10</v>
      </c>
      <c r="K4" s="6" t="s">
        <v>8</v>
      </c>
      <c r="L4" s="6" t="s">
        <v>10</v>
      </c>
      <c r="M4" s="15" t="s">
        <v>32</v>
      </c>
      <c r="N4" s="15" t="s">
        <v>12</v>
      </c>
      <c r="O4" s="15" t="s">
        <v>13</v>
      </c>
      <c r="P4" s="16"/>
    </row>
    <row r="5" spans="2:17">
      <c r="B5" s="7" t="s">
        <v>14</v>
      </c>
      <c r="C5" s="8" t="str">
        <f>MID(B5,FIND("-",B5)+1,FIND("-",B5,FIND("-",B5)+1)-FIND("-",B5)-1)</f>
        <v>Ana</v>
      </c>
      <c r="D5" s="8" t="str">
        <f>RIGHT(B5,LEN(B5)-FIND("-",B5,FIND("-",B5)+1))</f>
        <v>Torres</v>
      </c>
      <c r="E5" s="9">
        <v>36408</v>
      </c>
      <c r="F5" s="10">
        <v>2300</v>
      </c>
      <c r="G5" s="11">
        <v>0.33675699999999997</v>
      </c>
      <c r="H5" s="11">
        <v>0.82837899999999998</v>
      </c>
      <c r="I5" s="11">
        <v>0.32681300000000002</v>
      </c>
      <c r="J5" s="11">
        <v>0.82359700000000002</v>
      </c>
      <c r="K5" s="11">
        <v>0.31703500000000001</v>
      </c>
      <c r="L5" s="11">
        <v>0.88305400000000001</v>
      </c>
      <c r="M5" s="17">
        <f>IF(AND(G5&lt;=D$22,H5&gt;=D$23),(H5-C$19)*24*C$20,0)+IF(AND(I5&lt;=D$22,J5&gt;=D$23),(J5-C$19)*24*C$20,0)+IF(AND(K5&lt;=D$22,L5&gt;=D$23),(L5-C$19)*24*C$20,0)</f>
        <v>123.99060000000003</v>
      </c>
      <c r="N5" s="18">
        <f ca="1">DATEDIF(E5,TODAY(),"y")*C$16*F5</f>
        <v>253</v>
      </c>
      <c r="O5" s="19">
        <f ca="1">F5+M5+N5</f>
        <v>2676.9906000000001</v>
      </c>
      <c r="Q5" s="20"/>
    </row>
    <row r="6" spans="2:17">
      <c r="B6" s="7" t="s">
        <v>15</v>
      </c>
      <c r="C6" s="8" t="str">
        <f t="shared" ref="C6:C14" si="0">MID(B6,FIND("-",B6)+1,FIND("-",B6,FIND("-",B6)+1)-FIND("-",B6)-1)</f>
        <v>Juan</v>
      </c>
      <c r="D6" s="8" t="str">
        <f t="shared" ref="D6:D14" si="1">RIGHT(B6,LEN(B6)-FIND("-",B6,FIND("-",B6)+1))</f>
        <v>López</v>
      </c>
      <c r="E6" s="9">
        <v>37013</v>
      </c>
      <c r="F6" s="10">
        <v>3000</v>
      </c>
      <c r="G6" s="11">
        <v>0.33668500000000001</v>
      </c>
      <c r="H6" s="11">
        <v>0.80538799999999999</v>
      </c>
      <c r="I6" s="11">
        <v>0.32772200000000001</v>
      </c>
      <c r="J6" s="11">
        <v>0.89591399999999999</v>
      </c>
      <c r="K6" s="11">
        <v>0.31997100000000001</v>
      </c>
      <c r="L6" s="11">
        <v>0.91506900000000002</v>
      </c>
      <c r="M6" s="17">
        <f t="shared" ref="M6:M14" si="2">IF(AND(G6&lt;=D$22,H6&gt;=D$23),(H6-C$19)*24*C$20,0)+IF(AND(I6&lt;=D$22,J6&gt;=D$23),(J6-C$19)*24*C$20,0)+IF(AND(K6&lt;=D$22,L6&gt;=D$23),(L6-C$19)*24*C$20,0)</f>
        <v>186.5898</v>
      </c>
      <c r="N6" s="18">
        <f t="shared" ref="N6:N14" ca="1" si="3">DATEDIF(E6,TODAY(),"y")*C$16*F6</f>
        <v>300</v>
      </c>
      <c r="O6" s="19">
        <f t="shared" ref="O6:O14" ca="1" si="4">F6+M6+N6</f>
        <v>3486.5898000000002</v>
      </c>
      <c r="P6" s="16"/>
      <c r="Q6" s="20"/>
    </row>
    <row r="7" spans="2:17">
      <c r="B7" s="7" t="s">
        <v>16</v>
      </c>
      <c r="C7" s="8" t="str">
        <f t="shared" si="0"/>
        <v>Ricardo</v>
      </c>
      <c r="D7" s="8" t="str">
        <f t="shared" si="1"/>
        <v>Pérez</v>
      </c>
      <c r="E7" s="9">
        <v>36358</v>
      </c>
      <c r="F7" s="10">
        <v>2300</v>
      </c>
      <c r="G7" s="11">
        <v>0.33239800000000003</v>
      </c>
      <c r="H7" s="11">
        <v>0.80487699999999995</v>
      </c>
      <c r="I7" s="11">
        <v>0.31556899999999999</v>
      </c>
      <c r="J7" s="11">
        <v>0.83214100000000002</v>
      </c>
      <c r="K7" s="11">
        <v>0.32767000000000002</v>
      </c>
      <c r="L7" s="11">
        <v>0.84508300000000003</v>
      </c>
      <c r="M7" s="17">
        <f t="shared" si="2"/>
        <v>139.26060000000001</v>
      </c>
      <c r="N7" s="18">
        <f t="shared" ca="1" si="3"/>
        <v>253</v>
      </c>
      <c r="O7" s="19">
        <f t="shared" ca="1" si="4"/>
        <v>2692.2606000000001</v>
      </c>
      <c r="P7" s="16"/>
      <c r="Q7" s="20"/>
    </row>
    <row r="8" spans="2:17">
      <c r="B8" s="7" t="s">
        <v>17</v>
      </c>
      <c r="C8" s="8" t="str">
        <f t="shared" si="0"/>
        <v>Mario</v>
      </c>
      <c r="D8" s="8" t="str">
        <f t="shared" si="1"/>
        <v>Armas</v>
      </c>
      <c r="E8" s="9">
        <v>34524</v>
      </c>
      <c r="F8" s="10">
        <v>2000</v>
      </c>
      <c r="G8" s="11">
        <v>0.31727100000000003</v>
      </c>
      <c r="H8" s="11">
        <v>0.77433099999999999</v>
      </c>
      <c r="I8" s="11">
        <v>0.32648500000000003</v>
      </c>
      <c r="J8" s="11">
        <v>0.77346999999999999</v>
      </c>
      <c r="K8" s="11">
        <v>0.33097900000000002</v>
      </c>
      <c r="L8" s="11">
        <v>0.86050000000000004</v>
      </c>
      <c r="M8" s="17">
        <f t="shared" si="2"/>
        <v>94.98060000000001</v>
      </c>
      <c r="N8" s="18">
        <f t="shared" ca="1" si="3"/>
        <v>270</v>
      </c>
      <c r="O8" s="19">
        <f t="shared" ca="1" si="4"/>
        <v>2364.9805999999999</v>
      </c>
      <c r="P8" s="16"/>
      <c r="Q8" s="20"/>
    </row>
    <row r="9" spans="2:17">
      <c r="B9" s="7" t="s">
        <v>18</v>
      </c>
      <c r="C9" s="8" t="str">
        <f t="shared" si="0"/>
        <v>Leopoldo</v>
      </c>
      <c r="D9" s="8" t="str">
        <f t="shared" si="1"/>
        <v>Carrión</v>
      </c>
      <c r="E9" s="9">
        <v>36775</v>
      </c>
      <c r="F9" s="10">
        <v>2100</v>
      </c>
      <c r="G9" s="11">
        <v>0.33061800000000002</v>
      </c>
      <c r="H9" s="11">
        <v>0.908161</v>
      </c>
      <c r="I9" s="11">
        <v>0.32809700000000003</v>
      </c>
      <c r="J9" s="11">
        <v>0.80361800000000005</v>
      </c>
      <c r="K9" s="11">
        <v>0.32081599999999999</v>
      </c>
      <c r="L9" s="11">
        <v>0.82158100000000001</v>
      </c>
      <c r="M9" s="17">
        <f t="shared" si="2"/>
        <v>170.01600000000002</v>
      </c>
      <c r="N9" s="18">
        <f t="shared" ca="1" si="3"/>
        <v>220.5</v>
      </c>
      <c r="O9" s="19">
        <f t="shared" ca="1" si="4"/>
        <v>2490.5160000000001</v>
      </c>
      <c r="P9" s="16"/>
      <c r="Q9" s="20"/>
    </row>
    <row r="10" spans="2:17">
      <c r="B10" s="7" t="s">
        <v>19</v>
      </c>
      <c r="C10" s="8" t="str">
        <f t="shared" si="0"/>
        <v>María</v>
      </c>
      <c r="D10" s="8" t="str">
        <f t="shared" si="1"/>
        <v>Domingo</v>
      </c>
      <c r="E10" s="9">
        <v>37640</v>
      </c>
      <c r="F10" s="10">
        <v>2400</v>
      </c>
      <c r="G10" s="11">
        <v>0.31914399999999998</v>
      </c>
      <c r="H10" s="11">
        <v>0.83145599999999997</v>
      </c>
      <c r="I10" s="11">
        <v>0.32305699999999998</v>
      </c>
      <c r="J10" s="11">
        <v>0.87522100000000003</v>
      </c>
      <c r="K10" s="11">
        <v>0.32290200000000002</v>
      </c>
      <c r="L10" s="11">
        <v>0.86337900000000001</v>
      </c>
      <c r="M10" s="17">
        <f t="shared" si="2"/>
        <v>192.03359999999998</v>
      </c>
      <c r="N10" s="18">
        <f t="shared" ca="1" si="3"/>
        <v>228</v>
      </c>
      <c r="O10" s="19">
        <f t="shared" ca="1" si="4"/>
        <v>2820.0335999999998</v>
      </c>
      <c r="P10" s="16"/>
      <c r="Q10" s="20"/>
    </row>
    <row r="11" spans="2:17">
      <c r="B11" s="7" t="s">
        <v>20</v>
      </c>
      <c r="C11" s="8" t="str">
        <f t="shared" si="0"/>
        <v>Bertha</v>
      </c>
      <c r="D11" s="8" t="str">
        <f t="shared" si="1"/>
        <v>Fiestas</v>
      </c>
      <c r="E11" s="9">
        <v>37254</v>
      </c>
      <c r="F11" s="10">
        <v>1800</v>
      </c>
      <c r="G11" s="11">
        <v>0.32802399999999998</v>
      </c>
      <c r="H11" s="11">
        <v>0.83886000000000005</v>
      </c>
      <c r="I11" s="11">
        <v>0.32110300000000003</v>
      </c>
      <c r="J11" s="11">
        <v>0.79391900000000004</v>
      </c>
      <c r="K11" s="11">
        <v>0.31797900000000001</v>
      </c>
      <c r="L11" s="11">
        <v>0.81804900000000003</v>
      </c>
      <c r="M11" s="17">
        <f t="shared" si="2"/>
        <v>120.49680000000006</v>
      </c>
      <c r="N11" s="18">
        <f t="shared" ca="1" si="3"/>
        <v>180</v>
      </c>
      <c r="O11" s="19">
        <f t="shared" ca="1" si="4"/>
        <v>2100.4967999999999</v>
      </c>
      <c r="P11" s="16"/>
      <c r="Q11" s="20"/>
    </row>
    <row r="12" spans="2:17">
      <c r="B12" s="7" t="s">
        <v>21</v>
      </c>
      <c r="C12" s="8" t="str">
        <f t="shared" si="0"/>
        <v>Mónica</v>
      </c>
      <c r="D12" s="8" t="str">
        <f t="shared" si="1"/>
        <v>Larco</v>
      </c>
      <c r="E12" s="9">
        <v>36292</v>
      </c>
      <c r="F12" s="10">
        <v>3000</v>
      </c>
      <c r="G12" s="11">
        <v>0.32578699999999999</v>
      </c>
      <c r="H12" s="11">
        <v>0.83022200000000002</v>
      </c>
      <c r="I12" s="11">
        <v>0.32050499999999998</v>
      </c>
      <c r="J12" s="11">
        <v>0.78658099999999997</v>
      </c>
      <c r="K12" s="11">
        <v>0.33402599999999999</v>
      </c>
      <c r="L12" s="11">
        <v>0.90304899999999999</v>
      </c>
      <c r="M12" s="17">
        <f t="shared" si="2"/>
        <v>70.081799999999987</v>
      </c>
      <c r="N12" s="18">
        <f t="shared" ca="1" si="3"/>
        <v>330</v>
      </c>
      <c r="O12" s="19">
        <f t="shared" ca="1" si="4"/>
        <v>3400.0817999999999</v>
      </c>
      <c r="P12" s="16"/>
      <c r="Q12" s="20"/>
    </row>
    <row r="13" spans="2:17">
      <c r="B13" s="7" t="s">
        <v>22</v>
      </c>
      <c r="C13" s="8" t="str">
        <f t="shared" si="0"/>
        <v>Nolberto</v>
      </c>
      <c r="D13" s="8" t="str">
        <f t="shared" si="1"/>
        <v>Cáceres</v>
      </c>
      <c r="E13" s="9">
        <v>35314</v>
      </c>
      <c r="F13" s="10">
        <v>2400</v>
      </c>
      <c r="G13" s="11">
        <v>0.32519100000000001</v>
      </c>
      <c r="H13" s="11">
        <v>0.85799199999999998</v>
      </c>
      <c r="I13" s="11">
        <v>0.323102</v>
      </c>
      <c r="J13" s="11">
        <v>0.90786999999999995</v>
      </c>
      <c r="K13" s="11">
        <v>0.32667099999999999</v>
      </c>
      <c r="L13" s="11">
        <v>0.90810100000000005</v>
      </c>
      <c r="M13" s="17">
        <f t="shared" si="2"/>
        <v>254.37779999999998</v>
      </c>
      <c r="N13" s="18">
        <f t="shared" ca="1" si="3"/>
        <v>300</v>
      </c>
      <c r="O13" s="19">
        <f t="shared" ca="1" si="4"/>
        <v>2954.3778000000002</v>
      </c>
      <c r="P13" s="16"/>
      <c r="Q13" s="20"/>
    </row>
    <row r="14" spans="2:17">
      <c r="B14" s="7" t="s">
        <v>23</v>
      </c>
      <c r="C14" s="8" t="str">
        <f t="shared" si="0"/>
        <v>Boris</v>
      </c>
      <c r="D14" s="8" t="str">
        <f t="shared" si="1"/>
        <v>Sarmiento</v>
      </c>
      <c r="E14" s="9">
        <v>37953</v>
      </c>
      <c r="F14" s="10">
        <v>1900</v>
      </c>
      <c r="G14" s="11">
        <v>0.31637900000000002</v>
      </c>
      <c r="H14" s="11">
        <v>0.79017899999999996</v>
      </c>
      <c r="I14" s="11">
        <v>0.322828</v>
      </c>
      <c r="J14" s="11">
        <v>0.856796</v>
      </c>
      <c r="K14" s="11">
        <v>0.32595200000000002</v>
      </c>
      <c r="L14" s="11">
        <v>0.91219899999999998</v>
      </c>
      <c r="M14" s="17">
        <f t="shared" si="2"/>
        <v>185.50439999999998</v>
      </c>
      <c r="N14" s="18">
        <f t="shared" ca="1" si="3"/>
        <v>171</v>
      </c>
      <c r="O14" s="19">
        <f t="shared" ca="1" si="4"/>
        <v>2256.5043999999998</v>
      </c>
      <c r="P14" s="16"/>
      <c r="Q14" s="20"/>
    </row>
    <row r="16" spans="2:17">
      <c r="B16" s="12" t="s">
        <v>24</v>
      </c>
      <c r="C16" s="13">
        <v>5.0000000000000001E-3</v>
      </c>
      <c r="D16" t="s">
        <v>25</v>
      </c>
      <c r="I16" s="20"/>
    </row>
    <row r="18" spans="2:4">
      <c r="B18" s="12" t="s">
        <v>26</v>
      </c>
      <c r="C18" s="11">
        <v>0.33333333333333298</v>
      </c>
    </row>
    <row r="19" spans="2:4">
      <c r="B19" s="12" t="s">
        <v>27</v>
      </c>
      <c r="C19" s="11">
        <v>0.75</v>
      </c>
    </row>
    <row r="20" spans="2:4">
      <c r="B20" s="12" t="s">
        <v>28</v>
      </c>
      <c r="C20" s="14">
        <v>25</v>
      </c>
    </row>
    <row r="22" spans="2:4">
      <c r="B22" s="12" t="s">
        <v>29</v>
      </c>
      <c r="C22" s="8" t="s">
        <v>30</v>
      </c>
      <c r="D22" s="11">
        <v>0.33333333333333298</v>
      </c>
    </row>
    <row r="23" spans="2:4">
      <c r="B23" s="12" t="s">
        <v>10</v>
      </c>
      <c r="C23" s="8" t="s">
        <v>31</v>
      </c>
      <c r="D23" s="11">
        <v>0.77083333333333304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D529-42E2-44A2-ADEF-E9517C226D76}">
  <dimension ref="B2:P23"/>
  <sheetViews>
    <sheetView showGridLines="0" workbookViewId="0">
      <pane xSplit="2" ySplit="4" topLeftCell="C11" activePane="bottomRight" state="frozen"/>
      <selection activeCell="N5" sqref="N5"/>
      <selection pane="topRight" activeCell="N5" sqref="N5"/>
      <selection pane="bottomLeft" activeCell="N5" sqref="N5"/>
      <selection pane="bottomRight" activeCell="D33" sqref="D33"/>
    </sheetView>
  </sheetViews>
  <sheetFormatPr baseColWidth="10" defaultColWidth="11" defaultRowHeight="15"/>
  <cols>
    <col min="1" max="1" width="3.85546875" customWidth="1"/>
    <col min="2" max="2" width="21.7109375" customWidth="1"/>
    <col min="3" max="4" width="12.7109375" customWidth="1"/>
    <col min="5" max="5" width="10.7109375" customWidth="1"/>
    <col min="6" max="12" width="9.140625" customWidth="1"/>
    <col min="13" max="13" width="11.85546875" customWidth="1"/>
    <col min="14" max="14" width="10.7109375" customWidth="1"/>
  </cols>
  <sheetData>
    <row r="2" spans="2:16">
      <c r="B2" s="1" t="s">
        <v>0</v>
      </c>
      <c r="G2" s="2" t="s">
        <v>1</v>
      </c>
      <c r="H2" s="3"/>
      <c r="I2" s="3"/>
      <c r="J2" s="3"/>
      <c r="K2" s="3"/>
      <c r="L2" s="4"/>
    </row>
    <row r="3" spans="2:16">
      <c r="G3" s="2" t="s">
        <v>2</v>
      </c>
      <c r="H3" s="4"/>
      <c r="I3" s="2" t="s">
        <v>3</v>
      </c>
      <c r="J3" s="4"/>
      <c r="K3" s="2" t="s">
        <v>4</v>
      </c>
      <c r="L3" s="4"/>
    </row>
    <row r="4" spans="2:16"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6" t="s">
        <v>8</v>
      </c>
      <c r="H4" s="6" t="s">
        <v>10</v>
      </c>
      <c r="I4" s="6" t="s">
        <v>8</v>
      </c>
      <c r="J4" s="6" t="s">
        <v>10</v>
      </c>
      <c r="K4" s="6" t="s">
        <v>8</v>
      </c>
      <c r="L4" s="6" t="s">
        <v>10</v>
      </c>
      <c r="M4" s="15" t="s">
        <v>11</v>
      </c>
      <c r="N4" s="15" t="s">
        <v>12</v>
      </c>
      <c r="O4" s="15" t="s">
        <v>13</v>
      </c>
      <c r="P4" s="16"/>
    </row>
    <row r="5" spans="2:16">
      <c r="B5" s="23" t="s">
        <v>52</v>
      </c>
      <c r="C5" s="8"/>
      <c r="D5" s="8"/>
      <c r="E5" s="9">
        <v>42335</v>
      </c>
      <c r="F5" s="10">
        <v>2300</v>
      </c>
      <c r="G5" s="11">
        <v>0.33675699999999997</v>
      </c>
      <c r="H5" s="11">
        <v>0.82837899999999998</v>
      </c>
      <c r="I5" s="11">
        <v>0.32681300000000002</v>
      </c>
      <c r="J5" s="11">
        <v>0.82359700000000002</v>
      </c>
      <c r="K5" s="11">
        <v>0.31703500000000001</v>
      </c>
      <c r="L5" s="11">
        <v>0.88305400000000001</v>
      </c>
      <c r="M5" s="17"/>
      <c r="N5" s="10"/>
      <c r="O5" s="19"/>
      <c r="P5" s="29"/>
    </row>
    <row r="6" spans="2:16">
      <c r="B6" s="23" t="s">
        <v>53</v>
      </c>
      <c r="C6" s="8"/>
      <c r="D6" s="8"/>
      <c r="E6" s="9">
        <v>37013</v>
      </c>
      <c r="F6" s="10">
        <v>3000</v>
      </c>
      <c r="G6" s="11">
        <v>0.33668500000000001</v>
      </c>
      <c r="H6" s="11">
        <v>0.80538799999999999</v>
      </c>
      <c r="I6" s="11">
        <v>0.32772200000000001</v>
      </c>
      <c r="J6" s="11">
        <v>0.89591399999999999</v>
      </c>
      <c r="K6" s="11">
        <v>0.31997100000000001</v>
      </c>
      <c r="L6" s="11">
        <v>0.91506900000000002</v>
      </c>
      <c r="M6" s="17"/>
      <c r="N6" s="10"/>
      <c r="O6" s="19"/>
    </row>
    <row r="7" spans="2:16">
      <c r="B7" s="23" t="s">
        <v>54</v>
      </c>
      <c r="C7" s="8"/>
      <c r="D7" s="8"/>
      <c r="E7" s="9">
        <v>36358</v>
      </c>
      <c r="F7" s="10">
        <v>2300</v>
      </c>
      <c r="G7" s="11">
        <v>0.33239800000000003</v>
      </c>
      <c r="H7" s="11">
        <v>0.80487699999999995</v>
      </c>
      <c r="I7" s="11">
        <v>0.31556899999999999</v>
      </c>
      <c r="J7" s="11">
        <v>0.83214100000000002</v>
      </c>
      <c r="K7" s="11">
        <v>0.32767000000000002</v>
      </c>
      <c r="L7" s="11">
        <v>0.84508300000000003</v>
      </c>
      <c r="M7" s="17"/>
      <c r="N7" s="10"/>
      <c r="O7" s="19"/>
    </row>
    <row r="8" spans="2:16">
      <c r="B8" s="23" t="s">
        <v>55</v>
      </c>
      <c r="C8" s="8"/>
      <c r="D8" s="8"/>
      <c r="E8" s="9">
        <v>34524</v>
      </c>
      <c r="F8" s="10">
        <v>2000</v>
      </c>
      <c r="G8" s="11">
        <v>0.31727100000000003</v>
      </c>
      <c r="H8" s="11">
        <v>0.77433099999999999</v>
      </c>
      <c r="I8" s="11">
        <v>0.32648500000000003</v>
      </c>
      <c r="J8" s="11">
        <v>0.76652777777777803</v>
      </c>
      <c r="K8" s="11">
        <v>0.33097900000000002</v>
      </c>
      <c r="L8" s="11">
        <v>0.86050000000000004</v>
      </c>
      <c r="M8" s="17"/>
      <c r="N8" s="10"/>
      <c r="O8" s="19"/>
    </row>
    <row r="9" spans="2:16">
      <c r="B9" s="23" t="s">
        <v>56</v>
      </c>
      <c r="C9" s="8"/>
      <c r="D9" s="8"/>
      <c r="E9" s="9">
        <v>36775</v>
      </c>
      <c r="F9" s="10">
        <v>2350</v>
      </c>
      <c r="G9" s="11">
        <v>0.33061800000000002</v>
      </c>
      <c r="H9" s="11">
        <v>0.908161</v>
      </c>
      <c r="I9" s="11">
        <v>0.32809700000000003</v>
      </c>
      <c r="J9" s="11">
        <v>0.80361800000000005</v>
      </c>
      <c r="K9" s="11">
        <v>0.32081599999999999</v>
      </c>
      <c r="L9" s="11">
        <v>0.76047453703703705</v>
      </c>
      <c r="M9" s="17"/>
      <c r="N9" s="10"/>
      <c r="O9" s="19"/>
      <c r="P9" s="16"/>
    </row>
    <row r="10" spans="2:16">
      <c r="B10" s="23" t="s">
        <v>61</v>
      </c>
      <c r="C10" s="8"/>
      <c r="D10" s="8"/>
      <c r="E10" s="9">
        <v>37640</v>
      </c>
      <c r="F10" s="10">
        <v>2400</v>
      </c>
      <c r="G10" s="11">
        <v>0.31914399999999998</v>
      </c>
      <c r="H10" s="11">
        <v>0.83145599999999997</v>
      </c>
      <c r="I10" s="11">
        <v>0.32305699999999998</v>
      </c>
      <c r="J10" s="11">
        <v>0.87522100000000003</v>
      </c>
      <c r="K10" s="11">
        <v>0.32290200000000002</v>
      </c>
      <c r="L10" s="11">
        <v>0.86337900000000001</v>
      </c>
      <c r="M10" s="17"/>
      <c r="N10" s="10"/>
      <c r="O10" s="19"/>
      <c r="P10" s="16"/>
    </row>
    <row r="11" spans="2:16">
      <c r="B11" s="23" t="s">
        <v>57</v>
      </c>
      <c r="C11" s="8"/>
      <c r="D11" s="8"/>
      <c r="E11" s="9">
        <v>37254</v>
      </c>
      <c r="F11" s="10">
        <v>1800</v>
      </c>
      <c r="G11" s="11">
        <v>0.32802399999999998</v>
      </c>
      <c r="H11" s="11">
        <v>0.83886000000000005</v>
      </c>
      <c r="I11" s="11">
        <v>0.32110300000000003</v>
      </c>
      <c r="J11" s="11">
        <v>0.79391900000000004</v>
      </c>
      <c r="K11" s="11">
        <v>0.31797900000000001</v>
      </c>
      <c r="L11" s="11">
        <v>0.81804900000000003</v>
      </c>
      <c r="M11" s="17"/>
      <c r="N11" s="10"/>
      <c r="O11" s="19"/>
      <c r="P11" s="16"/>
    </row>
    <row r="12" spans="2:16">
      <c r="B12" s="23" t="s">
        <v>58</v>
      </c>
      <c r="C12" s="8"/>
      <c r="D12" s="8"/>
      <c r="E12" s="9">
        <v>36292</v>
      </c>
      <c r="F12" s="10">
        <v>3000</v>
      </c>
      <c r="G12" s="11">
        <v>0.32578699999999999</v>
      </c>
      <c r="H12" s="11">
        <v>0.75383101851851897</v>
      </c>
      <c r="I12" s="11">
        <v>0.32050499999999998</v>
      </c>
      <c r="J12" s="11">
        <v>0.78658099999999997</v>
      </c>
      <c r="K12" s="11">
        <v>0.33402599999999999</v>
      </c>
      <c r="L12" s="11">
        <v>0.90304899999999999</v>
      </c>
      <c r="M12" s="17"/>
      <c r="N12" s="10"/>
      <c r="O12" s="19"/>
      <c r="P12" s="16"/>
    </row>
    <row r="13" spans="2:16">
      <c r="B13" s="23" t="s">
        <v>59</v>
      </c>
      <c r="C13" s="8"/>
      <c r="D13" s="8"/>
      <c r="E13" s="9">
        <v>35314</v>
      </c>
      <c r="F13" s="10">
        <v>2400</v>
      </c>
      <c r="G13" s="11">
        <v>0.32519100000000001</v>
      </c>
      <c r="H13" s="11">
        <v>0.85799199999999998</v>
      </c>
      <c r="I13" s="11">
        <v>0.323102</v>
      </c>
      <c r="J13" s="11">
        <v>0.90786999999999995</v>
      </c>
      <c r="K13" s="11">
        <v>0.32667099999999999</v>
      </c>
      <c r="L13" s="11">
        <v>0.90810100000000005</v>
      </c>
      <c r="M13" s="17"/>
      <c r="N13" s="10"/>
      <c r="O13" s="19"/>
      <c r="P13" s="16"/>
    </row>
    <row r="14" spans="2:16">
      <c r="B14" s="23" t="s">
        <v>60</v>
      </c>
      <c r="C14" s="8"/>
      <c r="D14" s="8"/>
      <c r="E14" s="9">
        <v>37953</v>
      </c>
      <c r="F14" s="10">
        <v>1900</v>
      </c>
      <c r="G14" s="11">
        <v>0.31637900000000002</v>
      </c>
      <c r="H14" s="11">
        <v>0.79017899999999996</v>
      </c>
      <c r="I14" s="11">
        <v>0.322828</v>
      </c>
      <c r="J14" s="11">
        <v>0.856796</v>
      </c>
      <c r="K14" s="11">
        <v>0.32595200000000002</v>
      </c>
      <c r="L14" s="11">
        <v>0.91219899999999998</v>
      </c>
      <c r="M14" s="17"/>
      <c r="N14" s="10"/>
      <c r="O14" s="19"/>
      <c r="P14" s="16"/>
    </row>
    <row r="16" spans="2:16">
      <c r="B16" s="12" t="s">
        <v>24</v>
      </c>
      <c r="C16" s="13">
        <v>5.0000000000000001E-3</v>
      </c>
      <c r="D16" t="s">
        <v>25</v>
      </c>
      <c r="F16" s="21"/>
      <c r="G16" s="22"/>
      <c r="H16" s="22"/>
      <c r="I16" s="22"/>
      <c r="J16" s="20"/>
    </row>
    <row r="17" spans="2:4" ht="5.25" customHeight="1"/>
    <row r="18" spans="2:4">
      <c r="B18" s="12" t="s">
        <v>26</v>
      </c>
      <c r="C18" s="11">
        <v>0.33333333333333298</v>
      </c>
    </row>
    <row r="19" spans="2:4">
      <c r="B19" s="12" t="s">
        <v>27</v>
      </c>
      <c r="C19" s="11">
        <v>0.75</v>
      </c>
    </row>
    <row r="20" spans="2:4">
      <c r="B20" s="12" t="s">
        <v>28</v>
      </c>
      <c r="C20" s="14">
        <v>25</v>
      </c>
    </row>
    <row r="21" spans="2:4" ht="5.25" customHeight="1"/>
    <row r="22" spans="2:4">
      <c r="B22" s="12" t="s">
        <v>29</v>
      </c>
      <c r="C22" s="8" t="s">
        <v>30</v>
      </c>
      <c r="D22" s="11">
        <v>0.33333333333333298</v>
      </c>
    </row>
    <row r="23" spans="2:4">
      <c r="B23" s="12" t="s">
        <v>10</v>
      </c>
      <c r="C23" s="8" t="s">
        <v>31</v>
      </c>
      <c r="D23" s="11">
        <v>0.77083333333333304</v>
      </c>
    </row>
  </sheetData>
  <dataValidations count="1">
    <dataValidation type="date" operator="lessThan" allowBlank="1" showInputMessage="1" showErrorMessage="1" errorTitle="Error" error="La fecha debe ser menor a la fecha de hoy" promptTitle="Fecha de Ingreso" prompt="Ingreso la fecha de ingreso" sqref="E5:E14" xr:uid="{2328197B-437C-463B-B672-0E358B22D3B6}">
      <formula1>TODAY()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E68B-FA4B-4387-A837-80DB7B63213E}">
  <dimension ref="B1:AF29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5" sqref="O5"/>
    </sheetView>
  </sheetViews>
  <sheetFormatPr baseColWidth="10" defaultColWidth="11" defaultRowHeight="15"/>
  <cols>
    <col min="1" max="1" width="3.85546875" customWidth="1"/>
    <col min="2" max="2" width="21.7109375" customWidth="1"/>
    <col min="3" max="4" width="12.7109375" customWidth="1"/>
    <col min="5" max="5" width="10.7109375" customWidth="1"/>
    <col min="6" max="10" width="9.140625" customWidth="1"/>
    <col min="11" max="12" width="12.85546875" bestFit="1" customWidth="1"/>
    <col min="13" max="13" width="11.85546875" customWidth="1"/>
    <col min="14" max="14" width="10.7109375" customWidth="1"/>
    <col min="18" max="28" width="4.140625" customWidth="1"/>
    <col min="29" max="29" width="5.28515625" customWidth="1"/>
    <col min="30" max="32" width="3.28515625" customWidth="1"/>
  </cols>
  <sheetData>
    <row r="1" spans="2:32">
      <c r="U1" s="33" t="s">
        <v>63</v>
      </c>
      <c r="V1" s="34"/>
      <c r="W1" s="32" t="s">
        <v>62</v>
      </c>
    </row>
    <row r="2" spans="2:32">
      <c r="B2" s="1" t="s">
        <v>0</v>
      </c>
      <c r="G2" s="2" t="s">
        <v>1</v>
      </c>
      <c r="H2" s="3"/>
      <c r="I2" s="3"/>
      <c r="J2" s="3"/>
      <c r="K2" s="3"/>
      <c r="L2" s="4"/>
    </row>
    <row r="3" spans="2:32">
      <c r="G3" s="2" t="s">
        <v>2</v>
      </c>
      <c r="H3" s="4"/>
      <c r="I3" s="2" t="s">
        <v>3</v>
      </c>
      <c r="J3" s="4"/>
      <c r="K3" s="2" t="s">
        <v>4</v>
      </c>
      <c r="L3" s="4"/>
      <c r="R3" s="25">
        <v>1</v>
      </c>
      <c r="S3" s="25">
        <v>2</v>
      </c>
      <c r="T3" s="25">
        <v>3</v>
      </c>
      <c r="U3" s="25">
        <v>4</v>
      </c>
      <c r="V3" s="25">
        <v>5</v>
      </c>
      <c r="W3" s="25">
        <v>6</v>
      </c>
      <c r="X3" s="25">
        <v>7</v>
      </c>
      <c r="Y3" s="25">
        <v>8</v>
      </c>
      <c r="Z3" s="25">
        <v>9</v>
      </c>
      <c r="AA3" s="25">
        <v>10</v>
      </c>
      <c r="AB3" s="25">
        <v>11</v>
      </c>
      <c r="AC3" s="25">
        <v>12</v>
      </c>
      <c r="AD3" s="25">
        <v>13</v>
      </c>
      <c r="AE3" s="25">
        <v>14</v>
      </c>
      <c r="AF3" s="25">
        <v>15</v>
      </c>
    </row>
    <row r="4" spans="2:32"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6" t="s">
        <v>8</v>
      </c>
      <c r="H4" s="6" t="s">
        <v>10</v>
      </c>
      <c r="I4" s="6" t="s">
        <v>8</v>
      </c>
      <c r="J4" s="6" t="s">
        <v>10</v>
      </c>
      <c r="K4" s="6" t="s">
        <v>8</v>
      </c>
      <c r="L4" s="6" t="s">
        <v>10</v>
      </c>
      <c r="M4" s="15" t="s">
        <v>11</v>
      </c>
      <c r="N4" s="15" t="s">
        <v>12</v>
      </c>
      <c r="O4" s="15" t="s">
        <v>13</v>
      </c>
      <c r="P4" s="16"/>
      <c r="R4" s="30" t="s">
        <v>33</v>
      </c>
      <c r="S4" s="25">
        <v>0</v>
      </c>
      <c r="T4" s="25">
        <v>0</v>
      </c>
      <c r="U4" s="25">
        <v>1</v>
      </c>
      <c r="V4" s="30" t="s">
        <v>34</v>
      </c>
      <c r="W4" s="30" t="s">
        <v>35</v>
      </c>
      <c r="X4" s="30" t="s">
        <v>36</v>
      </c>
      <c r="Y4" s="30" t="s">
        <v>37</v>
      </c>
      <c r="Z4" s="25"/>
      <c r="AA4" s="30" t="s">
        <v>38</v>
      </c>
      <c r="AB4" s="30" t="s">
        <v>39</v>
      </c>
      <c r="AC4" s="30" t="s">
        <v>40</v>
      </c>
      <c r="AD4" s="30" t="s">
        <v>40</v>
      </c>
      <c r="AE4" s="30" t="s">
        <v>41</v>
      </c>
      <c r="AF4" s="30" t="s">
        <v>42</v>
      </c>
    </row>
    <row r="5" spans="2:32">
      <c r="B5" s="23" t="s">
        <v>52</v>
      </c>
      <c r="C5" s="31" t="str">
        <f>MID(B5,FIND("-",B5)+1,FIND(" ",B5)-FIND("-",B5)-1)</f>
        <v>Ana</v>
      </c>
      <c r="D5" s="8" t="str">
        <f>RIGHT(B5,LEN(B5)-FIND(" ",B5))</f>
        <v>Torres</v>
      </c>
      <c r="E5" s="9">
        <v>42062</v>
      </c>
      <c r="F5" s="10">
        <v>2300</v>
      </c>
      <c r="G5" s="11">
        <v>0.33675699999999997</v>
      </c>
      <c r="H5" s="11">
        <v>0.86944444444444446</v>
      </c>
      <c r="I5" s="11">
        <v>0.32681300000000002</v>
      </c>
      <c r="J5" s="11">
        <v>0.82359700000000002</v>
      </c>
      <c r="K5" s="11">
        <v>0.31703500000000001</v>
      </c>
      <c r="L5" s="11">
        <v>0.88305400000000001</v>
      </c>
      <c r="M5" s="17">
        <f>IF(AND(G5&lt;=D$22,H5&gt;=D$23),(H5-D$23)*24*C$20,0)+IF(AND(I5&lt;=D$22,J5&gt;=D$23),(J5-D$23)*24*C$20,0)+IF(AND(K5&lt;=D$22,L5&gt;=D$23),(L5-D$23)*24*C$20,0)</f>
        <v>158.15726666666723</v>
      </c>
      <c r="N5" s="10">
        <f ca="1">DATEDIF(E5,TODAY(),"y")*C$16*F5</f>
        <v>80.500000000000014</v>
      </c>
      <c r="O5" s="19">
        <f ca="1">+F5+M5+N5</f>
        <v>2538.6572666666671</v>
      </c>
      <c r="P5" s="29"/>
    </row>
    <row r="6" spans="2:32">
      <c r="B6" s="23" t="s">
        <v>53</v>
      </c>
      <c r="C6" s="31" t="str">
        <f t="shared" ref="C6:C14" si="0">MID(B6,FIND("-",B6)+1,FIND(" ",B6)-FIND("-",B6)-1)</f>
        <v>Juan</v>
      </c>
      <c r="D6" s="8" t="str">
        <f t="shared" ref="D6:D14" si="1">RIGHT(B6,LEN(B6)-FIND(" ",B6))</f>
        <v>López</v>
      </c>
      <c r="E6" s="9">
        <v>37013</v>
      </c>
      <c r="F6" s="10">
        <v>3000</v>
      </c>
      <c r="G6" s="11">
        <v>0.34502314814814811</v>
      </c>
      <c r="H6" s="11">
        <v>0.80538799999999999</v>
      </c>
      <c r="I6" s="11">
        <v>0.32772200000000001</v>
      </c>
      <c r="J6" s="11">
        <v>0.89591399999999999</v>
      </c>
      <c r="K6" s="11">
        <v>0.31997100000000001</v>
      </c>
      <c r="L6" s="11">
        <v>0.91506900000000002</v>
      </c>
      <c r="M6" s="17">
        <f t="shared" ref="M6:M14" si="2">IF(AND(G6&lt;=D$22,H6&gt;=D$23),(H6-D$23)*24*C$20,0)+IF(AND(I6&lt;=D$22,J6&gt;=D$23),(J6-D$23)*24*C$20,0)+IF(AND(K6&lt;=D$22,L6&gt;=D$23),(L6-D$23)*24*C$20,0)</f>
        <v>161.58980000000037</v>
      </c>
      <c r="N6" s="10">
        <f t="shared" ref="N6:N14" ca="1" si="3">DATEDIF(E6,TODAY(),"y")*C$16*F6</f>
        <v>300</v>
      </c>
      <c r="O6" s="19">
        <f t="shared" ref="O6:O14" ca="1" si="4">+F6+M6+N6</f>
        <v>3461.5898000000002</v>
      </c>
      <c r="R6" s="30" t="s">
        <v>33</v>
      </c>
      <c r="S6" s="25">
        <v>0</v>
      </c>
      <c r="T6" s="25">
        <v>0</v>
      </c>
      <c r="U6" s="25">
        <v>2</v>
      </c>
      <c r="V6" s="30" t="s">
        <v>34</v>
      </c>
      <c r="W6" s="30" t="s">
        <v>43</v>
      </c>
      <c r="X6" s="30" t="s">
        <v>44</v>
      </c>
      <c r="Y6" s="30" t="s">
        <v>37</v>
      </c>
      <c r="Z6" s="30" t="s">
        <v>36</v>
      </c>
      <c r="AA6" s="25"/>
      <c r="AB6" s="30" t="s">
        <v>45</v>
      </c>
      <c r="AC6" s="30" t="s">
        <v>46</v>
      </c>
      <c r="AD6" s="30" t="s">
        <v>47</v>
      </c>
      <c r="AE6" s="30" t="s">
        <v>41</v>
      </c>
      <c r="AF6" s="30" t="s">
        <v>48</v>
      </c>
    </row>
    <row r="7" spans="2:32">
      <c r="B7" s="23" t="s">
        <v>54</v>
      </c>
      <c r="C7" s="31" t="str">
        <f t="shared" si="0"/>
        <v>Ricardo</v>
      </c>
      <c r="D7" s="8" t="str">
        <f t="shared" si="1"/>
        <v>Pérez</v>
      </c>
      <c r="E7" s="9">
        <v>36358</v>
      </c>
      <c r="F7" s="10">
        <v>2300</v>
      </c>
      <c r="G7" s="11">
        <v>0.33239800000000003</v>
      </c>
      <c r="H7" s="11">
        <v>0.80487699999999995</v>
      </c>
      <c r="I7" s="11">
        <v>0.31556899999999999</v>
      </c>
      <c r="J7" s="11">
        <v>0.83214100000000002</v>
      </c>
      <c r="K7" s="11">
        <v>0.32767000000000002</v>
      </c>
      <c r="L7" s="11">
        <v>0.84508300000000003</v>
      </c>
      <c r="M7" s="17">
        <f t="shared" si="2"/>
        <v>101.76060000000054</v>
      </c>
      <c r="N7" s="10">
        <f t="shared" ca="1" si="3"/>
        <v>253</v>
      </c>
      <c r="O7" s="19">
        <f t="shared" ca="1" si="4"/>
        <v>2654.7606000000005</v>
      </c>
      <c r="R7" s="25">
        <v>1</v>
      </c>
      <c r="S7" s="25">
        <v>2</v>
      </c>
      <c r="T7" s="25">
        <v>3</v>
      </c>
      <c r="U7" s="25">
        <v>4</v>
      </c>
      <c r="V7" s="25">
        <v>5</v>
      </c>
      <c r="W7" s="25">
        <v>6</v>
      </c>
      <c r="X7" s="25">
        <v>7</v>
      </c>
      <c r="Y7" s="25">
        <v>8</v>
      </c>
      <c r="Z7" s="25">
        <v>9</v>
      </c>
      <c r="AA7" s="25">
        <v>10</v>
      </c>
      <c r="AB7" s="25">
        <v>11</v>
      </c>
      <c r="AC7" s="25">
        <v>12</v>
      </c>
      <c r="AD7" s="25">
        <v>13</v>
      </c>
      <c r="AE7" s="25">
        <v>14</v>
      </c>
      <c r="AF7" s="25">
        <v>15</v>
      </c>
    </row>
    <row r="8" spans="2:32">
      <c r="B8" s="23" t="s">
        <v>55</v>
      </c>
      <c r="C8" s="31" t="str">
        <f t="shared" si="0"/>
        <v>Mario</v>
      </c>
      <c r="D8" s="8" t="str">
        <f t="shared" si="1"/>
        <v>Armas</v>
      </c>
      <c r="E8" s="9">
        <v>34524</v>
      </c>
      <c r="F8" s="10">
        <v>2000</v>
      </c>
      <c r="G8" s="11">
        <v>0.31727100000000003</v>
      </c>
      <c r="H8" s="11">
        <v>0.77433099999999999</v>
      </c>
      <c r="I8" s="11">
        <v>0.32648500000000003</v>
      </c>
      <c r="J8" s="11">
        <v>0.76652777777777803</v>
      </c>
      <c r="K8" s="11">
        <v>0.33097900000000002</v>
      </c>
      <c r="L8" s="11">
        <v>0.86050000000000004</v>
      </c>
      <c r="M8" s="17">
        <f t="shared" si="2"/>
        <v>55.898600000000378</v>
      </c>
      <c r="N8" s="10">
        <f t="shared" ca="1" si="3"/>
        <v>270</v>
      </c>
      <c r="O8" s="19">
        <f t="shared" ca="1" si="4"/>
        <v>2325.8986000000004</v>
      </c>
    </row>
    <row r="9" spans="2:32">
      <c r="B9" s="23" t="s">
        <v>56</v>
      </c>
      <c r="C9" s="31" t="str">
        <f t="shared" si="0"/>
        <v>Leopoldo</v>
      </c>
      <c r="D9" s="8" t="str">
        <f t="shared" si="1"/>
        <v>Carrión</v>
      </c>
      <c r="E9" s="9">
        <v>36775</v>
      </c>
      <c r="F9" s="10">
        <v>2350</v>
      </c>
      <c r="G9" s="11">
        <v>0.33061800000000002</v>
      </c>
      <c r="H9" s="11">
        <v>0.908161</v>
      </c>
      <c r="I9" s="11">
        <v>0.32809700000000003</v>
      </c>
      <c r="J9" s="11">
        <v>0.80361800000000005</v>
      </c>
      <c r="K9" s="11">
        <v>0.32081599999999999</v>
      </c>
      <c r="L9" s="11">
        <v>0.76047453703703705</v>
      </c>
      <c r="M9" s="17">
        <f t="shared" si="2"/>
        <v>102.06740000000039</v>
      </c>
      <c r="N9" s="10">
        <f t="shared" ca="1" si="3"/>
        <v>246.75</v>
      </c>
      <c r="O9" s="19">
        <f t="shared" ca="1" si="4"/>
        <v>2698.8174000000004</v>
      </c>
      <c r="P9" s="16"/>
    </row>
    <row r="10" spans="2:32">
      <c r="B10" s="23" t="s">
        <v>61</v>
      </c>
      <c r="C10" s="31" t="str">
        <f t="shared" si="0"/>
        <v>María</v>
      </c>
      <c r="D10" s="8" t="str">
        <f t="shared" si="1"/>
        <v>Domingo</v>
      </c>
      <c r="E10" s="9">
        <v>37640</v>
      </c>
      <c r="F10" s="10">
        <v>2400</v>
      </c>
      <c r="G10" s="11">
        <v>0.31914399999999998</v>
      </c>
      <c r="H10" s="11">
        <v>0.83145599999999997</v>
      </c>
      <c r="I10" s="11">
        <v>0.32305699999999998</v>
      </c>
      <c r="J10" s="11">
        <v>0.87522100000000003</v>
      </c>
      <c r="K10" s="11">
        <v>0.32290200000000002</v>
      </c>
      <c r="L10" s="11">
        <v>0.86337900000000001</v>
      </c>
      <c r="M10" s="17">
        <f t="shared" si="2"/>
        <v>154.53360000000055</v>
      </c>
      <c r="N10" s="10">
        <f t="shared" ca="1" si="3"/>
        <v>228</v>
      </c>
      <c r="O10" s="19">
        <f t="shared" ca="1" si="4"/>
        <v>2782.5336000000007</v>
      </c>
      <c r="P10" s="16"/>
    </row>
    <row r="11" spans="2:32">
      <c r="B11" s="23" t="s">
        <v>57</v>
      </c>
      <c r="C11" s="31" t="str">
        <f t="shared" si="0"/>
        <v>Bertha</v>
      </c>
      <c r="D11" s="8" t="str">
        <f t="shared" si="1"/>
        <v>Fiestas</v>
      </c>
      <c r="E11" s="9">
        <v>37254</v>
      </c>
      <c r="F11" s="10">
        <v>1800</v>
      </c>
      <c r="G11" s="11">
        <v>0.32802399999999998</v>
      </c>
      <c r="H11" s="11">
        <v>0.83886000000000005</v>
      </c>
      <c r="I11" s="11">
        <v>0.32110300000000003</v>
      </c>
      <c r="J11" s="11">
        <v>0.79391900000000004</v>
      </c>
      <c r="K11" s="11">
        <v>0.31797900000000001</v>
      </c>
      <c r="L11" s="11">
        <v>0.81804900000000003</v>
      </c>
      <c r="M11" s="17">
        <f t="shared" si="2"/>
        <v>82.996800000000604</v>
      </c>
      <c r="N11" s="10">
        <f t="shared" ca="1" si="3"/>
        <v>180</v>
      </c>
      <c r="O11" s="19">
        <f t="shared" ca="1" si="4"/>
        <v>2062.9968000000008</v>
      </c>
      <c r="P11" s="16"/>
    </row>
    <row r="12" spans="2:32">
      <c r="B12" s="23" t="s">
        <v>58</v>
      </c>
      <c r="C12" s="31" t="str">
        <f t="shared" si="0"/>
        <v>Mónica</v>
      </c>
      <c r="D12" s="8" t="str">
        <f t="shared" si="1"/>
        <v>Larco</v>
      </c>
      <c r="E12" s="9">
        <v>36292</v>
      </c>
      <c r="F12" s="10">
        <v>3000</v>
      </c>
      <c r="G12" s="11">
        <v>0.32578699999999999</v>
      </c>
      <c r="H12" s="11">
        <v>0.75383101851851897</v>
      </c>
      <c r="I12" s="11">
        <v>0.32050499999999998</v>
      </c>
      <c r="J12" s="11">
        <v>0.78658099999999997</v>
      </c>
      <c r="K12" s="11">
        <v>0.33402599999999999</v>
      </c>
      <c r="L12" s="11">
        <v>0.90304899999999999</v>
      </c>
      <c r="M12" s="17">
        <f t="shared" si="2"/>
        <v>88.778000000000333</v>
      </c>
      <c r="N12" s="10">
        <f t="shared" ca="1" si="3"/>
        <v>330</v>
      </c>
      <c r="O12" s="19">
        <f t="shared" ca="1" si="4"/>
        <v>3418.7780000000002</v>
      </c>
      <c r="P12" s="16"/>
    </row>
    <row r="13" spans="2:32">
      <c r="B13" s="23" t="s">
        <v>59</v>
      </c>
      <c r="C13" s="31" t="str">
        <f t="shared" si="0"/>
        <v>Nolberto</v>
      </c>
      <c r="D13" s="8" t="str">
        <f t="shared" si="1"/>
        <v>Cáceres</v>
      </c>
      <c r="E13" s="9">
        <v>35314</v>
      </c>
      <c r="F13" s="10">
        <v>2400</v>
      </c>
      <c r="G13" s="11">
        <v>0.32519100000000001</v>
      </c>
      <c r="H13" s="11">
        <v>0.85799199999999998</v>
      </c>
      <c r="I13" s="11">
        <v>0.323102</v>
      </c>
      <c r="J13" s="11">
        <v>0.90786999999999995</v>
      </c>
      <c r="K13" s="11">
        <v>0.32667099999999999</v>
      </c>
      <c r="L13" s="11">
        <v>0.90810100000000005</v>
      </c>
      <c r="M13" s="17">
        <f t="shared" si="2"/>
        <v>216.87780000000052</v>
      </c>
      <c r="N13" s="10">
        <f t="shared" ca="1" si="3"/>
        <v>300</v>
      </c>
      <c r="O13" s="19">
        <f t="shared" ca="1" si="4"/>
        <v>2916.8778000000007</v>
      </c>
      <c r="P13" s="16"/>
    </row>
    <row r="14" spans="2:32">
      <c r="B14" s="23" t="s">
        <v>60</v>
      </c>
      <c r="C14" s="31" t="str">
        <f t="shared" si="0"/>
        <v>Boris</v>
      </c>
      <c r="D14" s="8" t="str">
        <f t="shared" si="1"/>
        <v>Sarmiento</v>
      </c>
      <c r="E14" s="9">
        <v>37953</v>
      </c>
      <c r="F14" s="10">
        <v>1900</v>
      </c>
      <c r="G14" s="11">
        <v>0.31637900000000002</v>
      </c>
      <c r="H14" s="11">
        <v>0.79017899999999996</v>
      </c>
      <c r="I14" s="11">
        <v>0.322828</v>
      </c>
      <c r="J14" s="11">
        <v>0.856796</v>
      </c>
      <c r="K14" s="11">
        <v>0.32595200000000002</v>
      </c>
      <c r="L14" s="11">
        <v>0.91219899999999998</v>
      </c>
      <c r="M14" s="17">
        <f t="shared" si="2"/>
        <v>148.00440000000052</v>
      </c>
      <c r="N14" s="10">
        <f t="shared" ca="1" si="3"/>
        <v>171</v>
      </c>
      <c r="O14" s="19">
        <f t="shared" ca="1" si="4"/>
        <v>2219.0044000000007</v>
      </c>
      <c r="P14" s="16"/>
    </row>
    <row r="16" spans="2:32">
      <c r="B16" s="12" t="s">
        <v>24</v>
      </c>
      <c r="C16" s="13">
        <v>5.0000000000000001E-3</v>
      </c>
      <c r="D16" t="s">
        <v>25</v>
      </c>
      <c r="F16" s="21"/>
      <c r="G16" s="22"/>
      <c r="H16" s="22"/>
      <c r="I16" s="22"/>
      <c r="J16" s="20"/>
    </row>
    <row r="17" spans="2:17" ht="5.25" customHeight="1"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2:17">
      <c r="B18" s="12" t="s">
        <v>26</v>
      </c>
      <c r="C18" s="11">
        <v>0.33333333333333298</v>
      </c>
      <c r="G18" s="20"/>
      <c r="H18" s="20"/>
      <c r="I18" s="38"/>
      <c r="J18" s="22"/>
      <c r="K18" s="20"/>
      <c r="L18" s="20"/>
      <c r="M18" s="40" t="s">
        <v>66</v>
      </c>
      <c r="N18" s="40" t="s">
        <v>68</v>
      </c>
      <c r="O18" s="20"/>
      <c r="P18" s="20"/>
      <c r="Q18" s="20"/>
    </row>
    <row r="19" spans="2:17">
      <c r="B19" s="12" t="s">
        <v>27</v>
      </c>
      <c r="C19" s="11">
        <v>0.75</v>
      </c>
      <c r="G19" s="20"/>
      <c r="H19" s="20"/>
      <c r="I19" s="20"/>
      <c r="J19" s="20"/>
      <c r="K19" s="39"/>
      <c r="L19" s="20"/>
      <c r="M19" s="40" t="s">
        <v>67</v>
      </c>
      <c r="N19" s="40" t="s">
        <v>69</v>
      </c>
      <c r="O19" s="20"/>
      <c r="P19" s="20"/>
      <c r="Q19" s="20"/>
    </row>
    <row r="20" spans="2:17">
      <c r="B20" s="12" t="s">
        <v>28</v>
      </c>
      <c r="C20" s="14">
        <v>25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2:17" ht="5.25" customHeight="1"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2:17">
      <c r="B22" s="12" t="s">
        <v>29</v>
      </c>
      <c r="C22" s="8" t="s">
        <v>30</v>
      </c>
      <c r="D22" s="11">
        <v>0.34375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2:17">
      <c r="B23" s="12" t="s">
        <v>10</v>
      </c>
      <c r="C23" s="8" t="s">
        <v>31</v>
      </c>
      <c r="D23" s="11">
        <v>0.77083333333333304</v>
      </c>
      <c r="G23" s="20"/>
      <c r="H23" s="20"/>
      <c r="I23" s="22"/>
      <c r="J23" s="20"/>
      <c r="K23" s="35"/>
      <c r="L23" s="20"/>
      <c r="M23" s="20"/>
      <c r="N23" s="20"/>
      <c r="O23" s="20"/>
      <c r="P23" s="20"/>
      <c r="Q23" s="20"/>
    </row>
    <row r="25" spans="2:17">
      <c r="C25" s="22">
        <f>H5-D23</f>
        <v>9.8611111111111427E-2</v>
      </c>
      <c r="D25">
        <f>HOUR(C25)*C20</f>
        <v>50</v>
      </c>
      <c r="E25">
        <f>+D25+C29</f>
        <v>59.166666666666664</v>
      </c>
    </row>
    <row r="26" spans="2:17">
      <c r="C26" s="22"/>
    </row>
    <row r="27" spans="2:17">
      <c r="C27" s="36" t="s">
        <v>64</v>
      </c>
      <c r="D27" s="36" t="s">
        <v>65</v>
      </c>
      <c r="I27" s="35"/>
    </row>
    <row r="28" spans="2:17">
      <c r="C28" s="37">
        <v>25</v>
      </c>
      <c r="D28" s="37">
        <v>60</v>
      </c>
    </row>
    <row r="29" spans="2:17">
      <c r="C29" s="36">
        <f>(C28*D29)/D28</f>
        <v>9.1666666666666661</v>
      </c>
      <c r="D29" s="37">
        <v>22</v>
      </c>
    </row>
  </sheetData>
  <dataValidations count="1">
    <dataValidation type="date" operator="lessThan" allowBlank="1" showInputMessage="1" showErrorMessage="1" errorTitle="Error" error="La fecha debe ser menor a la fecha de hoy" promptTitle="Fecha de Ingreso" prompt="Ingreso la fecha de ingreso" sqref="E5:E14" xr:uid="{0F4432A2-C310-4DF4-8920-ACD4946A0833}">
      <formula1>TODAY()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</vt:lpstr>
      <vt:lpstr>Solución</vt:lpstr>
      <vt:lpstr>Ejercicio (2)</vt:lpstr>
      <vt:lpstr>Solucion Ejercicio (2)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2015-11-28T06:11:00Z</dcterms:created>
  <dcterms:modified xsi:type="dcterms:W3CDTF">2022-04-01T19:40:23Z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